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K:\Trans\Grant Applications\2022 Grants\MPDG\Carver\BCA\"/>
    </mc:Choice>
  </mc:AlternateContent>
  <xr:revisionPtr revIDLastSave="0" documentId="13_ncr:1_{6C9A74FE-1E6C-44B8-A9DA-81E4006B93A6}" xr6:coauthVersionLast="47" xr6:coauthVersionMax="47" xr10:uidLastSave="{00000000-0000-0000-0000-000000000000}"/>
  <bookViews>
    <workbookView xWindow="-120" yWindow="-120" windowWidth="25440" windowHeight="15540" tabRatio="921" activeTab="1" xr2:uid="{00000000-000D-0000-FFFF-FFFF00000000}"/>
  </bookViews>
  <sheets>
    <sheet name="Assumptions" sheetId="51" r:id="rId1"/>
    <sheet name="BCA Summary" sheetId="12" r:id="rId2"/>
    <sheet name="Travel Time Cost Savings" sheetId="46" r:id="rId3"/>
    <sheet name="Safety Benefits" sheetId="52" r:id="rId4"/>
    <sheet name="Air Quality" sheetId="72" r:id="rId5"/>
    <sheet name="Operation and Maintenance" sheetId="48" r:id="rId6"/>
    <sheet name="Capital Costs" sheetId="8" r:id="rId7"/>
    <sheet name="Annualized Operations" sheetId="47" r:id="rId8"/>
    <sheet name="Regional Travel Time Savings" sheetId="70" r:id="rId9"/>
    <sheet name="Regional Safety Benefits" sheetId="71" r:id="rId10"/>
    <sheet name="Reg Operating Cost Savings" sheetId="55" r:id="rId11"/>
    <sheet name="Regional Air Quality" sheetId="17" r:id="rId12"/>
    <sheet name="RCV Calculator" sheetId="10" r:id="rId13"/>
    <sheet name="2018-2020 Crashes" sheetId="69" r:id="rId14"/>
    <sheet name="TH7" sheetId="57" r:id="rId15"/>
    <sheet name="212 W of NYA" sheetId="58" r:id="rId16"/>
    <sheet name="CR22" sheetId="59" r:id="rId17"/>
    <sheet name="212 E of Carver-2L" sheetId="60" r:id="rId18"/>
    <sheet name="CR50" sheetId="61" r:id="rId19"/>
    <sheet name="Shoreline" sheetId="62" r:id="rId20"/>
    <sheet name="TH110" sheetId="63" r:id="rId21"/>
    <sheet name="CR92" sheetId="64" r:id="rId22"/>
    <sheet name="158th St" sheetId="65" r:id="rId23"/>
    <sheet name="CR 33" sheetId="66" r:id="rId24"/>
    <sheet name="TH 5" sheetId="67" r:id="rId25"/>
    <sheet name="212 E of Carver-3L" sheetId="68"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#REF!</definedName>
    <definedName name="\B">#REF!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xlnm._FilterDatabase" localSheetId="18" hidden="1">'CR50'!$A$1:$CY$20</definedName>
    <definedName name="_xlnm._FilterDatabase" localSheetId="21" hidden="1">'CR92'!$A$1:$CY$39</definedName>
    <definedName name="_xlnm._FilterDatabase" localSheetId="24" hidden="1">'TH 5'!$A$1:$CY$295</definedName>
    <definedName name="_xlnm._FilterDatabase" localSheetId="20" hidden="1">'TH110'!$A$1:$CY$146</definedName>
    <definedName name="_xlnm._FilterDatabase" localSheetId="14" hidden="1">'TH7'!$A$1:$CY$779</definedName>
    <definedName name="_Key1" hidden="1">'[2]Journal Entry'!#REF!</definedName>
    <definedName name="_Key2" hidden="1">'[2]Journal Entry'!#REF!</definedName>
    <definedName name="_Order1" hidden="1">255</definedName>
    <definedName name="_Order2" hidden="1">255</definedName>
    <definedName name="_ppp1">#REF!</definedName>
    <definedName name="_ppp2">#REF!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#REF!</definedName>
    <definedName name="Adds">#REF!</definedName>
    <definedName name="ASSIGN">#REF!</definedName>
    <definedName name="B_4">#REF!</definedName>
    <definedName name="B_5">#REF!</definedName>
    <definedName name="BCAnalysisPeriod" localSheetId="4">[4]Assumptions!#REF!</definedName>
    <definedName name="BCAnalysisPeriod" localSheetId="5">[5]Assumptions!#REF!</definedName>
    <definedName name="BCAnalysisPeriod" localSheetId="10">[5]Assumptions!#REF!</definedName>
    <definedName name="BCAnalysisPeriod">[5]Assumptions!#REF!</definedName>
    <definedName name="BEGINNING">#REF!</definedName>
    <definedName name="BEx3O85IKWARA6NCJOLRBRJFMEWW" hidden="1">'[6]Q2 09 Rail BS Leads'!#REF!</definedName>
    <definedName name="BEx5MLQZM68YQSKARVWTTPINFQ2C" hidden="1">'[6]Q2 09 Rail BS Leads'!#REF!</definedName>
    <definedName name="BExERWCEBKQRYWRQLYJ4UCMMKTHG" hidden="1">'[6]Q2 09 Rail BS Leads'!#REF!</definedName>
    <definedName name="BExMBYPQDG9AYDQ5E8IECVFREPO6" hidden="1">'[6]Q2 09 Rail BS Leads'!#REF!</definedName>
    <definedName name="BExQ9ZLYHWABXAA9NJDW8ZS0UQ9P" hidden="1">'[6]Q2 09 Rail BS Leads'!#REF!</definedName>
    <definedName name="BExTUY9WNSJ91GV8CP0SKJTEIV82" hidden="1">'[6]Q2 09 Rail BS Leads'!#REF!</definedName>
    <definedName name="BS_98">#REF!</definedName>
    <definedName name="BS_99">#REF!</definedName>
    <definedName name="BS_SUM_25MO">#REF!</definedName>
    <definedName name="BS_SUM_98">#REF!</definedName>
    <definedName name="BS_SUM_99">#REF!</definedName>
    <definedName name="CBS">#REF!</definedName>
    <definedName name="COLE">#REF!</definedName>
    <definedName name="_xlnm.Criteria">#REF!</definedName>
    <definedName name="CURRENT_DATE">#REF!</definedName>
    <definedName name="DATA">#REF!</definedName>
    <definedName name="_xlnm.Database">#REF!</definedName>
    <definedName name="DecComICC">#REF!</definedName>
    <definedName name="DecComInstall">#REF!</definedName>
    <definedName name="Detail">#REF!</definedName>
    <definedName name="DISC_RATE">[3]Assumptions!$C$5</definedName>
    <definedName name="ENDING">#REF!</definedName>
    <definedName name="EPR">#REF!</definedName>
    <definedName name="_xlnm.Extract">#REF!</definedName>
    <definedName name="formula">#REF!</definedName>
    <definedName name="furbase">#REF!</definedName>
    <definedName name="FURN">#REF!</definedName>
    <definedName name="furnish">#REF!</definedName>
    <definedName name="furnmat">#REF!</definedName>
    <definedName name="GENERAL">#REF!</definedName>
    <definedName name="ICCConv">'[7]ICC Conversion'!$A$1:$B$191</definedName>
    <definedName name="IMPORT">#REF!</definedName>
    <definedName name="infor">#REF!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ike">#REF!</definedName>
    <definedName name="mobil1">#REF!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ISNU">#REF!</definedName>
    <definedName name="ppp">#REF!</definedName>
    <definedName name="price">#REF!</definedName>
    <definedName name="PRINT_ALL">#REF!</definedName>
    <definedName name="_xlnm.Print_Area" localSheetId="4">'Air Quality'!$A$1:$BC$78</definedName>
    <definedName name="_xlnm.Print_Area" localSheetId="7">'Annualized Operations'!$A$8:$L$33</definedName>
    <definedName name="_xlnm.Print_Area" localSheetId="0">Assumptions!$A$1:$D$19</definedName>
    <definedName name="_xlnm.Print_Area" localSheetId="1">'BCA Summary'!$A$1:$L$91</definedName>
    <definedName name="_xlnm.Print_Area" localSheetId="6">'Capital Costs'!$A$2:$S$52</definedName>
    <definedName name="_xlnm.Print_Area" localSheetId="5">'Operation and Maintenance'!$A$2:$M$53</definedName>
    <definedName name="_xlnm.Print_Area" localSheetId="10">'Reg Operating Cost Savings'!$A$2:$L$44</definedName>
    <definedName name="_xlnm.Print_Area" localSheetId="11">'Regional Air Quality'!$A$3:$AF$50</definedName>
    <definedName name="_xlnm.Print_Area" localSheetId="9">'Regional Safety Benefits'!$A$1:$Q$119</definedName>
    <definedName name="_xlnm.Print_Area" localSheetId="8">'Regional Travel Time Savings'!$A$2:$M$44</definedName>
    <definedName name="_xlnm.Print_Area" localSheetId="3">'Safety Benefits'!$A$1:$S$119</definedName>
    <definedName name="_xlnm.Print_Area" localSheetId="2">'Travel Time Cost Savings'!$A$2:$P$50</definedName>
    <definedName name="_xlnm.Print_Area">#REF!</definedName>
    <definedName name="PRINT_AREA_MI">#REF!</definedName>
    <definedName name="PRINT_CF_9899">#REF!</definedName>
    <definedName name="PRINT_DIFF">#REF!</definedName>
    <definedName name="_xlnm.Print_Titles">#N/A</definedName>
    <definedName name="Print_Titles_MI">'[8]PA Run Off'!$A$1:$IV$10,'[8]PA Run Off'!$A$1:$A$16384</definedName>
    <definedName name="PRT_12_PAGE_25M">#REF!</definedName>
    <definedName name="PRT_98_WCRECON">#REF!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[9]LocoRate!$L$2:$P$4</definedName>
    <definedName name="Rates">'[10]Rate file'!$A$6:$F$1250</definedName>
    <definedName name="RETIREMENTS">#REF!</definedName>
    <definedName name="Retires">#REF!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panner_Auto_File">"T:\139407\NDM\ROR\DRAWING\des_road.x2a"</definedName>
    <definedName name="Spanner_Auto_Select">#REF!</definedName>
    <definedName name="SUB7L">#REF!</definedName>
    <definedName name="supp">#REF!</definedName>
    <definedName name="suppbase">#REF!</definedName>
    <definedName name="SUPPL">#REF!</definedName>
    <definedName name="supplem">#REF!</definedName>
    <definedName name="TITLE">#REF!</definedName>
    <definedName name="TOTAL">#REF!</definedName>
    <definedName name="TruckCost" localSheetId="4">[4]Assumptions!#REF!</definedName>
    <definedName name="TruckCost" localSheetId="5">[5]Assumptions!#REF!</definedName>
    <definedName name="TruckCost" localSheetId="10">[5]Assumptions!#REF!</definedName>
    <definedName name="TruckCost">[5]Assumptions!#REF!</definedName>
    <definedName name="UPDATE">#REF!</definedName>
    <definedName name="VEH_OCC">[3]Assumptions!$C$6</definedName>
    <definedName name="Version">#REF!</definedName>
    <definedName name="x">[11]Assumptions!#REF!</definedName>
    <definedName name="yrofanalysis">[12]Assumptions!#REF!</definedName>
    <definedName name="yrofcurrentdollars">[12]Assumptions!#REF!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91" i="12" l="1"/>
  <c r="E25" i="71"/>
  <c r="E24" i="71"/>
  <c r="E23" i="71"/>
  <c r="E22" i="71"/>
  <c r="E21" i="71"/>
  <c r="E20" i="71"/>
  <c r="E19" i="71"/>
  <c r="E18" i="71"/>
  <c r="E17" i="71"/>
  <c r="E16" i="71"/>
  <c r="E15" i="71"/>
  <c r="E14" i="71"/>
  <c r="E13" i="71"/>
  <c r="E12" i="71"/>
  <c r="E11" i="71"/>
  <c r="E10" i="71"/>
  <c r="E9" i="71"/>
  <c r="E8" i="71"/>
  <c r="E7" i="71"/>
  <c r="E6" i="71"/>
  <c r="C1" i="71"/>
  <c r="E1" i="52"/>
  <c r="F1" i="52"/>
  <c r="N89" i="12"/>
  <c r="J48" i="52" l="1"/>
  <c r="G9" i="48" l="1"/>
  <c r="G10" i="48"/>
  <c r="G11" i="48"/>
  <c r="G12" i="48"/>
  <c r="G13" i="48"/>
  <c r="G14" i="48"/>
  <c r="G15" i="48"/>
  <c r="G16" i="48"/>
  <c r="G17" i="48"/>
  <c r="G18" i="48"/>
  <c r="G19" i="48"/>
  <c r="G20"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D1" i="8"/>
  <c r="E1" i="8" s="1"/>
  <c r="F1" i="8" s="1"/>
  <c r="D1" i="48"/>
  <c r="E1" i="48" s="1"/>
  <c r="F1" i="48" s="1"/>
  <c r="G1" i="48" s="1"/>
  <c r="H1" i="48" s="1"/>
  <c r="G46" i="48"/>
  <c r="E45" i="48"/>
  <c r="D45" i="48"/>
  <c r="C45" i="48"/>
  <c r="E44" i="48"/>
  <c r="D44" i="48"/>
  <c r="C44" i="48"/>
  <c r="E43" i="48"/>
  <c r="D43" i="48"/>
  <c r="C43" i="48"/>
  <c r="E42" i="48"/>
  <c r="D42" i="48"/>
  <c r="C42" i="48"/>
  <c r="E41" i="48"/>
  <c r="D41" i="48"/>
  <c r="C41" i="48"/>
  <c r="E40" i="48"/>
  <c r="D40" i="48"/>
  <c r="C40" i="48"/>
  <c r="E39" i="48"/>
  <c r="D39" i="48"/>
  <c r="C39" i="48"/>
  <c r="E38" i="48"/>
  <c r="D38" i="48"/>
  <c r="C38" i="48"/>
  <c r="E37" i="48"/>
  <c r="D37" i="48"/>
  <c r="C37" i="48"/>
  <c r="E36" i="48"/>
  <c r="D36" i="48"/>
  <c r="C36" i="48"/>
  <c r="E35" i="48"/>
  <c r="D35" i="48"/>
  <c r="C35" i="48"/>
  <c r="E34" i="48"/>
  <c r="D34" i="48"/>
  <c r="C34" i="48"/>
  <c r="E33" i="48"/>
  <c r="D33" i="48"/>
  <c r="C33" i="48"/>
  <c r="E32" i="48"/>
  <c r="D32" i="48"/>
  <c r="C32" i="48"/>
  <c r="E31" i="48"/>
  <c r="D31" i="48"/>
  <c r="C31" i="48"/>
  <c r="E30" i="48"/>
  <c r="D30" i="48"/>
  <c r="C30" i="48"/>
  <c r="E29" i="48"/>
  <c r="D29" i="48"/>
  <c r="C29" i="48"/>
  <c r="E28" i="48"/>
  <c r="D28" i="48"/>
  <c r="C28" i="48"/>
  <c r="E27" i="48"/>
  <c r="D27" i="48"/>
  <c r="C27" i="48"/>
  <c r="E26" i="48"/>
  <c r="D26" i="48"/>
  <c r="C26" i="48"/>
  <c r="E25" i="48"/>
  <c r="D25" i="48"/>
  <c r="C25" i="48"/>
  <c r="E24" i="48"/>
  <c r="D24" i="48"/>
  <c r="C24" i="48"/>
  <c r="E23" i="48"/>
  <c r="D23" i="48"/>
  <c r="C23" i="48"/>
  <c r="E22" i="48"/>
  <c r="D22" i="48"/>
  <c r="C22" i="48"/>
  <c r="E21" i="48"/>
  <c r="D21" i="48"/>
  <c r="C21" i="48"/>
  <c r="E20" i="48"/>
  <c r="D20" i="48"/>
  <c r="C20" i="48"/>
  <c r="E19" i="48"/>
  <c r="D19" i="48"/>
  <c r="C19" i="48"/>
  <c r="E18" i="48"/>
  <c r="D18" i="48"/>
  <c r="C18" i="48"/>
  <c r="E17" i="48"/>
  <c r="D17" i="48"/>
  <c r="C17" i="48"/>
  <c r="E16" i="48"/>
  <c r="D16" i="48"/>
  <c r="C16" i="48"/>
  <c r="E15" i="48"/>
  <c r="D15" i="48"/>
  <c r="C15" i="48"/>
  <c r="E14" i="48"/>
  <c r="D14" i="48"/>
  <c r="C14" i="48"/>
  <c r="E13" i="48"/>
  <c r="D13" i="48"/>
  <c r="C13" i="48"/>
  <c r="E12" i="48"/>
  <c r="D12" i="48"/>
  <c r="C12" i="48"/>
  <c r="E11" i="48"/>
  <c r="D11" i="48"/>
  <c r="C11" i="48"/>
  <c r="E10" i="48"/>
  <c r="D10" i="48"/>
  <c r="C10" i="48"/>
  <c r="E9" i="48"/>
  <c r="D9" i="48"/>
  <c r="C9" i="48"/>
  <c r="E8" i="48"/>
  <c r="C8" i="48"/>
  <c r="H35" i="8"/>
  <c r="B5" i="72"/>
  <c r="V44" i="72"/>
  <c r="V45" i="72" s="1"/>
  <c r="V46" i="72" s="1"/>
  <c r="V47" i="72" s="1"/>
  <c r="V48" i="72" s="1"/>
  <c r="V49" i="72" s="1"/>
  <c r="U44" i="72"/>
  <c r="U45" i="72" s="1"/>
  <c r="U46" i="72" s="1"/>
  <c r="U47" i="72" s="1"/>
  <c r="U48" i="72" s="1"/>
  <c r="U49" i="72" s="1"/>
  <c r="T44" i="72"/>
  <c r="T45" i="72" s="1"/>
  <c r="T46" i="72" s="1"/>
  <c r="T47" i="72" s="1"/>
  <c r="T48" i="72" s="1"/>
  <c r="T49" i="72" s="1"/>
  <c r="S44" i="72"/>
  <c r="S45" i="72" s="1"/>
  <c r="S46" i="72" s="1"/>
  <c r="S47" i="72" s="1"/>
  <c r="S48" i="72" s="1"/>
  <c r="S49" i="72" s="1"/>
  <c r="AL26" i="72"/>
  <c r="AK26" i="72"/>
  <c r="AJ26" i="72"/>
  <c r="AI26" i="72"/>
  <c r="AL25" i="72"/>
  <c r="AK25" i="72"/>
  <c r="AJ25" i="72"/>
  <c r="AI25" i="72"/>
  <c r="V8" i="72"/>
  <c r="U8" i="72"/>
  <c r="T8" i="72"/>
  <c r="S8" i="72"/>
  <c r="V7" i="72"/>
  <c r="U7" i="72"/>
  <c r="T7" i="72"/>
  <c r="S7" i="72"/>
  <c r="Z6" i="72"/>
  <c r="Z14" i="72" s="1"/>
  <c r="B6" i="72"/>
  <c r="B7" i="72" s="1"/>
  <c r="B8" i="72" s="1"/>
  <c r="B9" i="72" s="1"/>
  <c r="B10" i="72" s="1"/>
  <c r="B11" i="72" s="1"/>
  <c r="B12" i="72" s="1"/>
  <c r="B13" i="72" s="1"/>
  <c r="B14" i="72" s="1"/>
  <c r="B15" i="72" s="1"/>
  <c r="B16" i="72" s="1"/>
  <c r="B17" i="72" s="1"/>
  <c r="B18" i="72" s="1"/>
  <c r="B19" i="72" s="1"/>
  <c r="B20" i="72" s="1"/>
  <c r="B21" i="72" s="1"/>
  <c r="B22" i="72" s="1"/>
  <c r="B23" i="72" s="1"/>
  <c r="B24" i="72" s="1"/>
  <c r="C1" i="17"/>
  <c r="D1" i="17" s="1"/>
  <c r="E1" i="17" s="1"/>
  <c r="F1" i="17" s="1"/>
  <c r="G1" i="17" s="1"/>
  <c r="H1" i="17" s="1"/>
  <c r="I1" i="17" s="1"/>
  <c r="J1" i="17" s="1"/>
  <c r="K1" i="17" s="1"/>
  <c r="L1" i="17" s="1"/>
  <c r="M1" i="17" s="1"/>
  <c r="N1" i="17" s="1"/>
  <c r="O1" i="17" s="1"/>
  <c r="P1" i="17" s="1"/>
  <c r="B7" i="17"/>
  <c r="B8" i="17"/>
  <c r="B9" i="17"/>
  <c r="B10" i="17"/>
  <c r="B11" i="17" s="1"/>
  <c r="AB26" i="17"/>
  <c r="S8" i="17" s="1"/>
  <c r="AC26" i="17"/>
  <c r="T8" i="17" s="1"/>
  <c r="AD26" i="17"/>
  <c r="U8" i="17" s="1"/>
  <c r="AE26" i="17"/>
  <c r="V8" i="17" s="1"/>
  <c r="AB27" i="17"/>
  <c r="S9" i="17" s="1"/>
  <c r="AC27" i="17"/>
  <c r="T9" i="17" s="1"/>
  <c r="AD27" i="17"/>
  <c r="U9" i="17" s="1"/>
  <c r="AE27" i="17"/>
  <c r="V9" i="17" s="1"/>
  <c r="B12" i="17" l="1"/>
  <c r="B13" i="17" l="1"/>
  <c r="B14" i="17" l="1"/>
  <c r="B15" i="17" l="1"/>
  <c r="B16" i="17" l="1"/>
  <c r="B17" i="17" l="1"/>
  <c r="B18" i="17" l="1"/>
  <c r="B19" i="17" l="1"/>
  <c r="B20" i="17" l="1"/>
  <c r="B21" i="17" l="1"/>
  <c r="B22" i="17" l="1"/>
  <c r="B23" i="17" l="1"/>
  <c r="B24" i="17" l="1"/>
  <c r="B25" i="17" l="1"/>
  <c r="B26" i="17" l="1"/>
  <c r="F26" i="17" l="1"/>
  <c r="B27" i="17"/>
  <c r="F27" i="17" l="1"/>
  <c r="B28" i="17"/>
  <c r="B29" i="17" l="1"/>
  <c r="F29" i="17" s="1"/>
  <c r="F28" i="17"/>
  <c r="AI27" i="71" l="1"/>
  <c r="N23" i="71" s="1"/>
  <c r="AH27" i="71"/>
  <c r="AN27" i="71" s="1"/>
  <c r="AG27" i="71"/>
  <c r="L23" i="71" s="1"/>
  <c r="AF27" i="71"/>
  <c r="AL27" i="71" s="1"/>
  <c r="AE27" i="71"/>
  <c r="J23" i="71" s="1"/>
  <c r="AI26" i="71"/>
  <c r="N22" i="71" s="1"/>
  <c r="AH26" i="71"/>
  <c r="AG26" i="71"/>
  <c r="L22" i="71" s="1"/>
  <c r="AF26" i="71"/>
  <c r="AE26" i="71"/>
  <c r="J22" i="71" s="1"/>
  <c r="AI25" i="71"/>
  <c r="AH25" i="71"/>
  <c r="M21" i="71" s="1"/>
  <c r="AG25" i="71"/>
  <c r="AF25" i="71"/>
  <c r="K21" i="71" s="1"/>
  <c r="AE25" i="71"/>
  <c r="S25" i="71"/>
  <c r="AI24" i="71"/>
  <c r="AH24" i="71"/>
  <c r="M20" i="71" s="1"/>
  <c r="AG24" i="71"/>
  <c r="AF24" i="71"/>
  <c r="K20" i="71" s="1"/>
  <c r="AE24" i="71"/>
  <c r="J20" i="71" s="1"/>
  <c r="AI23" i="71"/>
  <c r="N19" i="71" s="1"/>
  <c r="AH23" i="71"/>
  <c r="M19" i="71" s="1"/>
  <c r="AG23" i="71"/>
  <c r="L19" i="71" s="1"/>
  <c r="AF23" i="71"/>
  <c r="K19" i="71" s="1"/>
  <c r="AE23" i="71"/>
  <c r="J19" i="71" s="1"/>
  <c r="AI22" i="71"/>
  <c r="N18" i="71" s="1"/>
  <c r="AH22" i="71"/>
  <c r="M18" i="71" s="1"/>
  <c r="AG22" i="71"/>
  <c r="L18" i="71" s="1"/>
  <c r="AF22" i="71"/>
  <c r="K18" i="71" s="1"/>
  <c r="AE22" i="71"/>
  <c r="J18" i="71" s="1"/>
  <c r="AI21" i="71"/>
  <c r="N17" i="71" s="1"/>
  <c r="AH21" i="71"/>
  <c r="M17" i="71" s="1"/>
  <c r="AG21" i="71"/>
  <c r="L17" i="71" s="1"/>
  <c r="AF21" i="71"/>
  <c r="K17" i="71" s="1"/>
  <c r="AE21" i="71"/>
  <c r="J17" i="71" s="1"/>
  <c r="S21" i="71"/>
  <c r="AI20" i="71"/>
  <c r="N16" i="71" s="1"/>
  <c r="AH20" i="71"/>
  <c r="M16" i="71" s="1"/>
  <c r="AG20" i="71"/>
  <c r="L16" i="71" s="1"/>
  <c r="AF20" i="71"/>
  <c r="K16" i="71" s="1"/>
  <c r="AE20" i="71"/>
  <c r="J16" i="71" s="1"/>
  <c r="AI19" i="71"/>
  <c r="N15" i="71" s="1"/>
  <c r="AH19" i="71"/>
  <c r="M15" i="71" s="1"/>
  <c r="AG19" i="71"/>
  <c r="L15" i="71" s="1"/>
  <c r="AF19" i="71"/>
  <c r="K15" i="71" s="1"/>
  <c r="AE19" i="71"/>
  <c r="J15" i="71" s="1"/>
  <c r="AI18" i="71"/>
  <c r="AH18" i="71"/>
  <c r="M14" i="71" s="1"/>
  <c r="AG18" i="71"/>
  <c r="AF18" i="71"/>
  <c r="K14" i="71" s="1"/>
  <c r="AE18" i="71"/>
  <c r="AI17" i="71"/>
  <c r="N13" i="71" s="1"/>
  <c r="AH17" i="71"/>
  <c r="AG17" i="71"/>
  <c r="L13" i="71" s="1"/>
  <c r="AF17" i="71"/>
  <c r="AE17" i="71"/>
  <c r="J13" i="71" s="1"/>
  <c r="AI16" i="71"/>
  <c r="AH16" i="71"/>
  <c r="M12" i="71" s="1"/>
  <c r="AG16" i="71"/>
  <c r="AF16" i="71"/>
  <c r="K12" i="71" s="1"/>
  <c r="AE16" i="71"/>
  <c r="S16" i="71"/>
  <c r="B6" i="71"/>
  <c r="B7" i="71" s="1"/>
  <c r="B8" i="71" s="1"/>
  <c r="B9" i="71" s="1"/>
  <c r="B10" i="71" s="1"/>
  <c r="B11" i="71" s="1"/>
  <c r="B12" i="71" s="1"/>
  <c r="B13" i="71" s="1"/>
  <c r="B14" i="71" s="1"/>
  <c r="B15" i="71" s="1"/>
  <c r="B16" i="71" s="1"/>
  <c r="B17" i="71" s="1"/>
  <c r="B18" i="71" s="1"/>
  <c r="B19" i="71" s="1"/>
  <c r="B20" i="71" s="1"/>
  <c r="B21" i="71" s="1"/>
  <c r="B22" i="71" s="1"/>
  <c r="B23" i="71" s="1"/>
  <c r="B24" i="71" s="1"/>
  <c r="B25" i="71" s="1"/>
  <c r="D1" i="71"/>
  <c r="E1" i="71" s="1"/>
  <c r="F1" i="71" s="1"/>
  <c r="C1" i="46"/>
  <c r="D1" i="46" s="1"/>
  <c r="E1" i="46" s="1"/>
  <c r="F1" i="46" s="1"/>
  <c r="G1" i="46" s="1"/>
  <c r="H1" i="46" s="1"/>
  <c r="I1" i="46" s="1"/>
  <c r="J1" i="46" s="1"/>
  <c r="K1" i="46" s="1"/>
  <c r="AK22" i="71" l="1"/>
  <c r="AK17" i="71"/>
  <c r="AN16" i="71"/>
  <c r="AN21" i="71"/>
  <c r="AO17" i="71"/>
  <c r="AN20" i="71"/>
  <c r="AO22" i="71"/>
  <c r="AL18" i="71"/>
  <c r="AM19" i="71"/>
  <c r="AL23" i="71"/>
  <c r="AL25" i="71"/>
  <c r="AM26" i="71"/>
  <c r="AM27" i="71"/>
  <c r="AL16" i="71"/>
  <c r="AM17" i="71"/>
  <c r="AN18" i="71"/>
  <c r="AK19" i="71"/>
  <c r="AO19" i="71"/>
  <c r="AL20" i="71"/>
  <c r="AL21" i="71"/>
  <c r="AM22" i="71"/>
  <c r="AN23" i="71"/>
  <c r="AL24" i="71"/>
  <c r="AN25" i="71"/>
  <c r="AK26" i="71"/>
  <c r="AO26" i="71"/>
  <c r="AK27" i="71"/>
  <c r="AO27" i="71"/>
  <c r="J12" i="71"/>
  <c r="AK16" i="71"/>
  <c r="L12" i="71"/>
  <c r="AM16" i="71"/>
  <c r="N12" i="71"/>
  <c r="AO16" i="71"/>
  <c r="K13" i="71"/>
  <c r="AL17" i="71"/>
  <c r="M13" i="71"/>
  <c r="AN17" i="71"/>
  <c r="J14" i="71"/>
  <c r="AK18" i="71"/>
  <c r="L14" i="71"/>
  <c r="AM18" i="71"/>
  <c r="N14" i="71"/>
  <c r="AO18" i="71"/>
  <c r="AL19" i="71"/>
  <c r="AN19" i="71"/>
  <c r="AK20" i="71"/>
  <c r="AM20" i="71"/>
  <c r="AO20" i="71"/>
  <c r="AK21" i="71"/>
  <c r="AM21" i="71"/>
  <c r="AO21" i="71"/>
  <c r="AL22" i="71"/>
  <c r="AN22" i="71"/>
  <c r="AK23" i="71"/>
  <c r="AM23" i="71"/>
  <c r="AO23" i="71"/>
  <c r="AM24" i="71"/>
  <c r="L20" i="71"/>
  <c r="AO24" i="71"/>
  <c r="N20" i="71"/>
  <c r="J21" i="71"/>
  <c r="AK25" i="71"/>
  <c r="L21" i="71"/>
  <c r="AM25" i="71"/>
  <c r="N21" i="71"/>
  <c r="AO25" i="71"/>
  <c r="AP27" i="71"/>
  <c r="AK24" i="71"/>
  <c r="AN24" i="71"/>
  <c r="K22" i="71"/>
  <c r="AL26" i="71"/>
  <c r="M22" i="71"/>
  <c r="AN26" i="71"/>
  <c r="K23" i="71"/>
  <c r="M23" i="71"/>
  <c r="U25" i="46"/>
  <c r="T25" i="46"/>
  <c r="N24" i="46" s="1"/>
  <c r="AP26" i="71" l="1"/>
  <c r="AP22" i="71"/>
  <c r="AP19" i="71"/>
  <c r="AP17" i="71"/>
  <c r="AP24" i="71"/>
  <c r="AP25" i="71"/>
  <c r="AP23" i="71"/>
  <c r="AP20" i="71"/>
  <c r="AP16" i="71"/>
  <c r="AP21" i="71"/>
  <c r="AP18" i="71"/>
  <c r="N32" i="46"/>
  <c r="O32" i="46"/>
  <c r="D47" i="70"/>
  <c r="C47" i="70"/>
  <c r="L11" i="70"/>
  <c r="L19" i="70" s="1"/>
  <c r="B7" i="70"/>
  <c r="C1" i="70"/>
  <c r="D1" i="70" s="1"/>
  <c r="E1" i="70" s="1"/>
  <c r="F1" i="70" s="1"/>
  <c r="I1" i="70" s="1"/>
  <c r="B8" i="70" l="1"/>
  <c r="AP28" i="71"/>
  <c r="J29" i="71"/>
  <c r="N33" i="46"/>
  <c r="O33" i="46"/>
  <c r="B9" i="70" l="1"/>
  <c r="B10" i="70" l="1"/>
  <c r="B11" i="70" l="1"/>
  <c r="B12" i="70" l="1"/>
  <c r="B13" i="70" l="1"/>
  <c r="B14" i="70" l="1"/>
  <c r="B15" i="70" l="1"/>
  <c r="B16" i="70" l="1"/>
  <c r="B17" i="70" l="1"/>
  <c r="B18" i="70" l="1"/>
  <c r="B19" i="70" l="1"/>
  <c r="B20" i="70" l="1"/>
  <c r="B21" i="70" l="1"/>
  <c r="B22" i="70" l="1"/>
  <c r="B23" i="70" l="1"/>
  <c r="B24" i="70" l="1"/>
  <c r="B25" i="70" l="1"/>
  <c r="B7" i="12"/>
  <c r="B8" i="12" s="1"/>
  <c r="B9" i="12" s="1"/>
  <c r="B10" i="12" s="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N39" i="52"/>
  <c r="M39" i="52"/>
  <c r="L39" i="52"/>
  <c r="K39" i="52"/>
  <c r="J39" i="52"/>
  <c r="N38" i="52"/>
  <c r="M38" i="52"/>
  <c r="L38" i="52"/>
  <c r="K38" i="52"/>
  <c r="J38" i="52"/>
  <c r="N37" i="52"/>
  <c r="M37" i="52"/>
  <c r="L37" i="52"/>
  <c r="K37" i="52"/>
  <c r="J37" i="52"/>
  <c r="N36" i="52"/>
  <c r="M36" i="52"/>
  <c r="L36" i="52"/>
  <c r="K36" i="52"/>
  <c r="J36" i="52"/>
  <c r="N35" i="52"/>
  <c r="M35" i="52"/>
  <c r="L35" i="52"/>
  <c r="K35" i="52"/>
  <c r="J35" i="52"/>
  <c r="N34" i="52"/>
  <c r="M34" i="52"/>
  <c r="L34" i="52"/>
  <c r="K34" i="52"/>
  <c r="J34" i="52"/>
  <c r="N33" i="52"/>
  <c r="M33" i="52"/>
  <c r="L33" i="52"/>
  <c r="K33" i="52"/>
  <c r="J33" i="52"/>
  <c r="N32" i="52"/>
  <c r="M32" i="52"/>
  <c r="L32" i="52"/>
  <c r="K32" i="52"/>
  <c r="J32" i="52"/>
  <c r="N31" i="52"/>
  <c r="M31" i="52"/>
  <c r="L31" i="52"/>
  <c r="K31" i="52"/>
  <c r="J31" i="52"/>
  <c r="N30" i="52"/>
  <c r="M30" i="52"/>
  <c r="L30" i="52"/>
  <c r="K30" i="52"/>
  <c r="J30" i="52"/>
  <c r="N29" i="52"/>
  <c r="M29" i="52"/>
  <c r="L29" i="52"/>
  <c r="K29" i="52"/>
  <c r="J29" i="52"/>
  <c r="N28" i="52"/>
  <c r="M28" i="52"/>
  <c r="L28" i="52"/>
  <c r="K28" i="52"/>
  <c r="J28" i="52"/>
  <c r="N27" i="52"/>
  <c r="M27" i="52"/>
  <c r="L27" i="52"/>
  <c r="K27" i="52"/>
  <c r="J27" i="52"/>
  <c r="N26" i="52"/>
  <c r="M26" i="52"/>
  <c r="L26" i="52"/>
  <c r="K26" i="52"/>
  <c r="J26" i="52"/>
  <c r="N25" i="52"/>
  <c r="M25" i="52"/>
  <c r="L25" i="52"/>
  <c r="K25" i="52"/>
  <c r="J25" i="52"/>
  <c r="N24" i="52"/>
  <c r="M24" i="52"/>
  <c r="L24" i="52"/>
  <c r="K24" i="52"/>
  <c r="J24" i="52"/>
  <c r="N23" i="52"/>
  <c r="M23" i="52"/>
  <c r="L23" i="52"/>
  <c r="K23" i="52"/>
  <c r="J23" i="52"/>
  <c r="N22" i="52"/>
  <c r="M22" i="52"/>
  <c r="L22" i="52"/>
  <c r="K22" i="52"/>
  <c r="J22" i="52"/>
  <c r="N21" i="52"/>
  <c r="M21" i="52"/>
  <c r="L21" i="52"/>
  <c r="K21" i="52"/>
  <c r="J21" i="52"/>
  <c r="N20" i="52"/>
  <c r="M20" i="52"/>
  <c r="L20" i="52"/>
  <c r="K20" i="52"/>
  <c r="J20" i="52"/>
  <c r="N19" i="52"/>
  <c r="M19" i="52"/>
  <c r="L19" i="52"/>
  <c r="K19" i="52"/>
  <c r="J19" i="52"/>
  <c r="N18" i="52"/>
  <c r="M18" i="52"/>
  <c r="L18" i="52"/>
  <c r="K18" i="52"/>
  <c r="J18" i="52"/>
  <c r="N17" i="52"/>
  <c r="M17" i="52"/>
  <c r="L17" i="52"/>
  <c r="K17" i="52"/>
  <c r="J17" i="52"/>
  <c r="B26" i="70" l="1"/>
  <c r="B33" i="12"/>
  <c r="B34" i="12" s="1"/>
  <c r="B35" i="12" s="1"/>
  <c r="B36" i="12" s="1"/>
  <c r="B37" i="12" s="1"/>
  <c r="B38" i="12" s="1"/>
  <c r="B39" i="12" s="1"/>
  <c r="B40" i="12" s="1"/>
  <c r="B41" i="12" s="1"/>
  <c r="B42" i="12" s="1"/>
  <c r="B43" i="12" s="1"/>
  <c r="B44" i="12" s="1"/>
  <c r="B45" i="12" s="1"/>
  <c r="B46" i="12" s="1"/>
  <c r="J66" i="52" a="1"/>
  <c r="J66" i="52" s="1"/>
  <c r="L68" i="52"/>
  <c r="J68" i="52" a="1"/>
  <c r="J68" i="52" s="1"/>
  <c r="K68" i="52" s="1"/>
  <c r="L67" i="52"/>
  <c r="L65" i="52"/>
  <c r="J65" i="52" a="1"/>
  <c r="J65" i="52" s="1"/>
  <c r="K65" i="52" s="1"/>
  <c r="L64" i="52"/>
  <c r="L66" i="52"/>
  <c r="L63" i="52"/>
  <c r="J63" i="52" a="1"/>
  <c r="J63" i="52" s="1"/>
  <c r="K63" i="52" s="1"/>
  <c r="J51" i="52" a="1"/>
  <c r="J51" i="52" s="1"/>
  <c r="K66" i="52" l="1"/>
  <c r="M30" i="71"/>
  <c r="M29" i="71"/>
  <c r="J30" i="71" l="1"/>
  <c r="C25" i="71"/>
  <c r="C16" i="71"/>
  <c r="C13" i="71"/>
  <c r="C6" i="71"/>
  <c r="C7" i="71"/>
  <c r="C8" i="71"/>
  <c r="C24" i="71"/>
  <c r="C23" i="71"/>
  <c r="C14" i="71"/>
  <c r="C12" i="71"/>
  <c r="C17" i="71"/>
  <c r="C18" i="71"/>
  <c r="C9" i="71"/>
  <c r="C22" i="71"/>
  <c r="C20" i="71"/>
  <c r="C10" i="71"/>
  <c r="C11" i="71"/>
  <c r="C15" i="71"/>
  <c r="C21" i="71"/>
  <c r="C19" i="71"/>
  <c r="D18" i="71" l="1"/>
  <c r="F18" i="71"/>
  <c r="D13" i="71"/>
  <c r="F13" i="71"/>
  <c r="D10" i="71"/>
  <c r="F10" i="71"/>
  <c r="D6" i="71"/>
  <c r="F6" i="71"/>
  <c r="D21" i="71"/>
  <c r="F21" i="71"/>
  <c r="D24" i="71"/>
  <c r="F24" i="71"/>
  <c r="D15" i="71"/>
  <c r="F15" i="71"/>
  <c r="D22" i="71"/>
  <c r="F22" i="71"/>
  <c r="D12" i="71"/>
  <c r="F12" i="71"/>
  <c r="D8" i="71"/>
  <c r="F8" i="71"/>
  <c r="D16" i="71"/>
  <c r="F16" i="71"/>
  <c r="D19" i="71"/>
  <c r="F19" i="71"/>
  <c r="D23" i="71"/>
  <c r="F23" i="71"/>
  <c r="D20" i="71"/>
  <c r="F20" i="71"/>
  <c r="D17" i="71"/>
  <c r="F17" i="71"/>
  <c r="D11" i="71"/>
  <c r="F11" i="71"/>
  <c r="D9" i="71"/>
  <c r="F9" i="71"/>
  <c r="D14" i="71"/>
  <c r="F14" i="71"/>
  <c r="D7" i="71"/>
  <c r="F7" i="71"/>
  <c r="D25" i="71"/>
  <c r="F25" i="71"/>
  <c r="D26" i="71" l="1"/>
  <c r="F26" i="71"/>
  <c r="V48" i="12" s="1"/>
  <c r="N44" i="52"/>
  <c r="M44" i="52"/>
  <c r="L44" i="52"/>
  <c r="K44" i="52"/>
  <c r="J44" i="52"/>
  <c r="J49" i="52" s="1"/>
  <c r="K48" i="52" s="1"/>
  <c r="K49" i="52" s="1"/>
  <c r="B6" i="52"/>
  <c r="B7" i="52" s="1"/>
  <c r="C1" i="52"/>
  <c r="D1" i="52" s="1"/>
  <c r="J67" i="52" l="1" a="1"/>
  <c r="J67" i="52" s="1"/>
  <c r="K67" i="52" s="1"/>
  <c r="J64" i="52" a="1"/>
  <c r="J64" i="52" s="1"/>
  <c r="K64" i="52" s="1"/>
  <c r="L52" i="52"/>
  <c r="L58" i="52"/>
  <c r="L60" i="52"/>
  <c r="L62" i="52"/>
  <c r="L54" i="52"/>
  <c r="L56" i="52"/>
  <c r="L51" i="52"/>
  <c r="L53" i="52"/>
  <c r="L55" i="52"/>
  <c r="L57" i="52"/>
  <c r="L59" i="52"/>
  <c r="L61" i="52"/>
  <c r="B8" i="52"/>
  <c r="J53" i="52" a="1"/>
  <c r="J53" i="52" s="1"/>
  <c r="K53" i="52" s="1"/>
  <c r="J55" i="52" a="1"/>
  <c r="J55" i="52" s="1"/>
  <c r="K55" i="52" s="1"/>
  <c r="J52" i="52" a="1"/>
  <c r="J52" i="52" s="1"/>
  <c r="J54" i="52" a="1"/>
  <c r="J54" i="52" s="1"/>
  <c r="K54" i="52" s="1"/>
  <c r="J56" i="52" a="1"/>
  <c r="J56" i="52" s="1"/>
  <c r="K56" i="52" s="1"/>
  <c r="J57" i="52" a="1"/>
  <c r="J57" i="52" s="1"/>
  <c r="J58" i="52" a="1"/>
  <c r="J58" i="52" s="1"/>
  <c r="K58" i="52" s="1"/>
  <c r="J59" i="52" a="1"/>
  <c r="J59" i="52" s="1"/>
  <c r="K59" i="52" s="1"/>
  <c r="J60" i="52" a="1"/>
  <c r="J60" i="52" s="1"/>
  <c r="K60" i="52" s="1"/>
  <c r="J61" i="52" a="1"/>
  <c r="J61" i="52" s="1"/>
  <c r="K61" i="52" s="1"/>
  <c r="J62" i="52" a="1"/>
  <c r="J62" i="52" s="1"/>
  <c r="K62" i="52" s="1"/>
  <c r="K52" i="52" l="1"/>
  <c r="J72" i="52"/>
  <c r="K57" i="52"/>
  <c r="K51" i="52"/>
  <c r="B9" i="52"/>
  <c r="K72" i="52" l="1"/>
  <c r="C8" i="52"/>
  <c r="E8" i="52" s="1"/>
  <c r="B10" i="52"/>
  <c r="C9" i="52"/>
  <c r="E9" i="52" s="1"/>
  <c r="C6" i="52" l="1"/>
  <c r="E6" i="52" s="1"/>
  <c r="C7" i="52"/>
  <c r="E7" i="52" s="1"/>
  <c r="D6" i="52"/>
  <c r="C10" i="52"/>
  <c r="E10" i="52" s="1"/>
  <c r="D9" i="52"/>
  <c r="D8" i="52"/>
  <c r="B11" i="52"/>
  <c r="D10" i="52" l="1"/>
  <c r="D7" i="52"/>
  <c r="B12" i="52"/>
  <c r="C11" i="52"/>
  <c r="E11" i="52" s="1"/>
  <c r="D11" i="52" l="1"/>
  <c r="B13" i="52"/>
  <c r="C12" i="52"/>
  <c r="E12" i="52" s="1"/>
  <c r="D12" i="52" l="1"/>
  <c r="B14" i="52"/>
  <c r="C13" i="52"/>
  <c r="E13" i="52" s="1"/>
  <c r="D13" i="52" l="1"/>
  <c r="B15" i="52"/>
  <c r="C14" i="52"/>
  <c r="E14" i="52" s="1"/>
  <c r="D14" i="52" l="1"/>
  <c r="B16" i="52"/>
  <c r="C15" i="52"/>
  <c r="E15" i="52" s="1"/>
  <c r="D15" i="52" l="1"/>
  <c r="B17" i="52"/>
  <c r="C16" i="52"/>
  <c r="E16" i="52" s="1"/>
  <c r="D16" i="52" l="1"/>
  <c r="B18" i="52"/>
  <c r="C17" i="52"/>
  <c r="E17" i="52" s="1"/>
  <c r="D17" i="52" l="1"/>
  <c r="B19" i="52"/>
  <c r="C18" i="52"/>
  <c r="E18" i="52" s="1"/>
  <c r="D18" i="52" l="1"/>
  <c r="B20" i="52"/>
  <c r="C19" i="52"/>
  <c r="E19" i="52" s="1"/>
  <c r="D19" i="52" l="1"/>
  <c r="B21" i="52"/>
  <c r="C20" i="52"/>
  <c r="E20" i="52" s="1"/>
  <c r="D20" i="52" l="1"/>
  <c r="B22" i="52"/>
  <c r="C21" i="52"/>
  <c r="E21" i="52" s="1"/>
  <c r="D21" i="52" l="1"/>
  <c r="B23" i="52"/>
  <c r="C22" i="52"/>
  <c r="E22" i="52" s="1"/>
  <c r="D22" i="52" l="1"/>
  <c r="B24" i="52"/>
  <c r="C23" i="52"/>
  <c r="E23" i="52" s="1"/>
  <c r="D23" i="52" l="1"/>
  <c r="B25" i="52"/>
  <c r="C24" i="52"/>
  <c r="E24" i="52" s="1"/>
  <c r="D24" i="52" l="1"/>
  <c r="C25" i="52"/>
  <c r="E25" i="52" s="1"/>
  <c r="D25" i="52" l="1"/>
  <c r="D26" i="52" s="1"/>
  <c r="I6" i="8" l="1"/>
  <c r="I5" i="8"/>
  <c r="J14" i="8" l="1"/>
  <c r="J27" i="8" s="1"/>
  <c r="J15" i="8"/>
  <c r="J28" i="8" s="1"/>
  <c r="J16" i="8"/>
  <c r="J17" i="8"/>
  <c r="J30" i="8" s="1"/>
  <c r="J18" i="8"/>
  <c r="J31" i="8" s="1"/>
  <c r="J29" i="8"/>
  <c r="M19" i="8" l="1"/>
  <c r="J13" i="8"/>
  <c r="J26" i="8" s="1"/>
  <c r="K6" i="47" l="1"/>
  <c r="K5" i="47"/>
  <c r="O6" i="47"/>
  <c r="O5" i="47"/>
  <c r="H5" i="47" l="1"/>
  <c r="H6" i="47"/>
  <c r="K7" i="47"/>
  <c r="U5" i="47"/>
  <c r="Z5" i="47"/>
  <c r="U6" i="47"/>
  <c r="Z6" i="47"/>
  <c r="K9" i="48" l="1"/>
  <c r="K8" i="48"/>
  <c r="C1" i="48"/>
  <c r="C1" i="47" l="1"/>
  <c r="D1" i="47" s="1"/>
  <c r="E1" i="47" s="1"/>
  <c r="F1" i="47" s="1"/>
  <c r="G1" i="47" s="1"/>
  <c r="H1" i="47" s="1"/>
  <c r="I1" i="47" s="1"/>
  <c r="J1" i="47" s="1"/>
  <c r="C1" i="8" l="1"/>
  <c r="K12" i="55" l="1"/>
  <c r="K11" i="55" l="1"/>
  <c r="C1" i="55"/>
  <c r="I26" i="17" l="1"/>
  <c r="L26" i="17" s="1"/>
  <c r="H26" i="17"/>
  <c r="K26" i="17" s="1"/>
  <c r="G26" i="17"/>
  <c r="J26" i="17" s="1"/>
  <c r="I27" i="17"/>
  <c r="L27" i="17" s="1"/>
  <c r="H27" i="17"/>
  <c r="K27" i="17" s="1"/>
  <c r="G27" i="17"/>
  <c r="J27" i="17" s="1"/>
  <c r="M27" i="17" s="1"/>
  <c r="H29" i="17"/>
  <c r="K29" i="17" s="1"/>
  <c r="G29" i="17"/>
  <c r="J29" i="17" s="1"/>
  <c r="I28" i="17"/>
  <c r="L28" i="17" s="1"/>
  <c r="I29" i="17"/>
  <c r="L29" i="17" s="1"/>
  <c r="G28" i="17"/>
  <c r="J28" i="17" s="1"/>
  <c r="H28" i="17"/>
  <c r="K28" i="17" s="1"/>
  <c r="K15" i="55"/>
  <c r="D1" i="55"/>
  <c r="E1" i="55" s="1"/>
  <c r="F1" i="55" s="1"/>
  <c r="G1" i="55" s="1"/>
  <c r="B8" i="8"/>
  <c r="C8" i="8" s="1"/>
  <c r="M29" i="17" l="1"/>
  <c r="N27" i="17"/>
  <c r="M28" i="17"/>
  <c r="M26" i="17"/>
  <c r="D8" i="8"/>
  <c r="B55" i="12"/>
  <c r="C55" i="12" s="1"/>
  <c r="N26" i="17" l="1"/>
  <c r="N28" i="17"/>
  <c r="N29" i="17"/>
  <c r="M7" i="12"/>
  <c r="C10" i="51"/>
  <c r="B7" i="55" s="1"/>
  <c r="P7" i="12" l="1"/>
  <c r="N7" i="12"/>
  <c r="F7" i="12"/>
  <c r="E7" i="12"/>
  <c r="D7" i="12"/>
  <c r="R7" i="12"/>
  <c r="Q7" i="12"/>
  <c r="B8" i="55"/>
  <c r="B9" i="55" l="1"/>
  <c r="B10" i="55" l="1"/>
  <c r="B9" i="8"/>
  <c r="C9" i="8" s="1"/>
  <c r="D9" i="8" l="1"/>
  <c r="B11" i="55"/>
  <c r="B10" i="8"/>
  <c r="C10" i="8" s="1"/>
  <c r="D10" i="8" l="1"/>
  <c r="B12" i="55"/>
  <c r="B11" i="8"/>
  <c r="B13" i="55" l="1"/>
  <c r="B12" i="8"/>
  <c r="B14" i="55" l="1"/>
  <c r="B13" i="8"/>
  <c r="B15" i="55" l="1"/>
  <c r="B14" i="8"/>
  <c r="B16" i="55" l="1"/>
  <c r="B15" i="8"/>
  <c r="C15" i="8" s="1"/>
  <c r="D15" i="8" l="1"/>
  <c r="B16" i="8"/>
  <c r="C16" i="8" s="1"/>
  <c r="B17" i="55"/>
  <c r="D16" i="8" l="1"/>
  <c r="B17" i="8"/>
  <c r="C17" i="8" s="1"/>
  <c r="B18" i="55"/>
  <c r="B18" i="8"/>
  <c r="C18" i="8" s="1"/>
  <c r="D18" i="8" l="1"/>
  <c r="D17" i="8"/>
  <c r="B19" i="55"/>
  <c r="B19" i="8"/>
  <c r="C19" i="8" s="1"/>
  <c r="D19" i="8" l="1"/>
  <c r="B20" i="55"/>
  <c r="B20" i="8"/>
  <c r="C20" i="8" s="1"/>
  <c r="D20" i="8" l="1"/>
  <c r="B21" i="55"/>
  <c r="B21" i="8"/>
  <c r="C21" i="8" s="1"/>
  <c r="D21" i="8" l="1"/>
  <c r="B22" i="55"/>
  <c r="B22" i="8"/>
  <c r="C22" i="8" s="1"/>
  <c r="D22" i="8" l="1"/>
  <c r="B23" i="55"/>
  <c r="B23" i="8"/>
  <c r="C23" i="8" s="1"/>
  <c r="D23" i="8" l="1"/>
  <c r="B24" i="55"/>
  <c r="B24" i="8"/>
  <c r="C24" i="8" s="1"/>
  <c r="D24" i="8" l="1"/>
  <c r="B25" i="55"/>
  <c r="B25" i="8"/>
  <c r="C25" i="8" s="1"/>
  <c r="D25" i="8" l="1"/>
  <c r="B26" i="8"/>
  <c r="C26" i="8" s="1"/>
  <c r="B26" i="55"/>
  <c r="D26" i="8" l="1"/>
  <c r="B27" i="8"/>
  <c r="C27" i="8" s="1"/>
  <c r="D27" i="8" l="1"/>
  <c r="B28" i="8"/>
  <c r="C28" i="8" s="1"/>
  <c r="D28" i="8" l="1"/>
  <c r="B29" i="8"/>
  <c r="C29" i="8" s="1"/>
  <c r="D29" i="8" l="1"/>
  <c r="B30" i="8"/>
  <c r="C30" i="8" s="1"/>
  <c r="D30" i="8" l="1"/>
  <c r="B31" i="8"/>
  <c r="C31" i="8" s="1"/>
  <c r="D31" i="8" l="1"/>
  <c r="B32" i="8"/>
  <c r="C32" i="8" s="1"/>
  <c r="D32" i="8" l="1"/>
  <c r="B33" i="8"/>
  <c r="C33" i="8" s="1"/>
  <c r="D33" i="8" l="1"/>
  <c r="B34" i="8"/>
  <c r="C34" i="8" s="1"/>
  <c r="D34" i="8" l="1"/>
  <c r="B35" i="8"/>
  <c r="C35" i="8" s="1"/>
  <c r="D35" i="8" l="1"/>
  <c r="J32" i="8" l="1"/>
  <c r="J19" i="8"/>
  <c r="C14" i="8" s="1"/>
  <c r="C11" i="8" l="1"/>
  <c r="C12" i="8"/>
  <c r="C13" i="8"/>
  <c r="D13" i="8" s="1"/>
  <c r="D14" i="8"/>
  <c r="D12" i="8" l="1"/>
  <c r="D11" i="8"/>
  <c r="D36" i="8" l="1"/>
  <c r="E83" i="12" s="1"/>
  <c r="B56" i="12"/>
  <c r="C56" i="12" s="1"/>
  <c r="B57" i="12" l="1"/>
  <c r="C57" i="12" s="1"/>
  <c r="B58" i="12" l="1"/>
  <c r="C58" i="12" s="1"/>
  <c r="B59" i="12" l="1"/>
  <c r="C59" i="12" s="1"/>
  <c r="B7" i="46"/>
  <c r="B13" i="47"/>
  <c r="J13" i="47" l="1"/>
  <c r="I13" i="47"/>
  <c r="E7" i="46" s="1"/>
  <c r="F7" i="46"/>
  <c r="B8" i="46"/>
  <c r="B60" i="12"/>
  <c r="C60" i="12" s="1"/>
  <c r="C11" i="51"/>
  <c r="K13" i="47" l="1"/>
  <c r="G7" i="46"/>
  <c r="F5" i="72" s="1"/>
  <c r="F8" i="48"/>
  <c r="D8" i="48"/>
  <c r="E8" i="8"/>
  <c r="E9" i="8"/>
  <c r="E10" i="8"/>
  <c r="E11" i="8"/>
  <c r="E12" i="8"/>
  <c r="E13" i="8"/>
  <c r="E14" i="8"/>
  <c r="E15" i="8"/>
  <c r="E16" i="8"/>
  <c r="E18" i="8"/>
  <c r="E17" i="8"/>
  <c r="E19" i="8"/>
  <c r="E20" i="8"/>
  <c r="E21" i="8"/>
  <c r="E22" i="8"/>
  <c r="E23" i="8"/>
  <c r="E24" i="8"/>
  <c r="E25" i="8"/>
  <c r="E26" i="8"/>
  <c r="E27" i="8"/>
  <c r="E28" i="8"/>
  <c r="E29" i="8"/>
  <c r="E30" i="8"/>
  <c r="E31" i="8"/>
  <c r="E32" i="8"/>
  <c r="E33" i="8"/>
  <c r="E35" i="8"/>
  <c r="E34" i="8"/>
  <c r="B9" i="46"/>
  <c r="B61" i="12"/>
  <c r="C61" i="12" s="1"/>
  <c r="F33" i="8" l="1"/>
  <c r="F29" i="8"/>
  <c r="F25" i="8"/>
  <c r="F21" i="8"/>
  <c r="F18" i="8"/>
  <c r="F13" i="8"/>
  <c r="F11" i="8"/>
  <c r="F9" i="8"/>
  <c r="F34" i="8"/>
  <c r="F31" i="8"/>
  <c r="F27" i="8"/>
  <c r="F23" i="8"/>
  <c r="F19" i="8"/>
  <c r="F15" i="8"/>
  <c r="F35" i="8"/>
  <c r="F32" i="8"/>
  <c r="F30" i="8"/>
  <c r="F28" i="8"/>
  <c r="F26" i="8"/>
  <c r="F24" i="8"/>
  <c r="F22" i="8"/>
  <c r="F20" i="8"/>
  <c r="F17" i="8"/>
  <c r="F16" i="8"/>
  <c r="F14" i="8"/>
  <c r="F12" i="8"/>
  <c r="F10" i="8"/>
  <c r="F8" i="8"/>
  <c r="F36" i="8" s="1"/>
  <c r="H7" i="12"/>
  <c r="G8" i="48"/>
  <c r="B62" i="12"/>
  <c r="C62" i="12" s="1"/>
  <c r="B10" i="46"/>
  <c r="H8" i="48" l="1"/>
  <c r="B63" i="12"/>
  <c r="C63" i="12" s="1"/>
  <c r="B11" i="46"/>
  <c r="D63" i="12" l="1"/>
  <c r="B64" i="12"/>
  <c r="C64" i="12" s="1"/>
  <c r="B12" i="46"/>
  <c r="D64" i="12" l="1"/>
  <c r="B65" i="12"/>
  <c r="C65" i="12" s="1"/>
  <c r="B13" i="46"/>
  <c r="D65" i="12" l="1"/>
  <c r="B66" i="12"/>
  <c r="C66" i="12" s="1"/>
  <c r="B14" i="46"/>
  <c r="D66" i="12" l="1"/>
  <c r="B67" i="12"/>
  <c r="C67" i="12" s="1"/>
  <c r="B15" i="46"/>
  <c r="B68" i="12" l="1"/>
  <c r="C68" i="12" s="1"/>
  <c r="D67" i="12"/>
  <c r="B16" i="46"/>
  <c r="D68" i="12" l="1"/>
  <c r="B69" i="12"/>
  <c r="C69" i="12" s="1"/>
  <c r="B17" i="46"/>
  <c r="M8" i="12"/>
  <c r="H8" i="12" l="1"/>
  <c r="P8" i="12"/>
  <c r="N8" i="12"/>
  <c r="E8" i="12"/>
  <c r="F8" i="12"/>
  <c r="D8" i="12"/>
  <c r="R8" i="12"/>
  <c r="Q8" i="12"/>
  <c r="O8" i="12"/>
  <c r="D69" i="12"/>
  <c r="B70" i="12"/>
  <c r="C70" i="12" s="1"/>
  <c r="B18" i="46"/>
  <c r="M9" i="12"/>
  <c r="U8" i="12" l="1"/>
  <c r="V8" i="12" s="1"/>
  <c r="H9" i="12"/>
  <c r="P9" i="12"/>
  <c r="N9" i="12"/>
  <c r="E9" i="12"/>
  <c r="F9" i="12"/>
  <c r="D9" i="12"/>
  <c r="R9" i="12"/>
  <c r="Q9" i="12"/>
  <c r="O9" i="12"/>
  <c r="B71" i="12"/>
  <c r="C71" i="12" s="1"/>
  <c r="D70" i="12"/>
  <c r="M10" i="12"/>
  <c r="B19" i="46"/>
  <c r="B9" i="48"/>
  <c r="H10" i="12" l="1"/>
  <c r="P10" i="12"/>
  <c r="N10" i="12"/>
  <c r="U9" i="12"/>
  <c r="V9" i="12" s="1"/>
  <c r="E10" i="12"/>
  <c r="F10" i="12"/>
  <c r="D10" i="12"/>
  <c r="R10" i="12"/>
  <c r="Q10" i="12"/>
  <c r="O10" i="12"/>
  <c r="F9" i="48"/>
  <c r="B72" i="12"/>
  <c r="C72" i="12" s="1"/>
  <c r="D71" i="12"/>
  <c r="M11" i="12"/>
  <c r="B20" i="46"/>
  <c r="B10" i="48"/>
  <c r="H11" i="12" l="1"/>
  <c r="P11" i="12"/>
  <c r="N11" i="12"/>
  <c r="U10" i="12"/>
  <c r="V10" i="12" s="1"/>
  <c r="E11" i="12"/>
  <c r="F11" i="12"/>
  <c r="D11" i="12"/>
  <c r="R11" i="12"/>
  <c r="Q11" i="12"/>
  <c r="O11" i="12"/>
  <c r="G9" i="12"/>
  <c r="F10" i="48"/>
  <c r="D72" i="12"/>
  <c r="B73" i="12"/>
  <c r="C73" i="12" s="1"/>
  <c r="M12" i="12"/>
  <c r="B21" i="46"/>
  <c r="B11" i="48"/>
  <c r="U11" i="12" l="1"/>
  <c r="H12" i="12"/>
  <c r="P12" i="12"/>
  <c r="N12" i="12"/>
  <c r="V11" i="12"/>
  <c r="E12" i="12"/>
  <c r="F12" i="12"/>
  <c r="G10" i="12"/>
  <c r="D12" i="12"/>
  <c r="R12" i="12"/>
  <c r="Q12" i="12"/>
  <c r="O12" i="12"/>
  <c r="H9" i="48"/>
  <c r="F11" i="48"/>
  <c r="M13" i="12"/>
  <c r="D73" i="12"/>
  <c r="B74" i="12"/>
  <c r="C74" i="12" s="1"/>
  <c r="B22" i="46"/>
  <c r="B12" i="48"/>
  <c r="U12" i="12" l="1"/>
  <c r="V12" i="12" s="1"/>
  <c r="H13" i="12"/>
  <c r="P13" i="12"/>
  <c r="M14" i="12"/>
  <c r="G11" i="12"/>
  <c r="D14" i="12"/>
  <c r="D13" i="12"/>
  <c r="F12" i="48"/>
  <c r="H10" i="48"/>
  <c r="D74" i="12"/>
  <c r="B75" i="12"/>
  <c r="C75" i="12" s="1"/>
  <c r="B23" i="46"/>
  <c r="B13" i="48"/>
  <c r="M15" i="12"/>
  <c r="H15" i="12" l="1"/>
  <c r="P15" i="12"/>
  <c r="H14" i="12"/>
  <c r="P14" i="12"/>
  <c r="D15" i="12"/>
  <c r="H11" i="48"/>
  <c r="F13" i="48"/>
  <c r="D75" i="12"/>
  <c r="B76" i="12"/>
  <c r="C76" i="12" s="1"/>
  <c r="B24" i="46"/>
  <c r="B14" i="48"/>
  <c r="M16" i="12"/>
  <c r="N11" i="46"/>
  <c r="N19" i="46" l="1"/>
  <c r="C26" i="17"/>
  <c r="D26" i="17" s="1"/>
  <c r="C27" i="17"/>
  <c r="D27" i="17" s="1"/>
  <c r="C28" i="17"/>
  <c r="D28" i="17" s="1"/>
  <c r="C29" i="17"/>
  <c r="D29" i="17" s="1"/>
  <c r="C5" i="72"/>
  <c r="D5" i="72" s="1"/>
  <c r="E5" i="72" s="1"/>
  <c r="H5" i="72"/>
  <c r="K5" i="72" s="1"/>
  <c r="I5" i="72"/>
  <c r="L5" i="72" s="1"/>
  <c r="G5" i="72"/>
  <c r="J5" i="72" s="1"/>
  <c r="H16" i="12"/>
  <c r="P16" i="12"/>
  <c r="G12" i="12"/>
  <c r="O37" i="46"/>
  <c r="N37" i="46"/>
  <c r="N38" i="46"/>
  <c r="O38" i="46"/>
  <c r="D16" i="12"/>
  <c r="H12" i="48"/>
  <c r="F14" i="48"/>
  <c r="D76" i="12"/>
  <c r="B77" i="12"/>
  <c r="C77" i="12" s="1"/>
  <c r="B25" i="46"/>
  <c r="B15" i="48"/>
  <c r="M17" i="12"/>
  <c r="F13" i="12" l="1"/>
  <c r="E28" i="17"/>
  <c r="P28" i="17" s="1"/>
  <c r="O28" i="17"/>
  <c r="E26" i="17"/>
  <c r="P26" i="17" s="1"/>
  <c r="O26" i="17"/>
  <c r="P37" i="46"/>
  <c r="M5" i="72"/>
  <c r="E29" i="17"/>
  <c r="P29" i="17" s="1"/>
  <c r="O29" i="17"/>
  <c r="E27" i="17"/>
  <c r="P27" i="17" s="1"/>
  <c r="O27" i="17"/>
  <c r="H17" i="12"/>
  <c r="P17" i="12"/>
  <c r="G13" i="12"/>
  <c r="C17" i="46"/>
  <c r="P38" i="46"/>
  <c r="C10" i="46" s="1"/>
  <c r="D17" i="12"/>
  <c r="G14" i="12"/>
  <c r="F15" i="48"/>
  <c r="H13" i="48"/>
  <c r="B78" i="12"/>
  <c r="C78" i="12" s="1"/>
  <c r="B26" i="46"/>
  <c r="B16" i="48"/>
  <c r="M18" i="12"/>
  <c r="C7" i="46" l="1"/>
  <c r="G7" i="70" s="1"/>
  <c r="H7" i="70" s="1"/>
  <c r="I7" i="70" s="1"/>
  <c r="C16" i="46"/>
  <c r="O5" i="72"/>
  <c r="N5" i="72"/>
  <c r="P5" i="72" s="1"/>
  <c r="E13" i="12"/>
  <c r="N13" i="12"/>
  <c r="G17" i="70"/>
  <c r="H17" i="70" s="1"/>
  <c r="I17" i="70" s="1"/>
  <c r="G16" i="70"/>
  <c r="H16" i="70" s="1"/>
  <c r="I16" i="70" s="1"/>
  <c r="G10" i="70"/>
  <c r="H10" i="70" s="1"/>
  <c r="C21" i="46"/>
  <c r="C13" i="46"/>
  <c r="G13" i="70" s="1"/>
  <c r="H13" i="70" s="1"/>
  <c r="I13" i="70" s="1"/>
  <c r="C19" i="46"/>
  <c r="H18" i="12"/>
  <c r="P18" i="12"/>
  <c r="H14" i="48"/>
  <c r="C22" i="46"/>
  <c r="G22" i="70" s="1"/>
  <c r="H22" i="70" s="1"/>
  <c r="I22" i="70" s="1"/>
  <c r="C8" i="46"/>
  <c r="C20" i="46"/>
  <c r="G20" i="70" s="1"/>
  <c r="H20" i="70" s="1"/>
  <c r="I20" i="70" s="1"/>
  <c r="C11" i="46"/>
  <c r="C24" i="46"/>
  <c r="C23" i="46"/>
  <c r="C15" i="46"/>
  <c r="C18" i="46"/>
  <c r="C14" i="46"/>
  <c r="G14" i="70" s="1"/>
  <c r="H14" i="70" s="1"/>
  <c r="I14" i="70" s="1"/>
  <c r="C9" i="46"/>
  <c r="C25" i="46"/>
  <c r="G25" i="70" s="1"/>
  <c r="H25" i="70" s="1"/>
  <c r="I25" i="70" s="1"/>
  <c r="C12" i="46"/>
  <c r="C26" i="46"/>
  <c r="G26" i="70" s="1"/>
  <c r="H26" i="70" s="1"/>
  <c r="I26" i="70" s="1"/>
  <c r="D18" i="12"/>
  <c r="F16" i="48"/>
  <c r="G15" i="12"/>
  <c r="B79" i="12"/>
  <c r="C79" i="12" s="1"/>
  <c r="B17" i="48"/>
  <c r="M19" i="12"/>
  <c r="G8" i="70" l="1"/>
  <c r="H8" i="70" s="1"/>
  <c r="G9" i="70"/>
  <c r="H9" i="70" s="1"/>
  <c r="G11" i="70"/>
  <c r="H11" i="70" s="1"/>
  <c r="G12" i="70"/>
  <c r="H12" i="70" s="1"/>
  <c r="I10" i="70"/>
  <c r="N16" i="12"/>
  <c r="G19" i="70"/>
  <c r="H19" i="70" s="1"/>
  <c r="I19" i="70" s="1"/>
  <c r="G23" i="70"/>
  <c r="H23" i="70" s="1"/>
  <c r="I23" i="70" s="1"/>
  <c r="G15" i="70"/>
  <c r="H15" i="70" s="1"/>
  <c r="I15" i="70" s="1"/>
  <c r="G18" i="70"/>
  <c r="H18" i="70" s="1"/>
  <c r="I18" i="70" s="1"/>
  <c r="G24" i="70"/>
  <c r="H24" i="70" s="1"/>
  <c r="I24" i="70" s="1"/>
  <c r="G21" i="70"/>
  <c r="H21" i="70" s="1"/>
  <c r="I21" i="70" s="1"/>
  <c r="H19" i="12"/>
  <c r="P19" i="12"/>
  <c r="N19" i="12"/>
  <c r="G16" i="12"/>
  <c r="D19" i="12"/>
  <c r="F17" i="48"/>
  <c r="H15" i="48"/>
  <c r="B80" i="12"/>
  <c r="C80" i="12" s="1"/>
  <c r="B18" i="48"/>
  <c r="M20" i="12"/>
  <c r="I9" i="70" l="1"/>
  <c r="N15" i="12"/>
  <c r="I8" i="70"/>
  <c r="N14" i="12"/>
  <c r="I12" i="70"/>
  <c r="N18" i="12"/>
  <c r="I11" i="70"/>
  <c r="N17" i="12"/>
  <c r="H20" i="12"/>
  <c r="P20" i="12"/>
  <c r="N20" i="12"/>
  <c r="H16" i="48"/>
  <c r="D20" i="12"/>
  <c r="G17" i="12"/>
  <c r="F18" i="48"/>
  <c r="B81" i="12"/>
  <c r="C81" i="12" s="1"/>
  <c r="B19" i="48"/>
  <c r="M21" i="12"/>
  <c r="H21" i="12" l="1"/>
  <c r="P21" i="12"/>
  <c r="N21" i="12"/>
  <c r="H17" i="48"/>
  <c r="D21" i="12"/>
  <c r="F19" i="48"/>
  <c r="G18" i="12"/>
  <c r="B20" i="48"/>
  <c r="M22" i="12"/>
  <c r="H22" i="12" l="1"/>
  <c r="P22" i="12"/>
  <c r="N22" i="12"/>
  <c r="H18" i="48"/>
  <c r="D22" i="12"/>
  <c r="G19" i="12"/>
  <c r="F20" i="48"/>
  <c r="B21" i="48"/>
  <c r="M23" i="12"/>
  <c r="H23" i="12" l="1"/>
  <c r="P23" i="12"/>
  <c r="N23" i="12"/>
  <c r="H19" i="48"/>
  <c r="G20" i="12"/>
  <c r="D23" i="12"/>
  <c r="F21" i="48"/>
  <c r="B22" i="48"/>
  <c r="M24" i="12"/>
  <c r="H24" i="12" l="1"/>
  <c r="P24" i="12"/>
  <c r="N24" i="12"/>
  <c r="H20" i="48"/>
  <c r="D24" i="12"/>
  <c r="F22" i="48"/>
  <c r="G21" i="12"/>
  <c r="B23" i="48"/>
  <c r="M25" i="12"/>
  <c r="P25" i="12" l="1"/>
  <c r="N25" i="12"/>
  <c r="G25" i="12"/>
  <c r="H25" i="12"/>
  <c r="H21" i="48"/>
  <c r="D25" i="12"/>
  <c r="G22" i="12"/>
  <c r="F23" i="48"/>
  <c r="B24" i="48"/>
  <c r="M26" i="12"/>
  <c r="P26" i="12" l="1"/>
  <c r="N26" i="12"/>
  <c r="G26" i="12"/>
  <c r="H26" i="12"/>
  <c r="H22" i="48"/>
  <c r="G23" i="12"/>
  <c r="D26" i="12"/>
  <c r="F24" i="48"/>
  <c r="B25" i="48"/>
  <c r="M27" i="12"/>
  <c r="B14" i="47"/>
  <c r="P27" i="12" l="1"/>
  <c r="N27" i="12"/>
  <c r="G27" i="12"/>
  <c r="H27" i="12"/>
  <c r="H23" i="48"/>
  <c r="D27" i="12"/>
  <c r="G24" i="12"/>
  <c r="F25" i="48"/>
  <c r="I14" i="47"/>
  <c r="E8" i="46" s="1"/>
  <c r="J14" i="47"/>
  <c r="B26" i="48"/>
  <c r="M28" i="12"/>
  <c r="B82" i="12"/>
  <c r="C82" i="12" s="1"/>
  <c r="B15" i="47"/>
  <c r="P28" i="12" l="1"/>
  <c r="N28" i="12"/>
  <c r="G28" i="12"/>
  <c r="H28" i="12"/>
  <c r="H24" i="48"/>
  <c r="D28" i="12"/>
  <c r="F8" i="46"/>
  <c r="G8" i="46" s="1"/>
  <c r="F6" i="72" s="1"/>
  <c r="K14" i="47"/>
  <c r="F26" i="48"/>
  <c r="I15" i="47"/>
  <c r="E9" i="46" s="1"/>
  <c r="J15" i="47"/>
  <c r="B27" i="48"/>
  <c r="M29" i="12"/>
  <c r="B16" i="47"/>
  <c r="C6" i="72" l="1"/>
  <c r="D6" i="72" s="1"/>
  <c r="E6" i="72" s="1"/>
  <c r="G6" i="72"/>
  <c r="I6" i="72"/>
  <c r="H6" i="72"/>
  <c r="P29" i="12"/>
  <c r="N29" i="12"/>
  <c r="G29" i="12"/>
  <c r="H29" i="12"/>
  <c r="H25" i="48"/>
  <c r="D29" i="12"/>
  <c r="F9" i="46"/>
  <c r="G9" i="46" s="1"/>
  <c r="K15" i="47"/>
  <c r="F27" i="48"/>
  <c r="I16" i="47"/>
  <c r="E10" i="46" s="1"/>
  <c r="J16" i="47"/>
  <c r="K16" i="47" s="1"/>
  <c r="B28" i="48"/>
  <c r="M30" i="12"/>
  <c r="B17" i="47"/>
  <c r="F14" i="12" l="1"/>
  <c r="P30" i="12"/>
  <c r="N30" i="12"/>
  <c r="M31" i="12"/>
  <c r="G30" i="12"/>
  <c r="H30" i="12"/>
  <c r="H26" i="48"/>
  <c r="J6" i="72"/>
  <c r="L6" i="72"/>
  <c r="K6" i="72"/>
  <c r="D30" i="12"/>
  <c r="F10" i="46"/>
  <c r="G10" i="46" s="1"/>
  <c r="F8" i="72" s="1"/>
  <c r="F28" i="48"/>
  <c r="I17" i="47"/>
  <c r="E11" i="46" s="1"/>
  <c r="J17" i="47"/>
  <c r="F11" i="46" s="1"/>
  <c r="B29" i="48"/>
  <c r="B18" i="47"/>
  <c r="C8" i="72" l="1"/>
  <c r="D8" i="72" s="1"/>
  <c r="E8" i="72" s="1"/>
  <c r="G8" i="72"/>
  <c r="J8" i="72" s="1"/>
  <c r="I8" i="72"/>
  <c r="H8" i="72"/>
  <c r="P31" i="12"/>
  <c r="N31" i="12"/>
  <c r="M32" i="12"/>
  <c r="G31" i="12"/>
  <c r="H31" i="12"/>
  <c r="H27" i="48"/>
  <c r="M6" i="72"/>
  <c r="D31" i="12"/>
  <c r="K17" i="47"/>
  <c r="G11" i="46"/>
  <c r="F9" i="72" s="1"/>
  <c r="F29" i="48"/>
  <c r="I18" i="47"/>
  <c r="J18" i="47"/>
  <c r="E12" i="46"/>
  <c r="B30" i="48"/>
  <c r="B19" i="47"/>
  <c r="H9" i="72" l="1"/>
  <c r="C9" i="72"/>
  <c r="D9" i="72" s="1"/>
  <c r="E9" i="72" s="1"/>
  <c r="F17" i="12" s="1"/>
  <c r="G9" i="72"/>
  <c r="I9" i="72"/>
  <c r="L9" i="72" s="1"/>
  <c r="O6" i="72"/>
  <c r="N6" i="72"/>
  <c r="P6" i="72" s="1"/>
  <c r="E14" i="12"/>
  <c r="F16" i="12"/>
  <c r="P32" i="12"/>
  <c r="N32" i="12"/>
  <c r="M33" i="12"/>
  <c r="G32" i="12"/>
  <c r="H32" i="12"/>
  <c r="H28" i="48"/>
  <c r="K9" i="72"/>
  <c r="J9" i="72"/>
  <c r="K8" i="72"/>
  <c r="L8" i="72"/>
  <c r="D32" i="12"/>
  <c r="F12" i="46"/>
  <c r="G12" i="46" s="1"/>
  <c r="F10" i="72" s="1"/>
  <c r="K18" i="47"/>
  <c r="F30" i="48"/>
  <c r="I19" i="47"/>
  <c r="J19" i="47"/>
  <c r="B31" i="48"/>
  <c r="B20" i="47"/>
  <c r="M8" i="72" l="1"/>
  <c r="C10" i="72"/>
  <c r="D10" i="72" s="1"/>
  <c r="E10" i="72" s="1"/>
  <c r="G10" i="72"/>
  <c r="I10" i="72"/>
  <c r="H10" i="72"/>
  <c r="O8" i="72"/>
  <c r="N8" i="72"/>
  <c r="P8" i="72" s="1"/>
  <c r="E16" i="12"/>
  <c r="P33" i="12"/>
  <c r="N33" i="12"/>
  <c r="M34" i="12"/>
  <c r="G33" i="12"/>
  <c r="H33" i="12"/>
  <c r="E34" i="12"/>
  <c r="F34" i="12"/>
  <c r="E33" i="12"/>
  <c r="F33" i="12"/>
  <c r="H29" i="48"/>
  <c r="M9" i="72"/>
  <c r="D34" i="12"/>
  <c r="C34" i="12"/>
  <c r="D33" i="12"/>
  <c r="K19" i="47"/>
  <c r="O34" i="12"/>
  <c r="F31" i="48"/>
  <c r="I20" i="47"/>
  <c r="J20" i="47"/>
  <c r="B32" i="48"/>
  <c r="B21" i="47"/>
  <c r="N9" i="72" l="1"/>
  <c r="P9" i="72" s="1"/>
  <c r="O9" i="72"/>
  <c r="E17" i="12"/>
  <c r="F18" i="12"/>
  <c r="P34" i="12"/>
  <c r="N34" i="12"/>
  <c r="M35" i="12"/>
  <c r="G34" i="12"/>
  <c r="I34" i="12" s="1"/>
  <c r="J34" i="12" s="1"/>
  <c r="H34" i="12"/>
  <c r="H30" i="48"/>
  <c r="K10" i="72"/>
  <c r="J10" i="72"/>
  <c r="L10" i="72"/>
  <c r="K20" i="47"/>
  <c r="F32" i="48"/>
  <c r="I21" i="47"/>
  <c r="J21" i="47"/>
  <c r="B33" i="48"/>
  <c r="B22" i="47"/>
  <c r="P35" i="12" l="1"/>
  <c r="N35" i="12"/>
  <c r="H35" i="12"/>
  <c r="D35" i="12"/>
  <c r="M36" i="12"/>
  <c r="C35" i="12"/>
  <c r="F35" i="12"/>
  <c r="G35" i="12"/>
  <c r="E35" i="12"/>
  <c r="O35" i="12"/>
  <c r="H31" i="48"/>
  <c r="H46" i="48" s="1"/>
  <c r="M10" i="72"/>
  <c r="K21" i="47"/>
  <c r="F33" i="48"/>
  <c r="I22" i="47"/>
  <c r="J22" i="47"/>
  <c r="B34" i="48"/>
  <c r="B23" i="47"/>
  <c r="O10" i="72" l="1"/>
  <c r="N10" i="72"/>
  <c r="P10" i="72" s="1"/>
  <c r="E18" i="12"/>
  <c r="P36" i="12"/>
  <c r="N36" i="12"/>
  <c r="I35" i="12"/>
  <c r="J35" i="12" s="1"/>
  <c r="H36" i="12"/>
  <c r="O36" i="12"/>
  <c r="Q36" i="12"/>
  <c r="R36" i="12"/>
  <c r="G36" i="12"/>
  <c r="F36" i="12"/>
  <c r="E36" i="12"/>
  <c r="D36" i="12"/>
  <c r="C36" i="12"/>
  <c r="M37" i="12"/>
  <c r="K22" i="47"/>
  <c r="F34" i="48"/>
  <c r="H32" i="48"/>
  <c r="I23" i="47"/>
  <c r="J23" i="47"/>
  <c r="B35" i="48"/>
  <c r="B24" i="47"/>
  <c r="I36" i="12" l="1"/>
  <c r="J36" i="12" s="1"/>
  <c r="U36" i="12"/>
  <c r="V36" i="12" s="1"/>
  <c r="P37" i="12"/>
  <c r="N37" i="12"/>
  <c r="R37" i="12"/>
  <c r="H37" i="12"/>
  <c r="O37" i="12"/>
  <c r="Q37" i="12"/>
  <c r="E37" i="12"/>
  <c r="G37" i="12"/>
  <c r="F37" i="12"/>
  <c r="C37" i="12"/>
  <c r="M38" i="12"/>
  <c r="D37" i="12"/>
  <c r="H33" i="48"/>
  <c r="K23" i="47"/>
  <c r="F35" i="48"/>
  <c r="I24" i="47"/>
  <c r="J24" i="47"/>
  <c r="B36" i="48"/>
  <c r="B25" i="47"/>
  <c r="U37" i="12" l="1"/>
  <c r="V37" i="12" s="1"/>
  <c r="P38" i="12"/>
  <c r="N38" i="12"/>
  <c r="I37" i="12"/>
  <c r="J37" i="12" s="1"/>
  <c r="H38" i="12"/>
  <c r="O38" i="12"/>
  <c r="Q38" i="12"/>
  <c r="R38" i="12"/>
  <c r="G38" i="12"/>
  <c r="F38" i="12"/>
  <c r="E38" i="12"/>
  <c r="M39" i="12"/>
  <c r="D38" i="12"/>
  <c r="C38" i="12"/>
  <c r="H34" i="48"/>
  <c r="K24" i="47"/>
  <c r="F36" i="48"/>
  <c r="I25" i="47"/>
  <c r="J25" i="47"/>
  <c r="B37" i="48"/>
  <c r="B26" i="47"/>
  <c r="U38" i="12" l="1"/>
  <c r="V38" i="12" s="1"/>
  <c r="P39" i="12"/>
  <c r="N39" i="12"/>
  <c r="I38" i="12"/>
  <c r="J38" i="12" s="1"/>
  <c r="R39" i="12"/>
  <c r="H39" i="12"/>
  <c r="O39" i="12"/>
  <c r="Q39" i="12"/>
  <c r="C39" i="12"/>
  <c r="M40" i="12"/>
  <c r="D39" i="12"/>
  <c r="G39" i="12"/>
  <c r="F39" i="12"/>
  <c r="E39" i="12"/>
  <c r="H35" i="48"/>
  <c r="K25" i="47"/>
  <c r="F37" i="48"/>
  <c r="I26" i="47"/>
  <c r="J26" i="47"/>
  <c r="B38" i="48"/>
  <c r="B27" i="47"/>
  <c r="P40" i="12" l="1"/>
  <c r="N40" i="12"/>
  <c r="U39" i="12"/>
  <c r="V39" i="12" s="1"/>
  <c r="H40" i="12"/>
  <c r="O40" i="12"/>
  <c r="Q40" i="12"/>
  <c r="R40" i="12"/>
  <c r="G40" i="12"/>
  <c r="F40" i="12"/>
  <c r="E40" i="12"/>
  <c r="M41" i="12"/>
  <c r="D40" i="12"/>
  <c r="C40" i="12"/>
  <c r="I39" i="12"/>
  <c r="J39" i="12" s="1"/>
  <c r="H36" i="48"/>
  <c r="K26" i="47"/>
  <c r="F38" i="48"/>
  <c r="I27" i="47"/>
  <c r="J27" i="47"/>
  <c r="B39" i="48"/>
  <c r="B28" i="47"/>
  <c r="I40" i="12" l="1"/>
  <c r="J40" i="12" s="1"/>
  <c r="P41" i="12"/>
  <c r="N41" i="12"/>
  <c r="U40" i="12"/>
  <c r="V40" i="12" s="1"/>
  <c r="R41" i="12"/>
  <c r="H41" i="12"/>
  <c r="O41" i="12"/>
  <c r="Q41" i="12"/>
  <c r="C41" i="12"/>
  <c r="M42" i="12"/>
  <c r="D41" i="12"/>
  <c r="E41" i="12"/>
  <c r="G41" i="12"/>
  <c r="F41" i="12"/>
  <c r="K27" i="47"/>
  <c r="F39" i="48"/>
  <c r="H37" i="48"/>
  <c r="I28" i="47"/>
  <c r="J28" i="47"/>
  <c r="B40" i="48"/>
  <c r="B29" i="47"/>
  <c r="U41" i="12" l="1"/>
  <c r="V41" i="12" s="1"/>
  <c r="P42" i="12"/>
  <c r="N42" i="12"/>
  <c r="H42" i="12"/>
  <c r="O42" i="12"/>
  <c r="Q42" i="12"/>
  <c r="R42" i="12"/>
  <c r="G42" i="12"/>
  <c r="F42" i="12"/>
  <c r="E42" i="12"/>
  <c r="M43" i="12"/>
  <c r="D42" i="12"/>
  <c r="C42" i="12"/>
  <c r="I41" i="12"/>
  <c r="J41" i="12" s="1"/>
  <c r="H38" i="48"/>
  <c r="K28" i="47"/>
  <c r="F40" i="48"/>
  <c r="I29" i="47"/>
  <c r="J29" i="47"/>
  <c r="B41" i="48"/>
  <c r="B30" i="47"/>
  <c r="U42" i="12" l="1"/>
  <c r="V42" i="12" s="1"/>
  <c r="I42" i="12"/>
  <c r="J42" i="12" s="1"/>
  <c r="P43" i="12"/>
  <c r="N43" i="12"/>
  <c r="H43" i="12"/>
  <c r="E43" i="12"/>
  <c r="D43" i="12"/>
  <c r="C43" i="12"/>
  <c r="G43" i="12"/>
  <c r="F43" i="12"/>
  <c r="R43" i="12"/>
  <c r="M44" i="12"/>
  <c r="Q43" i="12"/>
  <c r="O43" i="12"/>
  <c r="K29" i="47"/>
  <c r="F41" i="48"/>
  <c r="H39" i="48"/>
  <c r="I30" i="47"/>
  <c r="J30" i="47"/>
  <c r="B42" i="48"/>
  <c r="B31" i="47"/>
  <c r="I43" i="12" l="1"/>
  <c r="J43" i="12" s="1"/>
  <c r="U43" i="12"/>
  <c r="V43" i="12" s="1"/>
  <c r="P44" i="12"/>
  <c r="N44" i="12"/>
  <c r="G44" i="12"/>
  <c r="H44" i="12"/>
  <c r="E44" i="12"/>
  <c r="C44" i="12"/>
  <c r="Q44" i="12"/>
  <c r="O44" i="12"/>
  <c r="M45" i="12"/>
  <c r="F44" i="12"/>
  <c r="D44" i="12"/>
  <c r="R44" i="12"/>
  <c r="H40" i="48"/>
  <c r="K30" i="47"/>
  <c r="F42" i="48"/>
  <c r="I31" i="47"/>
  <c r="J31" i="47"/>
  <c r="B43" i="48"/>
  <c r="B32" i="47"/>
  <c r="P45" i="12" l="1"/>
  <c r="N45" i="12"/>
  <c r="U44" i="12"/>
  <c r="V44" i="12" s="1"/>
  <c r="G45" i="12"/>
  <c r="H45" i="12"/>
  <c r="F45" i="12"/>
  <c r="D45" i="12"/>
  <c r="Q45" i="12"/>
  <c r="O45" i="12"/>
  <c r="E45" i="12"/>
  <c r="C45" i="12"/>
  <c r="R45" i="12"/>
  <c r="M46" i="12"/>
  <c r="I44" i="12"/>
  <c r="J44" i="12" s="1"/>
  <c r="H41" i="48"/>
  <c r="K31" i="47"/>
  <c r="F43" i="48"/>
  <c r="H42" i="48"/>
  <c r="I32" i="47"/>
  <c r="J32" i="47"/>
  <c r="B44" i="48"/>
  <c r="I45" i="12" l="1"/>
  <c r="J45" i="12" s="1"/>
  <c r="P46" i="12"/>
  <c r="N46" i="12"/>
  <c r="U45" i="12"/>
  <c r="V45" i="12" s="1"/>
  <c r="G46" i="12"/>
  <c r="H46" i="12"/>
  <c r="E46" i="12"/>
  <c r="D46" i="12"/>
  <c r="R46" i="12"/>
  <c r="C46" i="12"/>
  <c r="O46" i="12"/>
  <c r="F46" i="12"/>
  <c r="Q46" i="12"/>
  <c r="K32" i="47"/>
  <c r="H43" i="48"/>
  <c r="F44" i="48"/>
  <c r="E26" i="46"/>
  <c r="E19" i="46"/>
  <c r="F24" i="46"/>
  <c r="E17" i="46"/>
  <c r="E23" i="46"/>
  <c r="F20" i="46"/>
  <c r="F25" i="46"/>
  <c r="F18" i="46"/>
  <c r="F16" i="46"/>
  <c r="E16" i="46"/>
  <c r="F14" i="46"/>
  <c r="E25" i="46"/>
  <c r="F23" i="46"/>
  <c r="E21" i="46"/>
  <c r="E14" i="46"/>
  <c r="F19" i="46"/>
  <c r="F13" i="46"/>
  <c r="E24" i="46"/>
  <c r="F22" i="46"/>
  <c r="E18" i="46"/>
  <c r="F15" i="46"/>
  <c r="F26" i="46"/>
  <c r="E20" i="46"/>
  <c r="E13" i="46"/>
  <c r="E22" i="46"/>
  <c r="F21" i="46"/>
  <c r="E15" i="46"/>
  <c r="F17" i="46"/>
  <c r="B45" i="48"/>
  <c r="D57" i="12"/>
  <c r="U46" i="12" l="1"/>
  <c r="G14" i="46"/>
  <c r="F12" i="72" s="1"/>
  <c r="C12" i="72" s="1"/>
  <c r="D12" i="72" s="1"/>
  <c r="E12" i="72" s="1"/>
  <c r="G12" i="72"/>
  <c r="H12" i="72"/>
  <c r="K12" i="72" s="1"/>
  <c r="V46" i="12"/>
  <c r="I46" i="12"/>
  <c r="J46" i="12" s="1"/>
  <c r="J12" i="72"/>
  <c r="G22" i="46"/>
  <c r="F20" i="72" s="1"/>
  <c r="G18" i="46"/>
  <c r="F16" i="72" s="1"/>
  <c r="G15" i="46"/>
  <c r="F13" i="72" s="1"/>
  <c r="G24" i="46"/>
  <c r="F22" i="72" s="1"/>
  <c r="G13" i="46"/>
  <c r="G25" i="46"/>
  <c r="F23" i="72" s="1"/>
  <c r="G20" i="46"/>
  <c r="F18" i="72" s="1"/>
  <c r="G16" i="46"/>
  <c r="F14" i="72" s="1"/>
  <c r="F45" i="48"/>
  <c r="H44" i="48"/>
  <c r="G21" i="46"/>
  <c r="F19" i="72" s="1"/>
  <c r="G26" i="46"/>
  <c r="G23" i="46"/>
  <c r="F21" i="72" s="1"/>
  <c r="G17" i="46"/>
  <c r="F15" i="72" s="1"/>
  <c r="G19" i="46"/>
  <c r="F17" i="72" s="1"/>
  <c r="D58" i="12"/>
  <c r="D56" i="12"/>
  <c r="D55" i="12"/>
  <c r="I12" i="72" l="1"/>
  <c r="L12" i="72" s="1"/>
  <c r="C21" i="72"/>
  <c r="D21" i="72" s="1"/>
  <c r="E21" i="72" s="1"/>
  <c r="F29" i="12" s="1"/>
  <c r="H21" i="72"/>
  <c r="G21" i="72"/>
  <c r="I21" i="72"/>
  <c r="C19" i="72"/>
  <c r="D19" i="72" s="1"/>
  <c r="E19" i="72" s="1"/>
  <c r="F27" i="12" s="1"/>
  <c r="H19" i="72"/>
  <c r="G19" i="72"/>
  <c r="I19" i="72"/>
  <c r="C18" i="72"/>
  <c r="D18" i="72" s="1"/>
  <c r="E18" i="72" s="1"/>
  <c r="G18" i="72"/>
  <c r="I18" i="72"/>
  <c r="H18" i="72"/>
  <c r="C13" i="72"/>
  <c r="D13" i="72" s="1"/>
  <c r="E13" i="72" s="1"/>
  <c r="F21" i="12" s="1"/>
  <c r="H13" i="72"/>
  <c r="G13" i="72"/>
  <c r="I13" i="72"/>
  <c r="C20" i="72"/>
  <c r="D20" i="72" s="1"/>
  <c r="E20" i="72" s="1"/>
  <c r="G20" i="72"/>
  <c r="I20" i="72"/>
  <c r="H20" i="72"/>
  <c r="C17" i="72"/>
  <c r="D17" i="72" s="1"/>
  <c r="E17" i="72" s="1"/>
  <c r="F25" i="12" s="1"/>
  <c r="H17" i="72"/>
  <c r="G17" i="72"/>
  <c r="J17" i="72" s="1"/>
  <c r="I17" i="72"/>
  <c r="C15" i="72"/>
  <c r="D15" i="72" s="1"/>
  <c r="E15" i="72" s="1"/>
  <c r="F23" i="12" s="1"/>
  <c r="H15" i="72"/>
  <c r="G15" i="72"/>
  <c r="J15" i="72" s="1"/>
  <c r="I15" i="72"/>
  <c r="F7" i="72"/>
  <c r="F11" i="72"/>
  <c r="F24" i="72"/>
  <c r="C14" i="72"/>
  <c r="D14" i="72" s="1"/>
  <c r="E14" i="72" s="1"/>
  <c r="G14" i="72"/>
  <c r="I14" i="72"/>
  <c r="H14" i="72"/>
  <c r="K14" i="72" s="1"/>
  <c r="C23" i="72"/>
  <c r="D23" i="72" s="1"/>
  <c r="E23" i="72" s="1"/>
  <c r="F31" i="12" s="1"/>
  <c r="H23" i="72"/>
  <c r="K23" i="72" s="1"/>
  <c r="G23" i="72"/>
  <c r="I23" i="72"/>
  <c r="L23" i="72" s="1"/>
  <c r="C22" i="72"/>
  <c r="D22" i="72" s="1"/>
  <c r="E22" i="72" s="1"/>
  <c r="G22" i="72"/>
  <c r="J22" i="72" s="1"/>
  <c r="I22" i="72"/>
  <c r="H22" i="72"/>
  <c r="K22" i="72" s="1"/>
  <c r="C16" i="72"/>
  <c r="D16" i="72" s="1"/>
  <c r="E16" i="72" s="1"/>
  <c r="G16" i="72"/>
  <c r="J16" i="72" s="1"/>
  <c r="I16" i="72"/>
  <c r="H16" i="72"/>
  <c r="K16" i="72" s="1"/>
  <c r="F20" i="12"/>
  <c r="L15" i="72"/>
  <c r="K15" i="72"/>
  <c r="L18" i="72"/>
  <c r="J18" i="72"/>
  <c r="K18" i="72"/>
  <c r="J23" i="72"/>
  <c r="L22" i="72"/>
  <c r="L16" i="72"/>
  <c r="K17" i="72"/>
  <c r="L17" i="72"/>
  <c r="K21" i="72"/>
  <c r="J21" i="72"/>
  <c r="L21" i="72"/>
  <c r="K19" i="72"/>
  <c r="L19" i="72"/>
  <c r="J19" i="72"/>
  <c r="L14" i="72"/>
  <c r="J14" i="72"/>
  <c r="K13" i="72"/>
  <c r="J13" i="72"/>
  <c r="L13" i="72"/>
  <c r="J20" i="72"/>
  <c r="K20" i="72"/>
  <c r="L20" i="72"/>
  <c r="M12" i="72"/>
  <c r="R34" i="12"/>
  <c r="R35" i="12"/>
  <c r="Q35" i="12"/>
  <c r="U35" i="12" s="1"/>
  <c r="Q34" i="12"/>
  <c r="U34" i="12" s="1"/>
  <c r="H45" i="48"/>
  <c r="H47" i="48" s="1"/>
  <c r="D59" i="12"/>
  <c r="D5" i="10"/>
  <c r="D4" i="10"/>
  <c r="D3" i="10"/>
  <c r="O12" i="72" l="1"/>
  <c r="N12" i="72"/>
  <c r="P12" i="72" s="1"/>
  <c r="E20" i="12"/>
  <c r="F24" i="12"/>
  <c r="F30" i="12"/>
  <c r="F22" i="12"/>
  <c r="H11" i="72"/>
  <c r="C11" i="72"/>
  <c r="D11" i="72" s="1"/>
  <c r="E11" i="72" s="1"/>
  <c r="F19" i="12" s="1"/>
  <c r="G11" i="72"/>
  <c r="J11" i="72" s="1"/>
  <c r="I11" i="72"/>
  <c r="L11" i="72" s="1"/>
  <c r="C24" i="72"/>
  <c r="D24" i="72" s="1"/>
  <c r="E24" i="72" s="1"/>
  <c r="G24" i="72"/>
  <c r="I24" i="72"/>
  <c r="L24" i="72" s="1"/>
  <c r="H24" i="72"/>
  <c r="K24" i="72" s="1"/>
  <c r="H7" i="72"/>
  <c r="K7" i="72" s="1"/>
  <c r="C7" i="72"/>
  <c r="D7" i="72" s="1"/>
  <c r="E7" i="72" s="1"/>
  <c r="G7" i="72"/>
  <c r="J7" i="72" s="1"/>
  <c r="I7" i="72"/>
  <c r="L7" i="72" s="1"/>
  <c r="F28" i="12"/>
  <c r="F26" i="12"/>
  <c r="V35" i="12"/>
  <c r="V34" i="12"/>
  <c r="G8" i="12"/>
  <c r="G7" i="12"/>
  <c r="M13" i="72"/>
  <c r="M19" i="72"/>
  <c r="M21" i="72"/>
  <c r="M17" i="72"/>
  <c r="M16" i="72"/>
  <c r="M23" i="72"/>
  <c r="M20" i="72"/>
  <c r="K11" i="72"/>
  <c r="M14" i="72"/>
  <c r="M22" i="72"/>
  <c r="M18" i="72"/>
  <c r="J24" i="72"/>
  <c r="M15" i="72"/>
  <c r="G47" i="48"/>
  <c r="D60" i="12"/>
  <c r="D61" i="12"/>
  <c r="G6" i="10"/>
  <c r="M24" i="72" l="1"/>
  <c r="H25" i="72"/>
  <c r="H26" i="72" s="1"/>
  <c r="E47" i="72" s="1"/>
  <c r="C25" i="72"/>
  <c r="E45" i="72" s="1"/>
  <c r="G25" i="72"/>
  <c r="G26" i="72" s="1"/>
  <c r="E46" i="72" s="1"/>
  <c r="I25" i="72"/>
  <c r="M11" i="72"/>
  <c r="O24" i="72"/>
  <c r="N24" i="72"/>
  <c r="E32" i="12"/>
  <c r="O22" i="72"/>
  <c r="N22" i="72"/>
  <c r="P22" i="72" s="1"/>
  <c r="E30" i="12"/>
  <c r="O18" i="72"/>
  <c r="N18" i="72"/>
  <c r="P18" i="72" s="1"/>
  <c r="E26" i="12"/>
  <c r="O14" i="72"/>
  <c r="N14" i="72"/>
  <c r="P14" i="72" s="1"/>
  <c r="E22" i="12"/>
  <c r="N11" i="72"/>
  <c r="P11" i="72" s="1"/>
  <c r="O11" i="72"/>
  <c r="E19" i="12"/>
  <c r="O20" i="72"/>
  <c r="N20" i="72"/>
  <c r="P20" i="72" s="1"/>
  <c r="E28" i="12"/>
  <c r="O16" i="72"/>
  <c r="N16" i="72"/>
  <c r="P16" i="72" s="1"/>
  <c r="E24" i="12"/>
  <c r="N21" i="72"/>
  <c r="P21" i="72" s="1"/>
  <c r="O21" i="72"/>
  <c r="E29" i="12"/>
  <c r="N13" i="72"/>
  <c r="P13" i="72" s="1"/>
  <c r="O13" i="72"/>
  <c r="E21" i="12"/>
  <c r="M7" i="72"/>
  <c r="P24" i="72"/>
  <c r="F32" i="12"/>
  <c r="N15" i="72"/>
  <c r="P15" i="72" s="1"/>
  <c r="O15" i="72"/>
  <c r="E23" i="12"/>
  <c r="N23" i="72"/>
  <c r="P23" i="72" s="1"/>
  <c r="O23" i="72"/>
  <c r="E31" i="12"/>
  <c r="N17" i="72"/>
  <c r="P17" i="72" s="1"/>
  <c r="O17" i="72"/>
  <c r="E25" i="12"/>
  <c r="N19" i="72"/>
  <c r="P19" i="72" s="1"/>
  <c r="O19" i="72"/>
  <c r="E27" i="12"/>
  <c r="F15" i="12"/>
  <c r="E25" i="72"/>
  <c r="I26" i="72"/>
  <c r="E48" i="72" s="1"/>
  <c r="D62" i="12"/>
  <c r="N7" i="72" l="1"/>
  <c r="P7" i="72" s="1"/>
  <c r="P25" i="72" s="1"/>
  <c r="O7" i="72"/>
  <c r="O25" i="72" s="1"/>
  <c r="E15" i="12"/>
  <c r="N25" i="72"/>
  <c r="D77" i="12"/>
  <c r="D80" i="12"/>
  <c r="D81" i="12"/>
  <c r="D82" i="12"/>
  <c r="D79" i="12"/>
  <c r="D78" i="12"/>
  <c r="D83" i="12" l="1"/>
  <c r="C89" i="12" s="1"/>
  <c r="C96" i="12" s="1"/>
  <c r="C102" i="12" s="1"/>
  <c r="J7" i="47" l="1"/>
  <c r="N6" i="47"/>
  <c r="E6" i="47"/>
  <c r="G13" i="47"/>
  <c r="D7" i="70" s="1"/>
  <c r="G14" i="47"/>
  <c r="D8" i="70" s="1"/>
  <c r="G15" i="47"/>
  <c r="D9" i="70" s="1"/>
  <c r="G16" i="47"/>
  <c r="D10" i="70" s="1"/>
  <c r="G17" i="47"/>
  <c r="D11" i="70" s="1"/>
  <c r="G18" i="47"/>
  <c r="D12" i="70" s="1"/>
  <c r="G19" i="47"/>
  <c r="D13" i="70" s="1"/>
  <c r="G20" i="47"/>
  <c r="D14" i="70" s="1"/>
  <c r="G21" i="47"/>
  <c r="D15" i="70" s="1"/>
  <c r="G22" i="47"/>
  <c r="D16" i="70" s="1"/>
  <c r="G23" i="47"/>
  <c r="D17" i="70" s="1"/>
  <c r="G24" i="47"/>
  <c r="D18" i="70" s="1"/>
  <c r="G25" i="47"/>
  <c r="D19" i="70" s="1"/>
  <c r="G26" i="47"/>
  <c r="D20" i="70" s="1"/>
  <c r="G27" i="47"/>
  <c r="D21" i="70" s="1"/>
  <c r="G28" i="47"/>
  <c r="D22" i="70" s="1"/>
  <c r="G29" i="47"/>
  <c r="D23" i="70" s="1"/>
  <c r="G30" i="47"/>
  <c r="D24" i="70" s="1"/>
  <c r="G31" i="47"/>
  <c r="D25" i="70" s="1"/>
  <c r="G32" i="47"/>
  <c r="D26" i="70" s="1"/>
  <c r="G7" i="47"/>
  <c r="I7" i="47"/>
  <c r="D7" i="47"/>
  <c r="N5" i="47" l="1"/>
  <c r="E5" i="47"/>
  <c r="E7" i="47" s="1"/>
  <c r="C13" i="47"/>
  <c r="C7" i="55" s="1"/>
  <c r="C14" i="47"/>
  <c r="C8" i="55" s="1"/>
  <c r="C15" i="47"/>
  <c r="C9" i="55" s="1"/>
  <c r="C16" i="47"/>
  <c r="C10" i="55" s="1"/>
  <c r="C17" i="47"/>
  <c r="C11" i="55" s="1"/>
  <c r="C18" i="47"/>
  <c r="C12" i="55" s="1"/>
  <c r="C19" i="47"/>
  <c r="C13" i="55" s="1"/>
  <c r="C20" i="47"/>
  <c r="C14" i="55" s="1"/>
  <c r="C21" i="47"/>
  <c r="C15" i="55" s="1"/>
  <c r="C22" i="47"/>
  <c r="C16" i="55" s="1"/>
  <c r="C23" i="47"/>
  <c r="C17" i="55" s="1"/>
  <c r="C24" i="47"/>
  <c r="C18" i="55" s="1"/>
  <c r="C25" i="47"/>
  <c r="C19" i="55" s="1"/>
  <c r="C26" i="47"/>
  <c r="C20" i="55" s="1"/>
  <c r="C27" i="47"/>
  <c r="C21" i="55" s="1"/>
  <c r="C28" i="47"/>
  <c r="C22" i="55" s="1"/>
  <c r="C29" i="47"/>
  <c r="C23" i="55" s="1"/>
  <c r="C30" i="47"/>
  <c r="C24" i="55" s="1"/>
  <c r="C31" i="47"/>
  <c r="C25" i="55" s="1"/>
  <c r="C32" i="47"/>
  <c r="C26" i="55" s="1"/>
  <c r="H7" i="47"/>
  <c r="F13" i="47"/>
  <c r="C7" i="70" s="1"/>
  <c r="E7" i="70" s="1"/>
  <c r="F7" i="70" s="1"/>
  <c r="F14" i="47"/>
  <c r="C8" i="70" s="1"/>
  <c r="E8" i="70" s="1"/>
  <c r="F8" i="70" s="1"/>
  <c r="F15" i="47"/>
  <c r="C9" i="70" s="1"/>
  <c r="E9" i="70" s="1"/>
  <c r="F9" i="70" s="1"/>
  <c r="F16" i="47"/>
  <c r="C10" i="70" s="1"/>
  <c r="E10" i="70" s="1"/>
  <c r="F10" i="70" s="1"/>
  <c r="F17" i="47"/>
  <c r="C11" i="70" s="1"/>
  <c r="E11" i="70" s="1"/>
  <c r="F11" i="70" s="1"/>
  <c r="F18" i="47"/>
  <c r="C12" i="70" s="1"/>
  <c r="E12" i="70" s="1"/>
  <c r="F12" i="70" s="1"/>
  <c r="F19" i="47"/>
  <c r="C13" i="70" s="1"/>
  <c r="E13" i="70" s="1"/>
  <c r="F13" i="70" s="1"/>
  <c r="F20" i="47"/>
  <c r="C14" i="70" s="1"/>
  <c r="E14" i="70" s="1"/>
  <c r="F14" i="70" s="1"/>
  <c r="F21" i="47"/>
  <c r="C15" i="70" s="1"/>
  <c r="E15" i="70" s="1"/>
  <c r="F15" i="70" s="1"/>
  <c r="F22" i="47"/>
  <c r="C16" i="70" s="1"/>
  <c r="E16" i="70" s="1"/>
  <c r="F16" i="70" s="1"/>
  <c r="F23" i="47"/>
  <c r="C17" i="70" s="1"/>
  <c r="E17" i="70" s="1"/>
  <c r="F17" i="70" s="1"/>
  <c r="F24" i="47"/>
  <c r="C18" i="70" s="1"/>
  <c r="E18" i="70" s="1"/>
  <c r="F18" i="70" s="1"/>
  <c r="F25" i="47"/>
  <c r="C19" i="70" s="1"/>
  <c r="E19" i="70" s="1"/>
  <c r="F19" i="70" s="1"/>
  <c r="F26" i="47"/>
  <c r="C20" i="70" s="1"/>
  <c r="E20" i="70" s="1"/>
  <c r="F20" i="70" s="1"/>
  <c r="F27" i="47"/>
  <c r="C21" i="70" s="1"/>
  <c r="E21" i="70" s="1"/>
  <c r="F21" i="70" s="1"/>
  <c r="F28" i="47"/>
  <c r="C22" i="70" s="1"/>
  <c r="E22" i="70" s="1"/>
  <c r="F22" i="70" s="1"/>
  <c r="F29" i="47"/>
  <c r="C23" i="70" s="1"/>
  <c r="E23" i="70" s="1"/>
  <c r="F23" i="70" s="1"/>
  <c r="F30" i="47"/>
  <c r="C24" i="70" s="1"/>
  <c r="E24" i="70" s="1"/>
  <c r="F24" i="70" s="1"/>
  <c r="F31" i="47"/>
  <c r="C25" i="70" s="1"/>
  <c r="E25" i="70" s="1"/>
  <c r="F25" i="70" s="1"/>
  <c r="F32" i="47"/>
  <c r="C26" i="70" s="1"/>
  <c r="E26" i="70" s="1"/>
  <c r="F26" i="70" s="1"/>
  <c r="D13" i="47"/>
  <c r="D7" i="55" s="1"/>
  <c r="D14" i="47"/>
  <c r="D8" i="55" s="1"/>
  <c r="D15" i="47"/>
  <c r="D9" i="55" s="1"/>
  <c r="D16" i="47"/>
  <c r="D10" i="55" s="1"/>
  <c r="D17" i="47"/>
  <c r="D11" i="55" s="1"/>
  <c r="D18" i="47"/>
  <c r="D12" i="55" s="1"/>
  <c r="D19" i="47"/>
  <c r="D13" i="55" s="1"/>
  <c r="D20" i="47"/>
  <c r="D14" i="55" s="1"/>
  <c r="D21" i="47"/>
  <c r="D15" i="55" s="1"/>
  <c r="D22" i="47"/>
  <c r="D16" i="55" s="1"/>
  <c r="D23" i="47"/>
  <c r="D17" i="55" s="1"/>
  <c r="D24" i="47"/>
  <c r="D18" i="55" s="1"/>
  <c r="D25" i="47"/>
  <c r="D19" i="55" s="1"/>
  <c r="D26" i="47"/>
  <c r="D20" i="55" s="1"/>
  <c r="D27" i="47"/>
  <c r="D21" i="55" s="1"/>
  <c r="D28" i="47"/>
  <c r="D22" i="55" s="1"/>
  <c r="D29" i="47"/>
  <c r="D23" i="55" s="1"/>
  <c r="D30" i="47"/>
  <c r="D24" i="55" s="1"/>
  <c r="D31" i="47"/>
  <c r="D25" i="55" s="1"/>
  <c r="D32" i="47"/>
  <c r="D26" i="55" s="1"/>
  <c r="C7" i="47"/>
  <c r="F7" i="47"/>
  <c r="I27" i="70" l="1"/>
  <c r="H14" i="47"/>
  <c r="H16" i="47"/>
  <c r="H18" i="47"/>
  <c r="H20" i="47"/>
  <c r="H22" i="47"/>
  <c r="H24" i="47"/>
  <c r="H26" i="47"/>
  <c r="H28" i="47"/>
  <c r="H30" i="47"/>
  <c r="H32" i="47"/>
  <c r="H31" i="47"/>
  <c r="H13" i="47"/>
  <c r="H15" i="47"/>
  <c r="H17" i="47"/>
  <c r="H19" i="47"/>
  <c r="H21" i="47"/>
  <c r="H23" i="47"/>
  <c r="H25" i="47"/>
  <c r="H27" i="47"/>
  <c r="H29" i="47"/>
  <c r="E18" i="55"/>
  <c r="F18" i="55" s="1"/>
  <c r="E17" i="55"/>
  <c r="F17" i="55" s="1"/>
  <c r="E25" i="47"/>
  <c r="F18" i="17" s="1"/>
  <c r="E16" i="47"/>
  <c r="F9" i="17" s="1"/>
  <c r="E19" i="47"/>
  <c r="F12" i="17" s="1"/>
  <c r="E26" i="55"/>
  <c r="F26" i="55" s="1"/>
  <c r="O33" i="12" s="1"/>
  <c r="E25" i="55"/>
  <c r="F25" i="55" s="1"/>
  <c r="E24" i="47"/>
  <c r="F17" i="17" s="1"/>
  <c r="E31" i="47"/>
  <c r="F24" i="17" s="1"/>
  <c r="E23" i="47"/>
  <c r="F16" i="17" s="1"/>
  <c r="E15" i="47"/>
  <c r="F8" i="17" s="1"/>
  <c r="E22" i="55"/>
  <c r="F22" i="55" s="1"/>
  <c r="E14" i="55"/>
  <c r="F14" i="55" s="1"/>
  <c r="E27" i="47"/>
  <c r="F20" i="17" s="1"/>
  <c r="E26" i="47"/>
  <c r="F19" i="17" s="1"/>
  <c r="E22" i="47"/>
  <c r="F15" i="17" s="1"/>
  <c r="E14" i="47"/>
  <c r="F7" i="17" s="1"/>
  <c r="E21" i="55"/>
  <c r="F21" i="55" s="1"/>
  <c r="E13" i="55"/>
  <c r="F13" i="55" s="1"/>
  <c r="E10" i="55"/>
  <c r="F10" i="55" s="1"/>
  <c r="E18" i="47"/>
  <c r="F11" i="17" s="1"/>
  <c r="E24" i="55"/>
  <c r="F24" i="55" s="1"/>
  <c r="O31" i="12" s="1"/>
  <c r="E32" i="47"/>
  <c r="F25" i="17" s="1"/>
  <c r="E29" i="47"/>
  <c r="F22" i="17" s="1"/>
  <c r="E21" i="47"/>
  <c r="F14" i="17" s="1"/>
  <c r="E13" i="47"/>
  <c r="F6" i="17" s="1"/>
  <c r="E20" i="55"/>
  <c r="F20" i="55" s="1"/>
  <c r="E12" i="55"/>
  <c r="F12" i="55" s="1"/>
  <c r="E9" i="55"/>
  <c r="F9" i="55" s="1"/>
  <c r="E17" i="47"/>
  <c r="F10" i="17" s="1"/>
  <c r="E16" i="55"/>
  <c r="F16" i="55" s="1"/>
  <c r="E30" i="47"/>
  <c r="F23" i="17" s="1"/>
  <c r="E28" i="47"/>
  <c r="F21" i="17" s="1"/>
  <c r="E20" i="47"/>
  <c r="F13" i="17" s="1"/>
  <c r="H23" i="46"/>
  <c r="J23" i="46" s="1"/>
  <c r="K23" i="46" s="1"/>
  <c r="H7" i="46"/>
  <c r="O23" i="12" l="1"/>
  <c r="O27" i="12"/>
  <c r="I15" i="17"/>
  <c r="L15" i="17" s="1"/>
  <c r="C15" i="17"/>
  <c r="D15" i="17" s="1"/>
  <c r="E15" i="17" s="1"/>
  <c r="H15" i="17"/>
  <c r="K15" i="17" s="1"/>
  <c r="G15" i="17"/>
  <c r="C23" i="17"/>
  <c r="D23" i="17" s="1"/>
  <c r="E23" i="17" s="1"/>
  <c r="G23" i="17"/>
  <c r="J23" i="17" s="1"/>
  <c r="I23" i="17"/>
  <c r="L23" i="17" s="1"/>
  <c r="H23" i="17"/>
  <c r="K23" i="17" s="1"/>
  <c r="H17" i="17"/>
  <c r="K17" i="17" s="1"/>
  <c r="C17" i="17"/>
  <c r="D17" i="17" s="1"/>
  <c r="E17" i="17" s="1"/>
  <c r="G17" i="17"/>
  <c r="J17" i="17" s="1"/>
  <c r="I17" i="17"/>
  <c r="L17" i="17" s="1"/>
  <c r="H25" i="17"/>
  <c r="K25" i="17" s="1"/>
  <c r="I25" i="17"/>
  <c r="L25" i="17" s="1"/>
  <c r="C25" i="17"/>
  <c r="D25" i="17" s="1"/>
  <c r="E25" i="17" s="1"/>
  <c r="G25" i="17"/>
  <c r="C19" i="17"/>
  <c r="D19" i="17" s="1"/>
  <c r="E19" i="17" s="1"/>
  <c r="G19" i="17"/>
  <c r="J19" i="17" s="1"/>
  <c r="I19" i="17"/>
  <c r="L19" i="17" s="1"/>
  <c r="H19" i="17"/>
  <c r="K19" i="17" s="1"/>
  <c r="I8" i="17"/>
  <c r="L8" i="17" s="1"/>
  <c r="G8" i="17"/>
  <c r="J8" i="17" s="1"/>
  <c r="C8" i="17"/>
  <c r="D8" i="17" s="1"/>
  <c r="E8" i="17" s="1"/>
  <c r="H8" i="17"/>
  <c r="K8" i="17" s="1"/>
  <c r="I18" i="17"/>
  <c r="L18" i="17" s="1"/>
  <c r="H18" i="17"/>
  <c r="K18" i="17" s="1"/>
  <c r="C18" i="17"/>
  <c r="D18" i="17" s="1"/>
  <c r="E18" i="17" s="1"/>
  <c r="G18" i="17"/>
  <c r="H13" i="17"/>
  <c r="K13" i="17" s="1"/>
  <c r="I13" i="17"/>
  <c r="L13" i="17" s="1"/>
  <c r="C13" i="17"/>
  <c r="D13" i="17" s="1"/>
  <c r="E13" i="17" s="1"/>
  <c r="G13" i="17"/>
  <c r="C10" i="17"/>
  <c r="D10" i="17" s="1"/>
  <c r="E10" i="17" s="1"/>
  <c r="I10" i="17"/>
  <c r="L10" i="17" s="1"/>
  <c r="G10" i="17"/>
  <c r="J10" i="17" s="1"/>
  <c r="H10" i="17"/>
  <c r="K10" i="17" s="1"/>
  <c r="H6" i="17"/>
  <c r="K6" i="17" s="1"/>
  <c r="I6" i="17"/>
  <c r="L6" i="17" s="1"/>
  <c r="C6" i="17"/>
  <c r="D6" i="17" s="1"/>
  <c r="E6" i="17" s="1"/>
  <c r="G6" i="17"/>
  <c r="H20" i="17"/>
  <c r="K20" i="17" s="1"/>
  <c r="I20" i="17"/>
  <c r="L20" i="17" s="1"/>
  <c r="C20" i="17"/>
  <c r="D20" i="17" s="1"/>
  <c r="E20" i="17" s="1"/>
  <c r="G20" i="17"/>
  <c r="H16" i="17"/>
  <c r="K16" i="17" s="1"/>
  <c r="G16" i="17"/>
  <c r="J16" i="17" s="1"/>
  <c r="I16" i="17"/>
  <c r="L16" i="17" s="1"/>
  <c r="C16" i="17"/>
  <c r="D16" i="17" s="1"/>
  <c r="E16" i="17" s="1"/>
  <c r="G22" i="17"/>
  <c r="J22" i="17" s="1"/>
  <c r="I22" i="17"/>
  <c r="L22" i="17" s="1"/>
  <c r="H22" i="17"/>
  <c r="K22" i="17" s="1"/>
  <c r="C22" i="17"/>
  <c r="D22" i="17" s="1"/>
  <c r="E22" i="17" s="1"/>
  <c r="G9" i="17"/>
  <c r="J9" i="17" s="1"/>
  <c r="H9" i="17"/>
  <c r="K9" i="17" s="1"/>
  <c r="I9" i="17"/>
  <c r="L9" i="17" s="1"/>
  <c r="C9" i="17"/>
  <c r="D9" i="17" s="1"/>
  <c r="E9" i="17" s="1"/>
  <c r="G21" i="17"/>
  <c r="J21" i="17" s="1"/>
  <c r="I21" i="17"/>
  <c r="L21" i="17" s="1"/>
  <c r="H21" i="17"/>
  <c r="K21" i="17" s="1"/>
  <c r="C21" i="17"/>
  <c r="D21" i="17" s="1"/>
  <c r="E21" i="17" s="1"/>
  <c r="O16" i="12"/>
  <c r="G14" i="17"/>
  <c r="J14" i="17" s="1"/>
  <c r="H14" i="17"/>
  <c r="K14" i="17" s="1"/>
  <c r="I14" i="17"/>
  <c r="L14" i="17" s="1"/>
  <c r="C14" i="17"/>
  <c r="D14" i="17" s="1"/>
  <c r="E14" i="17" s="1"/>
  <c r="I11" i="17"/>
  <c r="L11" i="17" s="1"/>
  <c r="H11" i="17"/>
  <c r="K11" i="17" s="1"/>
  <c r="C11" i="17"/>
  <c r="D11" i="17" s="1"/>
  <c r="E11" i="17" s="1"/>
  <c r="G11" i="17"/>
  <c r="H7" i="17"/>
  <c r="K7" i="17" s="1"/>
  <c r="I7" i="17"/>
  <c r="L7" i="17" s="1"/>
  <c r="C7" i="17"/>
  <c r="D7" i="17" s="1"/>
  <c r="E7" i="17" s="1"/>
  <c r="G7" i="17"/>
  <c r="H24" i="17"/>
  <c r="K24" i="17" s="1"/>
  <c r="I24" i="17"/>
  <c r="L24" i="17" s="1"/>
  <c r="C24" i="17"/>
  <c r="D24" i="17" s="1"/>
  <c r="E24" i="17" s="1"/>
  <c r="G24" i="17"/>
  <c r="C12" i="17"/>
  <c r="D12" i="17" s="1"/>
  <c r="E12" i="17" s="1"/>
  <c r="G12" i="17"/>
  <c r="J12" i="17" s="1"/>
  <c r="I12" i="17"/>
  <c r="L12" i="17" s="1"/>
  <c r="H12" i="17"/>
  <c r="K12" i="17" s="1"/>
  <c r="O20" i="12"/>
  <c r="O32" i="12"/>
  <c r="O19" i="12"/>
  <c r="O24" i="12"/>
  <c r="O28" i="12"/>
  <c r="R13" i="12"/>
  <c r="J7" i="46"/>
  <c r="H17" i="46"/>
  <c r="J17" i="46" s="1"/>
  <c r="K17" i="46" s="1"/>
  <c r="H21" i="46"/>
  <c r="J21" i="46" s="1"/>
  <c r="K21" i="46" s="1"/>
  <c r="H26" i="46"/>
  <c r="H9" i="46"/>
  <c r="J9" i="46" s="1"/>
  <c r="K9" i="46" s="1"/>
  <c r="H15" i="46"/>
  <c r="J15" i="46" s="1"/>
  <c r="K15" i="46" s="1"/>
  <c r="H8" i="46"/>
  <c r="J8" i="46" s="1"/>
  <c r="K8" i="46" s="1"/>
  <c r="H16" i="46"/>
  <c r="H22" i="46"/>
  <c r="H24" i="46"/>
  <c r="J24" i="46" s="1"/>
  <c r="K24" i="46" s="1"/>
  <c r="H11" i="46"/>
  <c r="J11" i="46" s="1"/>
  <c r="K11" i="46" s="1"/>
  <c r="H13" i="46"/>
  <c r="H19" i="46"/>
  <c r="J19" i="46" s="1"/>
  <c r="K19" i="46" s="1"/>
  <c r="H25" i="46"/>
  <c r="H10" i="46"/>
  <c r="H14" i="46"/>
  <c r="D10" i="46"/>
  <c r="D20" i="46"/>
  <c r="H12" i="46"/>
  <c r="J12" i="46" s="1"/>
  <c r="K12" i="46" s="1"/>
  <c r="H18" i="46"/>
  <c r="J18" i="46" s="1"/>
  <c r="K18" i="46" s="1"/>
  <c r="H20" i="46"/>
  <c r="D17" i="46"/>
  <c r="D7" i="46"/>
  <c r="D8" i="46"/>
  <c r="G10" i="55"/>
  <c r="G13" i="55"/>
  <c r="D25" i="46"/>
  <c r="D22" i="46"/>
  <c r="G14" i="55"/>
  <c r="D26" i="46"/>
  <c r="G21" i="55"/>
  <c r="G26" i="55"/>
  <c r="D15" i="46"/>
  <c r="D16" i="46"/>
  <c r="G24" i="55"/>
  <c r="D18" i="46"/>
  <c r="G22" i="55"/>
  <c r="D11" i="46"/>
  <c r="D12" i="46"/>
  <c r="G17" i="55"/>
  <c r="D23" i="46"/>
  <c r="G9" i="55"/>
  <c r="G12" i="55"/>
  <c r="D19" i="46"/>
  <c r="G16" i="55"/>
  <c r="D24" i="46"/>
  <c r="D9" i="46"/>
  <c r="G25" i="55"/>
  <c r="G18" i="55"/>
  <c r="D21" i="46"/>
  <c r="G20" i="55"/>
  <c r="D13" i="46"/>
  <c r="I9" i="46"/>
  <c r="E23" i="55"/>
  <c r="F23" i="55" s="1"/>
  <c r="O30" i="12" s="1"/>
  <c r="E7" i="55"/>
  <c r="F7" i="55" s="1"/>
  <c r="O13" i="12" s="1"/>
  <c r="I7" i="46"/>
  <c r="I23" i="46"/>
  <c r="E11" i="55"/>
  <c r="F11" i="55" s="1"/>
  <c r="O18" i="12" s="1"/>
  <c r="E19" i="55"/>
  <c r="F19" i="55" s="1"/>
  <c r="O26" i="12" s="1"/>
  <c r="E8" i="55"/>
  <c r="F8" i="55" s="1"/>
  <c r="O15" i="12" s="1"/>
  <c r="E15" i="55"/>
  <c r="F15" i="55" s="1"/>
  <c r="O22" i="12" s="1"/>
  <c r="I24" i="46" l="1"/>
  <c r="I17" i="46"/>
  <c r="I10" i="46"/>
  <c r="J10" i="46"/>
  <c r="K10" i="46" s="1"/>
  <c r="J20" i="17"/>
  <c r="M20" i="17" s="1"/>
  <c r="J6" i="17"/>
  <c r="M6" i="17" s="1"/>
  <c r="J13" i="17"/>
  <c r="M13" i="17" s="1"/>
  <c r="J18" i="17"/>
  <c r="M18" i="17" s="1"/>
  <c r="J25" i="17"/>
  <c r="M25" i="17" s="1"/>
  <c r="J15" i="17"/>
  <c r="M15" i="17" s="1"/>
  <c r="I20" i="46"/>
  <c r="J20" i="46"/>
  <c r="K20" i="46" s="1"/>
  <c r="C29" i="12"/>
  <c r="I29" i="12" s="1"/>
  <c r="J29" i="12" s="1"/>
  <c r="J22" i="46"/>
  <c r="K22" i="46" s="1"/>
  <c r="I12" i="46"/>
  <c r="I14" i="46"/>
  <c r="J14" i="46"/>
  <c r="K14" i="46" s="1"/>
  <c r="I25" i="46"/>
  <c r="J25" i="46"/>
  <c r="K25" i="46" s="1"/>
  <c r="I13" i="46"/>
  <c r="J13" i="46"/>
  <c r="K13" i="46" s="1"/>
  <c r="I16" i="46"/>
  <c r="J16" i="46"/>
  <c r="K16" i="46" s="1"/>
  <c r="C33" i="12"/>
  <c r="I33" i="12" s="1"/>
  <c r="J33" i="12" s="1"/>
  <c r="J26" i="46"/>
  <c r="K26" i="46" s="1"/>
  <c r="J24" i="17"/>
  <c r="M24" i="17" s="1"/>
  <c r="J7" i="17"/>
  <c r="M7" i="17" s="1"/>
  <c r="J11" i="17"/>
  <c r="M11" i="17" s="1"/>
  <c r="M12" i="17"/>
  <c r="E30" i="17"/>
  <c r="M10" i="17"/>
  <c r="M17" i="17"/>
  <c r="M14" i="17"/>
  <c r="M16" i="17"/>
  <c r="M8" i="17"/>
  <c r="M19" i="17"/>
  <c r="M23" i="17"/>
  <c r="I26" i="46"/>
  <c r="M21" i="17"/>
  <c r="M9" i="17"/>
  <c r="M22" i="17"/>
  <c r="C25" i="12"/>
  <c r="I25" i="12" s="1"/>
  <c r="J25" i="12" s="1"/>
  <c r="C13" i="12"/>
  <c r="I13" i="12" s="1"/>
  <c r="J13" i="12" s="1"/>
  <c r="O25" i="12"/>
  <c r="O21" i="12"/>
  <c r="O17" i="12"/>
  <c r="O29" i="12"/>
  <c r="C18" i="12"/>
  <c r="I18" i="12" s="1"/>
  <c r="J18" i="12" s="1"/>
  <c r="C15" i="12"/>
  <c r="I15" i="12" s="1"/>
  <c r="J15" i="12" s="1"/>
  <c r="C28" i="12"/>
  <c r="I28" i="12" s="1"/>
  <c r="J28" i="12" s="1"/>
  <c r="C24" i="12"/>
  <c r="I24" i="12" s="1"/>
  <c r="J24" i="12" s="1"/>
  <c r="C14" i="12"/>
  <c r="I14" i="12" s="1"/>
  <c r="J14" i="12" s="1"/>
  <c r="I15" i="46"/>
  <c r="R14" i="12"/>
  <c r="I8" i="46"/>
  <c r="I21" i="46"/>
  <c r="I18" i="46"/>
  <c r="I11" i="46"/>
  <c r="I19" i="46"/>
  <c r="I22" i="46"/>
  <c r="F27" i="55"/>
  <c r="O14" i="12"/>
  <c r="K7" i="46"/>
  <c r="C17" i="12"/>
  <c r="I17" i="12" s="1"/>
  <c r="J17" i="12" s="1"/>
  <c r="C32" i="12"/>
  <c r="I32" i="12" s="1"/>
  <c r="J32" i="12" s="1"/>
  <c r="C27" i="12"/>
  <c r="I27" i="12" s="1"/>
  <c r="J27" i="12" s="1"/>
  <c r="D14" i="46"/>
  <c r="D27" i="46" s="1"/>
  <c r="C21" i="12"/>
  <c r="I21" i="12" s="1"/>
  <c r="J21" i="12" s="1"/>
  <c r="C23" i="12"/>
  <c r="I23" i="12" s="1"/>
  <c r="J23" i="12" s="1"/>
  <c r="C20" i="12"/>
  <c r="I20" i="12" s="1"/>
  <c r="J20" i="12" s="1"/>
  <c r="G19" i="55"/>
  <c r="G7" i="55"/>
  <c r="G11" i="55"/>
  <c r="G15" i="55"/>
  <c r="G8" i="55"/>
  <c r="G23" i="55"/>
  <c r="I27" i="46" l="1"/>
  <c r="O11" i="17"/>
  <c r="N11" i="17"/>
  <c r="P11" i="17" s="1"/>
  <c r="N24" i="17"/>
  <c r="P24" i="17" s="1"/>
  <c r="O24" i="17"/>
  <c r="O7" i="17"/>
  <c r="N7" i="17"/>
  <c r="P7" i="17" s="1"/>
  <c r="N6" i="17"/>
  <c r="O6" i="17"/>
  <c r="O15" i="17"/>
  <c r="N15" i="17"/>
  <c r="P15" i="17" s="1"/>
  <c r="N18" i="17"/>
  <c r="P18" i="17" s="1"/>
  <c r="O18" i="17"/>
  <c r="O25" i="17"/>
  <c r="N25" i="17"/>
  <c r="P25" i="17" s="1"/>
  <c r="N13" i="17"/>
  <c r="P13" i="17" s="1"/>
  <c r="Q20" i="12"/>
  <c r="U20" i="12" s="1"/>
  <c r="O13" i="17"/>
  <c r="O20" i="17"/>
  <c r="N20" i="17"/>
  <c r="P20" i="17" s="1"/>
  <c r="O19" i="17"/>
  <c r="N19" i="17"/>
  <c r="P19" i="17" s="1"/>
  <c r="O17" i="17"/>
  <c r="N17" i="17"/>
  <c r="P17" i="17" s="1"/>
  <c r="P6" i="17"/>
  <c r="O22" i="17"/>
  <c r="N22" i="17"/>
  <c r="P22" i="17" s="1"/>
  <c r="O8" i="17"/>
  <c r="N8" i="17"/>
  <c r="P8" i="17" s="1"/>
  <c r="O10" i="17"/>
  <c r="N10" i="17"/>
  <c r="P10" i="17" s="1"/>
  <c r="N9" i="17"/>
  <c r="P9" i="17" s="1"/>
  <c r="O9" i="17"/>
  <c r="O16" i="17"/>
  <c r="N16" i="17"/>
  <c r="P16" i="17" s="1"/>
  <c r="O21" i="17"/>
  <c r="N21" i="17"/>
  <c r="P21" i="17" s="1"/>
  <c r="O23" i="17"/>
  <c r="N23" i="17"/>
  <c r="P23" i="17" s="1"/>
  <c r="N14" i="17"/>
  <c r="P14" i="17" s="1"/>
  <c r="O14" i="17"/>
  <c r="N12" i="17"/>
  <c r="P12" i="17" s="1"/>
  <c r="O12" i="17"/>
  <c r="C22" i="12"/>
  <c r="I22" i="12" s="1"/>
  <c r="J22" i="12" s="1"/>
  <c r="C19" i="12"/>
  <c r="I19" i="12" s="1"/>
  <c r="J19" i="12" s="1"/>
  <c r="C30" i="12"/>
  <c r="I30" i="12" s="1"/>
  <c r="J30" i="12" s="1"/>
  <c r="C16" i="12"/>
  <c r="I16" i="12" s="1"/>
  <c r="J16" i="12" s="1"/>
  <c r="C26" i="12"/>
  <c r="I26" i="12" s="1"/>
  <c r="J26" i="12" s="1"/>
  <c r="Q28" i="12"/>
  <c r="U28" i="12" s="1"/>
  <c r="Q14" i="12"/>
  <c r="U14" i="12" s="1"/>
  <c r="V14" i="12" s="1"/>
  <c r="Q13" i="12"/>
  <c r="R28" i="12"/>
  <c r="R20" i="12"/>
  <c r="V20" i="12" s="1"/>
  <c r="R30" i="12"/>
  <c r="R26" i="12"/>
  <c r="R16" i="12"/>
  <c r="R29" i="12"/>
  <c r="R15" i="12"/>
  <c r="R31" i="12"/>
  <c r="R27" i="12"/>
  <c r="C31" i="12"/>
  <c r="I31" i="12" s="1"/>
  <c r="J31" i="12" s="1"/>
  <c r="R22" i="12"/>
  <c r="R32" i="12"/>
  <c r="R18" i="12"/>
  <c r="R24" i="12"/>
  <c r="R19" i="12"/>
  <c r="R17" i="12"/>
  <c r="R33" i="12"/>
  <c r="R21" i="12"/>
  <c r="R23" i="12"/>
  <c r="R25" i="12"/>
  <c r="Q16" i="12"/>
  <c r="U16" i="12" s="1"/>
  <c r="V16" i="12" s="1"/>
  <c r="Q30" i="12"/>
  <c r="U30" i="12" s="1"/>
  <c r="Q32" i="12"/>
  <c r="U32" i="12" s="1"/>
  <c r="Q24" i="12"/>
  <c r="U24" i="12" s="1"/>
  <c r="V24" i="12" s="1"/>
  <c r="Q17" i="12"/>
  <c r="U17" i="12" s="1"/>
  <c r="Q33" i="12"/>
  <c r="U33" i="12" s="1"/>
  <c r="Q21" i="12"/>
  <c r="U21" i="12" s="1"/>
  <c r="Q18" i="12"/>
  <c r="U18" i="12" s="1"/>
  <c r="Q27" i="12"/>
  <c r="U27" i="12" s="1"/>
  <c r="V27" i="12" s="1"/>
  <c r="Q26" i="12"/>
  <c r="U26" i="12" s="1"/>
  <c r="V26" i="12" s="1"/>
  <c r="Q22" i="12"/>
  <c r="U22" i="12" s="1"/>
  <c r="V22" i="12" s="1"/>
  <c r="Q19" i="12"/>
  <c r="U19" i="12" s="1"/>
  <c r="Q29" i="12"/>
  <c r="U29" i="12" s="1"/>
  <c r="Q15" i="12"/>
  <c r="U15" i="12" s="1"/>
  <c r="V15" i="12" s="1"/>
  <c r="Q31" i="12"/>
  <c r="U31" i="12" s="1"/>
  <c r="Q23" i="12"/>
  <c r="U23" i="12" s="1"/>
  <c r="Q25" i="12"/>
  <c r="U25" i="12" s="1"/>
  <c r="J27" i="46"/>
  <c r="G27" i="55"/>
  <c r="O7" i="12" s="1"/>
  <c r="V25" i="12" l="1"/>
  <c r="V31" i="12"/>
  <c r="V29" i="12"/>
  <c r="V21" i="12"/>
  <c r="V17" i="12"/>
  <c r="V32" i="12"/>
  <c r="U13" i="12"/>
  <c r="V13" i="12" s="1"/>
  <c r="U7" i="12"/>
  <c r="V7" i="12" s="1"/>
  <c r="V23" i="12"/>
  <c r="V19" i="12"/>
  <c r="V30" i="12"/>
  <c r="V18" i="12"/>
  <c r="V33" i="12"/>
  <c r="V28" i="12"/>
  <c r="O30" i="17"/>
  <c r="N30" i="17"/>
  <c r="P30" i="17"/>
  <c r="K27" i="46"/>
  <c r="C7" i="12" l="1"/>
  <c r="C8" i="12"/>
  <c r="I8" i="12" s="1"/>
  <c r="J8" i="12" s="1"/>
  <c r="C9" i="12"/>
  <c r="I9" i="12" s="1"/>
  <c r="J9" i="12" s="1"/>
  <c r="C12" i="12"/>
  <c r="I12" i="12" s="1"/>
  <c r="J12" i="12" s="1"/>
  <c r="C10" i="12"/>
  <c r="I10" i="12" s="1"/>
  <c r="J10" i="12" s="1"/>
  <c r="C11" i="12"/>
  <c r="I11" i="12" s="1"/>
  <c r="J11" i="12" s="1"/>
  <c r="I7" i="12" l="1"/>
  <c r="J7" i="12" s="1"/>
  <c r="J47" i="12"/>
  <c r="C88" i="12" s="1"/>
  <c r="F6" i="52" l="1"/>
  <c r="F9" i="52"/>
  <c r="F11" i="52"/>
  <c r="F13" i="52"/>
  <c r="F15" i="52"/>
  <c r="F17" i="52"/>
  <c r="F19" i="52"/>
  <c r="F21" i="52"/>
  <c r="F23" i="52"/>
  <c r="F25" i="52"/>
  <c r="F7" i="52"/>
  <c r="F8" i="52"/>
  <c r="F10" i="52"/>
  <c r="F12" i="52"/>
  <c r="F14" i="52"/>
  <c r="F16" i="52"/>
  <c r="F18" i="52"/>
  <c r="F20" i="52"/>
  <c r="F22" i="52"/>
  <c r="F24" i="52"/>
  <c r="V47" i="12" l="1"/>
  <c r="N88" i="12" s="1"/>
  <c r="F26" i="52"/>
  <c r="J48" i="12" s="1"/>
  <c r="N91" i="12" l="1"/>
  <c r="N90" i="12"/>
  <c r="W43" i="12"/>
  <c r="C90" i="12"/>
  <c r="C95" i="12"/>
  <c r="C91" i="12"/>
  <c r="C101" i="12" l="1"/>
  <c r="C98" i="12"/>
  <c r="C104" i="12" s="1"/>
  <c r="C97" i="12"/>
  <c r="C103" i="1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<sst xmlns="http://schemas.openxmlformats.org/spreadsheetml/2006/main" count="34028" uniqueCount="5231">
  <si>
    <t>Analysis Year</t>
  </si>
  <si>
    <t>7% Discount</t>
  </si>
  <si>
    <t>Total Benefit</t>
  </si>
  <si>
    <t>NOTES:</t>
  </si>
  <si>
    <t>Total Cost</t>
  </si>
  <si>
    <t xml:space="preserve">Cost Category </t>
  </si>
  <si>
    <t>Life (years)</t>
  </si>
  <si>
    <t>RCV = A*(B-C)/B</t>
  </si>
  <si>
    <t>A = (1+r)^n</t>
  </si>
  <si>
    <t>=</t>
  </si>
  <si>
    <t>r = discount rate</t>
  </si>
  <si>
    <t>B = ((1+r)^L-1)/(r(1+r)^L)</t>
  </si>
  <si>
    <t>n = number of years in the analysis period</t>
  </si>
  <si>
    <t>C = ((1+r)^n-1)/(r(1+r)^n)</t>
  </si>
  <si>
    <t>L = expected lifespan of the asset</t>
  </si>
  <si>
    <t>r</t>
  </si>
  <si>
    <t>n</t>
  </si>
  <si>
    <t>L</t>
  </si>
  <si>
    <t>RCV</t>
  </si>
  <si>
    <t>BENEFITS</t>
  </si>
  <si>
    <t>COSTS</t>
  </si>
  <si>
    <t>Capital Costs</t>
  </si>
  <si>
    <t>Benefits</t>
  </si>
  <si>
    <t>Costs</t>
  </si>
  <si>
    <t>B/C Ratio</t>
  </si>
  <si>
    <t>ENVIRONMENTAL SUSTAINABILITY - AIR QUALITY</t>
  </si>
  <si>
    <t>SUMMARY</t>
  </si>
  <si>
    <t>n/a</t>
  </si>
  <si>
    <t>RCV Factor (7%)</t>
  </si>
  <si>
    <t>RCV  (7%)</t>
  </si>
  <si>
    <t>Remaining Capital Value</t>
  </si>
  <si>
    <t>2)</t>
  </si>
  <si>
    <t>1)</t>
  </si>
  <si>
    <t>Inputs</t>
  </si>
  <si>
    <t xml:space="preserve">Capital Cost </t>
  </si>
  <si>
    <t>Total Remaining Capital Value</t>
  </si>
  <si>
    <t>Right-of-Way</t>
  </si>
  <si>
    <t>Major Structures</t>
  </si>
  <si>
    <t>Grading and Drainage</t>
  </si>
  <si>
    <t>Sub Base and Base</t>
  </si>
  <si>
    <t>Surface</t>
  </si>
  <si>
    <t>Miscellaneous (Sunk)</t>
  </si>
  <si>
    <t>No Build</t>
  </si>
  <si>
    <t>Build</t>
  </si>
  <si>
    <t>Recommended Value</t>
  </si>
  <si>
    <t>Total</t>
  </si>
  <si>
    <t>Years of Construction</t>
  </si>
  <si>
    <r>
      <t xml:space="preserve">Table 1 - Years of Construction </t>
    </r>
    <r>
      <rPr>
        <b/>
        <vertAlign val="superscript"/>
        <sz val="11"/>
        <color theme="1"/>
        <rFont val="Calibri"/>
        <family val="2"/>
        <scheme val="minor"/>
      </rPr>
      <t>1</t>
    </r>
  </si>
  <si>
    <t>Construction Year</t>
  </si>
  <si>
    <t>Table 2 - Construction Costs</t>
  </si>
  <si>
    <t>Crash Cost Savings</t>
  </si>
  <si>
    <t>K</t>
  </si>
  <si>
    <t>A</t>
  </si>
  <si>
    <t>B</t>
  </si>
  <si>
    <t>C</t>
  </si>
  <si>
    <t>Economic Competitiveness</t>
  </si>
  <si>
    <t>Safety</t>
  </si>
  <si>
    <t>Environmental Sustainability</t>
  </si>
  <si>
    <t>Auto Vehicle Operating Cost</t>
  </si>
  <si>
    <t>Truck Vehicle Operating Cost</t>
  </si>
  <si>
    <t>Auto Percentage</t>
  </si>
  <si>
    <t>Truck Percentage</t>
  </si>
  <si>
    <t>Table 3 - Per-mile Operating Cost</t>
  </si>
  <si>
    <t>Aggregate Vehicle Operating Cost</t>
  </si>
  <si>
    <t>Truck Travel Time Cost</t>
  </si>
  <si>
    <t>Aggregate Travel Time Cost</t>
  </si>
  <si>
    <t>Auto Vehicle Occupancy</t>
  </si>
  <si>
    <t>Truck Vehicle Occupancy</t>
  </si>
  <si>
    <t>Table 4 - Per-mile Travel Time Cost</t>
  </si>
  <si>
    <t>Difference</t>
  </si>
  <si>
    <t>Annual Growth</t>
  </si>
  <si>
    <t>Annualized Operations</t>
  </si>
  <si>
    <t>Differential</t>
  </si>
  <si>
    <t>Travel Time Savings</t>
  </si>
  <si>
    <t>Operations Savings</t>
  </si>
  <si>
    <t>Travel Time Cost Savings</t>
  </si>
  <si>
    <t>ECONOMIC COMPETITIVENESS - USER BENEFIT CALCULATION OF REGIONAL TRAVEL TIME CHANGE</t>
  </si>
  <si>
    <t>Annual Total Network VHT</t>
  </si>
  <si>
    <t>Travel Demand Model Analysis Year</t>
  </si>
  <si>
    <t>STATE OF GOOD REPAIR - OPERATION AND MAINTENANCE COSTS</t>
  </si>
  <si>
    <t>State of Good Repair</t>
  </si>
  <si>
    <t>Operation and Maintenance Costs</t>
  </si>
  <si>
    <t>PDO</t>
  </si>
  <si>
    <t>Table 1 - Analysis Timeframe Assumptions</t>
  </si>
  <si>
    <t>Years of Benefit-Cost Analysis Period</t>
  </si>
  <si>
    <t>Benefit-Cost Final Year of Benefit</t>
  </si>
  <si>
    <t>Crash Severity</t>
  </si>
  <si>
    <t>Improvement</t>
  </si>
  <si>
    <t>Days in Traffic Analysis Year</t>
  </si>
  <si>
    <t>Replace direct left turn with right turn/ U-turn</t>
  </si>
  <si>
    <t xml:space="preserve">http://www.cmfclearinghouse.org/detail.cfm?facid=459 </t>
  </si>
  <si>
    <t>Location</t>
  </si>
  <si>
    <t>Year</t>
  </si>
  <si>
    <t>http://www.cmfclearinghouse.org/detail.cfm?facid=9821</t>
  </si>
  <si>
    <r>
      <t>Constant Dollar RCV in (7%)</t>
    </r>
    <r>
      <rPr>
        <vertAlign val="superscript"/>
        <sz val="9"/>
        <color theme="1"/>
        <rFont val="Calibri"/>
        <family val="2"/>
        <scheme val="minor"/>
      </rPr>
      <t>2</t>
    </r>
  </si>
  <si>
    <r>
      <t>Present Value RCV in (7%)</t>
    </r>
    <r>
      <rPr>
        <vertAlign val="superscript"/>
        <sz val="9"/>
        <color theme="1"/>
        <rFont val="Calibri"/>
        <family val="2"/>
        <scheme val="minor"/>
      </rPr>
      <t>2</t>
    </r>
  </si>
  <si>
    <t>Total Net Cost</t>
  </si>
  <si>
    <t>Activity</t>
  </si>
  <si>
    <t>Medium (4”) bituminous mill &amp; overlay</t>
  </si>
  <si>
    <t>Thin (2”) bituminous mill &amp; overlay</t>
  </si>
  <si>
    <t>Unbonded concrete overlay</t>
  </si>
  <si>
    <t>Annual Total Network VMT</t>
  </si>
  <si>
    <t>SubTotal</t>
  </si>
  <si>
    <t>http://www.cmfclearinghouse.org/detail.cfm?facid=7571</t>
  </si>
  <si>
    <t xml:space="preserve">http://www.cmfclearinghouse.org/detail.cfm?facid=7570 </t>
  </si>
  <si>
    <t>Conversion from 2-lane to 4-lane</t>
  </si>
  <si>
    <t>Grade separation</t>
  </si>
  <si>
    <r>
      <t xml:space="preserve">Table 3 - Remaining Capital Value Factors </t>
    </r>
    <r>
      <rPr>
        <b/>
        <vertAlign val="superscript"/>
        <sz val="11"/>
        <color theme="1"/>
        <rFont val="Calibri"/>
        <family val="2"/>
        <scheme val="minor"/>
      </rPr>
      <t>2</t>
    </r>
  </si>
  <si>
    <t>Cost (per lane-mile)</t>
  </si>
  <si>
    <t>http://www.cmfclearinghouse.org/detail.cfm?facid=357</t>
  </si>
  <si>
    <t>Costs Outside Analysis Period</t>
  </si>
  <si>
    <t>Remaining Capital Value (7%)</t>
  </si>
  <si>
    <t>NPV</t>
  </si>
  <si>
    <t>ECONOMIC COMPETITIVENESS - OPERATIONAL BENEFITS</t>
  </si>
  <si>
    <t>SAFETY - CRASH COST SAVINGS</t>
  </si>
  <si>
    <t>CAPITAL COST AND RESIDUAL PROJECT VALUE</t>
  </si>
  <si>
    <t>All-Purpose Travel Time Cost</t>
  </si>
  <si>
    <t>Table 2 - No Build Rehab and Maintenance Schedule</t>
  </si>
  <si>
    <t>Table 3 - Build Rehab and Maintenance Schedule</t>
  </si>
  <si>
    <t>Right-In right-out</t>
  </si>
  <si>
    <t>Sources:</t>
  </si>
  <si>
    <t>Existing Crash Cost</t>
  </si>
  <si>
    <t>Residual capital value (RCV) was calculated for those capital purchases with lifetimes extending beyond the study period. Values were calculated using the following formula and were included as a benefit:
RCV = A*(B-C)/B
where:
A = (1+r)^n
B = ((1+r)^L-1)/(r(1+r)^L)
C = ((1+r)^n-1)/(r(1+r)^n)
and: n = analysis period, r = discount rate, L = service life</t>
  </si>
  <si>
    <t>Table 1 - Construction Information</t>
  </si>
  <si>
    <t>Total Crash Cost Savings</t>
  </si>
  <si>
    <t>RCI (J-turns)</t>
  </si>
  <si>
    <t>Table 2 - TH 212 Daily VMT Summary</t>
  </si>
  <si>
    <t>Savings</t>
  </si>
  <si>
    <t>Beginning of Construction</t>
  </si>
  <si>
    <t>Duration of Construction</t>
  </si>
  <si>
    <t>Benefit-Cost First Year of Benefit</t>
  </si>
  <si>
    <t>Forecast Traffic Year</t>
  </si>
  <si>
    <t>Year(s)</t>
  </si>
  <si>
    <t>Total Project</t>
  </si>
  <si>
    <t xml:space="preserve">Crashes at intersections that are undergoing spot geometric improvements were disaggregated from the TH 212 corridor crash dataset. This was to ensure that each crash received the appropriate crash modification factor (CMFs) based on improvements at each location and to avoid double counting crashes as being intersection and section-related. </t>
  </si>
  <si>
    <t>3)</t>
  </si>
  <si>
    <t>5)</t>
  </si>
  <si>
    <t>Benefits (millions)</t>
  </si>
  <si>
    <t>Costs (millions)</t>
  </si>
  <si>
    <t>Net Present Value (millions)</t>
  </si>
  <si>
    <t>Base Year</t>
  </si>
  <si>
    <t>VHT</t>
  </si>
  <si>
    <t>VMT</t>
  </si>
  <si>
    <t>https://www.dot.state.mn.us/roadwork/rci/docs/trafficsafetyatrcistudy.pdf</t>
  </si>
  <si>
    <t xml:space="preserve">TH 212 year 2040 crashes for the No Build Alternative were estimated based on VMT growth on TH 212. Similar assumptions used to estimate existing year Build Alternative crashes by severity were applied to produce year 2040 estimates. </t>
  </si>
  <si>
    <t>The BCA referenced MnDOT before and after crash evaluations to apply crash reductions from similar, in-state RCI designs. Overall crash reductions for RCIs were obtained from A Study of the Traffic Safety at Reduced Conflict Intersections in Minnesota , Minnesota Department of Transportation, Office of Traffic, Safety and Technology. Other crash reductions for the TH 212 improvements were determined by referencing Crash Modification Factors Clearinghouse. CMFs were obtained for each crash severity level and are sourced in Table 5.</t>
  </si>
  <si>
    <r>
      <t xml:space="preserve">Table 1 - Crash Costs by Severity </t>
    </r>
    <r>
      <rPr>
        <b/>
        <vertAlign val="superscript"/>
        <sz val="11"/>
        <color theme="1"/>
        <rFont val="Calibri"/>
        <family val="2"/>
        <scheme val="minor"/>
      </rPr>
      <t>5</t>
    </r>
  </si>
  <si>
    <r>
      <t xml:space="preserve">Major Rehab </t>
    </r>
    <r>
      <rPr>
        <vertAlign val="superscript"/>
        <sz val="9"/>
        <color theme="1"/>
        <rFont val="Calibri"/>
        <family val="2"/>
        <scheme val="minor"/>
      </rPr>
      <t>(2)</t>
    </r>
  </si>
  <si>
    <r>
      <t xml:space="preserve">Annual Operation and Maintenance Cost </t>
    </r>
    <r>
      <rPr>
        <vertAlign val="superscript"/>
        <sz val="9"/>
        <color theme="1"/>
        <rFont val="Calibri"/>
        <family val="2"/>
        <scheme val="minor"/>
      </rPr>
      <t>(1)</t>
    </r>
  </si>
  <si>
    <r>
      <t>No Build Annual VHT</t>
    </r>
    <r>
      <rPr>
        <vertAlign val="superscript"/>
        <sz val="9"/>
        <color theme="1"/>
        <rFont val="Calibri"/>
        <family val="2"/>
        <scheme val="minor"/>
      </rPr>
      <t>1</t>
    </r>
  </si>
  <si>
    <r>
      <t>Table 1 - Per-hour Travel Time Cost by Mode</t>
    </r>
    <r>
      <rPr>
        <b/>
        <vertAlign val="superscript"/>
        <sz val="11"/>
        <color theme="1"/>
        <rFont val="Calibri"/>
        <family val="2"/>
        <scheme val="minor"/>
      </rPr>
      <t>2</t>
    </r>
  </si>
  <si>
    <r>
      <t>Table 3 - Vehicle Occupancy</t>
    </r>
    <r>
      <rPr>
        <b/>
        <vertAlign val="superscript"/>
        <sz val="11"/>
        <color theme="1"/>
        <rFont val="Calibri"/>
        <family val="2"/>
        <scheme val="minor"/>
      </rPr>
      <t>2</t>
    </r>
  </si>
  <si>
    <t>The truck percentage used in the analysis was 13.4 percent and was based on year 2016 vehicle classification counts performed by MnDOT.</t>
  </si>
  <si>
    <r>
      <t>Table 2 - Fleet Composition</t>
    </r>
    <r>
      <rPr>
        <b/>
        <vertAlign val="superscript"/>
        <sz val="11"/>
        <color theme="1"/>
        <rFont val="Calibri"/>
        <family val="2"/>
        <scheme val="minor"/>
      </rPr>
      <t>3</t>
    </r>
  </si>
  <si>
    <r>
      <t>No Build Annual VMT</t>
    </r>
    <r>
      <rPr>
        <vertAlign val="superscript"/>
        <sz val="9"/>
        <color theme="1"/>
        <rFont val="Calibri"/>
        <family val="2"/>
        <scheme val="minor"/>
      </rPr>
      <t>1</t>
    </r>
  </si>
  <si>
    <r>
      <t>Build - West Gap Annual VMT</t>
    </r>
    <r>
      <rPr>
        <vertAlign val="superscript"/>
        <sz val="9"/>
        <color theme="1"/>
        <rFont val="Calibri"/>
        <family val="2"/>
        <scheme val="minor"/>
      </rPr>
      <t>1</t>
    </r>
  </si>
  <si>
    <r>
      <t>Table 1 - Per-mile Operating Cost by Mode</t>
    </r>
    <r>
      <rPr>
        <b/>
        <vertAlign val="superscript"/>
        <sz val="11"/>
        <color theme="1"/>
        <rFont val="Calibri"/>
        <family val="2"/>
        <scheme val="minor"/>
      </rPr>
      <t>2</t>
    </r>
  </si>
  <si>
    <t>Microsimulation - Nodal</t>
  </si>
  <si>
    <t>Travel Demand Model - Regional</t>
  </si>
  <si>
    <t>Avg Speeds</t>
  </si>
  <si>
    <t>Subtotal</t>
  </si>
  <si>
    <t>CO2 Savings Estimations</t>
  </si>
  <si>
    <t>Total (Carbon + Other Emissions)</t>
  </si>
  <si>
    <r>
      <t xml:space="preserve">Yearly Emissions Savings Without Carbon in Current Dollars ($) </t>
    </r>
    <r>
      <rPr>
        <vertAlign val="superscript"/>
        <sz val="9"/>
        <color theme="1"/>
        <rFont val="Calibri"/>
        <family val="2"/>
        <scheme val="minor"/>
      </rPr>
      <t>2</t>
    </r>
  </si>
  <si>
    <t>3% Discount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</si>
  <si>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</si>
  <si>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</si>
  <si>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</si>
  <si>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PM
($)</t>
    </r>
    <r>
      <rPr>
        <vertAlign val="superscript"/>
        <sz val="9"/>
        <color theme="1"/>
        <rFont val="Calibri"/>
        <family val="2"/>
        <scheme val="minor"/>
      </rPr>
      <t>(2)</t>
    </r>
  </si>
  <si>
    <r>
      <t xml:space="preserve">Yearly Emissions Savings in Current Dollars ($) </t>
    </r>
    <r>
      <rPr>
        <vertAlign val="superscript"/>
        <sz val="9"/>
        <color theme="1"/>
        <rFont val="Calibri"/>
        <family val="2"/>
        <scheme val="minor"/>
      </rPr>
      <t>(2)</t>
    </r>
  </si>
  <si>
    <t xml:space="preserve"> 7%Discounted</t>
  </si>
  <si>
    <r>
      <t xml:space="preserve">Table 1 - Pollution Emission by Mode (g/VMT) </t>
    </r>
    <r>
      <rPr>
        <b/>
        <vertAlign val="superscript"/>
        <sz val="11"/>
        <color theme="1"/>
        <rFont val="Calibri"/>
        <family val="2"/>
        <scheme val="minor"/>
      </rPr>
      <t>(1)</t>
    </r>
  </si>
  <si>
    <t>SO2</t>
  </si>
  <si>
    <t>CO2</t>
  </si>
  <si>
    <r>
      <t xml:space="preserve">Table 2 - Damage Costs for Emissions per metric ton </t>
    </r>
    <r>
      <rPr>
        <b/>
        <vertAlign val="superscript"/>
        <sz val="11"/>
        <color theme="1"/>
        <rFont val="Calibri"/>
        <family val="2"/>
        <scheme val="minor"/>
      </rPr>
      <t>(2)</t>
    </r>
  </si>
  <si>
    <t>NOX</t>
  </si>
  <si>
    <t>PM2.5</t>
  </si>
  <si>
    <t>Average emission rates per vehicle type were obtained from the Environmental Protection Agency’s Motor Vehicle Emission Simulator (MOVES) version 3. The change in VMT between No Build and Build conditions was obtained from the microsimulation model and applied to emission rates by vehicle type. Similar adjustments to estimate daily VMT from the peak hour analyses discussed in the Operation Benefits section were applied in the Air Quality analysis.</t>
  </si>
  <si>
    <t>Build Project Length</t>
  </si>
  <si>
    <t>Other Emissions Cost Savings</t>
  </si>
  <si>
    <t>MOVES Model Output (grams per VMT)</t>
  </si>
  <si>
    <t>Mode</t>
  </si>
  <si>
    <t>Source Type</t>
  </si>
  <si>
    <t>HPMS Description</t>
  </si>
  <si>
    <t>Auto/Truck</t>
  </si>
  <si>
    <t>Automobile</t>
  </si>
  <si>
    <t>Motorcycle</t>
  </si>
  <si>
    <t>Auto</t>
  </si>
  <si>
    <t>Trucks</t>
  </si>
  <si>
    <t>Light-Duty Vehicle</t>
  </si>
  <si>
    <t>Buses</t>
  </si>
  <si>
    <t>Truck</t>
  </si>
  <si>
    <t>Single-Unit Truck</t>
  </si>
  <si>
    <t>Combination Truck</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</si>
  <si>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</si>
  <si>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</si>
  <si>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S</t>
  </si>
  <si>
    <t>RIRO</t>
  </si>
  <si>
    <t>Grade Separation</t>
  </si>
  <si>
    <t>RCI</t>
  </si>
  <si>
    <t>Closed access</t>
  </si>
  <si>
    <t>Replace direct left turn</t>
  </si>
  <si>
    <t>2L-4L</t>
  </si>
  <si>
    <t>TH 212 Project Corridor</t>
  </si>
  <si>
    <t>TH 212 Proejct Area</t>
  </si>
  <si>
    <t>TH7</t>
  </si>
  <si>
    <t>212 W of NYA</t>
  </si>
  <si>
    <t>CR22</t>
  </si>
  <si>
    <t>212 E of Carver-2Lane</t>
  </si>
  <si>
    <t>212 E of Carver-3Lane</t>
  </si>
  <si>
    <t>CR50</t>
  </si>
  <si>
    <t>Shoreline</t>
  </si>
  <si>
    <t>158th St</t>
  </si>
  <si>
    <t>CR 33</t>
  </si>
  <si>
    <t>TH 5</t>
  </si>
  <si>
    <t>k</t>
  </si>
  <si>
    <t>a</t>
  </si>
  <si>
    <t>b</t>
  </si>
  <si>
    <t>c</t>
  </si>
  <si>
    <t>pdo</t>
  </si>
  <si>
    <t>Length of segment (miles)</t>
  </si>
  <si>
    <t>Latest AADT</t>
  </si>
  <si>
    <t>Year of AADT</t>
  </si>
  <si>
    <t>Between Glencoe and TH 7</t>
  </si>
  <si>
    <t>Between Carver and Mitchell Rd</t>
  </si>
  <si>
    <t>Between TH 12 and CR 110</t>
  </si>
  <si>
    <t>Between CR 92 and Shoreline Dr</t>
  </si>
  <si>
    <t>Between TH7 and CR 110</t>
  </si>
  <si>
    <t>Between New Germany and TH 212</t>
  </si>
  <si>
    <t xml:space="preserve">Between TH 212 and Waconia </t>
  </si>
  <si>
    <t>4 - CSAH 51</t>
  </si>
  <si>
    <t>6 - CR 153</t>
  </si>
  <si>
    <t>8 - Carver County government building</t>
  </si>
  <si>
    <t>11 - CSAH 36</t>
  </si>
  <si>
    <t>Key Diversion Corridor Crash Savings</t>
  </si>
  <si>
    <t>Regional VMT</t>
  </si>
  <si>
    <t>Crash locations shown in figures below</t>
  </si>
  <si>
    <t>Corridor</t>
  </si>
  <si>
    <t>Avg. Daily Volume Delta</t>
  </si>
  <si>
    <t>Corridor Extents</t>
  </si>
  <si>
    <t>Crashes (2014-2020)</t>
  </si>
  <si>
    <t>Existing Crash Rates by Severity (crashes per 100MVMT)</t>
  </si>
  <si>
    <t>Delta Crashes Per Year</t>
  </si>
  <si>
    <t>Crash Savings</t>
  </si>
  <si>
    <r>
      <t>Build Annual VHT</t>
    </r>
    <r>
      <rPr>
        <vertAlign val="superscript"/>
        <sz val="9"/>
        <color theme="1"/>
        <rFont val="Calibri"/>
        <family val="2"/>
        <scheme val="minor"/>
      </rPr>
      <t>1</t>
    </r>
  </si>
  <si>
    <t xml:space="preserve">Annual VMT is expected to be impacted by capacity expansion along US 212. The change in VMT between No Build and Build conditions was obtained from the regional travel demand model and applied to emission rates by vehicle type. </t>
  </si>
  <si>
    <r>
      <t>Change in Annual Network VMT</t>
    </r>
    <r>
      <rPr>
        <vertAlign val="superscript"/>
        <sz val="9"/>
        <color theme="1"/>
        <rFont val="Calibri"/>
        <family val="2"/>
        <scheme val="minor"/>
      </rPr>
      <t>3</t>
    </r>
  </si>
  <si>
    <r>
      <t>Change in C02 (metric tons)</t>
    </r>
    <r>
      <rPr>
        <vertAlign val="superscript"/>
        <sz val="9"/>
        <color theme="1"/>
        <rFont val="Calibri"/>
        <family val="2"/>
        <scheme val="minor"/>
      </rPr>
      <t>1</t>
    </r>
  </si>
  <si>
    <t>The change in VMT on other roadways is likely to produce a change in crashes on routes where trips are diverting to/from due to the change in vehicle exposure. Thus, a change in VMT on key diversion corridors was calculated using output from the regional model (raw crash data for each corridor are shown in individual tabs in this workbook). The change in VMT was applied to existing crash rates  by severity on each corridor to determine an expected change in crashes by severity on key diversion routes. The overall regional growth between years 2014 and 2040 was applied to existing annual crashes by severity to obtain forecast year 2040 crashes by severity for the No Build and Build Alternatives.</t>
  </si>
  <si>
    <t>ref no.</t>
  </si>
  <si>
    <t>INCIDENTID</t>
  </si>
  <si>
    <t>RTESYSCODE</t>
  </si>
  <si>
    <t>RTENUMBER</t>
  </si>
  <si>
    <t>MEASURE</t>
  </si>
  <si>
    <t>COUNTY_SPATIAL</t>
  </si>
  <si>
    <t>CITY_NAME</t>
  </si>
  <si>
    <t>TOWNSHIP_NAME</t>
  </si>
  <si>
    <t>MNDOT_DISTRICT_SPATIAL</t>
  </si>
  <si>
    <t>STATE_PATROL_DIST_SPATIAL</t>
  </si>
  <si>
    <t>TRIBAL_GOVERNMENT_SPATIAL</t>
  </si>
  <si>
    <t>LOCALID</t>
  </si>
  <si>
    <t>ACCIDENT_NUMBER</t>
  </si>
  <si>
    <t>CRASH_MONTH</t>
  </si>
  <si>
    <t>CRASH_DAY</t>
  </si>
  <si>
    <t>CRASH_YEAR</t>
  </si>
  <si>
    <t>CRASH_DAYOFWEEK</t>
  </si>
  <si>
    <t>CRASH_HOUR</t>
  </si>
  <si>
    <t>DIVIDEDRDWYDIR</t>
  </si>
  <si>
    <t>CRASHSEVERITY</t>
  </si>
  <si>
    <t>NUMBERKILLED</t>
  </si>
  <si>
    <t>NUMBEROFVEHICLES</t>
  </si>
  <si>
    <t>MANNEROFCOLLISION</t>
  </si>
  <si>
    <t>FIRSTHARMFULEVENT</t>
  </si>
  <si>
    <t>RELATIONTOINTERSECTION</t>
  </si>
  <si>
    <t>LIGHTCONDITION</t>
  </si>
  <si>
    <t>WEATHERPRIMARY</t>
  </si>
  <si>
    <t>WEATHERSECONDARY</t>
  </si>
  <si>
    <t>RDWYSURFACE</t>
  </si>
  <si>
    <t>WORKZONETYPE</t>
  </si>
  <si>
    <t>ROADWAY_NAME</t>
  </si>
  <si>
    <t>INTERSECTION_NAME</t>
  </si>
  <si>
    <t>ROUTE_ID</t>
  </si>
  <si>
    <t>BASIC_TYPE</t>
  </si>
  <si>
    <t>UNITTYPEU1</t>
  </si>
  <si>
    <t>VEHICLETYPEU1</t>
  </si>
  <si>
    <t>DIRECTIONU1</t>
  </si>
  <si>
    <t>PRECRASHMANEUVERU1</t>
  </si>
  <si>
    <t>AGEU1</t>
  </si>
  <si>
    <t>SEXU1</t>
  </si>
  <si>
    <t>PHYSICALCONDITIONU1</t>
  </si>
  <si>
    <t>CONTRIBFACTOR1U1</t>
  </si>
  <si>
    <t>CONTRIBFACTOR2U1</t>
  </si>
  <si>
    <t>NONMOTORISTMANEUVERU1</t>
  </si>
  <si>
    <t>NONMOTORISTLOCATIONU1</t>
  </si>
  <si>
    <t>RDWYDESIGNU1</t>
  </si>
  <si>
    <t>TRAFFICCONTROLDEVICEU1</t>
  </si>
  <si>
    <t>SPEEDLIMITU1</t>
  </si>
  <si>
    <t>ALIGNMENTU1</t>
  </si>
  <si>
    <t>GRADEU1</t>
  </si>
  <si>
    <t>UNITTYPEU2</t>
  </si>
  <si>
    <t>VEHICLETYPEU2</t>
  </si>
  <si>
    <t>DIRECTIONU2</t>
  </si>
  <si>
    <t>PRECRASHMANEUVERU2</t>
  </si>
  <si>
    <t>AGEU2</t>
  </si>
  <si>
    <t>SEXU2</t>
  </si>
  <si>
    <t>PHYSICALCONDITIONU2</t>
  </si>
  <si>
    <t>CONTRIBFACTOR1U2</t>
  </si>
  <si>
    <t>CONTRIBFACTOR2U2</t>
  </si>
  <si>
    <t>NONMOTORISTMANEUVERU2</t>
  </si>
  <si>
    <t>NONMOTORISTLOCATIONU2</t>
  </si>
  <si>
    <t>RDWYDESIGNU2</t>
  </si>
  <si>
    <t>TRAFFICCONTROLDEVICEU2</t>
  </si>
  <si>
    <t>SPEEDLIMITU2</t>
  </si>
  <si>
    <t>ALIGNMENTU2</t>
  </si>
  <si>
    <t>GRADEU2</t>
  </si>
  <si>
    <t>UNITTYPEU3</t>
  </si>
  <si>
    <t>VEHICLETYPEU3</t>
  </si>
  <si>
    <t>DIRECTIONU3</t>
  </si>
  <si>
    <t>PRECRASHMANEUVERU3</t>
  </si>
  <si>
    <t>AGEU3</t>
  </si>
  <si>
    <t>SEXU3</t>
  </si>
  <si>
    <t>PHYSICALCONDITIONU3</t>
  </si>
  <si>
    <t>CONTRIBFACTOR1U3</t>
  </si>
  <si>
    <t>CONTRIBFACTOR2U3</t>
  </si>
  <si>
    <t>NONMOTORISTMANEUVERU3</t>
  </si>
  <si>
    <t>NONMOTORISTLOCATIONU3</t>
  </si>
  <si>
    <t>RDWYDESIGNU3</t>
  </si>
  <si>
    <t>TRAFFICCONTROLDEVICEU3</t>
  </si>
  <si>
    <t>SPEEDLIMITU3</t>
  </si>
  <si>
    <t>ALIGNMENTU3</t>
  </si>
  <si>
    <t>GRADEU3</t>
  </si>
  <si>
    <t>UNITTYPEU4</t>
  </si>
  <si>
    <t>VEHICLETYPEU4</t>
  </si>
  <si>
    <t>DIRECTIONU4</t>
  </si>
  <si>
    <t>PRECRASHMANEUVERU4</t>
  </si>
  <si>
    <t>AGEU4</t>
  </si>
  <si>
    <t>SEXU4</t>
  </si>
  <si>
    <t>PHYSICALCONDITIONU4</t>
  </si>
  <si>
    <t>CONTRIBFACTOR1U4</t>
  </si>
  <si>
    <t>CONTRIBFACTOR2U4</t>
  </si>
  <si>
    <t>NONMOTORISTMANEUVERU4</t>
  </si>
  <si>
    <t>NONMOTORISTLOCATIONU4</t>
  </si>
  <si>
    <t>RDWYDESIGNU4</t>
  </si>
  <si>
    <t>TRAFFICCONTROLDEVICEU4</t>
  </si>
  <si>
    <t>SPEEDLIMITU4</t>
  </si>
  <si>
    <t>ALIGNMENTU4</t>
  </si>
  <si>
    <t>GRADEU4</t>
  </si>
  <si>
    <t>UTMX</t>
  </si>
  <si>
    <t>UTMY</t>
  </si>
  <si>
    <t>LATITUDE</t>
  </si>
  <si>
    <t>LONGITUDE</t>
  </si>
  <si>
    <t>STATUS</t>
  </si>
  <si>
    <t>NARRATIVE</t>
  </si>
  <si>
    <t>Benton</t>
  </si>
  <si>
    <t>M</t>
  </si>
  <si>
    <t>Wed</t>
  </si>
  <si>
    <t>W</t>
  </si>
  <si>
    <t>USTH 212</t>
  </si>
  <si>
    <t>0200000000000212-I</t>
  </si>
  <si>
    <t>Accepted</t>
  </si>
  <si>
    <t>Driver was driving westbound on HWY 212 when a deer ran northbound across the lanes and the driver struck the deer. The damage to the front/front passenger side of the vehicle caused the vehicle to not be legally drivable. The owner had a private tow in route to get the vehicle.</t>
  </si>
  <si>
    <t>Mon</t>
  </si>
  <si>
    <t>Fri</t>
  </si>
  <si>
    <t>F</t>
  </si>
  <si>
    <t>Sat</t>
  </si>
  <si>
    <t>Driver of vehicle 1 was west on Hwy 212 and observed a vehicle in the ditch. Vehicle  2 was stopped in front of the vehicle in the ditch. Vehicle 2 was off on the shoulder when driver of vehicle 1 was slowing and hit ice on the roadway causing him to start losing traction and hit vehicle 2 stopped on the shoulder to check on driver of the vehicle in the ditch.</t>
  </si>
  <si>
    <t>Sun</t>
  </si>
  <si>
    <t>Unit 1 was eastbound on Hwy 212, about 1/3 mile west of Co Rd 51, when it hit an icy patch on the roadway.  The Unit 1 driver lost control and it entered the right-side ditch.  Unit 1 then ran over an address sign and drove into the side of a driveway, which caused significant, disabling damages to its front end.  The driver was able to return the SUV to the shoulder.</t>
  </si>
  <si>
    <t>Tue</t>
  </si>
  <si>
    <t>E</t>
  </si>
  <si>
    <t>Vehicle #1 was westbound on HWY 212 west of County Road 51. The road was snow packed at the time. Vehicle #1 lost control and ran off the right hand side of the road. Vehicle #1 then struck a power pole. No injuries. Xcel Energy notified of damaged pole.</t>
  </si>
  <si>
    <t>HWY 212</t>
  </si>
  <si>
    <t>County Road 51</t>
  </si>
  <si>
    <t>Unit 1 was traveling west bound on Hwy 212 west of Co Rd 51 in Carver County.  Unit 1 began to slide and crossed the center line.  Unit 1 turned 180 degrees and exited the roadway on the south side of Hwy 212.  Unit 1 entered the south ditch and collided with a mailbox/post at the address of 13255 Hwy 212.  Unit 1 came to rest in the south ditch facing eastbound.
Driver stated she was traveling Hwy speed and began to swerve due to icy/windy conditions.</t>
  </si>
  <si>
    <t>Hwy 212</t>
  </si>
  <si>
    <t>CSAH 51</t>
  </si>
  <si>
    <t>212 HWY</t>
  </si>
  <si>
    <t>51 CR</t>
  </si>
  <si>
    <t>Vehicle EB 212 just west of Co Rd 51. Roads glare ice with blowing snow. Witness 100 yards behind vehicle said the vehicle lost control on the road and spun out into the ditch. Witness estimated highway speed of 50mph. Vehicle spun out and came to rest facing WB in the north ditch, taking out a HWY 212 road sign.
Driver complained of chest pains. Leonarda in the rear passenger seat did not speak English, but complained of back pain to Hilda. Both transported to Ridgeview by Ridgeview. Jose was uninjured.</t>
  </si>
  <si>
    <t>v2 was stopped on 212eb making a left turn onto a side street.  v1 was a semi truck fully loaded. v1 was on 212eb as well traveling the posted speed limit.  d1 said he saw v2 stopped too late and swerved to not rear end him and went into the right ditch.  v1's trailer made contact with v2 right rear bumper.
no injuries, v1 was towed.</t>
  </si>
  <si>
    <t>Norwood Young America</t>
  </si>
  <si>
    <t>The witnesses reported that the Chevy HHR stopped at the stop sign at northbound CR 51 at 212 and pulled out in front of the semi truck that was traveling west on 212 and was struck in the passenger side door.  
After the impact the Chevy HHR struck a light pole.
The driver of the HHR was killed.
No injuries reported from the driver of the Semi.
Smith Oil towing for the HHR
Jerry's Transmission Towing for the Semi.</t>
  </si>
  <si>
    <t>Unit 1 was eastbound on Hwy 212 and Unit 2 was directly behind it, with both vehicles approaching Co Rd 51.  Both drivers, and a witness, said a tractor/trailer pulled out and turned left from northbound Co Rd 51 to westbound Hwy 212.  The drivers said the truck did not yield the right of way to them.  The Unit 1 driver said she was forced to slam on the brakes to avoid hitting the side of the truck.  The Unit 2 driver said he had little time to react, slammed his brakes on, and the front of Unit 2 struck the rear of Unit 1.</t>
  </si>
  <si>
    <t>US 212</t>
  </si>
  <si>
    <t>Thu</t>
  </si>
  <si>
    <t>The driver of unit 1 was headed westbound on Highway 212 near County Road 51. The driver stated he had to swerve to avoid another vehicle and he lost control. The driver stated he left the roadway and drove into the ditch. The driver came to a stop in the ditch at the intersection of 212 and 51. The driver needed a tow to get out of the ditch. Smith Oil responded and towed the vehicle out of the ditch. The driver was able to drive the vehicle home. The vehicle had front end damage from going into the ditch. The driver was not injured.</t>
  </si>
  <si>
    <t>Co Rd 51</t>
  </si>
  <si>
    <t>The vehicle was traveling westbound on USTH 212 near CR 51.  The driver stated that he thought it was a four lane highway, so he changed lanes to the left.  When he realized he was in the oncoming lanes, he quickly corrected back to the right.  He overcorrected and the vehicle began to fishtail.  The driver lost control of the vehicle and it rolled over when it hit the edge of the shoulder.  There were no reported injuries.  The vehicle was towed from the scene.</t>
  </si>
  <si>
    <t>Driver of vehicle 1 was traveling eastbound on Hwy 212 just passed County Road 51. Driver lost control of vehicle on slippery road conditions and went into the ditch. Once in the ditch, the vehicle rolled over onto its roof.</t>
  </si>
  <si>
    <t>Highway 212</t>
  </si>
  <si>
    <t>UNIT 1 WAS WESTBOUND ON HWY 212, ABOUT 1/2 MILE WEST OF CO RD 153 ON SNOW/SLUSH COVERED ROAD, WHEN IT LOST CONTROL, CROSSED OVER THE EASTBOUND LANE, ENTERED THE SOUTH SIDE DITCH, AND ROLLED ON TO ITS SIDE.  NO OTHER VEHICLES INVOLVED.</t>
  </si>
  <si>
    <t>Accepted - NonReportable</t>
  </si>
  <si>
    <t>ACCORDING TO STATEMENTS FROM DRIVERS BOTH UNITS WERE WB ON HWY 212 UNIT 1 REAREENDED UNIT 2 ON SNOW COVERED ROADS</t>
  </si>
  <si>
    <t>Vehicle 2/Driver 2 was slowing for a vehicle in front of him that was turning from EB 212 to NB County Road 153. Vehicle 1/Driver 1 was speaking with the passengers in his vehicle, and was not looking at roadway and rear ended V2. D1 admitted fault in accident.
Front airbags were deployed in V1. it should be noted that I did not smell the common scent of deployed airbags, which is normally very prominent when deployed.
D1 stated that the vehicle had previously been in an front end accident. 
There was very minor damage to both vehicles, and the airbag deployment may have been due to previous damage weakening the crush points/sensors.</t>
  </si>
  <si>
    <t>UNIT 1 AND UNIT 2 WERE TRAVELING WB ON HWY 212 EAST OF CR 153. WB TRAFFIC WAS STOPPED BY A DOT TRAFFIC CONTROL PERSON.
THE DRIVER OF UNIT 2 STATED SHE WAS STOPPED BEFORE THE TRAFFIC CONTROL PERSON FOR A FEW MINUTES. THE DRIVER OF UNIT 2 STATED UNIT 1 WAS STOPPED BEHIND HER, BUT MOVED FORWARD AND CRASHED INTO UNIT 2.
THE DRIVER OF UNIT 2 STATED THE DRIVER OF UNIT 1 STATED HER FOOT SLIPPED OFF BRAKE.
UNIT 1 EXCHANGED INFORMATION WITH UNIT 2 AND LEFT THE SCENE PRIOR TO STATE PATROL ARRIVING.</t>
  </si>
  <si>
    <t>Unit 1 was eastbound on Hwy 212, about 1/4 mile east of Co. Rd. 153, when a deer ran out from the road ditch and on to the roadway.  The Unit 1 driver said there was no time to react and the front of Unit 1 struck the deer, causing moderate damages.</t>
  </si>
  <si>
    <t>Cologne</t>
  </si>
  <si>
    <t>USTH 212 @ MP137</t>
  </si>
  <si>
    <t>V1/ east on USTH 212.  Up ahead is a driveway to Carver Public Works.  Per witness Foley traffic ahead may have backed up as a car was attempting to turn there.  V1 locked rear tire and swerved right to avoid slower or stopped traffic, running off the road to the right.  Once in the ditch the motorcycle laid down and then tripped and rolled to final rest in cattails.  Yanisch did not remember what happened but was alert and conscience.  The license plate displayed on the motorcycle was RULE62 not 99328MG.  It appears Yanisch put an old plate from different motorcycle on his new motorcycle with the new tabs on it, yet he did have this motorcycle currently registered.</t>
  </si>
  <si>
    <t>USTH 212 WEST OF COLOGNE  Unit 1, a Carver County squad, was traveling west bound 212 when the deputy received a call for service in Cologne. Unit 1 driver pulled over into the turn lane at 11369 Highway 212 and activated the lights to do a U turn to head east bound 212. Traffic traveling east bound began to slow down and pull over to the shoulder. As Unit 1 was completing the U turn, a truck headed east bound hit ice and my squad began to skid on ice. The truck collided with the back end of the squad car, and the truck went into the ditch south highway 212.
The driver of Unit 2 advised he had tried to stop when I activated my lights but skidded on ice. Unit 2 driver advised he tried to swerve to miss my squad and ended up in the ditch after striking my squad.
The driver of Unit 2 advised he was having some back pain and was transported by Ridgeview ambulance to Ridgeview Medical Center.</t>
  </si>
  <si>
    <t>Unit 1 was traveling westbound Highway 212 when a deer ran in front of the vehicle. Unit 2 was east bound Highway 212. After unit 1 struck the deer into went into the other lane and unit 2 struck the deer.</t>
  </si>
  <si>
    <t>Hwy 284</t>
  </si>
  <si>
    <t>WB USTH 212 / JWO CR36 W</t>
  </si>
  <si>
    <t>Unit one was west highway 212 in the left lane.  Unit two was west highway 212 in right lane.  Signs posted on right and left side of highway roadway divided highway ends and  left lane ends merge right.  Driver one stated he saw unit two in his mirror and driver one was slowing his vehicle.  Scuff mark on roadway indicates that contact was made between unit one and unit two well into the 2 lane undivided portion of the roadway.  Unit one made contact with unit two and pushed unit two into unit three traveling east on highway 212.</t>
  </si>
  <si>
    <t>us 212</t>
  </si>
  <si>
    <t>0200000000000212-D</t>
  </si>
  <si>
    <t>On 10/30/2018 at 1847 hours V/1 was traveling westbound Highway 212 West of CoRd 36 (to the west) when a deer emerged from the north side of the road and ran in front of V/1. V/1 Struck the deer causing moderate damage to the front and passenger side of the vehicle. Passenger side Air bags did deploy during the incident, however, no injuries were reported. Upon arrival, a private tow was on the way for the vehicle. 
The driver of V/1 advised he did not even see the deer because it all happened so fast. The driver reported only hearing / feeling the strike and pulling over to assess the damages. A deer was not located on scene, however, hair and bodily tissue consistent with that of a deer were located on the vehicle. 
Driver was given and ICR for the event and transported home.</t>
  </si>
  <si>
    <t>ON 10/30/2018, I responded to a call of a hit and run involving two vehicles on westbound Hwy 212 in Cologne, MN.  I spoke with the driver of Unit 1 who stated he was in the right lane of Hwy 212 as it merged from two lanes to one.  While maintaining his lane, the driver of Unit 2 failed to merge correctly, side swiping Unit 1.  Unit 1 pulled onto the side of the highway to exchange information while Unit 2 continued westbound on Hwy 212. While speaking with the driver of Unit 1, I received information from my dispatch that an officer from Glencoe Police Department had stopped a vehicle matching the description of Unit 2.  I took pictures of the damage to Unit 1 and drove to the scene of the traffic stop in Glencoe, MN.  I matched the vehicle stopped to Unit 2 of the accident via registration number and matching damage.  I spoke with the driver of Unit 2 who stated that he had known he was involved in an accident in Cologne but did not stop because he believed "it was not that bad".  In addition, the driver of Unit 2 did not have any proof of insurance for the vehicle.  I cited the driver of Unit 2 with 169.09.2 Driver Fails to Stop for Collision and 169.791.2(a) Driver Must Carry Proof of Insurance.</t>
  </si>
  <si>
    <t>RAMP4</t>
  </si>
  <si>
    <t>On 03/04/2019 at 2000 hours, deputies responded to a vehicle rollover eastbound on Highway 212 and County Road 36 to the west. Upon arrival, deputies located a vehicle on its roof in the south side ditch. All parties had already exited the vehicle and were sitting in the vehicle of a passerby. I spoke with the driver who stated they were traveling eastbound and lost control due to the snow on the road and went into the ditch. The driver stated he started to slide on the snow and caught the edge of the shoulder, which pulled the vehicle into the ditch. Once the vehicle went into the ditch, it rolled once onto the roof of the vehicle. All three occupants were uninjured and able to exit the vehicle. The parents of all three occupants were notified and arrived to pick up the occupants. The vehicle was towed by Colony Plaza to their lot.</t>
  </si>
  <si>
    <t>Dahlgren</t>
  </si>
  <si>
    <t>Unit 1 was eastbound on Hwy 212 and spun out of control on the bridge over Co Rd 36.  Per the Unit 1 driver, the vehicle came to rest in the left eastbound lane, facing north.  Unit 2, also eastbound on Hwy 212, approached and struck the left side of Unit 1 before it had a chance to move out of its stopped position.  Both vehicles received major damages and were towed from the scene.</t>
  </si>
  <si>
    <t>Units 1 and 2 were both westbound on Hwy 212 from Hwy 284 with Unit 1 in the left lane and Unit 2 in the right of the 4-lane roadway.  Both drivers advised Unit 1 attempted to move to the right lane while Unit 2 was adjacent to it.  The right side of Unit 1 struck the left side of Unit 2.  the Unit 1 driver advised he did not realize Unit 2 was in the lane next to him prior to moving over.</t>
  </si>
  <si>
    <t>hwy 212</t>
  </si>
  <si>
    <t>0400006594550051-I</t>
  </si>
  <si>
    <t>Vehicle 1 was south bound when vehicle 2 appeared to pull onto roadway from a parallel parked position.  Vehicle 2's vision was obscured by an un-involved vehicle parked behind them. From damage on vehicle 2, it appeared vehicle 1 struck the rear, driver's side bumper and scraped up the side of vehicle 2, ultimately pinning it against vehicle 3 (parked vehicle).  The front, passenger's side quarter panel of vehicle 1 was against the front, driver's side quarter panel of vehicle 2.  Vehicle 2's front, passenger's side bumper was resting against vehicle 3's rear, driver's side bumper.</t>
  </si>
  <si>
    <t>Unit 1 was a County snow plow truck and was backing up in the southbound lane of Co Rd 51 while applying salt at the intersection with Hwy 212.  Unit 2 had pulled on to southbound Co Rd 51 from Hwy 212 and had stopped in the roadway when its driver saw Unit 1 backing towards him.  The Unit 1 driver said he did not see Unit 2 behind his truck and the end of the wing plow struck the front bumper of Unit 2, causing very minor damages to it..  Unit 1 was not damaged.</t>
  </si>
  <si>
    <t>Unit 1 was northbound on Co Rd 51 and was stopped at the stop sign at Hwy 212, waiting for Hwy 212 traffic to clear before proceeding north.  Unit 2 was southbound on Co Rd 51 and was waiting for Hwy 212 traffic to clear before proceeding to turn left on to eastbound Hwy 212.  Both drivers acknowledged seeing each other stopped at their respective stop signs.  The Unit 1 driver stated he proceeded to cross Hwy 212 and that Unit 2 moved ahead and turned left into the side of his vehicle.  The Unit 2 driver confirmed this.</t>
  </si>
  <si>
    <t>Vehicle 1 was facing NB on County Road 51 (Two lane county road).  Vehicle 2 was EB on Highway 212 (1 lane WB, 3 lanes EB (right and left turn lanes and one EB lane).  Vehicle 1 stopped for stop sign, moved forward slightly, then pulled out in front of vehicle 2.  Driver 2 locked up brakes (leaving approximately 30-40 feet of skid with back tires (Unloaded) and attempted to avoid collision.  Semi struck vehicle 1 in driver's side rear causing all airbags to deploy on driver side/front.  Both driver and passenger of vehicle 1 were transported via Ridgeview ambulance to Ridgeview Medical in Waconia.</t>
  </si>
  <si>
    <t>N</t>
  </si>
  <si>
    <t>0700006594550153-I</t>
  </si>
  <si>
    <t>CR-153</t>
  </si>
  <si>
    <t>P1/V1 was flowing behind P2/V2 driving westbound on Highway 212 approaching County Road 153. P2 advised he was slowing down due to workers working in the ditch area. P2 advised he observed they were some of his employees, and then activated his turn signal and started to slow down for the approaching turn. P2 then advised he was struck from the rear by V1. P2 advised he then turned off of Highway 212 as not to block the road. P1 advised she was following behind V2 and noticed that he was braking to slow down. P1 advised she started to brake and then reached for a drink that was in the center counsel area of her vehicle. P1 advised she did not observe V2 activate the turn signal prior to her reaching for the drink. P1 advised when she looked back up, she noticed that V2's turn signal was on and that he was at a complete stop. P1 attempted to turn out of the way to avoid a crash but was unable to stop in time. P1 advised that she was 14 weeks pregnant and had minor chest pain. I started Ridgeview EMS to the scene to evaluate P1. I then returned to P2 who advised he had very minor back pain but was alright. A short time later P1 was taken to 212 Medical Center via Ridgeview Ambulance to be further scene by medical staff. Ridgeview's run #6719. P2 was able to drive V2 away from the scene. V1 was towed due to the damage sustained from the crash. V1 was towed by Smith Oil back to their shops in NYA.</t>
  </si>
  <si>
    <t>Hutchinson</t>
  </si>
  <si>
    <t>Hwy 7</t>
  </si>
  <si>
    <t>Hwy 15</t>
  </si>
  <si>
    <t>0300000000000007-I</t>
  </si>
  <si>
    <t>Unit's 2 and 3 were on Hwy 15 traveling east at the intersection of Hwy 7.  They were both stopped for the red light.  Unit 1 was also traveling east on Hwy 7 approaching the intersection.  Driver of unit 1 said he attempted to hit his brakes but he said they were not responding.  Unit 1 struck unit 2, which then struck unit 3.  Unit 1 recieved significant damage, while unit's 2 and 3 recieved moderate damage.</t>
  </si>
  <si>
    <t>7 HWY</t>
  </si>
  <si>
    <t>Unit 1 was westbound Hwy 7 approaching Hwy 15 and preparing to turn left.
Unit 2 was eastbound Hwy 7 approaching Hwy 15 and going to continue eastbound.
Unit 2 went through intersection as Unit 1 made left hand turn right in front of Unit 2. 
Unit 2 hit Unit 1 on the passenger side and Unit 1 flipped onto its left side.</t>
  </si>
  <si>
    <t>Highway 7</t>
  </si>
  <si>
    <t>Highway 15</t>
  </si>
  <si>
    <t>Driver 1 was West bound on Highway 7 at highway 15.  She was in the lane to make a left turn from Hwy 7 onto Highway 15 S.  She stated that she had a green arrow.  She stated that she was behind 2 or 3 other vehicles that made left hand turns before it was her turn.  Driver 2 was East bound on Highway 7.  He stated that he had a green light to continue through the intersection.  He stated that the light turned from green to yellow as he was entering the intersection.  Unit 1 struck him at this time.  
Driver 1 was cited for Failure to yeild during a left turn.  She complained of left wrist pain but did not want medical treatment.  Driver 2 was not injured.  Vehicle 1 was towed to Modern Towing. 
Photographs were taken both vehicle had front end damage.</t>
  </si>
  <si>
    <t>Ms. Potter was heading eastbound on 4th Ave NW.  Mr. Krohn was on 4th Ave NE and making a left turn onto Main St N.  Ms. Potter stated the light was a stale green, no arrow while she was traveling eastbound.  Ms. Potter stated that two vehicles had made a left turn onto Main St N from 4th Ave NE, but they made the turn before she was at the intersection.  Mr. Krohn stated that he was making a left turn off of 4th Ave NE onto Main St N.  Mr. Krohn stated he was unsure if he had a green arrow or not.  Mr. Krohn only remember a green light.  Ms. Krohn only remembers the light being green, but was not paying much attention.
Mr. Krohn was cited for Failure to Yield.</t>
  </si>
  <si>
    <t>Hwy 7 W</t>
  </si>
  <si>
    <t>Hwy 15 N</t>
  </si>
  <si>
    <t>Mielke told me that he was traveling south on Hwy 15 N. Mielke said that he was coming down the hill towards the intersection and the light was yellow. Mielke said that he was going approximately 10 mph. Mielke said that the light turned Red and he began to brake and then began to slide. Mielke said that he attempted to slow the vehicle but was unable to stop so he began to turn to try to gain control of the vehicle and avoid entering the intersection and crashing with another vehicle. Mielke said that he slid sideways into a road sign and then knocked the sign over.</t>
  </si>
  <si>
    <t>-Unit # 1 was traveling south on Highway 15 and slowing on the downslope of a hill and started sliding into the intersection of Highway 7.  Driver of Unit # 1 proceeded through the Semaphore which was yellow and tried to get through the intersection striking Unit # 2 that tried to avoid the collision by going east.  Unit # 1 then also struck Unit # 3 after striking Unit # 2.  
-Driver of Unit # 1 was issued a citation for semaphore.  
-The roads were snow covered at the time of the crash.</t>
  </si>
  <si>
    <t>Unit 1 was traveling east on Hwy 7.  Unit 2 was westbound on Hwy 7.  Both unit were approaching Hwy 15.  Driver of unit 1 stated she was turning left (north) on Hwy 15, as she believed she still had a green arrow.  Driver of unit 2 stated his light was green and he continued west through the intersection.  The front end of unit 1 struck the front end of unit 2.  Both vehicles were totalled.  Both drivers were taken to the emergency room to be evaluated.  Driver of unit 2 suffered a fracture in his leg.  Driver of unit 1 was issued a citation for failing to yield.</t>
  </si>
  <si>
    <t>Main St N (Hwy 15)</t>
  </si>
  <si>
    <t>Veh 1 and veh 2 were both w/b on Hwy 7 from Hwy 15 and were in the right lane.  Veh 2 stopped for vehicles in front that had stopped for a dog in the roadway.  Veh 1 then collided with the rear of veh 2.
Driver of veh 1 stated that she attempted to stop in time but was unable to do so.  
Both vehicles sustained moderate damage as a result of the crash.
There were no injuries.</t>
  </si>
  <si>
    <t>Highway 7 W</t>
  </si>
  <si>
    <t>Main Street N</t>
  </si>
  <si>
    <t>Officers were already on scene at this intersection tending to another motor vehicle accident.  Driver of Unit 1 was westbound and made a left turn to travel southbound.  Driver of Unit 1 stated that he thought he had a green arrow, but admitted that he was distracted by the officers and was looking at them and not the road.  Driver of Unit 2 stated that the semaphore turned green and he proceeded through the intersection and struck Unit 1.  Driver of Unit 2 stated that he did not see Unit 1 until the crash was unavoidable.  The front of Unit 2 collided with the right rear of Unit 1.  Both units sustained moderate damage.  No injuries.  Driver of Unit 1 was issued a citation for failure to drive with due care.  Driver of Unit 1 should have seen that he did not have a green arrow and was required to yield to eastbound traffic.</t>
  </si>
  <si>
    <t>Unit 1 was traveling north on Hwy 15.  Unit 2 was traveling west on Hwy 7, going through the intersection of Hwy 15.  Driver of unit 2 said she had a green light and started into the intersection after waiting for a vehicle that she felt had ran the red light.  Driver of unit 1 said she was following a truck that went through the intersection.  She did not know if her light was red or green.  Unit 1 went through the red light and struck the driver's side of unit 2, cause moderate damage to both vehicles.  Driver of unit 1 was issued a citation for failing to obey semaphore.</t>
  </si>
  <si>
    <t>4TH AVE NW</t>
  </si>
  <si>
    <t>MAIN ST N</t>
  </si>
  <si>
    <t>0300000000000007-D</t>
  </si>
  <si>
    <t>Vehicle 1 was traveling eastbound on MN HWY 7/4th Ave. NW and turning northbound onto MN HWY 15/Main St. in Hutchinson, MN from the left turn lane.  Vehicle 1 had a green light but did not have a green turn arrow.  Thus, vehicle 1 did not have the right away from other traffic traveling straight.  Vehicle 2 was traveling Westbound on MN HWY 7/4th Ave. NW at the intersection of MN HWY 7/4th Ave. NW and MN HWY 15/Main St. in Hutchinson, MN.  Vehicle 2 had to apply braking and evasive maneuver in an attempt to prevent collision with vehicle 1 which turned northbound in front of vehicle 2.  Vehicle 2 struck vehicle 1 in the front right quarter panel causing minor damage to Vehicle 2's front bumper assembly and vehicle 1's front right quarter panel.</t>
  </si>
  <si>
    <t>4TH AVE NE</t>
  </si>
  <si>
    <t>Unit 2 was westbound on Highway 7, stopped at the red semaphore at the intersection of Highway 7 and Highway 15. Unit 1 was also westbound and was behind Unit 2. Unit 1 struck the rear end of Unit 2. Unit 1 said he was looking down at the radio controls when he struck Unit 2. Unit 1's driving status is revoked and he admitted to driving. Citation issued to Unit 1 for duty to drive with due care, driving after revocation, and no proof of insurance.</t>
  </si>
  <si>
    <t>V1 was EB on MNTH 7 at MNTH 15.  He was going to turn north on MNTH 15.  He said there was a camper and another truck in front of him that went north.  He followed thinking he had a green light.  V2 was WB on MNTH 7 and had a green light.  V1 had a green light, but must yield to WB traffic.  He failed to yield.  They collided in the WB lane of MNTH 7.  Both vehicles were towed by  Cars on Patrol Shop due to the damage.  D1 cited for Fail to Yield.</t>
  </si>
  <si>
    <t>HWY 7  E</t>
  </si>
  <si>
    <t>Witness 1 stated he was n/b at the intersection of Hwy 7 and Main St. Witness 1 was in the left turn lane waiting to turn left and go w/b on Hwy 7. The semaphore turned green for Witness 1 to turn. Witness 1 observed a pickup truck (Unit 1) traveling e/b on Hwy 7 that was not slowing down for the red semaphore. Witness 1 waited to turn. Witness 1 observed Unit 1 continue straight through the red semaphore, drive over the median and collide with a traffic sign. Witness 1 saw sparks at Unit 1 drove over the median and sign. 
Unit 1 was e/b on Hwy 7 approaching the intersection on Hwy 7 and Main St. Unit 1 driver stated he fell asleep behind the wheel sometime before the Hwy 7/Main St intersection. Unit 1 driver woke up as he drove over the median. Unit 1 came to a stop at the NE corner of Hwy 7 and Main St. Unit 1 passenger exited the vehicle and moved the street sign out of the lane of traffic.
As I approached the intersection of Hwy 7/Main St, I saw a blue pickup pulling a trailer with a ATV(Unit 1)driving e/b in the w/b lane. A semi truck was driving w/b in the w/b lane approaching Unit 1. I activated my emergency lights and stopped Unit 1 on Prospect St and Hwy 7. Unit 1 driver stated he had fallen asleep while driving drove over the median and hit a street sign. Unit 1 driver was not sure what color the semaphore was when he went through the intersection. Unit 1 had heavy front end damage. The front drivers side bumper was rubbing on the inside of the drivers side tire. Unit 1 driver and his father pulled the bumper free from the tire prior to my photos. Unit 1 driver was cited.</t>
  </si>
  <si>
    <t>Unit 2 was stopped at a red light facing w/b at the intersection of Hwy 7 and Main St. Unit 1 was w/b on Hwy 7 approaching the intersection. Unit 1 applied the brakes to stop at the intersection. Due to the snow covered roads, Unit 1 began to slide in the direction of Unit 2. Unit 1 attempted to avoid the collision by driving onto the side walk but had to steer away from the boulevard to avoid a collision with a fire hydrant. Unit 1 collided into the rear of Unit 2.</t>
  </si>
  <si>
    <t>Both Units 1 and 2 were driving west on MN Highway 7 (4th Ave) and were approaching the beginning of the turn lanes for the intersection with MN HWY 15 (Main St.)  Unit 1 was in the left lane while Unit 2 was in the right lane.
Unit 1 tried to merge right (eventually over to the turn lane) but Unit 2 was already in this lane.  Unit 1 front right corner struck the left side of Unit 2 in multiple locations.
Unit 1 continued driving, turning north onto County Rd 15, after the accident.  Unit 2 followed Unit 1 to get a license plate from Unit 1.  Unit 2 also honked horn at Unit 1 to signal them to stop but Unit 1 continued driving.  Unit 2 stopped following and drove to the Hutchinson Police Station to report the incident.
With the license plate and description of the vehicle, I was able to locate and discuss the situation with the driver of Unit 1.  She admitted to driving the vehicle and that her car "brushed" up against the other car.  She said the other car was still driving too so she didn't pull over.  She inspected her car when she returned home but did not see the damage.  She was looking at the wrong part of her vehicle so she didn't think it was necessary to report the incident. She also commented that she just didn't know what to do.
I photographed the damage to both vehicles.
The driver of Unit 1 was cited for failing to drive in a single lane (169.18.7(a))</t>
  </si>
  <si>
    <t>Mr. Swarmer stated that he was stopped at the red light at the intersection of main and 4th avenue.  Mr. Swarmer stated that he observed Ms. Tomlinson in his rear view mirror looking down.  
Ms. Tomlinson stated that her foot slipped off of the brake and she hit him while he was stopped for the red light.</t>
  </si>
  <si>
    <t>Driver of Unit 1 was facing South on Highway 15 waiting for the green light to turn East onto Highway 22/7.  Once the green light was indicated, she began her left turn.  Halfway through the turn, driver of Unit 1 reached up to pull her driver visor down to block the sun.  At this point, she turns too sharply on the wheel and Unit 1 jumps on the median striking the 1st sign.  The sign sheared off and strikes the windshield and the front fender falls off.  Driver of Unit 1 corrects the wheel and strikes the 2nd sign partially.  One leg of the 2nd sign is broken but the sign is still standing.  Driver of Unit 1 pulls into a the parking lot for the Hutchinson Utilities plant and waits for the police to arrive. 
Vehicle was disabled due to damage done and was left in the parking lot.  Owners of Unit 1 said they would have it towed by the evening.</t>
  </si>
  <si>
    <t>Unit 1 was driving west on Highway 7 West at the intersection of Highway 7 West and Prospect St NE. There was a sign located in the median  near the same intersection.
Unit 1 said she momentarily fell asleep at the wheel. Unit 1 drove onto the median hitting a sign in the median. Unit 1 woke up and turned the vehicle back into the west bound lane of Highway 7 West. The sign was completely removed from the median. 
Unit 1 was up all night with her nephew, and she showed no signs of impairment. Photographs were taken from the scene. Unit One's vehicle was towed by Cars on Patrol. Unit 1 was cited for failure to maintain a single lane and released. 
End of Report.</t>
  </si>
  <si>
    <t>Illinois St NW</t>
  </si>
  <si>
    <t>Veh 1 was WB on Hwy 7 W near the intersection of Illinois St NW.  Veh 1 crossed opposite lane of traffic, went off of roadway and down into ditch.  Veh 1 continued WB in ditch and struck sign and posts located in ditch.  Sign and posts were damaged beyond repair.  Driver of veh 1 then left the scene of crash and was located at his residence.
Driver was arrested for DWI, with test results pending.  There were no injuries.
Charges for DWI and Leaving Scene of Property Damage Crash are pending.</t>
  </si>
  <si>
    <t>California St.</t>
  </si>
  <si>
    <t>Unit 2 was attempting a right hand turn from California St. onto Highway 7 West. Unit 2 had been stopped at the stop sign and signalling for a right hand turn. Unit 1 did not see that Unit 2 was signalling and did not realize he was making a right hand turn. Unit 2 moved up along side Unit 2 and also attempted a right hand turn. Vehicles sideswiped as they both attempted the turn. No injuries. Photographs taken.</t>
  </si>
  <si>
    <t>Delaware St NW</t>
  </si>
  <si>
    <t>Unit 1 was traveling eastbound on Hwy 7 coming into the Hutchinson city limits. Unit 2 was traveling westbound on Hwy 7 leaving the Hutchinson city limits. The witness was traveling westbound on Hwy 7 behind Unit 2. 
Unit 1 stated he was "looking at trees" and crossed over the centerline. Unit 2 stated he observed Unit 1 cross over the centerline but was unable to redirect his vehicle.
Unit 1's driver side mirror made contact with Unit 2's left side of the vehicle. Unit 1's mirror was the only thing damaged on Unit 1. Unit 2 sustained moderate damage as Unit 1's mirror scratched and dented the driver side doors.
Unit 2 stated Unit 1 did not stop immediately. Unit 2 stated Unit 1 did stop on the side of the road once Unit 2 was able to turn around. The witness also turned around and waited for police.
Unit 1 was issued citation #430205216904 for over centerline. Citation was sent via certified mail.
No injuries were reported at the time of the incident.</t>
  </si>
  <si>
    <t>194 4th Ave NE</t>
  </si>
  <si>
    <t>HWY 7 E</t>
  </si>
  <si>
    <t>Vehicle 2 was heading west on Hwy 7E approaching the intersection of HWY7 E and Bluff St NE.  Vehicle 1 was directly behind Vehicle 2.  Vehicle 2 then signaled to make a left turn heading south onto Bluff St. Vehicle 1 then tried to slow down to make a left turn onto Bluff St.  Vehicle 1 was following too closely and could not stop due to weather conditions and struck Vehicle 2.  Vehicle 2 suffered damage to the rear bumper and trunk.  Vehicle 1 suffered damage to the front bumper and front hood.  No citations were issued.</t>
  </si>
  <si>
    <t>11-0114</t>
  </si>
  <si>
    <t>177 4th Ave NW</t>
  </si>
  <si>
    <t>Water St NW</t>
  </si>
  <si>
    <t>Unit 1 was travelling westbound on 4th Ave NW (Highway 7 W) near Water St NW when the driver lost consciousness behind the wheel.  Unit 1 then struck a large snowbank along the north sidewalk of the highway.  Unit 1's passenger side wheels rode atop the snowbank before the vehicle finally overturned, coming to rest on its driver's side.  Driver of Unit 1 was initially unconscious but regained consciousness upon my arrival.  Driver of Unit 1 was able to crawl out of the rear hatchback of the vehicle.  Driver of Unit 1 stated that he was not harmed, but that he remembered nothing from the crash.  Driver of Unit 1 was taken by Hutchinson Ambulance to the Hutchinson Area Healthcare Emergency Room.  No citations issued.</t>
  </si>
  <si>
    <t>11-1545</t>
  </si>
  <si>
    <t>Highway 7 East</t>
  </si>
  <si>
    <t>Bluff St. SE</t>
  </si>
  <si>
    <t>Veh#1 and Veh#2 were both E/B on Hwy 7E, west of the Bluff St. intersection.  Driver#1 said he did not look and merged Veh#1 from the outside lane towards the inside lane.  Veh#2 was travelling adjacent to Veh#1 and during the lane change Veh#1 struck the right front of Veh#2.
Driver#1 was issued citation #051710 for Improper/Unsafe Lane Change, MSA 169.18(7).</t>
  </si>
  <si>
    <t>11-0423</t>
  </si>
  <si>
    <t>Highway 7 E</t>
  </si>
  <si>
    <t>Bluff St NE</t>
  </si>
  <si>
    <t>Unit 1 was travelling westbound on Highway 7 E when it went through the red light at the semaphore and was struck by Unit 2 as Unit 2 was travelling southbound on Bluff St NE with a green light.  Unit 2 sustained moderate damage to its front left and Unit 1 sustained moderate damage to its right center.  Driver of Unit 1 stated that the sunlight had obscured his view of the semaphore.  Also, there was some minor snowpack obscuring the lights of the semaphore.  The lights of the semaphore were obscured at the time, however they were still visible.  Driver of Unit 1 admitted that he was not paying close enough attention to the road and that this is what caused him to go through the red light.  Driver of Unit 1 was issued citation #430211000171 for failure to obey traffic control device.  No injuries.</t>
  </si>
  <si>
    <t>Unit #1 was traveling WB on HWY 7. Unit #1 stated that he started to turn right in the turn lane but decided to go straight instead. While turning back onto HWY 7 unit #1 struck unit #2 from behind. Driver #1 stated, "It was my fault. I wasn't paying attention." 
Unit #2 was stopped at a red light in the right hand lane traveling WB on HWY 7. Unit #2 was struck from behind by unit #1.
Citation #430212900019 was mailed to Driver #1 for failure to drive with due care (169.14s1)</t>
  </si>
  <si>
    <t>HWY 7</t>
  </si>
  <si>
    <t>BLUFF ST.</t>
  </si>
  <si>
    <t>-VEHICLE 1 TRAVELING S ON BLUFF ST
-VEHICLE 1 TURNS E ONTO WHY 7 FROM BLUFF ST
-DRIVER STATED SHE SAW A DOG ON SIDE OF ROAD AND DID NOT WANT TO HIT IT.
-DRIVER STATED BECAUSE SHE WAS WATCHING THE DOG, SHE MADE THE TURN TOO WIDE AND HIT A ROAD SIGN ON SIDE OF ROAD.
-NO DIAGRAM DUE TO SOFTWARE MALFUNCTION</t>
  </si>
  <si>
    <t>Adams St NE</t>
  </si>
  <si>
    <t>4th Ave NE</t>
  </si>
  <si>
    <t>Driver #1 was s/b on Adams St just south of 4th Ave NE. A deer ran out e/b across road and into the passenger side of veh#1. The deer continued to run e/b. Scratches and dents to side of veh#1.</t>
  </si>
  <si>
    <t>Mr. Post was stopped on Adams St SE and was going to turn right on to Highway 7 East.  Mr. Post started to go but stopped, since the semaphore was red for NB/SB traffic and green for EB/WB traffic.  Ms. Erickson saw Mr. Post pull forward from the stop light, but Ms. Erickson did not see him stop.  Ms. Erickson was heading NB on Adams St SE and was going to cross over Highway 7 and continue NB on Bluff St NE.  Ms. Erickson stated she did not see him stop and that she rear-ended him.</t>
  </si>
  <si>
    <t>Hwy 7 E</t>
  </si>
  <si>
    <t>Ms. Shanahan was eastbound on Hwy 7, stated she had a green light.  Ms. Shanahan stated that as she was going through the intersection, a vehicle was northbound on Adams/Bluff St and did not stop for the light.  Ms.Shanahan stated that she swerved to avoiding hitting the vehicle.  Ms. Shananhan stated that the other vehicle brushed her passenger side, rear quarter panel.
Mr. Smith stated that he was northbound on Adams/Bluff St and that he had a green light.  Mr. Smith stated as he was entering the intersection, an eastbound vehicle on Hwy 7 went through a redlight and brushed his front left bumbper.  
Neither driver was cited, due to a lack of witnesses to verify which direction of travel had the green light.</t>
  </si>
  <si>
    <t>Both Vehicles were east bound on Highway 7.  Unit 2 was stopping at the light at Bluff Street.  Driver 1 stated that he saw the vehicle stopping and was stopping too.  He stated that his foot slipped off of the brake pedel.  He stated that it tried to recover but was not able to.  He struck the rear of vehicle 2.  Vehicle 2 had damage to the very bottom of the rear bumper.  Vehicle 1 had some damage to the front end but the driver reported that this was existing damage.  
No injuries.  No citations.</t>
  </si>
  <si>
    <t>Bluff St</t>
  </si>
  <si>
    <t>Ishihara said that she was traveling southbound on Bluff St attempting to make a left hand turn onto Hwy 7 E. Ishihara said that she didn't see the vehicle coming North on Bluff St. Ishihara said that the vehicle was white and it must have been difficult for her to see it. Ishihara said that she made the turn and struck Dummer. Dummer said that she was traveling north on Bluff St when Ishihara pulled in front of her causing the collision. Both drivers said that the light was green when they were in the intersection.</t>
  </si>
  <si>
    <t>Both Units were west bound on Highway 7 E at Bluff Street.  Unit 2 was stopped on Highway 7 at the light.  Driver 1 saw that Unit 2 was stopped.  He stated that he applied his brakes and the abs feature on the vehicle kicked in.  Driver 1 stated that he has a back injury and was not able to apply the brakes through the abs feature because it cause him pain.  He was not able to stop the car and struck the back of Unit 2.  Minor damage to Unit 2. It has a large metal bumper that was slightly pulled away from the frame.  Unit 1 had a cut in the left front fender where the bumper of Unit 2 went into it.  Driver 1 cited for driving without due care.</t>
  </si>
  <si>
    <t>MNTH 7 East</t>
  </si>
  <si>
    <t>Veh#2 was e/b on Highway 7E approaching Bluff St. SE.  Veh#1 was e/b on Highway 7E travelling behind veh#2.  Veh#2 stopped for the semaphore at the intersection of Highway 7E and Bluff. St. SE.  Driver#1 said he thought veh#2 was going to proceed through the yellow light but instead stopped.  Driver#1 said he could not stop in time and subsequently struck the rear of veh#2.</t>
  </si>
  <si>
    <t>Units 2 and 3 were in the turn lane on Highway 7 E. waiting to go North on Bluff Street.  Unit 1 was coming from the East.  Drivers 2 and 3 and the Witness stated that the light turned green for the east and west traffic.  They did no receive a green arrow, just a green light.  Driver 2 stated that he was waiting for some of the west bound traffic to clear before proceding North bound.  Unit 1 was in the turn lane to go South on to Bluff Street.  The vehicle accelerated and came straight across the intersection and struck Unit 2 head on.  Unit 2 was pushed back into Unit 3 and then slid sideways into the neigbhoring lane of east bound traffic.  Unit 1 came to a stop about 100 feet west of the crash. Driver 2 was not able to exit his vehicle due to the damage and injury.  
Driver 3 stated that the Unit 1 appeared that she was going to make a left turn but then excellerated and struck unit 2.  He believes that if she had not struck Unit 2 she would have landed in the businesses just south of the intersection. 
Driver 2 was transported to the Hospital via ambulance and treated for broken ribs and a heavily bruised and swollen knee.
Driver 1 was arrest for DWI.  She admitted to taking Morphine prior to driving.  Driver 1 stated that she trying to change lanes to go straight.  Her foot might have slipped on to the gas.</t>
  </si>
  <si>
    <t>Both vehicles were traveling east on Hwy 7 near the intersection of Bluff St NE in the City of Hutchinson. Vehicle #2 struck Vehicle #1 in the rear. Driver #1 explained the accident as vehicle #2 slowed and his vehicle â€œsurgedâ€ just before impact. Driver #2 said his vehicle may have slowed while he shifted gears, but believed driver #1 was following to close. No injuries no citations.</t>
  </si>
  <si>
    <t>22 HWY</t>
  </si>
  <si>
    <t>DRIVER 1 WAS EAST BOUND AND TURNING SOUTH. HE FAILED TO MAINTAIN  CONTROL OF HIS VEHICLE ON THE SLIPPERY ROADWAY AND COLLIDED WITH  UNITS 2 AND 3.
DRIVER 1 WAS ISSUED CITATION # 881502010183 FOR FAILURE TO DRIVE WITH DUE CARE.</t>
  </si>
  <si>
    <t>71 (LACE AVE.)</t>
  </si>
  <si>
    <t>DRIVER WAS WESTBOUND WHEN NORTHBOUND DEER RAN INTO SIDE OF VEHICLE. HE PULLED OVER TO SHOULDER AND STOPPED. DAMAGE FROM THIS CRASH UNDETERMINED, AS WHILE STOPPED ON THE SHOULDER HE WAS  STRUCK BY A MOTOR VEHICLE IN TRANSPORT (ICR# 15202161) THAT  CAUSED EXTENSIVE DAMAGE.</t>
  </si>
  <si>
    <t>A DEER HAD RUN INTO UNIT 1 (ICR# 15202160), AND HE STOPPED ON THE WESTBOUND SHOULDER. UNIT #2 SAYS SHE WAS FOLLOWING A BUICK WHO THEN HIT THE DEER, WHICH SHE THEN RAN OVER. #2 UNABLE TO STEER RAN OFF THE ROAD (RIGHT) SIDESWIPING UNIT 1. SHE THEN VEERED BACK LEFT ALL THE WAY ACROSS THE HIGHWAY COMING TO REST MOSTLY ON THE EASTBOUND SHOULDER.</t>
  </si>
  <si>
    <t>PARK AVE NE</t>
  </si>
  <si>
    <t>BLUFF ST NE</t>
  </si>
  <si>
    <t>Unit 1 and Unit 2 were westbound on 4th Ave NE near the intersection of Adams St. Unit 2 was stopped at the red semaphore and Unit 1 was directly behind him. Unit 1 said that he was going less than 5 miles an hour and was attempting to come to a complete stop when his ABS braking system activated and he could not come to a come to a complete stop before lightly tapping Unit 2. Very minimal damage to both Unit 1 and Unit 2. No injuries.</t>
  </si>
  <si>
    <t>ADAMS ST NE</t>
  </si>
  <si>
    <t>Unit 1 eastbound on Highway 7 E at 40 to 45 mph.  Unit 2 northbound from Adams St NE onto Bluff St NE at Highway 7 E, traveling about 30 mph, approaching intersection with green light.  Unit 2 notices unit 1 approaching intersection and not slowing.  Unit 1 observes unit 2 entering intersection, then notices traffic light for eastbound traffic had changed to red.  Both units attempt to stop to avoid collision.  Unit 1 front right corner strikes unit 2 front left corner.  Moderate damage to both vehicles, unit 2 disabled due to leaking coolant.  Unit 1 occupied by belted driver, no passengers, no injuries.  Unit 2 occupied by belted driver, rear-facing child restraint rear passenger, no injuries.  Unit 2 towed by COPS due to leaking coolant.  Unit 1 driver cited for fail to stop for traffic signal.</t>
  </si>
  <si>
    <t>On August 8, 2018 at approximately 1831 hours, I was traveling eastbound on Minnesota Highway 7 E.  As I approached the intersection of Highway 7 and Bluff Street NE I observed two vehicles pulled over at on the northeast side of the intersection facing westbound.  I positioned my vehicle behind the two vehicles and activated my rear directional lights.  
   I made contact with Driver 1 and Driver 2.  Both drivers stated Driver 1 was in the south lane of the westbound traffic.  Driver 2 was in the north lane of the westbound traffic.  Driver 1 attempted to change lanes at which point Vehicle 1 Collided with Vehicle 2.  
   Driver 1 had one passenger, her daughter, in the vehicle.  The daughter was properly seated in the rear passenger seat of the vehicle with a booster seat and lap shoulder belt on my arrival.  
   Driver 1 wrote and signed a note to Driver 2 stating she did not see him when she went to change lanes.  Driver 2 stated he would stop at the Hutchinson Police Department and provide a copy of the note. As of the writing of this report Driver 2 has not provided a copy of the note.   
   Driver 1 did not have proof of insurance with her.  Driver 1 stated she has recently gotten the vehicle from her mother and there is no proof of insurance in the vehicle.  Driver 1 was unable to contact her mother.  
   I provided both drivers with exchange of insurance information.  
   I cited Driver 1 for Driver Must Carry Proof of Insurance when Operating Vehicle, Minnesota State Statute 169.791.2(a).</t>
  </si>
  <si>
    <t>Bluff Street NE</t>
  </si>
  <si>
    <t>Unit 1 was traveling west on Hwy 7 approaching Bluff St NE.  Driver of unit 1 stated the light turned yellow and he attempted to slow down.  Due to the very snowy conditions, he was unable to stop.  Just as unit 1 was sliding through the intersection, unit 2 got the green light to travel north on Bluff St across Hwy 7.  Unit 2's front end struck the driver's side door of unit 1.  Unit 1's vehicle sustained major damage and unit 2's damage was moderate.  Driver of unit 1 was mailed a citation for fail to drive with due care.  Driver of unit 1 was taken to the hospital via ambulance with rib/shoulder pain.</t>
  </si>
  <si>
    <t>Driver of Unit 1 was driving Westbound on HWY 7. Witness 1 stated he was directly behind Unit 1 as they approached the intersection of HWY 7 E and Bluff St NE. Witness 1 said they had a red light coming up to the intersection and he was coming to a complete stop at the traffic control signal. Witness 1 said, Unit 1 did not slow down and ran the red light at the intersection of HWY 7 E and Bluff St NE. 
As Unit 1 ran the red light it struck Unit 2, which was entering the intersection of Bluff St NE and HWY 7 E, headed Southbound on Bluff St NE towards Adams St NE. After Unit 1 struck Unit 2, it was redirected to the Eastbound lane on HWY 7 and then struck Unit 3 head on, which was stalled due to the red light, in the left turn lane and facing Eastbound.
Unit 2 said he was crossing the intersection of Bluff St NE and HWY 7 E onto Adams St NE because he had a green light. Unit 2 said he was stuck by Unit 1 and his truck ended up facing Westbound. Unit 2 did not request medical attention. Unit 2's front left wheel was disabled and was towed by cars on patrol due to being disabled. 
Unit 3 said he was stalled in the left turn lane, facing Eastbound, at a red light when he was saw Unit 1 run the red light and strike Unit 2. Unit 3 said he was struck by Unit 1 after Unit 1 bounced off of Unit 2. Unit 3 did not request medical attention. Unit 3 suffered a flat tire due to the accident. Unit 3 pulled over into a parking lot and changed his own wheel. 
Unit 1 said he was traveling Westbound on HWY 7. Unit 1 said he thought he had the green light when crossing the intersection of HWY 7 E and Bluff St NE. Unit 1 said he did not remember what happened after he hit Unit 2. The driver and the passengers of Unit 1 did not want medical attention but were still seen and cleared by Alina due to the impact of the air bags and accident. Unit 1 suffered front end damage to the vehicle and was towed by Cars On Patrol due to being disabled. 
The driver of Unit 1 was given a citation, two vehicles were towed, and no serious injuries were suffered as a result of the accident. 
Photos of the incident were taken using Axon Capture and uploaded onto evidence.com.
My interactions were also captured on my body worn camera and uploaded onto evidence.com.</t>
  </si>
  <si>
    <t>ADAMS STREET</t>
  </si>
  <si>
    <t>Unit 1- Saturn Vue was traveling west on Hwy 7 approaching the stop lights at Adams St. 
Unit 2- State Snow Plow was also west bound on Hwy 7 ahead of Unit 1 and was stopped at the stop light at Adams St.
Unit 1 applied brakes and started sliding toward Unit 2. Driver of Unit 1 turned to the right to go to the side of Unit 2 and was able to  make it to the right side. As Unit 1 was about to stop it slid back to the left and hit the side blade of the plow.</t>
  </si>
  <si>
    <t>Driver #2 stated she was waiting for the light to turn green. Once it turned green she began to move forward and then was struck from behind. 
Driver #1 stated she was attempting to apply the brakes. She stated she was pumping them but they were not working. She then struck vehicle #2. 
There were no skid marks on the roadway. The traffic control devices were working properly. 
Vehicle #1 was towed from the scene. Both front airbags were deployed. 
Driver #1 denied medical attention. Driver #2 was checked up by the ambulance but was not transported.</t>
  </si>
  <si>
    <t>12-0058</t>
  </si>
  <si>
    <t>Gauger Street NE</t>
  </si>
  <si>
    <t>Unit one was traveling E/B on Hwy 7. The driver of unit one observed the light turn from green to yellow before he was through the intersection of Hwy 7/ Adams St. Driver one admitted to speeding up from 40 mph to 45 mph to get through the intersection. When unit one approached his turn off to Gauger Street, he overshot the turn, hit a patch of ice, and hit the stop sign/ street sign. The driver of unit one was issued a citation for failure to drive with due care. The City of Hutchinson Street Department was notified of the damaged sign.</t>
  </si>
  <si>
    <t>15-2025</t>
  </si>
  <si>
    <t>SCHOOLD RD</t>
  </si>
  <si>
    <t>-BOTH UNIT ONE AND UNIT TWO GOING W/B ON HWY 7.  UNIT ONE WAS IN THE NORTH W/B LANE AND UNIT TWO WAS IN THE SOUTH W/B LANE.
-DRIVER OF UNIT ONE STATED THAT HE WANTED TO TURN SOUTH ON SCHOOL RD SO HE TRIED TO GET INTO THE TURNING LANE.  BOTH DRIVER AND PASSENGER THOUGHT THERE WAS ENOUGH ROOM TO GAIN ACCESS TO THE TURN LANE. DRIVER KNEW IT WAS VERY CLOSE.  DRIVER OF UNIT ONE STATED THAT THERE WAS A CAR INFRONT OF HIM SO HE COULD NOT SPEED UP AND THERE WAS A CAR BEHIND HIM SO HE COULD NOT SLOW DOWN.  DRIVER OF UNIT ONE STATED THAT HE TRIED TO GET INTO THE TURN LANE AND STRUCK THE RIGHT FRONT OF UNIT TWO.
-DRIVER OF UNIT TWO STATED THAT SHE WAS GOING TO GET INTO THE TURN LANE TO GO SOUTH.  JUST BEFORE THE TURN LANE UNIT ONE QUICKLY CHANGED LANES AND STRUCK HER RIGHT FRONT OF THE VEHICLE.
-BOTH PARTIES DROVE TO SUPER AMERICA AND AWAITED LAW ENFORCEMENT.</t>
  </si>
  <si>
    <t>11-0752</t>
  </si>
  <si>
    <t>School Rd NW</t>
  </si>
  <si>
    <t>Veh 1 and veh 2 were both travelling west on Hwy 7.  Both vehicles were in the right lane and both stated that they intended to make right turn on School Rd to travel north.  
Veh 1 travelled on the right side of veh 2 to approach the intersection.  Veh 2 then made a right turn coliding with the front right corner of veh 1.  Veh 1 sustained moderate damage to the front right quarter panel, bumper and headlight.  Veh 2 sustained light damage to the rear right portion of the veh.
Driver of veh 1 stated that he did not see veh 2 with the right blinker on, but was not sure.  He realized that there was not a right turn lane at that intersection.
Driver of veh 2 stated taht he signaled his turn and did not see veh 1 along the right side of his veh when he turned.  
There were no citations issued and there were no injuries.</t>
  </si>
  <si>
    <t>11-1871</t>
  </si>
  <si>
    <t>Les Kouba Parkway</t>
  </si>
  <si>
    <t>Veh # 2 was driving east on Hwy 7 approaching the intersection of California St. and Les Kouba Pkwy. Veh # 1 was driving south on Califorinia St. Veh # 1 did not yield to eastbound traffic on Hwy 7. Veh # 2 applied brakes and was unable to avoid making contact with vehicle # 1's left side towards the front. Veh. # 2 recieved damage on the front left side. Driver of Veh # 1 stated he never saw the car coming from the west.
Citation #430211000604 was issued to the driver of veh # 1 for Failure to Yield 169.06.5.A.1</t>
  </si>
  <si>
    <t>School Road SW</t>
  </si>
  <si>
    <t>Unit 1 was travelling eastbound on Highway 7 W, approaching the intersection with School Road SW.  The driver of Unit 1 stated that he had a long board in the bed of his pickup truck that was sticking out the passenger side of the bed.  The driver of Unit 1 stated that he remembers seeing the semaphore showing him a green light, looking at his mirrors to ensure that the board in his bed would not strike a car that was in the lane next to him, and then looking back towards the semaphore and noticing that the light was red.  The driver of Unit 1 stated that he was travelling "way too fast" and he was not able to stop before he collided with Unit 2.  The front of Unit 1 then collided with the passenger side of Unit 2.  Unit 2 had been travelling southbound on School Road.  Unit 2 spun around and tipped over onto its side, coming to rest in the middle of the intersection.  Both Unit 1 and Unit 2 sustained severe damage.  The drivers of Unit 1 and Unit 2 were transported to the Hutchinson Area Healthcare Emergency Room by Hutchinson Ambulance.  Witness 1 stated that she was in the southternmost lane of Highway 7 W, stopped at the semaphore facing east, when she observed Unit 1 quickly proceed eastbound through the intersection and collide with Unit 2.  Witness 1 stated that Unit 1 went through the red light and that is what caused the collision.  Witness 2 stated that he was stopped on Highway 7 W, facing west, waiting for a green light to turn southbound on School Road SW, when he observed Unit 1 proceed through the red light and collide with Unit 2.  Witness 3 stated that he was inside the Burger King restaurant and observed Unit 2 stopped on School Road NW, facing south.  Witness 3 stated that he observed Unit 2 proceed through the intersection.  Witness 3 stated he then saw Unit 1 collide with Unit 2.  Witness 3 stated that he did not see what color lights the semaphore was displaying at the time.  The driver of Unit 1 was issued citation 430211000698 for inattentive driving.</t>
  </si>
  <si>
    <t>Unit 1 was eastbound on Highway 7 near the intersection of High Street. Unit 1 was driving to Glencoe from North Dakota. Unit 1 said that she "dozed off" while she was driving and woke up when she struck Unit 1 in the rear end. Unit 1 said that her vehicle then spun and the vehicle landed facing westbound. Unit 1's airbags deployed and she said she had a bruise on her chest but denied any further medical attention. Unit 2 said he was also eastbound on Highway 7, was slowing, and had his right turn signal activated to complete a right turn southbound on High Street when his vehicle was struck by Unit 1. Unit 2 complained of neck and back pain and was transported by Allina to Hutchinson Health. The force from Unit 1 striking Unit 2 pushed Unit 2's vehicle into the grassy area near that intersection. Photographs were taken by Officer MacMullan and uploaded to Axon. Unit 1's vehicle was towed to Cars on Patrol Towing. Unit 1 was issued a citation for failure to drive with due care and Unit 2 was issued a citation for driving after revocation by Officer MacMullan.</t>
  </si>
  <si>
    <t>Unit 1 was westbound on Highway 7 near the intersection of High Street when a deer ran across highway 7 northbound and hit the rear drivers side quarter panel causing the deer's death and damage to the rear drivers side.</t>
  </si>
  <si>
    <t>Units 1 and 2 were following the witness vehicle e/b on Hwy 7 from the Adams and Hwy 7 intersection. Unit 2 was directly behind the witness vehicle. The witness vehicle made a right turn into the driveway of iron jungle. The witness vehicle driver stated he could not drive on the shoulder of the road to make the right turn due to the high snow banks. Unit 2 braked for the witness vehicle. Unit 1 attempted to brake for unit 2, but slid into the rear of unit 2 due to the snow covered roads. Unit 2 driver stated the witness vehicle did not use his blinker. Witness vehicle driver stated he was driving appropriately and used his blinker. Witness driver stated he saw the collision occur in his rearview mirror. 
After the collision Units 1 and 2 exchanged information and left the scene. Unit 2's husband later contacted the police department and reported the crash. All photo's and statements were gathered not at crash scene.</t>
  </si>
  <si>
    <t>(J. Villarreal #2218)
08-07-2019 at 0950 hours I arrived on scene near Remex on High St &amp; 4th Ave for a three vehicle accident. 
Unit 1 - 2009 CHEVROLET IMPALA 1LT 591XME.
Unit 2 - 2018 FORD ESCAPE BND160.
Unit 3 - Hit and Run Vehicle.
The driver of Unit 1 said Unit 3 did not go into the turning lane when it was signaling a left hand turn. Unit 1 had to make a abrupt stop. As a result Unit 2 hit the back of Unit 1 causing Unit 1 to rear end Unit 3.
The driver of Unit 1 said the driver of Unit 3 left her information but he could not remember her last name. The driver of Unit 3 was gone on my arrival.  
Unit 2 was towed by Cars On Patrol and Unit 1 was able to drive away. 
No injuries, no citations, one vehicle towed. 
Photographs were taken using Axon Capture and were uploaded to Evidence.com.
I contacted the female believed to be driving Unit 3, based off the information given on scene by the driver of Unit 1. The person I spoke with claimed not to be involved in the traffic accident. It is possible the driver of Unit 1 did not give me the correct vehicle information for Unit 3.  
End of Report.</t>
  </si>
  <si>
    <t>Unit 1 was traveling e/b on Hwy 7. A deer ran in front of the vehicle. The deer collided with the vehicle in front of 320 Hwy 7 E.</t>
  </si>
  <si>
    <t>A driving complaint was called into Communications for erratic drive who struck a mailbox on Highway 7 E in the westbound lane.
The vehicle was located and the driver denied hitting the mailbox. The driver was ultimately arrested for DWI. Please see Incident Report for detail.
The vehicle had minor damage an did not need to be towed and no airbags were deployed.</t>
  </si>
  <si>
    <t>V1 AND V2 WERE EB ON MNTH 7.  V1 WAS IN THE LEFT LANE, V2 WAS IN THE RIGHT.  THE RIGHT LANE ENDS AND V1 MERGED TO THE LEFT.  THE LEFT REAR OF V2 STRUCK THE FRONT RIGHT OF THE CAR.  MINOR DAMAGE TO BOTH.  D1 SAID HE DIDNT SEE A CAR.  HE CONTINUED ON EB ON MNTH 7.  LESTER PRARIE OFFICER STOPPED HIM, YET IT TOOK A FEW MILES FOR HIM TO STOP.  HE SAID HE DIDNT SEE HIM.  D2 SAID THE VAN SHIFTED WHEN IT HIT HIS CAR.  NO INJURIES.</t>
  </si>
  <si>
    <t>Unit 1 was reversing east in a parking lot with a retaining wall directly behind him. Driver did not see the retaining wall, and the driver struck the retaining wall with the back left quarter panel. There was no damage to the retaining wall, but Unit 1 had minor damage. Photographs were taken at the scene.</t>
  </si>
  <si>
    <t>On 11/08/2019 at approximately 1757 hours, I responded to the area of 317 Highway 7 E for a report of a vehicle colliding with a deer.  On my arrival I made contact with driver 1.  
Driver 1 stated he was traveling west bound on Highway 7 when a deer entered the roadway from the north side.  Driver 1 stated he was unable to stop to avoid the collision.  Driver 1 stated the collision occurred on the east side of the sign for Mediacom. 
Unit 1 was functional and driver 1 drove away from the scene.  I searched the immediate area of the collision for the deer.  I was note able to located the deer or any signs of injury to the deer.  
No citation was issued as there was no evidence to a traffic violation.  
I obtained pictures of the damage to Unit 1 and have uploaded them to evidence.com.</t>
  </si>
  <si>
    <t>Unit 1 was driving east on Highway 7 East crossing the intersection of Highway 7 East and Bluff St NE. Highway 7 East is four-lane highway near the intersection. However, the outer most eastbound lane ends forcing any vehicles in that lane to merge to the inner most eastbound lane. Unit 1 was in the outer most eastbound lane.
When Unit 1 attempted to merge over to the correct lane, he was "boxed in" by other vehicles. Unit 1 had a vehicle directly behind him and had multiple vehicles in the innermost eastbound, which did not allow him to merge over. Unit 1 did not want to suddenly activate his brakes because he was concerned he would lose control of his vehicle due to road conditions, or the vehicle behind him would hit him. Unit 1 did not want to accelerate either because he was once again concerned about the conditions of the road. Unit 1 attempted to correctly and slowly merge onto the eastbound shoulder to avoid any accidents, but his vehicle lost control on the icy shoulder covered by snow. Unit 1 went over the curb, and struck a business building near the NE corner. After making contact with the building, Unit One's entire passenger side scrapped against the building, damaging his side mirror, and the impact shattered the front passenger window. The went slightly past the building and came to a stop. One of Unit One's tires also went flat as well. The building had obvious damage as well. The owner of the building went inside, and he noticed the wall inside was pushed in as well. 
Cars on Patrol towed the vehicle to their lot. The owner of the building was notified. Photographs were taken at the scene. I did not give Unit 1 a citation because I believe he made all the correct decisions to avoid an accident with another vehicle, but because of the road conditions, Unit 1 lost control of his vehicle. 
End of Report</t>
  </si>
  <si>
    <t>High St</t>
  </si>
  <si>
    <t>Driver #1 was traveling EB on HWY 7. A deer ran across the road and was struck by vehicle #1. There was front end damage to that vehicle and it was towed from the roadway. 
Airbags did not deploy. Driver #1 did not need medical attention.</t>
  </si>
  <si>
    <t>Montana Ave NW</t>
  </si>
  <si>
    <t>Driver #1 was at the stop sign on the North side of Montana Ave facing HWY 7. Driver #1 was waiting for traffic to clear. Driver #1 saw a truck heading WB on HWY 7 and it was turning onto Montana Ave. Driver #1 believed the road was clear and began to proceed through the intersection. Driver #1 did not see vehicle #2 and the two vehicles collided. Vehicle #1's front bumper stuck vehicle #2's passenger side rear tire. 
Driver #1 said that vehicle #2 was blocked by the truck.
Driver #2 said that she was traveling WB on HWY 7. She said that she was struck by vehicle #1. She said that she never saw vehicle #1 because it was blocked by the truck. 
The truck was in the right WB lane and vehicle #2 was in the left WB lane.
The weather was blowing snow and windy. The road conditions were fair, there was frozen ice on the roadways and small drifts of snow in areas. The roads were clear but ice and snow patches were left due to the wind.</t>
  </si>
  <si>
    <t>Montana Street</t>
  </si>
  <si>
    <t>Unit 1 was traveling westbound on Hwy 7 when it crossed over multiple lanes of traffic and struck unit 2 along the drivers side. Unit 2 turned around and followed unit 1 until the vehicle came to a stop about one city block down the highway in the middle turn lane of the four lane highway.  
DWI charges are pending toxicology results for unit 1 driver.</t>
  </si>
  <si>
    <t>Kowie Street</t>
  </si>
  <si>
    <t>Vehicle 1 was reported by driver's 2 and 3 to have stopped ubruptly in roadway for crossing ducks.  As driver 2 abruptly stopped for vehicle 1, driver 3 was unable to stop in time and ran into the back of vehicle 2.
Driver and Vehicle 1 left the area, described as red passenger car.  
No citations issued.</t>
  </si>
  <si>
    <t>12-0102</t>
  </si>
  <si>
    <t>East Highland Park Dr NE</t>
  </si>
  <si>
    <t>Unit 1 was traveling west on Hwy 7. Unit 1 stated an unknown vehicle in front slammed on the brakes.  Unit 1 applied the brakes and veered off to the right. Unit 1 then started to skid sideways due to the road conditions. Unit 1 front driver panel collided with a stop sign. The sign was on the ground next to Unit 1 upon arrival.
The street department was notified of the incident.</t>
  </si>
  <si>
    <t>Michigan St NE</t>
  </si>
  <si>
    <t>Driver #1 was waiting in traffic. Driver #1 began to back up to turn into Casey's Parking lot. Vehicle #2 was pulling into Casey's coming SB on Michigan. Vehicle #1 struck vehicle #2. 
There was a semi truck in front of Vehicle #1 waiting to turn onto HWy 7.
Photographs were taken</t>
  </si>
  <si>
    <t>Michigan St SE</t>
  </si>
  <si>
    <t>Driver of veh. #1 was taking a right turn from Hwy 7 E onto Michigan St. SE when he hit a patch of spilled diesel fuel that was on the right shoulder.  Driver of veh. #1 stated that when he hit the spilled fuel his motorcycle slid out from under him and then lurched back to the left.  Driver of veh. #1 stated that he believed he might have dislocated his toe and was able to pop it back into place and declined any medical treatment.  Driver was able to drive from the scene.</t>
  </si>
  <si>
    <t>Michigan Avenue NE</t>
  </si>
  <si>
    <t>Unit 1 was travelling eastbound on Highway 7 E and attempted to turn right onto Michigan Avenue NE.  Unit 1 skidded out of control at the intersection and its front collided with the left center of Unit 2.  Unit 2 was stopped at the stop sign waiting for traffic to pass before proceeding.  Unit 1 sustained light damage and Unit 2 sustained moderate damage.  No injuries.  No citations.  Road conditions were very slippery and snow-packed at the time of the crash.</t>
  </si>
  <si>
    <t>Unit 1 was traveling e/b on Hwy 7 E. Unit 2 was exiting the parking lot of 528 Hwy 7 E, to go westbound on Hwy 7. Unit 2 stated,she looked both ways and observed a vehicle approaching from the west. 
Unit 2 believed she had enough time to cross the lane and completed the turn and travel westbound. Mid turn, Unit 2 looked westbound, saw headlights out the drivers side window, and was immediately met by the air bags. Unit does not recall what occurred next due to the airbags and her glasses being dislodged during the collision.
Unit 1 stated he was traveling westbound on Hwy 7. Unit 1 stated he received a text message from his girlfriend and noticed the phone notification as it was sitting on the passenger seat of his vehicle. Unit 1 said the crash then occurred.
Witness 1 stated she was traveling eastbound on Hwy 7 at the time of the incident. Witness 1 stated it looked like unit 1 was going to turn. When Officers asked if the black car (Honda Civic) hit the red car (Chevrolet Impala), Witness 1 stated ya. Witness 1 stated Unit 1 told her that he was on his phone at the time of the incident. Witness 1 stated unit 1 was traveling faster than 40 MPH on the roadway. 40 MPH is the speed limit at the location of the incident.</t>
  </si>
  <si>
    <t>Unit 1 was facing w/b on Hwy 7 E in the turn lane waiting to make a left turn into the Speedway E parking lot. Unit 2 was e/b on Hwy 7. Unit 1 driver stated she did not see unit 2 and began the left hand turn to go s/b into the Speedway E parking lot. Unit 2 driver stated, Unit 1 turn in front of him. Unit 2 driver stated he swerved into the oncoming traffic lane in an attempt to avoid a collision. Unit 2 collided into the rear passengers side of unit 1. Unit 1 driver was cited for failure to yield right of away while making a left turn.</t>
  </si>
  <si>
    <t>Unit 1 was stopped at a gas pump. Unit 1 driver realized the gas pump was out of order. Unit 1 began reversing. Unit 1 was watching a different vehicle drive while she was backing up. Unit 1 did not see unit 2 stopping behind unit 1 vehicle. The rear of unit 1 collided into the front passengers side of unit 2.</t>
  </si>
  <si>
    <t>V1 was WB on MNTH 7.  V1 entered the center turn lane to turn left into a gas station.  D1 said she saw V2 coming east, but thought it was further away.  D1 failed to yield the right of way to V2.  V2 had to brake hard and left 48" of skid marks.  before the front of V2 collided with the right front of V1.  D1 was taken to Hutchinson Health by ambulance.  She was treated and released.</t>
  </si>
  <si>
    <t>Garden RD NE</t>
  </si>
  <si>
    <t>Unit #1 was traveling westbound on HWY 7. Unit #2 was traveling westbound on HWY 7 and turned into the center left and right turn lane. Unit #1 went to turn in front of Unit #2 to get into the left and right turn lane and stuck Unit #2. Driver of Unit #1 stated that she thought Unit #2 was going to turn. Driver of Unit #2 stated she was looking for the right business to turn into. Damage to Unit #1 is located on rear drivers side. Damage to Unit #2 is located on front passenger side. No injuries reported. Driver of Unit #1 was issued a citation.</t>
  </si>
  <si>
    <t>Shady Ridge Rd NW</t>
  </si>
  <si>
    <t>Veh#1 was s/b on Shady Ridge Rd. NW approaching the intersection of Hwy 7W.  Veh#2 was stopped on Shady Ridge Rd. NW at the Hwy 7 W intersection.  Veh#1 struck the rear of Veh#2.
Driver#1 was issued a citation for Driverâ€™s License Instruction Permit violation and Expired vehicle registration.</t>
  </si>
  <si>
    <t>VEH 1 WAS WESTBOUND HWY 7 ON SLIPPERY ROAD. TRAFFIC BEGAN TO SLOW SO SO DID HE.  VEH 2 ALSO WEST BOUND SKIDDED BUT REAR ENDED VEH 1.   WITNESS =  TAMARA PARROTT (GAYLORD, MN) 612-751-8110</t>
  </si>
  <si>
    <t>Unit 1- Ford F-150 was traveling east on Hwy 7 approaching Hwy 22 East intersection.
Unit 2- Harley Davidson was traveling east on Hwy 7  behind Unit 1.
Unit 1 slowed due to semi that was to the right of her in turning lane and had moved towards her lane to make wide turn onto Hwy 22. 
As Unit 1 slowed it was rear ended by Unit 2.</t>
  </si>
  <si>
    <t>Unit 1- Chrysler 300 was westbound on Hwy 7 approaching the driveway of 16808 Simonson Lumber.
Unit 2- BMW X3 was westbound ahead of Unit 1 preparing to turn right into the driveway of 16808 Simonson Lumber.
As Unit 2 was slowing in preparation to turn into Simonson Lumber it was rear ended by Unit 1.</t>
  </si>
  <si>
    <t>Driver was northbound on MNTH 22. He recalls checking his blood sugar before leaving home to have breakfast in town. Driver had a medical incident, ran stop sign at MNTH 7, left the roadway, hit road signs, vaulted and came down hard in ditch. Vehicle continued north, made a u turn, came back south, turned right and ran into a fence where it came to rest.
The drive was behind the wheel with the vehicle still running and in gear when Officers arrived on scene. Driver's blood sugar was 26 at scene.
Driver is diabetic. Physical evaluation requested to make sure proper treatment is in place. Driver is also a CDL holder.</t>
  </si>
  <si>
    <t>11-281</t>
  </si>
  <si>
    <t>MN HWY 7</t>
  </si>
  <si>
    <t>MN HWY 22</t>
  </si>
  <si>
    <t>* NO DIAGRAM, VEHICLES WERE MOVED PRIOR TO MY ARRIVAL.
*VEH 1 WAS E/B ON HWY 7, VEH 2 WAS STOPPED AT THE STOP SIGN TO HWY 7, GETTING READY TO MAKE A LEFT HAND TURN ONTO HWY 7.  VEH 2 THEN STARTED TO PULL OUT TO MAKE THE TURN WHEN SHE STATED HER TIRES STARTED TO SPIN AND WAS NOT ABLE TO GET TRACTION.  VEH 2 PROCEEDED OUT INTO THE INTERSECTION. VEH 1 THEN TURNED TO THE RIGHT AND STRUCK VEH 2 IN THE LEFT REAR QUARTER PANEL CAUSING MINOR DAMAGE.</t>
  </si>
  <si>
    <t>2011-2611</t>
  </si>
  <si>
    <t>Hwy7</t>
  </si>
  <si>
    <t>Hwy 22</t>
  </si>
  <si>
    <t>Unit #1 was traveling West on hwy7. Unit #1 was going to turn onto Hwy22. Unit #1 slid at intersection on ice and lost control of vehicle. Unit #1 crossed through intersection and into ditch.</t>
  </si>
  <si>
    <t>SKIES PARTLY CLOUDY AND ROADS WERE WET, BUT NOT RAINING WHEN I ARRIVED.
BOTH DRIVERS SAID IT WAS SPRINKLING AT THE TIME OF THE CRASH.
V1 WAS STOPPED AT THE STOP SIGN ON MNTH 22 &amp; MNTH 7 WANTING TO TURN LEFT ONTO HWY 7.
V2 WAS TRAVELING EAST ON MNTH 7.  V1 FAILED TO SEE V2 AND PULLED OUT IN FRONT OF HER CAUSING THE VEHICLES TO CRASH.</t>
  </si>
  <si>
    <t>15-11085</t>
  </si>
  <si>
    <t>-Driver was westbound on Hwy 7 when she slid on the ice.
-driver stuck the stop sign for south bound Hwy 22 with the side of her car knocking it into the ditch
-driver came to a stop partially in the ditch</t>
  </si>
  <si>
    <t>UNIT 1 WAS WB HWY 7 GOING TO TURN SB ONTO HWY 22 - UNIT 1 WAITED FOR ANOTHER VEHICLE TO PASS BEFORE THEY WENT TO TURN SB HWY 22- UNIT 1 THEN WENT TO TURN SB HWY 22 FAILING TO YIELD TO UNIT 2 WHO WAS EB HWY 7 - UNIT 1 CRASHED INTO THE DRIVER SIDE OF UNIT 2.</t>
  </si>
  <si>
    <t>UNIT 1 WAS AT STOP SIGN ON HWY 22 WAITING TO TURN WB ONTO HWY 7 - ANOTHER VEH WAS TURNING SB HWY 22 BLOCKING UNIT 1'S VIEW- UNIT 1 PROCEEDED TO PULL OUT ONTO HWY 7 TO TURN WB HWY 7 FAILING TO YIELD TO UNIT 2 - UNIT 2 CRASHED INTO THE REAR DRIVER SIDE OF UNIT 1</t>
  </si>
  <si>
    <t>MNTH 7</t>
  </si>
  <si>
    <t>UNIT 1 TRAVELING EASTBOUND ON MNTH 7 NEAR GARDEN ROAD
UNIT 2 TURNING LEFT TO GO WEST ONTO MNTH 7 FROM TREASURE SHED
UNIT 1 NOTICED UNIT 2 PULL OUT BUT WAS UNABLE TO NOT COLIDE DECIDED HITTING THE FRONT WOULD BE BETTER THAN THE DRIVERS DOOR.
UNIT 1 STRUCK UNIT 2 IN THE DRIVERS SIDE FRONT 
UNIT 1 DEFLECTED AND WENT INTO NORTH/LEFT DITCH
UNIT 2 WAS MOVED EAST APPROX 50 FEET
UNIT 2 SUFFERED TOTALING DAMAGE TO DRIVERS SIDE FRONT
UNIT 1 SUFFERED TOTALING DAMAGE TO FRONT
DRIVER OF UNIT 1 SIGNED OFF, NOT TRANSPORTED
DRIVER OF UNIT 2 SUFFERED FRACTURED HIP AND OTHER POSSIBLE SERIOUS INJURIES FLOWN TO HCMC
PASSENGER OF UNIT 2 TRANSPORTED TO HUTCHINSON HOSPITAL WHERE HE WAS LATER RELEASED</t>
  </si>
  <si>
    <t>22 (EAST JUNCTION)</t>
  </si>
  <si>
    <t>UNIT #1 EAST BOUND TRAVELING TOO FAST FOR THE SLUSHY/ICY  CONDITIONS LOST CONTROL, CROSSED CENTER LINE AND COLLIDED WITH  WEST BOUND UNIT #2.</t>
  </si>
  <si>
    <t>UNIT 1 WAS WB HWY 7 - DRIVER STATED HE WAS GOING 64-65 THOUGHT HE STARTED TO LOOSE CONTROL ON ICE - LEFT ROADWAY ON THE NORTH SIDE CATCHING SNOWBANK AND ROLLING VEH 1-2 TIMES COMING TO REST ON ALL 4 TIRES - DRIVER HAD SB ON AND WAS ABLE TO EXIT THE DRIVER SIDE- NO AIRBAGS DEPLOYED- SUSPECTED MINOR INJ- ROAD/LANE OF TRAVEL WAS DRY BUT SHOULDERS HAD ICE ON THEM</t>
  </si>
  <si>
    <t>UNIT 2 WAS FACING EAST BOUND HWY 7 STOPPED IN ROADWAY WAITING TO MAKE LEFT TURN TO GO NORTH BOUND ON OMEGA AVE. UNIT 1 WAS ALSO EAST BOUND HWY 7, ONCE HE SAW UNIT 2 HE WASN'T SURE IF UNIT 1 WAS STOPPED DUE TO HE COULDN'T SEE BREAK LIGHTS OR TURN SIGNAL. ONCE UNIT 1 REALIZED UNIT 2 WAS STOPPED  IT WAS TOO LATE AS HE TIRED TO BREAK AND GET OUT OF THE WAY. UNIT 1 CRASHED INTO THE REAR OF UNIT 2. JUST PRIOR TO THE TIME OF THE CRASH A BRIEF RAIN SHOWER HAD GONE THROUGH AND SUN WAS SETTING IN THE WEST. ROAD MIST WAS PRESENT BUT NOT ENOUGH FOR WINDSHIELD WIPERS PER UNIT 1 AS HE SAID HE DIDN'T HAVE THEM ON. WITH THE TIME OF DAY, PRIOR RAIN, AND GLARE FROM ROADWAY MAY HAVE CONTRIBUTED TO CRASH, BUT UNIT 1 HAD A BYPASS LANE TO USE TO LEGALLY PASS UNIT 2 IF HE HAD BEEN PAYING ATTN TO THE CIRCUMSTANCES.  BOTH UNITS CAME TO REST IN THE EAST BOUND LANE OF HWY 7.</t>
  </si>
  <si>
    <t>Unit 1- Chevrolet Tahoe was traveling east on Hwy 7 approaching Omega Ave.
Unit 2- Ford F-350 was stopped in eastbound lane of Hwy 7, waiting to turn left/north onto Omega Ave.
As Unit 2 was waiting to turn left, Unit 1 rear ended the grain wagon that was being pulled by Unit 2.</t>
  </si>
  <si>
    <t>OMEGA AVE</t>
  </si>
  <si>
    <t>UNIT 1 TRAVELING WEST BOUND ON MNTH 7
UNIT 2 TRAVELING EAST BOUND ON MNTH 7 LOOKING TO TURN ONTO OMEGA AVE'
UNIT 2 SAW STREET SIGN FOR OMEGA AVE AND DECIDED TO TURN LAST MINUTE
UNIT 2 TURNED IN FRONT OF UNIT 1- ANGLED HEAD ON COLLISION
UNIT 1 TOTALING DAMAGE TO FRONT
UNIT 2 TOTALING DAMAGE TO FRONT
BOTH VEHICLES TOWED BY AND TOO CARS ON PATROL
DRIVER OF UNIT 2 ISSUED CITATION FOR FAIL TO YIELD RIGHT OF WAY (MAKING LEFT TURN) AND PROVISIONAL VIOLATION (MORE THAN 1 OCCUPANT UNDER AGE OF 20-1ST 6 MONTHS) CITATION NUMBER 881803170395</t>
  </si>
  <si>
    <t>UNIT 1 WAS WB HWY 7 ON HIS WAY TO WORK WHEN HE HAD A MEDICAL EMERGENCY AND RAN OFF THE ROADWAY TO THE RIGHT- ONCE UNIT 1 LEFT THE ROADWAY DRIVERS FRONT END STRUCK THE FROZEN GROUND AND CONTINUED INTO A FIELD AND CAME TO REST ON ALL 4 TIRES- DRIVER WAS VERY CONFUSED ON WHAT HAPPENED AND WHAT WAS GOING ON - HE HAD NO PHYSICAL INJ'S BUT WAS TRANSPORTED TO THE HOSPITAL BY GROUND AMBULANCE- NO SIGNS OF ANY IMPAIRMENT.</t>
  </si>
  <si>
    <t>Unit 1- Jeep Wrangler was traveling east on Highway 7 approaching Omega Ave.
Unit 2- Ford F-350 was ahead of Unit 1 traveling east on Highway 7 preparing to turn left (North) onto Omega Ave.
While Unit 2 was waiting for oncoming traffic to clear, Unit 1 rear ended Unit 2.</t>
  </si>
  <si>
    <t>OMEGA AVENUE</t>
  </si>
  <si>
    <t>ROADWAY ICE COVERED AND SLIPPERY. &amp;quote;DRIVER&amp;quote; OF UNIT #2 WAS ON FOOT, HAVING CHECKED ON DRIVER OF VEHICLE THAT HAD RUN OFF ROAD (VOR). DRIVER OF UNIT #1 BRAKING FOR DRIVER / UNIT #2 LOST CONTROL ON SLIPPERY ROADWAY, RAN INTO UNIT #2.
&amp;quote;DRIVER&amp;quote; OF UNIT #2:
FREDERICK BLAIR SHUFELT  09/25/1941
MN D/L#: P 966 141 313 524
18816 MAJOR AVENUE
HUTCHINSON, MN 55350
HE IS ALSO LESEE OF UNIT #2.</t>
  </si>
  <si>
    <t>OMEGA AVE *(T-175)</t>
  </si>
  <si>
    <t>UNIT #2 WAS STOPPED EAST BOUND IN THE EAST BOUND LANE WAITING TO  TURN LEFT (NORTH) ONTO OMEGA AVENUE. UNIT #3, ALSO EAST BOUND,  DID NOT USE THE BY-PASS LANE PROVIDED, RAN INTO THE REAR OF UNIT  #2.
THE FORCE OF THIS COLLISION PUSHED UNIT #2 ACROSS THE CENTER  LINE AND INTO THE WEST BOUND LANE WHERE A HEAD-ON COLLISION  OCCURRED BETWEEN UNITS #2 AND #1.
UNIT #2 THEN VIOLENTLY ROTATED, AND THE UNRESTRAINED PASSENGER,  HORMANN, WAS EJECTED FROM THE VEHICLE.
THIS CRASH IS BEING RECONSTRUCTED. ANY CHARGES TO BE ISSUED WILL  BE BY MEANS OF FORMAL COMPLAINT.
UNIT #2 WAS FORMERLY TITLED IN WI, AND WAS DRIVING ON A VALID MN 21-DAY DEALER`S PERMIT.</t>
  </si>
  <si>
    <t>Driver lost control of he vehicle on a slippery spot. The vehicle rotated, crossed the centerline and ran off the road left side. The front bumper was damaged by being forced backwards against the snow in the ditch.</t>
  </si>
  <si>
    <t>U1 was WB on MNTH when she pulled to the shoulder/ side road to make a U-turn. U1 made U-Turn in front of U2. U2 took shoulder to try and avoid collision and U1 turned into U2. U1 hit it's front right side to the back left side of the trailer of U2. U2 was pulling a trailer with SD registration 94482 and was loaded with sheep.</t>
  </si>
  <si>
    <t>SNOW, SEVERE CROSSWIND.
DRIVER OF UNIT 1 ADMITS THAT HE LOST CONTROL ON SLIPPERY ROADWAY AND CROSSED THE CENTERLINE.
DRIVER OF UNIT 1 CITED FOR FAILURE TO DRIVE WITH DUE CARE.</t>
  </si>
  <si>
    <t>V1 was WB on MNTH 7.  He was turning left onto a Frontage Road.  He turned in front of V2, who was EB on MNTH 7.  D2 tried to avoid the collision, but they her front right struck his right rear.  D1 stated he was not injured, but was checked out by Alliana Amb.  D1 stated he had a stroke a month ago and was working on his Blood Pressure, which was high when checked out.  He didn't have a ride to the hospital, so he went by the ambulance.  He will be cited for Fail To Yield the Right of way.  W1 stated he was WB behind V1 and saw him turn in front of V2.</t>
  </si>
  <si>
    <t>- Dry Rds. / Clear
-Veh.1 W/B Hwy 7 &amp; 22.  Went off Rd. to the R. and into ditch, laid bike on its side.
-D.1 stated met a semi and was slowing down because of the draft the semi caused, went to the shoulder and into the ditch. He had a helmet on.  D.1 called the next day to advise there was no insurance on the bike.
-D.1 taken to Hutch ER by Hutch Ambul. Treated &amp; Released.
-Veh.1 towed by Cars on Patrol.
-Witness Alexis Marie Martinson DOB 12-16-1980. was behind bike W/B saw the veh slow down and go to the shoulder and into the ditch. Called 911 and gave 1st aid.
-D.1 cited for: ( No insurance) 889000058367</t>
  </si>
  <si>
    <t>OMEGA AVE (T 175)</t>
  </si>
  <si>
    <t>CRASH OCCURRED AROUND 2100 HOURS ON 12/31/2011, WAS NOT REPORTED  UNTIL FOUND 01/01/2012. VEHICLE WAS EASTBOUND ON MNTH 7, DRIVER  LOST CONTROL ON CURVE, SLIPPERY ROADWAY RAN OFF ROAD RIGHT SIDE,  RAN OVER/CAME TO REST ON RIGHT OF WAY SIGN.
VEHICLE MODEL IS &amp;quote;ASTRA&amp;quote;.</t>
  </si>
  <si>
    <t>Unit 2 was stopped behind unknown vehicle waiting to make left turn into business driveway. Driver 1 distracted by looking for items inside vehicle, ran into rear of Unit 2.
Driver 1 cited for failure to drive with due care.</t>
  </si>
  <si>
    <t>DRIVER STRUCK HAY BALE IN THE MIDDLE OF THE TRAFFIC LANE.
IT IS UNKNOWN WHERE THE HAY BALE CAME FROM.</t>
  </si>
  <si>
    <t>Hassan Valley</t>
  </si>
  <si>
    <t>MN Hwy 7</t>
  </si>
  <si>
    <t>Nickel Ave</t>
  </si>
  <si>
    <t>Unit 1 was traveling west on MN Hwy 7 when a deer exited the south ditch and into the driver's door and into the windshield of the truck. Driver was checked out by Allina Ambulance and was medically cleared at the scene. Damage was to the driver's door, hood, windshield and maybe the "A" pillar. Vehicle was towed by COP Shop and Towing to Glencoe. Driver was wearing his seatbelt. His corrective lens are not required while driving.</t>
  </si>
  <si>
    <t>15895 DRIVE WAY</t>
  </si>
  <si>
    <t>-Cloudy / Dry rd.
-D.1 stated both veh`s were W/B HWY 7. She was behind veh2. Veh 2 slowed because a veh. ahead of it was making a L. turn into a drive way.  D.1 stated she hit the back of veh2.
-D.2 gave info to D.1 and took off before I arrived.
- No injuries
- No tows</t>
  </si>
  <si>
    <t>DRIVER 1 REALIZED HE WAS LOST AND NEEDED TO MAKE A U-TURN. HIS INTENTION WAS TO USE THE WESTBOUND SHOULDER AND THE DRIVEWAY OF 15895/15893 TO EXECUTE THIS MANEUVER. HE PULLED ONTO THE  SHOULDER, SIGNALED, AND BEGAN MAKING HIS TURN IN FRONT OF  ONCOMING UNIT #2.
DRIVER #1 ISSUED CITATION # 889000427033 FOR UNSAFE CHANGE OF COURSE.
UNIT #2 WAS PULLING A 2010 CARGO TRAILER, MN LICENSE ABZY550.</t>
  </si>
  <si>
    <t>14-001551</t>
  </si>
  <si>
    <t>Nickle Ave</t>
  </si>
  <si>
    <t>-vehicle traveling E on Hwy 7
-driver lost control of vehicle
-vehicle went into S ditch &amp; flipped onto passenger side</t>
  </si>
  <si>
    <t>Nickel Avenue</t>
  </si>
  <si>
    <t>V1 WAS EB ON HWY 7. V1 ATTEMPTED TO MAKE RIGHT TURN ONTO NICKEL AVE. V1 CONTINUED STRAIGHT THROUGH CORNER AND STUCK HIGHWAY 7/NICKEL AVE MARKER SIGN. V1 CONTINUED APPROX 50 YARDS INTO DITCH.</t>
  </si>
  <si>
    <t>NICKEL AVE</t>
  </si>
  <si>
    <t>Unit 1 was traveling East on Hwy 7 just passing by Nickel Ave.
Unit 2 was also traveling East on Hwy 7 mostly on shoulder of Hwy and already past Nickel Ave.
Driver of Unit 1 saw flashing lights up ahead but could not make  out what they were for. Driver of Unit 1 continued driving and  side swiped a John Deere Tractor that had a piece of farm  machinery attached to the back.</t>
  </si>
  <si>
    <t>14848 MNTH 7</t>
  </si>
  <si>
    <t>Unit 1- Ford Windstar was traveling east on Hwy 7.
Unit 2- Pontiac Grand AM was stopped on Hwy 7 in the eastbound lane waiting for oncoming traffic to turn north.
Unit 1 failed to slow or stop for Unit 2 and rear ended Unit 2. 
All six mentioned witnesses stated that Unit 2 was stopped on Highway with signal light on to turn north and Unit 1 ran into the back on Unit 2. All six witnesses were in same vehicle and were westbound coming towards crash when it happened.</t>
  </si>
  <si>
    <t>UNITS 1,2, AND 3 WERE ALL IN A LINE WEST BOUND HWY 7 - UNIT 3 WAS LEADING THE LINE AND HAD A UNKNOWN VEH PULL OUT IN FRONT OF THEM FROM A BUSINESS CAUSING UNIT 3 TO HIT HER BREAKS - UNIT 2 SAW UNIT 3 HIT BREAKS DUE TO SAID VEH PULL OUT IN FRONT OF THEM MAKING UNIT 2 HIT HIS BREAKS TO AVOID UNIT 3 - UNIT 1 FOLLOWING IN THE REAR WAS NOT PAYING ATTENTION AND TALKING WITH PASSENGER DIDNT SEE UNITS 2 &amp; 3 HIT BREAKS UNTIL IT WAS TO LATE CAUSING UNIT 1 TO CRASH INTO THE BACK END OF UNIT 2 - UNIT 2 AFTER BEING HIT TRIED TO THEN AVOID HITTING UNIT 3 BUT WAS UNABLE TO AND CLIPPED UNIT 3 IN THE REAR BUMPER.</t>
  </si>
  <si>
    <t>MEMORY CIRCLE</t>
  </si>
  <si>
    <t>V1 was EB on MNTH 7 turning right into the address of 14848 MNTH 7, Hutchinson MN.  There was a car behind V1 that had slowed since V1 was turning.  V2 was also EB on MNTH 7 and came up behind V1 and the car in the middle.  He didnt see that V1 was turning or that was the reason for the slow down.  D2 hit the brakes and went around the car in the middle on the left as V1 was turning into the private drive.  V2 collided with V1 in the driver`s side door.  D1 had some blood on his wrist from what he thought was glass.  He declined medical treatment.  V1 was towed by Modern Towing.  V2 was driveable.  No damage to the middle car, but the driver is the witness.  D2 was cited for Fail to Use Due Care.</t>
  </si>
  <si>
    <t>V1 was WB on MNTH 7.  V2 was EB on MNTH 7.  V1 went into the EB lane and the left front hit the left side of V2, causing it to spin, then rollover onto the passengers side.</t>
  </si>
  <si>
    <t>BOTH VEHICLE WERE EAST BOUND. UNKNOWN VEHICLE IN FRONT OF #2 WAS STOPPED, WAITING TO TURN LEFT INTO BUSINESS DRIVEWAY. #2 STOPPED BEHIND UNKNOWN VEHICLE. #1 SAID SHE DID NOT SEE #2' S LIGHTS UNTIL IT WAS TOO LATE; SHE THEN BRAKED, SWERVED RIGHT, RAN OFF ROAD RIGHT AFTER IMPACT.
#1 ADMITS SHE HAD RECEIVED A TEXT AND WAS MANIPULATING AN ELECTRONIC DEVICE.
#1 ISSUED CITATION FOR CARELESS DRIVING.</t>
  </si>
  <si>
    <t>Unit 1 was appeared to have been traveling westbound on Hwy 7, and ran off the road near Memory Circle, striking the Memory Circle street sign, resulting in the mirror being taken off, and damage to the passenger side door handle. Unit 1 then drove south across Hwy 7 and into the driveway at 14899 Hwy 7, striking Unit 2 which was parked, head on. 
The owner of Unit 2 stated he heard but did not see Unit 1 strike Unit 2. Owner of Unit 2 stated Unit 1 then pulled over by a barn on the property, sat for a minute, then proceeded back up in front of Unit 2. Owner of Unit 2 stated Driver of Unit 1 exited his vehicle. Owner of Unit 2 stated he yelled at the driver of Unit 1 to get his attention, but the driver got back in his car and drove off, heading east on Hwy 7. 
I observed minor damage to the front end of Unit 2, with damage estimate being $250.00. I observed the grill and debris from Unit 1 on at the scene. I observed damage to the Memory Circle street sign, and found the passenger sign mirror to Unit 1 near the sign. Other damage to Unit 1 was located when the driver and vehicle were later located, on related call for service. 
I photographed the scene.
Driver of Unit 1 was taken to Hutchinson Hospital for apparent unrelated injury. Driver of Unit 1 appeared intoxicated, and a search warrant blood draw was conducted.
-Deputy Sukalski #1220</t>
  </si>
  <si>
    <t>Driver states that the driver of a red eastbound pickup truck was on his cell phone and swerved into her lane. She took evasive action, running off the road, left side. She ran over the Crow River Winery`s mailbox as her vehicle came to rest.</t>
  </si>
  <si>
    <t>MEMORY CIR</t>
  </si>
  <si>
    <t>Unit 1 Honda Accord was west bound on Hwy 7 approaching Memory Circle.
Unit 2 Chevy Silverado was west bound on Hwy 7 ahead of Unit 1  preparing to turn left into private driveway across from Memory  Circle.
Driver of Unit 1 was tired and dozed off as Unit 2 was stopped  waiting for oncoming traffic to make his left hand turn.
Unit 1 rear ended Unit 2 at or near Hwy speed.
Witness to crash states she never seen brake lights come on from Unit 1.</t>
  </si>
  <si>
    <t>T-433 (MEMORY CIRCLE)</t>
  </si>
  <si>
    <t>DRIVER STATES THAT SHE COULD NOT SLOW DOWN TO TURN BECAUSE CAR BEHIND HER WAS TAILGATING. VEHICLE TRAVELING WAY TOO FAST TO NEGOTIATE THE TURN SHE ATTEMPTED.  DRIVER SAID SHE DID NOT KNOW THERE WAS ANOTHER DRIVEWAY WITH A BYPASS LANE JUST AHEAD.
DRIVER RAN OFF ROAD LEFT SIDE, HIT DECORATIVE COLUMN / SWINGING  GATE POLE.
CAUSE OF CRASH IS DRIVER`S POOR JUDGMENT. THERE WERE SEVERAL   MORE REASONABLE OPTIONS AVAILABLE TO AVOID COLLISION WITH  THE  PHANTOM TAILGATER.</t>
  </si>
  <si>
    <t>MAJOR AVE</t>
  </si>
  <si>
    <t>VEHICLE #1 WAS TRAVELING EAST ON HWY 7.  DRIVER OF VEHICLE #1 APPLIED BRAKES.  VEHICLE #1 TRAVELED INTO NORTH DITCH AND STRUCK MAILBOX AND POST. NO INJURIES.</t>
  </si>
  <si>
    <t>MAJOR AV (N)</t>
  </si>
  <si>
    <t>V1 WAS TRAVELING WEST ON MNTH 7. V2 WAS ALSO TRAVELING WEST ON MNTH 7. ANOTHER WEST BOUND VEH ON MNTH 7 LOST CONTROL CAUSING SEVERAL CARS TO SLOW DOWN. V2 MANAGED TO STOPPED, BUT V1 WAS UNABLE TO STOP IN TIME AND COLLIDED INTO THE REAR OF V2.
NO INJURIES.
BOTH VEH`S DRIVEN AWAY</t>
  </si>
  <si>
    <t>V1 WAS WB ON MNTH 7 WHEN IT SLID ON ICE, CROSSED THE CENTER LINE AND THE LEFT FRONT OF V1 STRUCK THE LEFT REAR OF V2, WHICH WAS GOING EAST.  V1 IN DITCH ON SOUTH SIDE.  V2 IN DITCH ON NORTH SIDE.</t>
  </si>
  <si>
    <t>UNIT 1 TRAVELING WESTBOUND ON MNTH 7 NEAR MAJOR AVE
DEER CAME OUT FROM NORTH DITCH
UNIT 1 STRUCK DEER IN THE LEFT FRONT
DEER THEN LANDED ON SOUTH FOG LINE
UNIT 1 SUFFERED MODERATE DAMAGE TO LEFT FRONT.</t>
  </si>
  <si>
    <t>V1 was WB on MNTH 7 west of Major Ave.  She lost control and went into the ditch on the south side of the road.  She struck some trees on private property.  No one around when I arrived the first time.  Driver didn`t call law enforcement to report the crash.  I went to the address on the license.   No one would answer.  I located a number for who I thought the driver was.  She sounded intoxicated.  When I asked for her correct adress (not current on DL) she hung up on me twice, then wouldnt answer the phone again.  V1 was towed by Modern towing.  open bottle of beer in center console, car smelled of alcohol.  Contacted driver next day.  She admitted to drinking.  Cited for Careless Driving and wrong address on DL.  The owner notified the tree owner today.</t>
  </si>
  <si>
    <t>TRAFFIC WAS BACKED UP GOING EAST ON MNTH 7 AT MAJOR AVE DUE TO A FARMER PULLING A HAY WAGON.  V2 HAD TO SLAM ON THE BRAKES FOR THE VEHICLE IN FRONT OF HER.  V1 REARENDED V2.  SEVERE DAMAGE TO FRONT OF V2, MODERATE DAMAGE TO REAR OF V2.  V2 DRIVEABLE, V1 TOWED BY MODERN TOWING.  MINOR LEG INJURY TO D1.  NO APPARENT INJURIES TO D2.  D1 TRANSPORTED TO HUTCHINSON MEDICAL CENTER.  NO AIRBAGS, BOTH BELTED</t>
  </si>
  <si>
    <t>4 (MAJOR AVE.)</t>
  </si>
  <si>
    <t>DRIVER STATES VEHICLE IN FRONT OF HIM STOPPED ABRUPTLY CAUSING  HIM TO BRAKE HARD, IN TURN CAUSING TRAILER TO JACK KNIFE. DRIVER  NOT ACCUSTOMED TO WINTER DRIVING.
PULLING 53` 1998 WABASH TRAILER, TOKEN TRAILER PLATE Y97214, VIN  1JJV532W3W4L475067.
DBA GREEN BAY LLC, 1675 AMERICAN WAY, UNIT C, CEDAR HILLS, TX  76104</t>
  </si>
  <si>
    <t>VEHICLE #1 WEST BOUND ON MNTH 7. DRIVER STARTED TO FEEL ILL, HIT  MAILBOX AT 13657 HWY 7, RAN OFF ROAD RIGHT SIDE, WENT DOWN DITCH  BANK AND THEN TRAVELED NORTH WESTERLY THROUGH CUT ALFALFA FIELD. VEHICLE CONTINUED AT SPEED HITTING STEEP EMBANKMENT AND VAULTED ONE DRIVE WAY. CAME DOWN NEAR NEXT DRIVEWAY, BOTH FOR 13704 HWY  7. #1 CRASHED INTO THE ATTACHED GARAGE AT THAT RESIDENCE AND THEN UNIT #2 PARKED INSIDE PUSHING IT INTO THE HOUSE. UNIT #3 WAS  ALSO PARKED IN THE GARAGE AND DAMAGED. THE HOUSE WAS EXTENSIVELY  DAMAGED.
DRIVER #1 DOES NOT HAVE RECOLLECTION BETWEEN RUNNING OFF ROAD AND COMING TO REST IN GARAGE. STATES NO PRIOR INCIDENTS OF THIS  NATURE. MEDICAL EVALUATION REQUESTED TO DETERMINE IF DRIVER #1  SHOULD CONTINUE DRIVING OR REQUIRE LIMITATIONS OR RESTRICTIONS.
UNIT # 3 VEHICLE MODEL IS &amp;quote;FUN FOR 2&amp;quote;.
COMPLETE ALLINA HUTCHINSON RUN # IS 060612-0242.</t>
  </si>
  <si>
    <t>V1 WAS WB HWY 7 FOLLOWED BY V2 - V2 WAS DRIVING NORMAL HWY SPEEDS AROUND 55-60 MPH WHEN AT THE LAST SECOND NOTICED V1 IN FRONT OF THEM AND TRIED TO VEER OUT OF THE WAY BUT WAS UNABLE TO AND CRASHED INTO THE REAR/TRAILER THAT WAS BEING PULLED BY V1 - V1 ADMIT TO NOT HOOKING UP HIS TRAILER LIGHTS AND THE LOAD THAT HE WAS HAULING ON THE TRAILER ALSO BLOCKED THE VEHICLE TAIL LIGHTS SO V1 HAD NO VISIBLE LIGHTS TO THE REAR OF HIS VEH AND ALSO WAS TRAVELING WELL UNDER THE POSTED SPEED LIMIT OF 60 AS HE WAS GOING 40 MPH - VEH 2 WAS NOT ABLE TO SEE V1 DUE TO THESE CIRCUMSTANCES AND THERE WAS NO LIGHTING IN AREA OF CRASH</t>
  </si>
  <si>
    <t>Unit 1- Dodge Ram was traveling west on Hwy 7.
Unit 1 started to spin on slippery roadway and driver was unable to gain control.
Unit 1 spun out  into ditch and hit sign.
Crash occurred just to the east of 13494 HWY 7.</t>
  </si>
  <si>
    <t>Cloudy / Dry roads
Joseph S/B leaving driveway of address 13494 Hwy 7 crossing Hwy 7 to another driveway on the south side of Hwy 7.
Kyle E/B Hwy 7
Joseph hit L.R. of Kyle veh.
Both vehicles pulled into driveway across the Hwy when i had arrived.
No tows
No injuries</t>
  </si>
  <si>
    <t>Unit 1, Pontiac Vibe was traveling westbound on Hwy 7 on the inside lane.
Unit 2, Ford Ranger was traveling westbound on Hwy 7 on the outside lane.
Unit 1 attempted to pass Unit 2 with passing lanes coming to an end. Unit 1 started to spin and crossed in front of Unit 2 hitting the front left side of the bumper. 
Unit 1 slid into ditch on north side of hwy 7. 
Unit 2 came to a controlled stop on shoulder behind Unit 1.</t>
  </si>
  <si>
    <t>UNIT 1 TRAVELING EAST ON MNTH 7 BEHIND UNIT 2.
UNIT 2 SLOWED IN TRAFFIC BECAUSE HE DIDNT KNOW WHERE THE STOP WAS AT. UNIT 2 TURNED FOUR WAY FLASHERS ON AND DROVE SLOWLY IN THE LEFT EASTBOUND LANE.
UNIT 1 DIDNT SEE SEMI SLOWED IN TRAFFIC.
UNIT 1 STRUCK UNIT 2 IN THE REAR OF THE SEMI`S TRAILER.
UNIT 1 TOTALED
UNIT 2`S TRAILER SUFFERED SEVERE DAMAGE.
UNIT 2`S TRAILER PLATE WI (647856)
DRIVER OF UNIT 1 DECEASED ON SCENE.
BODY TAKEN TO MEDICAL EXAMINER`S IN ANOKA.</t>
  </si>
  <si>
    <t>Unit 1 traveling westbound on MNTH 7 west of  Lace AVE
Unit 1 lost control and slid across east bound lanes
Unit 1 became straight and backed into south ditch striking other side of ditch/creek
Unit 1 suffered minor damage to rear undercarriage.
Driver of Unit 1 transported to Hutchinson Hospital by Hutchinson Ambulance
Driver had pain in her neck.</t>
  </si>
  <si>
    <t>2015-8860</t>
  </si>
  <si>
    <t>Lace Av</t>
  </si>
  <si>
    <t>Vehicle #1 was EB on Hwy 7 just West of Lace Av when a deer supposedly ran out in front of the vehicle.  Driver locked up the breaks and skidded into the ditch after missing the deer on the wet roads.  Vehicle then traveled in the drainage ditch until they exited out of the drainage ditch as the ditched turned.  Vehicle then made a swooping right hand turn and ended up back in the ditch receiving extensive damage to the front and undercarriage.  no injuries or cites.</t>
  </si>
  <si>
    <t>CLEAR / DRY ROADS
BRYCE WAS S/B ON MAJOR AVE AT STOP SIGN, GOING TO MAKE A L. TURN ONTO MNTH 7.  STATED HE DIDN'T SEE THE VEH GOING WB.
BOTH VEHS TOWED
BRYCE MAILED CITED FOR : FAIL TO YIELD  CITE # ( 881905870152)</t>
  </si>
  <si>
    <t>12-02345</t>
  </si>
  <si>
    <t>LACE AVE (CR 71)</t>
  </si>
  <si>
    <t>D1 E/B MNTH 7, LOST CONTROL ON ICY SNOW COVERED ROAD, ENTERED NORTH DITCH AND STRUCK TRAFFIC ADVISEMENT SIGN. 
OWNER OF VEHICLE STATED SHE LOST CONTROL AND ENTERED DITCH TWO MILES PRIOR TO THIS EVENT AND D1 CONTINUED ON DRIVING FROM THERE.
FRONT DRIVE TIRES WERE COMPLETELY BALD AND LOOKED LIKE RACING TIRES.</t>
  </si>
  <si>
    <t>Hale</t>
  </si>
  <si>
    <t>Clear / Dry roads
Norem was EB on Hwy 7 making a left turn onto Kale Ave.  Korf was also EB on Hwy 7 he did not see the bypass lane and rear ended Norem veh.
Witness Melissa MCCalley phone # 507-647-9738 was right behind Korf veh and saw the crash.
Korf signed off with Ambul.
Norem was taken to Hutch ER by private veh.
Both vehs towed by Harlens.
Korf cited for: Drive w/o Due Care
Norem cited for :  Driving after Suspension.</t>
  </si>
  <si>
    <t>LACE   AVE</t>
  </si>
  <si>
    <t>- Cloudy  / patchy slushy roads &amp; patchy blowing snow.
- Veh.1 W/B ahead of veh. 2.
-D.1 stated he thought he got hit from behind, going about 50.
-D2 stated he was in R. lane, veh. 1 moved to L. lane and started to slide. D.2 stated he headed for the ditch, but caught the R.R. of veh. 1 on his way into the ditch, thought he was going about 60.
- No injuries
-Veh.1 towed by Harlens</t>
  </si>
  <si>
    <t>(WEATHER CONDITIONS DAYLIGHT, BLOWING SNOW, WINDY, 10 DEG, SNOW/ICE COVERED ROADS)-V1 WAS WB HWY 7 - DRIVER OF V1 NOTICED HIS VEHICLE START TO LOOSE CONTROL ON THE ICE/SNOW ON THE ROADWAY - TRIED TO CONTROL VEHICLE BUT LOST CONTROL CROSSING CENTER LINE AND GOING INTO THE EB LANE OF HWY 7 - V2 WAS EB HWY 7 SAW V1 LOOSING CONTROL AND CROSSING INTO HIS LANE - DRIVER OF V2 TRIED TO GET OUT OF THE WAY BY MOVING AS FAR TO THE RIGHT SHOULDER OF THE HIGHWAY BUT WASN'T ABLE TO GET OUT OF THE WAY WHEN V1 CRASHED HEAD ON INTO V2- V2 WENT INTO SOUTH DITCH AND ROLLED HIS TRUCK AND CAME TO REST ON ITS WHEELS IN A FIELD - V1 SPUN OUT AND CAME TO REST ON NORTH SHOULDER OF HWY 7.</t>
  </si>
  <si>
    <t>-UNIT ONE TRAVELING WESTBOUND ON HWY 7.
-DRIVER OF UNIT ONE STATED HE HIT A SLIPPERY PATCH OF ICE AND LOST CONTROL.
-DRIVER OF UNIT ONE STATED HE TOOK THE DITCH TO AVOID ONCOMING VEHICLES.
-UNIT ONE SLID INTO THE METAL POLE, MARKING THE CULVERT.
-UNIT ONES REAR DRIVER SIDE TIRE DID GO INTO THE SMALL CULVERT AND SHEERED OFF.</t>
  </si>
  <si>
    <t>Rich Valley</t>
  </si>
  <si>
    <t>Unit 1- Ford Escape was traveling west on Hwy 7.
Unit 2- Unknowing truck was traveling east on Hwy 7.
Unit 2 swerved over centerline and side swiped Unit 1.
Unit 2 kept traveling east after striking Unit 1.
Unit 1 pulled to shoulder because of damage.</t>
  </si>
  <si>
    <t>Riceville</t>
  </si>
  <si>
    <t>DRIVER STATES DRIVING 60 MPH ON CRUISE CONTROL. STATES CAR WAS   PULLING TO RIGHT. 911 CALLER REPORTED THAT CAR WAS OVER  CENTER  LINE PRIOR TO RUNNING OFF ROAD. DRIVER ADMITS WAS MESSING  WITH  CD PRIOR TO RUNNING OFF ROAD.
RAN OFF ROAD RIGHT SIDE, ENTERED DITCH, VAULTED APPROACH, HIT   RIGHT OF WAY SIGN, ENTERED CEMETERY HIT LARGE HEADSTONE BREAKING   IT IN HALF. OWNERSHIP OF HEADSTONE YET TO BE DETERMINED.
DRIVER SEEMED SLOW IN COMPREHENSION, DEMONSTRATED POOR   CONCENTRATION AND BALANCE. STATES ON 5 DIFFERENT MEDICATIONS.   EVALUATION REQUESTED TO DETERMINE MENTAL COMPETENCE / CORRECT   MEDICATIONS TO OPERATE MOTOR VEHICLE SAFELY.
NAME ON HEADSTONE WAS &amp;quote;LAWRENCE&amp;quote;, CEMETERY HAS NO RECORD OF  LIVING RELATIVES. REPAIR ESTIMATE IS $600.00.</t>
  </si>
  <si>
    <t>UNIT 1 WAS EAST BOUND HWY 7 - DRIVER SAW 2 VEH'S IN FRONT OF HER HIT THE BREAKS WHICH IN TURN SHE HIT HER BREAKS AND LOST CONTROL - DRIVER STATED SHE DID A 2-3 360'S ON THE ICE COVERED ROAD AND WENT INTO DITCH HITTING THE SNOWBANK IN DITCH AT APPROX 30-40 MPH- NO AIRBAGS DEPLOYED - SEAT BELTS WORN- PASSER BY PULLED VEH OUT OF DITCH UNKNOWN WHO THEY WERE- (OWNER OF THE VEH ADVISED ME THAT SOMETHING WAS DAMAGED MECHANICALLY IN THE VEH UNKNOWN WHAT - AND NO PHYSICAL EXTERIOR DAMAGE - I NEVER SAW VEH AS THE VEH WAS GONE FROM THE SCENE AND I SPOKE WITH INDIVIDUALS IN PERSON AT HOSPITAL - DR SAID NO INJURIES WITH EITHER PARTY).</t>
  </si>
  <si>
    <t>Vehicle 1 was stopped in the roadway waiting to make a left turn.  Driver of vehicle 2 stated there was a vehicle between him and vehicle 1 that swerved around vehicle 1.  Driver of vehicle 2 attempted to swerve but fish tailed striking vehicle 1 and then going into the south ditch striking a sign.</t>
  </si>
  <si>
    <t>KALE AVE</t>
  </si>
  <si>
    <t>V1 AND V2 WERE WB ON MNTH 7 AT KALE AVE.  V2 WAS TRAVELING APPROXIMATLEY 25MPH DUE TO BAD ROAD CONDITIONS.  V1 CAME UP BEHIND V2 AT APPROXIMATELY 60MPH AND COULDN`T STOP.  V1 REARENDED V2.  D1 FLED THE SCENE IN V1.  PASSENGER IN V2 COMPLAINED OF NECK PAIN.  HE WENT TO HUTCHINSON HEALTH BY AMBULANCE.  HE WAS TREATED AND RELEASED.  D2 NOT INJURED.  D1 WAS AT HIS APARTMENT IN SILVER LAKE.  HE ADMITTED TO THE CRASH AND FLEEING THE SCENE.  HE WAS ARRESTED FOR 2ND DEGREE DWI AND HIT AND RUN.  HARLAN`S AUTO TOWED THE BOTH VEHICLES.</t>
  </si>
  <si>
    <t>Nissan Rogue traveling east on Hwy 7 approaching Kale Ave north.  
Driver of Nissan saw deer on roadway and swerved to the left to try and avoid it but was unable to.
Nissan hit deer head on.
Nissan crossed center line and then into ditch in north side of Hwy,
Nissan traveled in down slope of ditch for short distance before hitting stop sign on Kale Ave.
Nissan came to a stop on Kale Ave.</t>
  </si>
  <si>
    <t>Dodge Caravan was traveling west on Highway 7 at Kale Ave East.
Deer attempted to cross highway from north to south in front of Dodge and was hit but the front right bumper.</t>
  </si>
  <si>
    <t>Unit 1, Dodge Caravan was traveling west on Hwy 7.
As Unit 1 was going through S-curve vehicle started to spin and slide into opposite lane of traffic.
Driver was unable to gain control and slid into ditch sideways.
As Unit 1 slid into ditch passenger side wheels caught in snow and vehicle rolled onto its side.</t>
  </si>
  <si>
    <t>- Blowing snow / patchy ice and snow pack.
- Veh.1 E/B Hwy 7 lost control and hit Veh 2 &amp; Veh 3 parked on E/B Hwy 7 shoulder.  Veh. 2 was stuck. Veh 3 driver Ryan was out of the veh at the time of the crash.
- No injuries
- Veh 1 &amp; 2 towed by Genes from Silver Lake.</t>
  </si>
  <si>
    <t>Vehicle was traveling E/B on MN Hwy 7 west of 190th St negotiating a curve to the left.  Roadway was iced over.  Vehicle slid off roadway,  into south ditch.  Traveled through the ditch S/B striking grove of trees and overturning onto the driver side.</t>
  </si>
  <si>
    <t>Silver Lake</t>
  </si>
  <si>
    <t>U1 was EB on MNTH 7 when the driver was negotiating a curve to the left. The driver said he was going about 50 MPH when he felt the tires sliding out from beneath the truck. the driver then tried to correct to the right and over corrected putting the semi and trailer into the ditch. The semi was pulling an enclosed trailer with Indiana plate P98345.</t>
  </si>
  <si>
    <t>LACE AVE</t>
  </si>
  <si>
    <t>Chevy Blazer was east bound Hwy 7 traveling on the outside lane of the passing lanes.
As passing lanes were coming to an end driver merged into the  inside lane and lost control.
Chevy slid across west bound lanes of traffic and into ditch.
When the Chevy`s wheels caught the snow as it entered the ditch  the Chevy rolled onto its passenger side and then onto its roof.
Chevy came to rest on its roof facing west in the west bound  ditch.
Driver stated she was going to go to hospital on her own to be checked out. States she has some pain and thinks it from seatbelt.</t>
  </si>
  <si>
    <t>D2 stated he was EB on MNTH 7 going around a curve near MP 149.  He said there was a newer silver pickup (possibly GMC, but not sure) pulling an ATV on a small trailer.  The pickup (V1) crossed the centerline and the left side of the trailer struck his door. The D2 pulled over immediately.  He said D2 applied the brakes, then kept going WB on MNTH 7.  Follow up to locate V1 was not successful.  V2 had damage to the driver's side door.  It peeled back the outer portion of the door.   I took photos.  He was able to driver the car to nearby gas station.  The tired was bulging.</t>
  </si>
  <si>
    <t>190TH STREET (T-53)</t>
  </si>
  <si>
    <t>UNIT #1 EAST BOUND LOST CONTROL ON SLIPPERY ROADWAY, CROSSED  CENTER LINE. COLLISION OCCURRED IN WEST BOUND LANE.</t>
  </si>
  <si>
    <t>Kale Avenue</t>
  </si>
  <si>
    <t>-driver was westbound on Hwy 7 and lost control on slippery roads and slid into ditch.  Ditch was full of snow and did damage front, side, and box of vehicle.
-driver was not injured and no other vehicles were involved.</t>
  </si>
  <si>
    <t>On 12/04/17 at approximately 2200 hours a 2003 white Pontiac Vibe with the MN license plate of 296KRC was traveling westbound on Highway 7 and a 2010 white Ford Econoline cargo van with the MN license plate YBC2114 was traveling eastbound on Highway 7. Both drivers advised they were traveling at approximately 30 miles per hour at the time of the crash with their seatbelts on. Pontiac hit a patch of ice and felt the front tires slide towards the center lane. The driver stated the wind pushed his vehicle over the center line. The weather service was reporting wind gusts of up to 45 miles per hour that night. The Pontiac crossed over the center lane and sideswiped the cargo van as it was traveling eastbound. The driver of the cargo van stated he swerved towards the south ditch in an attempt to avoid collision with the Pontiac. The vehicles collided in a sideswipe fashion. The cargo van ended up with the south ditch and the Pontiac came to rest in the middle of the roadway, in both the westbound and eastbound lanes. No injuries resulted from this crash.</t>
  </si>
  <si>
    <t>190TH</t>
  </si>
  <si>
    <t>V1 was WB on MNTH 7.  V2 was EB.  V1 was following  a MNDOT snowplow.  The winds were approximately 40mph blowing snow and making it white-out conditions.  When the snowplow passed V2, D1 and D2 both said they couldn`t see and lost track of where they were at on the roadway.  They collided head on near the middle of the highway.  Both vehicles had severe damage and were towed by Genes Towing.  Niether driver was transported.  D1 complained of chest pain from seatbelt and/or airbag.  I transported both drivers to Hutchinson.</t>
  </si>
  <si>
    <t>14-00372</t>
  </si>
  <si>
    <t>State Highway</t>
  </si>
  <si>
    <t>190th Street</t>
  </si>
  <si>
    <t>Vehicle was traveling west bound on State Highway 7.  Driver said she slid off the road, entered the north side ditch, and her vehicle rolled, landing on its roof.  Driver said she was driving approximately 45 mph.  Driver only occupant and wearing her seatbelt.  Highway 7 was very slippery at this time.</t>
  </si>
  <si>
    <t>On 12/4/2017 at approximately  2202 hours McLeod County Communications advised of a crash on Highway 7 west of Silver Lake. Upon my arrival I observed a Sterling 350 MNDOT plow and a 2003 White Pontiac Vibe in the middle of the road blocking traffic. The Pontiac had been involved in a motor vehicle crash with another vehicle on scene and as a result had stalled in the roadway. The Pontiac care to rest perpendicular in the roadway, occupying both lanes of travel. The westbound MNDOT plow came upon the Pontiac after the driver of the Pontiac got out to speak with the driver of the previously mentioned crash. The driver of the plow saw the Pontiac in the roadway and applied the brakes. Due to icy roadways and poor visibility the plow was not able to make a complete stop prior to striking the Pontiac. The plow blade struck the passenger side of the Pontiac. The plow then turned left and ended up parallel to the Pontiac in the roadway. Airbags had been deployed in Pontiac due to the previous crash. The driver of the Pontiac was not in the vehicle at the time. No injuries resulted from this crash. All insurance information is attached to this incident.</t>
  </si>
  <si>
    <t>UNIT 1 WAS WB HWY 7 - ROADS WERE ICE COVERED WITH A SEVERE CROSS WIND CAUSING BLOWING SNOW AND LARGE DRIFTS - DRIVERS VAN STARTED TO SLIDE ON THE ICE DUE TO CROSS WINDS CAUSING HIM TO HIT SNOW DRIFT PULLING HIM INTO NORTH DITCH OVERTURNING IN THE DEEP SNOW.</t>
  </si>
  <si>
    <t>KALE AVENUE (T195)</t>
  </si>
  <si>
    <t>CROSS-WIND CAUGHT EMPTY SEMI-TRAILER, UNIT JACK-KNIFED, RAN OFF  ROAD LEFT SIDE.
PULLING A 2014 UTIL SEMI TRAILER, MN LICENSE 2881STM, VIN  1UYVS2535EM953514
DBA J.R. SHUGAL</t>
  </si>
  <si>
    <t>14-001553</t>
  </si>
  <si>
    <t>190th St</t>
  </si>
  <si>
    <t>-vehicle traveling W on Hwy 7
-driver lost control of vehicle
-vehicle slid into N ditch &amp; flipped onto driver side</t>
  </si>
  <si>
    <t>Chevrolet Silverado was  eastbound on Highway 7 approaching Silver Lake.
Two deer came out of ditch on north side of highway. First deer made it across but second deer leaped up and struck the windshield of the Chevrolet.</t>
  </si>
  <si>
    <t>MAIN ST</t>
  </si>
  <si>
    <t>Unit 1 Audi was traveling East on Hwy 7 approaching Silver Lake.
Unit 2 Subaru was ahead of Unit 1 also traveling East on Hwy 7. 
Vehicles ahead of Unit 2 started to slow and come to a stop for unknown reason so Unit 2 slowed.
Unit 1 noticed Unit 2 slow and tried to stop but slid into the back of Unit 2 because of icy Hwy.</t>
  </si>
  <si>
    <t>#2 SLOWING FOR VEHICLE IN FRONT OF HIM MAKING LEFT TURN INTO DRIVEWAY OF 10991 HWY 7. #1 RAN INTO REAR OF #2.
#1 PULLING A 1975 MUVA FLATBED TRAILER, MN LICENSE 6071STA. VIN:3238. 3 FORKLIFTS ON TRAILER.
#1 CITED FOR FOLLOWING TOO CLOSELY.
#2 CITED FRO DRIVING AFTER REVOCATION.</t>
  </si>
  <si>
    <t>unit 1 traveling westbound on Highway 7 west of silver lake.
unit 2 traveling eastbound on Highway 7 west of silver lake
unit 1 began accelerating out of the 45 MPH zone into the 60 MPH zone
unit 1 began swerving and lost control
unit 1 went into the eastbound lane striking unit 2 directly in the front
unit 1 then flipped end over and landed on the roof
unit 2 veered off and came to final rest in the east ditch.
unit 1 suffered totaling damage
unit 2 suffered totaling damage
driver of unit 1 and unit 2 taken to Hutchinson Hospital
driver of unit 1 then flown to HCMC suffering from numerous fractures and possible life threatening injuries</t>
  </si>
  <si>
    <t>Unit 1 traveling west on Hwy 7. Deer came out of ditch fromt he north side of Hwy. 
Driver unable to avoid deer and hit it head on.
Deer ended up in south side ditch dead.
Driver was able to stop vehicle on shoulder.
Small cuts to driver from broken glass.
Severe damage to front end of vehicle and windshield broke.</t>
  </si>
  <si>
    <t>V1 WAS TRAVELING WEST ON MNTH 7. V1 WAS TRAVELING TO FAST FOR ROAD CONDITIONS, WENT INTO THE DITCH AND STRUCK A SPEED LIMIT SIGN, ADDRESS SIGN AND MAIL BOX.</t>
  </si>
  <si>
    <t>RAINING / WET ROADS / PATCHY WIND
VEH.1 YATES WAS SB ON 200TH ST MAKING A LEFT TURN ONTO HWY 7.   HE WAS PULLING A TRL WITH A SKID STEER ON IT. YATES SAID HE DIDN'T SEE VEH 2 WHEN HE PULLED OUT ONTO HWY 7.
VEH 2 HERTZOG WAS WB ON HWY 7. HE STATED THAT VEH. 1 PULLED OUT IN FRONT OF HIM AND HE HIT THE TRL AND WENT INTO THE NW DITCH AT THAT INTERSECTION AND HIS VEH WAS UP AGAINST A POWER POLE.
HERTZOG SIGNED OFF AT THE SCENE WITH MEDICAL.
YATES NO INJURIES
HERTZOG VEH TOWED BY HARLENS
YATES WAS ABLE TO DRIVE HIS VEH AND TRL FROM THE SCENE.
YATES CITED FOR: FAIL TO YIELD ( 88190587575 )</t>
  </si>
  <si>
    <t>16 CR</t>
  </si>
  <si>
    <t>Unit 1 turned south onto CR. 16 and turned around to croass over Hwy 7 and head north on CR. 16.
Unit 2 was west bound on Hwy 7.
Unit 1 pulled out into intersection and ran into the front left fender and tire of Unit 2.</t>
  </si>
  <si>
    <t>SILVER AVE</t>
  </si>
  <si>
    <t>DRIVER WAS WB ON MNTH 7 AND APPEARED TO HAVE A SEIZURE.  THE VEHICLE WENT LEFT INTO THE SOUTH DITCH, ON THE EDGE OF SILVER AVE, AND INTO A YARD.  HE RAN OVE SOME TREES AND SHRUBS IN THE YARD.  DRIVER WAS UNCONCIOUS AND BREATHING WHEN I ARRIVED.  HE DID WAKE UP.  HE WAS TRANSPORTED TO GLENCOE  HOSPITAL BY SILVER LAKE AMBULANCE.  MARIJUANA PIPE BEHIND THE SEAT.  DRIVER ADMITTED TO SMOKING SOME LAST NIGHT.  THE DAMAGE TO THE YARD WAS TO TREES, SHRUBS AND A FENCE.  OWNER OF PROPET IS JOYCE AND ROGER MALLAK OF 232 SILVER AVE, SILVER LAKE MN.</t>
  </si>
  <si>
    <t>200th Street</t>
  </si>
  <si>
    <t>State Highway 7</t>
  </si>
  <si>
    <t>Unit 2 was stopped at the stop sign st 200th St waiting for traffic to clear to cross HW 7.  Unit 1 was driving WB on HW 7 and slowed to 20-30 MPH to turn R onto 200th St.  The road surface was completely covered in packed ice and snow and Unit 1 lost traction and slid into the driver's side of Unit 2.  Both drivers reported no injuries, lap and shoulder belt use and no airbag deployment.  Bothe vehicles sustained moderate damage, but were drivable.</t>
  </si>
  <si>
    <t>WALTER WESTBOUND IN CADILAC.  KLIMA PULLS OUT OF DRIVEWAY OF LOCAL BUSINESS NORTHBOUND TO GO WEST AHEAD OF WALTER.  KLIMA DOES NOT NOTICE WALTER`S CADDY COMING.  WALTER SKIDS BUT T-BONES KLIMA`S VAN.  NO INJ.</t>
  </si>
  <si>
    <t>CLOUDY / DRY RDS.
RICHARD WAS S/B ON CO. RD. 16 CROSSING HWY 7. HE TOLD ME HE DIDN'T SEE THE VEH COMING W/B ON HWY 7.
DUSTIN WAS W/B ON HWY 7.  HE STATED THE CAR PULLED OUT IN FRT OF HIM AND THEY HIT.
ALL 3 PEOPLE IN RICHARD'S VEH WERE TAKEN TO THE HUTCHINSON ER BY AMBUL.
DUSTIN WAS ALSO TAKEN TO THE HUTCHINSON ER BY AMBUL.
HARLENS TOWED BOTH VEHS.
WITNESS PURCELL TOLD ME HE WAS W/B ON HWY 7 BY THE RIGHT TURN SIGN TO GO NORTH ON CO.RD. 16 WHEN HE SEEN THE CAR PULL OUT ONTO THE HWY AND SEEN THE CRASH.
RICHARD WAS MAILED A CITE FOR: FAIL TO YIELD</t>
  </si>
  <si>
    <t>Vehicle 1 was entering roadway from the Dollar General parking lot and was going to turn eastbound on Hwy 7.
Vehicle 2 was traveling westbound on Hwy 7.
Driver of vehicle 1 stated she didn't see vehicle 2 until it was to late.  Driver of vehicle 2 slammed on his brakes and went into the center turn lane but was still struck by vehicle 1.
Driver of vehicle 1 indicated it was her fault.</t>
  </si>
  <si>
    <t>Unit 1 Ford Taurus was traveling East on Hwy 7 entering the city of Silver Lake.
Unit 2 International Truck was also traveling East on Hwy 7 just ahead of Unit 1.
Unit 2 approached the reduced speed zone going through Silver Lake and driver started to slow his vehicle.
Driver of Unit 1 was distracted with items in his vehicle and was not aware of the reduced speed zone or the slowing vehicle ahead of him and rearended the trailer being pulled by Unit 2. 
Unit 2 was pulling a homemade trailer used for transporting spools of wire. Damage to trailer appeared minor. Left rear tail lights was broke off along with license plate.</t>
  </si>
  <si>
    <t>Unit 2 was making a right turn.
Driver 1 states sun had been in her eyes, and must have looked away to the right and did not see Unit 2 until she ran into it.
Driver 1 cited for failure to use due care.</t>
  </si>
  <si>
    <t>Lake Avenue N</t>
  </si>
  <si>
    <t>* V-1 IN LEFT TURN LANE WAITING TO TURN LEFT (SOUTH) ON LAKE AVE FROM WESTBOUND HWY 7.
* V-2 AT STOPSIGN WAITING TO TURN LEFT (WEST) FROM NORTHBOUND LAKE AVE.
* V-1 STARTED TO TURN ON TO LAKE AVE FROM HWY 7.
* V-2 STARTED TO TURN ON HWY 7 FROM LAKE AVE.
* V-2 STRUCK V-1 ON DRIVER'S SIDE.
* V-2 MOVED OFF OF HWY 7 NO TO BLOCK HWY 7 BEFORE LAW ENFORCEMENT ARRIVAL.
* V-2 DRIVER STATED HE DIDNT SEE V-1 DUE TO THE SUN.
* V-1 AND V-2 TRAVELING BETWEEN 5 AND 10 MILES PER HOUR.
* V-1 AND V-2 DRIVERS WEARING SEATBELTS.
* AMBULANCE WAS PAGED TO HAVE DRIVERS SIGN OFF.</t>
  </si>
  <si>
    <t>SUMMIT AVE NW</t>
  </si>
  <si>
    <t>V1 STOPPED AT STOP SIGN OF SUMMIT AV &amp; MNTH 7.
V2 WAS TRAVELING EAST ON MNTH 7.
V1 DIDN`T SEE V2 AND PULLED IN FRONT OF V2, CAUSING THEM TO COLLIDE.
BOTH VEH`S TOWED.</t>
  </si>
  <si>
    <t>2 CR</t>
  </si>
  <si>
    <t>Unit 1 was westbound Hwy 7 approaching Cr. 2.
Unit 2 was also westbound Hwy 7 behind Unit 1.
Unit 1 pulled over into right turn lane and made U-turn in front of Unit 2.
Unit 2 was unable to avoid hitting Unit 1 and hit the driver side of Unit 1.</t>
  </si>
  <si>
    <t>Single vehicle crash reported by MnDOT snowplow driver to MnDOT/State Patrol dispatch.
I arrived to find a 2002 Ford Explorer in the south ditch of MNTH 7 east of Grove Avenue. The marks in the ditch from the vehicle showed it was eastbound on MNTH 7 and entered the south ditch, struck a telephone box, and continued over a driveway approach for 209 Hwy 7 E before becoming stuck in snow on the east side of the driveway. 
The driver of the Ford, Rickmyer, stated she was eastbound on MNTH 7 and there was a snowplow on the eastbound shoulder of the highway plowing. She stated the vehicle in front of her passed the snowplow and continued on. She stated she passed the snowplow and lost control of her vehicle. 
At the location where Rickmyer passed the snowplow she had to use the center turn lane to pass the snowplow. The center turn lane was snow/ice covered from the 3 inch snowfall the previous day and evening. The main driving lane was down to the pavement.
Minor damage to the front driver's side corner from the crash and minor damage to the telephone box (#3849) which belonged to CenturyLink.
The vehicle was winched from the ditch by Kevin's.</t>
  </si>
  <si>
    <t>-McLeod S.O got a call approx. 0820 about a veh. that hit a sign.
-Address sign 9924 Hwy 7 was knocked down. Veh across Rd. had  2 flat tires on damage to L.R. door, grass / mud on veh as well.
-RCO found a phone # for R.O. and they called me just before 10 am.
-D1 stated coming home from work coming into Silver Lake hit some ice and went into the ditch, didn`t think she hit anything, called her son who came out and he too didnt see any damage. But know that there is damage they want a report.
-veh. 1 parked in private lot, they will get it towed later
-No injuries
-D.1 cited for: ( fail to notify owner of property damage crash)</t>
  </si>
  <si>
    <t>UNIT 1 WAS PULLING A CAR TRAILER - GOT EAST OF SILVER LAKE ON HWY 7 HEARD A BOOM LOOKED BACK AND SAW HIS TRAILER DETACHED AND GO INTO SOUTH DITCH AND HIT A STREET SIGN THEN GO BACK INTO ROADWAY CROSSING THE HIGHWAY DOWN INTO NORTH DITCH OF HWY 7 COMING TO REST ON ITS TIRES - NO OTHER PROPERTY OR CARS WERE DAMAGED.</t>
  </si>
  <si>
    <t>Unit 1- Chevrolet Tahoe was eastbound on Hwy 7 approaching Cr.92.
Unit 2- Toyota Sienna was westbound on Hwy 7 approaching Silver Lake.
Unit 1 crossed over center line and sideswiped the left rear of Unit 2.
After the collision, Unit 1 went to the right and into the ditch on the south side of Hwy 7.
Unit 1 traveled in the ditch hitting a electrical post.
Unit 1 hit the embankment to Cr. 92 and vaulted over Cr. 92 landing on the east side hitting right of way sign.
Unit 1 rolled after landing and came to rest in a bean field facing north.</t>
  </si>
  <si>
    <t>UNIT 2 BEHIND AN EASTBOUND SEMI THAT WAS WAITING TO TURN NORTH ONTO CSAH 2. UNIT 1 SOUTHBOUND ON CSAH 2 STOPPED AT THE THE STOP SIGN, DID NOT SEE UNIT 2 AND STARTED TO CROSS MNTH 7. UNIT 2'S FRONT BUMPER CAUGHT ON UNIT 1'S TRAILER HITCH, TEARING THE BUMPER OFF. BOTH UNITS STOPPED, BUT INSUFFICIENT INFORMATION WAS EXCHANGED.
DRIVER 1 CITED FOR FAIL TO YIELD RIGHT OF WAY FROM A STOP SIGN / THROUGH HIGHWAY.</t>
  </si>
  <si>
    <t>U1 was SB on McLeod County Road 2 when it went through a stop sign. U2 was WB on MNTH 7 when the driver observed U1 go through the stop sign. U2 tried to swerve to the left to avoid the collision but the vehicles collided in the intersection at a right angle. The collision U1 to spin on MNTH 7 where it came to final rest facing NB in the EB lanes. After the collision, U2 rolled and came to final rest facing SB in the Southwest ditch. Witnesses stated U1 was SB on CR 2 when it blew through the stop sign without ever hitting the brakes when it collided with U2. It was foggy out at the time of the crash.</t>
  </si>
  <si>
    <t>V2 was traveling WB on MNTH 7 when it slowed to turn left onto Hamlet Ave. V1 was behind V2 traveling WB when it failed to use the by pass lane and collided with V2, sending V2 into the south ditch. Driver of V1 was cited for Careless Driving 169.13.2 and warned for CFR-brakes out of adjustment 49CFR393.47(E).
V1 was pulling a 1997 East end dump semi trailer, MN license 1635STK. The trailer was empty at the time of the crash.</t>
  </si>
  <si>
    <t>HAMLET AVE</t>
  </si>
  <si>
    <t>- Cloudy / dry roads, no snow in this area.
-D.1 was going W/B Hwy 7 admitted crossing the center line and sideswiping veh.2. Said he was listening in raido.
-Checked D.1 cell phone last text around 1830 hrs. Last call 1939 hrs.
-D.2 stated saw veh.1 come over center line at her.
-Veh.2  had 4 kids in it as well.
Adrian Sanchez 03-05-2001  2nd left
Victor Ruelas 02-15-2006  2nd right
Daniel Ruelas 01-26-2003  3rd right
Eduardo Ruelas 02-15-2006  3rd left
-No injuries.
-No tows
-D.1 cited for: Careless Driving (889000172653)</t>
  </si>
  <si>
    <t>DRIVER STATES HE SWERVED FOR DEER, THEN OVER CORRECTED. CROSSED CENTER, RAN OFF ROAD LEFT, ENTERED DITCH, OVERTURNED, CAME TO REST ON WHEELS.</t>
  </si>
  <si>
    <t>GRAIN AVE</t>
  </si>
  <si>
    <t>-Dry Rds. / Clear
-Veh. 2 had stopped on Hwy 7, there had been a crash ahead of him and hay bales all over the Hwy.
-Veh.1 ran into the back of Veh.2.
-No injuries.
-Veh.2 was towed by Jerry`s, owners request.</t>
  </si>
  <si>
    <t>COUNTY RD 2</t>
  </si>
  <si>
    <t>V1 WAS WB ON MNTH 7 NEAR GRAIN AVE.  IT CAME UP FAST BEHIND V2.  V1 STRUCK THE LEFT REAR QUARTERPANEL AND CONTINUED ON.  IT TURNED ON CO 92 INTO SILVER LAKE AND SPED THROUGH TOWN ON MAIN ST.  IT BLEW THROUGH A STOP SIGN.  THE VEHICLE WAS UNABLE TO BE LOCATED.  IT WAS A BLUE SUV.</t>
  </si>
  <si>
    <t>8454  DRIVEWAY</t>
  </si>
  <si>
    <t>-Dry Rds. / Clear.
-Veh.2 making L. turn into driveway, pulling hay rack , loaded with hay.  Had flashing amber light &amp; slow moving veh. sign on back of hay rack.
-Veh.1 ran into back of veh.2 trl.
-D.1 stated had slowed down to about 55 because of the darkness. Saw flashing light, thought it was a construction sign of some kind. didn`t see trl. with hay until last second.
-Veh.1 towed by Genes
-Both people in Veh.1 taken to Ridgview ER in Waconia, by Silver Lk. Ambul.
-Treated &amp; Released 
-D.2 No injuries.
-D.1 cited for: Drive w/o due care                 ( 899000058368)</t>
  </si>
  <si>
    <t>Unit 1- Volkswagen Jetta was traveling west on Hwy 7 approaching Fox Ave.
Unit 2- GMC Sierra with farm wagon was traveling west on Hwy 7 ahead of Unit 1.
Unit 2 was traveling slow with farm wagon full or round bails. Wagon also had slow moving sign with additional reflectors.
Driver of Unit 1 dropped his electronic e-cig (Vape) and looked down to pick it up and when he looked back up the wagon was right there and he could not stop or avoid it.</t>
  </si>
  <si>
    <t>GARDEN AVE</t>
  </si>
  <si>
    <t>CHRYSLER WAS TRAVELING WEST ON HWY 7.
HWY SNOW COVERED.
CHRYSLER STARTED TO SKID AND ROTATE. DRIVER UNABLE TO GAIN  CONTROL OF VEHICLE.
CHRYSLER CROSSED OVER CENTER LINE AND INTO OPPOSITE LANE OF  TRAFFIC BEFORE GOING INTO DITCH AND HITTING NO PASSING SIGN.
VEHICLE WAS STUCK IN SNOW IN DITCH.</t>
  </si>
  <si>
    <t>UNIT 1 TRAVELING EAST BOUND
DRIVER OF UNIT 1 ADMITTED FALLING ASLEEP. WENT ACROSS WEST BOUND LANES INTO NORTH DITCH. 
UNIT 1 SUFFERED MODERATE DAMAGE TO THE FRONT END FROM STRIKING SWAMP/DITCH EDGE
DRIVER OF UNIT 1 CITED WITH DUTY TO DRIVE WITH DUE CARE.</t>
  </si>
  <si>
    <t>UNIT 1 AND 2 WERE BOTH TRAVELING WEST BOUND HWY 7 - UNIT 2 WAS IN LEFT LANE OF DOUBLE LANE AND UNIT 1 WAS IN THE RIGHT LANE BUT BEHIND UNIT 2 - UNIT 2 SAW THAT THE DOUBLE LANES WERE GOING TO BE ENDING AND TURNED ON HIS RIGHT TURN SIGNAL APPROX 1/4 MILE BEFORE MERGE TO SINGLE LANE - UNIT 2 LOOKED OVER AND COULD SEE UNIT 1 APPEAR TO BE WEAVING WITHIN HER LANE AND APPEARED TO BE TRYING TO OVERTAKE UNIT 2 - UNIT 2 SAW THIS AND BEGAN TO SLOW DOWN AS MUCH AS HE COULD AND SAW EAST BOUND TRAFFIC SO HE COULDN'T MOVE OVER ANY FURTHER LEFT TO ALLOW UNIT 1 TO PASS - UNIT 1 CONTINUED TO TRY AND OVERTAKE UNIT 2 IN THE BOTTLE NECK OF THE MERGE AND ENDED UP SIDESWIPING UNIT 2 - BOTH UNITS ENDED UP ON NORTH SHOULDER OF HWY 7 WITH UNIT 1 NOW IN FRONT OF UNIT 2 - BOTH UNITS HAD MINOR DAMAGE - PAINT TRANSFER/SCUFFS AND UNIT 1 HAD SIDE MIRROR DAMAGE.</t>
  </si>
  <si>
    <t>FALCON AVE</t>
  </si>
  <si>
    <t>V/1 WAS NORTH ON CSAH 15,  MAKING TURN TO GO WEST ON MNTH 7.  V/2 WAS EAST ON MNTH 7.  V/1 DRIVER TOLD ME THAT HE DID NOT SEE THE EAST BOUND VEHICLE, PULLED OUT INTO THE LANE, AND WAS HIT BY V/2.  V/2 DRIVER COULD NOT AVOID THE CRASH.  LOOKING AT V/1, I NOTICED THAT THE WINDOWS WERE STILL FROST/DEW COVERED.</t>
  </si>
  <si>
    <t>Unit one was in the far left hand turn lane on Main St N, facing north. When the vehicle proceeded through the intersection, the driver stated he was not paying attention and clipped the sign placed in the divider of Hwy 7 E. SP 201 assisted with the accident and placed a yellow tag #86793 on the sign that was knocked down. Sp 201 also notified state in order to have it fixed. The driver of unit one was cited for innatentive driving.</t>
  </si>
  <si>
    <t>Wirt</t>
  </si>
  <si>
    <t>DRIVER LOST CONTROL ON SLIPPERY ROAD, RAN OFF ROAD RIGHT SIDE, HIT MAILBOX, OVERTURNED AND CAME TO REST AS SHOWN.
MAILBOX @ 6840 HWY 7- REBECCA HELBERG
VEHICLE WAS UPRIGHTED BY HARLAN`S</t>
  </si>
  <si>
    <t>Winsted</t>
  </si>
  <si>
    <t>Unit 1- Toyota Prius west  bound on Hwy 7 entering passing lanes.
Unit 2- Chevrolet Suburban west bound Hwy 7 behind Unit 1.
As Unit 1 entered passing lane driver went into left lane to go around vehicle that was ahead of it.
As Unit 1 was entering onto left lane Unit 2 ran into the left rear of Unit 1.</t>
  </si>
  <si>
    <t>V1 was EB on mnth 7.  the road was glare ice.  She slowed a little and lost control went into the south ditch and rolled the SUV.  No injuries.  V1 was towed by Harlans.</t>
  </si>
  <si>
    <t>UNIT 2 AND UNIT 3 WERE STOPPED IN THE TRAFFIC LANE ON HWY 7 WB WAITING IN LINE OF CARS FOR PACE CAR TO BRING THEM PAST THE CONSTRUCTION. UNIT 1 WAS WB HWY 7 AND WAS APPROACHING LINE OF CARS HE LOOKED DOWN TO USE CAR RADIO AND LOOKED UP SAW LINE OF CARS CLOSER THAN HE EXPECTED WENT TO VEER TO MISS UNIT 2 WHEN HE STRUCK UNIT 2 IN THE REAR PASSENGER SIDE BUMPER AND SIDESWIPED UNIT 2 WITH DRIVER SIDE OF UNIT 1. PARTS OF UNIT 1 AND 2 HIT UNIT 3 AS HE WAS ALSO STOPPED IN THE ROADWAY WAITING IN LINE OF CARS. UNIT 1 CONTINUED INTO THE NORTH DITCH OF HWY 7 WHERE HE CAME TO REST. UNIT 1 HAD GOTTEN A MINOR BLOODY NOSE, UNIT 2 AND 3 HAD NO INJURIES.</t>
  </si>
  <si>
    <t>CLOUDY / DRY ROADS, HAD JUST STARTED RAINING, UNSURE IF IT WAS RAINING HERE AT THE TIME OF THE CRASH
KRIENKE WAS IN BOBCAT ON SHOULDER GOING E/B ON HWY 7 MAKING A L. TURN INTO HIS DRIVEWAY. DIDN'T SEE THE EB VEH AND TURNED INTO IT.
IBRAHIM VEH TOWED BY HARLENS
KRIENKE WAS CITED FOR: UNSAFE CHANGE OF COURSE.</t>
  </si>
  <si>
    <t>I, Trooper Garrison Elsenpeter was conducting a traffic stop on Highway (Hwy) 7 westbound. As I was pulling up to the rear of the vehicle I saw unit 1 driving eastbound on the shoulder, fully out of the lane of traffic and unit 2 driving eastbound in their correct lane. As I came to a stop, I heard a bang over my left shoulder that can be heard over my squad camera during the traffic stop. At that time, unit 2 was passed my squad and was currently passing unit 1. Both units continued driving. Unit 1 turned north crossing Hwy. 7 into the driveway and unit 2 continued eastbound. At the end of my traffic stop a gentleman advised me that both units struck one another. 
Unit 1 was traveling eastbound pulling a farm trailer on the shoulder of the Hwy 7. Unit 1 was displaying hazard lights during the operation and turn signal when it was stopped. Unit 2 was traveling eastbound behind unit 1. Upon driving by the emergency vehicle, unit 2 was slowing down to drive past. As unit 2 passed and then started to pass by unit 1, the front driver side tire of unit 1 and the front passenger side trailer of unit 2 struck one another. Unit 2 continued eastbound and stopped at McLeod and Carver County line. The driver of unit 2 witnessed smoke coming from the trailer and noticed the damage shortly after.
Damage of unit 1 consisted of a quarter piece of tread mark torn off. 
Damage of unit 2 consisted of a bent panel, a bent horizontal rod along rear tire causing tire damage, rear ramp bent up, and rear passenger tail light bent out causing broken welds. 
Unit 2 has a bobtail insurance plan, a secondary liability insurance coverage  through Corporate 4 Insurance Agency Inc. Policy number is 08007216. Point of contact is Trini Viscarra at (952)893-9218.</t>
  </si>
  <si>
    <t>Unit 2 is 2017 Kubota UTV, not registered, farm use only. Unit 2 was operated by unlicensed 14 year old. Unit 2 was being used as transportation at the time of the crash, not for farm use.
Unit 2 southbound in driveway of 5694/5696 HWY 7, was going to cross HWY 7 and go east to grandmother's residence on HWY 7. Driver of Unit 2 did not see Unit 1 approaching, and started across the highway. Both witnesses say Unit 2 did not slow for or stop at the highway before starting to cross it.
Unit 2 ran into the side of Unit 1, which than ran into the ditch, right side.
This matter to be referred to the County Attorney due to the age of the driver of Unit 2.</t>
  </si>
  <si>
    <t>12-000957</t>
  </si>
  <si>
    <t>EAGLE AVENUE</t>
  </si>
  <si>
    <t>V1 WAS TRAVELING WB ON HWY 7 IN HIS LANE W/ TRAILER, 2005 HEIL TANKER, LIC IA TC2644.  V2 WAS TRAVELING WB HWY 7 ON SHOULDER.  V2 WAS A JOHN DEERE FARM TRACTOR W/ TRAILER. 
V1 STATED HE WAS IN HIS LANE OF TRAF WHEN HE FELT A "BUMP." THEN REALIZED MADE CONTACT W/ FARM TRACTOR.  STOPPED AND PULLED OVER NEAR 5694 HWY 7.  CONTACT OCCURED 200 YRDS EAST OF THAT LOC.  V1 SAID THERE WAS ONCOMING TRAF AND COULD NOT MOVE OVER TO ALLOW MORE ROOM FOR TRACTOR.  
V2 STATED THE SEMI TRACTOR STRUCK HIS VEH AS HE DROVE BY.  SAID HE DID NOT KNOW IF HE ENTERED LANE OF TRAF OR NOT.  STATED HE WAS DRIVING ON SHOULDER.</t>
  </si>
  <si>
    <t>DAIRY AVE</t>
  </si>
  <si>
    <t>V1, WB on MNth 7 1/4 mile west of Dairy Ave.  V1 crossed the center line and struck EB V2 in the front left wheel area, causing V2 to spin across WB lane and into the north ditch.  V1 then struck EB V3 head on in the EB traffic lane.  
D1 was killed.  D2 was uninjured.  D3 was has broken foot and bruised face.
V1 was totalled.  V2 had moderate damage.  V3 was totalled.
All three were towed by Jerry`s Transmission in Lester Prarie
D1 tested .218 for alcohol and positive for THC</t>
  </si>
  <si>
    <t>Ford Ranger was eastbound on Highway 7 approaching Dairy Avenue.
Highway was slippery from recent sleet / rain.
Ford spun out and slid into ditch on south side of highway.
As Ford slid into ditch the wheels caught in the snow causing it to roll.
The Ford rolled and ended up on its wheels in the base of the ditch.</t>
  </si>
  <si>
    <t>UNIT 1 WAS EB HWY 7 TOWING AN ICE HOUSE/TRAILER - THE ICE HOUSE STARTED TO KICK OUT DUE TO THE ICE COVERED ROADS, SNOW, AND CROSS WINDS - DRIVER TRIED TO CORRECT IT BUT OVER CORRECTED - HE WENT TO THE SOUTH SHOULDER OF HWY 7  CAUSING THE ICE HOUSE TO HIT THE SNOW BANK CAUSING THE ICE HOUSE TO FLIP ON ITS SIDE HITTING A MAILBOX- UNIT 1(TRUCK) NEVER ROLLED IT ENDED UP ON THE SHOULDER OF HWY 7 STILL ATTACHED TO ICE HOUSE.</t>
  </si>
  <si>
    <t>All for units were eastbound on MNTH 7 following an unidentified red sedan that turned NB on Diary Avenue and did not remain on scene after the crash. Driver of Unit 1 stated there was a farm vehicle in the right turn lane turning SB on Diary Avenue. There was also WB traffic approaching at the time of the crash. The unidentified red sedan turned on left turn signal and slowed rapidly without warning. The red sedan then quickly turned NB on Diary Avenue and did not stay on scene after causing crash. 
The driver of Unit 2 also saw the unidentified vehicle. Unit 1 avoided hitting the red sedan. Unit 2 rear ended Unit 1. Unit 3 was able to stop prior to hitting Unit 2. Unit 3 was rear ended of Unit 4. There were no injuries as a result of the crash. Drivers of Unit 3 and 4 did not see the vehicle which caused the crash. They saw traffic slowing quickly and knew they were not going to be able to stop in time.</t>
  </si>
  <si>
    <t>HIGHWAY 7</t>
  </si>
  <si>
    <t>DAIRY AVENUE</t>
  </si>
  <si>
    <t>-DRIVER WAS TRAVELING WESTBOUND ON HWY 7
-DRIVER STATED SHE FELL ASLEEP BUT WOKE UP AND SAW ANOTHER VEHICLE INFRONT OF HER AND SWERVED INTO DITCH
-DRIVER STRUCK CULVERT
-DRIVER HAD MINOR SCRATCHES AND BRUISES</t>
  </si>
  <si>
    <t>20011 Dairy Ave</t>
  </si>
  <si>
    <t>Unit 1 was travelling South on Dairy Ave at approximately 55-60 mph. Driver went off road to the right and went head on into a tree on the property of 20011 Dairy Ave.</t>
  </si>
  <si>
    <t>DRIVER 1 THOUGHT THAT WITNESS WAS COMING AT HIM IN HIS LANE, TOOK EVASIVE ACTION, SAID THE ROAD WAS SLIPPERY RIGHT THERE, LAUNCHED FROM DRIVEWAY, OVERTURNED AND CAME TO REST ON WHEELS.
WITNESS PROVIDED DASH-CAM VIDEO SHOWING THAT VEHICLE 1 HAD NOT  EVEN STARTED HIS EVASIVE MANEUVER UNTIL HE WAS IN HIS DRIVEWAY.</t>
  </si>
  <si>
    <t>UNIT 1 TRAVELING EAST BOUND ON HIGHWAY 7
UNIT 2 TRAVELING EASTBOUND ON HIGHWAY 7 IN FRONT OF UNIT 1
UNIT 2 HAD AMBER LIGHTS TO THE REAR AND ROTATING ON TOP OF TRACTOR
UNIT 1 ADMITTED LOOKING AT PHONE THEN LOOKED UP AT LAST SECOND
UNIT 1 STRUCK THE CHISEL PLOW ON THE REAR OF UNIT 2
UNIT 1 SUFFERED DISABLING DAMAGE
UNIT 2 BROKE PIECES OF CHISEL PLOW OFF
DRIVER OF UNIT 1 TRANSPORTED TO WACONIA HOSPITAL BY RIDGEVIEW AMBULANCE
DRIVER OF UNIT 1 CITED FOR TEXTING WHILE DRIVING</t>
  </si>
  <si>
    <t>V1 WAS WB HWY 7 - DRIVER APPEARED TO HAVE LOST CONTROL DUE TO SKID MARKS VISIBLE ON ROADWAY- DRIVER RAN OFF ROADWAY TO THE RIGHT HITTING THE NORTH DITCH AND ROLLING THE VEHICLE - THE VEHICLE LANDED ON ALL 4 WHEELS UPRIGHT HITTING SOME PINE TREES - THE VEHICLE HAD EXTENSIVE DAMAGED ALL OVER- THE DRIVER HAD FLED THE SCENE PRIOR TO LAW ENFORCEMENT ARRIVAL - DRIVER WAS LATER TRACKED DOWN THE FOLLOWING DAY AND ADMITTED TO DRIVING AND CRASHING THE VEHICLE - DRIVER STATED HE HAD SWERVED TO MISS AN ANIMAL IN THE ROADWAY...</t>
  </si>
  <si>
    <t>#2 APPLIED BRAKES FOR A BLACK CREATURE OR OBJECT THAT WENT ACROSS HWY 7 IN FRONT OF HIS VEHICLE. 
#1 SAW BRAKE LIGHTS, BUT WAS FOLLOWING TOO CLOSELY AND REAR-ENDED #2.
#1 CITED FOR FOLLOW TOO CLOSELY.</t>
  </si>
  <si>
    <t>11-02597</t>
  </si>
  <si>
    <t>CABLE AVE</t>
  </si>
  <si>
    <t>V1 MAKING LEFT TURN TO GO SOUTH ON CABLE AVE. V2 PASSED V1 ON LEFT DURING TURN AND HIT V1 ON LEFT FRONT OF V1. V2 CONTINUED INTO DITCH. 
D1 STATED SHE HAD SIGNAL LIGHT ACTIVATED AND HAD SLOWED DOWN TO TURN ON CABLE AVE. SHE STATED SHE WAS GOING TO LESTER PRAIRIE AND HAD MISSED HER TURN SO HER GPS TOLD HER TO TURN ON CABLE AVE.
D2 ADVISED SHE SAW D1 SLOWING IN TRAFFIC AND DID NOT BELIEVE SHE COULD STOP IN TIME SO SHE PASSED V1 ON THE LEFT.
V1 TOWED FROM SCENE AND DRIVER TRANSPORTED TO HOSPITAL. V2 REMOVED FROM DITCH AND DRIVEN FROM SCENE.</t>
  </si>
  <si>
    <t>Vehicle #1 was wb on Hwy 7 and signaled to make a right hand turn slowing down to 55 mph.  As vehicle approached the intersection and was moving over to make the turn the driver realized that this was not the road he wanted to turn on. The driver then turned off his signal and proceeded wb moving back over.  Vehicle #2 was stopped at the intersection of Cable Av and Hwy 7 when he observed that vehicle #1 signaled to turn right, so he checked east bound traffic and proceeded to cross Hwy 7.  As he crossed the collision occurred in the east bound lane as vehicle #1 attempted to move left to avoid the crash.  The witness stated that he observed that vehicle #1 was slowing and had proceeded to move over to turn right.  He stated that he was not sure if vehicle was completely in the turn lane but it had moved to the right to make the right hand turn.  He then observed that vehicle #1 continued straight and collided with vehicle #2 as vehicle #2 proceeded across the intersection sb.  Vehicle #2 then went into the south side ditch of Hwy 7, passed in between 2 poles and onto Cable Av.  No apparent injuries and a report will be sent to the McLeod County Attorney's Office for review of any charges.</t>
  </si>
  <si>
    <t>CRASH OCCURRED DURING HEAVY DOWN POUR. DRIVER STATES HER VEHICLE HYDRO-PLANED, SHE LOST CONTROL, RAN OFF ROAD LEFT, HIT STREET SIGN, CAME TO REST AGAINST POWER POLE.</t>
  </si>
  <si>
    <t>Ford Escape was traveling west on Hwy 7 approaching Cable Ave.
Just before Cable Ave a large deer came out of the ditch from the south side of the Hwy and crossed in front of the Ford Escape.  The driver slowed but was unable to avoid hitting the deer. The  Ford Escape hit the deer with the front end hard enough to disable the vehicle.</t>
  </si>
  <si>
    <t>PTRB SEMI EAST BOUND HWY 7. SEMI COMING TO STOP ON HWY BECAUSE OF SCHOOL BUS STOPPED AHEAD DROPPING OFF KIDS.  PONTIAC GRAND PRIX ALSO EAST BOUND HWY 7. PONTIAC COMING UP BEHIND SEMI THAT WAS STOPPED ON HWY. PONTIAC DID NOT SLOW ENOUGH AND WAS UNABLE TO COME TO A COMPLETE STOP AND REAR ENDED THE SEMI TRAILER.
TRAILER INFO: PLATE- 552071   TRAILER MAKE-2006 DOONAN TRAILER CORP COLOR- BLACK</t>
  </si>
  <si>
    <t>Cable Ave</t>
  </si>
  <si>
    <t>The driver of Unit 1 was traveling westbound on Hwy 7 approaching Cable Ave when he lost control of his vehicle on the icy roads. Vehicle entered the south/left ditch and first struck a post marking a concrete culvert. The vehicle continued in the snow packing ditch and struck a tree on the roadside. Driver was coming from work and I didn't observe any signs of impairment. Driver complained of some head and left ankle pain. Ridgeview Ambulance transferred the driver to Hutchinson Hospital. Gene's Towing of Silver Lake towed the vehicle.</t>
  </si>
  <si>
    <t>63 (CABLE AVENUE)</t>
  </si>
  <si>
    <t>Driver #1 became disoriented in snow cloud from plow truck ahead of #2, crossed centerline.
#1was issued Citation # 889000159274 for Fail to maintain to the right.
#2 was issued Citation # 889000159273 for no insurance.</t>
  </si>
  <si>
    <t>CABLE AVENUE</t>
  </si>
  <si>
    <t>VEHICLE TRAVELING WEST ON MNTH 7 PULLING TANDEM AXLE UNREGISTERED TRAILER (SMALL FARM TRAILER EXEMPT PER 168.012 S2a) WITH 2 BOVINES  INSIDE.
THE ANIMALS BECAME RAMBUNCTIOUS, THE TRAILER BEGAN SWAYING. THE  DRIVER TRIED TO COMPENSATE FOR THE MOVEMENT AND MAINTAIN CONTROL  OF THE VEHICLE. HE OVER CORRECTED AND RAN OFF THE ROAD RIGHT  SIDE. THE TRAILER BECAME DISCONNECTED FROM THE PICKUP, CONTINUED  WEST UNTIL IT ALSO RAN OFF THE ROAD RIGHT SIDE. THE PICKUP  OVERTURNED AND CAME TO REST ON ITS ROOF, THE TRAILER CAME TO REST ON ITS WHEELS.
DRIVER AND PASSENGER DECLINED TRANSPORT BY AMBULANCE, BOTH BEASTS WERE INJURED BUT WILL MOST LIKELY SURVIVE.
TRAILER WAS NOT EQUIPPED WITH BRAKES NOR BREAK-AWAY BRAKES. NO  SAFETY CHAINS WERE FOUND EITHER.</t>
  </si>
  <si>
    <t>CLEAR / DRY RDS.
Veh1 EB Hwy 7 crossed center line and hit Veh2 semi and tanker trl going WB on Hwy 7.
D.1 told me he works construction and fell asleep.
D.2 told me he was WB on Hwy 7 and veh1 came across the center line at him and hit the trl he was pulling. D2 had video from the cab of the semi that he sent to our office.
Veh1 towed by Jerry's 
Veh2 Trailer was taken to Jerry's
D.1 taken by Ambul. to HCMC
D.1 later talked to me over the phone, told me he did not have insurance on the vehicle he was driving in the crash.
D1 mailed cite for: Careless driving and No insurance (owner)  cite# ( 882005870793)</t>
  </si>
  <si>
    <t>DARK / SLEET, SNOW MIX.  WET ROADS.
VEH1 E/B ON HWY 7.  DEER RAN OUT IN FRONT OF VEH.
BOTH DRV &amp; FRT PASS. TRANSPORTED TO HUTCH ER BY RIDGEVIEW AMBUL.
VEH TOWED BY KARS ON PATROL.</t>
  </si>
  <si>
    <t>U1 was SB on Babcock Ave. Driver stated it was foggy and he did not notice stop sign. He tried to slam on his brakes but when he realized he could not stop he hit the gas and tried to get through the intersection. U2 was EB on MNTH 7. Driver stated it was foggy and could not see the truck run the stop sign until it was too late and could not avoid the collision. U2 struck the left side of the trailer of U1. Both vehicles then entered the SE ditch. U1 pulling trailer with MN registration 3444CYT.</t>
  </si>
  <si>
    <t>- V-2 JEEP COMING FROM BABCOCK AVE. AT STOP SIGN FACING SB TURNING ON HWY 7 EB. 
-V-2 THOUGHT WAS 4 WAY STOP. 
-V-1 HEADED WB ON HWY 7 NOTICED JEEP AND TRIED TO AVOID IT. SLAMMED ON BRAKES AND STEERED RIGHT. RAN INTO TRAILER (MN LIC PLATE 4090CTT )BEING PULLED BY JEEP.
- DRIVER OF V-2 CITED FOR FAIL TO YIELD RIGHT OF WAY ENTRANCE TO HIGHWAY.</t>
  </si>
  <si>
    <t>Unit 1 was southbound on Babcock Ave. W2 and W3 directly behind Unit 1, stated it had been weaving "all over the road". W1 was behind W 2/3. Driver 1 admits to looking down at text (phone) on passenger seat prior to crash. She also states that she stopped at stop sign. All 3 witnesses' state that she did not stop.
Unit 2 was westbound on MNTH 7, and states that Unit 1 did not stop.
Driver 1 Cited for No Driver's License and fail to stop at stop sign / through highway.
Owner of Unit 1 Cited for no motor vehicle insurance.</t>
  </si>
  <si>
    <t>V1 was NB on Babcock Ave.  He stopped at the stop signs on MNTH 7.  Babcock Ave has stop signs on both sides of the intersection.  There is also flashing lights that indicate when cross traffic is approaching.  D1 said he saw a vehicle coming west on MNTH 7.  D1 said he thought he had enough room to get across.  He also admitted he doesn't know if he saw V2 or if it was a different vehicle he was looking at.  D1 pulled across MNTH 7 and was struck in the middle of the box by V2.  V2 said he was WB and the truck pulled out in front of him.  When V2 collided with V1, it pushed V1 into V3.  V3 was stopped at the stop sign facing south waiting to turn left.  V3 had damage to the left front of the vehicle.  D2 was the only one injured.  He has left arm pain, chest pain, and neck pain.  He was treated and released.  
D1 was cited for Fail to Yield at Stop Sign (MSS 169.20.1)</t>
  </si>
  <si>
    <t>Unit 1- Nissan Sentra was stopped at stop sign on Cr. 1 waiting to cross over Hwy 7. 
Unit 2- Ford Expedition was traveling west on Hwy 7.
According to both drivers and all witnesses there was another vehicle on Hwy 7 traveling west that was in the turn lane to turn north onto Cr. 1. Driver of Unit 1 stated he didn't see the other vehicle because it was blocked by the tuning vehicle. 
Unit 1 pulled out into intersection thinking it was clear.
Unit 2 hit front of Unit 1 and went into ditch on north side of Hwy 7.
Unit 1 spun in a circle (clockwise) and came to rest in westbound traffic lane.
Driver's window on Nissan was broke and was taped up making it hard to see through.</t>
  </si>
  <si>
    <t>BABCOCK AVE</t>
  </si>
  <si>
    <t>V1 (Chev) was SB on Babcock Ave approaching MNTH 7.  Witnesses say he pulled out onto MNTH 7 to contiue south on Babcock Ave.  There was a semi wb in the right turn lane to go north.  There was another CMV stopped in the center left turn lane to turn north.  As V1 pulled into the middle of the intersection V2 (Honda) was wb on MNTH 7 and collided with V1 in the front driver side door.  V1 overturned on the middle of the lanes.  V3 (Dodge) was eb on MNTH 7 and struck V1 again in the front.  V1 went off onto the sb shoulder and landed on the wheels.  D1 was ejected because he was not belted and landed beside the vehicle.  V2 ended on the south ditch as well.  V3 pulled off onto the EB shoulder after the intersection.  D1 was transported by Air Care to HCMC.  V2 occupants went by ambulance to Ridgeview (Waconia).  D3 went to Hutch Hospital by Amb.  D2 has a broken toe.  D3 complained of soreness.  No other injuries.  Harlan&amp;quote;s towed all three vehicles.  V1 and V2 appeared totaled.   V3 had severe front damage.   D1, Zitzloff will be charged with Fail to Yield Through Hwy; Stop sign (M.S.S 169.20.3a)</t>
  </si>
  <si>
    <t>V/1 WAS EAST ON MNTH7, NEAR BABCOCK.  V/1 DRIVER TOLD ME THAT HE  WATCHED THE SOUTH BOUND VEHICLE PULL SOUTH ON BABCOCK TO CROSS.   UNABLE TO AVOID V/2, V/1 WAS HIT BROADSIDE. V/1 THEN LEFT THE ROADWAY AND OVERTURNED.  V/2, SOUTH ON  BABCOCK, DRIVER TOLD ME THAT SHE DID NOT SEE THE EAST BOUND  VEHICLE.  V/2 PULLED INTO THE INTERSECTION, AND HIT V/1  BROADSIDE.  V/2 DIRECTION HAS A STOP SIGN.  AS I WAS TALKING TO  V/2 DRIVER, SHE PASSED OUT.  HER FATHER SAID THAT SHE HAS HAD BLACKED OUT SEVERAL TIMES FOR NO REASON, AND THEY ARE ATTEMPTING TO  DISCOVER WHY.</t>
  </si>
  <si>
    <t>V1 WAS FACING SOUTH AND STOPPED AT STOP SIGN.
V2 WAS TRAVELING WEST.
A SEMI TRUCK/TRAILER WAS IN RIGHT TURN LANE, V1 THEN ATTEMPTED TO CROSS HWY 7 BUT DIDN`T SEE V2.
WITNESS SAYS THE SAME THING</t>
  </si>
  <si>
    <t>Unit 1 Chevy truck with trailer was south bound Babcock Ave coming up to Hwy 7.
Unit 2 Buick passenger car was east bound Hwy 7 approaching Babcock Ave. 
Hwy 7 is controlled by stop signs for north and south bound traffic.
As Unit 1 came up to the stop sign and applied brakes Unit 1 started to slide and slid into the intersection.
Unit 2 was entering the intersection as Unit 1 slid into the intersection and driver of Unit 2 was unable to avoid contact with Unit 1 and hit the truck on the front passenger side.
Both Unit 1 and Unit 2 ended up in the ditch on the south side of Hwy 7 and to the east of Babcock Ave. As the vehicles entered the ditch they hit the stop sign for north bound traffic of Babcock Ave.</t>
  </si>
  <si>
    <t>MN State Hwy 7</t>
  </si>
  <si>
    <t>Babcock Ave (CR 1)</t>
  </si>
  <si>
    <t>Unit 1 was traveling south on Babcock Ave and failed to yield to Unit 2, which was traveling west on Hwy 7. Unit 1 failed to stop at the crash scene and proceded south on County Road 1. Witness to the crash followed Unit 1 until law enforcement stopped the vehicle. Driver was arrested for 4th degree DUI,failure to yield and leaving the scene of a personnal injury accident. Both vehicle were towed. Minor injuries were involved.</t>
  </si>
  <si>
    <t>UNIT 1 TRAVELING NORTHBOUND ON BABCOCK AVE BEHIND UNIT 2 
UNIT 2 STOPPED FOR STOP SIGN AT MNTH 7
UNIT 1 STRUCK UNIT 2 IN THE REAR
UNIT 1 SUFFERED SEVERE DAMAGE TO FRONT
UNIT 2 SUFFERED MODERATE DAMAGE TO REAR
DRIVER OF UNIT 1 ARRESTED FOR DRIVING UNDER THE INFLUENCE OF ALCOHOL. CHARGED WITH 4TH DEGREE DWI.
BLOOD TEST WAS TAKEN
CITATION NUMBER 889000401915</t>
  </si>
  <si>
    <t>COUNTY RD 1</t>
  </si>
  <si>
    <t>Unit 1 (2003 Toyt Highlander) was heading North on CR 1. 
Unit 2 (2014 Chev Equinox) was heading West on Hwy 7, appoaching CR 1.
Unit 1 stopped at stop sign at hwy 7 to cross over. Unit 1 pulled out in front of unit 2. 
Unit 2 hit center of passenger side of unit 1.
Unit 1 slid sideways across intersection and rolled one time into the ditch.
Unit 2 came to rest near the impact area.</t>
  </si>
  <si>
    <t>MCLEOD COUNTY ROAD 1</t>
  </si>
  <si>
    <t>UNIT 1 TRAVELING WEST ON MNTH 7
UNIT 2 TRAVELING SOUTH ON BABCOCK AVE/ CR 1
UNIT 2 STOPPED AT STOP SIGN AND THEN PROCEEDED SOUTH ON BABCOCK AVE IN FRONT OF UNIT 1.
UNIT 1 HAD THE RIGHT OF WAY AND STRUCK UNIT 2 IN THE LEFT FRONT
UNIT 1 SUFFERED TOTALED DAMAGE TO RIGHT FRONT
UNIT 2 SUFFERED TOTALED DAMAGE TO LEFT FRONT
DRIVER OF UNIT 2 ADMITTED TO FIRST RESPONDERS THAT SHE WAS SMOKING MARIJUANA.
A SEARCH WARRANT WAS OBTAINED FOR A BLOOD DRAW DUE TO THE CRIMINAL VEHICULAR OPERATION.</t>
  </si>
  <si>
    <t>Babcock Ave</t>
  </si>
  <si>
    <t>V1 was SB on Babcock Ave ay HWY 7, stopped at the stop sign waiting for an opportunity to turn left to EB HWY 7.  V2 was stopped behind V1, waiting to continue SB on Babcock Ave.  Driver of V2 said he was temporarily blinded by the rising sun and thought V1 had proceeded through the intersection.  Driver of V2 was unpleasantly surprised to learn that V1 was still stopped at the stop sign; which he learned when he struck the rear of V1 with his vehicle.  Moderate damage to rear of V1, light damage to front of V2.  Drivers were the only occupants.  No injuries, no airbag deployment.  Both drivers reported using seatbelts.  Both vehicles safely drivable from the scene.</t>
  </si>
  <si>
    <t>V1 was SB on Babcock Ave.  D1 stopped at the stop sign.  She said she didn't see V2 which was WB on MNTH 7.  She pulled out in front of V2. V2 tried to veer to the left to avoid V1.  The front of V1 collided with the pass side of V2. V2  spun and sopped on the south side of the road.  V1 stopped on the south side of the intersection.  The pass in V2 was checked out by the EMS and signed off.  V1 was towed.  V2 was driven from the scene.  D1 was cited for Fail to Yield the right of way at stop sign.  The flashing "traffic approaching" signs were in working order when I arrived.</t>
  </si>
  <si>
    <t>UNIT 1 WAS EB HWY 7 AND WAS GOING TO TURN NB ONTO BABCOCK AVE - UNIT 1 DIDNT SEE UNIT 2 WHO WAS WB HWY 7 - UNIT 1 FAILED TO YIELD AS THEY TURNED NB IN FRONT OF UNIT 2 - UNIT 2 WASNT ABLE TO STOP WHEN THEY CRASHED INTO THE SIDE OF UNIT 1 - UNIT 1 SPUN AROUND AND ROLLED BACKWARDS INTO UNIT 3 WHO WAS STOPPED AT BABCOCK AND HWY 7 WAITING TO CROSS HWY 7 - SOMETHING FROM THE CRASH HAD BEEN TOSSED INTO THE WINDSHIELD OF UNIT 4 AS THEY WERE ALSO STOPPED AT BABCOCK AND HWY 7 WAITING TO TURN WB HWY 7.</t>
  </si>
  <si>
    <t>#1 MAY OR MAY NOT HAVE STOPPED AT THE STOP SIGN BEFORE PROCEEDING INTO INTERSECTION WHERE IT COLLIDED WITH #2.
CHARGE OF FAIL TO YIELD RIGHT OF WAY- STOP SIGN THROUGH HIGHWAY WILL BE SOUGHT BY COMPLAINT.
DRIVER #1 HAS EARLY ONSET ALZHEIMER'S/DEMENTIA AND MEMORY ISSUES. ALSO TAKES MEDICATION TO CONTROL SEIZURES. MEDICAL EXAM REQUESTED TO ENSURE HE IS STILL PHYSICALLY/MENTALLY ABLE TO OPERATE A MOTOR VEHICLE SAFELY.</t>
  </si>
  <si>
    <t>UNIT 1 WAS NB ON BABCOCK AVE APPROACHED HWY 7 CAME TO STOP AT STOP SIGN - UNIT 1 THEN ENTERED HWY 7 FAILING TO YIELD TO UNIT 2 - UNIT 2 WAS EB HWY 7 - UNIT 1 CRASHED INTO THE PASSENGER SIDE OF UNIT 2</t>
  </si>
  <si>
    <t>Vehicle 1 was in the left turn lane of west bound 7 at Babcock, waiting to turn south onto Babcock Avenue. The was another vehicle opposite her, waiting to make a left turn north onto Babcock. Driver 1 became confused by oncoming headlights, was unsure if she was in correct lane, became anxious and executed turn in front of westbound Vehicle 2, who tried but was unable to avoid the crash.
Driver 1 cited for failure to yield right of way, left turn.</t>
  </si>
  <si>
    <t>Unit 1- Hyundai Sonata was traveling north on Babcock Avenue. 
Unit 2- Volvo Semi with trailer was traveling west on MNTH 7.
Unit 1 stopped at stop sign and proceeded into intersection where Unit 2 was traveling.
Unit 2 was on a through highway.
Unit 2 attempted to avoid Unit 1 by braking to steering to the right but was unable to and hit Unit 1 on the passenger side.
Unit 1 and Unit 2 went into the ditch on the northwest side of the intersection and hit a utility pole.
After breaking off the utility pole both units came to rest.
The Hyundai was sold on 8/07/2018, signed title in glove compartment from prior owner.</t>
  </si>
  <si>
    <t>Unit 1- Oldsmobile Alero was southbound on Babcock Ave. 
Unit 2- Toyota Rav4 was westbound on Hwy 7.
Unit 1 stopped for stop sign and then pulled out into intersection to cross over Hwy 7.
As Unit 1 was crossing over Hwy 7 it was hit on the driver side by Unit 2.
Hwy 7 is a through Hwy.</t>
  </si>
  <si>
    <t>UNIT 1 AND UNIT 2 WERE BOTH WEST BOUND HWY 7 - UNIT 2 SAW DEER COME UP ONTO THE HIGHWAY AND DRIVER WENT TO AVOID THEM BY SWERVING AND HIT HIS BREAKS - UNIT 1 WAS UNABLE TO AVOID UNIT 2 AND CRASHED INTO THE REAR OF UNIT2 - UNIT 2 ENDED UP IN THE NORTH DITCH OF HWY 7 ON ALL 4 TIRES AND UNIT 1 CAME TO REST IN THE WEST BOUND LANE OF HWY 7.</t>
  </si>
  <si>
    <t>V1 was westbound on MN Highway 7 at a normal rate of speed while V2 was also westbound following. Both drivers reported that a westbound truck turned onto Highway 7 from somewhere on the north side of the roadway. The drivers were unsure exactly where the truck had turned out from. The truck was not identified and did not stop as a result of the incident. The driver of V1 reported that while the unidentified truck began to accelerate, part of its tailgate came free from the truck and landed in the middle of the westbound lane. The driver of V1 applied his brakes and was able to come to a complete stop in the roadway just shy of running over the debris. The driver of V2 also applied his brakes when he saw V1 stopped in the roadway. The driver of V2 advised that he stopped a couple feet short of V1's bumper. The driver of V1 then put his vehicle in reverse in an attempt to back up and go around the debris in the roadway. The driver of V1 advised that he looked in his side mirrors but did not see V2 due to the closeness of the two vehicles. The driver of V1 backed into V2. V2 was stopped at the time with the brakes applied. The driver's pulled their vehicles to the shoulder of the roadway and cleared the debris from the roadway. I was not able to identify the third party truck that was involved in this incident.</t>
  </si>
  <si>
    <t>FORD RANGER WAS EASTBOUND ON HWY 7 FROM BABCOCK AVE.
HIGHWAY WAS ICY FROM RECENT SLEET / RAIN.
FORD SPUN OUT AND SLID INTO OPPOSITE LANE. 
FORD SLIDE INTO DITCH ON NORTH SIDE OF HIGHWAY. 
FORD HIT HEAD ON WITH DITCH EMBANKMENT. 
FORD ENDED UP IN DITCH FACING WEST.</t>
  </si>
  <si>
    <t>2364 HWY 7</t>
  </si>
  <si>
    <t>UNIT #2 WAS STOPPED IN TRAFFIC, WAITING TO MAKE LEFT TURN INTO RITE-WAY.  
UNIT #1 APPROACHING FROM BEHIND TRIED TO STOP, REPORTS HIS VEHICLE FISH-TAILING. TRIED TO GO RIGHT, BUT IT WAS SNOW COVERED, THEN WENT BY ON LEFT, IN OPPOSING TRAFFIC LANE.
THE MAIN LINE WAS DRY, THE BY-PASS LANE HAD SNOW, COMPACTED SNOW.
UNIT #1 HAS 21- DAY DEALER PERMIT. VIN: 5XYUDLB5FG236727
DRIVER #1 WAS ISSUED CITATION # 889000401307 FOR FAILURE TO DRIVE WITH DUE CARE.</t>
  </si>
  <si>
    <t>Vehicle #1 was wb on MN Hwy 7 at approximately 50-55 mph when the driver stated that a white SUV had made a U-turn in front of her and she swerved to avoid a collision.  Vehicle #1 then started to fish tailing on the snow /ice covered section of the hwy and spun off the right side of the road.  Once the vehicle entered the north side ditch the vehicle rolled approximately one - two times.  The driver had minor injuries and signed off with Ridgeview Ambulance.  No cites were issued and the white suv was not on scene of the crash.</t>
  </si>
  <si>
    <t>Unit 1- Ford Five Hundred was eastbound on Highway 7 approaching the driveway of Rite Way Manufacturing 2364 Hwy 7. 
Unit 2- International Semi was stopped on Highway 7 at the driveway of Rite Way waiting for oncoming traffic to turn left into driveway. 
Unit 1 attempted to use bypass lane on the right side of Unit 2 but lost control on icy surface to spun backwards into the rear of Unit 2. 
Unit 2 pulled into the driveway and stopped.
Unit 1 was able to drive to the westbound shoulder.</t>
  </si>
  <si>
    <t>#2 SLOWING / STOPPED IN EASTBOUND LANE, WAITING TO TURN LEFT IN TO 2364 HWY 7. #1 UNFAMILIAR WITH CAR HE WAS DRIVING, WAS LOOKING DOWN TO ADJUST CRUISE CONTROL, REAR-ENDED #1.
CHARGES ON #1 ARE PENDING, WILL BE BY SUMMONS.</t>
  </si>
  <si>
    <t>1 (BABCOCK AVENUE)</t>
  </si>
  <si>
    <t>EASTBOUND VEH (XNY349) STOPPED IN TRAFFIC WAITING TO MAKE LEFT  TURN INTO 2266 HWY 7.
UNIT #2 SLOWING/STOPPING BEHIND THAT VEHICLE, DID NOT USE BY-PASS  LANE.
UNIT #1 NOT EXPECTING TO SEE CARS STOPPED FRONT OF HER IN  TRAFFIC. WHEN SHE REALIZED SHE TRIED TO SWERVE LEFT, THEN BACK  RIGHT HITTING UNIT #2, THEN RAN DOWN INTO DITCH, CAME BACK UP  ONTO ROAD.</t>
  </si>
  <si>
    <t>UNIT 1 WAS EB ON MNTH 7. DRIVER OF UNIT 1 STATED HE SAW A LINE OF VEHICLES STOPPED ON THE EB SHOULDER OF HWY 7. BEFORE HE ARRIVED AT THEIR LOCATION THE LINE OF VEHICLE PULLED OUT AND TRAVELED EASTBOUND. THE DRIVER STATED HE SAW ONE VEHICLE MAKE A LEFT TURN INTO AN ADDRESS (2266 HWY 7) AND THEN WENT TO PASS THE OTHER EB VEHICLES, SAYING HE DIDN'T SEE A TURN SIGNAL FROM ANY OTHER VEHICLES. WHILE UNIT 1 WAS PASSING THE LINE OF CARS, UNIT 2 WENT TO MAKE LEFT HAND TURN INTO ABOVE ADDRESS. THE FRONT DRIVERS SIDE QUARTER PANEL IMPACTED THE REAR PASSENGER SIDE OF UNIT 1.
UNIT 2 WAS A MCLEOD COUNTY SHERIFF'S OFFICE SQUAD CAR. AT THE TIME OF THE CRASH MCLEOD COUNTY WAS ASSISTING THE FBI WITH A SEARCH WARRANT AT THE ABOVE ADDRESS. THE LINE OF CARS CONSISTED OF SEVEN VEHICLES, TWO FROM THE MCLEOD COUNTY SHERIFF'S OFFICE AND FIVE FROM THE FBI. ALL SEVEN VEHICLES IN THE LINE WERE TURNING INTO THE ABOVE ADDRESS. UNIT 2 WAS THE THIRD VEHICLE IN THE LINE. DIRECTLY BEHIND UNIT 2 WAS A DETECTIVE WITH THE MCLEOD COUNTY SHERIFF'S OFFICE. UNIT 2 WAS THE ONLY MARKED SQUAD CAR IN THE LINE. THE DRIVER OF UNIT 2 STATED SHE HAD HER BLINKER ACTIVATED AT THE TIME OF THE CRASH. THE MCLEOD COUNTY DETECTIVE CONFIRMED THE BLINKER WAS ACTIVATED AND STATED HE HAD HIS ON AS WELL. THE OTHER THREE VEHICLES BEHIND THE DETECTIVE WERE FBI AGENTS. 
THE DRIVER FROM UNIT 1 WAS ISSUED A CITATION FOR UNSAFE PASSING, AS HE HAD ALREADY PASSED FOUR VEHICLES IN THE LINE AT THE TIME OF THE CRASH. THERE WERE NO INJURIES AS A RESULT OF THIS CRASH, AND BOTH VEHICLES WERE DRIVEN FROM THE CRASH SCENE.</t>
  </si>
  <si>
    <t>DRIVER CONTENDS THAT DISCHARGE AUGER WAS LOWERED AFTER DELIVERY. REMOTE CONTROL WAS NOT TURNED OFF, AND MAY HAVE BEEN BUMPED, EXTENDING THE AUGER. DRIVER WAS NOT AWARE OF THE EXTENDED AUGER OR THAT HE HAD HIT ANYTHING UNTIL A MOTORIST SIGNALED HIM TO PULL OVER AND THEN TOLD HIM. DRIVER ESTIMATES A TOTAL HEIGHT OF AROUND 20 FEET.
VEHICLE WESTBOUND ON HIGHWAY 7 WITH AUGER EXTENDED. AUGER SNAGGED LIVE OVERHEAD POWER LINE, SNAPPING IT. LIVE WIRE IN DITCH NORTH SIDE OF HIGHWAY AND ACROSS EAST BOUND LANE. X-CEL ENERGY IS THE OWNER OF THE LINE.</t>
  </si>
  <si>
    <t>O17201833</t>
  </si>
  <si>
    <t>V1 had stopped on CSAH 9 at MNTH 7 heading NB and then pulled out in front of V2. V2 was WB on MNTH 7 when he collided with V1. V1 then went off the road and hit the stop sign on the north side of MNTH 7. V1 came to rest in the ditch.
Driver of V1 was cited for Failure to yield right of way, stop sign through highway.
Report by SP632</t>
  </si>
  <si>
    <t>9 CR</t>
  </si>
  <si>
    <t>- Cloudy / Dry Rds.
-Veh1. N/B Co. Rd. 9 crossing Hwy 7 pulled out in frt. of Veh.2 going E/B Hwy 7
-Veh.2 driver &amp; passenger taken to Ridgeview ER by Ridgeview Ambul.  Minor injuries.
-Veh.1 driver no injuries, signed off at scene.
D.1 stated didn`t see the van.
-D.2 stated going about 60 when van pulled out in frt of her, she hit the brakes.
-Both vehs towed by Jerry`s.
-D1 cited for: Fail to Yield (889000158876)</t>
  </si>
  <si>
    <t>Vehicle #1 was traveling eastbound on Hwy 7.
 Driver stated that she had her cruise control set at 55 mph. She said that she lost control on a patch of ice. 
Vehicle #1 struck a ridge of packed snow on the south shoulder of Hwy 7 then entered the ditch.
Harlan`s Garage towed the vehicle from scene.</t>
  </si>
  <si>
    <t>V1 and V2 had turned east from County Rd 9 onto MNTH 7.  V2 was first and V1 was right behind.  V2 signaled to turn left into a driveway on the north side of MNTH 7.  V1 ran into the trailer that V2 was pulling.  This caused the tongue of the trailer to come loose and hit the rear of V2.  The trailer that V2 was towing also sustained damage.  It appeared the frame was bent.  The trailer (plate number 7244CTE) was a utility trailer.  The VIN on the trailer is 4YMUL12228G015922.
D2, Weidman, was cited for Fail to Drive with Due Care.  I mailed the citation, and he was notified of it via e-mail.</t>
  </si>
  <si>
    <t>Unit #1 was travelling westbound on Highway 7, slid off roadway due to ice, struck mailbox, and came to a rest in the north ditch causing minor damage.  No injuries.</t>
  </si>
  <si>
    <t>Vehicle #2 was traveling eastbound on MN Highway 7 at a normal rate of speed. Vehicle #1 was also traveling eastbound on MN Highway 7 directly behind vehicle #2. Cochran observed brake lights ahead and started to slow down. Raguse stated he also observed brake lights ahead and started to apply his foot to the brake lightly. Cochran stated that he believed a vehicle ahead was attempting to make a left hand turn and several cards had slowed and stopped behind it. Cochran also stated that he had to apply the brakes very hard in order to avoid colliding with the vehicle in front of him. Raguse stated that he did not realize how fast everyone was slowing down/stopping. Raguse advised that by the time he did realize cars were stopped it was too late to come to a complete stop. Raguse stated he swerved to the left (south ditch) but was not able to avoid a collision.
I observed damage to the front bumper, hood, driver's side quarter panel and front driver's side tire of vehicle #1. I observed damage to the rear bumper, rear panel and rear passenger side quarter panel of vehicle #2. I observed tire marks in the roadway that matched up with the tire marks leading into the ditch towards vehicle #1. I observed broken headlights and plastic paneling in the roadway. Airbags did not appear to have been activated in either vehicle. Both drivers stated that they were wearing their seatbelts at the time of the incident and neither of them complained of injuries at the time of the incident. No citation was given. I took pictures of both vehicles involved and have added them to the McLeod County Sheriff's Office Incident. I gave both driver's a copy of the accident exchange form. Vehicle #1 required a tow. Raguse advised that he had Triple A and contacted them. Raguse advised that the tow was over an hour away and that he would be fine waiting by himself. Vehicle #1 was well off the roadway and was not a hazard.</t>
  </si>
  <si>
    <t>V2 WAS EB ON MNTH 7 APPROXIMATELY 1/4 EAST OF MCLEOD CO RD 9, WHERE HE JUST CAME FROM.  HE SAID THERE WAS A GROUP OF 3 VEHICLES TRAVELING WEST.  THE MIDDLE VEHICLE CROSSED THE CENTERLINE AND SIDESWIPED HIS VEHICLE, BREAKING THE DRIVERS SIDE MIRROR OFF AND CAUSING OTHER SCRATCHES AND DENTS.  D2 PULLED OVER AND STOPPED.  V1 DID NOT STOP OR REPORT THE INCIDENT.</t>
  </si>
  <si>
    <t>VEH# 2 WAS WESTBOUND ON MNTH7 WHEN A VEHICLE IN FRONT OF HER SLOWED QUICKLY SO SHE BRAKED HARD TO AVOID HITTING IT AND WAS STRUCK IN THE REAR END BY VEH.# 1.</t>
  </si>
  <si>
    <t>Unit 1- GMC Envoy was traveling east on MNTH 7 when vehicle started to rotate on icy roads.
Unit 2- Toyota Camry was traveling west on MNTH 7.
Unit 1 crossed over center line into westbound lane of traffic.
Unit 2 moved to the right but was unable to avoid contact with Unit 1.
Collision took place on north side of roadway.</t>
  </si>
  <si>
    <t>ZERO AVE</t>
  </si>
  <si>
    <t>UNIT 1 TRAVELING WEST ON MNTTH 7.
UNIT 1 HIT ICE PACKED SNOW AND LOST CONTROL
UNIT 1 WENT INTO RIGHT/NORTH DITCH.
UNIT 1 ROLLED ONTO SIDE.
PASSENGER WAS PULLED OUT OF VEHICLE BY WINSTED FIRE THROUGH THE BACK HATCH.</t>
  </si>
  <si>
    <t>Unit 1- Lexus was coming out of 1552 Hwy 7 to turn left (easT) onto Hwy 7. 
Unit 2- Ford was east bound on Hwy 7 approaching 1552 hwy 7.
Unit 1 pulled out in front of Unit 2. Unit 2 was unable to stop and rear ended Unit 1.</t>
  </si>
  <si>
    <t>Unit 1 - Jaguar PC traveling west on Hwy 7.
Hwy`s very icy. Unit 1 started to slide on ice and driver was  unable to gain control.
Unit 1 slid across center line and into eastbound lane of  traffic.
Unit 1 than slid sideways into ditch on south side of Hwy. When  tires of Unit 1 caught in snow Unit 1 rolled onto it`s roof.</t>
  </si>
  <si>
    <t>Both vehs W/B Hwy 7
Gary pulling a boat, cover from inside the boat came off and hit Kelly's veh in the windshield that was behind Gary at the time.
No injuries
No tows
Lester Prairie PD 603 gathered the information from the crash for me to write</t>
  </si>
  <si>
    <t>V1 WAS EB ON MNTH 7.  THE ROADS WERE ICY.  HE LOST CONTROL, SPUN OUT ACROSS THE CENTER LINE INTO THE NORTH DITCH AND SIDEWAYS INTO A POWER POLE.  THE SNOWY DITCH SLOWED HIM DOWN BEFORE CONTACTING THE POLE.  NO DAMAGE TO THE POWER POLE.  V1 WAS NOT INJURED.  IT WAS A 2 LANE ROAD WITH A DOWNHILL GRADE.  LOST CONTROL ON DOWNHILL WHERE HE APPLIED THE BRAKES TO SLOW DOWN.  JERRYS TRANSMISSION FOR THE TOW.</t>
  </si>
  <si>
    <t>UNIT 1 TRAVELING BEHIND UNIT 2
UNIT 2 BEGAN SLOWING TO MAKE A LEFT TURN ONTO ZEBRA AVENUE TO GO NORTH
UNIT 1 ADMITTED LOOKING DOWN AT RADIO
UNIT 1 DID'NT SEE UNIT 2 TURNING
UNIT 1 STRUCK UNIT 2'S RIGHT REAR END
UNIT 1 SUFFERED MODERATE DAMAGE TO THE DRIVERS ENTIRE SIDE
UNIT 2 SUFFERED MODERATE DAMAGE TO PASSENGERS REAR CORNER
DRIVER OF UNIT 1 WAS ISSUED CITATION FOR DUTY TO DRIVE WITH DUE CARE
BOTH DRIVERS GIVEN INFO SHEET, REPORT FORM, AND MY CARD FOR QUESTIONS</t>
  </si>
  <si>
    <t>Hollywood</t>
  </si>
  <si>
    <t>ZEBRA AVE</t>
  </si>
  <si>
    <t>Unit 1 Chevy was west bound on Hwy 7. 
Driver fell asleep Chevy  crossed over east bound lane of traffic and started to go into  ditch when driver woke up and over corrected. 
Chevy then crossed  back over the east bound lane of traffic while rotating  clockwise. 
Chevy entered the west bound lane facing the wrong way and was impacted by Unit 2 Ford that was also west bound.</t>
  </si>
  <si>
    <t>#7</t>
  </si>
  <si>
    <t>Buck Lake Road</t>
  </si>
  <si>
    <t>Unit one was travelling west on MN HWY #7.  Just west of Buck Lake Road, Unit 1 proceeded off of the right side of road.  Unit 1 struck the end of a guardrail, causing damage to the guardrail and destroying a sign.  Unit 1 continued approximately 20 yard, ending in a position behind the guardrail on the north side of HWY #7.  Driver of Unit 1 was subsequently arrested on suspicion of DWI.  Driver Unit refused all chemical testing, and was jailed.</t>
  </si>
  <si>
    <t>UNIT 1 WAS EB HWY 7 W OF YANCY AVE. DEER RAN OUT OF A FIELD FROM THE NORTH TO THE SOUTH INTO HWY 7 AND UNIT 1 COLLIDED WITH THE DEER CAUSING SEVERE DISABLING DAMAGE TO THE FRONT OF UNIT 1.
AIRBAGS DEPLOYED AND LAP/SHOULDER BELT WERE USED. NO APPARENT INJURY TO DRIVER. DEER DOA UPON ARRIVAL.
NO SIGNS OF IMPAIRMENT DETECTED FROM DRIVER. 
UNIT 1 WAS TOWED TO R&amp;V TOWING DUE TO DAMAGE.</t>
  </si>
  <si>
    <t>The vehicles were traveling on MNTH 7 near Yancy Avenue.  The semi was traveling eastbound and the trailer began to fishtail on the snowy surface.  The semi driver attempted to correct the skid and turned perpendicular in the lanes, and he traveled over the center line.  When the semi came across the center line, he hit the Ford that was traveling westbound in the driver's side.  The crash resulted in property damage to both vehicles, and they were both towed from the scene.  The Ford driver sustained injuries and was transported to the hospital.</t>
  </si>
  <si>
    <t>Yale</t>
  </si>
  <si>
    <t>Vehicle was eastbound on MNTH 7 in the area af Yale Ave when a deer entered the roadway. The vehicle hit the deer with the front right corner.</t>
  </si>
  <si>
    <t>VEHICLE TRAVELING W/B ON HWY 7 NEAR YALE ST. VEHICLE WENT OFF ROAD ON RIGHT SIDE AND HIT EMBANKMENT. DAMAGE TO FRONT PASSENGER SIDE BUMPER. DRIVER TRANSPORTED TO HOSPITAL AT HER REQUEST FOR NON CRASH RELATED MEDICAL CONDITION. 
NO TOWS</t>
  </si>
  <si>
    <t>POLK AVE</t>
  </si>
  <si>
    <t>V/1 WAS EAST ON MNTH 7, IN THE RIGHT LANE.  V/2 WAS TRAVELING  WEST ON MNTH 7 AS WELL.  A STALLED VEHICLE, WHICH WAS STOPPED IN  THE LANE, HAD BEEN DRIVEN BY EILEEN WOLF, WAS STATIONARY IN THE  RIGHT LANE.  FOR SOME REASON, HER VEHICLE STALLED, BUT SHE DID  NOT MOVE IT TO THE RIGHT SHOULDER.  V/1 DRIVER CAME UPON THE  VEHICLE, AND TOOK A LAST SECOND EVASIVE MANEUVER, MOVING LEFT,  CAUSING HIS VEHICLE TO SPIN OUT.  V/1 SPUN OUT, CROSSING THE WEST BOUND LANE, AND WAS EVENTUALLY HIT BY V/2, WHO`S DRIVER ATTEMPTED TO AVOID THE CRASH.  STALLED VEHICLE INSURANCE IS AMERICAN  FAMILY</t>
  </si>
  <si>
    <t>Unit 1 was traveling westbound on Highway 7 approaching Yale Avenue. Unit 1 was pulling a full size fish house. The conditions included blowing snow with twenty mile per hour wind gusts. The roadway at the time had numerous patches of glare ice. While Unit 1 was traveling westbound, the fish house started to swing around due to the wind. Driver 1 stated that based on the road conditions, he knew that he would be unable to correct. Unit 1 was forced to drive off the roadway into the north ditch of Highway 7. Once Unit 1 hit the ditch, the wheels caught on the snow and Unit 1 rolled onto the the driver side of the vehicle. The trailer (Fish House) did not roll. Unit 1 sustained moderate damage and was towed by William's Towing. The trailer was able to be pulled away from the scene via a private party.</t>
  </si>
  <si>
    <t>Vehicle was west on Hwy 7 and hit a patch of ice on the roadway. Driver of vehicle tried to control vehicle and keep it on the road but was unable too. Vehicle crossed over into oncoming traffic lane and hit the south side ditch causing vehicle to roll coming to rest in the ditch.</t>
  </si>
  <si>
    <t>Unit 2 was travelling WB on MN HWY 7 following Unit 1 when a bale of hay came off the trailer Unit 1 was pulling. Bale of hay cased minor damage to front passenger fender of Unit 2.</t>
  </si>
  <si>
    <t>CRASH LOCATION WB MNTH 7 / CR 33.
DRIVER UNIT 1 STATED WB MNTH 7.  DRIVER UNIT 1 STATED MUST HAVE FELL ASLEEP.  UNIT 1 WENT OFF THE RIGHT SIDE OF THE ROADWAY AND IMPACTED THE RIGHT SIDE GUARDRAIL.</t>
  </si>
  <si>
    <t>CO RD 33</t>
  </si>
  <si>
    <t>UNIT ONE WAS TRAVELING WEST ON HWY 7 WHEN IT LEFT THE ROADWAY TO THE RIGHT. UNIT ONE HIT A DRIVEWAY EMBANKMENT AND CAME TO A REST. THE ROADS WERE CLEAR. MINOR INJURIES. THE DRIVER WAS TRANSPORTED TO THE HOSPITAL VIA AMBULANCE.
OWNER OF THE DAMAGED PROPERTY IS JAMES EDMUND KUBASCH, DOB 12-02-1938.</t>
  </si>
  <si>
    <t>Unit 1- Chevrolet Blazer was stopped in lane of traffic because of highway construction.
Unit 2- Toyota Prius was also stopped in lane of traffic ahead of Unit 1. 
Unit 1 rolled forward into the back of Unit 2 and cracked the rear bumper and punctured  the rear bumper with the left side tow hook.</t>
  </si>
  <si>
    <t>The series of events occurred on MN Hwy 7 near 53rd Street in Hollywood Township, Carver County.  Three events occurred involving four vehicles total. There was light snow falling and the roads were slippery due to wet/snow covered roads.  Visibility was slightly compromised as well.
Unit 1 was travelling eastbound on MN Hwy 7 and struck a deer as the door crossed over the road north to south.  Unit 1 sustained moderate damage, but was still drivable.  The driver was uninjured. Unit 1 did not collide with any other vehicles, just the deer.
Unit 2 &amp; Unit 3 were westbound on MN Hwy 7 passing 53rd Street and observed the crash between Unit 1 and a deer occur.  Unit 2 attempted to swerve to avoid additional collision with Unit 1 as that collision was occurring.  Unit 3 attempted to slow down in order to give enough distance between it and Unit 2.  However, due to circumstances and road conditions, as Unit 2 swerved, Unit 3 rear ended Unit 2. Unit 2 sustained light damage to the rear bumper and Unit 3 sustained moderate damage to the front bumper.  Both units were drivable and the occupants were not injured. Units 2 &amp; 3 did not collide with the deer, just one another. 
Unit 4 was the westbound on MN Hwy 7 approaching 53rd Street and after the collision between Unit 2 &amp; 3, the deer diverted back into the roadway from south to north.  Unit 4 struck the deer, causing significant damage to the front passenger portion of the vehicle.  The driver was not injured.  Due to the damage, Unit 4 was towed. Unit 4 only collided with the deer and did not collide with any other vehicles involved.</t>
  </si>
  <si>
    <t>Both drivers reported traveling east on Hwy 7 prior to the crash.
The driver of the Ford slowed to turn left onto 53rd street and saw the Mazda coming and was rear ended.
The driver of the Mazda reported the Ford stopped to make a left and he swerved to avoid but rear ended the Ford.
No injuries reported
Jerries Transmission for the Mazda</t>
  </si>
  <si>
    <t>DRIVER#1 stated he was WB on HWY 7 when he encountered a small herd of deer walking on the bridge just west of CO RD 33. DRIVER#1 stated he tried to steer between them when the rear tire of his vehicle hit the snow-covered north shoulder causing him to go into a skid. DRIVER#1 stated UNIT#1 slid off the roadway to the left and impacted a guardrail just west of the driveway of 17727 HWY 7. DRIVER#1 did not complain of any injuries. No airbag deployment but UNIT#1 suffered bodywork and moulding damage to multiple areas on the front and passenger side. UNIT#1 had to be separated from the guardrail via a winch and was later towed from the scene. Numerous deer tracks were observed on the snow-covered shoulder of the bridge, lending credence to DRIVER#1's account of events.</t>
  </si>
  <si>
    <t>Co. Rd. 33</t>
  </si>
  <si>
    <t>Driver of unit 1 was westbound on Hwy 7, east of Co. Rd. 30, when a deer ran out in front of the driver.  Driver of unit 1 was unable to stop and struck deer causing damage to the entire front of vehicle.  
No injuries.</t>
  </si>
  <si>
    <t>The crash occurred on MNTH 7, near the intersection of CR 33.  The Ford was traveling in front of the Chevrolet in the eastbound lane.  As they were approaching the intersection of CR 33, a semi moved into the right turn lane, but then moved partially out of the turn lane to make a wide right turn.  As the semi made the wide right turn, the vehicle directly in front of the Ford came to a sudden stop.  The Ford came to an abrupt stop behind that vehicle.  The Chevrolet was not able to react quickly enough, and rear-ended the Ford.  The Chevrolet attempted to move to the right, but hit the right rear of the Ford.  There were no reported injuries, and no tows were required.</t>
  </si>
  <si>
    <t>The crash occurred at the intersection of MNTH 7 and CR 33.  The Polaris came to a stop at the stop sign on CR 33 northbound.  The Polaris proceeded into the intersection without yielding to traffic.  The Ford was traveling eastbound on MNTH 7 and had no traffic control devices.  The Ford attempted to avoid the Polaris as it entered the intersection by moving left.  The Polaris hit the right side of the Ford as it came through the intersection.  The driver of the Polaris was ejected from the vehicle and sustained injuries.  The driver of the Polaris was transported to the hospital by ambulance.  The Polaris was towed from the scene.</t>
  </si>
  <si>
    <t>CSAH 33</t>
  </si>
  <si>
    <t>Both vehicles were westbound on MNTH 7. #2 was in front of #1. Another vehicle in front of #2 slowed to make a left turn.  #2 also slowed behind the lead vehicle. #1 was unable to stop in time and rearended #2.  When asked what happened, driver of #1 said, "I rearended her."</t>
  </si>
  <si>
    <t>V1 WAS NB ON 33 WAITING AT THE STOP SIGN.  D1 SAID HE THOUGHT THAT D2 WAS GOING TO TURN AND MAYBE SAW A BLINKER FLASH SO HE PULLED OUT IN FRONT OF V2.
D1 WAS HONEST HE ADMITTED HE MADE A MISTAKE BY PULLING OUT IN FRONT OF V2.
NO INJURIES</t>
  </si>
  <si>
    <t>33 CR</t>
  </si>
  <si>
    <t>-V1 WAS S/B CR 33
-V2 WAS E/B HWY 7
-CR 33 HAD STOP SIGNS
-HWY 7 DID NOT HAVE STOP SIGNS
-V1 ENTERED THE ITERSECTION IN FRONT OF V2
-V1 AND V2 COLLIDED</t>
  </si>
  <si>
    <t>UNIT ONE WAS TRAVELING NORTH ON CO RD 33 WHEN IT STOPPED FOR THE STOP SIGN AT CO RD 33 AND HWY 7. AFTER STOPPING AT THE STOP SIGN, UNIT ONE STRUCK UNIT TWO ON THE RIGHT SIDE AS IT TRIED TO CROSS HWY 7. UNIT TWO WAS TRAVELING EAST ON HWY 7 WHEN THE COLLISION OCCURED.
THE ROADWAY WAS WET. THE WEATHER WAS CLOUDY AND RAINING.
NO SIGNS OF IMPAIRMENT FROM EITHER DRIVER. NO INJURIES. NEITHER VEHICLE WAS TOWED FROM THE SCENE.</t>
  </si>
  <si>
    <t>V/1 NORTH ON CSAH 33, V/2 WEST ON MNTH 7.  DRIVER OF V/1 TOLD ME THAT HE WANTED TO GO EAST ON 7, TO GO TO MNTKA SHOPPING.  HE MISSED THE STOP SIGN, NOT AWARE WHERE HE WAS.  V/1 DRIVER TOLD ME THAT HE WANTED TO GO EAST.  WHEN HE REALIZED HE MISSED THE STOP SIGN, HE WAS ALREADY IN THE INTERSECTION.</t>
  </si>
  <si>
    <t>Co Rd 33</t>
  </si>
  <si>
    <t>Veh #1 was SB on Co Rd 33, at the stop sign at Hwy 7. Veh #2 was WB on Hwy 7. Driver #1 stated he stopped for stop sign, and looked both ways and did not see anyone. Driver #1 stated the sign that flashes when there is cross traffic was not flashing. Driver #1 pulled out into the intersection. Driver #2 stated he slowed down, but still struck Veh #1. 
Moderate damage to Veh #1 rear bumper, Moderate damage to Veh #2 front bumper. Both veh driven to nearby parking lot to arrange for private tow. 
Driver #1 cited for fail to yield.</t>
  </si>
  <si>
    <t>Veh #4 was NB on Co Rd 33 at Hwy 7. Veh #3 (witness) was SB on Co Rd 33 at Hwy 7. Veh #2 was behind Veh #4. Veh #1 was behind Veh #1. Veh #4 turned west on Hwy 7. Veh #3 then went south on Co Rd 33. 
Driver #2 stated he moved to the stop sign and stopped after Veh #4 went. After Veh #3 went, Veh #2 went and took a left (WB) on Hwy 7. Driver #2 stated Veh #1 did not stop at the stop sign and ran into him. Driver #1 stated after Veh #3 went, that Veh #2 went. Driver #1 stated Veh #2 turned in front of him. 
Driver #3 stated he did not think Veh #1 stopped at the stop sign, slowed down, but did not stop. VDriver #3 stated he was not sure how well Veh #2 stopped. 
Veh #1 struck Veh #2. Veh #1 had moderate front end damage. It was able to be driven from the scene. Veh #1 was a wheelchair van outfitted to allow driver in a wheelchair. Driver said he had to drive it home, no other option. Veh #2 hod moderate damage, and lost the right rear wheel. Veh #2 towed to R&amp;V by  R&amp;V.</t>
  </si>
  <si>
    <t>Hwy. 7</t>
  </si>
  <si>
    <t>Veh 2 was SB on Co Rd 33. Veh 2 stopped at stop sign and was crossing over Hwy 7. Veh 1 was SB on Co Rd 33. Veh 1 did not stop at stop sign and rear ended veh 2 in the intersection of Hwy 7 and Co Rd 33. Witness stated veh 1 did not stop for stop sign. Minor to Moderate damage on rear of veh 2. Heavy front end damage to veh 1. Veh 2 able to be driven from the scene. Veh 1 towed by R &amp; V. Driver and passgr of veh 2 reported no inguries. Driver of veh 1 had minor injuries. Driver 1 arrested for DWI. Driver 1 cited for failure to obey traffic control device.</t>
  </si>
  <si>
    <t>Veh #1 was WB on Hwy 7 when a deer walked infront of the vehicle.  Driver #1 was unable to avoid hitting the deer.  There are no injuries.</t>
  </si>
  <si>
    <t>I did not talk with the driver of vehicle one.  He was placed under arrest for fleeing a police officer.
The vehicle was running from a McLeod County Deputy.  Speeds were approximately at 120 mph.  The vehicle went off the left side of the roadway and struck a sign.</t>
  </si>
  <si>
    <t>V1 was NB on Hwy 7 and had no stop sign. V2 was on Cty Rd 33 going WB through the intersection. There is a flashing, vehicle approaching sign there that was functioning. V2 stated she did not see V1, the only othere vehicle there, approaching and pulled out right in front of him. V2 stated she was not on her cell phone, just didn`t see V1. NOT TO SCALE.</t>
  </si>
  <si>
    <t>V1/Giese north on CSAH 33 attempted to turn left/west onto MNTH 7 and had a stop sign failed to yield to east bound V2/Wangen who had the right of way.  V1 rotated almost 360 degrees as it was knocked south and west after intianal impact.  V1 also struck V2 a second time with the rear of truck during rotation and separation to final rest.  V2 veered left to avoid V1 and continued across the oncoming west bound lane into the far side right turn lane for west to north.  Here is where V2/Wangen sideswiped/ collided with the #3 driver side axle and further into the tanker trailer of V3/Bowles.  the tanker trailer was knocked into the ditch while the power unit remained mostly in the turn lane.  Someone assisted prying open V2 driver door to assist Wangen out of the vehicle.  Wangen and Giese were transported to the hospital by ambulance.  Bowles reported being sore but refused ambulance services.  Giese's father Eric showed my partner Trooper Thompson 230 her phone which showed the last call at 10:53 and the last read text at 10:57.  Carver County created the crash event at 11:00.  Giese per law is not allowed to use her cell phone or text while driving.  She was able to quickly answer she had pulled into the lot adjacent to the crash to make last call but could not recall how the crash occurred. Carver county deputies took digital photos.  Giese was cited by mail for fail to use due care.</t>
  </si>
  <si>
    <t>CRASH OCCURRED MNTH 7 AND CR 33 IN CARVER COUNTY.  
VEH 1 (SEMI) 
VEH 2 (PC)
VEH 1 WAS FACING NORTH AT THE STOP SIGN TO GO NORTH ON CR 33 ACROSS MNTH 7.    VEH 2 WAS GOING B ON MNTH 7 APPROACHING CR 33.    VEH 1 PULLED OUT IN FRONT OF VEH 2.    VEH 2 ATTEMPTED TO SWERVE TO THE NORTH AND AVOID THE SEMI BUT COULD NOT.   VEH 2 COLLIDED WITH THE LEFT SIDE OF THE TRAILER OF VEH 1.  THE SEMI HAD MODERATE DAMAGE TO THE TRAILER AND GAS TANK BUT WAS FUNCTIONAL.  VEH 2 HAD SEVERE DAMAGE TO THE FRONT.  FRONT AIRBAG DEPLOYED.   DRIVER HAD RIGHT WRIST  AND LEFT KNEE PAIN.   HE WAS TRANSPORTED BY RIDGEVIEW 
VEH 1 IS AT FAULT FOR NOT YIELDING TO ONCOMING TRAFFIC.   DRIVER 1 STATED HE JUST DID NOT  SEE THE VEHICLE APPROACHING AND PULLED OUT.  VEH 2 DRIVER SAID HE COULDN'T BELIEVE THAT VEH 1 PULLED OUT IN FRONT OF HIM AND CAUGHT HIM OFF GUARD.  
NO CITATION ISSUED, VEH 1 AT FAULT.</t>
  </si>
  <si>
    <t>7 AT CR 33</t>
  </si>
  <si>
    <t>V1/ Luciano was east on MNTH 7 behind witness Zimmerman who was driving a milk truck.  Zimmerman was using the right turn lane to go south on 33 and Luciano was continuing east.  Ernhart pulled out from the stop sign and into the path of Luciano.  Zimmerman's vehicle was struck in the driver side doors causing the vehicle to roll to the north east ditch facing south west.  Luciano's vehicle rotated counter clockwise facing mostly north on the north east portion of the intersection.  Zimmerman was transported to HCMC hospital.  Luciano did not wish to be transported from the scene.  Both vehicles were towed.  The impact indicated the injuries may turn severe so I mapped the scene and a statement was taken from Luciano at the scene.  I was told later that morning that Mr. Zimmermann's injuries were not believed to be life threatening.</t>
  </si>
  <si>
    <t>Co.Rd.33</t>
  </si>
  <si>
    <t>Driver of unit 1 was WB on Hwy 7 / 1/2 mile west of Co. Rd. 33 in Carver County when a deer ran out in front of him.  Driver of unit 1 advised he hit the deer head-on causing damage to the front of his vehicle.  Unit 1 was towed.  
No citations.</t>
  </si>
  <si>
    <t>Vehicle was traveling eastbound on Hwy 7 on icy and snow packed pavement. Vehicle started to go into the ditch, and once it caught the snow, the vehicle rolled over onto it's roof.</t>
  </si>
  <si>
    <t>V1 TURNING LEFT FROM E/B HWY 7 INTO PRIVATE DRIVEWAY. V2 TRAVELING W/B ON HWY 7. V2 CRASHED INTO THE PASENGER SIDE CENTER OF V1 AS V1 WAS TURNING LEFT. SEVERE DAMAGE TO BOTH VEHICLES.
D1 STATED THAT SHE MISSED HER DRIVEWAY AND WAS SIDEWAYS IN THE ROAD, TRYING TO PULL OFF ONTO THE SHOULDER WHEN V2 CRASHED INTO THE PASSENGER SIDE OF HER.
D2 STATED THAT SHE DID NOT EVEN SEE V1 SITTING SIDEWAYS IN THE ROAD. DID NOT APPLY BRAKES UNTIL AFTER CRASH.
D1 AND P1 TRANSPORTED TO RIDGEVIEW HOSPITAL VIA AMBULANCE, D2 WAS CHECKED ON SCENE.
BOTH VEHICLES TOWED BY R&amp;V TOWING.</t>
  </si>
  <si>
    <t>Driver of unit 1 advised he was traveling westbound on Hwy 7 approaching Co.Rd. 33 in Hollywood township when he hit the shoulder on the right in a curve.  Driver stated he hit black ice and started to lose control and then overcorrected causing his vehicle to go off the road to the left, flying into the ditch sideways.  Vehicle traveled a short distance after that almost hitting parked vehicles and trees at the address of 17325 Hwy 7.  
No citations and no injuries.  
Vehicle was severely damaged.</t>
  </si>
  <si>
    <t>MNTH 7 EAST OF CSAH 33.  V/1 WAS EAST ON MNTH 7, V/2 WAS WEST BOUND.  DRIVER OF V/1 TOLD ME THAT V/2 SPUN OUT AFTER HITTING A DRIFT ON THE ROADWAY.  V/2 DRIVER TOLD ME THE SAME THING.  NONE THE LESS, THERE WAS A CRASH IN AN AREA WHICH WAS A WHITE OUT DUE TO BLOWING SNOW.  VEHICLES SPUN OUT AND ENDED UP IN THE EAST BOUND DITCH.</t>
  </si>
  <si>
    <t>Driver of Unit #1 was heading westbound on Hwy 7 near County Road 33 and hit a deer.  Moderate damage to vehicle, but was able to drive from scene.  No injuries to report.</t>
  </si>
  <si>
    <t>Unit #1 was traveling westbound on Highway 7 approaching County Rd 33. Driver of Unit #1 said a deer came from the south side of Highway 7 from a corn field and struck Unit #1. Damage caused by the deer was disabling and R&amp;V towing out of Mayer towed the vehicle back to there shop.</t>
  </si>
  <si>
    <t>Vega Ave</t>
  </si>
  <si>
    <t>Driver of Unit 1 was eastbound Hwy 7 west of Vega Ave when he hit a large area of Ice/Blowing snow on the roadway at approx. 50 miles per hour.  Driver of unit 1 advsied the vehicle started to fishtail and he lost control causing him to run off the road to the right and go into the ditch.  Once in the ditch Unit 1 flipped onto the roof.  Damage to the vehicle was to the roof and front windshield.  
Minor injuries on party--refused medical care</t>
  </si>
  <si>
    <t>Vehicle 1 was traveling westbound on Hwy &amp; when a deer ran across the vehicle from the left. Vehicle struck deer.</t>
  </si>
  <si>
    <t>Vehicle #1 and Vehicle #2 were east bound and Hwy 7 approaching Vega Avenue. Driver of vehicle #1 slowed down to let the vehicle in front of him make a left hand turn onto Vega Avenue. Vehicle #2 did not slowed down fast enough and ran into the rear of vehicle #1.</t>
  </si>
  <si>
    <t>MNTH 7 AT 163RD.  V/1 AND V/2 BOTH EAST ON MNTH 7, V/3 WEST BOUND MNTH 7.  V/3 SPUN OUT ON THE ICE, V/3 HIT V/1, AND THEN HIT V/2.  ALL VEHICLES INTO THE DITCH.</t>
  </si>
  <si>
    <t>VEGA</t>
  </si>
  <si>
    <t>THE CHEVY WAS WESTBOUND AND UNEXPECTEDLY SWERVED INTO THE EASTBOUND LANE AND SIDE SWIPED THE HONDA. ALL TRANSPORTED BY AMBULANCE TO RIDGEVIEW HOSPITAL.
R&amp;V TOWING FOR BOTH VEHICLES. 
SEE RECON FOR MORE DETAILS.</t>
  </si>
  <si>
    <t>VEGA AGVENUE</t>
  </si>
  <si>
    <t>V/1 HEADED WEST ON MNTH 7, V/2 EAST ON SAME ROADWAY.  V/1 DRIFTED TO HIS LEFT, CAUSING OTHER TRAFFIC TO TAKE EVASIVE ACTIONS.  V/1 CONTINUED DRIFTING TO THE LEFT.  V/2 MOVED TO HER RIGHT, BUT WAS UNABLE TO AVOID BEING HIT BY V/1.  TALKING TO THE DRIVER OF V/1, HE TOLD ME THAT HE HAS BEEN WORKING LONG HOURS, AND HE FELL ASLEEP. BOTH VEHICLES WENT INTO THE DITCH AFTER THE CRASH. V/1 STRUCK A POWER POLE, CAUSING THE POWER LINE TO BREAK, CAUSING A SMALL UNDERGROUND FIRE.</t>
  </si>
  <si>
    <t>VEGA AVE</t>
  </si>
  <si>
    <t>THE DRIVER OF THE SEMI REPORTED TRAVELING W/B ON HWY 7 AND SEEING THE PICKUP DRIFT OFF THE ROAD TO THE RIGHT AND THEN OVERCORRECT.  THE PICKUP TURNED SHARPLY LEFT AND COLLIDED WITH THE DRIVE AXELS OF THE SEMI.
DRIVER OF THE PICKUP MINOR INJURIES AND REFUSED TRANSPORT. SEMI DRIVER REPORTED NO INJURIES.
JERRYS TRANSMISSION FOR BOTH VEHICLES</t>
  </si>
  <si>
    <t>Unit 1 was traveling westbound on Hwy 7 approaching Vega Ave. when a deer crossed in front of Unit 1 from the south.  Unit 1 hit the deer and sustained severe disabling front end damage.  Unit 1 was towed away from the scene.  The driver sustained no apparent injuries.</t>
  </si>
  <si>
    <t>Vehicle one was traveling eastbound on HWY 7 near Vega Avenue. Vehicle one lost control due to icy road conditions and ran off the roadway to the north of HWY 7. Vehicle one entered the ditch and rolled. No injuries sustained to either driver or passenger. Vehicle one towed due to disabling damage by R&amp;V Towing.</t>
  </si>
  <si>
    <t>Vega Ave.</t>
  </si>
  <si>
    <t>Driver #1 stated she was EB on Hwy 7, attempting to pass a unknown vehicle that was going aprox 30-35 mph.  Driver #1 stated as she was passing the unknown veh, her vehicle hit ice/snow and she lost control of her vehicle.  
Vehicle #1 slid in to the north ditch, sideways, and rolled 2X.  
Driver #1 appeared to be uninjured.  Driver #1 is 6 mths pregnant.</t>
  </si>
  <si>
    <t>County Road 21</t>
  </si>
  <si>
    <t>Driver of Unit #1 rear ended Unit #2 heading westbound on Hwy 7 near Co. Rd. 21.  Unit #2 was slowing in traffic due to an accident at another location and traffic flow.  It was determined the driver of Unit #1 was  suffering from a diabetic reaction.
The driver of Unit #1 was transported to RMC for minor evaluation.  
Unit #2 sustained no damage.  Unit #1 had moderate damage to front of vehicle.  Unit #2 was towed to R&amp;V towing in Mayer.</t>
  </si>
  <si>
    <t>BOTH VEHICLES TRAVELING E/B ON HWY 7 NEAR UPLAND AVE. V1 REAR ENDED V2 AT A HIGH RATE OF SPEED. BOTH VEHICLES DISABLED IN CRASH.
D1 UNDER THE INFLUENCE OF ALCOHOL.
D2 STATED THAT HE WAS GOING THE SPEED LIMIT WHEN HE WAS HIT FROM BEHIND HARD. STATED DID NOT SEE V1 COMING UP BEHIND HIM.
D2 AND PASSENGER 2 IN V2 TRANSPORTED TO RIDGEVIEW VIA AMBULANCE.
D1 ARRESTED FOR CRIMINAL VEHICULAR OPERATION BY CARVER COUNTY SHERIFFS OFFICE.
BOTH VEHICLES TOWED BY JERRY'S TOWING.</t>
  </si>
  <si>
    <t>On 10/05/2018 at 1950 hours, I was dispatched to a PD crash at HWY 7 and County Road 21. I advised dispatch that I was on scene. I spoke with both parties involved and they gave the same account of what occurred. Stevens was driving a flatbed pickup truck with two "Grain bin feeders" for horses. Stevens had the two feeders strapped down with multiple straps when they broke loose. When the straps broke loose this caused one of the feeders to fall off of the flatbed of the truck. When the feeder fell off the back of the truck Snowden attempted to move out of the way but struck the feeder on his right front on the vehicle. When the vehicle struck the feeder it caused damage that I estimated would be over $1000 dollars and made the vehicle not legally able to drive. Snowden stated that he had a tow in route and a ride to pick him up. I advised both parties that I would be doing a State Crash Report and provided them with each others insurance, and the Case number.</t>
  </si>
  <si>
    <t>Driver of vehicle #1 was at a stop sign at the intersection of County Road 21 and HWY 7.  Vehicle #1 pulled out from stop sign and was struck by vehicle #2.  Vehicle #2 had the right of way heading westbound on HWY 7.  Driver of vehicle #1 stated the driver of vehicle #2 had turn signal on to turn left onto co. rd. 21. Driver of vehicle #2 stated she did not have turn signal.
Driver of vehicle #1 is at fault for failing to yield to oncoming traffic.  
no injuries were reported.
Both vehicles sustained minor damage and were able to drive from scene.</t>
  </si>
  <si>
    <t>CO RD 21</t>
  </si>
  <si>
    <t>UNIT ONE WAS TRAVELING EAST ON HWY 7 WHEN IT STRUCK A DEER IN THE MIDDLE OF THE ROADWAY. NO INJURIES. VEHICLE WAS TOWED FROM THE SCENE.</t>
  </si>
  <si>
    <t>Co Rd 21</t>
  </si>
  <si>
    <t>Vehicle 1 was eastbound on Hwy 7 and struck a deer at Co Rd 21. The vehicle was towed form the scene. No injuries were reported at the time of the crash.</t>
  </si>
  <si>
    <t>Mayer</t>
  </si>
  <si>
    <t>The driver of the Honda reported going too fast s/b on CR 21 as she approached Hwy 7 and did not stop for the stop sign and crashed with the Hyundai.
The driver of the Hyundai reported traveling east on Hwy 7.  She stated that she thought at the last second the Honda was not going to stop so she hit the brakes and swerved right to avoid.
After the crash the Honda continued into and through the fence.
Both reported injuries.  The driver of he Hyndai refused ambulance but said her husband would take her in.  The driver of the Honda was transported via Ridgeview Ambulance to Waconia Ridgeview Hospital.
Mayer Towing for both vehciles.</t>
  </si>
  <si>
    <t>Driver # 1 stated that she was westbound on Hwy 7 when a deer ran across the road and she was unable to stop. Driver Stated she was going under 60 mph, and was wearing her seatbelt.
Crash was on Hwy 7 about 500 feet east of Co Rd 21
No injuries, the car needed to be towed from the scene due to heavy front end damage. 
No passengers.
No citations issued.</t>
  </si>
  <si>
    <t>On 10/07/2016, I responded to a three vehicle crash near 15575 Highway 7 in Hollywood township.
Unit 1 was traveling EB highway 7 and was attempting to move to the right lane. Driver 1 stated he observed Unit 3 cross the centerline and attempt to pass Unit 2 on the left. Unit 3 passed Unit 2, and then fully applied its brakes. Driver 2 fully applied his brakes to avoid a collision with Unit 3. This resulted in Unit 1 and Unit 2 sideswiping each other.
Unit 3 continued EB on Highway 7 as it did not make contact with any of the other vehicles.
Unit 1 received moderate damage to the driver's side door of the vehicle. Unit 2 received minor damage on the passenger side towards the front. Both vehicles drove away from the scene. No individuals received any apparent injuries from the crash.</t>
  </si>
  <si>
    <t>DRIVER #1 stated he was EB on Hwy 7 why his vehicle was hit by a deer.  
Vehicle #1 was severely damaged, but drivable.</t>
  </si>
  <si>
    <t>MNTH 7 / 1/4 MILE EAST OF CR21</t>
  </si>
  <si>
    <t>Vehicle one in the right lane crossed the fog line onto the shoulder.  The witness following behind moved to the left lane.  Vehicle two directly behind the witness in the right lane was unable to avoid vehicle one, when vehicle one came back into the right lane.  Diagram show vehicles location upon my arrival on scene.</t>
  </si>
  <si>
    <t>Tacoma Ave</t>
  </si>
  <si>
    <t>Driver #1 stated she was EB on Hwy 7 when she hit a deer with veh #1.  
Driver #2 stated that he was WB on Hwy 7 when he saw something in the roadway.  Driver #2 stated a person was kneeling over a dead deer.  Driver #2 was unable to avoid hitting the deer in the roadway.</t>
  </si>
  <si>
    <t>Vehicle was traveling westbound Minnesota Trunk Highway 7 and went off the roadway to the right and jumped the Tacoma Avenue. The vehicle landed on its nose and rolled over into a pond. The cause of the crash is unknown at this time. Individual was transported to Waconia Hospital by Ridgeview Paramedics.</t>
  </si>
  <si>
    <t>Vehicle #1 was traveling eastbound on Highway 7, near Tacoma.  Driver #1 stated a Deer ran into the roadway in front of his vehicle.  Driver #1 stated he was unable to avoided hitting the deer.  
Veh #1 had damage to the driver side front end.   
Vehicle #2 was traveling westbound on Highway 7, near Tacoma.  A Deer was hit by vehicle #1 and lying in the roadway.  Vehicle #2 hit the deer as it was lying in the roadway.  
Veh #2 had damage to the undercarriage.</t>
  </si>
  <si>
    <t>Driver of Unit #1 was heading eastbound on MN Hwy 7 and struck a deer west of County Road 23.  Unit #1 sustained severe damage and had to be towed from scene by R&amp;V towing.  No injuries to report.</t>
  </si>
  <si>
    <t>Waterville</t>
  </si>
  <si>
    <t>14370 MNTH 7</t>
  </si>
  <si>
    <t>Both drivers were eastbound on MNTH 7.
Driver of #2 was making a left turn into her driveway, 14370 MNTH 7.
 Driver of #2 was stopped with her left turn signal on waiting to make the turn, according to both witnesses driver of #1 slammed into the back of #2.
 Driver of #1 said he did not notice #2 was stopped to make a turn and he said he struck her from behind.</t>
  </si>
  <si>
    <t>Co Rd 123</t>
  </si>
  <si>
    <t>Driver #1 stated he was EB on Hwy 7 approaching Co Rd 123.  
Veh #1 hit a Deer causing damage to the vehicle.</t>
  </si>
  <si>
    <t>V1 WAS TRAVELING NB ON CR 23, DROVE THRU STOP SIGN.  V2 WAS TRAVELING EB ON MNTH 7.  V2 STRUCK V1 AT RIGHT ANGLE IN THE EB LANE OF MNTH 7.  V1 CAME TO FINAL REST IN THE A WATER FILLED DITCH IN THE NORTHEAST CORNER OF THE INTERSECTION, FACING WESTBOUND.  V2 CAME TO FINAL  REST FACING EASTBOUND IN THE WESTBOUND BOUND LANE OF MNTH 7.  
THE LONE WITNESS OF THE CRASH STATED THAT HE OBSERVED V1 TRAVELING AT A HIGH RATE OF SPEED, NB ON CR 23, JUST PRIOR TO THE INTERSECTION WITH MNTH 7.  THE WITNESS STATED THAT V1 DID NOT STOP OR APPEAR TO SLOW FOR THE STOP SIGN ON CR 23, AT ITS INTERSECTION WTIH MNTH 7.  THE WITNESS STATED THAT V2 WAS TRAVELING AT APPROXIMATELY 60 MPH, PRIOR TO THE CRASH.</t>
  </si>
  <si>
    <t>CO RD 123</t>
  </si>
  <si>
    <t>UNIT ONE WAS TRAVELING NORTH ON CO RD 23 WHEN IT FAILED TO STOP AT A TWO WAY STOP SIGN, CROSSED OVER HWY 7 AND ENTERED THE DITCH ON THE EAST SIDE OF CO RD 123. UNIT ONE THEN HIT AN EMBANKMENT AND OVERTURNED ONTO ITS LEFT (DRIVER) SIDE. UNIT ONE CAME TO A REST ON ITS LEFT SIDE IN A SMALL CREEK. ROAD CONDITIONS WERE WET. NO INJURIES.</t>
  </si>
  <si>
    <t>VEH 1 AND 2 HAD A RIGHT ANGLE CRASH IN THE INTERSECTION OF HWY 7 AND CR 32. DRV OF VEH 1 STATED HE WAS EB 7 WHEN VEH 2 RAN THE STOP SIGN AND T-BONED HIM. DRV OF VEH 2 STATED HE FELL ASLEEP, RAN THE STOP SIGN AND CRASHED INTO VEH 2. DRV OF VEH 2 WAS TRANSPORTED TO THE HOSPITAL. BOTH VEH WERE TOWED.</t>
  </si>
  <si>
    <t>23 CR</t>
  </si>
  <si>
    <t>V/1 WAS WEST ON MNTH 7, MAKING A LEFT TURN TO GO SOUTH ON CR-23.  V/2 WAS EAST BOUND ON MNTH 7.  V/3 WAS STOPPED AT THE STOP SIGN, NORTH BOUND CR-23 TO TURN ON TO MNTH 7.  V/1 MADE THE TURN, AND V/2 DRIVER TRIED TO AVOID THE CRASH.  V/1 HIT V/2, AND BOTH V/1 AND V/2 WERE PUSHED INTO V/3.</t>
  </si>
  <si>
    <t>V/1 AND V/2 BOTH WEST ON MNTH 7.  V/2 SLOWING TO MAKE A LEFT TURN TO SOUTH CR-23.  V/1 DRIVER TOLD ME THAT HE LOOKED AWAY A  SECOND, AND WHEN HE LOOKED UP, NOTICED THAT THE VEHICLE IN FRONT  OF HIS WAS SLOWING TO MAKE A TURN.  V/1 RAN INTO THE REAR OF THE  SLOWING, V/2.  WITNESS TOLD ME THAT HE IN FACT DID SEE THAT THE  TURNING VEHICLE LEFT TURN SIGNAL WAS WORKING JUST PRIOR TO THE  CRASH.</t>
  </si>
  <si>
    <t>Watertown</t>
  </si>
  <si>
    <t>ACCORDING TO STATEMENTS FROM DRIVERS INVOLVED U1 WAS NB CR23 AT HWY 7 AND U 2 WAS WB ON HWY 7 IN WATERTOWN TOWNSHIP. U1 RAN THE STOP SIGN AT HWY 7 AND STRUCK U2 IN THE INTERSECTION.</t>
  </si>
  <si>
    <t>V1 was on County Road 23 stopped at the stop sign at Hwy 7. V2 was going West on Hwy 7 approaching County 23. Witness stated V1 was at the stop sign and inching forward, he waited for a few vehicle's to pass and then went forward. Impact made in the intersection. V2 driver stated all of a sudden, V1 was just there in front of him, he didn't see him. After the impact, he was spun around and went into the ditch in the Northwest corner of the intersection. Witness stated he called 911 and then went to check on V2 driver first, he then went to check on V1 driver. V1's tires were spinning as if V1 driver was pressing the gas, witness shut off V1. V1 came to rest Eastbound facing in the Northeast corner of the intersection. Witness stated V1 driver was on the floor of the vehicle, was not responding to him, had clear yellowish liquid coming from his mouth and blood on his face. I took a taped statement from V2 driver and the witness. Both driver's transported to the hospital. NOT TO SCALE. Mr. Wren passed away on 12/7/16, so I amended the report.</t>
  </si>
  <si>
    <t>v2 was stopped in the lane making a left turn onto 123 from 7eb. v1 rear ended v2.
no injuries, v1 towed.</t>
  </si>
  <si>
    <t>Vehicle #1 was eastbound on HWY 7 approx. 1/10 mile east of Co Rd 123 when hit ice on road from sleet and rain.  Vehicle #1 spun and hit guardrail on north side of HWY 7 with front end of vehicle.  Vehicle then spun around and went into the north ditch.  No reported injuries and vehicle was towed out and to R&amp;V towing from Mayer, MN.</t>
  </si>
  <si>
    <t>Hwy 25</t>
  </si>
  <si>
    <t>Driver of Unit #1 was heading eastbound on Hwy 7. Driver lost control of Unit #1 near bridge and hit guardrail causing the Unit #1 to go into ditch. The roads at the time of the crash were ice and snow packed. 
Driver of Unit #1 was transported to RMC for evaluation.
The Unit suffered severe damage and was towed from scene by R&amp;V towing.</t>
  </si>
  <si>
    <t>The driver reported traveling east on Hwy 7 and lost control on the bridge deck crossed into the other lane and hit the bridge guard rail and spun out down the ditch and into the water.
Both driver and passenger transported to Ridgeview Hospital via ambulance.
Passenger reported that he just bought the car, he had a purchase agreement but no title.  He also reported that he did not have insurance on the vehicle yet.
The vehicle was towed by R&amp;V towing</t>
  </si>
  <si>
    <t>The chevy was east on 7 and the bridge deck was icy, the driver lost control and hit the guard rail.
No injuries reported
Jerry's Transmission tow</t>
  </si>
  <si>
    <t>Vehicle 1 was traveling westbound on Hwy 7 approximately  mile east of Hwy 25 in Watertown Twp. A deer crossed from the south to the north and struck V1 in the front grill area. Both driver and passenger air bags were deployed. Vehicle pulled to the north shoulder and came to a stop. No injuries were reported at the time of the crash. Vehicle towed to R&amp;V Towing.</t>
  </si>
  <si>
    <t>Driver of Unit #1 was heading westbound on Hwy 7. A deer came onto the roadway. Unit #1 hit the deer, causing moderate damage to the vehicle. 
No injuries to report. vehicle drove from scene.
Unit #1 lost license plate in crash and was unable to find.</t>
  </si>
  <si>
    <t>Vehicle #1 was eastbound on Highway 7 west of Highway 25. A deer came out of the north ditch and Vehicle #1 struck the deer causing the airbags to deploy and kill the deer. The Vehicle was damaged to the point of having to tow it.</t>
  </si>
  <si>
    <t>12-36366</t>
  </si>
  <si>
    <t>hwy 7</t>
  </si>
  <si>
    <t>hwy 25</t>
  </si>
  <si>
    <t>Unit 1 traveling east on Hwy 7 when drive lost control and collided with guard rail.
Severe winter storm on-going at time of crash.  Road very slick.
Driver uninjured.  No damage to guard rail, moderate damage to vehicle.  vehicle towed (private) by R&amp;V towing.
Driver not cited for any violations.</t>
  </si>
  <si>
    <t>Hwy. 25</t>
  </si>
  <si>
    <t>Driver of unit #1 said she was driving WB on Hwy. 7 just west of Hwy. 25.
Driver unit #1 said deer entered roadway from south ditch and collided with unit #1, causing damage to front left of vehicle.
Deer was located deceased on shoulder of roadway and car kill deer possession permit #655466 was issued to driver for possession of the deer.</t>
  </si>
  <si>
    <t>V1 was WB on Hwy 7 a the round about with Hwy 25. Instead of following the circle, V1 went straight and launched herself into the air, going into the right ditch, hitting a MNDOT directional sign and then continued EB on Hwy 7 hitting the trailer being pulled by V2 going WB on Hwy 7. V1 driver was seen on scene by ambulance and transported to the hospital to get checked out. V1 driver isn't sure what happened, if she blacked out or had a medical issue. NOT TO SCALE.</t>
  </si>
  <si>
    <t>MNTH 25</t>
  </si>
  <si>
    <t>Unit 1 was in the roundabout and driver slowed down and that is unit 2 struck unit 1. Minor damage to unit 1. Unit 2 had a significant amount of damage. No injuries to either drivers. Weather was clear and sunny.</t>
  </si>
  <si>
    <t>On 08/17/2017 at approximately 1555 hours, I was dispatched to a property damage crash at the intersection of Hwy 7 and Hwy 25. 
When I arrived, I observed two SUV style vehicles parked on Hwy 7 to the west of the roundabout intersection. Unit one had damage to the front end/hood of the vehicle. Unit two had damage to the front, passenger side. There were no injuries or passengers.
The crash occurred when Unit 2 was traveling WB on Hwy 7 through the roundabout. When Unit 2 was in the roundabout, Unit 1 struck the front, passenger side of the vehicle. Unit 2 was traveling SB into the roundabout from Hwy 25. The driver of Unit 2 stated he yielded to traffic, but did not see Unit 1 until the time of the crash.
Unit 2 was given a citation for failure to yield.</t>
  </si>
  <si>
    <t>Driver of Unit #1 was southbound on Hwy 25 approaching the roundabout at Hwy 7.  Unit #1 was skidding on ice and rear ended Unit #2 which was passing through the roundabout heading west on Hwy 7.  Unit #1 is at fault for failing to yield.
No injuries to report.
Both vehicles sustained minor damage and drove from scene.</t>
  </si>
  <si>
    <t>Highway 25</t>
  </si>
  <si>
    <t>Unit 2 was traveling eastbound Highway 7 from Highway 25, directly behind unit 1.  Unit 1 lost control of vehicle and swerved to left.  Unit 2 was unable to avoid collission and struck rear left fender of unit 1.  No injuries and no citations issued.</t>
  </si>
  <si>
    <t>25 HWY</t>
  </si>
  <si>
    <t>SEMI CRASHED INTO ROAD SIGN. SEMI WENT STRAIGHT THROUGH A ROUND ABOUT. 
SEMI DRIVER SAID HE DIDNT REALIZE HE WAS COMING UP TO A ROUND ABOUT. 
NO INJURIES REPORTED OR OBSERVED.
SEMI CRASHED INTO ONE WAY MARKER SIGN. 
YELLOW TAG #K0946.
SEMI TRACTOR DID NOT COME BACK ON FILE.</t>
  </si>
  <si>
    <t>Unit one was pulling boat and trailer with MN registration ABXE415.  Driver's side tire of boat trailer fell off.  The axel for the trailer dragged on the asphalt causing an approximately 3'x1"x.5" groove in the asphalt.  Trailer was towed from the scene.  No one was injured.</t>
  </si>
  <si>
    <t>V/1 AND V/2 EAST ON MNTH 7, AT THE ROUND ABOUT.  V/2 WAS AT THE YIELD SIGN, AND NOTICED A VEHICLE WEST IN THE ROUND ABOUT.  NOT SURE IF THE VEHICLE WAS GOING TO EXIT OR CONTINUE ON THE ROUND ABOUT, V/2 STOPPED.  V/1, NOT ABLE TO STOP IN TIME, RAN INTO THE REAR OF V/2.</t>
  </si>
  <si>
    <t>#25</t>
  </si>
  <si>
    <t>Vehicle #1 was travelling south on Mn #25 approaching Mn #7.  Vehicle #1 failed to negotiate entry into roundabout.  Vehicle #1 proceed up and to the side of earth mound in center of roundabout.  Vehicle #1 struck and sheared off "yield" sign located on e/b Hwy #7.  Vehicle #1 then lost control, skidding into ditch on SW corner of intersection.  Driver of vehicle #1 was arrested for possible alcohol impairement.</t>
  </si>
  <si>
    <t>V/1 AND V/2 BOTH SOUTH ON MNTH 25, APPROACHING MNTH 7 ROUND ABOUT.  V/2 HAD SLOWED FOR TRAFFIC WEST ON 7 IN THE ROUND ABOUT. V/1 RAN INTO THE REAR OF STOPPED V/2.</t>
  </si>
  <si>
    <t>THE VEHICLES WERE TRAVELING WB ON MNTH 7.  THE TRACTOR WAS IN THE RIGHT LANE AND PARTIALLY ON THE SHOULDER.  THE SEMI WAS IN THE LEFT LANE.  THE TRACTOR STOPPED TO TURN LEFT INTO THE FARM.  ONE CAR PASSED HIM IN THE LEFT LANE.  THE TRACTOR DRIVER STATED THAT HE SAW THE SEMI APPROACHING, BUT THOUGHT HE HAD ENOUGH TIME TO MAKE THE TURN.  AS HE MADE THE TURN, THE SEMI SWERVED LEFT TO TRY TO AVOID THE TRACTOR, BUT COULD NOT AVOID IT.  THE SEMI SIDE SWIPED THE TRACTOR AND TORE THE LEFT WHEELS OFF THE TRACTOR.  THE TWO VEHICLES CAREENED INTO THE DITCH ON THE LEFT SHOULDER.  THE DRIVER OF THE SEMI WAS TRANSPORTED TO THE HOSPITAL BY AMBULANCE.  THE SEMI WAS TOWED FROM THE SCENE.  THE TRACTOR WAS LEFT ON THE FARM PROPERTY TO BE PICKED UP BY THEIR SALVAGE COMPANY IN THE MORNING.</t>
  </si>
  <si>
    <t>E/B MNTH 7 AT MNTH 25.  V/1 AND V/2 BOTH EAST BOUND, V/2 LEAD VEHICLE, APPROACHING THE ROUND ABOUT.  V/2 DRIVER TOLD ME THAT THERE WAS A VEHICLE IN THE ROUND ABOUT, AND SHE SLOWED AND STOPPED FOR THAT VEHICLE AT THE YIELD SIGN.  V/1 DRIVER SAYS THAT THERE WAS NOT A VEHICLE IN THE ROUND ABOUT.  NOT ABLE TO STOP IN TIME, V/1 RAN INTO V/2.</t>
  </si>
  <si>
    <t>MNTH 7 AND CT RD 25</t>
  </si>
  <si>
    <t>NB HWY 25 AT MNTH 7
DV1 WAS HEADING NORTH ON HWY 25 AND WAS CROSSING OVER LANES LINES DRIVING IN THE SOUTHBOUND LANE AGAINST TRAFFIC. V1 VEERED OF THE ROAD INTO THE RIGHT DITCH THEN CAME BACK ONTO THE ROAD. DV1 DROVE OVER THE ROUNDABOUT, CRASHED AND CAME TO A STOP JUST NORTH OF THE ROUNDABOUT ON THE RIGHT SHOULDER. DV1 WAS ARRESTED FOR DRIVING UNDER THE INFLUENCE OF A CONTROLLED SUBSTANCE. REFER TO FIELD REPORT FOR MORE INFORMATION.</t>
  </si>
  <si>
    <t>Unit 2 was in the roundabout when Unit 1 did not see unit 2. Unit 1 struck unit 2 causing minor damage to both vehicles.</t>
  </si>
  <si>
    <t>The vehicles were traveling through the roundabout at the intersection of MNTH 7 and MNTH 25.  The Corvette was traveling east through the roundabout from MNTH 7, and the Ford was traveling north through the roundabout on MNTH 25.  The left rear of the trailer being pulled by the Ford collided with the right front of the Corvette as they both entered the roundabout.  It is unclear who was in the intersection first.  I was not able to view the damage on the two vehicles, as it was reported days after the event.  Both drivers claim that they were in the roundabout before the other.  No injuries occurred from the crash, and no tows were required.</t>
  </si>
  <si>
    <t>Unit 1 was traveling westbound on Hwy 7.  Unit 1 stopped to yield for traffic in the roundabout intersection of Hwy 7 and Hwy 25.  While Unit 1 was stopped to yield for traffic in the intersection, Unit 1 was struck by Unit 2 from the rear. Unit 2 then drove around Unit 1 on the driver's side up onto the median.  The driver of Unit 2 began yelling at the driver of Unit 1.  The driver of Unit 2 then got back into his vehicle and drove over the median barrier, turned around and drove away from the scene heading eastbound.</t>
  </si>
  <si>
    <t>Driver of Unit #1 was trying to make a U turn eastbound on MN Hwy 7 after the roundabout at MN Hwy 25.  Driver of Unit #1 was making the U-turn in a section of road where a U-turn in prohibited by two double yellow and to close to a intersection.  Driver of Unit #2 was behind Unit #1 a ran into the rear of the Unit #1 as it was trying to make an illegal U-turn. Driver of Unit #2 appeared to be following to close or not driving with due Care. I believe both Drivers of Unit #1 and Unit #2 are at fault. The rising sun could be a factor is this minor crash.
No injuries to report.
Minor damage to both Units, and both Units drove from scene.</t>
  </si>
  <si>
    <t>ACCORDING TO STATEMENTS FROM THE DRIVER AND NAMED WITNESSES U1 WAS WB ON MINNESOTA HIGHWAY 7 IN THE AREA OF MM 198 IN WATERTOWN TOWNSHIP. D1 STATED SHE FELL ASLEEP AND CROSSED THE CENTER LINE INTO ONCOMING TRAFFIC. D1 WOKE UP AND SAW SHE WAS IN THE WRON LANE AND OVER CORRECTED AND RAN OFF THE LEFT SIDE OF THE ROAD, HIT A POWER POLE AND OVERTURNED IN THE SOUTH DITCH. THE VEH ROLLED MULTIPLE TIMES AND CAME TO REST ITS ROOF</t>
  </si>
  <si>
    <t>UNIT ONE WAS TRAVELING EASTBOUND ON HWY 7 WHEN IT STRUCK A DEER. THE DAMAGE WAS LOCATED ON THE FRONT OF UNIT ONE IN THE MIDDLE. THE VEHICLE WAS TOWED. NO INJURIES.</t>
  </si>
  <si>
    <t>HWY 25</t>
  </si>
  <si>
    <t>Driver of Unit #1 was heading eastbound on Hwy 7 and lost control of vehicle on an ice patch and crossed over centerline striking Unit #2 as it was heading westbound on Hwy 7 near the intersection of Hwy 25.
Driver of Unit #1 is at fault.
Driver of Unit #1 and Driver and Passenger of Unit #2 were transported to RMC with minor injuries.
Both vehicles were towed from scene by R&amp;V towing in Mayer.</t>
  </si>
  <si>
    <t># 1 driver stated he was eastbound hwy 7 and had just come out of the roundabout at HWY 25.  #1 driver stated he was travelling at about 45 to 50 mph.  #1 driver stated a deer ran out from  the north.  #1 vehicle struck the deer.  #1 vehicle needed to be towed
vehicle moved</t>
  </si>
  <si>
    <t>Veh 1 and Veh 2 were both travelling eastbound Highway 7 approaching Polk Avenue. On this stretch of eastbound Highway 7, it goes from a 2-lane to a 1-lane. Veh 2 was following too closely to vehicle one, and as the lanes merged into one, Veh 2 collided into the back of Veh 1, causing it to go off the roadway and into a ditch. Veh 1 sustained minor damage to the back ramp gate of the truck and a broken front-passenger side window. Veh 2 sustained heavy front end damage and blown front right tire. No injuries to either driver. Veh 1 was pulled from the ditch and able to continue on, Veh 2 was impounded to Colony Plaza.</t>
  </si>
  <si>
    <t>Unit #1 and Unit #2 were both traveling Westbound on Highway 7 approaching the intersection of Highway 7 and Polk Avenue.   Shortly after the intersection of Highway 7 and Polk Avenue, Highway 7 merges down from 2 lanes to 1 lane while heading westbound.  Driver #1 stated she did not realize the road was narrowing and was on the driver side of Unit #2 when the road started to narrow.  Driver #1 stated she was unsure if she should attempt to speed up and pass Unit #2 or if she should slow down and pull behind it.  Driver #1 stated that is when she attempted to slow down and get behind Unit #2, but was not fast enough in performing the maneuver.  Driver #1 stated her passenger side mirror clipped the back 1/3 of the trailer being pulled by Unit #2.  
Driver #2 informed me of the same details and stated there was no damage or marking on the trailer he was pulling.  Driver #1 had never been in a crash before and was unsure what to do.  Driver #2 wanted law enforcement to respond as he was driving a commercial motor vehicle. 
No disabling damage or injuries to either Units or Drivers.  Only damage sustained by Unit #1 was the passenger side mirror was broken off.</t>
  </si>
  <si>
    <t>7 AND POLK AVE</t>
  </si>
  <si>
    <t>V1/ Bond east on MNTH 7 west of Polk Ave in right lane.  MNTH 7 changes from four lanes (2 in each direction) to a two lane highway.  As V1 was transitioning to the single lane V2/ Bartush was attempting to get past V1 and as the two lane converged the passenger side mirror of V2 scraped the lower edge of the trailer of V1.  The trailer was an Indiana plate P287144.  there was paint transfer but no other visible damage to the trailer.  The mirror housing of V2 was damaged.  Bartush stated it was her fault as she did not realize the lanes merged.  No injuries were reported. No tows were needed.</t>
  </si>
  <si>
    <t>Veh 1 was east bound on Hwy 7.  The driver indicated he got into the slush that was on the roadway and lost control.  Veh 1 went off road to the right and into the ditch where it hit a speed limit sign.</t>
  </si>
  <si>
    <t>Trailer pulled by Chev Silverado mn reg 7451ctv insured with Progressive 56633750-2. Chev silverado pulling trailer traveling east on hwy 7 when left rear trailer tire came off.  Ford fusion driver traveling west on hwy 7 was unable to avoid the tire when it bounced into her veh.  Ford driver complained of leg pain from floor airbag, but refused ambulance.</t>
  </si>
  <si>
    <t>Driver 1 stated he was slowing down to turn left off the highway.  He stated that Vehicle 2 came up from behind him and tried to pass him on the left.  As Driver 2 did this he side swiped Vehicle 1.
Driver 2 fled from the scene.  Driver 1 was able to follow long enough to get a license plate.</t>
  </si>
  <si>
    <t>Polk Avenue</t>
  </si>
  <si>
    <t>Vehicle 1 EB Hwy 7 east of Polk Avenue in Carver County.  Vehicle skid on ice covered road into the WB lanes.  Rear of vehicle rotated counterclockwise and was facing east prior to vehicle entering snow filled ditch on the north side of Hwy 7.  Vehicle overturned and landed on roof with front of vehicle facing SW.  No injuries.</t>
  </si>
  <si>
    <t>Polk Ave</t>
  </si>
  <si>
    <t>Unit 1 was eastbound on MN Hwy 7 and had just passed Polk Ave. when it started to skid on the icy road surface.  Unit 1 left the roadway and continued down the embankment on the south side of Hwy 7.  Unit 1 was moving sideways when it rolled once.  Unit 1 ended upright, facing northwest.  The vehicle was towed from the scene.</t>
  </si>
  <si>
    <t>Buck Lake Rd</t>
  </si>
  <si>
    <t>Unit 1 westbound Hwy 7. Unit 1 began skidding and ran off road on the right side. Unit 1 entered ditch sidways. Unit 1 rolled over sideways approximately 100 feet from where Unit 1 entered the ditch. Unit 1 began skidding approximately 100 feet  before entering the ditch. Unit 1 came to rest on its roof. Driver was reportedly partially ejected from vehicle. Driver was transported to Ridgeview Medical Center in Waconia where Minitrista PD investigated possible DWI charges. Ridgeview run #1957. Vehicle towed to/by  Williams Towing.</t>
  </si>
  <si>
    <t>V1 rear-ended V2.  D1 said she was extremely tired and possibly fell asleep.  D2 said he saw V1 approaching him from behind at high rate of speed and crashed into him. No injuries.  V1 both airbags deployed and front windshield shattered.  Family member came with trailer to tow V1.  White copies issued.  D1 cited Follow to Close and No Proof Insurance.  D2 cited Fail to Change Address on DL and No Proof Insurance.  D2 had no proof of insurance in vehicle and left me voice mail 12/21 evening hours with insurance info.</t>
  </si>
  <si>
    <t>Hodzic was driving westbound on HWY 7 when a coyote ran southbound across HWY 7 in front of his vehicle. Hodzic hit the coyote with the front of his car, causing moderate damage and popping a hole in the radiator. From the request of Hodzic the vehicle was transported to R&amp;V towing's impound lot.</t>
  </si>
  <si>
    <t>On 12/19/2019 the sun set at about 1633 hours in Carver County. This crash took place at about 1640 hours, so it was sunset, but not yet totally dark. The roads and the shoulders were mostly dry on the more well-travelled routes.  The traffic on Highway 7 was fairly heavy at 1640 hours.  
Enriquez-Molina was driving westbound on Highway 7.  Luz Marie Alvarez Anguiano DOB 05/13/1964 was in the front seat and Ezeliah Enriquez DOB 07/20/2014 was in the back seat on the right hand side.  
Enriquez-Molina told me he had left from Minneapolis and was having issues with his vehicle.  Enriquez-Molina told me he had stopped at a gas station in an attempt to repair his vehicle, but he continued to have issues with his vehicle. Enriquez-Molina told me his vehicle was running very poorly, and he could only travel very slowly down Highway 7.  Enriquez-Molina told me he was driving slowing in the right hand lane when he was violently struck from behind by Schurmann. Enriquez-Molina told me he had his four-way emergency flashers on as he drove slowly down Highway 7. 
Schurmann was driving westbound on Highway 7. Her daughter, Madison Rose Armstrong DOB 04/07/2003 was in the front seat. Her son, Samuel Colt Armstrong DOB 11/04/2006 was in the back seat on the right hand side.  
Schurmann told me there was another car in front of her and a second car on her right.  Schurmann told me the car in front of her suddenly lurched into the left hand lane.  When the car lurched into the left hand lane, Schurmann could then see that Enriquez-Molina was either fully stopped in the traffic lane or was moving very slowly.  Schurmann told me she saw Enriquez-Molina's brake lights come on.  Schurmann was not able to go into the right hand lane right away as the other vehicle was there.  Schurmann told me she applied her brakes and moved into the left hand lane as soon as she was able to do so. However, there was not enough space and the passenger front corner of Schurmann's vehicle struck the driver's side rear corner of Enriquez-Molina's vehicle.  Schurmann told me that Enriquez-Molina did not have his emergency four way flashers activated, and she only saw his brake lights come on. 
Enriquez-Molina was not able to specify why he stayed in a traffic lane instead of moving onto the wide and clear shoulder.  
Both vehicles were significantly damaged and had to be towed from the scene.</t>
  </si>
  <si>
    <t>Unit 1 stated she was eastbound on Hwy 7 east of the Hwy 25 roundabout in the north lane when Unit 2 sideswiped her driver side of her vehicle, forcing her to drive on the shoulder. Unit 1 driver did not need medical attention and was wearing a seat belt. Unit 1 had minor damage to the driver side door and quarter panel. Unit 1 was able to drive away from the scene.
Unit 2 stated she was eastbound on Hwy 7 when she saw unit 1 varying speeds eastbound on Hwy 7. Unit 2 passed unit 1 in during the two lane passing zone on Hwy 7. Unit 2 entered the merging area of Hwy 7 when the two lanes merge into one lane. Unit 2 heard unit 1 run over the rumble strips, drive on the shoulder and side swipe her vehicle. Unit 2 driver did not need medical attention and was wearing her seat belt. Unit 2 had damage to the passenger rear door and passenger rear quarter panel. 
No witnesses were available. Both Units pulled onto the shoulder prior to my arrival. I provided Unit 1 and Unit 2 with an information exchange form and a State accident form.
Deputy Matthew Rosati #866</t>
  </si>
  <si>
    <t>Driver of Unit #1 hit a deer heading westbound on Hwy 7 near the intersection of Buck Lake Road in Watertown TWP.
No injuries to report.
Vehicle suffered moderate damage and was towed from scene.</t>
  </si>
  <si>
    <t>THE FOCUS WAS TRAVELING WEST ON MNTH 7.  THE DEER CAME ACROSS THE ROAD FROM SOUTH TO NORTH.  IT WAS STRUCK BY ANOTHER VEHICLE, AND IT LANDED ON ITS SIDE.  THE DEER SLID INTO THE WESTBOUND LANE AND THE FOCUS RAN OVER IT.  THE FOCUS WAS TOWED AND THERE WERE NO INJURIES.</t>
  </si>
  <si>
    <t>Co Rd 10</t>
  </si>
  <si>
    <t>Vehicle 1 was travelling eastbound on Hwy 7 west of Co Rd 10 in Watertown Twp. The driver of Vehicle 2 said he was travelling westbound on Hwy 7 and had just come through the round-a-bout at Hwy 7 and Co Rd 10. The driver of V2 said he saw V1 come over the slight grade and lose control traveling eastbound. The driver of V2 said he saw V1 come across Hey 7 into his lane of travel. The driver of V2 said he tried to avoid a collision by pulling over to the right shoulder. The driver of V2 said V1 struck V2 on the shoulder at a high rate of speed. The driver of V2 said he struck V1 in the passenger side. The driver of V1 sustained serious injuries and was transported to Ridgeview Medical Center by ambulance. The driver of V2 also sustained less serious injuries and was transported to Ridgeview Hospital. Both vehicles were towed from the scene. The insurance from V1 has not been received.</t>
  </si>
  <si>
    <t>CSAH 10</t>
  </si>
  <si>
    <t>Driver of #1 said he was west bound on MNTH 7 approximately .25 mi east of CSAH 10 when a deer ran in front of him.  Driver said he swerved to miss the deer and went into the north ditch. Driver then hit rocks and a small tree in the ditch.</t>
  </si>
  <si>
    <t>Oxford Ave</t>
  </si>
  <si>
    <t>Veh 1 stopped to look at motorhome parked near 10701 Hwy 7, then backed up on shoulder then moved and backed up (veh going east) in westbound lane.  Veh 2 rapid stop, didnt think could avoid crash so drove onto shoulder.  Veh 1 didn't see veh 2 and crashed into it as on shoulder.  Vehicles moved prior to my arrival.  White copies issued.  Veh 1 not drivable but resident allowed vehicle to stay there.  Driver veh 1 will be cited with No Proof Insurance and Unsafe/Illegal Backing.  Per State Farm, driver veh 1 had insurance suspended weeks ago so do not believe insurance on veh 1.</t>
  </si>
  <si>
    <t>While travelling WB on hwy. 7 (just past County road 10), vehicle lost control, spun into the east bound lane, and into the ditch.  While entering the ditch, vehicle struck the east bound roundabout sign (yellow tag # 70943).  No injuries.  vehicle damage over $1000 and was able to drive away from scene</t>
  </si>
  <si>
    <t>Driver of Unit #1 rear ended Unit #2 as they were slowing in eastbound traffic on Hwy 7 near the County Road 10 roundabout. Driver of Unit #1 is at fault.
No injuries to report
Both Units sustained minor damage, and were able to drive from scene.</t>
  </si>
  <si>
    <t>Veh #2 was EB on Hwy 7 approaching round-a-bout at Co Rd 10. Veh #1 was following Veh #2. Driver #2 stated traffic slowed quickly and she applied the brakes quickly. Driver #1 stated she saw Veh #2 stop quickly and tried to stop but was not able to. Driver #1 estimated speed before applying brakes to be 45. 
Veh #1 had minor damage to the front bumper/hood. Veh #2 had minor damage to rear bumper. Veh #2 had part of tthe veh pushing on rear tire. R&amp;V contacted for a tow. 
Driver #1 cited for fail to use due care.</t>
  </si>
  <si>
    <t>Driver of vehicle was east on HWY 7 and just came through the roundabout at CO Rd 10 and started to accelerate when car started to slide. Car ended up crossing into west bound lane hitting embankment coming to rest on it side on the north side ditch of HWY 7.</t>
  </si>
  <si>
    <t>Driver #1 stated he was WB on hwy 7.  Driver #1 stated a deer crossed into Veh #1's path and he was unable to avoid hitting the deer.</t>
  </si>
  <si>
    <t>Unit 1 was traveling eastbound on Hwy 7 at the intersection of Co Rd 10.  Unit 1 slowed to yield for traffic in the roundabout intersection of Hwy 7/Co Rd. 10.  Unit 2 was traveling Eastbound on Hwy 7 directly behind Unit 1.  Unit 2 saw Unit 1 slowing down to yield for traffic in the intersection.  Driver of Unit 2 attempted to brake and continued to slide forward striking the back of Unit 1.  
Driver of Unit 2 stated he saw Unit 1 slowing down and attempted to brake but was unable to come to a stop due to the icy roads and hit the back of Unit 1.
No injuries/no tows.</t>
  </si>
  <si>
    <t>according to statement from a witness unit 1 was EB on hwy 7 all over the road prior to the CR 10 roundabout in watertown township. according to witness driver of semi 'didnt even hit the brakes' as he drove straight through the roundabout . im pairment indicators observed on D1 and open containers containing alcohol were inside U1. D1 refused all alcohol tests</t>
  </si>
  <si>
    <t>HWY 7 WEST AT COUNTY RD 10.
SEMI TRAVELING WESTBOUND ON 7 NEGOTIATING ROUNDABOUT. STATED GOING ONLY 20-25MPH WHILE NEGOTIATING CURVE. STATED TRAILER SWAY/BEGAN ROLL RIGHT. ATTEMPTED TO RECOVER BY TURNING HARD LEFT COULDN'T STOP FROM ROLLING. SKID MARKS ON SCENE INDICATING BRAKING AND SPEED. 
HEAVY DAMAGE TO RIGHT SIDE OF TRUCK AND TRAILER. LIGHT POLE KNOCKED DOWN.
NO INJURIES.
SHAKOPEE TOWING FOR TRUCK AND TRAILER BACK TO THEIR LOT</t>
  </si>
  <si>
    <t>The vehicle was traveling westbound on MNTH 7 at CR 10.  The vehicle was going through the roundabout.  The driver down-shifted as he went through the roundabout.  Due to his speed, when he down-shifted, his load shifted to the front of the the tank.  At the same time, his left-side tires struck the curb of the roundabout.  This contact caused the load to shift to the right at the same time that it shifted to the front of the tank.  The quick weight shift in the tank caused the tank, and thus the truck, to tip over to the right.  There were no injuries to the driver.  The vehicle had to be uprighted by five tow trucks and was towed from the scene.  Hazardous materials mitigation steps were taken on scene.  No hazardous materials were spilled during the crash.</t>
  </si>
  <si>
    <t>COUNTY ROAD 10</t>
  </si>
  <si>
    <t>DRIVER#1 stated he was traveling EB on MNTH 7 when he slowed for the roundabout at CO RD 10. DRIVER#1 stated he negotiated the roundabout and then accelerated rapidly. DRIVER#1 stated UNIT#1 fishtailed on the wet pavement, impacted the curb, and then slid sideways off the roadway to the right (south). DRIVER#1 stated UNIT#1 then rolled after it made contact with the gravel roadside adjacent to the ditch. UNIT#1 was on its roof when law enforcement arrived. DRIVER#1, who crawled out the passenger-side window after UNIT#1 came to rest, sustained minor neck pain but refused further medical evaluation/treatment. UNIT#1 is likely totalled and was towed from the scene. No citations issued but DRIVER#1 was warned for failure to drive according to conditions prevalent upon the roadway.</t>
  </si>
  <si>
    <t>MNTH 7 AT CSAH 10.  TRUCK TRACTOR, PULLING A TRAILER.  LOAD SHIFTED IN THE TRAILER, CAUSING THE UNIT TO TIP ON ITS SIDE.</t>
  </si>
  <si>
    <t>Driver #1 was travelling west on MN Hwy #7 approaching roundabout at CSAH #10.  Driver #1 struck curbing at entrance to roundabout, causing disabling damage.  Driver stated he was unable to negotiate curve to enter roundabout due to slippery road conditions.  Very limited visibility at time of accident due to blowing snow.  Road conditions were snow packed and slippery.</t>
  </si>
  <si>
    <t>Unit 1 was north on Co. Rd. 10 approaching the Hwy 7 roundabout.  unit 1 was driving to fast entering the roundabout and was unable to turn within the lane.  Unit 1 hit the curb, then struck a yield sign and went through a fence before coming to a stop about 200 feet into a field at 5325 Co Rd. 10.  The driver advised she was not injured but was checked out by the Ridgeview Paramedics.  The driver of unit 1 was not transported by Ridgeview. Run #1667.  Unit 1 was towed from the scene as it was not drivable.</t>
  </si>
  <si>
    <t>V1 AND V2 ARE WB ON MNTH 7.  THEY STOP AT ROUNDABOUT AT CO 10 TO YIELD TO TRAFFIC IN ROUNDABOUT.  V2 STILL YIELDING, V1 REARENED V2.  MINOR DAMAGE.</t>
  </si>
  <si>
    <t>ALL THREE VEHICLES W/B ON HWY 7 APPROACHING ROUNDABOUT AT CR 10. V2 AND V3 STOPPED WITH TRAFFIC WAITING TO ENTER THE ROUNDABOUT. V1 DID NOT STOP, CRASHING INTO THE BACK OF V2, CAUSING V2 TO BE PUSHED INTO V3. MINOR DAMAGE TO V1 AND V3. MODERATE DAMAGE TO V2.
D1 STATED THAT SHE WAS SLOWING AND THOUGHT SHE WAS SLOWING ENOUGH, BUT THE OTHER CARS STOPPED AND SHE COULDNT STOP IN TIME.
D2 STATED HE STOPPED WITH TRAFFIC, LOOKED IN HIS MIRROR AND SAW V2 COMING UP BEHIND HIM QUICKLY. HE WAS HIT BY V1, WHICH CAUSED HIM TO BE PUSHED INTO V3.
D3 STATED THAT SHE WAS HIT BY V2 AFTER V1 CRASHED INTO THE BACK OF V2.
D2 AND D3 CHECKED BY RIDGEVIEW AMBULANCE ON SCENE
NO TOWS</t>
  </si>
  <si>
    <t>Veh1 was traveling westbound on MN Hwy 7. There had been several calls reporting veh1 swerving on the roadway. 
As veh1 approached the intersection with Co Rd 10, veh1 drove off the right side of the road in a straight line and crashed near a culvert, damaging the undercarraige of the vehicle as it drove over the large boulders near the opening of the culvert. 
Both driver and pass complained of neck and back pain. Both transported by ambulance.</t>
  </si>
  <si>
    <t>Veh 1 and Veh 2 were both travelling westbound Highway 7 approaching the roundabout with County Road 10. Veh 1 slowed due to vehicles ahead of it slowing, Veh 2 hit brakes and slid into back of Veh 1. Veh 1 sustained moderate damage to rear bumper, Veh 2 sustained minor damage to front bumper. No injuries, both vehicles operational.</t>
  </si>
  <si>
    <t>Vehicle #1 and Vehicle #2 were west bound on Highway 7 approaching the Carver County Road 10 round about. Vehicle #1 yielded to a semi truck in the round about. Vehicle #2 saw vehicle #1 stopped and tried to avoid hitting vehicle #1. Vehicle #2 steered to the right, hit the curb. Vehicle #2 bounced off the curb and hit vehicle #2 in the rear. 
Damage to rear of vehicle #1 and damage to front of vehicle #2. 
Roads were ice and snow covered. Wind was very strong. Visibility at times was 10 feet or less.</t>
  </si>
  <si>
    <t>MNTH 7 AT CSAH 7. V/1 AND V/2 BOTH WEST ON MNTH 7, V/2 LEAD VEHICLE.  V/2 DRIVER TOLD ME THAT AS HE GOT CLOSE TO THE ROUND ABOUT, A VEHICLE THAT WAS ALREADY IN THE ROUND ABOUT WAS APPROACHING HIS ENTRANCE TO THE ROUND ABOUT.  SLOWING AND STOPPING, IT WAS AT HIS TIME THAT V/1 RAN INTO V/2.  V/1 DRIVER SAID THAT V/2 SLOWED IN FRONT OF HER VEHICLE, AND WAS NOT ABLE TO STOP IN TIME.  V/1 RAN INTO THE REAR OF V/2.</t>
  </si>
  <si>
    <t>Units 2 and 3 were stopped in westbound traffic on Hwy 7 east of the roundabout at Co. Rd. 10.  Unit 1 was travelling west on Hwy 7.  Unit 3 noticed the stopped traffic but was not able to stop before hitting unit 2 in the rear bumper.  The force of unit 1 hitting unit 2 pushed unit 2 into the rear bumper of unit 3.  The drivers of unit 2 and unit 3 stated they were not injured but stated their necks snapped back somewhat hard.  Both drivers refused medical attention and did not want an ambulance started.  The driver and passenger of unit 1 made no claim to injury.  No vehicles were towed from the scene.</t>
  </si>
  <si>
    <t>Unit 1 was westbound on MN Hwy 7 and had stopped, waiting for oncoming traffic  to turn left in to his driveway.  Unit 2 was westbound as well, and drove into the rear of Unit 1, causing significant damages to both units.</t>
  </si>
  <si>
    <t>In the early morning hours of 11/27/2019, Carver County received approximately six inches of new snow. While crews worked to plow, salt and sand the roads of Carver County, there were still numerous icy patches and patches of packed snow throughout the day and into the following day. 
On 11/28/2019 at about 0933 hours, Oster was driving westbound on Highway 7 in Watertown Township.  She was approaching the intersection with Highway 7 and County Road 10, where there is a roundabout. 
Oster's vehicle slid on a patch of icy road surface and her vehicle slid off the road to the right.  As Oster was sliding into the ditch, the front of her vehicle struck a large two-legged sign that specified there was a roundabout ahead.  Oster's vehicle ripped the sign out of the ground.  Oster's vehicle then struck a deep snow bank in the ditch and became stuck in the deep snow.  
Oster's vehicle started to overheat and Oster could not run the vehicle for long periods. Oster called AAA and they were going to send a tow truck for her vehicle.  
The destroyed sign was the property of the State of MN. The Carver County dispatch center notified the State of MN about the destroyed sign.</t>
  </si>
  <si>
    <t>Vehicle 1 was travelling eastbound on Hwy 7 east of Co Rd 10. The driver of V1 said he saw Vehicle 2 turn right into a small driveway, then come out of the driveway to make a U-turn onto westbound Hwy 7. The driver of V1 said V2 continued the U-turn and pulled out in front of him and he did not have enough time to stop. V1 said he struck V2 in the driverâ€™s side. The driver of V2 said she was travelling east on Hwy 7 and wanted  to make a U-turn to go back westbound Hwy 7. V2 said she pulled off to the right side of Hwy 7 and thought she had enough room to make the U-turn. Both vehicles were towed from the scene by R&amp;V Towing. No injuries were reported at the time of the crash.</t>
  </si>
  <si>
    <t>CR 10</t>
  </si>
  <si>
    <t>Vehicle (V)was traveleing westbound of Hwy 7 at about 50 mph. (V) drove over a patch of ice and slid off the road into the north ditch, aprox 15 yrds. The vehicle rested on its driver side. The driver complained of minor right shoulder pain and was transported to Ridgeview Medical Center. The windshield was smashed and there was significant damage to the top of the vehicle. The vehicle was towed to Colony Plaza by Colony Plaza. There were no citations issued. It should be noted all roads were extremely icy.</t>
  </si>
  <si>
    <t>On 04/05/2016 at approximately 0035 hours, I was dispatched to a vehicle on fire on HWY 7 just east of HWY 10.  Upon arrival, I noticed unit 1 in the southbound ditch of HWY 7 with the rear end completely on fire.  Unit 1 was cleared and there was nobody inside the vehicle.  The driver of the vehicle is unknown at this time.  It is unclear what caused unit 1 to go in the ditch or what caused the fire.  Unit 1 was towed by R&amp;V towing as the car is totaled.  It was later determined the registered owner of the vehicle is not the owner as she had sold it approximately one month ago.</t>
  </si>
  <si>
    <t>BOTH VEHICLES TRAVELING E/B ON HWY 7, JUST EAST OF CR 10. V1 PASSED V2 AND AS THEY PASSED, MERGED BACK INTO THE E/B LANE AND STRUCK THE FRONT DRIVERS SIDE OF V2. V1 THEN FLED THE SCENE, AND WAS STOPPED APPROXIMATELY 6 MILES FROM THE CRASH SCENE BY MINNETRISTA POLICE. I TOOK PHOTOS OF THE DAMAGE ON BOTH VEHICLES.
D1 STATED HE DID NOT HIT V2. 
D2 STATED THAT D1 WAS DRIVING AGGRESSIVELY, TAILGATING HIM AND FLASHING HIS HIGH BEAMS. D2 STATED THAT WHEN D1 PASSED, HE CUT BACK AND CRASHED INTO THE FRONT DRIVER'S SIDE QUARTER PANEL OF HIS VEHICLE. D2 STATED THAT D1 THEN TOOK OFF AT A HIGH RATE OF SPEED. D2 CALLED 911 AND FOLLOWED D1 UNTIL MINNETRISTA POLICE CAUGHT UP AND STOPPED HIM.
NO INJURIES
NO TOWS.
D1 CITED FOR "HIT AND RUN: DRIVER REQUIRED TO STOP" #881601'0304</t>
  </si>
  <si>
    <t>LOCATION OF CRASH- WB MNTH 7, NEAR OXFORD AVENUE, TOWNSHIP OF WATERTOWN CARVER COUNTY.
D1 STATED THAT HE FELT THE VEHICLE SLIP, THEN INTO THE DITCH BEFORE HITTING A TREE.
P1 WAS KILLED AND WAS NOT WEARING SEATBELT. P1 WAS ALSO IMPALED BY TREE BRANCH.
D1 WAS WEARING SEATBELT.
D1 SHOWED SIGNS OF DRINKING ALCOHOL, AND A BLOOD TEST WAS ADMINISTERED.
V1 SUSTAINED HEAVY FRONT END DAMAGE AND WAS TOWED BY WILLIAMS TOWING AND HELD FOR EVIDENCE.
FAMILY OF P1 NOTIFIED OF FATALITY.</t>
  </si>
  <si>
    <t>The crash occurred on MNTH 7 eastbound, just east of Carver County Road 10.  The vehicle began to slide on the ice, the driver over-corrected, hit the embankment, and went down into the ditch.  The collision with the embankment created heavy front end damage to the vehicle.  There were no reported injuries.  The vehicle was towed from the scene.</t>
  </si>
  <si>
    <t>#1</t>
  </si>
  <si>
    <t>VEH#2 WAS A CHEVY TRAILBLAZER FLEEING FROM THE POLICE EASTBOUND ON HWY 7. THE DRIVER IS A REVOKED NATHAN GUCK.   VEH#1 IS A WEST BOUND SEMI OWNED AND DRIVEN BY PETER WEIS.  WEIS SEES THE POLCE LIGHTS COMING TOWARD HIM SO HE SLOWS AND PULLS TO HIS NORTH SHOULDER.  AT THE LAST MOMENT, GUCK SUDDENLY SWERVES HARD TO THE LEFT ACROSS CENTERLINE AND CLEAR OVER TO THE NORTH SHOULDER AND STRUCK WEIS`S SEMI HEAD ON.</t>
  </si>
  <si>
    <t>Driver of Unit #1 was heading westbound on MN Hwy 7 and hit a deer near the intersection of Oxford Avenue.  
no injuries to report.
Minor damage to Unit #1 left side.  Unit drove from scene.</t>
  </si>
  <si>
    <t>TWNS Oxford</t>
  </si>
  <si>
    <t>Driver of #1 was westbound on MNTH 7/TWNS Oxford.
Deer ran out of north ditch and struck #1.</t>
  </si>
  <si>
    <t>County Road 10</t>
  </si>
  <si>
    <t>Driver of veh. #1 stated she was going approximately 45 mph on Highway 7 WB as she approached the roundabout at County Road 10. Driver of veh. #1 stated a deer ran from the North side ditch onto the roadway in front of her and she struck it with the front of her vehicle.
The deer was located in the ditch on the South side of the road and was dispatched.
No citations or injuries.</t>
  </si>
  <si>
    <t>155 CR</t>
  </si>
  <si>
    <t>V1 EB ON MNTH 7. IT WAS REPORTED BY MS. ELLIOT AND MRS. ABRAHAMSO THAT A  PICKUP WB WAS PASSING ANOTHER IN THE EB LANE AND V1 HAD TO SWERVE OFF THE ROAD TO AVOID THE COLLISION. IN THE PROCESS V1 COLLIDED WITH THE CABLE BARRIER.  FRONT PASSENGER REPORTED BEING SORE - MR CURTIS.  RIDGEVIEW AMBULANCE ARRIVED AND CHECKED HIM BUT DID NOT TRANSPORT.  SEVERAL POSTS WERE DAMAGE FOR THE 3WIRE BARRIER DOT WAS NOTIFIED.</t>
  </si>
  <si>
    <t>Unit 1 was traveling east bound on Hwy 7 west of Co Rd 155.  Unit 2 was traveling the same direction on Hwy 7.  Unit 1 applied his brakes.  Unit 2 was unable to stop in time and struck the rear of Unit 1.
Driver of Unit 1 stated he was originally behind Unit 2 but Unit 2 was not allowing him to pass.  Unit 1 finally passed Unit 2. Unit 2 began to follow Unit 1.  Driver of Unit 1 stated he applied his brakes because he did not want Unit 2 to follow him so closely. As his did so Unit2 attempted to pass him on the right shoulder.  Unit 2 then hit the rear of Unit 1.
Driver of Unit2 stated Unit 1 was behind him and passed him aggressively.  Driver of Unit 2 stated, Unit1 pulled in front of him and slammed on his brakes causing him to swerve to the right shoulder and hit the rear of Unit 1.</t>
  </si>
  <si>
    <t>CRASH OCCURRED ON MNTH 7 EAST OF OXFORD RD.
VEH 1 (PC)
VEH 2 (SEMI)
VEH 1 WAS TRAVELING WB ON MNTH 7.    VEH 2 WAS EB ON MNTH 7.    VEH 1 DRIFTED INTO THE EB LANES OF MNTH 7.    VEH 1 COLLIDED WITH THE BACK LEFT TRAILER TIRES OF VEH 2.    VEH 2 ATTEMPTED TO SWERVE BUT THE COLLISION OCCURRED TOO QUICK.   
DRIVER OF VEH 2 STATED HE SAW THE DRIVER OF VEH 1 HAVE HIS PHONE UP TO HIS FACE  BEFORE THE COLLISION.  WITNESSES STATED VEH 1 IS AT FAULT AND DRIFTED INTO OPPOSING LANE.  I SPOKE WITH DRIVER OF VEH 1 WHO SAID HE FELL ASLEEP AND WAS NOT ON HIS PHONE.   HE HAS BEEN WORKING LONG HOURS AT WORK.  HIS MOM CONFIRMED THIS OVER THE PHONE.   I LOOKED AT HIS PHONE AND NOTHING WAS ACTIVE.   MEDICS ALSO SAID HIS PHONE WAS IN HIS POCKET ON SCENE INSTEAD OF ON THE FLOOR IF HE HAD IT IN HIS HAND.  
DRIVER 1 CITED DUTY TO DRIVE WITH DUE CARE AND IS AT FAULT IN THIS CRASH.   
WILLIAMS TOWED VEH 1.
JERRYS REPAIRED VEH 2.</t>
  </si>
  <si>
    <t>Unit #1 was travelling WB on Hwy. 7 approx. 1/4 mile east of Oxford Rd in the township of Watertown.  Unit #1 was inside work zone, which was single lane with flaggers and pilot vehicle controlling traffic.
Unit #2 was travelling WB on Hwy. 7 approx. 1/4 mile east of Oxford Rd in the township of Watertown.  Unit #2 was inside same work zone as unit #1.  Driver of unit #2 said he was distracted by the workers conducting roadwork on EB Hwy.7 and did not observe traffic slowing due to work.  Driver unit #2 stated he was unable to stop vehicle and moved to the right colliding with unit #1, causing side swipe crash.
Damage to unit #1 was right rear quarter panel and damage to unit #2 was left side of vehicle in multiple places.  Due to driver unit #1 having window down during crash, driver's side mirror caused small laceration to unit #2 driver's left hand and did not require medical attention on-scene.</t>
  </si>
  <si>
    <t>Waconia</t>
  </si>
  <si>
    <t>THE CHRYSLER WAS STOPPED WAITING TO MAKE A LEFT TURN INTO HER DRIVE WAY ON W/B 7 AT 11145.
A VAN DRIVEN BY WITNESS JOSEPH GOMES SLAMMED ON HIS BRAKES AND SWERVED TO THE RIGHT TO AVOID THE CHRYSLER.  
THE PICK UP WAS BEHIND GOMES AND SWERVED LEFT TO AVOID THE CHRYSLER.  HE REPORTED THAT HE SAW ONCOMING TRAFFIC AND SO HE SWERVED BACK TO THE RIGHT AND SIDE SWIPED THE CHRYSLER.
PASSENGER OF THE PICKUP COMPLAINED OF SHOULDER PAIN.  nO OTHER INJURIES REPORTED.
WILLIAMS TOWING FOR BOTH</t>
  </si>
  <si>
    <t>County Road 155</t>
  </si>
  <si>
    <t>Vehicle was traveling westbound on Highway 7, hit patch of snow/ice covered road and spunout into ditch making contact with electric fence. Owner of fence is Bruce Lenzen, 10930 Highway 7 Watertown, MN 55388, cell 952-393-1784.</t>
  </si>
  <si>
    <t>On 10/19/2016, I responded to a single vehicle property damage crash at 10955 Highway 7 in Watertown Township. 
Upon arrival, I located V1 which was in the ditch south of Highway 7. It appeared the vehicle was traveling westbound highway 7 as I could the imprint of the tire tracks leading from the roadway into the ditch. As the vehicle went into the ditch, the front of the vehicle struck a culvert. The vehicle sustained moderate disabling damage to the front. The damaged culvert was reported to MNDOT and I was informed a "yellow tag" would be unnecessary.
The vehicle was unoccupied upon my arrival and the driver is unknown. I contacted the owner of the vehicle who stated she borrowed it to a friend, but did not know who was driving the vehicle. The owner did not identify the friend who borrowed the vehicle.
The owner of the vehicle stated she has current insurance, but at the time of this report has not provided me with the required information.</t>
  </si>
  <si>
    <t>Vehicle 1 was travelling westbound on MN Hwy 7 at approximately 55/60 mph.  As the vehicle approached 10710 Hwy 7 a dog ran into the roadway.  Vehicle 1 maneuvered to avoid the dog. The vehicle struck the dog and continued into the ditch.  Vehicle 1 sustained damage to the left front bumper of the car.  The dog was taken to the vet where it was determined it had deceased.  No injuries occurred and the vehicle was pulled out of the ditch and operable.  No citations were issued to the driver.</t>
  </si>
  <si>
    <t>DRIVEWAY 10670 HWY 7</t>
  </si>
  <si>
    <t>V1 RAN OFF ROAD. THOUGHT HE FEEL ASLEEP BUT LATER SAID HE WAS AWAKE.  CAUGHT EDGE OF SHOULDER. SAID IT WAS SOFT  BUT IT IS NOT, MORE LIKELY UNSECURED PAINT ON VAN SHIFTED TOWARD DITCH. VAN DOWN THROUGH BOTTOM OF DITCH, VAULT DRIVEWAY EAST OF CRASH LOCATION. COUNTINUED FURTHER OFF THE ROAD. COLLIDED WITH CEDAR TREE. REDIRECT VAN SLIGHTLY AWAY FROM BARN AND SILO. VAULTED OFF A N EMBANKMENT. CROSSED THE DRIVERWAY OF 10670 DEEP IN THE YARD AREA, AROUND THE BACKSIDE OF SEVERAL PINE TRRES AND TOOK THE POWERLINE POLE HEAD ON CAUSING HEAVY FRONT END DAMAGE TO THE VAN AND THEN ROLLING IT.  IT SNAPPED XCEL ENEGERYS POWER LINE POLE IN THREE AND CRUSHED A FRONTIER PHONE BOX F27. THE IMPACT ALSO RIPPED PRIVATE SECTIONS OF THE POWER LINE TO OTHER BUILDINGS FROM THEIR POLES.  NEIGHBOR PAT NOVOTNY IS ALSO AFFECTED AND HAS NO WATER, PHONE OR POWER DUE TO THIS CRASH.  XCEL ENERGY SUPVISOR GREG WENZEL 952-470-3309; USIC LOCATING SERVICE DAVE 612-909-0782; FRONTIER PHONE SUPERVISOR RON 612-968-4281.  REPAIRS NOT EXPECTED COMPLETED UNTIL TOMORROW MORNING. LOCATED OWNER OF PROPERTY ANGELA KNUTSON- RICE 952-913-8545 GIVEN CASE NUMBER. WITNESS SAID LEFT ROAD MAINTAINED SPEED NEVER BRAKED.</t>
  </si>
  <si>
    <t>Vehicle #1 was traveling WB on highway 7.  vehicle slid on icy/snow covered roadway and went into north ditch.  Vehicle #1 hit a bus loading sign.  Driver #1 stated she was not injured</t>
  </si>
  <si>
    <t>The crash occurred on MNTH 7 near Oxford Avenue.  The Ford was traveling eastbound on MNTH 7.  The driver of the Ford fell asleep and went across the center line, and into the westbound traffic lane.  The Dodge was traveling westbound on MNTH 7, and the driver saw the Ford coming at his vehicle.  The driver of the Dodge attempted to avoid the Ford by steering to the left.  The driver of the Ford woke up and corrected back into the eastbound lane, as the Dodge made his evasive maneuver.  The vehicles hit head-on.  The Dodge rolled after the impact and came to rest in the ditch on the south side of the MNTH 7.  The Ford came to rest facing westbound in the middle of the two lanes.  The driver of the Ford had minor scratches and was checked by paramedics.  The driver of the Dodge was transported by ambulance to the hospital for his injuries.  Both vehicles were towed from the scene.</t>
  </si>
  <si>
    <t>V1 moved left to avoid hitting deer crossing the road. She was going West bound, crossed the East bound lanes hitting the cable barrier on the East bound side of the shoulder. She continued home after the crash. She called Carver County and after a few days someone returned her call and told her to call the State Patrol due to State property damage. I went out to the scene after the fact on her direction, to check the damage. I placed a yellow tag on the cable and posts, and did a report for property damage. I did not see her vehicle as she was not on scene. NOT TO SCALE.</t>
  </si>
  <si>
    <t>Driver of Unit #1 was westbound on Hwy 7 and lost control of vehicle going into the ditch and hitting a barbwire fence.  The vehicle suffered moderate damage.
No injuries to report.
The vehicle was purchased a few days earlier and insurance policy numbers can not be provided by driver at this time.  
Driver is meeting with fence owner regarding civil damages to fence.</t>
  </si>
  <si>
    <t>MNTH 7 AT 10632, EAST OF CSAH 10.  V/1 WAS WEST BOUND MNTH 7, MAKING A TURN INTO A DRIVEWAY.  V/2 WAS EAST ON MNTH 7.  V/1 DRIVER TOLD ME THAT SHE DID NOT SEE ANY EAST BOUND VEHICLES UNTIL SHE STARTED TO TURN.  AS SHE MADE HER TURN, HER VEHICLE WAS HIT BROAD SIDE.</t>
  </si>
  <si>
    <t>Driver of Unit #1 was heading eastbound on HWY 7 near the intersection of CO. RD. 155 and hit a deer.
No injuries to report.
Severe damage to vehicle. Vehicle was towed from scene by R&amp;V.</t>
  </si>
  <si>
    <t>Per Cedersund was westbound on Hwy 7 just passing Co Rd 155. A large deer came from the ditch on the north side (westbound ditch) and entered the roadway in front of Cedersund. Cedersund struck the deer with his vehicle. Severe damage to the vehicle, disabling it. Vehicle towed privately from the scene.</t>
  </si>
  <si>
    <t>CR 155</t>
  </si>
  <si>
    <t>Driver of #1 said he was eastbound on 7 when deer walked into his path of travel and he was unable to avoid hitting it.</t>
  </si>
  <si>
    <t>Co Rd 155</t>
  </si>
  <si>
    <t>Driver veh 2 said she was wb and around 30 MPH due to icy roads and two veh passed her fine, then veh 1 came up behind her and rear-ended her and all she saw was it spin.  Driver veh 2 pull off onto Co Rd 155 upon my arrival and veh 1 in north ditch, west of Co Rd 155.  Driver veh 1 intoxicated, minor injuries, transported to Ridgeview Waconia.  Driver veh 1 cleared medically, then arrested for DWI and .18 on intoxilizer.  Veh 1 custody tow to Colony Plaza.  Driver veh 2 said her neck hurt, ambulance offered and denied.  White copy given to driver veh 2.  White copy and info exchange form mailed to driver veh 1.</t>
  </si>
  <si>
    <t>Unit 1 was west bound highway 7 when driver struck a deer. Unit 1 had heavy front end damage. Roads were clear.</t>
  </si>
  <si>
    <t>Unit 1 was east bound Highway 7 when driver struck a deer. Driver was able to pull vehicle onto County road 155. Weather was dark. Roads were clear.</t>
  </si>
  <si>
    <t>On 10/31/2019 at about 0701 hours, Stueven was driving eastbound on Highway 7 on her way to work. It was totally dark outside and there are no street lights in the area where Stueven crashed.  The temperature was well below freezing.  The road surface was dry and clean.  
Just before Stueven reached the intersection of Highway 7 and County Road 155, a large male deer ran directly in front of Stueven's vehicle. The deer ran southbound, from the north side of Highway 7.  Stueven saw the deer at the last minute and applied her brakes in an aggressive manner.  
There was not enough time for Stueven to stop or swerve and the front of her vehicle struck the right hand side of the deer.  Stueven was able to drive her car onto the shoulder after she struck the deer and stop.  
The front of Stueven's vehicle was heavily damaged as a result of striking the deer.  Her vehicle was not operational and it had to be towed from the scene.  
Stueven's husband, Bret Stueven came to the scene.  Bret Stueven asked if he could have the deer.  I issued Deer Possession Permit #468559 to Bret Stueven.  The deer was badly injured and was not able to walk.  Sgt. Meier dispatched the deer.  Bret Stueven told me he would have a friend stop by and pick up the deer soon.</t>
  </si>
  <si>
    <t>Driver of #1 was not on scene. I talked to hin two days later. He told me someone ran him off the road. Driver said he was west on 7, other driver crossed the centerline causing him to avoid and run into the ditch and rollover.
Driver didn't have proof of ins. (Cited)</t>
  </si>
  <si>
    <t>Buck Lake Rd.</t>
  </si>
  <si>
    <t>Driver of unit 1 advised he was wb on Hwy 7 at Buck Lake Rd. when he observed another eb vehicle in his lane of traffic coming at him.  Driver of unit 1 advised he tried to avoid contact by swerving onto the shoulder.  The driver of unit 2 side swiped unit 1 causing damage to the middle of his vehicle and also towards the rear of unit 1.  Driver of unit 2 did not stop and left the area making this a hit and run.  Description of unit 2 is just a car that was tan.</t>
  </si>
  <si>
    <t>V/1 WAS WEST ON MNTH 7, V/2 EAST BOUND.  IT APPEARS THAT V/1 WAS  ATTEMPTING TO PASS ANOTHER WEST BOUND VEHICLE, WENT ON THE EAST  BOUND SHOULDER, DROVE OFF THE ROADWAY, CAME BACK ON THE ROADWAY,  AND WENT INTO EAST BOUND LANE, HITTING V/2 NEARLY HEAD ON.  WITNESS DRAHOS WAS THE VEHICLE ALSO WEST BOUND BEING PASSED BY  V/1.  THE AREA IS A NO PASSING ZONE FOR WEST BOUND 7.</t>
  </si>
  <si>
    <t>Unit 1 driver indicated he hydroplaned during the rainstorm causing him to leave the roadway.  The vehicle struck a road sign and continued into the ditch.  Unit 1 was unable to get out of the ditch and a tow truck was called to the scene.  Unit 1 was towed from the scene, no report of injuries.</t>
  </si>
  <si>
    <t>Driver #2 stated he was EB on Hwy 7 when a pick-up and 2 other vehicles stopped in the roadway in front of him.  Driver #2 stated he pulled onto the shoulder to avoid hitting one of the stopped cars and was hit from behind by Veh #1. 
Driver #1 stated she was EB on Hwy 7 behind Veh #2.  Driver #1 stated there were vehicles stopped in the roadway ahead and she tried to stop.  Driver #1 stated she followed veh #2 onto the shoulder.  Driver #1 stated she was unable to avoid hitting Veh #2.</t>
  </si>
  <si>
    <t>V2 TRAVELING WB ON HWY 7/CR 155.  V2 WAS TRAVELING THE WRONG WAY - EB IN THE WB LANES OF HWY 7/CR 155.  
V1 SIDESWIPED V2.  
D1 WAS TRANSPORTED BY AMBULANCE FOR POSSIBLE INJURIES.  D1 WAS ARRESTED FOR DWI.</t>
  </si>
  <si>
    <t>MNTH 7 EAST OF CR 155</t>
  </si>
  <si>
    <t>EB MNTH 7 EAST OF CR 155, WATERTOWN
V1 was traveling eastbound on MNTH 7 east of County Road 155 when it left the road to the right shoulder, went through a cable barrier, and rolled over coming to a rest on its wheels. There was severe damage to all areas of the car.
The driver of V1, Totzke, admitted that he was trying to pass a minivan in front of him, hit a patch of ice and lost control of his vehicle. Totzke stated he was acting like a stupid teen and was going too fast. Totzke stated he rolled over a couple times in the ditch before coming to a rest.
The driver of the minivan Totzke was trying to pass, Kelsey Nicole Stromer 07/06/1992 (WA state) 360-600-3291, stopped to check on the occupants of V1 and let them wait in her van until I arrived. Stromer corroborated what Totzke stated earlier.
V1 was towed by Shakopee Towing due to disabling damage.
There were no injuries on scene.
I suspected impairment from Totzke. While Totzke was at the legal limit for impairment, I suspected that by the time we reached Carver County Jail he would be under the limit and we were at minimal staffing for the shift. I issued citations to Totzke for careless driving, under 21 drinking &amp; driving, minor consumption of alcohol and possession of drug paraphernalia. I drove Totzke to his mother's house, released him to her custody, and explained the crash and citations issued to her.</t>
  </si>
  <si>
    <t>Unit 1 was traveling eastbound on Hwy 7 near Co Rd 155.  Driver off Unit 1 stated a deer crossed in front of her vehicle from south to north.  Unit 1 struck the deer with the front passenger side of the vehicle causing damage to the front passenger side fender and denting along the passenger side of the vehicle.</t>
  </si>
  <si>
    <t>On 11/14/2019 at 2341 hours I was dispatched to a motor vehicle crash with a deer at Highway 7 and County Road 155 in Watertown Township, Minnesota.  The driver of vehicle 1, Christopher Jon Fjelstad DOB 04/13/1968, was travelling eastbound on Hwy 7 when he struck a deer.  The deer was crossing the road travelling north.  Vehicle 2, driven by Terrance James Zitur DOB 10/28/1963, then struck the deer while he was travelling westbound on Hwy 7.  
Both drivers reported no injuries.  Both drivers stated they were wearing their seatbelts and their front air bags deployed.
There was moderate damage to the front of vehicle 1 and moderate damage to the front of vehicle 2.  Both vehicles were towed due to the damage.</t>
  </si>
  <si>
    <t>Unit 1 was traveling eastbound on Hwy 7 in the area of Co Rd 155.  Unit 1 struck a deer in the front passenger corner of the vehicle.
The deer did run off, I looked for the deer but did not locate the deer in the area of the crash.
I provided the driver with my business card and the MN state crash paperwork.
No injuries due to the crash.</t>
  </si>
  <si>
    <t>CO RD 155</t>
  </si>
  <si>
    <t>DRIVER#1 stated she was WB on HWY 7 when a deer ran out onto the roadway. DRIVER#1 was unable to stop in time and UNIT#1 and the deer collided. UNIT#1 suffered severe front end damage and was most likely a total loss. DRIVER#1 complained of abrasions to her knuckles from airbag deployment but was otherwise uninjured. Deer was deceased upon my arrival on scene.</t>
  </si>
  <si>
    <t>Driver stated that he just switched to night shift at a new job. Driver stated he did not remember leaving the roadway. Driver stated that he was woken before running into trees/shrubbery (which he was then made aware that he hit a mailbox, and that is when he was woken). The vehicle ran into a cluster of small diameter trees, which brought the vehicle to a stop.
The driver was still in the vehicle upon my arrival, due to trees blocking the drivers side door. The passenger and rear door appeared to be operational and unblocked.</t>
  </si>
  <si>
    <t>V/1 WEST ON MNTH FOLLOWING ANOTHER VEHICLE.  THE LEAD VEHICLE MADE A RIGHT TURN.  V/1 SPUN OUT AND ENTERED THE OPPOSITE LANE.  V/2 WAS EAST BOUND AND WAS HIT BY V/1.</t>
  </si>
  <si>
    <t>V/1, E/B, DRIVING SLOWLY PAST ANOTHER CRASH SCENE.  NUMEROUS EMERGENCY VEHICLES ON SCENE, LIGHTS FLASHING.  V/2 WAS WEST BOUND, NOT REDUCING TO A SAFE SPEED.  V/2 SPUN OUT, WENT SIDEWAYS, AND WAS HIT BY V/1.  V/2 THEN WENT INTO THE DITCH.  V/2 TIRES UNSAFE CONDITION.</t>
  </si>
  <si>
    <t>Vehicle #1 was eastbound on highway 7, west of buck lake rd.  Vehicle #1 lots control due to the icy/snow covered roadway and hit a cable barrier.  
about 50 feet of fence and posts were damaged.</t>
  </si>
  <si>
    <t>BUCK LAKE RD</t>
  </si>
  <si>
    <t>SINGLE VEHICLE WEST ON MNTH 7.  THE DRIVER HAD TO TAKE EVASIVE ACTIONS TO AVOID ANOTHER VEHICLE WHICH SPU OUT.  I THE PROCESS, HER VEHICLE HIT THE SNOW ON THE SOULDER, THEN SLID INTO THE CABLE GUARD RAIL.</t>
  </si>
  <si>
    <t>Driver was E/B MNTH 7 east of CR 155. Driver stated a deer came from the south ditch and ran north across the road. Driver said she was unable to avoid a collision and struck the deer. Driver showed me damage to the front, dirver's side corner and along driver's side of the vehicle. Driver was not injured.</t>
  </si>
  <si>
    <t>Driver of Unit #1 was heading eastbound on Hwy 7.  Deer ran onto road. Driver of Unit #1 hit deer with front of vehicle.  Unit #1 sustained moderate damage to front of vehicle.
No injuries were reported.
Vehicle was able to drive from scene.</t>
  </si>
  <si>
    <t>H/R Veh 1 traveling east on highway 7 spun out into west lane. Veh 2 tried to avoid but got hit then went off the road in the north ditch.  H/R veh possibly a black suburban or tahoe.  No description of the driver.</t>
  </si>
  <si>
    <t>E/B MNTH 7 / WEST OF BUCK LAKE ROAD</t>
  </si>
  <si>
    <t>PRIUS DRIVEN BY LEWELLYN ACTIVELY FLEEING CARVER COUNTY SHERIFF'S OFFICE. PRIUS GOT A FLAT TIRE AND BEGAN TO SLOW DOWN. CARVER COUNTY SO DEPUTIES ATTEMPTED TO BOX PRIUS IN. LEWELLYN ATTEMPTED TO GO AROUND THEM ON THE RIGHT, GOING OFF THE ROAD AND CRASHING INTO THE CABLE BARRIERS.
MODERATE DAMAGE TO FRONT AND PASSENGER SIDE OF VEHICLE.
LEWELLYN DID NOT HIT ANY OTHER VEHICLES OR SHERIFF'S OFFICE SQUADS.
NO INJURIES
VEHICLE TOWED BY WILLIAMS TOWING
LEWELLYN ARRESTED BY CARVER COUNTY SHERIFF'S OFFICE.</t>
  </si>
  <si>
    <t>Driver reported traveling eas on Hwy 7</t>
  </si>
  <si>
    <t>Unit 1 was traveling east on Hwy 7 when it lost control, veered into the opposing lane of traffic, left the roadway and then crashed into the north ditch. Unit 1 did not hit any vehicles or damage any property during the crash. Unit 1 sustained moderate damage to the front of the vehicle, with most of the damage occurring at the bumper. The driver of unit 1 was not injured during the crash. Unit 1 was pulled out of the ditch by a tow truck. Unit 1 was operable and drove from the scene without issue.</t>
  </si>
  <si>
    <t>Driver stated that he was traveling westbound on HWY 7 and lost control. Driver hit guardrail and came to a stop. Driver was traveling too fast for conditions. Citation was issued for expired registration. Private tow by Williams towing.</t>
  </si>
  <si>
    <t>Veh #2 was WB on Hwy 7 near Buck Lake Rd. Veh #1 was also WB on Hwy 7. Driver #2 stated he was going 55 mph. Driver #2 looked in rear view mirror and saw Veh #1 appriaching him quickly and then hit him.
Driver #1 stated she was going on Hwy 7, aproximatly 55-60mph. Weiland said she looked down and was distracted. Weiland said when she looked up, she was about to strike Veh #2. 
Veh #2 was able to be driven from the scene with moderate rear bumper damage. Veh #1 was contacting AAA for a tow for moderate front bumper damage.</t>
  </si>
  <si>
    <t>Unit 1 was traveling westbound on Highway 7 west of Buck Lake Road. A deer ran out into the roadway and Unit 1 was unable to avoid hitting the deer. Unit 1 sustained moderate disabling damage. Unit 1 was towed from the scene by William's Towing.</t>
  </si>
  <si>
    <t>Driver was westbound on Highway 7 and lost control of vehicle and spun out. MN/LIC 146XGU then crossed into the eastbound lane and struck the cable barrier on the south side of the road. Driver was able to get to the correct shoulder and called. 
After the accident driver was able to limp vehicle off Highway and wait for a tow.</t>
  </si>
  <si>
    <t>Driver #1 was operating motorcycle on westbound Hwy 7 just west of Buck Lake Road.  Deer exited from south ditch, and entered roadway. Driver unable to avoid deer. Driver #1 struck deer at full speed of 55 mph.  Driver then lost control of motorcycle, crashing within the traffic lane.</t>
  </si>
  <si>
    <t>V1 traveling WB on Hwy 7 in the area of Buck Lake Road, road snow covered, and snow falling. V1 driver stated he tapped the brakes and lost control going into the cable barrier on the right shoulder. One vehicle crash. Damage done to State of Minnesota property, three posts and cable. Vehicle towed private. NOT TO SCALE.</t>
  </si>
  <si>
    <t>Buck Lake ROad</t>
  </si>
  <si>
    <t>Driver of #1 told me he was westbound on 7. Driver said he fell asleep, crossed the centerline and struck the guardrail.</t>
  </si>
  <si>
    <t>BUCK LAKE ROAD</t>
  </si>
  <si>
    <t>DRIVER#1 stated he was headed westbound on HWY 7 when a lone deer jumped out of the north ditch and onto the roadway. DRIVER#1 stated he collided with the deer, causing the carcass into the eastbound lanes where it was struck by UNIT#2. No injuries, no air bag deployment. UNIT#1 and UNIT#2 sustained damage to the front fascia, bumper and headlight assembles but were able to be driven away from the scene. No citations issued.</t>
  </si>
  <si>
    <t>Minnetrista</t>
  </si>
  <si>
    <t>UNIT 1 WAS TRAVELING EAST ON HIGHWAY 7.  UNIT 1 BEGAN TO FISH TALE OUT OF CONTROL AND WENT INTO THE SOUTH DITCH AND ROLLED THE VEHICLE LANDING ON THE PASSENGER SIDE.  THE DRIVER OF UNIT 1 COMPLAINED OF HIP PAIN AND WAS TAKEN TO THE HOSPITAL.</t>
  </si>
  <si>
    <t>The crash occurred on MNTH 7 near Buck Lake Road.
The driver of vehicle one stated that he was traveling east on MNTH 7.  He stated that he was behind vehicle two.  He stated that he observed vehicle three coming westbound crossed into the eastbound lane and hit vehicle two.  He stated that he attempted to avoid the crash but his vehicle was hit in the driver's side rear door.
The driver of vehicle two stated that she was traveling east on MNTH 7.  She stated that vehicle three came into her lane and hit the front of her vehicle.  She stated that the impact caused her vehicle to go into the north ditch.
The driver of vehicle three stated that she was traveling west on MNTH 7.  She stated that she lost control of her vehicle on the ice.  She stated that her vehicle then went into the eastbound lane and hit vehicle two. She stated that the impact pushed her vehicle into the north ditch.</t>
  </si>
  <si>
    <t>Hunters Trail</t>
  </si>
  <si>
    <t>Unit one was following unit two when unit two slowed for the reduced speed zone. Unit one failed to reduce speed and rear ended unit two causing minor injuries to two occupants of unit two. Driver of unit one was arrested for DWI.</t>
  </si>
  <si>
    <t>Vehicle 1 was eastbound Highway 7.  Vehicle 2 stopped at stop sign on Hunters Trail and was entering onto Highway 7.  Vehicle 2 driver did not look enough to notice vehicle 1 before proceeding from stop sign.  Vehicle 2 front end side swiped vehicle 1 passenger side.</t>
  </si>
  <si>
    <t>VW - sitting at wildwood ave/hwy 7 intersection waiting to cross over hwy 7 to hunters trail.
Pickup - Traveling east on highway 7 approaching intersection.
VW - Driver looks to west for traffic but is partially blinded by sun and can't see pickup.
VW - enters intersection just as pickup and hits rear diver's side of the pickup.</t>
  </si>
  <si>
    <t>4119 Maplewood Rd</t>
  </si>
  <si>
    <t>U1 backed out of driveway
U2 was parked on the street
U1 collided with U2 as it backed out.</t>
  </si>
  <si>
    <t>Saint Bonifacius</t>
  </si>
  <si>
    <t>US Hwy 7</t>
  </si>
  <si>
    <t>Maplewood Rd</t>
  </si>
  <si>
    <t>Vehicle caught on fire.  There were no injuries and the cause of the fire is unknown.</t>
  </si>
  <si>
    <t>Maplewood Road</t>
  </si>
  <si>
    <t>D1 STOPPED FOR STOP SIGN AT MAPLEWOOD ATTEMPTING TURN ONTO HWY 7. D1 LOOKED RIGHT AT D2 WHO WAS ON S SHOULDER OF HWY 7, EAST OF INTERSECTION. SHE THEN LOOKED LEFT, SAW NO TRAFFIC AND BEGAN TO DRIVE FORWARD TO ENTER HWY, STRIKING D2. D2 WAS BACKING HIS TRUCK UP ON HWY 7, TO TURN BACK ONTO MAPLWOOD RD TO COMPLETE HIS ROUTE. 
D2 WAS ON MAPLEWOOD, TURNED ONTO HWY 7[EAST]SHOULDER TO BACK UP AND TURN BACK ONTO MAPLWOOD, AS THAT IS HIS NORMAL ROUTINE TO COMPLETE HIS TRASH REMOVAL ROUTE.</t>
  </si>
  <si>
    <t>VEH #1 and VEH #2 were both EB on MN HWY 7.  VEH #1 was slowing down for traffic.  Driver of Veh #2 said Hwy 7 was heavy traffic.  Driver of Veh #2 wanted to go NB on CSAH 92 and admittedly drove out of the lane of traffic and into the yellow painted median.  Driver of Veh #2 said Veh #1 had quickly stopped which caused her to hit Veh #1.  Veh #1 was in the proper lane of traffic at the time of the crash, Veh #2 was not.</t>
  </si>
  <si>
    <t>TOWER ST</t>
  </si>
  <si>
    <t>Unit 1 was attempting to make a left turn onto Highway 7 from Tower Street.  Unit 2 was westbound Highway 7 and struck unit 1.  No injuries.  Unit 1 driver was cited for failure to yield entering a roadway.</t>
  </si>
  <si>
    <t>UNIT 1 AND UNIT 2 WERE TRAVELING EAST ON HWY 7 NEAR TOWER STREET.  TRAFFIC WAS SLOWING FOR A STOPLIGHT AND THERE WAS MODERATE CONGESTION AS A RESULT.  UNIT 1 WAS ALMOST STOPPED.  UNIT 2 WAS TAKING A DRINK OF COFFEE AND DID NOT SEE UNIT 1 STOPPING.  UNIT 2 CRASHED INTO THE REAR OF UNIT 1 CAUSING MODERATE DAMAGE TO UNIT 2 AND MINOR DAMAGE TO UNIT 1.  IT SHOULD BE NOTED IT WAS SUNRISE AND THE SUN WAS IN BOTH DRIVER'S EYES AT THE TIME THIS OCCURRED.  NO INJURIES REPORTED AT THE TIME OF THE CRASH.</t>
  </si>
  <si>
    <t>Main Street</t>
  </si>
  <si>
    <t>-Unit #2 stopped at traffic light waiting to turn left. 
-Unit #1 passes by and trailer scrapes side of Unit #2.</t>
  </si>
  <si>
    <t>Vehicle 2 was eastbound Highway 7 and stopping at stop light at Main street.  Vehicle 1 rear ended vehicle 2.</t>
  </si>
  <si>
    <t>UNIT 1 WAS STOPPED AT A RED LIGHT FACING SOUTH ON MAIN STREET WAITING TO TURN LEFT ONTO HIGHWAY 7 TO GO EAST.  UNIT 2 WAS TRAVELING SOUTH ON MAIN STREET HEADED INTO THE LEFT TURN LANE BEHIND UNIT 1.  UNIT 2 WAS UNABLE TO STOP DUE TO FRESH SNOW AND SNOW PACKED GROUND AND REAR ENDED UNIT 1.  THERE WERE NO INJURES CLAIMED AT THE TIME OF THE CRASH.</t>
  </si>
  <si>
    <t>-Driver of V1 was traveling west on Highway 7 at Main Street and claimed to have a green light.
-Driver of V2 was turning from east Highway 7 to north Main Street and claimed to have a green arrow.
-Driver's of V1 and V2 collided head on.
-Due to lack of witnesses, no charges or citations issued.</t>
  </si>
  <si>
    <t>V2 was stopped at the intersection.  V1 was following behind V2.  The driver of V1 got distracted and rear end V2.  No one was cited.  The driver of V2 complained of back pain but refused medical attention.</t>
  </si>
  <si>
    <t>Unit 2 rear-ended Unit 1 that was stopped at the intersection.  There were no injuries.</t>
  </si>
  <si>
    <t>UNIT 1 WAS TRAVELING SOUTH ON MAIN STREET WAITING TO TURN LEFT AT HIGHWAY 7 TO GO EAST.  UNIT 2 WAS TRAVELING NORTH ON MAIN STREET THROUGH THE INTERSECTION OF HIGHWAY 7 AND MAIN STREET.  UNIT 1 MADE THE TURN TOO SOON, SIDE SWIPING UNIT 2 IN THE DRIVER SIDE REAR DOOR AND WHEEL WELL AREA.  UNIT 1 THEN DROVE AWAY FROM THE SCENE AND WAS LATER STOPPED BY ANOTHER AGENCY.  uNIT 2 SAID SHE HAD A GREEN LIGHT.  NO INJURIES REPORTED AT THE TIME OF THE ACCIDENT.</t>
  </si>
  <si>
    <t>U1 was stopped at the traffic light facing east just west of the intersection.  Driver of U2 was traveling east approaching the traffic light.  Driver of U2 was possibly distracted by the FM radio and rear ended U1.  Rising sun in east probably was a factor in the collision.  Light damage to U1 rear and moderate damage to U2 front.  See ICR 12000446 for further information.</t>
  </si>
  <si>
    <t>-Driver of V2 was the last in a line of cars stopped at a red light.
-Driver of V2 began to move when the light turned green.
-Driver of V1 did not see that vehicles just began moving for the green light, was unable to stop and rear ended V2.
**Driver of V1 cited for inattentive driving**</t>
  </si>
  <si>
    <t>Unit one is turning east onto Highway 7 from Main Street with green light but having to yield to north bound vehicles. While doing so, Unit two is driving north on Main Street and has a green light to proceed. Unit one fails to yield to Unit two and collides with Unit two causing moderate injuries to driver and passenger of Unit two and minor injuries to driver of Unit one. Driver of Unit one was cited for failure to yield.</t>
  </si>
  <si>
    <t>Driver of U1 attempting to change lanes unsafely from L turn lane to R turn lane.  U1 rear ended by driver of U2.  Minor damage to both bumpers.  Driver of U1 cited for unsafe change of course.  Driver of U2 had been drinking but was not impaired. PBT BAC .061.  See ICR #12005391 for more information.</t>
  </si>
  <si>
    <t>Rear end collision.  U1 stopped at red light.  U2 approaching U1 and stopping.  U3 collided with U2. See ICR #13006735 for further information.</t>
  </si>
  <si>
    <t>County Road 92</t>
  </si>
  <si>
    <t>-Driver of V2 entered intersection traveling south on a green light.
-Driver of V1 was not paying attention and ran the red light traveling westbound.
-The impact of V1 to V2 pushed V2 into V3 which was stopped in the turn lane to go from east Highway 7 to north County Road 92.
**DRIVER OF V1 CITED FOR FAILING TO OBEY A TRAFFIC CONTROL DEVICE**</t>
  </si>
  <si>
    <t>-Driver of V1 thought light turned green and accelerated.
-Light was still red and V1 rear ended V2.
**DRIVER OF V1 CITED FOR INATTENTIVE DRIVING**</t>
  </si>
  <si>
    <t>Vehicle 1 was northbound on Main Street.  Vehicle 2 was southbound on Main Street and going to turn east on Highway 7.  Front left ends of both vehicles collided.  Vehicle 2 fled from scene.  Driver of vehicle 1 claimed neck pain but refused medical attention.</t>
  </si>
  <si>
    <t>-V1 and V2 were stopped in a long line of traffic for a red light westbound Highway 7 just east of Main Street.
-V1 thought V2 was going to move and drove forward, rear ending V2.</t>
  </si>
  <si>
    <t>Unit 1 was traveling westbound on Highway 7.  Unit 2 was also traveling westbound and originally was going to turn left onto Main Street to head south.  Changed mind and turned right from left turn lane to head north on Main Street striking unit 1.  Unit 1 had damage to front left of truck as well as to Corn Dog Trailer it was pulling.  Unit 2 had heavy front end damage.  Driver of unit 2 cited.  No injuries.</t>
  </si>
  <si>
    <t>U1 was stopped at red light.  U2 was stopped and saw light turn red and began moving.  U2 rear ended U1.  See ICR# 15005795 for further information.</t>
  </si>
  <si>
    <t>Main St</t>
  </si>
  <si>
    <t>-Unit 2 stopped at red light that just turned green.
-Unit 1 rear ends Unit 2.</t>
  </si>
  <si>
    <t>Vehicle #2 WI/LIC 539VJY was eastbound on Highway 7 at Main Street in St. Bonifacius. The vehicle was driven by Bradley Karl. Bradley ran a red light at the intersection and was struck by vehicle #1, MN/LIC ASG896. Vehicle #2 was driven by Johnny Grainger. Johnny was south on Main Street and had a green light. Johnny struck Bradley's vehicle, front to driver side. Bradley's vehicle came to a stop in the south ditch. He was trapped inside his vehicle, which Fire was able to get him out. Johnny's vehicle came to a stop south of the intersection, on the east side. Both vehicles had multiple airbags deployed. Both vehicles were towed from the scene. All parties were checked by paramedics and none were transported.</t>
  </si>
  <si>
    <t>unit 1 and unit 2 were stopped at a stop light to go west on Hwy 7.  Unit 2 needed to go north on Co Rd 92 and tried to maneuver into the turn lane.  She saw a speeding vehicle behind her and quickly moved back into her lane striking unit 1 in the rear passenger bumper with her front driver bumper.  no injuries reported at the time of the crash.</t>
  </si>
  <si>
    <t>-Unit #1 making a left onto Main Street from Holiday.
-Unit #2 northbound on Main Street.
-Unit #1 pulled out and hit Unit #2 as it went by.</t>
  </si>
  <si>
    <t>The driver of vehicle one was transported to the hospital prior to my arrival.
Vehicle one was traveling east on MNTH 7.  According to the witness and the driver of vehicle two, vehicle one ran the red light.  Vehicle one then hit the right side of vehicle two.
The driver of vehicle two stated that she was turning from west MNTH 7 to go south on Main St.  She stated that she had a green arrow.  She stated that she was hit by vehicle one as she turned left.</t>
  </si>
  <si>
    <t>V/1 AND V/2 WERE BOTH EAST ON MNTH 7.  V/2 HAD STOPPED IN THE  LANE TO MAKE A LEFT TURN ON A SERVICE STREET. THE DRIVER OF V/1  TOLD ME THAT HE LOOKED AWAY FOR A SPLIT SECOND, AND WHEN HE  LOOKED UP AGAIN, HE NOTICED THE STOPPED VEHICLE IN THE LANE.  V/1 DRIVER TOLD ME THAT HE BRAKED, BUT COULD NOT AVOID HITTING V/2.   V/2 DRIVER TOLD ME THAT HE WAS STOPPED IN THE LANE, WAITING FOR  A WEST BOUND VEHICLE TO PASS BUY, PRIOR TO MAKING A TURN.  HIS  VEHICLE WAS HIT FROM THE REAR BY V/1, AND HIS VEHICLE WAS PUSHED  INTO V/3 THAT WAS WEST BOUND ON MNTH 7. IT SHOULD BE NOTED, THERE IS A LEGAL LANE TO PASS VEHICLES TURNING IN THIS LOCATION.</t>
  </si>
  <si>
    <t>On 5/22/17 at approximately 1500 hours MN/LIC 778NTW, a Ford Escape, was slowing down due to the traffic in front. The Escape was westbound on 7. An Acura MDX, MN/LIC 437NWM was behind the Escape. The driver of the MDX stated he had fallen asleep and did not realize the vehicles in front were slowing. The MDX then struck the Escape from behind, front to rear. The driver of the Escape had recently had surgery on his left arm and was complaining of pain in that arm. No citation was issued on scene.</t>
  </si>
  <si>
    <t>unit 1 was stopped at the stoplight.  unit 2 was looking at another location and saw the left turn signal turn green.  he proceeded forward striking unit 1 not realizing the forward light was red.  driver cited for failing to drive with due care.  driver of unit 1 reported a possible sore back and a cut lip but refused medical assistance.  no other injuries reported at time of crash.</t>
  </si>
  <si>
    <t>V2 was stopped at the red light on Hwy 7 at Main St.  Driver of V1 was approaching the intersection and stated the sun was in his eye.  Driver of V1 stated he did not see the truck and trailer stopped in front of him and rear ended the trailer.</t>
  </si>
  <si>
    <t>Vehicle 3 was westbound Highway 7 and stopped at the stop sign of Highway 7 and Main Street.  Vehicle 2 was stopped behind vehicle 1.  Vehicle 1 was westbound Highway 7 and stopping.  Vehicle 1 slipped on ice and rear ended vehicle 2.  Vehicle 2 was then pushed into vehicle 3.  It should be noted that there was a snow storm the previous day and the temps were currently below zero causing some slippery conditions.  All minor damage, no injuries, no vehicles towed.</t>
  </si>
  <si>
    <t>8700 Highway 7</t>
  </si>
  <si>
    <t>Unit one rear ended unit two as unit two was slowing for traffic</t>
  </si>
  <si>
    <t>Unit 1 - Was stopped at a red light on Hwy 7 (west bound).
Unit 2 - Was stopped behind unit 1 at the right light on Hwy 7.
Unit 3 - Was stopped behind unit 2 at the red light on Hwy 7.
Unit 4 - Was heading west bound on Hwy 7 approaching the intersection where the other units were stopped.  
Unit 4 - The driver's cell phone range (located on the front passenger seat).  She went leaned over to pick the cell phone and re-ended unit 3.
Unit 3 - Re-ended unit 2.
Unit 2 - Re-ended unit 1.</t>
  </si>
  <si>
    <t>MNTH 7 AT CSAH 92.  V/1, A BICYCLE, PARTICIPATING IN A ROAD RACE, WAS HEADED EAST ON MNTH 7, APPROACHING A RED LIGHT AT THE SEMAPHORE.  V/2 WAS HEADED NORTH ON CSAH 92, HAVING A GREEN LIGHT. IT APPEARS THAT THE RIDER OF THE BICYCLE WAS CONFUSED, NOT SURE WHICH WAY TO TURN.  NOT STOPPING AT THE RED LIGHT, V/1 RAN INTO THE SIDE OF V/2, FLIPPING OVER THE HOOD VEHICLE. IT SHOULD BE NOTED, THIS WAS A MARKED  BICYCLE RACE COURSE, WITH THE INFORMATION ABOUT THE COURSE PROVIDED TO EACH RIDER PRIOR TO THE START OF THE RACE. AT THIS INTERSECTION, THE RACE COURSE MAKES A RIGHT TURN FROM MNTH 7 TO SOUTH BOUND CSAH 92.</t>
  </si>
  <si>
    <t>Unit 1 traveling east on Highway 7.  Unit 2 entering onto Highway 7 east from business driveway.  Unit 1 hit Unit 2, front passenger side to front driver's side.  Airbags deployed in Unit 1.  Driver 1 was transported with Ridgeview Hospital with injuries.  Driver 2 was cited for failure to yield.</t>
  </si>
  <si>
    <t>Vehicle 1 was attempting to leave the gas station parking lot and make a left turn to head west on Highway 7.  Another vehicle in the eastbound lane stopped to allow him to get through when he struck Vehicle 2 that was in the right hand turn lane early.  Driver of vehicle 2 had a minor head injury.  Both vehicles disabled.</t>
  </si>
  <si>
    <t>V1/Kilian and V2/ Selden were reportedly stopped in traffic well back from main street at a  red light.  It was reported V3/Teyouda rear ended V2 and then V4/Topero ran into the pile and pushed V3 into V2 into V1.  i had responded from the south end of Scott County and Teyouda and Topero and her passenger had already been transported.  V3 and V4 were movable but towed from the scene as drivers were transported by ambulance from the scene.  It is reported that Teyouda has  a license from another country, I observed that the state patrol has stopped him two prior times for violations in the past 6 months and given warnings.</t>
  </si>
  <si>
    <t>Unit 1 southbound on Highland St at stop sign for Hwy 7 to turn east. Unit 2 westbound on Hwy 7. Unit 1 pulled out onto Hwy 7 thinking way was clear and crashed into Unit 2 at center point on passenger side of vehicle.</t>
  </si>
  <si>
    <t>VEH #1 was WB HWY 7.  DRIVER OF VEH #1 CROSSED OVER NO PASSING LINES PARTIALLY INTO ONCOMING TRAFFIC IN THE EB LANE ACCORDING TO WITNESSES.  VEH #2 WAS EXITING 1ST AVE DURING RUSH HOUR TRAFFIC AND SNUCK OUT IN FRONT OF WB VEHICLES THAT WERE STOPPED FOR A LIGHT.  VEH #1 STRUCK VEH #2, THEN STRUCK VEH #3 AS IT CONTINUED WB IN THE EB LANE OF HWY 7.  DRIVER OVER VEH #1 WAS SUBSEQUENTLY ARRESTED FOR DWI AND DRIVER OF VEH. #2 WAS TRANSPORTED TO NORTH MEMORIAL FOR A LACERATION TO HIS LEFT EYE.</t>
  </si>
  <si>
    <t>Driver 1 was westbound on Hwy 7 and in right turn lane intending to go N on Main St but got in turn lane too quickly and was in turn lane for going N on Highland St. 
Driver 2 was going south on Highland St intending to go E on Hwy 7 and at stop sign. Driver 2 sees driver 1 approach in turn lane and blinker on to go N on Highland St. Driver 2 looks to right for oncoming eastbound Hwy 7 traffic and pulls forward and collides with driver 1. 
Driver 1 noticed he was in turn lane too early and tried to get back into westbound Hwy 7 traffic but there is a car already there.</t>
  </si>
  <si>
    <t>1st Ave</t>
  </si>
  <si>
    <t>-Unit 2 and 3 stopped at stop light behind traffic.
-Unit 1 rear ends Unit 2 which in turn rear ends Unit 3.</t>
  </si>
  <si>
    <t>-Driver of V2 was stopped as the last vehicle in a long line of vehicles stopped westbound Highway 7 for a red light.
-The light turned green and as the line began moving the driver of V2 was rear ended by V1.
-The driver of V1 admitted to being distracted by her small children who were in their car seats.</t>
  </si>
  <si>
    <t>Oakland Street</t>
  </si>
  <si>
    <t>V2 was EB on Hwy 7 and was slowing because of traffic when V1 rear ended him.  Driver of V1 admitted he was distracted when he was adjusting his stereo.  No one was injured and the driver of V1 was cited.</t>
  </si>
  <si>
    <t>VEH #1 AND #2 WERE BOTH WB ON MNSH 7.  VEH #1 WAS STOPPED IN LINE FOR A STOP LIGHT AT CO 92/HWY 7. DRIVER OF VEH #2 SAID HE WAS LOOKING DOWN AND REAR ENDED VEH #1 AS A RESULT.</t>
  </si>
  <si>
    <t>VEH #1 was WB Hwy 7 approaching Co Rd 92. Veh #2  was exiting 1st Ave on to Highway 7. Vehicles were stopped and waiting for the traffic light at Hwy 7/Co 92. A motorist waived Veh #2 on to Hwy 7. Veh #2 crossed the WB lane of Hwy 7 and was struck by Veh #1. Veh #1 was driving in a non-traffic lane marked with double yellow lines prior to striking Veh #2. Driver of Veh #2  was found to be revoked and subsequently cited for DAR.</t>
  </si>
  <si>
    <t>Unit 1 - was heading west on Highway 7 approaching the intersection of Hwy 7/Main St.
Unit 2 - was following Unit 1.
Unit 1 - Sees traffic is stopped and quickly applies the brakes to avoid hitting the vehicle in front of him.
Unit 2 - also applies his brakes quickly to avoid hitting Unit 1.  Unit 2 is unable to stop in time so the driver swerves the vehicle to the right clipping the rear right bumper of Unit 1.</t>
  </si>
  <si>
    <t>Unit 2 was traveling east on Highway 7 and turning north onto Oakland Ave.  Unit 1 was traveling west on Highway 7 and traffic was backed up.  Witnesses say unit 1 was passing several vehicles on the right passing lanes and shoulder for an extended length.  Witnesses say traffic was stopped to allow unit 2 to turn onto Oakland.  Unit 1 t-boned unit 2 causing significant damage to both vehicles.  Passenger and driver of unit 1 claim driver of unit 2 was not attempting to turn, struck them going well over 30 mph.  Driver of unit 2 states was attempting to turn right and slammed on brakes.  Point of impact did not appear to be in area as if unit 2 was making right turn.  Point of impact was well into Highway 7 and the west side of Oakland Ave.</t>
  </si>
  <si>
    <t>Unit 1 was stopped at the stop sign on Oakland St. at Highway 7.  Driver of unit 1 stated eastbound traffic stopped and waved him through to make a left turn to head eastbound Highway 7.  Unit 3 was traveling eastbound on Highway 7 and side swiped unit 1.  Unit 1 was then pushed into unit 2 which was westbound Highway 7.  All three vehicles were disabled.  Driver of unit 2 was evaluated by Ridgeview as apparently he was slightly woozy.  Driver of unit 3 was placed in a neckbrace and had side pain and was transported by Ridgeview.  All three were towed by Williams.  Driver of unit 1 was cited for No Proof of Insurance as driver stated wasn't positive if vehicle had insurance or not as it was purchased two weeks ago and couldn't get ahold of dad.</t>
  </si>
  <si>
    <t>V1 had to suddenly stop because traffic in front of him stopped.  V2 was unable to stop and rear ended V1.</t>
  </si>
  <si>
    <t>The listed truck was westbound Highway 7 near Steiner Street in St. Bonifacius. The driver fell asleep and veered left, across the eastbound traffic lane. The truck then entered the ditch and continued for approximately 100 feet before sticking trees and coming to a stop in a swamp. Driver was uninjured and was cited for Fail to Drive With Due Care.</t>
  </si>
  <si>
    <t>STEINER ST</t>
  </si>
  <si>
    <t>VEH #1 IS A CARVER COUNTY SQUAD CAR.  DR #1 WAS RESPONDING CODE TO A DISTURBANCE CALL WHEN HE LOST CONTROL OF THE VEHICLE AND SPUN INTO THE DITCH.  DR #1 SUSTAINED INJURIES TO THE HEAD.  VEH #1 HAD SEVERE DAMAGE.  NO CITATIONS WERE ISSUED.</t>
  </si>
  <si>
    <t>On 8/14/20 at 2051 hours Officer Hintz and I, Officer Brown, were dispatched to a PDMV at Highway 7 and Steiner Street in St. Bonifacius. The call notes stated it was two vehicles that were no blocking.
On scene I made contact with the R/P, Joshua Muetzel. Joshua was driving MN/LIC AVG993 and was involved. He denied injury. At that point I had him step to his vehicle, so I could check on the other vehicle. I spoke with the other driver, Ava Broten, who was driving MN/LIC 589LSP. She denied injury as well. I asked Ava what happened, she told me that she was driving west on Highway 7 near Steiner Street. She admitted to looking at her phone and following too close. She said that she looked up and found the vehicle in front of her slowing rapidly. She then tried to stop and hit the other vehicle in the rear. Ava requested that I start a tow for her vehicle. She provided Owners Insurance, policy #43-484-399-00. She was clear and valid.
I next spoke with Joshua about what happened. I asked Joshua what happened and he stated that he was driving west on Highway 7, near Steiner Street, when he had to slow for some vehicles ahead of him. Joshua then noticed the vehicle behind him approaching rapidly and was struck in the rear of his vehicle. Joshua provided Progressive Insurance, policy # 923818802. He was clear and valid. While speaking with Joshua I detected a slight odor of alcohol and he admitted to drinking one beer while playing golf. Due to this Officer Hintz ran Joshua through Standardized Field Sobriety Tests (SFST). It was determined that Joshua was not impaired.</t>
  </si>
  <si>
    <t>UNIT 1 AND UNIT 2 WERE TRAVELING EB HWY 7 NEAR HIGHLAND ST IN ST. BONIFACIUS.
THE DRIVER OF UNIT 1 STATED HE WAS TRAVELING BEHIND UNIT 2 WHEN HE STATED HE TRIED TO PASS UNIT 2 IN THE BYPASS LANE. AS UNIT 1 WAS PASSING UNIT 2, THE DRIVER OF UNIT 1 STATED UNIT 2 DID NOT MAINTAIN THEIR LANE, TURNED RIGHT, AND CRASHED INTO UNIT 1.
THE DRIVER OF UNIT 2 STATED SHE WAS ACCELERATING TO APPROXIMATELY 55 MPH WHEN SHE OBSERVED UNIT 1 ATTEMPT TO PASS UNIT 2 FROM LEFT TO RIGHT.  THE DRIVER OF UNIT 2 STATED UNIT 1 DID NOT HAVE ENOUGH SPEED OR SPACE TO PASS UNIT 2 PRIOR TO THE BYPASS LANE ENDING. AS THE BYPASS LANE WAS ENDING, THE DRIVER OF UNIT 2 STATED UNIT 1 MERGED BACK INTO THE SINGLE LANE OF HWY 7 AND CRASHED INTO UNIT 2 FROM RIGHT TO LEFT. 
THE DRIVER OF UNIT 2 WAS TRAVELING WITH HER 3 YEAR OLD SON WHO WAS SITTING IN THE REAR, DRIVER'S SIDE SEAT IN A SAFETY RESTRAINT SYSTEM.</t>
  </si>
  <si>
    <t>Vehicle 1 - Heading west on highway 7.  Racoon enters roadway from the north.
Vehicle 1 - Swerves trying to avoid hitting the racoon.
Vehicle 1 - Hydroplanes across highway 7 and enters south ditch of highway 7.</t>
  </si>
  <si>
    <t>12-0234</t>
  </si>
  <si>
    <t>HIGHLAND RD</t>
  </si>
  <si>
    <t>ONE VEHICLE CRASH, OFF ONTO RIGHT SHOULDER. E/B HWY 7 EAST OF WOODHILL. NO INJURIES. DRIVER LOST CONTROL OF VEHICLE IN ICEY/SNOW CONDIDTIONS. STRUCK CABLE BARRIER ON RIGHT SHOULDER. TOWED OUT BY MATTS AUTO.  YELLOW TAG LEFT.  STATE NOTIFIED OF PROPERTY DAMAGE.</t>
  </si>
  <si>
    <t>Highland Rd</t>
  </si>
  <si>
    <t>-Vehicle traveling east on Highway 7.
-Vehicle 1 slid on ice.
-Vehicle 1 hit guard rail. 
-Vehicle 1 with driver found parked on shoulder.</t>
  </si>
  <si>
    <t>Driver was traveling westbound and heading into the right turn lane to travel north on Highland Road.  Driver went into ditch and then out of ditch and over the curb in the middle of Highland Road.  Driver had no injuries.  Driver's vehicle was disabled and had significant damage.  Driver stated she "slipped" while trying to turn.  Driver explained "slipped" as lost control of steering wheel.</t>
  </si>
  <si>
    <t>Chris was stopped at the stop sign at Highland Road and Highway 7. He was driving MN/LIC 243VXT. He began to turn left (eastbound) onto Highway 7. Jessie, driving MN/LIC BPA129 was driving westbound on Highway 7. Chris turned in front of Jessie and neither driver had time to avoid the collision. The two struck at the front, with damage to Jessie's vehicle to the front passenger side. Neither driver or the passenger were injured. Both were able to drive from the scene.</t>
  </si>
  <si>
    <t>V1 was traveling WB on Hwy 7.  V2 was stopped at the stop sign waiting for traffic to clear to make a left turn onto Hwy 7 from Highland Road.  Driver of V2 that traffic was clear and started to pull out onto the Hwy and pulled out in front of V1.</t>
  </si>
  <si>
    <t>Highland Street</t>
  </si>
  <si>
    <t>Unit 1 - heading west on Hwy 7 when came upto the intersection of Hwy 7/Main Street.  
Unit 1 - Saw a back up of vehicles due to a red light and started passing on the left to get to the turn lane to south on Main Street.  
UNit 1 - Was illegally passing vehicles on the left crossing over yellow solid lines.
Unit 2 - Was at the stop sign at the intersection of Hwy 7 and Highland Street waiting to make a left to go east on Hwy 7.
Unit 2 - Traffic allowed for an opening so Unit 2 could get out onto Hwy 7.  
Unit 2 - Saw there was no traffic coming from the west and started to pull out onto Hwy 7 striking Unit 1.</t>
  </si>
  <si>
    <t>Highland Road</t>
  </si>
  <si>
    <t>Unit 1 - Taking a left hand turn from Highland Road onto Highway 7 to go east.
Unit 2 - Is heading west on Highway 7.
Unit 1 - Fails to yield to Unit 2 and pulls in front of Unit 2.
Unit 2 - Strikes the rear driver's side of Unit 1.</t>
  </si>
  <si>
    <t>U1 was traveling SW on Highland Rd.  U2 was directly behind U1.  U1 stopped at the stop sign then was going to pull onto Hwy 7 EB.  Driver of U1 saw another vehicle traveling on Hwy 7 and had to stop.  U2 rear ended U1.  See ICR #12002489 for further information.</t>
  </si>
  <si>
    <t>13-011096</t>
  </si>
  <si>
    <t>Highland Rd.</t>
  </si>
  <si>
    <t>Driver stated he was traveling east bound Highway 7 when his vehicle started to slide toward right shoulder.  He lost control of vehicle and slid into gaurdrail.  He continued along guardrail before entering the ditch and becoming stuck in the snow.
His point of impact caused damage to guardrail along with damage to the front right of his vehicle.  
Driver stated he was ok and there was no need for an ambulance.  Accident occured about 40 minutes prior my arrival.    
Williams towing was contacted by driver and enroute before my arrival.  Williams Towing assisted by pulling vehicle from ditch.
It should be noted that there is a yellow sign indicating "Bump Ahead" about 50ft prior to accident.  The bump is where the pavement meets the beginning of the bridge.    
I notified MN State Patrol to assist with placing yellow tag on guardrail.  
I provided driver with citizen state accident report form with #ICR and cleared at 1149 hours.</t>
  </si>
  <si>
    <t>14-691</t>
  </si>
  <si>
    <t>HIGHLAND ROAD</t>
  </si>
  <si>
    <t>VEH 1 AND VE 2 TRAVELING EASTBOUND ON HIGHWAY 7 IN THE RIGHT LANE. VEH 1 PULLING VEH DOLLY WITH VE ATTACHED (352-LTN). VEH ATTEMPTED TO CHANGE LANES AND LOST CONTROL ON SNOW PACKED ROADS.  VEH 1 SWEREVED AND STRUCK VEH 2 IN FRONT RIGHT SIDE BEFORE SPINNING AROUND AND FACING WB IN THE EB LANE. VE 1 THEN UNLOADED VEH BEING TOWED AND LFT FACING WRONG WAY ON HWY. DRVR OF VEH 1 ADMIT TO NO DL (DAR). NO INJURIES, ALL PARTIES REFUSED MEDICS.</t>
  </si>
  <si>
    <t>Six Mile Creek Rd</t>
  </si>
  <si>
    <t>-Unit 1 stopped at stop sign turning left.
-Unit 2 traveling west on Hwy 7.
-Unit 1 pulled out onto Hwy 7 and was struck by unit 2.</t>
  </si>
  <si>
    <t>-Unit 2 stopped for traffic in road.
-Unit 1 rear ends Unit 2.</t>
  </si>
  <si>
    <t>Vehicle 1 and 2 were both westbound Highway 7.  Vehicle 2 rear ended vehicle 1 that was stopped just east of Highland Road.  Vehicle 1 had damage to the rear bumper of the trailer it was pulling and vehicle 2 had moderate front end damage.  It should be noted that traffic was backed up from the stop light at Highway 7/Main Street and this was just east of a corner.  I observed multiple near accidents in this same location at the same time.</t>
  </si>
  <si>
    <t>-Driver of V1 was attempting to turn from southbound Highland Road to eastbound Highway 7.
-Driver of V1 could not see a V2 traveling westbound due to another vehicle in the westbound turn lane to go north on Highland Road.
-Driver of V1 failed to yield to V2 and collided with it.</t>
  </si>
  <si>
    <t>Creekview Circle</t>
  </si>
  <si>
    <t>U1 was stopped legally at the stop sign facing S.  U2 was attempting to turn N onto Creekview Cir from WB Hwy 7.  U2 was traveling to fast and collided with U1 damaging the drivers side front quarter panel, bumper and door.  Driver of U2 cited for no proof of insurance and inattentive driving.  See ICR #11006165 for further details.</t>
  </si>
  <si>
    <t>CREEKVIEW CIRCLE</t>
  </si>
  <si>
    <t>UNIT 1 WAS TRAVELING WEST ON HIGHWAY 7 NEAR CREEKVIEW CIRCLE WHEN A DEER CAME OUT FROM THE SOUTH DITCH HEADED NORTH AND STRUCK UNIT 1 IN THE DRIVER SIDE FRONT QUARTER PANEL.  THERE WAS MINOR DAMAGE TO THE VEHICLE AND NO INJURIES WERE REPORTED AT THE TIME OF THE CRASH.</t>
  </si>
  <si>
    <t>W/B 7  SINGLE VEHICLE SPUN OUT AND HIT A STATE SIGN.</t>
  </si>
  <si>
    <t>D1 WAS WB ON HWY 7. HIS DRIVERS SIDE REAR WHEEL FELL OFF WHILE IN TRANSPORT. THE WHEEL VEERED INTO THE EASTBOUND LANE STRICKING V2 IN THE FRONTEND CAUSING FRONT AIR BAG DEPLOYMENT. THE HUB SEPERATED FROM THE WHEEL AND STRUCK V3, WHO WAS BEHIND V2. NO INJURIES. WILLIAMS TOWED V1 AND V2. V3 DROVE AWAY FROM SCENE.</t>
  </si>
  <si>
    <t>Grimm Rd</t>
  </si>
  <si>
    <t>V1 was traveling EB on Hwy 7.  A deer across the road in front of her vehicle.  She was not able to avoid strucking the deer.  There was not injuries.</t>
  </si>
  <si>
    <t>Grimm Road</t>
  </si>
  <si>
    <t>V1 was traveling WB on Hwy 7 when a deer ran in front of her vehicle.  She was unable to avoid hitting the deer and struck it head on.  There was no injuries and the vehicle was driveable.</t>
  </si>
  <si>
    <t>U1 was traveling EB when it collided with a deer that was crossing the road from the north.  Moderate to light damage to the front of U1.  Unable to locate deer.  See ICR for further information.</t>
  </si>
  <si>
    <t>U1 travelled west, deer came from south ditch
U1 collided with deer
Front end damage to U1</t>
  </si>
  <si>
    <t>7900 Block Highway 7</t>
  </si>
  <si>
    <t>UNIT 1 WAS TRAVELING EAST ON HIGHWAY 7 NEAR THE 7900 BLOCK.  UNIT 1 WAS TRAVELING APPROXIMATELY 55 MPH.  A DEER CAME FROM THE SOUTH SIDE OF THE ROAD TRAVELING NORTH AND JUMPED INTO THE ROAD.  UNIT 1 STRUCK THE DEER WITH THE FRONT DRIVER SIDE OF THE VEHICLE.  THERE WERE NO INJURIES REPORTED AT THE TIME OF THE ACCIDENT OR THIS REPORT.</t>
  </si>
  <si>
    <t>Us Hwy 7</t>
  </si>
  <si>
    <t>V1 was traveling WB on Hwy 7 and struck two deer as they acrossed the road.  The driver was not injured.</t>
  </si>
  <si>
    <t>Miranda said she was driving eastbound Highway 7, when she noticed emergency lights and slowed down. She then said that she lost control of the vehicle and spun out and into the ditch. It should be noted that the roads were very icy in that area.</t>
  </si>
  <si>
    <t>5800 BLK HIGHWAY 7</t>
  </si>
  <si>
    <t>UNIT 1 WAS TRAVELING WEST ON HIGHWAY 7 NEAR THE 5800 BLOCK.  UNIT 1 WENT OF THE ROAD AND INTO THE NORTH DITCH STRICKING A SGIN WITH THE PASSENGER SIDE OF THE VEHICLE.  THE FRONT PASSENGER HAD AN INJURED HAND AN LEG AT THE TIME OF THE ACCIDENT AND WAS TREATED BY PARAMEDICS AT THE SCENE. THE DRIVER WAS CITED FOR INATTENTIVE DRIVING.</t>
  </si>
  <si>
    <t>D1 EB HWY 7. BEGAN TO SLIDE CAUSING HIM TO CROSS CENTERLINE, SPIN 180 AND STRIKE SIGN WITH FRONT PASSENGER SIDE. NO INJ. TOW USED TO REMOVE VEHICLE FROM BENT SIGN. CLEAR.</t>
  </si>
  <si>
    <t>Vu Le was driving TN/LIC 8R97V5 eastbound on Highway 7 around 45 mph. He lost control of the truck, it should be noted that the highway was completely ice covered with blowing snow. He then crossed the center line and struck MN/LIC 229TVX, which was westbound on Highway 7. The accident caused both cars to spin into the north ditch.</t>
  </si>
  <si>
    <t>12-000503</t>
  </si>
  <si>
    <t>Veh 1 was attempting to merge onto WB Highway 7 from a private / service street approximately 0.5 miles west of Highland Road.  While merging onto WB Highway 7 Veh 1 failed to yield and pulled in front of Veh 2.  Veh 2 was traveling WB Highway 7 and sideswipped Veh 1 when Veh 1 failed to yield the right-of-way.  Veh 2 then turned sharply to the left colliding with the highway divider.  No reported injuries. Veh 1 towed / no insurance - Veh 2 not towed.</t>
  </si>
  <si>
    <t>Upland Farm Road</t>
  </si>
  <si>
    <t>Unit 1 &amp; 2- Heading east on highway 7.
Unit 3 - Heading west on highway 7.
Unit 3 - Looses control of vehicle due to slippery road.
Unit 3 - Side swipes Unit 1 causing the Unit 1 to overturn on the south shoulder of Highway 7.
Unit 3 - Then hits Unit 2 head on causing Unit 2 to rest on the south shoulder of Highway 7.
Unit 3 - Also ends up on the south shoulder of Highway 7.</t>
  </si>
  <si>
    <t>UPLAND FARM ROAD</t>
  </si>
  <si>
    <t>UNIT 1 WAS TRAVELING WEST ON HIGHWAY 7.  A DEER CAME OUT OF THE NORTH DITCH ON HIGHWAY 7 NEAR UPLAND FARM ROAD AND UNIT 1 STRUCK THE DEER IN THE CENTER OF THE VEHICLE CAUSING MODERATE DAMAGE.  THERE WERE NO INJURIES REPORTED AT THE TIME OF THE CRASH.</t>
  </si>
  <si>
    <t>-Driver of V1 was traveling east on Highway 7 near Upland Farm Road.
-A deer crossed the Highway and V1 struck the deer with the front right side of his vehicle.
-The deer then also caused damage to the driver side of the vehicle and the side curtain airbags deployed.
-V1 had to be towed from the scene.</t>
  </si>
  <si>
    <t>Unit 1 through 6 all westbound on Hwy 7. Unit 1 rear ended unit 2 which was stopped for traffic jam. Unit 2 pushed forward into unit 3. Unit 3 pushed into unit 4. Unit 4 pushed forward into unit 5. Unit 6 was following unit 1 and laid motorcycle down on pavement and slid into rear of Unit 1.</t>
  </si>
  <si>
    <t>6700 BLK HIGHWAY 7</t>
  </si>
  <si>
    <t>UNIT 1 WAS TRAVELING EAST ON HIGHWAY 7 IN THE 6700 BLOCK WHEN IT HIT AN ICY AREA.  THE VEHICLE SPUN OUT AND LOST CONTROL AND WENT INTO THE SOUTH DITCH AREA.  THE DRIVER COMPLAINED OF HEAD PAIN AND WAS TAKEN TO THE HOSPITAL VIA AMBULANCE.  THE DROIVER WAS CITED FOR A CHILD RESTRAINT VIOLATION AS THERE WERE NO CHILD SEATS FOR HER PASSENGERS.</t>
  </si>
  <si>
    <t>Oak Rd</t>
  </si>
  <si>
    <t>Unit 1 was westbound just west of Oak Road and struck a deer.  Unit 1 had moderate front end damage.  No injuries.</t>
  </si>
  <si>
    <t>U1 was traveling west on Highway 7 at Oak Rd.
A deer came from the north ditch and struck the vehicle on the passenger side.
There were no injuries.</t>
  </si>
  <si>
    <t>UNIT 1 AND 2 WERE TRAVELING WEST ON HWY 7.  IT WAS STOP AND GO OR VERY SLOW.  UNIT 1 WAS NOT FEELING WELL AND TIRED AND CLOSED HER EYES AND DID NOT SEE THE VEHICLES IN FRONT OF HER STOP AND SHE STRUCK UNIT 2 IN THE REAR.  NO INJURIES REPORTED AT THE TIME OF THE CRASH.</t>
  </si>
  <si>
    <t>U1 was stopped in traffic when it was rear ended by U2.  Driver of U2 said she didnâ€™t see SUV stopped in front of her.  Driver of U2 had abrasions under chin from airbag deployment.  See ICR #15001688 for further information.</t>
  </si>
  <si>
    <t>Oak Road</t>
  </si>
  <si>
    <t>Unit one was east on Highway 7 near Oak Road when it struck a deer. The deer was thrown into the west bound lane where unit two hit it. Unit one was severly damaged while unit two got a flat tire. Both vehicles towed.</t>
  </si>
  <si>
    <t>5800 BLOCK HWY 7</t>
  </si>
  <si>
    <t>UNIT 1 WAS TRAVELING WEST ON HWY 7 WHEN A VEHICLE TRAVELING EAST ON HWY 7 LOST CONTROL ON THE ICY ROAD AND WAS HEADED FOR UNIT 1.  UNIT 1 DROVE INTO THE DITCH TO AVOID THE OTHER VEHICLE, STRIKING A ROAD SIGN.  NO INJURIES WERE REPORTED AT THE TIME OF THE ACCIDENT.</t>
  </si>
  <si>
    <t>OAK ST</t>
  </si>
  <si>
    <t>V1, South Lake Minnetonka PD Squad, SB on Oak St in right lane of traffic at MNTH 7.  Code 3 run.  Driver stated all lights and siren were on.  Opticom activated but driver stated it had not cycled and he entered the intersection on a red light.  Stated there was a line of traffic stopped at light EB MNTH 7 to go NB on Oak St.  Thought intersection was clear but sun was in his eyes and he did not see V2.  Estimated his speed at impact around 10mph.  
V2 traveling EB MNTH 7 in right lane of traffic.  Driver stated she had a green light and was traveling 40-45mph at time of impact.  Said there was a school bus in the left lane so she could not see V1 or its lights.  Stated she did not hear a siren.  Complaints of neck tightness on scene but declined medical attention.  
No discrepancies as to whether or not semaphore/opticom were working properly.  
Photos taken by South Lake Minnetonka PD.
Both vehicles drove away from scene.  No tows.</t>
  </si>
  <si>
    <t>V1 was WB on Hwy 7 when a deer crossed the road and he struck the deer head on.</t>
  </si>
  <si>
    <t>V1 traveling east on Hwy 7, V2 following.  V1 slowed to turn left onto Oak Road.  V2 braked, struck V1 from behind, and drove into south side ditch.  It should be noted there is a bypass lane on eastbound lanes on Hwy 7 at Oak Road for safe passing of other vehicles.</t>
  </si>
  <si>
    <t>7350 Highway 7</t>
  </si>
  <si>
    <t>unit one was driving west on Highway 7 when it appraoched another vehicle that was stopped on Highway 7 waiting to turn into 7385 Highway 7. Unit one swerved into the ditch of 7350 Highway 7 and struck the mailboxes.</t>
  </si>
  <si>
    <t>Vehicle 1 - Driving east on Highway 7
Deer - Jumps in front of vehicle 1 from north.
Vehicle 1 - strikes deer and stops on south shoulder of Hwy 7
Deer - Enters south side of Hwy 7, dead</t>
  </si>
  <si>
    <t>Brady was driving MN/LIC DPA521 eastbound on Highway 7. John was driving MN/LIC 952204 westbound on 7. John stated that Brady was driving in the westbound lanes. The two tried to avoid each other, however, due to road conditions were unable to. It should be noted the roads were ice and snow covered and there were no obvious lane markers. Both vehicles ended up in the ditch, John in the south and Brady in the north. Both vehicles were totaled and towed from the scene.</t>
  </si>
  <si>
    <t>The vehicles were traveling on MNTH 7 approximately one quarter mile west of CR 11.  The Ford was traveling eastbound and the Toyota was traveling westbound.  The driver of the Toyota was reaching into his passenger side to grab his mobile phone, and he went across the center line into the eastbound lane.  The Toyota hit the Ford head-on.  Both drivers had to be mechanically extricated, sustained injuries, and were transported from the scene by ambulance.  Both vehicles were towed from the scene.</t>
  </si>
  <si>
    <t>V1 WAS TRAVELING WB ON HWY 7 APPROACHING THE ROUNDABOUTS AT VICTORIA DRIVE.  V1 DID NOT SEE THE CAUTION SIGNS FOR THE ROUNDABOUT AND DROVE UP AND OVER THE CENTER OF THE ROUNDABOUT. 
NO INJURIES REPORTED ON SCENE.</t>
  </si>
  <si>
    <t>44 CR</t>
  </si>
  <si>
    <t>-V1 AND V2 WERE W/B HWY 7 
-V1 MADE A U-TURN TO GO BACK E/B HWY 7.
-WHILE MAKING THE U-TURN, V1 FIRST MOVED TO THE W/B SHOULDER AND THEN MADE THE TURN.
-WHILE MAKING THE U-TURN, V1 AND V2 COLLIDED.</t>
  </si>
  <si>
    <t>Thomas, driving MN/LIC 616VJW, was stopped at the entrance to the roundabout at Hwy 7 and Kings Pt Road. He was waiting for another vehicle, already in the roundabout. Mark, driving MN/LIC 515HAK, was behind Thomas and thought he was going to enter the roundabout ahead of the other vehicle. He realized that Thomas was not going and was unable to stop in time. All parties stated there was no injuries. Both vehicles were driven from the scene.</t>
  </si>
  <si>
    <t>Vehicle one was stopped, waiting to enter the round-about. Vehicle two was unable to stop before striking vehicle one from behind. It should be noted that the roads were slippery, due to overnight freezing.
Both vehicles had minor damage and were driven from the scene.</t>
  </si>
  <si>
    <t>Drivers of V1 and V2 were rounding a two lane roundabout.  
During the course of rounding the roundabout the two vehicles collided.
NO CITATIONS WERE ISSUED</t>
  </si>
  <si>
    <t>UNIT 1 WAS TRAVELING WEST HAULING GRAVE STONES.  WHILE IN A ROUND A BOUT, A GRAVE STONE FELL OFF ON THE SOUTH SIDE OF THE ROUND A BOUT.  UNIT 2 WAS TRAVELING WEST AND STRUCK THE FALLEN GRAVESTONE JUST AFTER IT FELL.  NO INJURIES REPORTED AT THE TIME OF THE CRASH.</t>
  </si>
  <si>
    <t>Driver 1 entered round a bout from Co Rd 11 intending to go W on Hwy 7. Just after entering the round a bout, driver changed lanes to the left and was hit in driver side rear fender by driver 2. Driver 2 was eastbound intending to continue east in round a bout when driver 1 moved over from right lane into left lane that continues around round a bout to go west.</t>
  </si>
  <si>
    <t>County Road 11</t>
  </si>
  <si>
    <t>Unit 1 - Heading west on Highway 7.
Unit 1 - Hit in the front driver's side by deer.
Unit 1 - Pulls over onto north shoulder on Highway 7,</t>
  </si>
  <si>
    <t>Co. Rd. 11</t>
  </si>
  <si>
    <t>Driver of unit 2 advised she was approaching the roundabout on Hwy7/Co.Rd.11 and slowed and stopped because another vehicle was inside the roundabout in which she yielded to.  Driver of unit 1 failed to stop in time and swerved to miss unit 2 but struck her passengers side rear.  
Damage was to the trunk and tail light of unit 2.  Driver of unit 1 exchanged information with driver and left area.  I did not see or talk with the other driver involved.</t>
  </si>
  <si>
    <t>KINGS POINT ROAD</t>
  </si>
  <si>
    <t>UNIT 1 WAS TRAVELING WEST ON HIGHWAY 7 IN THE ROUND-A-BOUT AT KINGS POINT ROAD.  IT WAS BEING TOWED BY MN LIC/078-GLR.  UNIT 1 IS A LARGE CAMPER.  UNIT 2 WAS TRAVELING WEST ON HIGHWAY 7 IN THE ROUND-A-BOUT AT KINGS POINT ROAD AND HIGHWAY 7.  UNIT 1 AND UNIT 2 WERE SIDE BY SIDE IN THE TWO LANE ROUND-A-BOUT WHEN UNIT 1 BEGAN TO VEER INTO UNIT 2'S LANE.  UNIT 1 SIDE SWIPPED UNIT 2 IN THE MIDDLE OF THE ROUND-A-BOUT CAUSING MINOR DAMAGE TO UNIT 1 AND MODREATE DAMAGE TO UNIT 2.  NO INJURIES REPORTED AT THE TIME OF CRASH.</t>
  </si>
  <si>
    <t>-Driver of V1 did not see V2 which was already in the roundabout and had the right of way.
-Driver of V1 pulled out and struck V2.
-Driver of V2 had minor injuries.
**DRIVER OF V1 CITED FOR FAILING TO YIELD**</t>
  </si>
  <si>
    <t>Co Rd 11</t>
  </si>
  <si>
    <t>-Unit 1 approaches round-a-bout from south.
-Unit 2 approached from west.
-Unit 1 pulls into round-a-bout and is rear-ended by unit 2.</t>
  </si>
  <si>
    <t>Kings Point Rd</t>
  </si>
  <si>
    <t>-Unit 1 westbound on Hwy 7.
-Deer comes from south and infront of unit 1.
-Unit 1 strikes deer.</t>
  </si>
  <si>
    <t>COUNTY ROAD 11</t>
  </si>
  <si>
    <t>UNIT 1 AND 2 WERE TRAVELING EAST AND ENTERING A ROUND-A-BOUT.  UNIT 1 WAS IN THE INSIDE LANE AND UNIT 2 WAS IN THE OUTSIDE LANE.  UNIT 1 AND 2 COLLIDED HALF WAY IN THE ROUND-A-BOUT IN A SAME DIRECTION SIDE SWIPE CAUSING MINOR DAMAGE TO BOTH VEHICLES.  NO INJURIES WERE REPORTED AT THE TIME OF THE CRASH.</t>
  </si>
  <si>
    <t>-Unit 2 stopped at round-a-bout.
-Unit 1 rear ends Unit 2.</t>
  </si>
  <si>
    <t>Laketown</t>
  </si>
  <si>
    <t>County Rd 11</t>
  </si>
  <si>
    <t>U1 was traveling west on Highway 7 just past the roundabout.
A deer ran from the south ditch and struck the front end of the vehicle.</t>
  </si>
  <si>
    <t>Unit 1 rear ended Unit 2 in the westbound round about of Hwy 7 at CO 11.  No injuries.  Both vehicles had moderate damage.</t>
  </si>
  <si>
    <t>KINGS POINT RD</t>
  </si>
  <si>
    <t>OFFICER WARHEM STATED HE WAS TRAVELING WB HIGHWAY 7 AT KINGS POINT ROAD PURSUING V1. V1 HAD 4 FLAT TIRES AT THAT POINT FROM RUNNING OVER A STOP STICK. OFFICER WARHEM WAS TRAVELING AT 40 M.P.H. WHEN HE PERFORMED A PIT TECHNIQUE ON V1. FRONT RIGHT OF V2 MADE CONTACT WITH THE LEFT REAR OF V1. V1 SPUN OUT TO THE LEFT AND STRUCK A METAL GAURDRAIL WITH THE FRONT OF V1. DRIVER OF V1 WAS THEN TAKEN INTO CUSTODY FOR FLEEING IN A MOTOR VEHICLE. DRIVER OF V1 WAS CHECKED OUT BY MEDICS ON SCENE.</t>
  </si>
  <si>
    <t>-Unit 1 in right lane around round a bout. Unit 2 in left lane.
-Unit 1 merges into side of Unit 2.</t>
  </si>
  <si>
    <t>-Unit 1 west bound on Hwy 7 entered round a bout.
-Unit 2 Coming Co 11 toward west bound Hwy 7 in round a bout.
-Unit 1 failed to yield to unit 2.</t>
  </si>
  <si>
    <t>CR-11</t>
  </si>
  <si>
    <t>V/1 AND V/2 BOTH EAST ON MNTH 7, IN THE ROUND ABOUT AT KINGS POINT ROAD.  V/1 DRIVER TOLD ME THAT HE WAS IN THE RIGHT LANE, IN THE ROUND ABOUT, WHEN V/2, THE PICK-UP PULLING THE CAMPER, MOVED FROM THE LEFT LANE TO THE RIGHT AND CUT HIS VEHICLE OFF.  V/2 DRIVER TOLD ME THAT HE WAS IN THE RIGHT LANE, AND V/1 TRIED TO GET AROUND HIS VEHICLE COMBINATION.  IN THE PROCESS, HIS TRAILER WAS HIT BY V/1.</t>
  </si>
  <si>
    <t>US Highway 7</t>
  </si>
  <si>
    <t>Kings Point Road</t>
  </si>
  <si>
    <t>I witnessed the vehicle traveling WB on Hwy 7, crash into the median on the round-a-about and then come to a stop in the center of the road.  The driver fled the scene on foot.  The vehicle was later discovered to be a fresh stolen out of another city.  The suspected driver was later located and arrested.</t>
  </si>
  <si>
    <t>V/1, A MOTORCYCLE WAS WEST ON MNTH 7, APPROACHING THE ROUND  ABOUT.  THERE WAS A VEHICLE IN THE ROUND ABOUT ALREADY.  V/1  DRIVER SLOWED, MAY HAVE HIT PAINT ON THE ROADWAY, WHICH CAUSED THE  MOTORCYCLE TO SPIN OUT, TOSSING THE DRIVER.  DRIVER FELL OFF,  HITTING HIS HEAD ON THE ROADWAY.  DRIVER DOES NOT REMEMBER WHAT  HAPPENED.  SKID MARKS INDICATE A LOCK UP OF THE REAR WHEEL ON THE WHITE ARROW ON THE ROADWAY, THEN A WIDER SKID AS THE REAR TIRE  BROKE LOOSE.</t>
  </si>
  <si>
    <t>-Unit 1 merges over to left lane and hits Unit 2.
-Unit 1 spins sideways and hits bumper of Unit 2 with drivers side.
-Unit 1 spins facing east hits center curb with passenger side tires.</t>
  </si>
  <si>
    <t>THE VEHICLES WERE TRAVELING WB ON MNTH 7.  THE TRUCK WAS IN THE LEFT LANE AND THE FORD WAS IN THE RIGHT LANE.  THE TRUCK WAS PARTIALLY INTO THE ROUND ABOUT WHEN THE CAR ENTERED THE ROUND ABOUT.  THE TRUCK HAD TO TURN WIDE TO MAKE THE ROUND ABOUT TURN AND COULDN`T SEE THE FORD DUE TO THE ANGLE OF HIS TRUCK.  THE TRUCK SIDE SWIPED THE FORD AS HE WIDENED TO MAKE THE TURN.  THERE WERE NO INJURIES.  THE FORD WAS TOWED FROM THE SCENE.</t>
  </si>
  <si>
    <t>Unit 1 was traveling west on Highway 7 just east of Kings Point Road.  Unit 1 struck a deer causing moderate damage to front of vehicle.  No injuries.</t>
  </si>
  <si>
    <t>-Unit 1 spins out around corner and strikes median then spins around and strikes right curb</t>
  </si>
  <si>
    <t>U1 was in the roundabout when U2 did not yield when entered the roundabout.  U1 and U2 collided with light damage to both units.  Driver of U2 said he had his sun visor down on the door side and it might have blocked his view.  See ICR# 15005902 for more information.</t>
  </si>
  <si>
    <t>Unit 1 was westbound Highway 7 and went off the road due to the snowy conditions.  Unit 1 was pulling trailer.  Unit 1 had minor damage to front bumper and damaged to signs along the trail off the roadway.</t>
  </si>
  <si>
    <t>U1 was traveling W when it struck a deer.  Moderate damage to front of U1.  See ICR#15006160 for further information.</t>
  </si>
  <si>
    <t>Unit 1 was following Unit 2 westbound on HWY 7 at the roundabout at County road 11. Road surface was icy. Unit 1 rear ended Unit 2 as Unit 2 was yielding for traffic at the roundabout.</t>
  </si>
  <si>
    <t>V1, V2 and V3 were all traveling WB on Hwy. 7 approaching the roundabout at Carver County Rd. 11.  V1 yielded to a stop for a vehicle already in the roundabout, V2 stopped behind V1 when he was rear-ended by V3, causing V2 to bump into V1.
Minor damage to the rear of V1, minor damage to the front and rear of V2 and minor damage to front of V3.  
No injuries, no tows, no citations.</t>
  </si>
  <si>
    <t>VICTORIA DR</t>
  </si>
  <si>
    <t>V/1 TRAVELING WEST ON MNTH 7, V/2 EAST BOUND ON SAME ROADWAY.  DRIVER OF V/1 LOST CONTROL OF HER VEHICLE, SPUN OUT WITH HER VEHICLE FACING EAST, STILL MOVING WEST.  V/2 DID ALL SHE COULD DO TO AVOID THE CRASH, BUT EVENTUALLY V/1 HIT V/2.  V/2 SPUN OUT INTO THE DITCH AFTER THE CRASH.</t>
  </si>
  <si>
    <t>Co 11</t>
  </si>
  <si>
    <t>-Unit 1 westbound on Hwy 7 hits deer in road.</t>
  </si>
  <si>
    <t>D1 BEHIND D2 WB HWY 7 AS APPROACH 2 LANE ROUNDABOUT AT KINGS PT RD. D2 TAKES RIGHT LANE AS D1 USES LEFT LANE. BOTH CONTINUE WB HWY 7 THRU ROUNDABOUT AS LANES MERGE BACK INTO 1. BOTH SWIDE SWIPE. D2 STATED DIDNT SEE D1 AS HE MERGED. D1 STATED HE WAS NOT LETTING D2 MERGE BECAUSE D2 LANE ENDED AND D2 NEEDED TO SLOW DOWN AND MERGE BEHIND HIM.</t>
  </si>
  <si>
    <t>CR11</t>
  </si>
  <si>
    <t>V1 WAS ON 7EB ON A MOTORCYCLE. D1 STATED ALL OF A SUDDEN THE ROUND ABOUT CAME UP AND HE HAD TO SLOW FAST AND LOST CONTROL OF MOTORCYCLE AND LAYED IT DOWN.
D1 HAD A PASSENGER ON THE BACK OF THE MOTORCYCLE AND BOTH THE DRIVER AND PASSENGER SUSTAINED SIGNIFICANT INJURIES.
D1 WAS ARRESTED FOR DWI CVO.
THE MOTORCYCLE WAS TOWED BY WILLIAMS TOWING.</t>
  </si>
  <si>
    <t>U1 braked quickly to avoid colliding with another vehicle in front of him who was coming into his lane in the roundabout.  U2 was following U1 too close and rear ended U1.  See ICR# 16002106 for further information.</t>
  </si>
  <si>
    <t>CTY 11</t>
  </si>
  <si>
    <t>Driver of Veh #1 was WB on Hwy 7 entering the roundabout at Hwy 7 and Co Rd 11.  Semi with trailer was WB on Hwy 7.  There are two lanes in the roundabout, right lane traffic must merge.  Driver of semi was in right lane.  Veh #1 was struck by the left rear tire of the semi trailer as it was in the roundabout.  Damage to mirror and front right qtr panal.  Driver of semi did not stop for crash.</t>
  </si>
  <si>
    <t>UNIT 1 WAS HEADED SOUTH ON KINGS POINT ROAD AND JUST ENTERED THE ROUND-A-BOUT AT HWY 7.  UNIT 2 WAS HEADED WEST AT HWY 7 AND HAD JUST ENTERED THE ROUND-A-BOUT.  UNIT 1 STATED SHE SAW UNIT 2 ENTER THE ROUND-A-BOUT FIRST.  SHE COUNTINUED TO HEAD SOUTH AND HE CONTINUED TO HEAD WEST.  UNIT 2 STRUCK UNIT 1 WITH THE FRONT OF HIS VEHICLE IN THE DRIVER SIDE OF THE UNIT 1.  NO INJURIES WERE REPORTED AT THE TIME OF THE CRASH.</t>
  </si>
  <si>
    <t>Cassandra was driving her vehicle (MN/LIC 714UHL) westbound on Highway 7. Just prior to entering the roundabout the vehicle in front of her suddenly slowed, drastically. Cassandra applied her brakes and she felt something snap and her brake pedal quit working properly. To avoid the vehicle in front of her she went over the median curb, where she struck the yield sign and knocked it over. She then pulled over due to her vehicle not working properly. Her insurance company had a tow en-route.</t>
  </si>
  <si>
    <t>DRIVER WB HWY 7//DROVE OVER CURB, HIT YIELD SIGN, DROVE OVER ROUNDABOUT AND ATTEMPTING TO DRIVE AWAY. DRIVER SEEMED CONFUSED AND UNAWARE OF SEVERITY OF ACCIDENT. DRIVER MADE NO EVASIVE MANUEVER TO AVOID COLLISION. DRIVER MADE COMMENTS OF BELIEVING HE WAS DRIVING ON I 35W//DRIVER SENT HOSPITAL AND EVAL COMPLETED</t>
  </si>
  <si>
    <t>Driver 2 stopped prior to entering round a bout due to a large truck negotiating the round a bout and crossing in front of driver 2. Driver 1 sees driver 2 stopping and applied the brakes but slid into the rear of driver 2's vehicle.</t>
  </si>
  <si>
    <t>DRIVER WB HWY 7. STATED DIDN'T SEE ROUNDABOUT AS UNFAMILIAR WITH ROAD. THE ROAD WAS WET GIVEN RECENT RAIN. DRIVER DROVE THRU MIDDLE AND OVER TOP TO ROUNDABOUT. NO APPARANT INJURIES AND VEH IMPOUNDED. CLEAR.</t>
  </si>
  <si>
    <t>UNIT 1 WAS SLOWED AT THE ROUNDABOUT WAITING FOR VEHICLES IN FRONT OF HER TO ENTER THE ROUND ABOUT.  UNIT TWO WAS SLOWING AND ALMOST STOPPED WAITING BEHIND UNIT 1.  UNIT 3 STATED THE VEHICLE STOPPED SUDDENLY IN FRONT OF HIM AND HE WAS NOT ABLE TO STOP IN TIME AND REAR ENDED UNIT 2 WHICH THEN STRUCK UNIT 1.  VERY MINOR INJURIES REPORTED AT THE TIME OF CRASH FROM UNIT 1 PASSENGERS.</t>
  </si>
  <si>
    <t>Trinity, in vehicle #1, was driving eastbound on HWY 7 near County Road 44. The traffic in front of her was stopped. She observed the stop light at County Road 44 had turned green and started forward striking Patrick, in vehicle #2. Patrick had been at a complete stop at the time of the collision. Neither driver claimed any injuries. Patrick drove his vehicle from the scene. Trinity remained on scene, waiting for her father to tow the vehicle.</t>
  </si>
  <si>
    <t>D1 WAS EB HWY 7, ENTERED ROUNDABOUT STRIKING D2 WHO WAS IN ROUNDABOUT FROM WB 7 TO SB COUNTY RD 11. D1 ADMIT HE DIDNT SEE D2 AS HE ATTEMPTED TO CONTINUE THRU ROUNDABOUT TO CONTINUE EB HWY 7. NO INJ. BOTH VEHS DROVE FROM SCENE.</t>
  </si>
  <si>
    <t>Unit 1 eastbound Hwy 7 stopped at Kings Point Rd round a bout for semi truck already in round a bout from left. Unit 1 looked left after semi truck passed but did not see any vehicle coming. Unit 1 pulled forward into round a bout and crashed into unit 2. Unit 1 driver claimed vehicle A pillar obstructed view to left. 
Unit 2 following behind semi truck southbound on Kings Point Rd and entered Hwy 7 round a bout. Unit 1 crashed into rear passenger side wheel area as Unit 2 passed by eastbound Hwy 7 entrance to round a bout.</t>
  </si>
  <si>
    <t>Semi truck/trailer in right lane of round a bout. Car in left lane of round a bout. While negotiating the curve of the round a bout, the rear of the semi trailer crosses into left lane and makes contact with the front of the passenger side wheel and fender.</t>
  </si>
  <si>
    <t>Vehicle traveling west on Hwy 7 approaching roundabout at Kings Point Rd in Minnetrista. Vehicle slowing on ice and leaves roadway and strikes road sign.</t>
  </si>
  <si>
    <t>Vehicle 1 and vehicle 2 were westbound Highway 7 entering the round about at Kings Point Road.  There are two lanes throughout the roundabout.  Vehicle 2 was in the left lane and vehicle 1 in the right.  Vehicle 1 and vehicle 2 sideswiped eachother.  There was moderate damage to the drivers side of vehicle 1.  Vehicle 2 had very minor damage to the passenger side rear of the vehicle.  Driver of vehicle 1 stated that vehicle 2 sideswiped her pushing her into the curb.  Driver of vehicle 2 stated vehicle 1 was trying to beat her through the round about causing the accident.  Vehicle 1 driver complained of neck pain but refused medical attention multiple times.  Neither vehicle towed.  Neither cited.  Extremely windy conditions.  Vehicle 2 had a trailer with MN LIC/354STL.</t>
  </si>
  <si>
    <t>Unit 1 was traveling EB on Hwy 7 and stuck a deer as it crossed the road.  There were no injuries.</t>
  </si>
  <si>
    <t>V1 WAS  ON 7 WB AND SPUN OUT IN FRONT OF V2, WHICH WAS  ON 7EB.  V2 WAS  A SEMI-TRUCK AND WENT INTO THE DITCH AFTER THE IMPACT. 
D1 SUSTAINED A HEAD INJURY, WAS TRANSPORTED TO HOSPITAL.
THE CAUSE OF THE CRASH WAS  THAT V1 SPUN OUT ON THE SLIPPERY SNOWY ROADS AND WENT INTO V2`S LANE.
BOTH VEHICLES TOWED.
V1 BY WILLIAMS TOWING
V2 BY CHIEFS TOWING.</t>
  </si>
  <si>
    <t>Unit 1 - Heading west on Highway 7.
Unit 2 - Following Unit 1 west on Highway 7.
Unit 1 - loses control of vehicle due to icy road conditions and hits Unit 2 head on.</t>
  </si>
  <si>
    <t>-Driver of V1 was south on Kings Point Road approaching Highway 7.
-Driver of V1 was not able to stop due to snow on the road and slid into Highway 7.
-Driver of V1 and driver of V2 collided.
-Driver of V1 cited for inattentive driving.</t>
  </si>
  <si>
    <t>Unit 1 - Headin north on County Road 11. Enters roundabout to continue north on Kings Point Road.
Unit 2 - Heading west on Highway 7, ignores yield sign, enters roundabout and hits unit 1.
Both units stop north on roundabout on Kings Point Road and call Police.</t>
  </si>
  <si>
    <t>Jody Meyer was driving westbound on Highway just before the round about at Kings Point Rd.  No injuries.  Deer no longer on scene.  Jody no longer on scene, phone call only.  Jody claimed unnavoidable to hit deer.  Moderate damage to driver's side front of vehicle and to windshield.</t>
  </si>
  <si>
    <t>Driver 1 eastbound Hwy 7 and accelerating from round a bout at Kings Point Rd. Driver 1 starts to fishtail on slippery road and loses control and crossed the centerline into the westbound lane. Westbound Driver 2 sees Driver 1 cross centerline and tries to stop but can not and crashes into the rear passenger side axle area. Driver 1 spins into the north ditch and Driver 2 came to rest in the westbound lane.</t>
  </si>
  <si>
    <t>-Driver of V1 was eastbound Highway 7 when a deer ran out in front of her vehicle.
-Driver of V1 struck the deer with the front of her vehicle and caused severe damage.
-The vehicle was not operable and had to be towed from the scene.</t>
  </si>
  <si>
    <t>Unit 1 was traveling westbound on Highway 7 just east of Kings Point Rd.  Unit 1 struck a large deer causing front end damage.  There were no injuries.  Vehicle towed by Williams Towing.</t>
  </si>
  <si>
    <t>Driver of vehicle 1 stated she fell asleep because she was tired.  Driver of vehicle 1 rear ended vehicle 2.  Vehicle 1 had minor front end damage, vehicle 2 had moderate rear end damage.  Driver of vehicle 1 cited for failure to drive with due care.</t>
  </si>
  <si>
    <t>V1 and V2 were EB on Hwy 7.  V1 was slowing down for the slow traffic in fron of him.  V2 came over a hillcrest and saw the slower traffic.  The driver of V1 attempted to slow but was not able to stop and rear end the V2 as he tried to pull over onto the shoulder to aviod the accident.  It was rain at the time of the accident.</t>
  </si>
  <si>
    <t>Highway7</t>
  </si>
  <si>
    <t>Unit one was west on Highway 7 when it struck a deer. Vehicle towed from scene.</t>
  </si>
  <si>
    <t>Unit 1 westbound on Hwy 7. Sped up to get up icy hill. Lost traction and went into north ditch and rolled onto roof.</t>
  </si>
  <si>
    <t>VEH #1 and VEH #2 were both traveling WB on Highway 7.  Veh #2 was going slow due to traffic congestion ahead in the roundabout.  Driver of VEH #1 rear ended Veh #2.  Driver of Veh #1 said he thought his brakes went out.  No skid marks indicating an attempt to stop.  Driver of Veh #1 was cited for failure to drive with due care as there was ample time to avoid collision.</t>
  </si>
  <si>
    <t>THE DRIVER OF V1 STATED THAT SHE MAY HAVE FALLEN ASLEEP THEN DRIFTED INTO THE EAST BOUND LANE AND HIT V2. AFTER HITTING V2 THE VEHICLE WENT INTO THE EAST BOUND DITCH AND INTO THE WOODS. THE DRIVER OF V2 STATED THAT SHE SAW V1 DRIFT INTO HER LANE AND HIT THE BACK END OF HER VEHICLE CAUSING HER TO SPIN OUT INTO THE WEST BOUND DITCH. THERE WERE NO APPARENT INJURIES. BOTH VEHICLES WERE TOWED PRIVATELY.</t>
  </si>
  <si>
    <t>Driver of Unit #1 was traveling eastbound on Hwy 7 and struck a deer east of County Road 11. No injuries to report.  Unit #1 sustained minor damage a drove from scene.</t>
  </si>
  <si>
    <t>V1 was EB on Hwy 7 when the driver struck a deer head on with her sedan.  No injuries.</t>
  </si>
  <si>
    <t>Vehicle - was heading west on Highway 7.  Highway 7 had ice on the roadway.
vehicle - hit a patch of ice and driver lost control of vehicle.
Vehicle - slide across the roadway into the south bank, down an embankment (rolling several times) and landed on its roof in a creek.</t>
  </si>
  <si>
    <t>-V1 AND V2 WERE E/B HWY 7
-TRAFFIC WAS STOP AND GO
-V2 SLOWED / STOPPED WITH TRAFFIC
-V1 DID NOT STOP IN TIME
-V1 COLLIDED WITH V2</t>
  </si>
  <si>
    <t>County Road 44</t>
  </si>
  <si>
    <t>V1 was EB on Hwy 7 approaching County Road 44 when a deer ran in front of their vehicle.  There was no injuries and the vehicle was towed.</t>
  </si>
  <si>
    <t>Both vehicles driving eastbound HWY 7, in a line of traffic. The cars in front of vehicle #2 slowed drastically. Vehicle #2 braked and turned towards right shoulder to avoid. Vehicle #1 was behind #2 and braked and turned towards right shoulder to avoid. Vehicle #1 then struck vehicle #2 from behind. Vehicle #1 was rendered inoperable and was towed from the scene by Williams Towing. Vehicle #2 was driven away by driver. Neither driver was cited.</t>
  </si>
  <si>
    <t>Vehicle 1 (semi) - was heading east on highway 7
Vehicle 2 (Cobalt) - was heading west on highway 7
vehicle 2 - driver was looking down while texting on his cell phone and drifted into eastbound traffic.
vehicle 1 - driver looked down for a second and when looked back up saw vehicle 1 entering his lane.
vehicle 2 - looked up and saw he had drifted into eastbound lane and cranked steering wheel to the right.
vehicle 2 - sideswipes the trailer of vehicle 1.
vehicle 2 - is totaled and unable to operate.</t>
  </si>
  <si>
    <t>Unit 1 and Unit 2 side swipe on driver side at speed. Debris from crash strikes Unit 3 above windshield that is following behind Unit 2.</t>
  </si>
  <si>
    <t>The crash occurred on MNTH 7 just west of County Road 44 in Minnetrista, MN.
Vehicle number one was the Toyota Sienna.  The Sienna was traveling westbound on MNTH 7.  The Sienna crossed over the center line and was then traveling westbound in the eastbound lane.  The Sienna then struck vehicle number two head on.
Vehicle number two was a Toyota Matrix.  The Matrix was traveling eastbound on MNTH 7.  The Matrix was then struck head on by the Sienna.
The witness was Kyle Edip Yerks, DOB: 12/27/1990.  He gave a taped statement to Trooper Hodapp SP12.   Mr. Yerks stated that he was directly behind the Toyota Sienna and they were traveling westbound.  He stated that the Sienna drifted into the eastbound lane and struck the Toyota Matrix head on.</t>
  </si>
  <si>
    <t>- HWY 7 / CR 44
- Unit 1 was traveling westbound on MNTH 7 at County Road 44.
- Unit 2 was traveling behind Unit 1.
- Unit 3 was traveling eastbound on MNTH 7 at County Road 44.
- Unit 3 lost control and slid into the westbound lane striking Unit 1 head-on causing Unit 1 to go into the right ditch.
- Unit 2 swerved to avoid the crash and went into the right ditch sideswiping Unit 1.
- Driver of Unit 1 had small cut on his hand.
- No other apparent injuries.
- All vehicles were towed.
- Weather was snow and the roads were slick.</t>
  </si>
  <si>
    <t>Vehicle driving eastbound Highway 7.  Deer crossed road from the north.  Heavy front end damage.  Minor scratches to drivers hand.  Vehicle towed by Williams Towing.</t>
  </si>
  <si>
    <t>WB MNTH 7 AND CTY 44</t>
  </si>
  <si>
    <t>EB MNTH 7 AND COUNTY 41
DV1 WAS TRAVELING WB MNTH 7 AT POSTED SPEED LIMIT. DV1 STATED SHE HEARD A LOUD NOISE ON THE LEFT SIDE OF HER VEHICLE AND THE VEHICLE STARTED TO PULL TO THE LEFT. V1 VEERED ACROSS CENTER LINE INTO ONCOMING TRAFFIC STRIKING THE LEFT SIDE OF V3 CAUSING BOTH VEHICLES TO SPIN OUT. V1 CAME TO A REST IN THE DITCH ON THE SOUTH SIDE OF THE ROADWAY. DV1 WAS TRANSPORTED FOR MEDICAL ATTENTION. 
DV2 WAS TRAVELING BEHIND V1. DV2 STATED SHE OBSERVED V1 VEER LEFT INTO V2 AND SHE WAS ABLE TO STOP HER VEHICLE AVOIDING COLLISION WITH VEHICLES 1 AND 2. DV2 STATED DEBRIS FROM THE CRASH HIT THE FRONT OF HER VEHICLE.
DV3 WAS TRAVELING EB AT 50 MPH.  DV3 STATED V1 CROSSED THE CENTER LINE SIDESWIPING THE DRIVER SIDE OF V3, SENDING BOTH V1 AND V2 INTO A SPINOUT.</t>
  </si>
  <si>
    <t>Nissan was driving east on highway 7 when a deer jumped in front of the Nissan.  The deer ran out from the south side of highway 7.  Nissan hits the deer and pulls over.</t>
  </si>
  <si>
    <t>-V1 and V2 were in a right turn lane to turn from westbound Highway 7 to northbound County Road 44.
-V2 fishtailed while turning and V1 slid on ice as well and collided with V2.
NO CITATIONS OR CHARGES PENDING.</t>
  </si>
  <si>
    <t>County Rd 44</t>
  </si>
  <si>
    <t>U2 and U3 were slowed in traffic.
U1 was distracted and rear ended U3.
U3 then in turn hit U2.</t>
  </si>
  <si>
    <t>UNIT 1 WAS STARTING TO TURN LEFT TO HEAD NORTH ON TO CO RD 44 FROM HWY 7.  SHE WAS STRUCK BY UNIT 2 IN THE REAR PASSENGER SIDE OF THE VEHICLE.  UNIT 2 WAS TRAVELING WEST.  NO INJURIES REPORT AT THE TIME OF THE CRASH.  BOTH DRIVERS CLAIMED TO HAVE A GREEN.  UNIT ONE STATED IT WAS A GREEN ARROW.</t>
  </si>
  <si>
    <t>-V2 and V3 were stopped at a red light westbound Highway 7 at County Rd 44
-V1 thought traffic was moving, could not stop in time and rear ended V2 who rear ended V1.
-Driver of V1 admitted fault and was cited for inattentive driving.</t>
  </si>
  <si>
    <t>U1 and U2 were traveling E after stopping at stop light.  U1 rear ended U2.  Possible minor damage to U2.  Driver of U2 transported to hospital for neck pain.  Driver of U1 was not paying attention and following too close.  Driver of U1 cited.  See ICR 12003866 for further information.</t>
  </si>
  <si>
    <t>V1 was WB on Hwy 7 with a green light. V2 was in the EB turn lane to go North on Co Rd 44.  V2 failed to yield and pulled in front of V1.  The driver of V2 was found to be impaired and was arrested for DWI.  The driver of V1 was transported to the hospital with chest pains.</t>
  </si>
  <si>
    <t>Co Rd 44</t>
  </si>
  <si>
    <t>Unit 1 left roadway and struck several small trees.</t>
  </si>
  <si>
    <t>-Driver of V1 was traveling west on Highway 7.
-Driver of V2 was stopped at a red light on County Road 44.
-The light for V2 turned green and V2 proceeded into the intersection.
-V1 was not able to stop for the red light and struck V2
-Driver of V1 was cited for failing to obey a traffic control device.</t>
  </si>
  <si>
    <t>COUNTY ROAD 44</t>
  </si>
  <si>
    <t>NIT 2 WAS SITTING AT A RED LIGHT ON HIGHWAY 7 AT THE INTERSECTION OF CO RD 44.  UNIT 1 APPROACHED THEM FROM BEHIND AND REAR ENDED THEM CAUSING MINOR DAMAGE.  UNIT 1 WAS INTOXICATED AND SUBSEQUENTLY ARRESTED.  NO INJURES REPORTED AT THE TIME OF THE CRASH.</t>
  </si>
  <si>
    <t>-Unit 2 stopped at red light.
-Unit 1 rear ends unit 2.
-Witness saw crash.</t>
  </si>
  <si>
    <t>Unit 2 was stopped at a red light to continue east on Hwy 7 at Co Rd 44. Traffic light turned green and driver proceeded east. Unit 2 just exited the intersection and was rear ended by Unit 1 who was also eastbound.</t>
  </si>
  <si>
    <t>On 2/19/20 at 0704 hours I, Officer Brown, was dispatched to a PDMV at County Road 44 and Highway 7. On scene I made contact with the R/P, Jeffrey Johnson. Jeffrey was driving MN/LIC BUY685 (18 F-150) and provided Secura insurance. Jeffrey said that he was stopped, on County Road 44 at the light to turn east on Highway 7. Jeffrey said that the other vehicle had tried to turn, from westbound Highway 7 to County Road 44, and slid on the ice and sideswiped his vehicle (driver side to driver side). Jeffrey said that he was not injured and his truck was drivable. I next spoke with the other driver, Jeremy Oakvik. Jeremy was driving MN/LIC 452UNT (16 Impala) and provided Travelers insurance. Jeremy's story was the same as Jeffrey's regarding sliding on the icy roads (it should be noted the intersection was still icy from recent snowfall and cold air temperature). Jeremy stated he was had hit his shoulder, however, he denied needing medical attention. Jeremy requested I start a tow for his vehicle, Williams towed the vehicle to their lot. Back in my squad I ran both parties on my MDC and found Jeremy was showing a license status of Suspended. I provided each with a copy of their accident exchange form. I issued and explained a citation, for DAS, to Jeremy. Jeffrey drove his vehicle from the scene and Jeremy rode with Williams to their shop.</t>
  </si>
  <si>
    <t>Unit 2 slowed for stopped traffic in front.
Unit 1 did not see unit 2 slowing and rear ended.</t>
  </si>
  <si>
    <t>Unit 3 was stopped due to traffic congestion in front of him.
Unit 2 behind unit 3 and also stopped.
Unit 1 behind unit 2 and watching other cars and people on shoulder who had been in crash and crashed into unit 2.
Unit 2 pushed forward and crashed into rear of unit 1.</t>
  </si>
  <si>
    <t>Weather at time of crash was snowing and ice covered roads.  V3 was stopped on County Road 44 at stop light to turn left onto Hwy 7.  V3 was facing southbound.  V3 was the second car in line. 
 V2 was turning right onto County Road 44 from Hwy 7 westbound.  V2 struck V3's driver's side front door. V3 was pushed into the right turn lane of County Road 44.  V3's air bags were deployed.  V4 came upon the crash to assist with possible injuries.  V4 was an ambulance.  V4 was parked facing south on County Road 44 in the left turn lane on the driver's side of V3.  V4's front bumper was in line with V3's rear bumper.  V1 was turning right onto County Road 44 from Hwy 7 westbound.  V1 truck V4 driver's side front, fishtailed, and struck V3's driver's side door and front wheel well.  D3 had a small cut to his right hand that was bleeding and a bump on his left side of his forehead.  Weather conditions was snowing.  Road conditions were icy.  V2 and V3 were towed.</t>
  </si>
  <si>
    <t>WB HWY 7 @ County Road 44
V1 Driver stated he was heading WB on HWY 7 and was approaching the intersection with County Road 44. Driver stated all of the sudden he struck V2 and then veered to the left and struck V3. After striking V3, V1 veered left and ended up in the ditch. Driver stated he did have a green light. Driver does not remember where exactly in the intersection he struck V2 before hitting V3.
V2 Driver stated he was going SB on County Road 44 and approaching the intersection. Driver stated he was going to take a left at the intersection and go EB on HWY 7. Driver stated he does not remember if the light was green or not. Driver also does not remember whether he stopped at the white stop line or if he was actually in the intersection  when he was struck by V1. Driver stated he saw V1 at the very last second strike the front left of his vehicle with the front right of V1. Driver stated he felt his vehicle spin but does not remember where the final resting position was of his vehicle. NOTE: When I arrived on scene V2 was facing North and was on the North side of the intersection, appeared as though it was struck and spun clockwise 180 degrees. 
V3 Driver Driver stated she was in the right lane going EB on HWY 7. She stated she was slowing as she was approaching the light as it was turning from yellow to red. Driver stated as she was slowing she saw V1 come from her left and strike the front of her vehicle. Driver stated the front right side of V1 struck the front of her vehicle. 
Witness 1 stated he was behind V1 heading WB on HWY 7. Witness stated it appeared as though V1 was going to turn right and go NB on County Road 44. At the last second V1 cut back into the WB lane to continue WB on HWY 7. V1 collided with V2 in the intersection then veered to the left striking V3, and then veered into the ditch. The witness stated he does not know if the light was green, yellow, or red. 
Witness 2 stated she was heading WB on HWY 7 behind V1. Witness stated it appeared as though V1 was going to go NB on County Road 44. Witness stated that just before the intersection V1 abruptly changed course and continued through the intersection to continue WB on HWY 7. Witness stated that V1 then hit V2 and veered left striking V3. After hitting V3, V1 veered into the ditch. Witness stated the light at the intersection was green at the time V1 entered the intersection.
Driver of V2 had minor injuries and was transported to Ridgeview Medical Center. No other driver's or passengers had any apparent injuries. All vehicle's were towed by William's Towing. No citations were issued.</t>
  </si>
  <si>
    <t>Unit 2 slowing for traffic that was stopping in front on roadway.
Unit 1 distracted by people and vehicles from previous crash on shoulder and did not see unit 2 slowing. Unit 1 rear ends unit 2.</t>
  </si>
  <si>
    <t>Vehicle 1 - Vehicle slowing for stop lights on hwy 7 (westbound).  It should be known that it had rained and was snowing and the road was slippery.
Vehicle 2 - Tries slowing and slides into Vehicle 1.</t>
  </si>
  <si>
    <t>V3 in front of V2 traveling east on Hwy 7.  V3 slowed and V3 attempted to but couldn.t.  V2 rear ended V3 and pushed V3 into oncoming traffic.  V1 struck V3 front driver's side bumper to rear driver's side bumper.  V2 traveled into south ditch.  No injuries.</t>
  </si>
  <si>
    <t>Vehicle 1 was traveling westbound Highway 7 near CO 44 when a white truck in front of them lost a box spring and caused damage to front bumper of vehicle 1.  No injuries.  No information on vehicle 2 other then white truck.</t>
  </si>
  <si>
    <t>D1 acceleration eastbound Hwy 7 from stop light at Co Rd 44. Truck began to fish tail, cross centerline and into northbound ditch striking Co Rd 44 sign. Minor damage and no injuries. Vehicle pulled from ditch by tow and drove from scene.</t>
  </si>
  <si>
    <t>LOTUS DR.</t>
  </si>
  <si>
    <t>-V1 WAS E/B HWY 7
-V2 WAS W/B HWY 7
-V1 AND V2 COLLIDED IN THE W/B LANE OF HWY 7</t>
  </si>
  <si>
    <t>U1 drove east on Highway 7.
Driver of U1 "blacked out" or fell asleep while driving and drove to the north ditch.
U1 rolled over.
No injuries, driver was arrested for DWI</t>
  </si>
  <si>
    <t>Unit 1 struck a deer EB on Hwy 7 between Co Rd 44 and Merrywood Ln in Minnetrista.  No one was injuried.</t>
  </si>
  <si>
    <t>W MNTH 7, E OF CR 44</t>
  </si>
  <si>
    <t>Ms. Anderson was traveling westbound on MNTH 7 prior to MNTH 44 when a deer ran across the roadway from her left and in front of her vehicle. Without the necessary time/distance to react, Ms. Anderson ultimately struck the deer, causing damage to the front of her vehicle.</t>
  </si>
  <si>
    <t>8800 Highway 7</t>
  </si>
  <si>
    <t>Unit 1 - Heading east on Highway 7 turns left (south) into the parking lot of the Kwik Trip.
The entrance is covered in packed snow and ice.
Unit 1 - Begins to slide and bounces onto the median striking a directional sign.</t>
  </si>
  <si>
    <t>Driver #1 was eastbound and tried to stop for traffic in his lane. While trying to stop he lost control of vehicle first striking driver #2 with the rear quarter panel of his vehicle to the front of Driver #2's vehicle. He then went head on into Driver #3's vehicle. Airbags deployed in #1 and #3 vehicles. All vehicles were disabled at the scene and were towed from scene. 
Driver #1 was seen tailgating by witnesses and was cited. Driver #1 was transported from scene by paramedics.
It should be noted the roads were very slippery from an overnight snowfall.</t>
  </si>
  <si>
    <t>UNIT 1 WAS TRAVELING EAST ON HIGHWAY 7.  UNIT 1 WENT OVER AN AREA OF BLACK ICE AND LOST CONTROL OF THE VEHICLE.  UNIT 1 WENT INTO THE DITCH AND ROLLED OVER.  THERE WERE NO INJURIES REPORTED AT THE TIME OF THE CRASH.</t>
  </si>
  <si>
    <t>Steiner St</t>
  </si>
  <si>
    <t>U1 drove west bound on Highway 7 near Steiner St
A deer ran from the ditch and struck the vehicle in the traffic lane.
No Injuries.</t>
  </si>
  <si>
    <t>Unit 1 was involved in a pursuit with Officer Griggs just prior, however, the pursuit had ended when officer's lost track of unit 1.  A short while later we received a call that the vehicle had driven off the roadway eastbound Highway 7 and struck an electric pole.  Driver arrested for fleeing and DWI.</t>
  </si>
  <si>
    <t>Victoria</t>
  </si>
  <si>
    <t>I was called for a property damage accident that occurred on Highway 7 near the address of 1601 Highway 7. I spoke to driver of unit 1 who stated he was traveling eastbound on Highway 7 when the wheel fell off his trailer. Driver of unit 1 stated the wheel hit the vehicle behind him. I spoke to driver of unit 2 who stated she was traveling eastbound on highway 7 when a wheel from the trailer in front of her hit the front of her vehicle. Moderate damage to trailer and vehicle 2. No injuries.</t>
  </si>
  <si>
    <t>The crash occurred on MNTH 7 near Merrywood Lane.  The Chevrolet was traveling westbound and hit an icy section of the road.  The GMC and the Jeep were traveling eastbound.  When the Chevrolet spun out on the ice, it came into the eastbound lane.  The Jeep tried to avoid the Chevrolet coming into the lane, spun out and hit the guard rail.  The Chevrolet hit the GMC in the eastbound lane, which forced it off the road and caused it to roll.  All three vehicles had to be towed from the scene.  The driver of the Jeep and the GMC both sustained injuries, but refused transport.</t>
  </si>
  <si>
    <t>V1 eastbound Hwy 7 at about 20-25 mph listening to pod cast. V2 eastbound, slowing for traffic and coming to a stop due to traffic congestion.  V1 slams on brakes, skids and strikes V2 in the rear of the vehicle. Both vehicles drivable with minor damage.
D1 stated he could have stopped if the road wasn't wet. I advised it was his responsibility to follow at a safe distance, especially given the rain. 
D2 transported to Ridgeview hospital. 
D1 issued cite.</t>
  </si>
  <si>
    <t>Equestrian Way</t>
  </si>
  <si>
    <t>Merrywood Lane</t>
  </si>
  <si>
    <t>-Driver of V1 thought traffic was clear and pulled out.
-Driver of V1 could not see V2 because of a truck turning from westbound Highway 7 to northbound Merrywood Lane.
-V1 struck V2.
**Driver of V1 cited for failing to yield**</t>
  </si>
  <si>
    <t>Both vehicles were eastbound on Highway 7 near Merrywood Lane.  Vehicle 1 rear ended vehicle 2 causing minor damage to the rear end.  Vehicle 1 had significant front end damage.  The roads were extremely slippery due to a snow storm.</t>
  </si>
  <si>
    <t>Merrywood Rd</t>
  </si>
  <si>
    <t>U1 drove west on Highway 7 near Lake Zumbra.
U1 drove off the road to the right and rolled over.</t>
  </si>
  <si>
    <t>MERRYWOOD LANE</t>
  </si>
  <si>
    <t>UNIT 1 WAS IN THE DITCH DUE TO VERY ICY CONDITIONS FACING EAST ON HIGHWAY 7.  UNIT 2 LOST CONTROL HEADED WEST ON HIGHWAY 7 IN SAME SPOT UNIT 1 DID, SPUN OUT AND STRUCK UNIT 1 IN THE FRONT FENDER/DRIVER SIDE DOOR CAUSING MINOR DAMAGE.  NO INJURIES REPORTED AT THE TIME OF CRASH.</t>
  </si>
  <si>
    <t>Unit 1 was driving west on Highway 7 when it hit black ice and slid into the north ditch causing the vehicle to overturn. There were no injuries and the road was very icy.</t>
  </si>
  <si>
    <t>D1 WAS WB HWY 7. STATED HIS STEERING WENT OUT AS HE WAS EXITING CURVE OF HWY. SHOWED ME BROKEN LINK AS STEERING WHEEL TUNRED FREELY. DRIFTED ONTO SHOULDER, UP ON HILL, STRIKING SEVERAL HWY SIGNS. NO INJURIES. VEH TOWED.</t>
  </si>
  <si>
    <t>-Vehicle EB on Hwy 7. Swerves to left to miss deer and spins out into north ditch. Dead deer.</t>
  </si>
  <si>
    <t>CASAMITA</t>
  </si>
  <si>
    <t>UNIT ONE WAS HEADED WEST BOUND ON HWY 7 WHEN IT LEFT THE ROADWAY TO THE RIGHT. UNIT ONE COLLIDED WITH A SIGN AND THEN CAME TO A REST IN SOME SHRUBBERY.NO INJURIES. NO CITATIONS ISSUED.ROAD WAS SNOW PACKED AND ICY AT THE TIME OF THE CRASH.</t>
  </si>
  <si>
    <t>BAYVIEW RD</t>
  </si>
  <si>
    <t>Unit 1 was traveling west bound on Hwy 7 east of Merrywood lane. Unit 1 began to drift across the center line.  The driver of Unit 1 attempted to steer the vehicle back into the correct lane.  Driver of Unit 1 overcorrected the vehicle and lost control.  Unit 1 began to fishtail and spun 180 degrees.  Unit 1 left the road way to the right in reverse and crashed it an embankment coming to rest against a utility pole.  no injuries were reported by the driver or passengers.  Unit 1 was towed by Williams towing.
Driver of unit 1 was found to be under the influence of alcohol and was arrested for 4th degree DWI.</t>
  </si>
  <si>
    <t>Unit 1 was WB when the driver stated he swerved onto the fog line/shoulder to swerve to avoid an EB vehicle which had entered the WB lane. Unit 1 lost control and spun 180 degrees, entering the ditch facing EB. Once in the ditch, Unit 1 stuck an Xcel energy pole (#1A0765801), causing it to crack.
Xcel Energy and William's Towing (x2) arrived on scene to evaluate the damage and to assist in removing Unit 1 from the ditch without causing further damage to the utility pole. 
Driver of Unit 1 was issued citation for driving after suspension.
CSO Hernandez also assisted on scene with language translation and explanation of the citation to the Driver.</t>
  </si>
  <si>
    <t>Zumbra Drive</t>
  </si>
  <si>
    <t>Unit 1 was E/B on Hwy 7 when it struck a deer.  No injuries and veh sustained moderate damage and was towed.</t>
  </si>
  <si>
    <t>Both vehicles were EB on MNTH 7.  Vehicle 1 stopped for construction (along with other traffic) at Casamita Road.  Vehicle 2 driver was looking at his phone (GPS) and did not see traffic stop on the roadway.  Vehicle 2 collided with vehicle 1 causing moderate to severe damage to both vehicles.  Both vehicles towed and driver 1 transported to the hospital via Ridgeview Ambulance.</t>
  </si>
  <si>
    <t>Baycliff Drive</t>
  </si>
  <si>
    <t>Vehicle #1 was traveling WB Hwy 7 west of the intersection of Baycliff Drive.  Vehicle #1 struck a deer with the front of the vehicle.  Vehicle had severe front end damage and was towed from the scene.  No injuries to driver or passengers.</t>
  </si>
  <si>
    <t>WB 7 HWY</t>
  </si>
  <si>
    <t>BAYCLIFFE DR</t>
  </si>
  <si>
    <t>-V1 WAS W/B HWY 7
-V2 WAS E/B HWY 7
-V1 AND V2 COLLIDED
-V1 LEFT THE SCENE
-V2 WENT OFF ROAD AND COLLIDED WITH CABLE GUARDRAIL. 
-DRIVER OF V2 STATED THAT V1 CAME ACROSS THE CENTER LINE. DRIVER OF V2 TRIED TO AVOID THE CRASH. 
-V1 LATER STOPPED BY MOUND P.D. 
-DRIVER OF V1 ADMITTED TO THEM THAT HE WAS IN THE CRASH.</t>
  </si>
  <si>
    <t>On 10/31/2019 at 1224 hours, I was dispatched to a motor vehicle crash with a deer located at Highway 7 and Baycliffe Drive in Victoria, Minnesota.  The driver, Toum Ratsabouth DOB 07/05/1961, was travelling westbound on Hwy 7 just past Baycliffe Drive when he hit a deer with his pickup truck (MN registration DAK056).  
Ratsabouth stated he was travelling westbound on Hwy 7 when the deer ran out in front of him.  Ratsabouth said he did not have enough time to stop and he ended up hitting the deer with the front of his car.  Ratsabouth said no airbags were deployed and he was wearing his seatbelt at the time of the crash.  He also stated he had no injuries.
There was moderate damage to the front of the vehicle near the left headlight and grille area.  The vehicle was towed due to this damage by Williams towing.</t>
  </si>
  <si>
    <t>Driver said heading home from concert and it was raining fairly hard and cool and the roads where somewhat difficult to navigate due to glare and wetness (based on my patrol during the weather).  Driver said she was following the "line" but the fog line ended at turn into Baycliffe and then began again, she continued straight and crashed into cable barrier which was connected to concrete barriers for construction in the area on the shoulder.  Driver said she was not injured.  White copy issued. I did have DOT respond immediately due to damage to cable barrier structure and it not being in correct place for future crash.  DOT arrived before I cleared.</t>
  </si>
  <si>
    <t>D#1 TRAVELLING EASTBOUND ON HWY 7. DEER TRAVELLING SOUTHBOUND, JUMPED IN FRONT OF V#1. D#1 STATED HE WASS UNABLE TO AVOID DEER, AND STRUCK IT. HEAVY FRONT END DAMAGE.
NO TAGS, NO INJURIES, VEHICLE TOWED.</t>
  </si>
  <si>
    <t>Baycliffe Drive</t>
  </si>
  <si>
    <t>D1 stated he was EB on Hwy 7 when he fell asleep and his vehicle entered the ditch, hit an embankment in the ditch, went airborne then hit some trees which snagged V1. V1 was approximately 50 feet off the roadway into the ditch facing WB. D1 sustained minor injures and refused to be transported by Ridgeview. Vehicle was towed by R&amp;V towing. No citations.</t>
  </si>
  <si>
    <t>Baycliff Rd</t>
  </si>
  <si>
    <t>Unit 1 was traveling west on Highway 7. Deer ran across the road and the driver of unit 1 was unable to avoid hitting the deer. No injuries to the driver. Vehilce was not towed. There was moderate damage to the passenger side.</t>
  </si>
  <si>
    <t>D1 was WB on Hwy. 7 in the area of Baycliffe Dr. when she hit a patch of water from rain and hydroplaned. Hydroplaning caused D1 to lose control, complete a 180 degree turn and landed in the south ditch of Hwy. 7, facing EB, into a cable guardrail.
Witness stated he just observed the driver land in the ditch on the south side of Hwy. 7.
The car had moderate damage from hitting the guardrail in multiple locations and was towed.
The driver stated she hit her head on her driver side window, but refused medical treatment.
No citations.</t>
  </si>
  <si>
    <t>Durwin was driving his vehicle (MN 452XZL) westbound on Highway 7 when he noticed a passing semi-truck had lost a wheel. The wheel rolled down the road striking his vehicle head on, causing damage to the front of his vehicle making it in-operable. Durwin was unable to get any information on the semi-truck that lost its wheel. Durwin did have a cut on his right hand but did not want to be seen/transported to a hospital. Williams towing responded to the crash location and towed the vehicle to an unknown location at the request of Durwin.</t>
  </si>
  <si>
    <t>Driver of Unit #1 lost control of vehicle due to ice pack conditions and swerved to avoid other vehicle.  Unit #1 hit guardrail cause moderate damage to vehicle.  No injuries to report. Vehicle was pulled off guardrail by unknown tow company, and was able to drive from scene.</t>
  </si>
  <si>
    <t>ROLLING ACRES ROAD</t>
  </si>
  <si>
    <t>VEHICLE #1 WAS WESTBOUND ON HWY 7. 
VEHICLE LOST CONTROL ON SNOW PACKED ROADS AND RAN OFF LEFT SIDE OF THE ROAD STRIKING THE GAURDRAIL. DRIVER OF VEHICLE #1 WAS NOT INJURED. GAURDRAIL DID SUSTAIN DAMAGE. VEHICLE WAS TOWED BY WILLIAMS. 
NO CHARGES OR CITATIONS.</t>
  </si>
  <si>
    <t>Baycliffe Dr.</t>
  </si>
  <si>
    <t>Unit #1 lost control due to weather conditions (freezing rain and Snow).  
Guardrail damage and yellow tag # 126171 completed.
no injuries.  vehicle had to be towed from scene due to damage.</t>
  </si>
  <si>
    <t>BAYCLIFFE RD</t>
  </si>
  <si>
    <t>BOTH VEHICLES EAST BOUND ON HWY 7.
SQUAD CAR DRVING WEST BOUND WITH LIGHTS ACTIVATED TO CLEAR ALL LANES FOR WIDE LOAD.
V2 PULLED OVER TO SHOULDER AND CAME TO A STOP.
V1 DID NOT SEE SQUAD SQUAD LIGHTS OR V2 STOPPED.
V1 REAR ENDED V2.
NO INJURIES REPORTED.
WILLIAMS TOW FOR BOTH.</t>
  </si>
  <si>
    <t>Hyw 7</t>
  </si>
  <si>
    <t>County 13</t>
  </si>
  <si>
    <t>Driver was East on HWY 7 in the area of County Rd 13 when a deer came out from the north side of the road crossing in front of vehicle.  Driver of vehicle tried to avoid hitting deer but deer struck front of vehicle.</t>
  </si>
  <si>
    <t>The vehicle was traveling eastbound on MNTH 7.  The driver provided two different accounts of what happened.  He first stated that he fell asleep at the wheel and then drove off the road to the right, through the cable barrier, and across the pond.  Then he stated that he had a deer jump in front of his car and he swerved to avoid it, causing him to go off the road.  He struck the cable barrier, knocking down several posts and the cable.  The vehicle then made a sharp right turn, and went over the cable barrier, down the hill, and across the frozen pond.  There were no reported injuries.  The driver was checked by paramedics on scene.  The vehicle was towed from the scene.  Drug paraphernalia was found on the driver, and he admitted to marijuana use the previous day.  There was a strong odor of marijuana on the driver and in the vehicle.  There were no signs of impairment during my field sobriety testing.  No marijuana was found on the driver or in the vehicle.</t>
  </si>
  <si>
    <t>Unit 1, pulling a dump trailer, was eastbound on Hwy 7 and was approaching work zone that was identified by several orange warning signs.  Unit 1, nearing Hawks Point Lane, came upon a row of eastbound vehicles, which were stopped for intermittent road work activities.  The Unit 1 driver said he had little time to stop and made choice to veer off the right side of the highway to avoid striking the vehicles in front of him.  Unit 1's right front corner struck a work zone warning sign and then continued east, driving into and over the guard rail cable system along the edge of the roadway.  Unit 1 broke numerous cable posts as it slowed.  Both the truck and trailer sustained damages.</t>
  </si>
  <si>
    <t>D1 was EB on Hwy. 7, approaching a 45 mph construction zone starting near Hawkes Pointe Ln.  D1 said as he was slowing for the zone, a deer jumped over a guard rail and D1 was unable to stop for the deer, striking it with the front passenger side, causing moderate damage.
No injuries, no tows, no citations.</t>
  </si>
  <si>
    <t>HWY 7 WEST AT ROLLING ACRES.
VEH 1 TRAVELING BEHIND VEH 2. VEH 2 DRIVER STATED VEH IN FRONT SWERVED TO AVOID VEH TURNING LEFT. DUE TO SWERVE VEH 2 STATED FORCED TO BRAKE. VEH 1 STATED ATTEMPTED TO BRAKE BUT WASN'T ABLE TO IN TIME. VEH 1 REAR ENDED VEH 2.
NO TOWS.
MINOR INJURY TO DRIVER OF VEH 1 FOOT. NO REQUEST FOR MEDICAL.</t>
  </si>
  <si>
    <t>County Road 13</t>
  </si>
  <si>
    <t>While travelling EB (east bound)on Hwy.7, approximately 1/4 east of County Road 13, a deer ran into traffic.  The deer was struck by SD 3EX083 and caused damage to the hood of the vehicle.
The driver (Tullis) was given case number and a state accident form.
There were no injuries and the veh appeared to be drivable.</t>
  </si>
  <si>
    <t>Single lane EB on Hwy 7 West of Rolling Acres, V1 stopped in traffic, V2 stated it was a combination of the sun coming up and the exhaust from the vehicles that he didn't see V1 stopped until it was too late. V1 said he felt like V2 hit him at full speed. V2 admits it is was his fault, said, "it is on me." Both parties transported to 212 Medical Center, minor injuries reported on scene. NOT TO SCALE.</t>
  </si>
  <si>
    <t>V1 and V2 were EB on Bayview Rd (Hwy. 7) approaching a red stop light at Rolling Acres Rd.  D1 initially stated he observed the light was red and there was a line of vehicles, but when he pressed his brakes they went all the way to the floor, so he swerved into the right turn lane where V2 was driving and hit V2's driver side.  D1 stated he believed V2 was driving on the shoulder already to continue into the actual turn lane. D1 showed me where he believed the crash occurred.  I did not observe any tire marks on the roadway, but where there were pieces of the mirror was right at where the right turn lane split off from the main traffic lane. D1 then later admitted he believed he was going to fast to slow down enough for the stopped traffic. D2 stated he was in the turn lane when V1 came out of the traffic lane and side swiped him, pushing him up to the grassy shoulder. 
There was moderate damage to V1's front passenger side.  After D1 attempted to leave the scene, it was realized the tie rod was broken and was towed privately. V2 sustained moderate damage to the front driver's side and not towed.
No injuries. No citations.</t>
  </si>
  <si>
    <t>Co Rd 13</t>
  </si>
  <si>
    <t>Unit one was unoccupied when I arrived.  The driver later returned to the scene.  Driver stated she was traveling eastbound on Hwy 7 when her vehicle began to â€œhydroplaneâ€.  Driver stated her vehicle went onto the shoulder and she was unable to steer the vehicle back onto the roadway due to the steep embankment. Unit one travelled approximately 150 feet after leaving the roadway, damaging the guard wire and 10 posts.  During the time of the incident it was raining.  Driver initially denied consuming alcohol prior or after the crash.  Driver passed SFST.  Driver submitted to a PBT that resulted in a .048 BAC. (Approximately 2.5 hours after the crash)   Driver later admitted to drinking prior to the crash. Driver cited with careless driving.</t>
  </si>
  <si>
    <t>ROLLING ACRES RD</t>
  </si>
  <si>
    <t>-V1 WAS E/B MN HWY 7
-V1 WENT OFF OF THE ROAD
-V1 COLLIDED WITH A TREE
-DRIVER OF V1 STATED HE DIDN`T KNOW WHY HE WENT OFF THE ROAD.</t>
  </si>
  <si>
    <t>Co Rd. 13</t>
  </si>
  <si>
    <t>Driver unit #1 said she was WB on Hwy. 7 just west of Co Rd. 13.
Driver unit #1 said deer came out of north ditch and collided with her vehicle causing damage to right front, right side of vehicle.
Driver unit #1 said deer ran off roadway to the north.  Unknown if deer survived.</t>
  </si>
  <si>
    <t>The crash occurred on eastbound MNTH 7 near Rolling Acres Road.
The driver of vehicle one stated that she was coming up to the stopped traffic.  She stated that she went to stop and her foot missed the brake pedal.  She stated that her vehicle then hit the back of vehicle two.
The driver of vehicle two stated that he was stopped in traffic at the traffic signal.  He stated that his vehicle was then hit in the back by vehicle one.  He stated that the impact pushed his vehicle into the back of vehicle three.
The driver of vehicle three stated that he was stopped in traffic at the traffic signal.  He stated that the trailer he was pulling was hit by vehicle two.</t>
  </si>
  <si>
    <t>all 4 vehicles were on 7eb.  V2, v3, V4 were all stopped at the red light at 7eb/rolling acres. V1 was on 7eb and said she could not stop in time due to her brakes not working correctly and she rear ended v2 very hard pushing v2 into v3, and v3 into v4.  
No apparent injuries, V1 was towed by williams towing.
D1 was cited for unsafe brakes., also warned for fail to drive with due care.</t>
  </si>
  <si>
    <t>V1/ Post reported being stopped at the red light and hit from behind, she and K. Ammon reported being sore but refused ambulance services.  Their three children were transported from the scene before I arrived by a friend of theirs.  V2/ Lindsay stated he had looked down at his speedometer for a second and thought traffic was moving then looked up and ran into them.  No one in his vehicle reported any injuries.  V2 was towed from the crash scene.</t>
  </si>
  <si>
    <t>MN 7</t>
  </si>
  <si>
    <t>#1 driver not sure what happened to cause the crash, just knew that he crashed into some trees.  #1 veh. crossed over ctr line, hit curb and travelled about fifty -sixty feet into wooded area.
Witness #1:was travelling westbound directly behind #1 vehicle. Saw vehicle 1 drive over ctr line, and into oncoming traffic lane, hit curb and drove into woods.  Vehicle travelling about 30 mph and came to rest in woods.  
Driver having a medical emergency(low blood sugar) and was transported from scene</t>
  </si>
  <si>
    <t>V1 and V2 were EB on Hwy. 7 approaching Rolling Acres Rd. Both V1 and V2 were going to be making a RH turn onto Rolling Acres Rd.
D1 stated she was already in the turn lane when V2 suddenly turned his right blinker on and moved into the turn lane, clipping her driver side with his passenger side trailer, causing moderate damage. D1 said she did not believe D2 noticed he struck her vehicle and continued down Rolling Acres.
D2 agreed he was in the area at the time, but stated he believed D1 must have not seen his turn signal as he had it on well before the turn. D2 stated he did not know he struck the other vehicle. 
This incident was reported after the parties had left the area. D1 provided photos of the rear of the trailer for ID purposes and photos of her vehicle.
There were no tows, no injuries and no citations.</t>
  </si>
  <si>
    <t>EB HWY 7 / ROLLING ACRES</t>
  </si>
  <si>
    <t>Unit one was traveling east on highway 7 when it went off the road and struck a semaphore.
Debris from the crash struck another vehicle traveling on highway 7.
Patrick Cory Perry was driving MN plate HLYSCMT when his car was struck by flying debris.</t>
  </si>
  <si>
    <t>Unit 1 was proceeding EB on Hwy 7 through the green light at Rolling Acres Road.  Unit 2 had been following her sister and got separated from her west of the intersection while EB.  Unit 2 pulled into turn lane for Smithtown Road from EB 7 while on handsfree phone with sister who told her she needed to turn right instead onto Rolling Acres.  Unit 2 then moved from left turn lane for Smithtown Road into path of unit 1 striking the left rear area of unit 1 with right front area of unit 2.  Both vehs towed due to disabling damage and driver of unit 2 cited for improper change of course.
Driver of unit 2 admitted crash was her fault for getting nervous due to being possibly lost and changing lanes without looking.</t>
  </si>
  <si>
    <t>Unit 1 was heading east on MNTH 7 and was stopped at the red light at Rolling Acres Road in Victoria.  Unit 2 was behind unit 1 and the driver may have been distracted by his two passengers and did not see that traffic, and unit 1, had stopped for the red light.  Unit 2 struck the rear of unit 1 causing damage to both vehicles.  The driver's airbag of unit 2 deployed.  Driver of unit 1 complained of neck pain and was transported by ambulance to the hospital.  Driver of unit 2, and rear left third row passenger, complained of stomach and head pain respectively and were checked by medics and declined transport.  All vehicles were able to be driven from scene.  Driver of unit 2 cited for inattentive driving, no MN DL (Had exp CA DL) and expired insurance.</t>
  </si>
  <si>
    <t>Glencoe</t>
  </si>
  <si>
    <t>WITNESS INDICATES DRIVER HAD BEEN WEAVING PRIOR TO RUNNING OFF ROAD, RIGHT SIDE. WITNESS AND EVIDENCE INDICATE DRIVER STEERED LEFT, RAN UP ON GUARD RAIL, TOOK OUT NUMEROUS POSTS, OVERTURNED AND CAME TO REST ON WHEELS.
DRIVER IS DIABETIC, HAD A BLOOD SUGAR OF 31 AT SCENE. WAS  TRANSPORTED TO GLENCOE REGIONAL HEALTH CARE BY GLENCOE AMBULANCE.
MEDICAL EVALUATION REQUESTED TO MAKE SURE DRIVER IS PROPERLY  USING INSULIN AND MAINTAINING PROPER DIET.</t>
  </si>
  <si>
    <t>EB 212 HWY</t>
  </si>
  <si>
    <t>22 HWY SOUTH</t>
  </si>
  <si>
    <t>Unit 1- Ford Focus was eastbound on Hwy 212 traveling on the outside lane.
Unit 2- GMC Acadia was also eastbound on Hwy 212 traveling on the inside lane behind Unit 1.
Unknown vehicle passed by Unit 1 on the inside lane and Unit 1 started to lose control.
Driver of Unit 1 attempted to gain control but over corrected and ran into the passenger side of Unit 2.</t>
  </si>
  <si>
    <t>UNIT 1 TRAVELING EAST BOUND ON MNTH 212.
UNIT 1 LOST CONTROL ON THE WET HIGHWAY
UNIT 1 OVER CORRECTED AND WENT INTO THE MEDIAN
UNIT 1 THEN OVER CORRECTED AND WENT ACROSS THE TWO EAST BOUND LANES AND INTO THE SOUTH DITCH
UNIT 1 THEN HIT A TREE STUMP WHICH CAUSED THE VEHICLE TO SWING INTO SEVERAL TREES
UNIT 1 CAME TO A STOP 20 FEET FROM A LARGE CREEK.
VEHICLE TOWED TO KEVIN'S AUTO BY REQUEST OF OWNER/FATHER
DRIVER OF UNIT 1 WILL BE CITED FOR DUTY TO DRIVE WITH DUE CARE CITATION NUMBER 881603170292.</t>
  </si>
  <si>
    <t>Vehicle was EB in the left lane of USTH 212. Driver said he was going about 65 MPH. Driver said he tried to move to the right lane when he lost control. Vehicle left the road to the right, slid down the embankment, and hit a tree on the rear driver side.</t>
  </si>
  <si>
    <t>MORNINGSIDE DRIVE</t>
  </si>
  <si>
    <t>Unit 1- Volvo Semi Tractor with Trailer loaded with turkeys.
Unit 1 was eastbound Hwy 212 approaching Morningside Dr. in  Glencoe, MN.
Driver states that a passenger car came up along side him and  started to move over into him causing him to move onto shoulder.  The passenger car then  got infront of him and again moved into  his lane so the driver moved over into the ditch. The semi and  trailer traveled in the ditch for 455 ft before the trailer  tipped causing the semi to tip onto its side in the ditch.
The turkey cages detached from the trailer when it tipped.</t>
  </si>
  <si>
    <t>Morningside Drive</t>
  </si>
  <si>
    <t>Unit 1 took right turn lane to aviod unit 2 stopped at stop sign.  Unit 1 then slid into median on Morningside Drive.</t>
  </si>
  <si>
    <t>CLEAR / DRY ROADS
D1 WAS WB ON HWY 212 ADMITTED HE DIDN'T SEE THE STOP SIGN IN TIME AND WENT THROUGH IT.
D2 WAS NB ON MORNING SIDE DR. AND HIT THE SEMI ON THE L. SIDE.
D.2 WAS TRANSPORTED BY AMBUL TO GLENCOE ER
VEH 1 SEMI &amp; TRL WERE TOWED BY JERRY'S
VEH 2 WAS TOWED BY KEVINS
D1 WAS CITED FOR: FAIL TO YIELD ( 882005870552 )</t>
  </si>
  <si>
    <t>V1 SB ON MORNINGSIDE DR LOOKING AT OR LISTENING TO GPS TELLING HER TO TURN.  SHE ENTERED THE INTERSECTION TO TURN RIGHT ONTO WB USTH 212.  SHE DIDN'T STOP AT THE STOP SIGN.  V2 HAD THE RIGHT OF WAY.  HE WAS NEARLY ALL THE WAY THROUGH THE INTERSECTION WHEN V1 HIT HIS RIGHT REAR OF V2.  WITNESSES SAY SHE DIDN'T STOP FOR THE SIGN.  D1 CITED FOR FAIL TO USE DUE CARE.</t>
  </si>
  <si>
    <t>CLEAR / DRY ROADS
KHAYRE WAS WB ON HWY 212, STATED HE THOUGHT HE HAD THE RIGHT OF WAY AND VEH PULLED OUT IN FRONT OF HIM.
BOWMAN WAS SB ON MORNING SIDE GOING TO MAKE A L. TURN ONTO HWY 212, STATED DIDN'T SEE KHAYRE VEH AND HIT HIM.
KHAYRE VEH THEN WENT INTO THE MEDIAN TAKING OUT AN EB FLASHING STOP SIGN AND HITTING POLINGO VEH THAT WAS STOPPED AT THE STOP SIGN ON EB HWY 212.
4 PEOPLE TAKEN BY AMBUL TO GLENCOE ER.
TAPED STATEMENTS TAKEN FROM BOTH POLINGO'S  ( SEE STATEMENT)
KHAYRE AND POLINGO VEHS BOTH TOWED BY KEVINS
BOWMAN VEH DRIVEN FROM THE SCENE.
KHAYRE CITED FOR: DISOBEY STOP SIGN. CITE # (882005870095)</t>
  </si>
  <si>
    <t>Unit 1- Mitsubishi Outlander was eastbound on Highway 212 approaching the intersection with Morningside Drive.
Unit 2- Chevrolet Silverado was southbound on Morningside Drive and had stopped already and was crossing through the intersection with Highway 212.
Unit 1 failed to stop at the stop sign and got hit on the front left by Unit 2.
Both Units ended up in the intersection facing northeast.</t>
  </si>
  <si>
    <t>MORNINGSIDE DR</t>
  </si>
  <si>
    <t>Buick stopped at Hwy 212 and Morningside Drive intersection heading west.
Chevy also stopped at Hwy 212 and Morningside Drive intersection but heading north.
There was a truck in the turn lane on Hwy 212 of the west bound traffic preparing to turn south onto Morningside Drive. The truck blocked the view of both drivers and they took off from the intersection to cross at the same time. 
Chevy hit the Buick on the left side right in the center.</t>
  </si>
  <si>
    <t>Unit 1 was traveling west on Hwy 212 approaching the intersection with Morningside Dr.
Unit 2 was traveling south on Morningside Dr. preparing to turn left onto Hwy 212.
Unit 2 stopped at the stop sign and then proceeded into the intersection to turn left and travel east on Hwy 212.
Unit 1 did not stop for stop sign and ran into the left rear of Unit 2.</t>
  </si>
  <si>
    <t>15 (MORNINGSIDE DRV/ MSAS 109)</t>
  </si>
  <si>
    <t>#1 STOPPED FOR STOP SIGN, OBSERVED OTHER VEHICLES WERE STOPPED,  PROCEEDED TO CROSS INTERSECTION WHEN IT WAS HIS TURN. #2 THOUGHT  IT WAS HER TURN, ENTERED INTERSECTION, COLLIDED WITH #1.
#2 VIOLATIONS BY COMPLAINT: DRIVING AFTER SUSPENSION, NO MOTOR VEHICLE INSURANCE, FAIL TO YIELD RIGHT OF WAY.</t>
  </si>
  <si>
    <t>Driver of Vehicle #1 was traveling West on HWY 212 when a deer ran across the road from the South. The deer struck the front left side of Vehicle #1.</t>
  </si>
  <si>
    <t>MORNINGSIDE AVE</t>
  </si>
  <si>
    <t>VEH 2 YEILDS TO ONCOMING TRAFFIC.  VEH 1 THOUGHT VEH 2 WAS NOT STOPPING AND HIT VEH 2.</t>
  </si>
  <si>
    <t>UNIT 1 TRAVELING WEST ON USTH 212. UNIT 2 STOPPED ON YIELD SIGN AT MORNINGSIDE INTERSECTION TURNING RIGHT. UNIT 1 THOUGHT UNIT 2 ALREADY TURNED  RIGHT. UNIT 1 CONTINUED TO DRIVE AND STRUCK UNIT 2. UNIT 1 SUFFERED MODERATE DAMAGE TO RIGHT FRONT. UNIT 2 SUFFERED MODERATE DAMAGE TO LEFT REAR.
DRIVER OF UNIT 1 ISSUED CITATION #889000196821 FOR DUTY TO DRIVE WITH DUE CARE.</t>
  </si>
  <si>
    <t>Both drivers claim the other disobeyed the stop sign. Based upon vehicle locations and other physical evidence, I issued driver 1 Citation # 889000427038 for violation of MSA 169.20 Subdivision 3 (b); Fail to Yield Right of Way-Stop Sign.</t>
  </si>
  <si>
    <t>MORNING SIDE</t>
  </si>
  <si>
    <t>-Clear / dry roads.
-Veh.1 going W/B Hwy 212. Veh. 2 going N/B Morning side. Veh 2 hit veh1 in the trl
-D.1 stated didn`t see veh.2 as he was going though the intersection
-D2 stated didn`t think veh1 stopped at stop sign.
-Veh2 &amp; trl of veh1 towed by Kevin`s
-D1 cited for fail to yield</t>
  </si>
  <si>
    <t>UNIT 2 WAS STOPPED AT MORNING SIDE AND HWY 212 WAITING TO TURN LEFT (EB) ONTO HWY 212 - UNIT 2 LOOKED BOTH WAYS ON HWY 212 SAW THEY WERE NEXT TO GO - AS UNIT 2 ENTERED INTERSECTION THEY SAW UNIT 1 WB HWY 212 THINKING DRIVER WAS GOING TO STOP AT STOP SIGN - UNIT 2 SAW UNIT 1 NOT STOP AT STOP SIGN - UNIT 2 TRIED TO STOP TO AVOID UNIT 1 - UNIT 1 AT THE LAST SECOND NOTICED THEY MISSED STOP SIGN CAUSING THEM TO TRY AND STOP BUT UNABLE TO CRASHING INTO UNIT 2.</t>
  </si>
  <si>
    <t>Vehicle #1 was traveling Westbound on HWY 212 while Vehicle #2 was traveling North bound on Morningside. Vehicle #2 appeared to have the right away while Vehicle #1 ran into it.</t>
  </si>
  <si>
    <t>Unit 1 WB on USTH 212. Unit 2 NB on Morningside Avenue. Both vehicles came to a complete stop at the intersection of USTH 212. Both vehicles intended to continue straight through the intersection in their perspective directions. The driver of Unit 2 stated she was stopped at the intersection for approximately 30 seconds while she waited for 2 or 3 other vehicles who had the right of way. She then proceeded into the intersection when it was her turn. The driver of Unit 1 stated he was stopped at the stop sign for approximately 2 - 3 seconds and then proceeded into the intersection. The driver of Unit 2 stated when she was in the middle of the intersection Unit 1 started moving into the intersection. The driver of Unit 1 initially stated they entered the intersection at the same time. Later however, he stated the setting sun may have caused him to not see unit 2.
Unit 2 struck the drivers side of Unit 1. There was no damage on Unit 1. The front bumper of Unit 2 popped off and cracked as a result of the crash.</t>
  </si>
  <si>
    <t>Morningside Dr</t>
  </si>
  <si>
    <t>VEHICLE 1 WAS TRAVELING WEST ON HWY 212. VEHICLE 2 WAS TRAVELING SOUTH ON MORNINGSIDE DR.VEHICLE 1 LEFT FROM STOP SIGN AND WAS ALMOST THREW THE INTERSECTION WHEN VEHICLE 2 LEFT FROM HER STOP SIGN AND STRUCK VEHICLE 1.</t>
  </si>
  <si>
    <t>MORNINGSIDE AVE N (CSAH 15)</t>
  </si>
  <si>
    <t>#2 WAS NEARLY ACROSS INTERSECTION WHEN HIT BY #1, WHO WAS  TRAVELING FAST ENOUGH TO LEAVE SKIDMARKS WITH AN OFFSET.
WITNESS STATES #1 DID NOT STOP, ESTIMATED HIS SPEED AT  APPROXIMATELY 20 MILES PER HOUR. WITNESS DID SOUND HIS HORN AS A  WARNING.
#1 WAS ISSUED CITATION # 889000172528 FOR FAIL TO YIELD RIGHT OF WAY/ STOP SIGN; 168.20.3.
#1 WAS PULLING A 2007 TOW-MASTER TRAILER, MN LICENSE 5185CBT.</t>
  </si>
  <si>
    <t>MORNINGSIDE AVE N</t>
  </si>
  <si>
    <t>Unit 1 Chevy Express Van was east bound on Hwy 212 approaching Morningside Drive.
Unit 2 Dodge Durango was north bound on Morningside Drive.
Unit 2 just stopped at stop sign and was crossing over Hwy 212  when Unit 1 failed to stop at the stop sign and hit Unit 2 on the left side of the vehicle in the center of the vehicle.
After impact Unit 1 hit the stop sign for west bound traffic that was located in the median. Unit 1 came to a stop facing west on  the inside lane of east bound traffic.
Unit 2 was pushed into the west bound lane and went about 300ft down the west bound lane coming to rest on the inside lane.
I spoke to four witnesses and all saw and stated the same to what occurred.</t>
  </si>
  <si>
    <t>-Clear / Dry roads
-Veh 1 W/B USTH 212 in L. Lane went  went thought stop sign w/o stopping. Veh2 S/B Morning side making L. turn onto E/B USTH 212. Veh 2 hit Veh1 in R.R.
-Witnesses Borscheid, Nussbaum, Nussbaum.  All 3 stated they saw Veh1 in L. lane blow thought the stop sign.
-D.2 transported by Ambul to Glencoe ER. She is pregnant.
-Both vehs towed by Kevins.
-D1 cited for: Disobey stop sign</t>
  </si>
  <si>
    <t>#2 GOING NORTH ON MORNINGSIDE TURNING LEFT (WEST) ONTO 212 FROM 4 WAY STOP. SHE DOES NOT BELIEVE #1 STOPPED FOR STOP SIGN.
#1 GOING WEST ON 212, SAYS SHE STOPPED FOR STOP SIGN,DID NOT SEE #2.
HEAVY RAIN AT THE TIME OF THE CRASH.</t>
  </si>
  <si>
    <t>Vehicle 1 heading eastbound on Highway 212 entering intersection of Highway 212 and Morningside Drive. Vehicle 2 heading northbound on Morningside struck vehicle 1 in rear passenger tire and then fled northbound on Morningside Drive. Vehicle 2 described as a red colored Ford Focus style vehicle with no discernable features. Vehicle 1 had slight scratches on tire rim.</t>
  </si>
  <si>
    <t>I WAS CONTACTED BY #1 SEVERAL HOURS AFTER THE CRASH OCCURRED. I SPOKE TO #2 BY PHONE. TO THE BEST OF MY UNDERSTANDING, #2 WAS EASTBOUND FROM THE 4 WAY STOP. #1 WAS GOING FROM SOUTH TO EAST AND TURNED WIDE INTO #2.</t>
  </si>
  <si>
    <t>MORNING SIDE AVE</t>
  </si>
  <si>
    <t>UNIT 1 TRAVELING WEST BOUND ON USTH 212
UNIT 2 TRAVELING SOUTH BOUND ON MORNING SIDE AVE
UNIT 1 ROLLED THROUGH STOP SIGN NOT PAYING ATTENTION.
UNIT 2 ENTERED INTERSECTION TURNING LEFT ONTO USTH 212 EAST BOUND.
UNIT 1 STRUCK UNIT 2 IN THE LEFT FRONT TIRE / WHEEL WELL.
UNIT 1 SUFFERED LIGHT DAMAGE TO FRONT
UNIT 2 SUFFERED SEVERE DAMAGE TO LEFT FRONT TIRE/ WHEEL WELL.
DRIVER OF UNIT 1 CITED FOR DUTY TO DRIVE WITH DUE CARE (INATTENTIVE) CITATION # 889000196838.</t>
  </si>
  <si>
    <t>Helen</t>
  </si>
  <si>
    <t>Unit 1- Hyundi Tucson was traveling south on Morningside Drive. Driver turned left (east) onto Hwy 212 and made wide turn going off the highway on the southeast side of the intersection. 
Unit 1 hit street light after going of highway.
Driver of Unit 1 left the crash scene and was found at home by McLeod County Sheriff's Deputy. Driver was arrested for DWI.</t>
  </si>
  <si>
    <t>Clear / Dry rds. 
Semi &amp; trl W/B Hwy 212 failed to stop at stop sign and hit veh southbound from Morningside making a left turn onto E/B Hwy 212.
Semi left the area, but returned a short time later. Drv. stated turned around in Glencoe to come back to the scene.
Witness Friesen said she was on Hwy 212 E/B and scene the semi and trl go through the stop sign without stopping.
No injuries
No tows
Drv of semi Keith cited for: fail to stop at stop sign  ( 881905870434)</t>
  </si>
  <si>
    <t>Cloudy / Wet roads.
Schmidt  W/B USTH 212, hit Laney in L.R. of vehicle as she was S/B on Morningside Ave. making a L. turn onto E/B USTH 212
Schmidt admitted not seeing and stopping at the stop sign.   Laney also stated Schmidt didn't stop at the stop sign.
Both vehicles towed by Kevins.
Schmidt cited for: Failure to stop at stop sign.  ( cite #  881705870030 )</t>
  </si>
  <si>
    <t>v1 was in the left lane of EB USTH 212.  He moved into the right lane, but didnt see V2 beside him.  He moved over and the right front of his truck sideswiped the left side of V2.  D1 said he has a blind spot on his truck.  There is minor damage to both.  This occurred east of the USTH 212/Morningside Dr intersection.  No injuries.  D1  was cited for Unsafe Lane Change (169.18.7a)</t>
  </si>
  <si>
    <t>Unit 1 and 2 were east bound on USTH 212. Unit 1 was in lane 1. Unit 2 was in lane 2 following a tractor-trailer. Both units drove through the intersection of USTH 212 and Morningside Drive. After the intersection, unit 2 attempted to pass the tractor-trailer by merging into lane 1. Unit 2 side swiped unit 1 in the attempt to pass the tractor-trailer. 
Unit 2 driver side rear wheel well struck unit 1 passenger side front quarter panel. 
Unit 1 damage: scratched and dented front passenger side quarter panel-front bumper area
Unit 2 damage: scratched and dented rear driver side wheel well area.</t>
  </si>
  <si>
    <t>The roads were really slick from fresh snow fall and freezing temps. Driver of vehicle # 1 slid into vehicle #2 causing minor damage to the back driver side fender of vehicle #2 and minor damage to the front bumper of vehicle #1.</t>
  </si>
  <si>
    <t>VEH. #2 WAS WESTBOUND ON USTH 212 IN LL, WHEN VEH.#1, WHICH WAS WESTBOUND ALSO IN RL CAME OVER INTO RL AND STRUCK VEH. # 2 IN RF.   ISSUED  TICKET TO DRIVER OF VEH. #1 FOR UNSAFE CHANGE OF COURSE</t>
  </si>
  <si>
    <t>U1 was southbound on Falcon Ave. crossing USTH 212. U1 was waiting in the crossover for cars to pass when driver proceeded through the intersection. D1 did not see the U2 eastbound on USTH 212. U2 was eastbound on USTH 212 in the right lane. D2 stated U1 pulled out in front of her and vehicles collided in the right lane/shoulder. The front right of U2 made contact with the back right of U1. Witness stated he was at the stop sign on Falcon Ave. when he observed U1 in the crossover and pull out in front of U2. He then said U1 proceeded to the the stop sign at 9th St., waited there for a few minutes and then drove away. U1 was later reported to be at a body shop in the City of Glencoe. I made contact with the person who was driving U1. She said she did not know she was in a crash and was very certain she never hit another vehicle. This crash was caught on a store surveillance camera.</t>
  </si>
  <si>
    <t>V1 WAS SB ON FALCON AVE.  V2 WAS WB.  IT WAS A CONSTRUCTION ZONE AND BOTH EAST AND WESTBOUND WERE USING THE EASTBOUND LANES.  D1 SAID THAT HE IS USED TO ONLY LOOKING TO THE LEFT WHEN CROSSING THE EB LANE.  NOW THAT IT IS A CONSTRUCTION ZONE HE DIDNT SEE THE WB V2.  V2 STRUCK THE FRONT OF V1.  V2 SUSTAINED SEVERE DAMAGE.  V1 HAD LIGHT DAMAGE.  NO INJURIES.  V2 WAS TOWED BY KEVINS AUTO SALES.  V1 NOT TOWED.  D1 WAS CITED FOR FAIL TO YIELD RIGHT OF WAY AT THROUGH HWY.</t>
  </si>
  <si>
    <t>- Clear  / Dry  roads.
-Veh.1 N/B  Falcon Ave.  Veh 2  E/B USTH 212  L. Lane.
- Veh1 pulled out in frt of veh 2. Veh 2 hit veh. 1 in L..R.
-D.1 stated didn`t see veh.2.
-Veh. 1 towed Anytime Auto
-Veh. 2 drove away from scene.
-D. 1 taken in Glencoe ER by McLeod S.O.
-D. 1 cited for:  DAC-IPS / No Insurance (owner) / Fail to Yeild at Injury crash. And held for court.  Cite #  (889000427373)</t>
  </si>
  <si>
    <t>U1 was NB on Falcon Ave crossing USTH 212. U2 was WB on USTH 212. U1 stopped at the stop sign and then proceeded through the intersection. Driver of U1 stated he did not see U2 when he began crossing and it was his fault. Driver of U2 said he was WB on 212 going about 55 MPH in the right lane when he saw U1 cross in front oh him. He tried to swerve to the right to avoid the collision but was unable to. U1 struck U2 at a right angle in the right lane of WB 212. U2 is a Ford C Max (there was no option for a C Max or Other).</t>
  </si>
  <si>
    <t>L. RAIN / WET ROADS
VEH 1 GOING E/B ON HWY 212, LOST CONTROL ON WET ROAD AND WENT INTO SOUTH DITCH AND ROLLED ONTO ITS ROOF.
D.1 STATED KEEPING UP WITH A GROUP OF VEHS FROM HIS WORK THAT WERE GOING TO A MEETING TODAY IN THE METRO.  GOING ABOUT 70 HE THOUGHT WENT HE LOST CONTROL OF THE VEH AND WENT INTO THE DITCH AND ROLLED.
D1 TAKEN TO GLENCOE ER, BY GLENCOE AMBUL.
VEH TOWED BY KEVINS TOWING
D.1. CITED FOR: DRIVE W/O DUE CARE</t>
  </si>
  <si>
    <t>V1 WAS TRAVELING EAST ON USTH 212I N THE RIGHT LANE. V1 LOST CONTROL OF THE VEH, SLID SIDEWAYS, HIT SNOW BANK AND END OF IN THE CENTER SNOW PACKED MEDIAN FACING SOUTH. V1 LANDED ON ALL 4 TIRES.</t>
  </si>
  <si>
    <t>Driver failed to keep her vehicle under control, ran off road right side, entered ditch, overturned, came to rest on wheels.</t>
  </si>
  <si>
    <t>DOVE AVE</t>
  </si>
  <si>
    <t>Vehicle was traveling west on USTH 212 approaching the city of Glencoe.  Vehicle started to veer off Hwy and into median. Driver tried to correct path of vehicle and turned to the right. Vehicle over  corrected and started to rotate clockwise. Vehicle slid sideways across Westbound lanes of traffic and into ditch on north side of Hwy.  As vehicle entered ditch it hit the mailbox to 6082 Hwy 212.  Vehicle then went down ditch embankment and rolled 1-2 times  before coming to rest right side up in the ditch.</t>
  </si>
  <si>
    <t>12-000984</t>
  </si>
  <si>
    <t>V1 WESTBOUND, LOST CONTROL AND SLID INTO DITCH NORTH SIDE OF USTH 212.  V1 THEN HIT TREE AND CAME TO REST.</t>
  </si>
  <si>
    <t>Chrysler Town and Country mini van was east bound on Hwy 212 near Dove Avenue in the right hand lane.
As Chrysler was traveling east a deer tried to cross the highway and was struck.</t>
  </si>
  <si>
    <t>D1 WAS EB ON USTH 212 AT DOVE AVE.  SHE LOST CONTROL IN THE SNOWY ROAD AND OVERCORRECTED.  SHE LEFT THE ROAD ON THE SOUTH SIDE AND STRUCK A SET OF MAILBOXES CAUSING DAMAGE TO THE BOZED AND THE FRONT/FRONT RIGHT OF HER CAR.  NO INJURIES, BELTED, NO AIRBAG DEPLOYMENT.</t>
  </si>
  <si>
    <t>V1 was EB on USTH 212.  He said the wind caught his empty trailer and blew him into the median.  The wind was blowing the other direction.  He lost control and into the median where it jackknifed.  The roads had some icy spots.  The brake hoses for the trailer broke.  the tractor was drivable, but had some moderate damage.  He drove it to the repair shop.  Jerry's Transmission pulled it out.  the inspection was waived.</t>
  </si>
  <si>
    <t>DIAMOND AVE</t>
  </si>
  <si>
    <t>Unit 1 traveling east on Hwy 212 in the outside lane of traffic. 
Driver of Unit 1 stated two vehicle went by her on the inside lane and as they went by she lost control of her vehicle.
Unit 1 slid into median side ways and when tire caught in snow vehicle flipped onto it side.
Unit 1 ended up on passengers side facing west.</t>
  </si>
  <si>
    <t>2019-0928</t>
  </si>
  <si>
    <t>Vehicle #1 was east bound on Hwy 212 and Diamond Av east of Glencoe, MN when the vehicle went onto the left turn lane and the driver over corrected on the ice and slid across both lanes of traffic into the south ditch.  The vehicle sustained front end damage and a flat driver's side tire from hitting a snow bank and the skidding.</t>
  </si>
  <si>
    <t>Driver of Ford Focus was heading Eastbound. A deer came out of the south side ditch and cut in front of him. He tried to swerve and avoid the deer, but hit on the front left of car.</t>
  </si>
  <si>
    <t>v1 WAS WB ON 212.  sHE LOST CONTROL AND ROLLED IN THE NORTH DITCH.  THE ROADS WERE ICE COVERED.</t>
  </si>
  <si>
    <t>UNIT 2 WAS STOPPED AT STOP SIGN OF DAIRY AVE AND HWY 212- UNIT 2 TURNED INTO THE RIGHT HAND LANE OF HWY 212 TO GO WEST BOUND - UNIT 2 WAS ACCELERATING TO GET UP TO HWY SPEED (65) BUT GOT UP TO 30-40 MPH DRIVER STATED WHEN HE THOUGHT HIS TRANSMISSION WENT OUT- LOOKED BACK WHEN HE SAW UNIT 1 HAD HIT HIM IN THE REAR - UNIT 1 WAS ALSO WEST BOUND 212 IN THE RIGHT LANE - UNIT 1 STATED SHE HAD HER CRUISE SET AT 65 MPH AND THAT UNIT 2 PULLED OUT IN FRONT OF HER AND SHE WAS ABLE TO SLOW BUT STILL RAN INTO THE REAR OF HIM AT ABOUT HALF THE SPEED AS SHE WAS ABLE TO BREAK- FROM THE MIDDLE OF THE INTERSECTION TO THE POINT OF CONTACT WAS 465 FT I MEASURED WITH MY WHEELED TAPE MEASURE INDICATING TIME AND SPACE.</t>
  </si>
  <si>
    <t>U1 was WB on USTH 212 when entered a left turn lane to turn SB onto McLeod CR 1. U1 came to a complete stop and waited fro traffic to clear. The driver of U1 said she did not see U2 and made the turn and when she saw U2 sped up to try to get through. U2 was EB on USTH 212 in the right lane going about 55-60 MPH. The driver of U2 said she saw U1 make the turn in front of her and slammed on her brakes and honked her horn but could not avoid the collision. U2 was hauling a pop-up camper trailer at the time of the crash. W1 said she was sitting at the stop sign NB on CR 1 crossing USTH 212 and observed U1 turn right in front of U2. W2 aid he was behind U1 and watched her come to a full stop before proceeding to make the turn. W3 said he was EB on USTH 212 in the left lane and was going about 65 MPH and U2 was going slower than he was.</t>
  </si>
  <si>
    <t>Unit 1 southbound on Dairy Avenue north of Highway 212. Unit 2 westbound on Highway 212 traveling in the left lane. The intersection of USTH 212 and Diary Avenue is controlled by stop signs on Dairy Avenue. Traffic on USTH 212 has the right of way. The posted speed limit on USTH 212 is 65 miles per hour. Unit 1 came to a stop at the intersection. Unit 1 then entered the intersection, intending to cross USTH 212 and continue southbound on Dairy Avenue. The front end of Unit 2 crashed into the front drivers side of Unit 1. The driver of Unit 2 stated he was going approximately 65 miles per hour and did not have time to slow. The driver of Unit 1 stated he came to a complete stop and thought the intersection was clear when entering. He stated a line of semi trucks were in the right turn lane to turn northbound onto Dairy Avenue. The driver of Unit 1 received a citation for failure to yield.</t>
  </si>
  <si>
    <t>UNIT 1 TRAVELING BEHIND UNIT 2.
UNIT 2 NOTICED SEMI TUNRING LEFT TO GO NORTH ONTO DAIRY AVE.
UNIT 1 NOTICED TRACTOR ON THE SOUTH SHOULDER OF 212 DECIDED TO MOVE TO LEFT LANE.
UNIT 1 DIDNT SEE UNIT 2 SLOWING FOR SEMI.
UNIT 1 STRUCK UNIT 2 IN THE REAR BUMPER
UNIT 1 SUFFERED LIGHT DAMAGE TO RIGHT FRONT
UNIT 2 SUFFERED LIGHT DAMAGE TO LEFT REAR.
DRIVER OF UNIT 1 CITED FOR DUTY TO DRIVE WITH DUE CARE CITATION #889000202927</t>
  </si>
  <si>
    <t>V1 WAS NB ON DAIRY AVE CAME TO STOP SIGN AT HWY 212 - DRIVER STATED HE LOOKED BOTH WAYS DIDN'T SEE ANY VEH'S COMING - PROCEEDED ACROSS HWY 212 NB AND ONCE HE CROSSED INTO THE EB LANE OF HWY 212 HE LOOKED TO HIS LEFT AND SAW V2 ABOUT TO HIT HIM - HE SAID HE TIRED TO "PUNCH" IT TO MAKE IT ACROSS THE HWY BUT WASN'T ABLE TO AND V2 HIT V1 IN THE DRIVER SIDE REAR PASSENGER DOOR/WHEEL. - V1 ENDED UP IN CENTER CROSS OVER OF HWY 212 AND V2 ENDED UP IN THE LEFT EAST BOUND LANE OF HWY 212 BLOCKING.</t>
  </si>
  <si>
    <t>Vehicle #1 was traveling east on Highway 212 towards Dairy Avenue in the left lane.  Vehicle #2 was traveling west on Highway 212 towards Dairy Avenue.  Vehicle #2 proceeded to make a left turn to go south on Dairy Avenue.  Driver of vehicle #2 stated she did not see vehicle #1 traveling east due to other vehicles turning north onto Dairy Avenue from the eastbound turning lanes of Highway 212.  Vehicle #2 proceeded to cross Highway 212 and struck vehicle #1 in the rear driver side.  Vehicle #1 did attempt to swerve into the right lane to avoid the crash.  No citations issued.</t>
  </si>
  <si>
    <t>V1 WAS SB ON DAIRY AVE.  HE CONTINUED ACROSS WB LANE TO MIDDLE OF DIVIDED HWY 212 WHERE HE HAD A YIELD SIGN.  V2 WAS EB ON USTH 212.  HE WAS IN THE RIGHT LANE.  D1 DIDN`T SEE V2 AND CONTINUED ACROSS THE EB LANE IN FRONT OF V2.  V2 WAS UNABLE TO AVOID V1 AND STRUCK IT IN THE RIGHT REAR.  V1 SPUN AROUND AND STRUCK THE FRONT OF V3, WHICH WAS STOPPED ON DAIRY AVE.  IT WAS FACING NORTH AND STOPPED AT THE STOP SIGN.  P2, WAS TRANSPORTED TO WACONIA HOSP BY GLENCOE AMB FOR SORENESS.  D2 WAS CITED FOR FAIL TO YIELD RIGHT OF WAY.  V1 AND V2 WERE TOWED BY KEVIN`S AUTO SALES.  V3 WAS DRIVEABLE.</t>
  </si>
  <si>
    <t>V1 WAS MAKING LEFT TURN TO GO SOUTH ON DAIRY AVE FROM USTH 212.  D1 WAS IN THE MEDIAN WHERE THERE IS A YIELD SIGN TO YIELD TO EB TRAFFIC.  HE SAID HIS VIEW WAS BLOCKED BY A VEHICLE IN THE TURN LANE TO GO IN ON DAIRY AVE.  CONTINUED TO CROSS EB LANES WITHOUT SEEING V2 EB IN THE LEFT LANE.  V2 STRUCK V1 IN THE PASSENGER SIDE, MIDDLE OF THE TRUCK.  
D1 WAS NOT BELTED, HE HIT HIS FACE ON THE WINDSHIELD.  NO AIRBAG DEPLOYMENT.  FACIAL INJURY
D2 HAS RIB PAIN.  P2 WAS IN CHILD RESTRAINT AND HAS LIGHT  ABRASION ON CHEEK.
BOTH VEH`S TOWED BY KEVINS AUTO SALES.
D1 CITED FOR  FAIL TO YIELD AT YIELD SIGN.</t>
  </si>
  <si>
    <t>#1 STOPPED FOR STOP SIGN. VISION OBSCURED BY SEMI CROSSING INTERSECTION, DID NOT SEE #2 APPROACHING, STARTED TO CROSS INTERSECTION TO GO WEST ON 212. #2 APPLIED BRAKES, SWERVED LEFT.</t>
  </si>
  <si>
    <t>UNIT 1 TRAVELING WEST BOUND ON USTH 212 NEAR DAIRY AVE/CR 1
UNIT 2 TRAVELING EASTBOUND ON USTH 212 SLOWING TO TURN LEFT ONTO DAIRY AVE/CR 1
UNIT 2 WENT INTO MEDIAN AND WAITED FOR CAR TO CLEAR INTERSECTION
UNIT 2 BEGAN HIS TURN ACROSS WESTBOUND LANES OF 212
UNIT 1 NOTICED VEHICLE PULL IN FRONT OF IT AT THE LAST MOMENT
UNIT 1 HIT UNIT 2 IN THE PASSENGER SIDE WITH ITS FRONT END.
UNIT 1 THEN SPUN AND WENT INTO THE NORTH WEST CORNER DITCH ON UNTH 212 AND DAIRY AVE.
UNIT 1 THEN STRUCK A POLE WITH ITS REAR END BREAKING POLE OFF OF PEDISTLE.
UNIT 1 SUFFERED SEVERE/TOTALING DAMAGE TO THE FRONT END.
UNIT 2 SUFFERED SEVERE/TOTALING DAMAGE TO THE PASSENGER SIDE.
BOTH DRIVERS WENT TO GLENCOE HOSPITAL FOR EVALUATIONS.
DRIVER OF UNIT 1 WENT BY MCLEOD DEPUTIES SQUAD AND DRIVER OF UNIT 2 BY AMBULANCE
DRIVER OF UNIT 1 HAS MINOR INJURIES.
DRIVER OF UNIT 2 WAS TREATED AND RELEASED.</t>
  </si>
  <si>
    <t>Unit 1 traveling W/B on USTH 212. Unit 2 traveling S/B on Dairy Ave.  Driver 1 stated that Unit 2 did not stop at stop sign while trying to cross USTH 212. Driver 1 stated that she tried to swerve to avoid a crash but did strike front end of Unit 2 causing Unit 1 to go in ditch.  Driver 2 stated that she did not yield right of way to oncoming vehicles.  Neither driver had any apparent injuries. Both vehicles were towed due to damage.  Driver 2 issued citation for fail to yield right of way.</t>
  </si>
  <si>
    <t>#2 WESTBOUND USTH 212 IN RIGHT LANE. #1 CROSSING USTH 212, DID NOT SEE #2 APPROACHING, POSSIBLE SIGHT LINE ISSUE BECAUSE OF VEHICLE IN WESTBOUND LEFT TURN LANE. #1 STARTED TO CROSS, COLLIDED WITH #1 WHO THEN RAN OFF ROAD RIGHT.
#1 CITED FOR FAILURE TO YIELD-YIELD SIGN.</t>
  </si>
  <si>
    <t>CLEAR / DRY RDS
VEH1. S/B ON DAIRY AVE, DRIVER TOLD ME HE WAS MESSING WITH THE RADIO AND WAS IN THE INTERSECTIONS.  HIT THE TRL OF THE EB SEMI
VEH2 SEMI&amp; TRL EB ON HWY 212.  VEH1 HIT THE TRL TAKING THE 3RD AXLE OFF THE TRL AND BENT THE OTHER 2 AXLES.   SEMI LOADED WITH SILAGE.
VEH1 TOWED BY KEVINS
VEH 2 ED'S ASSISTED WITH THE TOW.
BOTH DRV. TRANSPORTED TO GLENCOE ER
D1 CITED FOR: CARELESS DRIVING  ( 881905870535)</t>
  </si>
  <si>
    <t>Unit 1- Chevrolet Cobalt was westbound on USTH 212.
Unknown truck pulled out from crossover in front of Unit 1 and a vehicle in front of Unit 1.
Vehicle in front of Unit 1 slams on her breaks to avoid truck. 
Unit 1 swerved to the right and spins out. Unit 1 spins into ditch and hits right turn lane sign.</t>
  </si>
  <si>
    <t>V1 WAS WB ON USTH 212.  V1 WAS IN THE LEFT LANE.  D1 STATED HE FELL ASLEEP AND WENT INTO THE MEDIAN DITCH.  WHEN HE WOKE UP, HE OVER CORRECTED AND CAME BACK ONTO THE HIGHWAY ACROSS BOTH LANES AND INTO THE DITCH ON THE NORTH SIDE OF THE ROAD.  THE VEHICLE ROLLED TWICE AND CAME TO REST ON WHEELS FACING SOUTH.  DRIVER AND PASSENGER WILL BE TREATED AND RELEASED.  BOTH BELTED.  KEVIN`S AUTO SALES HAS THE VEHICLE.  D1 CITED FOR FAIL TO DRIVE WITH DUE CARE.</t>
  </si>
  <si>
    <t>15-1835</t>
  </si>
  <si>
    <t>Dairy Avenue</t>
  </si>
  <si>
    <t>CAMEO CIRCLE</t>
  </si>
  <si>
    <t>UNIT 1 DRIVER FELL ASLEEP WENT  OFF RIGHT SIDE OF  ROAD AND STRUCK A STREET SIGN CAUSING MODERATE DAMAGE TO FRONT AND ROOF OF VEHICLE. 
DRIVER CITED WITH DUTY TO DRIVE WITH DUE CARE.</t>
  </si>
  <si>
    <t>V1 WAS WB ON USTH 212 AT MM124.  HE PASSED A PICKUP TRUCK IN THE LEFT LANE.  WHEN HE WENT BACK INTO THE RIGHT LANE HE WENT OVER TOO FAR, AND HE OVERCORRECTED, WENT OVER THE LEFT LANE AGAIN AND INTO THE CENTER MEDIAN.  HE WAS DROVE IN THE MEDIAN FOR AWHILE, CAME BACK ONTO THE ROAD, WENT TO RIGHT SHOULDER, TURNED THE WHEELS AGAIN AND IT SHOT HIM INTO THE MEDIAN WHERE HE ROLLD THE TRUCK.  HE CLAIMED HE BLACKED OUT.  HE ADMITTED TO MARIJUANA USE THE NIGHT BEFORE.  CLAIMED NO INJURIES.  I DID SFST`S AFTER AWHILE OF BEING THERE.  HE WAS SHAKEY, BUT NOT FROM CRASH.  NO MED HISTORY.  MARIJUANA FOUND IN BAG IN THE TRUCK.  ARRESTED AND TAKEN TO MCLEOD CO S.O. IC READ.  AGREED TO URINE TEST.  CHARCHES PENDING RESULTS.  JERRYS TRANSMISSION TOWED THE TRUCK.  GENERAL CASUALTY INSURANCE COMPANY</t>
  </si>
  <si>
    <t>BOONE AVE</t>
  </si>
  <si>
    <t>WESTBOUND SEMI ON USHWY 212.  DRIVER SWERVED TO MISS 2 DEER. DOUBLE BOTTOM TRAILERS SWERVED AND STRUCK RIGHT (NORTH) SIDE GUARDRAIL DOING SERIOUS DAMAGE TO RAIL AND MOD DAMAGE TO TRAILERS.</t>
  </si>
  <si>
    <t>Unit 1- Dodge Caravan was traveling west on Highway 212 in the outside lane.
Unit 2- Chrysler PT Cruiser had turned west onto Highway 212 from Boone Road and was gaining speed.
Driver of Unit 1 had cruise set and tapped brake to disengage cruise. Cruise did not disengage and Unit 1 rear ended Unit 2. Driver of Unit 1 also stated he was traveling 70-71mph.
Driver of Unit 2 stated there was plenty of room when she pulled out onto Highway 212. 
Crash took place approximately .20 - .25 mile west of Boone Road.</t>
  </si>
  <si>
    <t>BOONE ROAD</t>
  </si>
  <si>
    <t>DRIVER WAS EASTBOUND IN THE RIGHT LANE ON USTH 212 AT BOONE ROAD.  A DEER CAME INTO HER LANE AND SHE STRUCK IT WITH THE FRONT OF THE VEHICLE.  SEVERE DAMAGE TO THE FRONT.  AIRBAGS DEPLOYED.  SHE HAS SLIGHT INJURIES TO HER WRISTS FROM THE AIRBAGS.  DEER WAS DEAD IN THE DITCH.  THEY WANTED KEVIN`S TOWING FROM GLENCOE TO TOW IT.  SHE SIGNED OFF WITH THE AMBULANCE.</t>
  </si>
  <si>
    <t>BOONE RD</t>
  </si>
  <si>
    <t>STATE SQUAD # 41068  WAS PARKED ON SHOULDER.   MCLEOD COUNTY SQUAD WAS BACKING UP TO ASSIST MNDOT WITH ROAD CLOSURE DUE TO FLOODING.  MCLEOD COUNTY SQUAD STRUCK DRIVERS SIDE OF STATE SQUAD.
NO INJURIES,  BOTH DRIVERS BELTED, NO AIRBAG DEPLOYMENT</t>
  </si>
  <si>
    <t>Unit 1 westbound ran into the north railing of Bridge # 43005. The driver left the scene. The Owner of Unit 1 came to the scene. Through investigation, it was learned that the Owner of Unit 1' s husband was the driver. Driver of Unit 1 left the scene because he was scared, not legally in the United States and did not have a Driver's License.
Contact was made with the driver at his residence where he admitted that he was driving, and alone in the vehicle. He stated that the reason he ran into the bridge was that he fell asleep.
The Driver was arrested and charged with DUI Alcohol, 4th degree DUI, and no MN Driver's License.</t>
  </si>
  <si>
    <t>V1 southbound on Boone Road lost control on snow and ice packed township road and slid off the road into a metal gate at Kahnke Brother Inc. V1 had damage to front, driver's side, and rear of vehicle. Vehicle slid approximately 250 feet at time it lost control.
D1 stated he was going about 25mph when he lost control and slid into the gate. 
Vehicle was driven away from the scene.
No injuries.</t>
  </si>
  <si>
    <t>V1 EB ON USTH 212.  THE ROADS WERE SNOWY AND IT WAS SNOWING.  DRIVER LOST CONTROL, RAN OFF THE ROAD ON THE LEFT SIDE INTO THE MEDIAN.  THE FRONT OF THE VEHICLE STRUCK THE GUARD RAIL ON THE WB SIDE.  IT TOOK THE END OFF THE GUARD RAIL.  NO INJURIES.  DRIVER CITED FOR FAIL TO USE DUE CARE AND NO MN DL.</t>
  </si>
  <si>
    <t>BELL AV</t>
  </si>
  <si>
    <t>V1 WAS TRAVELING EAST ON USTH 212 IN THE LEFT LANE.  V1 WAS TRAVELING TO FAST FOR ROAD CONDITIONS AND LOST CONTROL OF V1.  V1 WENT INTO CENTER MEDIAN, HIT THE &amp;quote;DO NOT ENTER&amp;quote; SIGN AND ENDED UP IN THE NORTH DITCH.</t>
  </si>
  <si>
    <t>O20201927</t>
  </si>
  <si>
    <t>Unit 1 westbound on US Highway 212  in the right lane. Unit 2 also westbound US Highway 212 in the right lane. Unit 1 rear ended the trailer Unit 2 was hauling.
The driver of Unit 1 stated the driver of Unit 2 slammed on his brakes. Driver of Unit 1 stated she could not merge into the left westbound lane because there was traffic to her left. She stated she was following the semi trailer at approximately a car length and could not avoid the crash.
The driver of Unit 2 stated he did not slam on the brakes and he had been traveling between 60 and 65 miles per hour prior to the crash. He stated he did not recall a lot of traffic around his vehicle prior to the crash.
The driver of Unit 2 was transported by Plato rescue personnel to the Glencoe Medical Center to sign off. I later met with the driver and transported him out to his vehicle parked at Midwest Machinery. Medical staff reported he was medically cleared and signed off.</t>
  </si>
  <si>
    <t>V2 pulled from his residence, across WB USTH 212 to the median.  He turned EB in the left lane and was accelerating.  V1 was EB  in the left lane.  Approximately 1/10th of a mile down west of the intersection, D1 rear ended V2 in the left lane.  She said she thought he was stopped, but he was going forward accelerating. He estimated his speed at 45mph.  V1 was towed from the scene.  No one was transported by ambulance.  D1 said she was sore. D1 was cited for Fail to Use Due Care.</t>
  </si>
  <si>
    <t>U1 was EB on USTH 212 in the left lane. U2 was EB on USTH 212 in the right lane. Driver of U1 stated he blacked out and did not know how the crash happened. Driver of U2 said she was driving at 60MPH in the right lane when U1 swerved into her lane striking the back end. The front left of U1 collided with the back right of U2.</t>
  </si>
  <si>
    <t>ES 212 HWY</t>
  </si>
  <si>
    <t>Unit 1 was East bound on Hwy 212 in the inside lane when a deer came out from the south side ditch.
Driver of Unit 1 was unable to avoid deer and hit it with the front right corner of  the van.</t>
  </si>
  <si>
    <t>BABCOCK</t>
  </si>
  <si>
    <t>D1 WAS EB ON USTH 212 NEAR BABCOCK AVE.  3 DEER FROM MEDIAN SIDE (NORTH) GOING SOUTH.  2ND DEER HIT THE FRONTOF HER CAR.  SEVERE DAMAGE.  NO INJURIES.  NO AIRBAGS.  CAR TOWED BY KEVIN`S AUTO SALES.  SHE WAS ABLE MOVE OFF THE ROAD ONTO LEFT SHOULDER.</t>
  </si>
  <si>
    <t>DRIVER WAS PULLING A TRAILER LOADED WITH GRAIN.  HE WAS GOING NORTH ON BABCOCK AVE.  STOPPED  AT STOP SIGN AT 212, AS HE WAS CROSSING 212 VIA CROSSOVER, HE LOST THE TRIALER DUE TO EQUIPMENT FAILURE.  THE TRAILER HAD SEVERE DAMAGE TO THE UNDERCARRAIGE.  GRAIN WAS SPILLING ONTO THE ROAD.  TRAILER HAD TO BE OFF LOADED USINNG A GRAIN VAC.  TRUCK WAS MOVED OFF THE ROAD TO A PARKING LOT FOR INSPECTION.  JERRYS TRANSMISSION WAS CALLED TO TOW THE TRAILER, BUT LIFTED IT SO THE TRUCK COULD HOOK UP AGAIN.</t>
  </si>
  <si>
    <t>Babcock Avenue</t>
  </si>
  <si>
    <t>20958 Babcock Ave</t>
  </si>
  <si>
    <t>No Diagram available. Driver stated he must have fallen asleep while driving. Unknown what object was hit with vehicle. Driver stated he woke up and realized he was in a ditch. No other information was provided to give any suggestions as to what had happened.</t>
  </si>
  <si>
    <t>UNIT 1 MN 818LNA TRAVELING EAST BOUND ON USTH 212.
UNIT 2 MN 253HBW STOPPED ON USTH 212 WAITING TO TURN LEFT ONTO BABCOCK AVE. 
UNIT 2 OBSERVED SEVERAL VEHICLES DRIVE BY AND DIDNT NOTICE UNIT 1.
UNIT 2 BEGAN TURNING LEFT ONTO BABCOCK. 
UNIT 1 NOTICED UNIT 2 PULL OUT BUT DIDNT HAVE TIME TO REACT.
UNIT 1 STRUCK UNIT 2 IN THE PASSENGER SIDE CENTER.
BOTH VEHICLES WENT INTO THE RIGHT (SOUTH) DITCH.
BOTH VEHICLES TOTALED
CITATION ISSUED TO DRIVER OF UNIT 2 FOR FAILURE TO YIELD (YIELD SIGN) CITATION NUMBER 889000172999.</t>
  </si>
  <si>
    <t>V1 was WB in left lane of USTH 212.  He left the roadway on the right side and struck a McLeod County 81 sign. When he hit the bottom of the ditch, he bit his tongue, when his head hit the top of the roof.  He was acting "out of it" at the scene per deputy and EMS.  He may have had some medical issue that lead to the crash.  There was a thunderstorm happening at the same time.  D1 doesn't remember anything leading up to the crash.  It is a semi truck pulling a belly dump trailer.  He last remembers being at the drop sight.  He complained of rib pain and he bit his tongue.  Affordable Towing removed V1 from the ditch.  It had minor damage, and was driven to parking site for the construction company.  It was inspected.</t>
  </si>
  <si>
    <t>VEHICLE WAS WESTBOUND IN OUTSIDE LANE. DRIVER SAYS SHE LOST CONTROL ON SLIPPERY SPOT.
VEHICLE RAN OFF ROAD RIGHT, HIT INFORMATIONAL SIGN AND THEN A CULVERT MARKER.
DRIVER CITED FOR DRIVING AFTER REVOCATION, FAIL TO PROVIDE PROOF OF INSURANCE AND FAILURE TO DRIVE WITH DUE CARE.</t>
  </si>
  <si>
    <t>UNIT #2 TRAVELING DOWN FAR RIGHT SIDE OF ROAD. DRIVER #1 NOTED HIS OVER DIMENSION LOAD MOVE TO THE LEFT, WAS LOOKING AT HIS RADIO, AND WHEN HE LOOKED BACK UP SAW THE TRACTOR AND IMPLEMENT. UNIT #1 RAN INTO THE REAR OF THE IMPLEMENT BEING PULLED BY UNIT #2, PUSHING IMPLEMENT AND TRACTOR AND CAUSING DAMAGE. DRIVER # 2 WAS THROWN FROM THE TRACTOR.
UNIT #1 DBA MORRELL OVERSIZE INC. (ESCORT VEHICLE), ESCORTING MNDOT PERMIT #100350101.
UNIT #2 IS A 1969 JOHN-DEERE 4520 ROW-CROP TRACTOR, SERIAL # 002061R, PULLING A 2011 JOHN DEERE 946 MOWER-CONDITIONER SERIAL # 1E09CZPXHBB370267.</t>
  </si>
  <si>
    <t>WB 212 HWY</t>
  </si>
  <si>
    <t>CR. 9</t>
  </si>
  <si>
    <t>Unit 1 Chevy Lumina was traveling west on Hwy 212 in the outside lane.
Unit 2 Dodge Caravan just turned onto Hwy 212 from Mcleod Ave/ Cr. 9 and headed west on 212 in the outside lane.
An unknown vehicle is said to also have turned onto Hwy 212 from McLeod Ave and followed Unit 2.
Drivers of both units state that the vehicle that was behind Unit 2 went into the inside lane to go around Unit 2 and when he did that Unit 1 did not see that there was a vehicle ahead of the unknown vehicle and rear ended Unit 2.</t>
  </si>
  <si>
    <t>Vehicle was east.  Vehicle left road on right side.  Vehicle rolled over  ending up on roof facing north west
One occupant/driver - intoxicated.   Admitted to driving,  admitted to drinking prior to crash, nothing to drink since crash.</t>
  </si>
  <si>
    <t>UNIT 1 WEST BOUND WITH UNIT 2
UNIT 1 DROPPED A LIGHTER AND WAS REACHING AT IT WHEN HE DRIFTED INTO OTHER LANE
UNIT 1 STRUCK UNIT 2 CAUSING LIGHT DAMAGE TO UNIT 2'S PASSENGER SIDE
UNIT 1 THEN OVER CORRECTED AND WENT INTO DITCH STRIKING A SNOW MOUND AND THREE SUPPORT CABLES
UNIT 1 SUFFERED MODERATE DAMAGE TO THE PASSENGER FRONT FROM CABLES
CABLES NOT DAMAGED.
DRIVER OF UNIT 1 CITED WITH DUTY TO DRIVE WITH DUE CARE AND COURT WAS REQUIRED.</t>
  </si>
  <si>
    <t>19-5413</t>
  </si>
  <si>
    <t>Deputies and Troopers were on the scene of a motor vehicle crash west of McLeod County Rd 9 on US Hwy 212.  Flares had been set up on roadway to close of the right lane of westbound 212 traffic.  Driver stated that she saw the lights for the emergency vehicles but not the flares.  Driver said that when she drove over the flares on the portion of the roadway that was closed she panicked and ran off the road on the right side.  Vehicle then went into the ditch and struck the sign and skidded sideways in the wet ditch before coming to rest.  Deputies were advised by a passer by who stated that someone had run into the ditch back further to the east of the current crash location and it was unknown if anyone was injured.  Spoke with driver and she stated that she was not injured.  Vehicle had to be towed out of the ditch due to the water that was currently in it from the storm that had just come through the area.</t>
  </si>
  <si>
    <t>L. mist / wet roads
Veh.1 S/B on McLeod Ave in Plato coming upto stop sign at USTH 212.   Pulled out in front of veh. 2  a UPS semi and double trailers going W/B on USTH 212.
Driver of veh1 died at the scene
Driver of veh 2 no injuries
Car towed by Kevins Towing
Semi towed by Jerry's
See Field Report</t>
  </si>
  <si>
    <t>Unit 1- Kia Soul was eastbound on Hwy 212.
Hwy slushy from prior snow and current rain.
Unit 1 was pulled to the right by slush and went into ditch.
As unit 1 went into ditch it hit stop sign / one way sign for McLeod Ave.
Unit one came to rest in ditch but was able to drive out.</t>
  </si>
  <si>
    <t>Plato</t>
  </si>
  <si>
    <t>MCLEOD AVE S</t>
  </si>
  <si>
    <t>UNIT 1 TRAVELING WEST BOUND ON USTH 212.
UNIT 2 TURNING LEFT ONTO MCLEOD AVE OFF USTH 212
UNIT 2 SAW UNIT 1 AND THOUGHT HE HAD ENOUGH TIME.
UNIT 2 PULLED ON TO WEST BOUD LANES TURNIGN ONTO MCLEOD AVE.
UNIT 1 STRUCK UNIT 2 IN THE RIGHT CENTER. 
UNIT 1 SUFFERED TOTALING DAMAGE TO FRONT.
UNIT 2 SUFFERED TOTALING DAMAGE TO RIGHT CENTER.
PICTURES WERE TAKEN BY MCLEOD COUNTY
MCLEOD 1221 SPOKE WITH WITNESSESS.
UNIT 2 DRIVER CITED WITH FAILURE TO TIELD RIGHT OF WAY (LEFT TURN) cITATION NUMBER 889000184049.</t>
  </si>
  <si>
    <t>CLOUDY / WET ROADS.
VEH2 STOPPED SB ON MCLEOD AVE TO MAKE A R. TURN ONTO USTH 212.  VEH 2 WAS A BOOM TRUCK PULLING A TRENCHER
VEH1 ALSO SB ON MCLEOD AVE, WENT TO THE SHOULDER TO MAKE A R. TURN ONTO USTH 212.  AS VEH 2 STARTED TO TURN IT HIT VEH 1 THAT WAS ON THE SHOULDER.
NO INJURIES
VEH 1 TOWED BY SMITH OIL
D1 CITED FOR: UNSAFE LANE USAGE  ( 882005870226)</t>
  </si>
  <si>
    <t>Unit 1 traveling eastbound US 212 in left lane. Driver stated there was a deer or other large animal running out of the median and trying to cross the highway. Driver swerved to the left to avoid collision with the animal and was unable to correct after entering the median.
Collided with sign on the left side of Unit 1, sustaining moderate damage along the length of the left side of the vehicle.
Unit 1 crossed over the crossover and went down into the middle of the median.  Driver said he kept rolling to get out of the median, turned around and parked vehicle near sign that was struck.
Seatbelt was used, no airbags deployed. Driver did not sustain any injuries, refused medical transport.</t>
  </si>
  <si>
    <t>U1 was WB on USTH 212 when it lost control and spun out. U1 went off the roadway to the right and then hit a stop sign where it came to final rest.</t>
  </si>
  <si>
    <t>107 (4TH AVENUE)</t>
  </si>
  <si>
    <t>WEST BOUND USTH 212 UNDER REPAIR, CLOSED.  BOTH EAST AND WEST TRAFFIC TRAVELING ON EAST BOUND USTH 212. LANES SEPARATED BY DELINEATOR POLES.
UNIT #2 SLOWING OR STOPPED IN TRAFFIC TO TURN LEFT (NORTH) ONTO  4TH AVE. UNIT #1 LOOKED IN TIME TO SEE UNIT #2`S TURN SIGNAL,  LOCKED BRAKES, RAN INTO REAR END OF UNIT #2. UNIT #2 ROTATED, RAN OFF ROAD LEFT SIDE, CAME TO REST IN MEDIAN.
PASSENGER FLORENCE ANN BECKER WAS TRANSPORTED BY AMBULANCE TO GLENCOE REGIONAL HEALTH CARE. SHE WAS LATER FLOWN TO H.C.M.C.  WHERE SHE DIED ON 09/20/2013.
RECONSTRUCTION OF CRASH IS BEING CONDUCTED.  IT IS ANTICIPATED  THAT UPON COMPLETION OF THE INVESTIGATION AND RECONSTRUCTION THAT DRIVER 1, JEREMY DONALD WIDMER, WILL BE CHARGED WITH A TRAFFIC VIOLATION BY COMPLAINT.</t>
  </si>
  <si>
    <t>UNIT 1 WAS GOING TO CROSS USTH 212. UNIT 1 STOPPED FOR THE STOP SIGN, DID NOT SEE UNIT 2 APPROACHING, AND ENTERED THE INTERSECTION. A COLLISION THEN OCCURRED.
UNIT 2 RAN OFF THE ROAD TO THE LEFT, ENTERED THE MEDIAN AND OVERTURNED ONE COMPLETE REVOLUTION.
OWNER OF UNIT 2 HAD JUST PURCHASED THE VEHICLE, TITLE NOT TRANSFERED.
DRIVER 1 CITED FOR FAIL TO YIELD AT ENTRANCE TO THROUGH HIGHWAY AFTER HAVING STOPPED.</t>
  </si>
  <si>
    <t>Unit 1- Chevrolet Trax was traveling west on Hwy 212 in the right lane. 
Strong gust of wind pushed Unit 1 into the ditch.
Unit 1 hit street sign as it entered into the ditch.
Unit 1 went through thick weeds in base of ditch.
Unit 1 was able to go back up ditch and stopped on shoulder.</t>
  </si>
  <si>
    <t>U1 was WB in the right lane and stated had cruise set at 65. Driver said he nodded off and went off the road to the right and into the ditch.</t>
  </si>
  <si>
    <t>107 (4TH AVE. S.E.)</t>
  </si>
  <si>
    <t>911 CALL REPORTED PICKUP ON ITS SIDE IN THE MEDIAN. VEHICLE WAS ON ITS WHEELS AS SHOWN WHEN I ARRIVED. DAMAGE TO BOTH SIDES OF VEHICLE BUT NOT ROOF/TOP. DRIVER DOES NOT THINK SHE ROLLED.
DRIVER LOST CONTROL ON SLIPPERY ROADWAY, PERHAPS DUE TO WIND GUST, ENTERED MEDIAN, ROLLED ONTO SIDE (?), CAME TO REST ON WHEELS.</t>
  </si>
  <si>
    <t>DRIVER LOST CONTROL ON SLIPPERY SPOT, RAN OFF ROAD RIGHT, OVERTURNED.</t>
  </si>
  <si>
    <t>Driver of Unit #1 college work study student. She has what is believed to be a valid Republic of Philippines Drivers License. 
Driver of Unit #1 merged wide into the side of Unit #2.
Driver #1 issued Citation # 881802010481 for Failure to drive with Due Care.
Unit #2, a CMV. Crash did not meet criteria for a Post Crash Inspection, but a Level III inspection was completed.</t>
  </si>
  <si>
    <t>ACORN AVE</t>
  </si>
  <si>
    <t>UNIT 1 TRAVELING EAST BOUND ON USTH 212.
UNIT 1 DECIDED TO TAKE VEHICLE OUT OF 4WHEEL DRIVE
UNIT 1 THEN LOST CONTROL AND SLID INTO MEDIAN.
UNIT 1 STRUCK A DO NOT ENTER SIGN AND A YIELD SIGN.
UNIT 1 SUFFERED MODERATE DAMAGE IN MULTIPLE AREAS.
DRIVER OF UNIT 1 CITED FOR DUTY TO DRIVE WITH DUE CARE
CITATION NUMBER 889000401906.</t>
  </si>
  <si>
    <t>4TH AV SE</t>
  </si>
  <si>
    <t>V1 WAS TRAVELING WB ON USTH 212 IN THE LEFT LANE.
V1 STRUCK A BUNCH OF XMAS TREES THAT HAD FALLEN LOOSE FROM A SEMI TRAILER.  THERE WERE SEVERAL XMAS TREES SCATTERED THROUGH OUT THE ROADWAY.  
UNABLE TO LOCATE THE SEMI.</t>
  </si>
  <si>
    <t>Single vehicle westbound on US Highway 212. At or near the speed limit. The vehicle was traveling in the left lane of the westbound lanes. The evidence left on the roadway appeared to show that the driver made a sudden correction towards the right, over corrected and lost control into the ditch on the north side of the highway. Tire marks showed that the vehicle entered the ditch with the front drivers side first. The vehicle struck mile marker 127 with the front drivers side portion of its bumper. The vehicle continued into the ditch and ended up approximately 30 yards off the roadway. The driver stated that she was not sure what initially caused her to lose control of the vehicle. She stated it felt like the vehicle caught on the edge of the roadway or on debris and when she over corrected she lost complete control of the vehicle. There were no injuries as a result of this incident. No citation were given to the driver of the vehicle. No other vehicle were involved.</t>
  </si>
  <si>
    <t>Chevrolet Impala was traveling west one Highway 212 in the right hand lane.
Deer came out from median and attempted to cross in front of Chevrolet.
Driver was unable to avoid deer and hit it with the front right of the Chevrolet.</t>
  </si>
  <si>
    <t>SOUTH BOUND DEER RAN INTO LEFT SIDE / WINDSHIELD OF EAST BOUND  VEHICLE.</t>
  </si>
  <si>
    <t>#1 STATES SHE WAS DRIVING 30 TO 40 MPH BECAUSE SHE ALWAYS DOES WHEN IT'S SLIPPERY. STATES SHE HAD HER LIGHTS ON.
#2 STATES HE WAS DRIVING 60 TO 65 MPH, WAS NOT DISTRACTED, DID NOT SEE ANY LIGHTS, AND DID NOT SEE #1 UNTIL IT WAS TOO LATE TO DO ANYTHING.
#1 STOPPED MOMENTARILY, THEN CONTINUED ON HER WAY UNTIL STOPPED BY ANOTHER MOTORIST.</t>
  </si>
  <si>
    <t>Driver of Unit 2 stopped at the stop sign southbound on Zebra Avenue, checked for traffic and felt he had adequate space to merge onto westbound USTH 212. The driver of Unit 1 stated that he looked down to find a cigarette, and when he looked up it was too late, and he rear-ended Unit 2.
Unit 2 continued westbound and came to a controlled stop on the shoulder. Unit 1 rotated, overturned, ran off the road right side, entered the ditch and overturned, coming to rest on its right side. 
Charges of Failure to Drive With Due Care and Driving Under the Influence of a Controlled Substance are pending on the driver of Unit 1.
The persons who identified themselves as witnesses only observed Unit 1 overturning, and not the collision of the vehicles.</t>
  </si>
  <si>
    <t>The 2003 Ford Explorer was travelling westbound on US-212. Driver said he had a flat tire at the time and was going approximately 25mph in the right lane of traffic with hazard lights on. Heavy rain was falling at the time. Driver of the explorer said he looked up and saw the lights of the Ford Taurus just before it hit him. Driver of the Taurus told Deputy Anderson  he had been behind the explorer for several miles and reached down to grab a piece of paper when he looked up and saw the brake lights and did not have enough time to stop. Witness said she was Eastbound on 212 and saw the collision. Witness thought the Taurus must've been going pretty fast because the rear end lifted up after the collision. Witness said it seemed like the driver of the Explorer was trying to pull over. She did confirm that he had his hazard lights on. Driver of the Explorer was transported to Glencoe ER for minor shoulder injury and released shortly after. Driver of the Taurus appeared to have either a small cut on his face or a bloody nose. Declined transport.</t>
  </si>
  <si>
    <t>US HWY 212</t>
  </si>
  <si>
    <t>V1 WAS TRAVELING WB ON US HWY 212 AT 65MPH. DEER RAN OUT FROM CENTER MEDIAN. V1 STRUCK DEER ON FRONT OF VEHICLE. SIGNIFICANT FRONT END DAMAGE. PASSENGER BUMPED HEAD DURING COLLISION.</t>
  </si>
  <si>
    <t>ZEBRA AVENUE</t>
  </si>
  <si>
    <t>DRIVER LOST CONTROL OF VEHICLE ON SLIPPERY ROADWAY, RAN OFF ROAD RIGHT SIDE, ENTERED DITCH, OVERTURNED.</t>
  </si>
  <si>
    <t>Zebra Ave</t>
  </si>
  <si>
    <t>Unit 1 was traveling westbound on Hwy 212 approaching Zebra Ave when it struck a deer in the passenger side front causing moderate damage. Unit 1 had to be towed from the scene. There were no injuries to the driver of Unit 1.</t>
  </si>
  <si>
    <t>Young America</t>
  </si>
  <si>
    <t>Unit 1 was driving eastbound on US HWY 212 when it struck a dead deer that was in the roadway. Unit 1 pulled over to the side of the road due to disabling damage to the front of the vehicle. Unit 1 towed from scene by the driver's husband (registered owner of vehicle). No citations issued. No reported injuries.</t>
  </si>
  <si>
    <t>DRIVER STATES SOME SORT OF MECHANICAL MALFUNCTION PULLED HIM LEFT, SUCKED HIM INTO MEDIAN. DRIVER THEN CAME BACK UP ONTO THE WESTBOUND LANES, AGAINST TRAFFIC, AND RAN OFF ROADWAY LEFT AGAIN. VEHICLE ENTERED WESTBOUND DITCH, HIT A "LEFT LANE MUST TURN LEFT SIGN" WHICH SHEARED OFF DAMAGING THE VEHICLES WINDSHIELD AND ROOF. VEHICLE CAME TO REST WELL OFF OF ROADWAY IN PLOWED FIELD.
DRIVER CITED FOR DRIVING AFTER REVOCATION OF HIS DRIVING LICENSE.</t>
  </si>
  <si>
    <t>Zebra Avenue</t>
  </si>
  <si>
    <t>USTH 212 E OF ZEBRA AVE</t>
  </si>
  <si>
    <t>V1/ Conklin was west on USTH 212.  While traveling out into rural flat area snow had blown across the roadway westbound lanes covering the lanes for about an 1/8 mile in snow and ice.  V1 lost control of the semi and the trailer jack knifed running off the roadway to the right ditch.  No injuries were reported. Jerry's Transmission was called to tow vehicle.</t>
  </si>
  <si>
    <t>Unit 1 was travelling E/B on Hwy 212 to the west of Hwy 5 and 25 S. The weather conditions were foggy. Unit 1 struck a deer in the outside lane of Hwy 212 causing moderate damage to the vehicle. The driver was not injured. The vehicle was driven from the scene. No citation was issued.</t>
  </si>
  <si>
    <t>Unit 1 was traveling eastbound on Hwy 212 just west of Yale Ave. Unit 1 drove off the roadway into the ditch on the south side of Hwy 212. Unit 1 went into the ditch and continued to travel for approximately 50 yards, coming to a complete stop approximately 20 feet from the roadway. 
Driver of Unit 1 stated she hit her head on the windshield. Driver of Unit 1 was transported to Glencoe Hospital by Ridgeview EMS.</t>
  </si>
  <si>
    <t>Unit 1 was travelling west bound on Hwy 212 near the intersection of Yale Ave. Unit 1 lost control of the vehicle due to snow/ice on the road way. The vehicle drove off of the north side of Hwy 212 and rolled onto its driver side after spinning 180 degrees. No injuries.</t>
  </si>
  <si>
    <t>Yale Ave</t>
  </si>
  <si>
    <t>-The driver of Unit #2 stated he was westbound on HWY 212, making a right turn onto Yale Avenue.  The driver of Unit #2 stated he observed Unit #1 approach from the rear at a hight rate of speed.  The driver of Unit #2 stated he attempted to take the ditch to avoid a crash with Unit #1.  Unit #1 struck Unit #2 to the rear.
-The driver of Unit #1 stated he was westbound on HWY 212, following behind Unit #2, when he cell phone rang.  The driver of Unit #1 admitted to looking for his cell phone when he struck Unit #2 to the rear.
-With my arrival, Unit #2 was parked in the northbound lane of Yale Avenue, and Unit #1 was parked west of Yale Avenue on HWY 212.
-Both drivers were out of their vehicles at my arrival and did not want medical attention.  No injuries reported.</t>
  </si>
  <si>
    <t>Stewart Av</t>
  </si>
  <si>
    <t>Unit one was west on Hwy 212 when it struck a deer near the intersection of Stewart Av.  The deer crossed the road from south th north.  Deer was not located after crash.  Driver stated she was not hurt and did not want an ambulance.  No photographs taken.</t>
  </si>
  <si>
    <t>YALE AVE</t>
  </si>
  <si>
    <t>V/1 HAD BEEN TRAVELING WEST ON USTH WHEN THE VEHICLE APPROACHED A CROSS OVER.  WANTING TO MAKE A TURN INTO A DRIVEWAY, V/1 DRIVER TOLD ME THAT SHE WAS GOING A LITTLE FAST AS SHE APPROACHED THE CROSS OVER.  SHE ENTERED THE CROSS OVER, AND LOOKING AT THE DRIVEWAY SHE WANTED TO ENTER, DID NOT NOTICE V/2 WHICH WAS EAST ON USTH 212.  V/1 DROVE INTO THE SIDE OF V/2.  FINAL REST FOR BOTH VEHICLES WAS IN THE DITCH.</t>
  </si>
  <si>
    <t>Yale Avenue</t>
  </si>
  <si>
    <t>Driver #1 was EB on Hwy 212 on snow covered road going 60 MPH.  Driver #1 stated he slid on the road and went into the ditch. Upon entering the ditch the vehicle rolled over once adn landed on the driver side.  Driver stated he was stiff but he had been the previous day unknown of related to the crash. Also unable to contact witnesses at time of crash report.</t>
  </si>
  <si>
    <t>Unit 1 was westbound on Hwy 212, nearing Yale. Ave, when its driver lost control on the ice-covered road surface.  Unit 1 slid off the left side of the roadway, entered the center median, and then rolled on to its roof.</t>
  </si>
  <si>
    <t>Vehicle 1 was traveling westbound in the left lane of the two lanes heading westbound. The road was covered in ice packed snow and it was blizzard lie conditions.
The vehicle slid off the roadway into the median and overturned.</t>
  </si>
  <si>
    <t>Vehicle was traveling westbound on Hwy 212 by Yale when it hit a patch of ice. Vehicle 1 went into the center median and rolled over.</t>
  </si>
  <si>
    <t>Unit 1 westbound Hwy 212 approximately 100 yards east of Yale Ave when a two deer, headed southbound, crossed Hwy 212. Unit 1 struck the second deer crossing the roadway causing damage to the front right corner and then the front right passenger door. The deer was deceased and lying in north ditch. Unit was able to be driven away from the scene. Driver of Unit 1 reported no injuries. White copy issues along with case information.</t>
  </si>
  <si>
    <t>E/B 212 NEAR MNTH 25 SOUTH.  DRIVER TOLD ME A SPIDER STARTLED HIM, CAUSING HIM TO RUN INTO THE DITCH AND HIT A SIGN.</t>
  </si>
  <si>
    <t>U1 was WB USTH 212 and made a left-hand turn to go southbound on MNTH 5. U2 was EB USTH 212 in the right lane going approximately 65 MPH. Driver of U1 stated she thought there was a gap in traffic and started her left hand turn. U2 driver said he saw U1 making the turn and could not avoid the collision. Vehicles collided in the intersection at a right angle. U1 spun 90 degrees counter-clockwise and entered the south ditch striking the light pole. U2 spun 180 degrees clockwise and entered the south ditch.</t>
  </si>
  <si>
    <t>D1 stated he almost got hit by an unknown vehicle.  D1 swerved to avoid crash when he went off the road into the right ditch.</t>
  </si>
  <si>
    <t>THE DRIVER OF THE SEMI REORTED TRAVELING WEST ON 212 TO TURN LEFT ONTO HWY 5/25.
THE DRIVER OF THE DODGE REPORTED TRAVELING EAST ON 212 AT 70 MPH WHEN THE SEMI MADE A LEFT TURN IN FRONT OF HER.
THE DODGE STRUCK THE RIGHT REAR OF THE SEMI TRAILER AND WENT INTO THE CENTER MEDIAN STRIKING A SIGN.
FRONT SEAT PASSENGER AND SECOND SEAT RIGHT PASSENGER TO THE HOSPITAL VIA AMBULANCE.  NO OTHER INJURIES REPORTED.
SMITH OIL FOR THE DODGE.</t>
  </si>
  <si>
    <t>Hwy212</t>
  </si>
  <si>
    <t>Hwy 5/25</t>
  </si>
  <si>
    <t>Unit 1 was eastbound on Hwy 212.  Unit two was northbound on Hwy 5/25, making a left turn to go westbound on Hwy 212.  There was road construction on Hwy 5/25.  Road construction crews were stopping traffic in the westbound left turn lane of Hwy 212 and the right turn lane of eastbound Hwy 212. Driver of unit 2 thought crews were stopping all traffic on Hwy 212.  Driver of unit 2 didn't see unit 1 eastbound on Hwy 212.  Unit 2 started making a left turn.  Unit 1 hit the camper/trailer that unit 2 was pulling.  No injuries.</t>
  </si>
  <si>
    <t>HWY 5</t>
  </si>
  <si>
    <t>THE DRIVER OF THE CADILAC REPORTED TRAVELING WEST ON 212 AND WENT THROUGH A RED LIGHT AND STRUCK THE GMC THAT WAS NORTHBOUND CROSSING 212.
DRIVER OF THE GMC TRANSPORTED TO RIDGEVIEW HOSPITAL.  NO OTHER INJURIES REPORTED
SMITH OIL FOR BOTH VEHICLES</t>
  </si>
  <si>
    <t>THE VEHICLES WERE TRAVELING EAST ON USTH 212.  THE SEMI WAS IN THE RIGHT LANE AND THE BUICK WAS IN THE LEFT LANE.  THE SEMI MISSED ITS TURN, AND SLOWED TO TURN AROUND IN THE MEDIAN PASS THROUGH.  THE DRIVER OF THE SEMI STATED THAT HE THOUGHT HE HAD ENOUGH CLEARANCE TO MAKE THE TURN, AND HE MADE THE TURN FROM THE RIGHT LANE TO GO THROUGH THE PASS THROUGH.  THE BUICK WAS IN THE LEFT LANE AND ATTEMPTED TO STOP, BUT WAS GOING TOO FAST TO STOP DUE TO THE ICY CONDITIONS.  THE BUICK HIT THE LEFT FRONT OF THE SEMI.  THE BUICK DRIVER HAD TO BE EXTRICATED AND WAS TRANSPORTED BY AMBULANCE TO THE HOSPITAL.  THE BUICK WAS TOWED FROM THE SCENE.</t>
  </si>
  <si>
    <t>Unit 1 was stopped, facing north, in the center crossover on Hwy 212 at the intersection with Hwy's 5/25 South.  Unit 1 was waiting for oncoming traffic to clear before proceeding north across the westbound lanes of Hwy 212.  Unit 2 was a westbound Hwy 212 semi tractor/trailer and had entered the left turn lane to turn left and continue south on Hwy's 5/25.  According to the Unit 1 driver, the truck turned too short in front of his vehicle, and the left trailer tires struck the front of Unit 1, causing moderate damages.  Unit 2 did not stop and continued south.  The Unit 1 driver was unable to identify the truck or its driver.</t>
  </si>
  <si>
    <t>Both vehicle's in the left lane approaching Hwy 25 left turn lane. V1 was slowing down as he approached, going to make a left turn. V2 stated V1 slowed down for no reason, she thought he missed his turn. V1 wasn't to the left turn lane yet, to get over. Crash happened in the left lane prior to the Hwy 25 left turn lane. Both vehicle's drove away from the scene. NOT TO SCALE</t>
  </si>
  <si>
    <t>Unit 1 was westbound on Hwy 212/5 &amp; 25 approaching Co Rd 131 with the intention of continuing west through the intersection.  Unit 2 was northbound on Hwy 5 &amp; 25, attempting to cross Hwy 212 to continue north on Co Rd 131.  According to the Unit 2 driver and a witness, Unit 2 failed to yield to Unit 1.  The front of Unit 1 struck the right rear corner of Unit 2.  The Unit 2 driver said he checked for oncoming traffic but failed to see Unit 2 before proceeding through the intersection.</t>
  </si>
  <si>
    <t>Vehicle 1/ Halvorson were East n USTH 212. Halvorson reported going just a hair over 65 MPH in a posted 65 MPH zone on frost covered roads.  She stated she swerved or attempted to change lanes to go around other when she lost control, sliding across the left lane and left turn lane, through the intersection of MNTH 5 / MNTH 25 which go south there.  She ran off the road into the median colliding with a state sign.  No injuries were reported.  The vehicle was towed. out of the ditch.</t>
  </si>
  <si>
    <t>v2 was on 212 wb at 5 intersection. d1 was on 5nb in the median waiting to cross  over 212. d1 did not see v2 on 212wb and decided to cross  over and collided with v2.
Vehicle 2 passengers: Videll Pfeifer rear right, Margaret Brantman was front right, Gaynal Cross was in rear left. All passengers and driver of vehicle 2 were transported by ambulance to Waconia hospital for likely injuries.
both vehicles were towed by smith oil</t>
  </si>
  <si>
    <t>Unit 1 was pulling a trailer, eastbound on Hwy 212 in area of Hwy 5&amp;25 S, when the trailer became unhitched.  The trailer's safety chains became disconnected and the trailer entered the center median.  Once in the median, the trailer turned over on to its side.  Unit 1 was not damaged.</t>
  </si>
  <si>
    <t>SATURN DRIVEN BY BECKER TRAVELING E/B HWY 212 APPROACHING HWY 25 INTERSECTION. VOLKSWAGON DRIVEN BY MUELLER TURNING FROM W/B HWY 212 TO S/B HWY 25. MUELLER FAILED TO YIELD THE RIGHT OF WAY AND TURNED IN FRONT OF BECKER. VEHICLES CRASHED IN INTERSECTION. BECKERS VEHICLE THEN WENT OFF THE ROAD ON RIGHT SIDE AND CRASHED INTO A POWER POLE. POLE BROKEN IN HALF, XCEL ENERGY HAD TO SEND OUT CREW TO REPAIR IT IMMEDIATELY.
BOTH DRIVERS TRANSPORTED TO HOSPITAL. BECKER BY HER PARENTS, MUELLER BY AMBULANCE.
BOTH VEHICLES TOWED BY SMITH OIL.</t>
  </si>
  <si>
    <t>V1/ Fischer was driving west in left lane of USTH 212 and was about to change lanes to the right when he realized V2/ Kobilka was in that lane already. V1 over corrected trying to avoid this collision and lost control.  He ran off the road to the right ditch.  V2/ Kobilka had slowed but swerved right to avoid the collision.  It is unclear if V1 rolled in the ditch first or if V2 collided in the ditch and then V1 rolled onto its side.  No injuries were reported. Ambulance was on scene and no one was transported.  Smith Oil towing was used.</t>
  </si>
  <si>
    <t>vehicle one was east bound hwy 212. vehicle one lost control and went into ditch where it rolled over.  Location of crash was  approximately 0.15 mi east of hwy 5/25</t>
  </si>
  <si>
    <t>UNIT ONE EAST BOUND HWY 212. UNIT ONE BACKEND SLID OUT. UNIT ONE WENT INTO MEDIAN AND ROLLED. DRIVER OF UNIT ONE NOT TAKEN TO HOSPITAL.</t>
  </si>
  <si>
    <t>unit 1 was north on hwy 25 exiting onto hwy 212 east.  unit 1 lost control on the exit ramp, slid across hwy 212, drove into the center median and rolled over.  the driver was not injured. the passenger was transported to the waconia hospital.  the vehicle was towed from the scene.</t>
  </si>
  <si>
    <t>County Road 31</t>
  </si>
  <si>
    <t>Driver of veh. #1 stated she was in the north eastbound lane on Highway 212. Driver of veh. #1 stated she attempted to change lanes to the south eastbound lane and lost control of the vehicle. Driver of veh. #1 stated the vehicle ran off the roadway and overturned.
Witness #1 stated the same story as driver of veh. #1.
Veh. #1 was towed from the scene. All 4 occupants of veh. #1 were checked by ambulance but had no injuries.</t>
  </si>
  <si>
    <t>Driver said he was following the roadway and hit ice on the roadway. Driver lost control and went into the ditch. Vehicle came to rest on the side. Driver was out of vehicle and picked up by a person passing by. While ordering a tow for vehicle driver arrived back at scene.</t>
  </si>
  <si>
    <t>hwy 5/25</t>
  </si>
  <si>
    <t>Unit one was west bound Hwy 212.  Unit one lost control and went into the median. Unit one rolled over and rested on its side.</t>
  </si>
  <si>
    <t>Unit 1 was traveling westbound on Hwy 212 just west of Wells Ave. Unit 1 was traveling in the inner lane of traffic and went to move into the right lane. The driver of unit 1 did not see another vehicle was already in the right lane, swerved to avoid crowding (but was in no way near colliding) the other vehicle. Unit 1 then proceeded along the shoulder of the inside lane for approximately 20 yards. Unit 1 entered the ditch in the median at a high rate of speed, overcorrected, and proceeded to roll once before coming to rest on its wheels. The driver of Unit 1 sustained pain to the neck and upper back and was subsequently transported to the hospital by ambulance. Unit 1 was a total loss and was towed from the scene.</t>
  </si>
  <si>
    <t>Wells</t>
  </si>
  <si>
    <t>Vehicle was travelling East on Hwy 212 between 50-55 mph. Prior to passing Wells Av, driver began to lose control of vehicle on snowy/icy roads. Vehicle ran off road right, went into ditch, and rolled over. Vehicle made one complete roation before coming to rest on its side, with the drivers side of the vehicle against the ground. Ridgeview ambulance stopped by area and checked on driver and cleared prior to my arrival. Driver stated he was uninjured. Private tow started to Smith Oil by Smith Oil.</t>
  </si>
  <si>
    <t>SINGLE VEHICLE HEADED EAST ON USTH 212.  THE VEHICLE ENTERED CENTER MEDIUM, CROSSED OVER WEST BOUND 212,, ENTERED THE DITCH ON OPPOSITE SIDE OF ROADWAY  DUE TO THE STEEP DITCH, THE VEHICLE OVERTURNED.  I ASKED THE DRIVER WHAT HAPPENED, AND SHE TOLD ME THAT HER PANT LEG GOT STUCK UNDER HER SHOE, AND WAS PULLING HER PANT FROM HER SHOE, WHEN SHE LOST CONTROL OF THE VEHICLE.</t>
  </si>
  <si>
    <t>WELLS AVE</t>
  </si>
  <si>
    <t>UNIT 2 TRAVELING WEST BOUND ON USTH 212.
UNIT 1 TRAVELING EAST BOUND ON USTH 212
UNIT 2 LOST CONTROL AND CAME THRU THE MEDIAN INTO EAST BOUND TRAFFIC.
UNIT 1 STRUCK UNIT 2 IN THE LEFT CENTER.
UNIT 1 SUFFERED SEVERE DAMAGE TO FRONT OF VEHICLE
UNIT 2 SUFFERED SEVERE DAMAGE TO LEFT CENTER
DRIVER OF UNIT 2 GIVEN CITATION #889000400321 FOR DUTY TO DRIVE WITH DUE CARE.
BOTH DRIVERS SIGNED OFF ON AMBULANCE....NO INJURIES</t>
  </si>
  <si>
    <t>Driver of single veh1 had been traveling E/B on divided four lane Hwy 212. Driver said that he lost control on the icy road surface and drove into the center median grass area to his left. He rolled his vehicle several times. He thought his speed had been 45 mph.
Witness said that driver of veh1 rolled and cart-wheeled his vehicle several times.
Driver sustained minor injuries. He had been transported to Waconia Hospital by RMC Paramedics. 
Vehicle was severely damaged. Most likely totaled. Towed to Colony Plaza in Waconia.
Driver most likely driving way to fast for the conditions of the roadway. No charges pendng.</t>
  </si>
  <si>
    <t>USTH 212 JUST EAST OF MNTH 5/25.  SINGLE VEHICLE EAST ON 212, DRIVER SPUN OUT ON ICE, LEFT THE ROADWAY, WENT INTO THE CENTER MEDIUM, CROSSED OVER WEST BOUND 212, WENT INTO THE DITCH, THEN HIT A UTILITY POLE</t>
  </si>
  <si>
    <t>hwy 25/5</t>
  </si>
  <si>
    <t>Unit 1 was eastbound hwy 212 from hwy 25/5 to the south.  Unit 1 was in the northern most lane.  unit 1 stated she changed lanes, lost control of the car and drove into the south ditch.  Unit 1 stated she hit the bottom of the ditch and the vehicle flipped over and then came to rest facing on it's tires facing westbound.  Ridgeview paramedics evaluated the driver, but did not transport.  the vehicle was towed from the scene.</t>
  </si>
  <si>
    <t>Unit #1 was traveling westbound on Hwy 212, with the weather being heavy rain. Unit #1 was traveling at posted speed of 65. Unit #1 started to hydro plain. Unit #1 over corrected and went into the ditch off to the right (north side of Hwy 212). Unit #1 rolled over several times, while in the ditch before landing on all four tires. Driver made arrangements for own tow. Driver was handed white copies.</t>
  </si>
  <si>
    <t>W/B 212 NEAR CR-31.  BOTH V/1 AND V/2 WEST ON 212.  V/1 SPUN OUT ON ICE, RAN INTO THE REAR OF V/2.  BOTH VEHICLES SPUN OUT, GOING INTO THE DITCH.</t>
  </si>
  <si>
    <t>Co Rd 31</t>
  </si>
  <si>
    <t>Unit 1 traveling westbound Hwy 212. Unit 1 struck deer in the westbound lane of Hwy 212. Deer was unable to be located. Unit 1 suffered damage to grill and radiator. Unit 1 towed to Smith Oil by Smith Oil. Occupants transported to Glencoe (McLeod Co S.O.) to wait for ride home. Occupants of Unit 1 were not injured. White copy issued to driver.</t>
  </si>
  <si>
    <t>WB USTH 212 / JEO WELL AVE</t>
  </si>
  <si>
    <t>Unit two traveling west on highway 212 when she slowed for construction vehicle in the work zone.  Unit one traveling directly behind was unable to stop before hitting unit two.</t>
  </si>
  <si>
    <t>Both vehicles were traveling east on 212 approaching CR 31 in Norwood Young America.  The driver of the impala reported slamming on brakes for animals crossing in front of her.  The driver of the Honda reported seeing the animals but could not stop in time and rear ended the Impala.
No injuries reported.
No tows needed.</t>
  </si>
  <si>
    <t>Unit 1 was westbound on Highway 212, just west of County Road 31. Unit 1 was in the left lane. Driver 1 stated that he was unable to avoid a collision with a deer that ran on to the roadway, Driver 1 attempted to but was unable to stop in time. Unit 1  sustained moderate damage that required the vehicle to be privately towed. No injuries or citations.</t>
  </si>
  <si>
    <t>ELM ST W</t>
  </si>
  <si>
    <t>On 02/04/2019 at 0131 hours, Deputies were dispatched to Highway 212 and County Road 31 in Young America Township for a vehicle in the median. Upon arrival, the vehicle was located in the center median with significant damage. The front bumper was off, the front passenger window and the back window were smashed out. The vehicle was filled with snow and had gone through a large snow bank after leaving the roadway. The vehicle went into the center median and took out a Yield Sign, a Do Not Enter Sign, a One Way Sign, and multiple lane marker signs. The vehicle was unoccupied and there were footprints leading to the Highway then ending. The registered owner had an address in Worthington, MN. Worthington was contacted and a phone number was provided. The phone number was to the registered owner's brother who stated he had not heard from the registered owner but stated he was fine. Due to the road conditions and the location of the vehicle, it was determined to have the vehicle towed. The vehicle was towed to Smith Oil in Norwood and a yellow tag was placed on the signs. The Minnesota Department of Transportation was notified of the damage.</t>
  </si>
  <si>
    <t>U1 was NB on County Road 31. The driver of U1 said she stopped at the stop sign and proceeded through the intersection to turn WB onto USTH 212. The driver of U1 said she did not see any cars coming and started through the intersection when she struck U2 at a right angle. The driver of U1 said she did not know how the crash happened. U2 was EB on USTH 212 in the left lane when the driver saw U1 pull out from County Road 31 and struck the passenger side of her car.</t>
  </si>
  <si>
    <t>V1 TOO FAST FOR CONDITIONS.  AFTER PASSIN GBY OTHER CRASH SCENE ON SLICK ROADS DRIVER OF V1 STATED SHE WAS GOING WITH THE FLOW AT 65 MPH 9ON ICY ROADS) LOST CONTROL, SAID SHE HIT THE BRAKES BUT CROSSED THE MEDIAN, THE TWO ON COMING LANES AND INTO THE FAR DITCH COLLIDING WITH A TREE DOWN THE DRIVER SIDE AND CONTINUTING TO FINAL REST ABOUT 100 FEET OFF THE ROAD. NO INJURIES WERE REPORTED, HER HUSBAND CAME TO DRIVE THE VEHCILE.</t>
  </si>
  <si>
    <t>31 CR</t>
  </si>
  <si>
    <t>V1 WAS EB 212, LOST CONTROL, AND SPUN OUT.  V2 SWERVED, AND CRASHED INTO V1.</t>
  </si>
  <si>
    <t>V1 pulled out from CR31 to cross Hwy 212 and V2 traveling EB 212 was unable to stop before hitting V1.</t>
  </si>
  <si>
    <t>Unit 1 was eastbound hwy 212 in the outside lane.  Unit 1 approached co. Rd 31 and lost control of the vehicle when she hit some ice.  Unit 1 drove into a guardrail oin the east side of co. rd 31 on Hwy 212.  Unit 1 then was deflected across hwy 212 where she collided with unit 2 who was eastbound hwy 212 in the inside lane.  Unit 2 stated he struck unit 1 as he could not see anything because snow from unit 1 first impact had blocked his view.  Unit 3 stated she saw the crash and attempted to stop on eastbound 212.  Un it 3 was not hit but when she tried to avoid the crash she drove into the ditch.  unit 3 had to be towed out of teh ditch.  unit 2 was also pulled from teh ditch.  Unit 1 was towed from the scene.  All three vehicles were stuck in the center ditch which was full of snow.
no injuries.</t>
  </si>
  <si>
    <t>CSAH 31</t>
  </si>
  <si>
    <t>#1 was westbound on USTH 212 when the vehicle began to skid near the intersection of CSAH 31.  #1 went off the road to the north, hit some trees and rolled over coming to rest on its roof facing south.  Driver said she had been drinking and took a preliminary breath test (PBT). Result of the PBT was .073.</t>
  </si>
  <si>
    <t>CR 31</t>
  </si>
  <si>
    <t>V1 A SEMI WITH FULL LENGTH TANKER TRAILER WAS TRAVELLING WB ON USTH-212 APPROACHING CSAH-31. V1 LEFT ROADWAY TO THE RIGHT, TRAVELLED DOWN A STEEP EMBANKMENT, WHERE IT TRAVELLED APPROXIMATELY 40 YARDS AND APPEARED TO HAVE ATTEMPTED TO DRIVE BACK UP THE EMBANKMENT TOWARDS THE HIGHWAY. WHILE V1 WAS TRAVELLING UP THE EMBANKMENT IT STRUCK A TREE, CAUSING DAMAGE TO THE SEMI AND TRAILER. THE DRIVER OF V1 TOLD CARVER COUNTY DEPUTIES AND 2 MINNESOTA STATE TROOPERS AT DIFFERENT TIMES THAT HE HAD FALLEN ASLEEP AT THE WHEEL AND THAT WAS HIS EXPLANATION FOR DRIVING OFF THE ROADWAY AND CRASHING. IN ORDER TO GET THE SEMI/TRACTOR COMBINATION REMOVED FROM THE DITCH, THE CSAH-31 SIGN HAD TO BE REMOVED AND TROOPERS AND DEPUTIES HAD TO CLOSE PORTIONS OF WB USTH-212 FOR AN EXTENDED PERIOD OF TIME. THE ENTIRE WB LANES OF TRAFFIC HAD TO BE SHUT DOWN FOR APPROXIMATELY 15 MINUTES.V1 WAS TOWED TO SHAKOPEE TOWING DUE TO ITS SEVERITY OF DAMAGE. THERE A COMMERCIAL MOTOR VEHICLE INSPECTION WAS COMPLETED BY CVI PAT CHARNEY #1601. SEE CVI CHARNEY`S SUPPLEMENTAL FOR DETAILS.</t>
  </si>
  <si>
    <t>Vehicle one stopped at sign on CR31.  Then, looking into the setting sun, pulled across highway when she collided with vehicle two traveling east on highway 212.</t>
  </si>
  <si>
    <t>Vehicle one was EB on Hwy 212 just west of Co RD 31. At this time the roads on HWY 212 had become iced over and vehicle 1 slid off into the right shoulder of the roadway and struck a sign. No other vehicles involved. This caused damaged to the driver side door area of the vehicle. Driver was not injured and the vehicle was not towed. Driver was going to drive to Prior Lake and park the vehicle. State tag for the sign 140700</t>
  </si>
  <si>
    <t>V1 was in the left lane, and moved to the left turn lane as she approached  Cty 31, she said something happened to her vehicle and it wouldn't turn and it slipped she said it felt like. The car shook and she ended up going back into the left lane and being hit by V2. V2 was traveling in the left lane and thought V1 was turning left. Contact made in the intersection and left lane. NOT TO SCALE.</t>
  </si>
  <si>
    <t>USTH 212, EAST SIDE OF NYA.  V/1, WAS NORTH BOUND, IN THE CROSS OVER, ATTEMPTING TO CROSS OVER WEST BOUND USTH 212.  V/2 WAS WEST BOUND ON USTH 212. V/3 WAS STOPPED IN THE RIGHT TURN LANE, WAITING TO MAKE A TURN TO GO FROM CSAH 31, TO WEST USTH 212.  V/1 DRIVER PULLED IN THE WEST BOUND LANE TO CROSS OVER WEST 212, AND AS V/1 WAS ON THE ROADWAY, HER VEHICLE WAS HIT BY WEST BOUND V/2.  BOTH VEHICLES THEN SLID TOWARDS THE STOPPED V/3.  V/3 WAS HIT BY V/2.</t>
  </si>
  <si>
    <t>Driver of Vehicle 1 was traveling eastbound on the 2 lanes of the divided Hwy 212. Driver lost control on the ice/frost road and drove into the ditch., Once in the ditch, the vehicle rolled over onto it's side.</t>
  </si>
  <si>
    <t>Unit #1 was travelling EB on Hwy. 212. Driver unit #1 indicated he was searching on his phone for music.
Unit #1 moved left onto median colliding with guardrail. Unit #1 damaged approximately 50ft. of guardrail. Unit #1 had damage to multiple areas of vehicle, due to striking guardrail. Unit #1 was spun around and facing SW on EB Hwy. 212 in the inside lane.
Driver unit #1 admitted to consuming alcohol and had indications of impairment.  Driver unit #1 was arrested for DUI and provided a PBT on-scene of .143 BAC.
Unit #1 was towed from scene and photos were taken prior to tow.</t>
  </si>
  <si>
    <t>Vehicle was traveling westbound on HWY 212 on A snow/slush roadway. Vehicle lost control, went into the median ditch, and came out on the other side of the eastbound lanes. Vehicle did not strike any other vehicle or road signs. Only damage was to Vehicle was from hitting ditch embankment.</t>
  </si>
  <si>
    <t>-CRASH OCCURRED EB HWY 212 EAST OF CR 31
-DV1 SAID SHE HAD A MECHANICAL PROBLEM TO HER RIGHT REAR WHEEL AREA CAUSING HER TO LOOSE CONTROL AND CRASH INTO THE GUARDRAIL</t>
  </si>
  <si>
    <t>Driver of Unit #1 was eastbound on MN Hwy 212 west of Railroad Street in NYA.  Driver of Unit #1 lost control of vehicle and went into the south ditch and rolled. The roads were ice/frost covered causing slick conditions. No other vehicles were involved.
The driver of Unit #1 had minor injuries and was not transported by RMC paramedics.  
Unit #1 suffered severe damage and was towed from the scene by Smith Oil NYA.</t>
  </si>
  <si>
    <t>UNIT 1 TRAVELING EASTBOUND TO WACONIA. 
UNIT 1 LOST POWER AND LOCKED UP THE STEERING WHEEL
UNIT 1 COASTED INTO LEFT MEDIAN GUARD RAIL CAUSING SEVERE DAMAGE TO FRONT
DRIVER ADAMANT VEHICLE SHUT DOWN AND COASTED. NO PRE SKID
GUARD RAIL MARKED WITH ICR NUMBER ON YELLOW RIBBON</t>
  </si>
  <si>
    <t>Unit 1 was East on HWY 212, west of 212 and Reform Street. Unit 1 saw a large unknown animal and swerved, hitting an unknown sign at an unknown location. Unit 1 then continued driving, pulled into the Kwik Trip in NYA and called 911.
Unit 1 had damage to the driver side of the vehicle where it appeared the vehicle had side swiped an item. Unit 1 driver estimated that the collision occurred about half a mile west of the Kwik trip on 212 in the eastbound lane. I drove the area several miles past where the driver estimated the crash and found not signs of a struck sign. The road was also driven during the day and no sign was located, and due to this MNDOT was not notified of a struck sign.
No injuries and no citations.</t>
  </si>
  <si>
    <t>The driver stated he was EB on Hwy 212, when he approached the bridge, crosswinds moved his vehicle, he overcorrected, lost control and struck the guardrail.  No other occupants, no reported injuries.</t>
  </si>
  <si>
    <t>Single vehicle had been E/B on USTH 212 just east of CSAH 31 in Young America Twp.
Driver lost control in fresh snow and drove into the guradrail along north side of road. Driver ended up going over the rail into the center median.
No injuries. Vehicle possibly totalled. Driver blew .068 on PBT.
Smith Oil towed vehicle. No charges pending.</t>
  </si>
  <si>
    <t>US Hwy 212</t>
  </si>
  <si>
    <t>Unit 1 was traveling east on Us Hwy 212 when the driver fell asleep and ran off the roadway to the left. Unit 1 struck the median safety barricade and sustained severe damage to the front and side. The driver of Unit 1 was uninjured. The vehicle was towed from the scene.</t>
  </si>
  <si>
    <t>Vehicle 1 was traveling eastbound on Hwy 212 over the railroad bridge when it began to slow down for a crash ahead of her. The bridge deck was icy and multiple vehicle were in the ditch earlier at same location. Vehicle 1 said she began to slow down and could not stop in time, and rear ended an unknown gray, box truck. Driver of Vehicle 1 is not sure if box truck knew he got rear ended or not. Box truck did not pull over.</t>
  </si>
  <si>
    <t>Vehicle was eastbound on Hwy 212 driving through the construction zone. Bridge deck was extremely icy, and other cars were in the ditch from that. Vehicle 1 was on top of the bridge deck when driver began to fishtail from the icy conditions. Vehicle 1 struck the guardrail of the bridge deck, causing damage to her vehicle, but not the guardrail.</t>
  </si>
  <si>
    <t>V/1 AND V/3 WERE BOTH WEST ON 212. V/3 WAS THE LEAD VEHICLE AT 52 MPH IN THE SNOW.  V/3 DRIVER TOLD ME THAT HE NOTICED THE WHITE VEHICLE APPROACHING AND SUDDENLY IT DISAPPEARED BEHIND HIS TRUCK, PULLING A TRAILER.  HE FELT A BUMP, THEN NOTICED THAT WHITE VEHICLE SPIN OUT TO THE OPPOSITE LANE.  HE DID NOT SEE THE VEHICLE AFTER THAT.  V/1 DRIVER TOLD ME THAT HE DID NOT REALIZE THE LANE HAD ENDED, BUT WHEN HE DID, HIS VEHICLE HIT ICE.  V/1 HIT THE REAR OF V/3, AND SPUN OUT.  V/1 THEN HIT V/2 HEAD ON.  3 PASSENGERS IN V/2 WERE TRANSPORTED TO HOSPITAL FOR TREATMENT.</t>
  </si>
  <si>
    <t>RAN OFF ROAD RIGHT SIDE INTO FIELD, HIT POLE, DROVE AROUND BUILDING AND PARKING LOT AND BACK ONTO HIGHWAY. CONTINUED ON TO GLENCOE WHERE STOPPED.
DRIVERS EXPLANATION: &amp;quote;I LOST CONCENTRATION FOR A MINUTE&amp;quote;.
DRIVER HAD BEEN UP FOR 29 HOURS WITH ONLY A 2 HOUR AND A 45 MINUTE NAP.
DRIVER CITED FOR CARELESS DRIVING, # 889000057495.
PULLING 2007 WABASH REFER TRAILER VIN: 1JJV532W27L037321; MO LIC.: 211OPB.</t>
  </si>
  <si>
    <t>Unit 1 was eastbound on Hwy 212 and had just gone over a railroad overpass when driver claimed to have fallen asleep.  Unit 1 then veered to the right and struck the west end of a guard rail along the right shoulder.  Unit 1 continued over the guard rail for about 30 feet and then veered further to its right, continuing down an embankment and stopped a short distance later.</t>
  </si>
  <si>
    <t>Vehicle 1 was traveling eastbound on HWY 212 when the vehicle swerved and struck the guard rail. It is unsure if the front right tire blow out first, causing the vehicle to strike the guard rail or not.</t>
  </si>
  <si>
    <t>Vehicle was eb on highway 212 near county road 31 in Norwood MN. Vehicle hit ice on bridge deck and lost control. Vehicle spun out and struck the guardrail just to the east of the overpass. Vehicle was towed from scene by smith oil. No injuries. No citation.</t>
  </si>
  <si>
    <t>CO RD 31</t>
  </si>
  <si>
    <t>DRIVER#1 stated he was WB on HWY 212 when he lost control on the snow- and slush-covered roadway. DRIVER#1 stated UNIT#1 slid off the roadway to the right, went down a steep embankment, and drove through a wire fence. DRIVER#1 stated neither he nor his 14-year-old daughter suffered any injuries. Initial damage to UNIT#1 appeared to be light. Note that UNIT#1 sustained subframe/rear bumper assembly damage as a result of post-accident recovery efforts.</t>
  </si>
  <si>
    <t>On 11/14/2019 at approximately 2008 hours, Salvador Elias Cortez DOB: 12/17/1971, was driving a black in color 2013 Kia Sorrento MN REG CCA 710 westbound on Highway 212 in the city of Norwood Young America. Salvador stated he was travelling westbound on Highway 212 and when he was west of the intersection of Highway 212 and Reform Street he hit a deer. The deer approached from the north side of Highway 212. Salvador was not able to avoid the deer and hit the deer, causing damage to the front, front driver side and driver's side of the vehicle. The damage to the vehicle was moderate, but the vehicle was functional and able to be driven from the scene. There were no injuries. The deer was not road hazard and was taken into possession with a deer/car permit #668229.</t>
  </si>
  <si>
    <t>Unit 1 was traveling westbound on Highway 212 in the left hand lane. Driver 1 stated that he saw a deer in his headlights and was unable to avoid a collision. The deer was traveling southbound across the lanes of traffic from north of the Highway. Unit 1 struck the deer with the hood of the vehicle. The deer ended up in the ditch on the north side of westbound Highway 212. Unit 1 suffered moderate damaged that disabled the vehicle. The driver side front airbag deployed. Driver 1 refused any medical attention. Unit 1 was towed by Smith Oil.</t>
  </si>
  <si>
    <t>V1 was traveling eastbound on Hwy 212 traveling over the tiger lake bridge near Railroad St. Driver of V1 lost control of vehicle on slippery bridge deck and sideswiped the bridge guard rail on the south side of Hwy 212.
Driver of v1 stated he was traveling with the speed of travel when his vehicle began to swerve on the slippery road surface.</t>
  </si>
  <si>
    <t>Unit 1 was traveling westbound on Highway 212 near Railroad Street West. The road was slick with snow and ice and rain. It was raining. The individual slid off the roadway and went into the north ditch. The vehicle struck a tree on the center driver's side. The front bumper of the vehicle was damaged. The vehicle had to be towed out of the ditch due to the snow. The vehicle was able to be driven from the scene. No injury and no citation.</t>
  </si>
  <si>
    <t>Vehicle 1 was traveling in the left lane, eastbound, on 212. Vehicle 2 was also traveling eastbound on 212 in the right lane. Vehicle 2 was merging from the3 right lane into the left lane and side swiped Vehicle 1.</t>
  </si>
  <si>
    <t>Vehicle #1 was eastbound on Hwy 212 west of Railroad Street in Young America Township. A deer ran onto the road. Vehicle #1 struck the deer. Vehicle #1 sustained severe damage and was towed from scene.</t>
  </si>
  <si>
    <t>The vehicle was traveling eastbound on USTH 212 in the left near CR 31.  The driver stated that he started to fall asleep and ran off the road into the median.  He was trying to get back onto the highway when he struck the end of the guardrail.  There was extensive damage to the vehicle and it was towed from the scene.  The driver suffered minor injuries, was checked by paramedics, but refused transfer.  Drugs and drug paraphernalia were found in the vehicle.  The driver admitted use the previous night, but showed no signs of impairment.</t>
  </si>
  <si>
    <t>Railroad St</t>
  </si>
  <si>
    <t>Unit 1 traveling east bound Hwy 212 approximately half a mile west of Railroad St in Young America Township. Driver stated he was in the left lane coming into the curve. Driver stated he slid on ice and packed snow causing him to hit the guardrail on the north side of the roadway. Driver stated he then spun around and struck the guardrail on the right side of the roadway. Driver stated he was sideways on the roadway and then moved his vehicle to not block the right east bound lane. No injuries reported by the driver. No damage noticed to any of the guardrails. vehicle was not towed.</t>
  </si>
  <si>
    <t>Railroad</t>
  </si>
  <si>
    <t>Vehicle was travelling East on Hwy 212 and was approaching the intersection with Railroad St. Driver stated he was travelling at 55 mph. Driver stated he hit a patch of snow/ice and lost control of vehicle. Vehicle ran off road to the left and drove into the ditch in the median. The vehicle struck a 'Do Not Enter' sign and broke one of the signs posts. Sign was yellow tagged. It had been snowing earlier in the night and the roadways were still very slick. On Hwy 212, there were two East-bound lanes, however, only one lane appeared to have been plowed.</t>
  </si>
  <si>
    <t>Railroad Street</t>
  </si>
  <si>
    <t>Unit 1 was traveling eastbound on Hwy 212 at it's intersection with Railroad Street in the City of NYA. A deer running northbound from the south ditch, ran in front of unit 1 and collided with the center of the grill. Unit 1 sustained severe damage to the front end and had to be towed from the scene. 
Unit 1 sustained over $1000 in damage. No injuries sustained by any vehicle occupants.</t>
  </si>
  <si>
    <t>Driver one was in center median pulling into traffic when a car approaching from behind honked their horn. Driver one went to move over and in the process hit veh. two. Veh. two went into the ditch in an attempt to avoid the collision from veh. one.</t>
  </si>
  <si>
    <t>Unit 1 and Unit 2 were both eastbound in the two eastbound lanes of Hwy 212 with Unit 1 in the right lane and Unit 2 in the left lane.  Unit 1 was a pickup and Unit 2 was a farm tractor.  Unit 1's front left corner struck the right rear tire of Unit 2, causing Unit 1 to veer off the roadway and down into the ditch on the south side of Hwy 212.</t>
  </si>
  <si>
    <t>county road 31</t>
  </si>
  <si>
    <t>#1 driver stated he was travelling eastbound hwy 212 at 55 mph in right hand lane.  #1 driver stated a deer ran across the road from north to south.  #1 vehicle struck the deer.</t>
  </si>
  <si>
    <t>Driver of Vehicle #1 was Westbound on Hwy 212 west of Reform Street. The roads were snow packed at the time. Vehicle #1 ran of right side of the road and overturned. Driver of Vehicle #1 had minor bumps and bruises. Driver was cited for violation of limited license. Vehicle #1 towed from scene.</t>
  </si>
  <si>
    <t>E/B USTH 212 / WEST OF HWY 25</t>
  </si>
  <si>
    <t>BOTH VEHICLES TRAVELING E/B ON HWY 212 NEAR HWY 25. INTERNATIONAL DRIVEN BY LEMNA WAS A MNDOT PLOW TRUCK ACTIVELY PLOWING ROADWAY. UNIT TWO WAS AN OLDSMOBILE SEDAN, UNKNOWN MAKE OR MODEL THAT FLED THE SCENE AFTER THE CRASH.
LEMNA STATED THAT THE OLDSMOBILE ATTEMPTED TO PASS HIM ON THE LEFT AND HIT THE REAR DRIVER SIDE OF HIS TRUCK WITH THE PASSENGER SIDE MIRROR OF THEIR VEHICLE. THE MIRROR BROKE OFF THE OLDSMOBILE, MINOR DAMAGE TO PLOW TRUCK.
NO INJURIES
NO TOWS.</t>
  </si>
  <si>
    <t>#212</t>
  </si>
  <si>
    <t>Vehicle #1 was travelling west on US Hwy #212, just west of Railroad Street.  Driver #1 stated she drove through snow or ice, causing vehicle to begin a skid.  Vehicle #1 struck guardrail on north side of Hwy 212, before spinning out and crossed both west-bound lanes of traffic before entering center median.  Falling snow and slippery road conditions at the time of the crash.</t>
  </si>
  <si>
    <t>Unit 1 was merging on to Highway 212 from Highway 5&amp;25. Driver 1 stated that a semi was driving past in the right hand lane. Driver 1 stated that he started to slip on the roadway and started to spin and lose control of the vehicle. Unit 1 went into the ditch and rolled on to the driver side of the vehicle. Unit 1 sustained moderate damage to the driver side of the vehicle. Unit 1 was towed by Smith Oil. No injuries and no citations.</t>
  </si>
  <si>
    <t>Driver of veh1 said that she had just merged onto USTH 212 W/B from MNTH 5 when she lost control on the fresh snow covered road and slid into the ditch on her right side.
Driver struck the legs of a large 4x8 sized green State of MN signage. 
No injuries. Car sustained minor damage. Car was towed by Quast Amoco out of Arlington, MN.
No charges pending. MNDOT had been advised of the damaged signage.</t>
  </si>
  <si>
    <t>-Crash occurred on WB Hwy 212 near the entrance ramp from WB Hwy 5/25 in NYA
-DV1 was merging onto 212 from 5/25
-DV2 was WB 212 in the right lane
-DV1 said he felt the rear of his motorcycle fishtail prior to losing control
-V1 strikes the right rear of V2
-V1 skids approximately 207' along the payment on it's side until coming to final rest
-DV1 and PV1 have severe road rash
-DV2 said he was traveling approximately 55 mph and he did not see the motorcycle until it hit his vehicle
-Witnesses confirmed that V1 was WB 5/25, V1 seemed to loose control, and then struck V2
-the rear tire V1 was completely bald and I believe that was the major factor in causing this crash
-DV1 cited for operating a motor vehicle with an unsafe tire</t>
  </si>
  <si>
    <t>DRIVER OF THE HONDA AND THE WITNESS WERE SOUTH ON CR33 AND HAD A GREEN LIGHT.
THE DRIVER OF THE FORD REPORTED TRAVELING E/B ON 212 AND DID NOT KNOW WHAT COLOR HIS LIGHT WAS.
THE FRONT OF THE HONDA CONTACTED THE DRIVER DOOR OF THE FORD
NO INJURIES REPORTED
R&amp;V TOWING REQUESTED BY THE HONDA OWNER</t>
  </si>
  <si>
    <t>Unit 1 was traveling eastbound on Hwy 212 west of Co Rd 33.  Unit 1 began to swerve on icy roads.  Unit 1 left the roadway to the right.  Unit 1 struck a road sign in the south ditch.  Unit 1 came to rest in the south ditch facing south.
Driver 1 stated she was attempting to slow down for the stop light at hwy 212 and Co Rd 33  when she began to slide on the icy road.  Driver stated she went into the south ditch, striking a road sign.</t>
  </si>
  <si>
    <t>The vehicles were traveling eastbound on USTH 212 in the left lane.  They were approaching the stop light at CR 33 when it turned yellow.  The Chrysler slowed to a stop, and the Ford did not react quickly enough and rear-ended the Chrysler.  There were no injuries and no tows were required.</t>
  </si>
  <si>
    <t>Hwy 212 W/B at Reform St
A witness saw a dump truck or a boom truck traveling N/B on Reform St and stop in the middle of the intersection.  Witnesses stated that it appeared that the truck hit some overhead cables.  
V2 then was traveling W/B on Hwy 212 through the intersection at Reform St.  V2 then hit the cables.  Immediately the driver of V2 noticed and stopped.  V2 took approximately a couple hundred feet to stop, pulling cables from the north and south side of Hwy 212.  The cables stretched and pulled the cables off of the polls for several blocks on either side.  Most of the damage occurred on the south side of Hwy 212 where it stretched for upwards of 6+ blocks, draping the cables over houses and V3. 
The cables destroyed the semaphore in between the E/B and W/B Hwy 212.
No injuries.  No tows.</t>
  </si>
  <si>
    <t>Unit 1 was traveling westbound Hwy 212 at Co Rd 33.  Unit 1 began to slide on icy road.  Unit 1 left the roadway into the north ditch and struck a road sign.  Minor damage to road sign.  
driver stated he lost control on the icy roads and attempted to correct the vehicle but ending up driving into the ditch hitting the road sign.</t>
  </si>
  <si>
    <t>Unit #2 was stopped in left turn lane US Hwy. 212 to turn north on CSAH 33. Unit #1 was behind unit #2. Driver of unit #1 said light turned green and he took his foot off the brake and checked his mirrors. When he looked forward vehicle #1 was stopped and he stepped on the brake but his vehicle struck the rear of vehicle #2.</t>
  </si>
  <si>
    <t>V1 was stopped at a red light on Eastbound Hwy 212 at the intersection of Reform St. in the city of Norwood Young America.  V2 was behind V1 traveling in the same direction.  V2 was slowing to stop for the red light and struck the rear of V1.
driver of V2 stated he went to depress the brake pedal and his foot slipped off the pedal.  Before he could regain control of the pedal he struck V1 from behind.</t>
  </si>
  <si>
    <t>Unit 1 was traveling EB on Hwy 212 in the area of Co rd 33.  Unit 2 was traveling directly in front of unit 1. Both units informed me that they were coming to a stop at the red light on Hwy 212. Unit 1 informed me that her foot slipped off the brake at slow speeds. This caused her to hit the rear bumper of unit 2. 
Unit 2 provided the same information as unit 1. 
No injuries due to the crash. No citations issued.</t>
  </si>
  <si>
    <t>V1 going WB on 212 in the right center lane of four, put on his signal to make a left turn onto Reform (Cty 33), per witnesses he had a red arrow showing on the signal light. The light was green for through traffic to continue on 212 WB. V2 was going EB on 212 with a green through light, going through the intersection. V1 made contact with the left driver's side of V2. V2 was pushed right and went down the embankment into the grass. V1 stopped at the corner. Minor injury to two parties in V2 and driver of V1 minor injury. NOT TO SCALE.</t>
  </si>
  <si>
    <t>V2 stopped in left turn lane for red light. V1 came up behind V2 in left turn lane and too fast and rear ended V2. Language barrier with driver V1.  White copies issued.  Driver V1 cited for Failure to Drive with Due Care.  Roads were snow packed and extremely icy. Also it was very cold and heavy winds.</t>
  </si>
  <si>
    <t>V/1 SOUTH ON CSAH 33.  V/2 EAST ON USTH 212.  DUE TO THE HEAVY FOG AT THE TIME, IT IS UNCLEAR IF V/1 FAILED TO STOP FOR A SEMAPHORE, OR IF V/2 DID NOT YIELD.  IN THE INTERSECTION, V/1 AND V/2 CRASHED.  V/1 ENDED UP IN THE DITCH, AND V/2 PARTIALLY IN THE DITCH, AGAINST A SEMAPHORE.</t>
  </si>
  <si>
    <t>driver of veh #1 facing west bound preparing to turn. Driver facing north bound struck veh #1 in left rear area.</t>
  </si>
  <si>
    <t>5 HWY</t>
  </si>
  <si>
    <t>V/1 WAS WEST ON USTH 212, APPROACHING THE INTERSECTION WITH CSAH 33.  V/2, EAST BOUND ON USTH 212, IN THE LEFT TURN LANE, TO GO NORTH ON CSAH 33.  V/2 DRIVER TOLD ME THAT HE WAITED IN THE LEFT TURN LANE AT THE RED LIGHT, AND THE LIGHT EVENTUALLY TURNED GREEN.  AS V/2 WAS MAKING LEFT TURN, HIS VEHICLE WAS HIT BY V/1. tALKING TO DRIVER OF V/1, HE COULD NOT TELL ME WHAT THE COLOR OF THE LIGHT WAS, AND THAT HE MIGHT HAVE MISSED THE STOPPING FOR THE RED LIGHT.</t>
  </si>
  <si>
    <t>Hwy 5</t>
  </si>
  <si>
    <t>County Road 33</t>
  </si>
  <si>
    <t>Driver of veh #1 proceeded through stop sign with out stopping. Veh #2 collided with veh #1. Driver of Veh #1 admitted to not stopping for sign.</t>
  </si>
  <si>
    <t>Unit one east bound in the west bound lanes of Hwy 212. Unit two making left turn from co rd 33 onto east bound 212 (had green light).  Unit one hit unit two in the intersection.  No injuries and no photographs taken.</t>
  </si>
  <si>
    <t>-The driver of Unit #2 stated she was EB Hwy 212 when Unit #1 failed to yield, crossed Hwy 212 to go SB Hwy 25, causing Unit #2 to strike Unit #1 to the rear.  The driver of Unit #2 stated she did not have time to slow to avoid the crash.  
-The driver of Unit #1 stated he felt Unit #2 had to yield to him as he crossed Hwy 212.  The driver of Unit #1 was arrested for DUI.
-The drivers and passengers of both Units were treated by Ridgeview Ambulance on scene and signed as non-transports.</t>
  </si>
  <si>
    <t>Driver #1 was stopped at traffic signal on Hwy #212 east at intersection with Co Rd #33.  Driver #2 was travelling north on Co Rd #33 crossing Hwy #212.  Driver #1 thought that the traffic signal had turned green, and began to cross Co. Rd. 33.  In reality, traffic signal was RED for east Hwy #212.  Driver #1 drove into the path of Driver #2, who had the Green signal, and was lawfully proceeding through intersection.  Driver #2 struck Vehicle #1 in right side.  Extensive damage was inflicted on both vehicles.  Vehicles were moved from crash scene to private parking lot prior to officer arrival.  Driver #1 was issued citations pertaining to this incident.</t>
  </si>
  <si>
    <t>V2 west 212 in RL.  V1 east 212 turned left onto CR33.  V2 was unable to avoid hitting V1.  Both drivers stated they had a green light.</t>
  </si>
  <si>
    <t>-DV1 E/B HWY 212 WHEN HE LOST CONTROL AND HIT SIGN
-YELLOW TAG H0763 FOR ROAD SIGN</t>
  </si>
  <si>
    <t>#1 driver stated she was traveling east on US 212 approaching the intersection with CR 33. #1 driver stated she apporached the intersection the light turned to yellow, applied the brakes and slid on the snow packed/icy road in the intersection making contact with veh # 2.  veh. 1 made contact with the front left of veh. 2 causing moderate damage to the front right of her vehicle.
Driver 2 stated that he was traveling north on cr 33.  He was waiting at the intersection at US 212, as his light was red.  Driver 2 stated the light had just turned green for him and he proceeded slowly into the intersection.  Driver 2 stated he was looking at oncoming traffic instead of cross traffic.  Driver 2 stated driver 1 made contact with his vehicle in the left front causing minor to moderate damage to his vehicle.  
Driver 2 could not provide insurance for the vehicle.  Driver two stated he had insurance but the card was not in his vehicle.  driver 2 was cited with no proof of insurance.</t>
  </si>
  <si>
    <t>Unit 2 stopped at red light on Hwy 212 at Co Rd 33 facing east.  Unit one east bound hwy 212 approaching Co Rd 33.  Unit 1 did not see the red light and struck the rear of unit 2.  Driver of unit 1 stated she did not knoow what happened and believed the light was green.  Driver of unit 1 was checked out by Ridgeview and was not transported.  Driver of unit 1 put in for med eval.</t>
  </si>
  <si>
    <t>mn 5/25</t>
  </si>
  <si>
    <t># 1 driver stated he was eastbound us 212 with his cruise on at about 60 mph in the 65 zone.  #1 driver stated the semi was crossing us 212 eastbound lanes in front of him and he struck the side of the semi truck.
#2 driver stated he was facing westbound in his semi tractor trailer and was waiting to cross over us 212 to go south on MN 5/25.  #2 driver stated he did not see #1 vehicle and pulled out in front of it and was struck.</t>
  </si>
  <si>
    <t>REFORM ST N</t>
  </si>
  <si>
    <t>V/1 WAS SOUTH ON CSAH 33, APPROACHING THE LIGHT AT USTH 212.  V/2 WAS WEST ON USTH 212, GOING THROUGH THE INTERSECTION ON A GREEN  LIGHT.  V/1 SPUN OUT, AND WAS NOT ABLE TO STOP IN TIME TO AVOID BEING HIT BY V/2.  V/1 DRIVER TOLD ME THAT HE COULD NOT STOP BECAUSE  OF THE ICE.  AS I TOOK CARE OF THE CRASH, NOT ANOTHER VEHICLE  SLID THROUGH THE INTERSECTION.</t>
  </si>
  <si>
    <t>REFORM ST</t>
  </si>
  <si>
    <t>V2 was stopped at light.  V1 was unable to stop before hitting V2.  D1 and D2 are related and following each other home.</t>
  </si>
  <si>
    <t>#33</t>
  </si>
  <si>
    <t>Vehicle #1 was merging onto Hwy #212 from MN Hwy #5.  At time of incident, heavy rain was falling across the area. Roads slippery due to rainfall, Vehicle #1 began to skid.  Vehicle #1 skidded across center line, striking Vehicle #2.  Vehicle #2 subsequently lost control, entering south ditch.</t>
  </si>
  <si>
    <t>Hwy. 212</t>
  </si>
  <si>
    <t>Co Rd. 33</t>
  </si>
  <si>
    <t>Unit #1 was EB on Hwy. 212, entering the left turn lane to go NB on Co Rd. 33. Unit #1 attempted to stop for unit #2 ahead of it, but began to slide. Unit #1 then moved right in attempt to avoid colliding.  Unit #1 could not avoid and collided with unit #2.
Unit #2 was stopped EB on Hwy. 212 in turn lane to go NB on Co Rd. 33, when it was struck by unit #1 due to road and weather conditions.</t>
  </si>
  <si>
    <t>Unit 2 was stopped in the left turn lane on Hwy. 212 and Reform St. facing east. Unit 1 was traveling east on Hwy 212 when unit 1 entered the left turn lane. Unit 1 was unable to slow down before impacting unit 2. 
Unit 2 sustained minor damage to the passenger side of the rear bumper. Unit 1 sustained moderate damage to her front drivers side bumper. 
Both vehicles were drivable.
Unit 1 informed me of minor knee pain.  Unit 1 declined any medical treatment.</t>
  </si>
  <si>
    <t>Vehicle turned left from East 212 onto Reform street when the trailer went off the road and struck a power pole.</t>
  </si>
  <si>
    <t>Unit 1 was stopped in the eastbound left lane waiting at the intersection of Highway 212 and Reform Street. Unit 1 was the first vehicle stopped at the stoplight. Unit 1 was waiting to make a left hand turn, but was not in the left turn lane due to a different accident. Unit 2 was traveling westbound on Highway 212 approaching the intersection with Reform Street travelling in the left westbound lane. The lights changed from solid red to solid green for the vehicles on Highway 212 to go westbound and eastbound. Unit 1 was confused/not paying attention and did not notice that the left turn signal lamp was still illuminated solid red and had not changed to solid green. Unit 1 started to go through the intersection. Unit 2 was unable to stop and struck Unit 1 in the area of the front passenger wheel. Unit 2 slid off the road into the ditch. No injuries reported. Driver of Unit 1 cited for the failure to obey traffic control signal. Unit 1 towed by Smith's Oil. Unit 2 pulled out of ditch by Jerry's.</t>
  </si>
  <si>
    <t>13TH ST W</t>
  </si>
  <si>
    <t>0300000000000022-I</t>
  </si>
  <si>
    <t>The SUV was traveling eastbound on 13th St. SUV signaled to turn north onto Cedar Ave. SUV came to a stop. The car was traveling eastbound and rear ended the SUV while waiting to turn. Driver of car thought SUV was in the process of turning and the abruptly stopped. The car rear ended the SUV.</t>
  </si>
  <si>
    <t>VEHICLE 1 WAS TRAVELING WEST AND WAS STOPPED WAITING TO MAKE A LEFT TURN AND VEHICLE 2 ALSO TRAVELING WEST REAR ENDED VEHICLE 1. DRIVER 2 STATED HE WAS DISTRACTED BY LOOKING OUT OF THE PASSENGER SIDE WINDOW AND WHEN HE LOOKED UP THE VEHICLE WAS THERE. VEHICLE 2 ATTEMPTED TO SWERVE ONTO THE SHOULDER BUT STILL STRUCK VEHICLE 1.</t>
  </si>
  <si>
    <t>UNIT 2 WAS EAST BOUND HWY 22 CAN CAME TO A STOP IN THE ROADWAY DUE TO A FAMILY OF DUCKS THAT WERE CROSSING THE ROADWAY - UNIT 1 WAS ALSO EAST BOUND WHEN THEY GOT A CALL VIA CAR BLUE TOOTH - DRIVER OF UNIT 1 WENT TO ANSWER THE CALL BY CLICKING ANSWER - DRIVER LOOKED UP AND SAW THAT UNIT 2 WAS STOPPED IN THE LANE OF TRAVEL AND WASN'T ABLE TO GET OUT OF THE WAY FAST ENOUGH AND CRASHED INTO THE REAR OF UNIT 2 WITH THE FRONT OF UNIT 1 - UNIT 2 STATED AFTER HE WAS HIT IT CAUSED HIM TO HIT THE GAS AND IN TURN HE DROVE DOWN INTO THE NORTH DITCH WHERE IT CAME TO REST.- UNIT 1 CAME TO REST ON THE HIGHWAY AT CRASH SCENE.</t>
  </si>
  <si>
    <t>V1 was NB on MNTH 22 Just north of Glencoe.  D1 lost control, over-corrected, and went into the right side ditch.  he went into a drainage ditch.  Driver has a revoked driving status.  He was cited for Driving after Revocation and Fail to Use Due Care.</t>
  </si>
  <si>
    <t>MNTH 22</t>
  </si>
  <si>
    <t>V1 AND V2 WERE TRAVELING SE ON MNTH 22 1/4 MILE SE OF MM109.  V2 WAS STOPPED AT THE TAIL END OF A LINE OF TRAFFIC.  D1 STATED HE WAS LOOKING DOWN AT HIS RADIO.  HE LOOKED UP AND SAW V2 STOPPED.  HE SLAMMED ON HIS BRAKES LEAVING MARKS, BUT COULDNT STOP AND CRASHED INTO THE REAR OF V2.  D1 WAS CITED FOR FAIL TO USE DUE CARE, MSS 169.14.1.  D2 DID NOT HAVE INSURANCE ON THE V2.  HE WAS CITED FOR NO INSURANCE, MSS 169.797.2.  V1 WAS MOVED INTO GLENCOE.  D2 WAS ABLE TO GET INSURANCE ON HIS VEHICLE WHILE WAITING.  HE DROVE IT AWAY, WHEN I CONFIRMED THERE WAS INSURANCE.</t>
  </si>
  <si>
    <t>MILLER  PARKING LOT</t>
  </si>
  <si>
    <t>-Clear / Dry rds.
-D1 stated N/B Hwy 22 making a L. turn into Miller Parking lot, didn`t see Veh.2 S/B on Hwy 22.
-D.2 stated Veh. 1 turned in frt. of her.
-Ethan Transported by Ambul. to Glencoe ER.
-Both vehs towed by Kevin`s.
- Witnesses  Grob &amp; Katzenmeyer both stated saw veh1 turn in frt. of veh 2
-D.1 cited for: Drv. w/o due care   (889000401727)</t>
  </si>
  <si>
    <t>UNIT 2 WAS SLOWING TO TURN LEFT INTO MILLER MANUFACTURING PARKING LOT. DRIVER 2 STATES SHE HAD HER SIGNAL ON.
UNIT 1 STATES HE DID NOT SEE TURN SIGNAL, BUT SEE BRAKE LIGHTS, HOWEVER NOT IN TIME. THERE WAS A BYPASS LANE AVAILABLE TO UNIT 1. DRIVER 1 ADMITS BEING TIRED FROM WORKING THE NIGHT SHIFT.
DRIVER 1 CITED FOR FAILURE TO DRIVE WITH DUE CARE.</t>
  </si>
  <si>
    <t>UNIT 2 WAS IN NORTH BOUND LANE OF HWY 22 - UNIT 2 WAS ATTEMPTING TO TURN LEFT INTO A BUSINESS AND HAD HIS LEFT TURN SIGNAL ON AS HE STARTED TO MAKE HIS TURN - UNIT 1 WAS ALSO NORTH BOUND HWY 22 - UNIT 1 SAW UNIT 2'S  TURN SIGNAL BUT THOUGHT HE HAD FORGOT TO TURN IT OFF AS HE HAD PREVIOUSLY TURNED OUT OF A DRIVEWAY TO THE SOUTH - UNIT 1 WANTED TO PASS AND ATTEMPTED TO PASS UNIT 2 ON LEFT IN A NO PASS ZONE BUT CONTINUED ON AND ENDED UP SIDESWIPING UNIT 2 IN FRONT FENDER WITH HER PASSENGER SIDE- THERE WAS A BYPASS LANE ON THE RIGHT HAND SIDE OF THE HWY TO ALLOW FOR SAFE PASSING THAT WAS NOT UTILIZED - WITNESS CONFIRMED STORY</t>
  </si>
  <si>
    <t>Driver of Suburban was southbound on Hwy 22. Driver of Suburban was slowing down because a vehicle in front of her was signaling to turn right. Driver of Nissan was behind Suburban. They did not slow down in enough time and hit the Suburban on the driver side rear with their passenger side.</t>
  </si>
  <si>
    <t>U1 was NB on MNTH 22 and about to turn left into the parking lot for Miller Manufacturing. Driver of U1 misjudged the entrance and drove into the damage damaging the front of the vehicle. Driver has a medical condition called Retinitis Pigmentosa where driving at night is difficult and was a cause for the crash.</t>
  </si>
  <si>
    <t>Pine Drive</t>
  </si>
  <si>
    <t>Driver of Unit 1 was traveling south on Hwy 22 and ran off the roadway to the left approximately 30 yards north of the intersection of Hwy 22 and Pine Drive, on the east side of the road.  The vehicle traveled on the shoulder, entered the ditch and then struck the field approach. The vehicle then went airborne, landed and continued another 60 yards on the shoulder/ditch.Total of 90 yards from where the R/F tire entered the roadway to the vehicle's back bumper. Driver appeared and admitted to be under the influence of non-prescription medications and lagter stated he had used cocaine prior to the crash. See Glenoce Police Department (ICR 14-470)for details and charges. Due to the driver's condition an ambulance to called and transported the driver to Glencoe Hospital.</t>
  </si>
  <si>
    <t>PINE DR</t>
  </si>
  <si>
    <t>#1 BACKING ONTO MNTH 22 FROM FIELD APPROACH. #2 STOPPED AT STOP  SIGN, TURNING RIGHT ONTO MNTH 22. #1 DID NOT SEE #2 UNTIL #2  SOUNDED HORN.
#1 DID NOT  REALIZE THAT HE HAD MADE CONTACT / DAMAGED HIS VEH  AND UNIT #2, LEFT SCENE.</t>
  </si>
  <si>
    <t>U2 WAS SB HWY 22 BEHIND A SEMI - SEMI WENT TO TURN INTO MILLER MFG - U2 WAS ABLE TO SAFELY SLOW DOWN AND AVOID SEMI - U2 HEARD BREAKS/SKIDDING LOOKED BACK AND SAW U1 - U2 TRIED TO GET OUT OF THE WAY BUT U1 HAD CRASHED INTO THE REAR OF U2.</t>
  </si>
  <si>
    <t>Motorcycle was North bound Hwy 22. There were two vehicle ahead  of motorcycle and the lead vehicle was preparing to turn left.
It appeared to witnesses and motorcycle driver that second  vehicle did not see vehicle turning and had to slow quickly and  maneuver around lead vehicle.
Motorcycle noticed second vehicle slow quickly but didn`t see  brake lights. Driver of motorcycle tried to slow down fast and  lost control.
Motorcycle went into ditch on right side of Hwy.</t>
  </si>
  <si>
    <t>2011-13948</t>
  </si>
  <si>
    <t>115th St</t>
  </si>
  <si>
    <t>VEHICLE WAS TRAVLING NB ON HWY 22 WHEN THE DRIVER LOST CONTROL OF THE VEHICLE STUCK A MAILBOX ON THE PASSANGER SIDE AND OVERCORRECTED AND THEN ENDED IN THE WEST DITCH.</t>
  </si>
  <si>
    <t>Unit 1- Buick was entering onto MNTH 22 from business driveway on west side on highway preparing to turn north.
Unit 2- Chevrolet was traveling south on MNTH 22 approaching business driveway.
Unit 1 pulled out onto MNTH 22 in front of Unit 2.
Unit 2 hit the left rear of Unit 1.</t>
  </si>
  <si>
    <t>115TH ST (T-103)</t>
  </si>
  <si>
    <t>UNIT #2 SLOWING FOR DEER WHICH HE EVENTUALLY HIT (EVENT # P150162297). UNIT #1 RAN INTO REAR OF UNIT #2. UNIT #2`S TAIL/BRAKE LIGHTS WORKING POST-CRASH.
DRIVER #1 ISSUED PAPER CITATION 889000427030 FOR FOLLOWING TOO CLOSELY.</t>
  </si>
  <si>
    <t>3 (120TH STREET)</t>
  </si>
  <si>
    <t>TWO HORSES RAN OUT OF THE DITCH, VEHICLE HIT ONE HORSE. HORSE WAS KILLED.
HORSES OWNED BY GARY ALLEN RADUENEZ, 10251 STATE HWY 22, GLENCOE MN 55356  952-564-7299</t>
  </si>
  <si>
    <t>120TH</t>
  </si>
  <si>
    <t>V1 WAS TRAVELING SOUTH ON MNTH 22.
V2 WAS TRAVELING NORTH ON MNTH 22.
D1 SAID HE WAS GOING 45MPH WHEN HE LOST CONTROL, CROSSED THE CENTER LINE AND COLLIDED WITH V2.
BOTH WITNESSES STATED THAT V1 CROSSED THE CENTER LINE AND COLLIDED WITH V2.</t>
  </si>
  <si>
    <t>Fogarty was southbound in her 2020 Chevrolet Traverse and Koester was behind Fogarty in his 2013 Chevrolet Equinox. Fogarty rear ended Koester on a straight and level portion of MNTH 22 which had no traffic controls and no slowed or stopped traffic in front of him.
Koester stated he was travelling southbound at about 5mph over the speed limit, although he did not know his speed, and the 8 1/2 month old infant in the back seat began to cry. He stated he was tending to the infant to see if it needed a bottle or anything when he turned back around he had hit the Traverse which was in front of him. Koester stated neither he, nor his son, were injured. He stated he was following the Traverse too close and his distraction by the child was a factor in the crash.
Fogarty stated she was southbound on MNTH 22 going about 62mph in her Traverse when she was rear ended by Koester. She stated there was no traffic that had slowed in front of her and she had not slowed or braked while driving. She stated that Koester came out of nowhere and rear-ended her. Fogarty stated her neck and back were stiff but she did not feel she was injured and denied medical attention. 
There were no skid marks or indications of braking prior to the point of impact which was in the southbound lane of MNTH 22 to the north of the address 10251 MNTH 22. 
Fogarty's vehicle was towed by Kevin's Towing and Koester had his vehicle pulled into a friend's driveway at 10251 MNTH 22 until a tow truck could be arranged. 
Formal charges against Koester were recommended to the McLeod County Attorney's Office.</t>
  </si>
  <si>
    <t>V1 WAS NB HWY 22 AND HAD PULLED TO THE EAST SHOULDER TO ATTEMPT TO MAKE UTURN - V2 WAS SB HWY 22 WHEN V1 PULLED BACK OUT ONTO HWY 22 AND MADE UTURN IN FRONT OF V2 AND STRUCK V2 IN FRONT DRIVER SIDE FENDER WITH FRONT OF V1- BOTH VEH'S ENDED UP IN SB LANE OF HWY 22 BLOCKING THE LANE.</t>
  </si>
  <si>
    <t>CLOUDY / DRY RDS
VEH1 WAS PULLED OVER PARKED ON SHOULDER OF THE ROAD FACING S/B ON HWY 22.  D1 STATED DIDN'T SEE ANYONE COMING AND PULLED OUT BACK INTO ROAD WAY.  HIT VEH2 THAT WAS ALSO S/B IN THE R.R. OF THE VEH.
VEH1 DROVE AWAY FROM THE SCENE
VEH2 TOWED BY KARS ON PATROL
D.1 CITED FOR: FAIL TO YEILD  ( 881905870529 )</t>
  </si>
  <si>
    <t>120TH ST/  CSAH 3</t>
  </si>
  <si>
    <t>Unit 1 was traveling south on Hwy 22. Unit 1 drifted over center  line of Hwy and the drivers side mirror hit the drivers side  mirror of Unit 2 which was traveling north on Hwy 22.
Both vehicle still able to be driven.</t>
  </si>
  <si>
    <t>#2 was turning into driveway of 10627 HWY 22. Witness (behind #1) observed brake/signal light, which was still operational post-crash. Witness reports #1 was driving aggressively prior to crash. #1 says he thought #2 was turning right (?), did not see brake/signal lights, was going to pass on the right. Where pass began is a no passing zone, marked by sign and line.
Right front of #1 hit left front of #2. #1 then ran off road, hitting 2 mail boxes.
#1 cited for failure to use due care.</t>
  </si>
  <si>
    <t>UNIT #1 MADE A LEFT TURN IN FRONT OF UNIT #2.
UNIT #2 APPLIED BRAKES AND STEERED RIGHT.
UNIT#1 SHOULD NOT HAVE TURNED SO CLOSELY TO APPROACHING UNIT #2, BUT HAD UNIT #2 MAINTAINED ITS LANE, THERE MOST LIKELY WOULD HAVE BEEN NO COLLISION, AS THE ARE OF IMPACT IS THE WESTBOUND SHOULDER. NO CITATIONS ISSUED TO EITHER DRIVER.</t>
  </si>
  <si>
    <t>120TH ST</t>
  </si>
  <si>
    <t>D1 (CHEV) WAS IN SB LANE OF MNTH 22 STOPPED TO MAKE A LEFT TURN ONTO 120TH ST.  HE SAID THE SUN WAS IN HIS EYES AND DIDN`T SEE V2 (FRHT, UPS VAN) WHICH WAS NORTH ON MNTH 22.  D1 BEGAN TO MAKE THE TURN, SAW V2, TRIED TO SWERVE BACK INTO HIS OWN LANE BUT HIS VEHICE WAS STILL IN THE LANE AND HIT V2 IN THE LEFT REAR OF THE VAN.  D2 WAS TAKEN BY AMBULANCE TO THE GLENCOE HOSPITAL FOR TEST.  HE TOLD ME HE WAS NOT INJURED.  D1 WAS CITED FOR FAIL TO YIELD MSS 169.20.2.  KEVIN`S AUTO SALES TOWED V1 AND  V2 WAS DRIVEN AWAY.</t>
  </si>
  <si>
    <t>SNOWING / SLUSHY ROADS
BRIAN WAS S/B ON HWY 22. HE TOLD ME A BLUE PICKUP SPUN OUT IN FRONT OF HIM AND HE SLOWED DOWN AND LOST CONTROL AND ENDED UP CROSS WAYS PARTLY IN THE RD WAY.
JON WAS ALSO S/B ON HWY 22 BEHIND BRIAN.  JON HIT THE R.R. OF BRIAN'S VEH AS HE WAS CROSS WAYS IN THE ROAD.
KARS ON PATROL CAME TO PULL OUT BOTH VEHICLE,  BOTH VEHICLES DROVE AWAY FROM THE SCENE</t>
  </si>
  <si>
    <t>Both units southbound on MNTH 22. Unit 2 slowing to make left turn onto CSAH 3. Driver #1 was not paying attention and rear-ended Unit 2.
Driver 1 cited for failure to drive with due care.</t>
  </si>
  <si>
    <t>120TH STREET</t>
  </si>
  <si>
    <t>Unit 1 was traveling northwest on Highway 22 approaching 120th Street. Unit 2 was stopped at the end of the driveway at Neubarth Contracting. Unit 2 attempted to cross Highway 22 to continue eastbound on 120th Street. Unit 1 applied brakes and struck unit 2 on the passenger side rear wheel well area. Unit 1 continued driving into the west ditch to the north of Neubarth Contracting driveway and came to a final rest. Unit 2 rotated clockwise and came to a final rest in the right turn lane of Highway 22 south.</t>
  </si>
  <si>
    <t>Unit 1 (629NMK) was eastbound on MNTH 22 while Unit 2 (639LXN) was stopped in roadway to make left turn  to head north on county road 3.   Unit 1 driver applied brakes but was unable to stop in time and struck back of Unit 2.
Driver 1 stated that she was looking at the farm that was on the south side of MNTH 22 and not paying attention to the roadway. 
Driver 2 stated she was stopped in the roadway waiting to turn left since traffic was heavy.
Driver 1 was cited for Duty to Drive With Due Care.</t>
  </si>
  <si>
    <t>UNIT 1 TRAVELING NORTH ON MNTH 22 BY CR 3
UNIT 2 TRAVELING SOUTH BOUND ON MNTH 22 BY JADE AVE
UNIT 1 WENT OVER CENTERLINE STRIKING UNIT 2 IN THE REAR AXEL CAUSING MODERATE DISABLING DAMAGE
UNIT 2 WENT INTO SOUTH DITCH
UNIT 1 WENT WEST INTO SOUTH DITCH
UNIT 1 SUFFERED SEVERE TOTALING DAMAGE TO DRIVERS SIDE FRONT
DRIVER OF UNIT 1 ADMITTED FALLING ASLEEP HE WAS ISSUED A CITATION FOR DUTY TO DRIVE WITH DUE CARE.
DRIVER OF UNIT 1 ISSUED CITATION FOR DUTY TO DRIVE WITH DUE CARE. CITATION NUMBER 881803170326</t>
  </si>
  <si>
    <t>JADE AVENUE</t>
  </si>
  <si>
    <t>V1 TRAVELLING NW ON MNTH 22 RAN OFF ROAD ON WEST SIDE, SPUN 180 DEGREES, RAN OVER SMALL SHRUB, AND CAME TO REST IN WEST DITCH.
NO INJURIES.
VEHICLE TOWED BY KEVIN'S TOWING.</t>
  </si>
  <si>
    <t>11-17506</t>
  </si>
  <si>
    <t>Adams Street SE</t>
  </si>
  <si>
    <t>Airport Road</t>
  </si>
  <si>
    <t>Unit 1 Eastbound on Airport Road
Unit 2 Southbound on Adams Street
Unit 2 did not stop at stop sign and struck Unit 1 in driver side door. Unit 1 came to rest in southeast ditch facing south. Unit 2 came to rest in southeast ditch facing west.
Charges pending.</t>
  </si>
  <si>
    <t>U2 was NB on MNTH 22. D2 said he saw a school bus stopping with its red lights on and had to hit the brakes. U1 was NB on MNTH 22 and D1 said he saw the red lights of the school bus but did not see the brake lights of U2. U1 rear ended U2 in the lane of traffic. W1 was the school bus driver and stated she did not think either of the driver's were paying attention and did not think they was going to stop. W1 said the U2 slammed on its brakes when he noticed the red lights and U1 could not stop in time.</t>
  </si>
  <si>
    <t>Driver of Unit 1 was traveling northbound on Hwy 22 and had just passed Jade Ave when she wasn't paying attention and crossed the centerline. The vehicle then entered the west ditch and struck a large wooden utility pole. The roadway was wet but not slippery or snow covered. Glencoe Fire Dept and Allina Ambulance arrived prior to my arrival. Female was transported to Glencoe Hospital for a neck/head injury. Driver couldn't recall the crash and denied access to her cell phone. Kevin's Towing of Glencoe towed the vehicle. No insurance was found in the car. Driver cited for numerous violations.</t>
  </si>
  <si>
    <t>Unit 1- GMC Yukon was northbound on Hwy 22 pulling a trailer with flooring scraps.
Strap that was holding flooring scraps down came loose and a piece of carpet flew out.
Unit 2 - Hyunda Sonata was southbound on Hwy 22. A piece of carpet flew out of the trailer of Unit 1. 
The driver of Unit 2 was unable to avoid the piece of carpet and hit it. Minor damage to the front right corner (broken bumper and light), Unit 2 still drivable.</t>
  </si>
  <si>
    <t>Driver had been southbound. Evidence indicates vehicle had drifted to the right, and the driver severely over-corrected to the left. Vehicle crossed roadway and ran off the road overturning several times. A passing motorist transported the driver home, and then called the Police. Police made contact with the driver, and transported him to the hospital for medical treatment.
The driver was obviously impaired. A search warrant was obtained and a blood sample taken.
Driver will be charged by formal complaint pending test results.</t>
  </si>
  <si>
    <t>V1 WAS NB ON MNTH 22 AT MILEPOST 112.  V1 TRIED TO PASS V2, WHICH WAS AN AMBULANCE.  HE SAID HE WAS GOING TOO FAST.  THE BACK END OF V1 STARTED TO BREAK AWAY AND D1 SAID HE TRIED STEERING INTO THE SKID.  THIS CAUSED THE RIGHT FRONT OF V1 TO CONTACT THE LEFT REAR OF V2.  V1 SPUN OUT AFTER CONTACT AND WENT INTO THE EAST DITCH.  V2 REMAINED ON THE ROADWAY.  THE ROADS WERE ICE AND SNOW PACKED WITH SNOW ON TOP.  IT WAS WINDY AND SNOWING HARD.  D1 WAS CITED FOR FAIL TO USE DUE CARE (MSS 169.14.1) NO INJURIES.  THE AMBULANCE HAD ONE DRIVER AND 4 OCCUPANTS IN THE REAR, 3 TENDING TO ONE PATIENT.  SEATING FOR THEM UNKNOWN, UNKNOWN SEATBELT SITUATION. PATIENT WAS ON GURNEY.</t>
  </si>
  <si>
    <t>125TH ST</t>
  </si>
  <si>
    <t>Unit 1 was traveling south on Hwy 22. Driver noticed two deer along side Hwy and slowed.
Unit 2 was traveling behind Unit 1 and did not notice vehicle in front slow and had to put motor cycle onto its side.</t>
  </si>
  <si>
    <t>UNIT #3 WAS SLOWING IN TRAFFIC DUE TO ROAD AND VISIBILITY CONDITIONS, VEHICLES GOING OFF ROAD IN FRONT OF HER. UNIT #1 COMING UP BEHIND #3 TOO FAST FOR CONDITIONS, MANUEVERED LEFT HITTING LEFT REAR OF #3, CROSSED CENTER AND SIDESWIPED #2 WHO  WAS GOING THE OPPOSITE DIRECTION AND ATTEMPTING TO AVOID  COLLISION WITH #1.
#3 LEFT SCENE DUE TO SAFETY CONCERNS, CALLED IN A SHORT TIME  LATER. #`S 1 AND 2 BOTH RAN OFF ROAD TO THEIR RIGHT SIDES, CAME  TO REST IN DITCH.</t>
  </si>
  <si>
    <t>CLEAR / DRY RDS.
CORY NB ON HWY 22 MAKING A L. TURN ONTO 125TH ST STOPPED FOR SB TRAFFIC.
KRISTIN ALSO NB ON HWY 22 DIDN'T NOTICE VEH STOPPED AND RAN INTO BACK OF IT
WITNESS ZABEL STATE SHE WAS S/B ON HWY 22 MAKING A R. TURN ONTO 125TH ST.  SEEN CORY VEH MAKING A L. TURN WAITING FOR HER.  DIDN'T SEE THEM HIT, SAW THE VEHS AFTERWARDS
BOTH VEHS TOWED BY KEVINS</t>
  </si>
  <si>
    <t>125TH STREET</t>
  </si>
  <si>
    <t>UNIT 1 DRIVING NORTH ON MNTH 22.
DEER RAN ONTO ROAD FROM LEFT DITCH.
UNIT 1 STRUCK DEER CENTER OF VEHICLE.
UNIT 1 LOOKS TO BE TOTALED.
ISSUED DEER POSSESSION TAG TO DRIVER OF UNIT 1</t>
  </si>
  <si>
    <t>-Cloudy / Dry Roads.
-D.1 stated going S/B on Hwy 22 when the veh. in front of her hit the brakes and stopped in the road.  She said she didn`t see any animals around. D.1 stated going about 61 mph.
-D.2 stated he was going S/B on Hwy 22 when a brown dog came out of the bean field westbound in front of him. He hit his brakes.
-Veh.1 was going to be removed by a private party.
-Veh.2 was able to drive away.
-No injuries.
-D.1 cited for: Drive w/o Due Care (88900015883).</t>
  </si>
  <si>
    <t>V2 WAS NB ON MNTH 22 GOING 40-45MPH DUE TO ICY ROADS.  V1 CAME UP BEHIND HER AND BEGAN TO OVERTAKE V2.  HE LOST CONTROL DURING THE PASS AND SIDESWIPED V2.  HE WENT INTO THE DITCH.  V2 DID NOT GO IN THE DITCH.  D1 WAS CITED FOR FAIL TO USE DUE CARE.</t>
  </si>
  <si>
    <t>Unit 1- Ford Focus was traveling east on 125th Street approaching Highway 22.
Unit 2- Sterling State Dump Truck was traveling south on Highway 22 approaching 125th Street.
Unit 1 failed to stop at stop sign and entered into the intersection. As Unit 1 entered the intersection it was hit by Unit 2 on the left rear.
Unit 2 was on a through roadway and had the right of way.</t>
  </si>
  <si>
    <t>14-00000056</t>
  </si>
  <si>
    <t>HWY 22</t>
  </si>
  <si>
    <t>-UNIT ONE GOING N/B ON HWY 22.
-DRIVER OF UNIT ONE STATED SHE DID NOT KNOW WHAT HAPPENED, THEY WERE DRIVING THEN ALL OF A SUDDEN THEY LOST CONTROL AND WENT INTO THE EAST DITCH AND ROLLED.
-PASSENGER 1 (HUSBAND) STATED THAT THE DRIVER TRIED TO PASS  A VEHICLE AND WHEN UNIT ONE HIT THE CENTER RUMBLE STRIPS THE VEHICLE LOST CONTROL AND WENT INTO THE DITCH.
-WITTNESS STATED THAT UNIT ONE WAS GOING N/B ON HWY 22 AND WAS FOLLOWING A VEHICLE.  
-WITTNESS STATED THAT HE SAW UNIT ONE FISH TAIL "VIOLENTLY" AND THEN GO INTO THE EAST DITCH AND ROLL 1-2 TIMES.
-WITTNESS STATED THAT HE WAS UNSURE IF UNIT ONE WAS TRYING TO PASS, WITTNESS DID STATE THAT UNIT ONE WAS PRETTY CLOSE TO THE VEHICLE IT WAS FOLLOWING.
-WITTNESS WAS IN THE CURVE WHEN HE SAW THE CRASH.
-UNIT ONE CAME TO REST ON ITS DRIVERS SIDE.</t>
  </si>
  <si>
    <t>The pickup truck was traveling S/B when a deer ran out in front of it. Driver hit the breaks to avoid hitting the deer which caused the van behind the truck to rear end the truck.</t>
  </si>
  <si>
    <t>UNIT 1 WAS SOUTH BOUND HWY 22 ROADWAY WAS CLEAR OF ICE/SNOW AT THE TIME - VEH IN FRONT OF HER WAS TRAVELING SLOWER THAN POSTED SPEED LIMIT - DRIVER WENT TO PASS WAS ABLE TO DO SO SAFELY BUT ONCE SHE RE-ESTABLISHED THE LANE A SECTION OF THE HIGHWAY WAS GLARE ICE AND SHE STARTED TO SLIDE AND OVER CORRECTED AND WENT INTO THE WEST DITCH OF HWY 22 GOING IN NOSE FIRST AND ROLLING HER VEH SEVERAL TIMES COMING TO REST ON ITS TOP/ROOF- DRIVER WAS ABLE TO CRAWL OUT OF THE VEH ON HER OWN.</t>
  </si>
  <si>
    <t>BOTH V1 AND V2 WERE TRAVELING NW ON MNTH 22 AT MM 113, THERE WAS A HERD OF DEER ON THE SIDE OF THE ROAD AND DITCH, A FEW CROSSED, SO V2 STOPPED OR SLOWED FOR THE DEER, V1 WAS LOOKING AT THE DEER AND DIDN`T SEE THAT V2 WAS STOPPED OR GOING SLOW IN FRONT OF HIM, V1 REARENDED V2.  BOTH WERE TRANSPORTED TO THE GLENCOE HOSPITAL.  BOTH VEHICLES WERE TOWED BY KEVIN`S AUTO SALES.  SEVERE DAMAGE TO BOTH VEHICLES.  D1 COMPLAINED OF CHEST PAIN FROM BELT AND AIRBAG.  D2 COMPLAINED OF NECK PAIN.</t>
  </si>
  <si>
    <t>Driver of V1 was southeast on MNTH 22 at MM 113.  She was watching a video on her cell phone as it was being held by the front right passenger.  she went over the center line and a truck was coming.  She over corrected and went into the ditch on the south west side.  she sideswiped trees and bushes causing damage to the front and right side of the vehicle.  The front right passenger went to the hospital via ambulance.  She complained of leg pain.  All were belted and no airbag deployment.  no other injuries reported.  D1 is cited with Careless Driving MSS  169.13.2.  the vehicle was driven home by her father after the right rear tire was changed.</t>
  </si>
  <si>
    <t>UNIT 1 TRAVELING SOUTH BOUND ON MNTH 22.
UNIT 1 WAS NORTH OF SOUTH OF LACE AVE WHEN A DEER JUMPED OUT OF THE WEST RIGHT DITCH.
UNIT 1 STRUCK DEER WITH FRONT END CAUSING MODERATE DAMAGE
DRIVER GIVEN CRASH REPORT FORM AND INFO SHEET
DEER POSSESSION TAG GIVEN TO LOCAL RESIDENT RYAN DUANE VERDECK DOB 02-28-1974</t>
  </si>
  <si>
    <t>TRAVEL LANE WAS DRY, SHOULDER &amp; DITCH SLOPE SLIPPERY.
DRIVER NOT SURE WHAT HAPPENED, THINKS WIND TOOK HIM. RAN OFF  ROAD RIGHT SIDE, HIT SIGN STRUCTURE BEFORE COMING TO REST AGAINST FENCE.</t>
  </si>
  <si>
    <t>V1 WAS TRAVELING SOUTH ON MNTH 22.
V1 CROSSED THE CENTER LINE AND WENT INTO THE DITCH.
D1 SAID HE BLACKED OUT.</t>
  </si>
  <si>
    <t>UNIT 1 TRIED PASSING VEHICLES ON MNTH 22
UNIT 1 LOST CONTROL AND WENT INTO RIGHT DITCH 
UNIT 1 LAUNCHED OVER LACE AVE AND CAUSED MODERATE DAMAGE TO DRIVER SIDE RIMS AND UNDER CARRIAGE.
DRIVER OF UNIT 1 CITED WITH DUTY TO DRIE WITH DUE CARE
CITATION NUMBER 889000401916</t>
  </si>
  <si>
    <t>Unit 2 southbound on MNTH 22 approaching intersection of MNTH 22 and Lace Avenue. Unit 2 was the lead vehicle in a line of three southbound vehicles. The second vehicle was the witness, driving a white sedan. The third vehicle was Unit 1. The intersection of MNTH 22 and Lace Avenue is controlled by stop signs on Lace Avenue and through traffic has the right of way. There is no left turn lane for southbound traffic on MNTH 22 to turn north onto Lace Avenue. There is a right turn lane for traffic turning south onto Lace Avenue. 
As reported by the driver of Unit 2, he moved partially into the right turn lane so he could make his left turn north onto Lace Avenue. The driver said he did not know how far he moved into the right turn lane and could not estimate how much of his truck was in each lane. The driver stated he alway does that at that intersection to set up his turn. 
The witness, who was traveling directly behind Unit 2, observed Unit 2 reduce its speed and activate left turn signal. Witness observed Unit 2 then move at least half of its vehicle into the right turn lane. Witness reported she also moved her vehicle into the right turn lane because she was confused by the trucks movement and had concerns the driver might be fatigued or impaired. Witness recalled the positioning of her vehicle to be slightly offset to the left of Unit 2. Witness believed her vehicle could have blocked the left turn signal of Unit 2. Witness stated she and both Unit's involved in crash had slowed significantly prior to the crash occurring. She recalled Unit 1 continued in southbound lane of MNTH 22 passing her on the left. The witness did not believe Unit 1 crossed over the center line to make this maneuver. Witness recalled Unit 2 made its left turn as Unit 1 was beside her. Unit 1 veered to the left to avoid a crash. Witness stated she believed the crash was the fault of Unit 2. 
Driver of Unit 1's recollection of the incident matched the description of the witness. Driver stated she could not see the left turn signal of Unit 2, and thought both vehicles were turning right onto Lace Avenue.</t>
  </si>
  <si>
    <t>VEHICLE WAS SB ON MNTH 22 AT MP 114 WHEN A DEER CAME FROM THE DITCH AND STRUCK THE CAR ON THE LEFT SIDE, CAUSING DAMAGE TO THE LEFT SIDE, FRONT, AND THE WINDSHIELD WAS BROKEN OUT.  DEER WAS REMOVED FROM ROAD.  NO INJURIES.  KEVINS TOWING.</t>
  </si>
  <si>
    <t>V1 WAS TRAVELING NW ON MNTH 22 NEAR MM 114.  HE STOPPED IN THE LANE FOR A HEARD OF DEER CROSSING IN FRONT OF HIM.  V2 WAS ALSO NW ON 22.  HE SAID SHE REMEMBERS LOOKING UP AND SEEING THE DEER AND THE BRAKE LIGHTS.  SHE COLLIDED INTO THE REAR OF THE TRUCK. SHE ESTIMATED HER SPEED AT 60MPH.  SHE DIDN  REMEMBER WHY SHE LOOKED DOW.  D1 SAID HE WAS STOPPED FOR ABOUT 4 SECONDS BEFORE THE COLLISION.  D2 WAS INJURED.  COMPLAINING OF CHEST, NECK, AND LEG PAIN.  TRANSPORTED BY AMBULANCE TO HUTCHINSON MEDICAL CENTER.</t>
  </si>
  <si>
    <t>During period of snow with very poor road conditions vehicle ran off the road to the right and rolled at least 1 time.  Driver and passenger were checked by ambulance but signed off on transport.  Image is Google earth image in diagram and not a photograph from the day of the crash.</t>
  </si>
  <si>
    <t>Vehicle was north bound and crossed over the center lane and onto the south bound lane. The vehicle left the road and drove down into the ditch. The vehicle traveled into the ditch and stopped approximately 336 feet from where it left the roadway. Vehicle final rest was approximately .2 miles south of 140th St.
Driver was arrested for DWI, and refused to give a sample.</t>
  </si>
  <si>
    <t>UNIT 2 STOPPED OR NEARLY STOPPED BEHIND OTHER VEHICLES THAT WERE STOPPED FOR AN ANIMAL CROSSING THE ROADWAY. UNIT 1 LOCKED UP BRAKES, RAN INTO REAR OF UNIT 2.
DRIVER 1 CITED FOR FAILURE TO DRIVE WITH DUE CARE. DRIVER 1'S ADDRESS NOT HOME ADDRESS, HOME ADDRESS ON FILE WITH DPS.</t>
  </si>
  <si>
    <t>Clear, dry roads
McLeod County Squad W/B HWY 22.
Deer S/B in front of squad, causing squad to hit deer.
No town, vehicle derivable.</t>
  </si>
  <si>
    <t>BISCAY CITY LIMITS</t>
  </si>
  <si>
    <t>CODY WAS SOUTHBOUND HWY 22 ENTERING TOWN OF BISCAY. HE EXPLAINED THAT HE HAD A HEADACHE AND DOES NOT REMEMMBER SEEING BISAY.  HE WOKE TO THE SOUND OF HIS MOTOR REVING AND FOUND THAT HE WAS RESTED UP AGAINST TREE.  HE HAD CROSSED CENTERLINE AND INTO EAST DITCH AND DOWNHILL INTO A TREE BY THE RIVER.  SERIOUS DAMAGE TO FRONT OF CAR. NO INJURIES FROM ACCIDENT.</t>
  </si>
  <si>
    <t>Biscay</t>
  </si>
  <si>
    <t>Vehicle 2 was South bound on Hwy 22 and about the speed limit.  Vehicle 1 was exiting the parking lot of the Biscay Bar to turn north to locate a parking spot.  Driver of Vehicle 1 stated she had looked but not observed vehicle 2 prior to pulling out.  Vehicle 2 struck vehicle 1 on the left side of vehicle.  Both vehicle sustained minor damage. Driver of vehicle 1 was issued a citation for failure to yield the right of way.</t>
  </si>
  <si>
    <t>Unit 2 traveling s/b on MNTH 22. Unit 2 slowed quickly for traffic in front slowing/stopping for left turn.  Unit 1 swerved and crashed into rear end of Unit 2. Damage was consistent. Neither vehicle required a tow. No parties were injured. Photographs were taken.  Driver 1 issued citation for crash.</t>
  </si>
  <si>
    <t>CLOUDY / WET, DAMP RD WAY
VEH 1 WAS S/B ON HWY 22, CROSSED THE CENTER LINE AND HIT SEMI AND TRL GOING NB. VEH1 ENDED UP WEST OF HWY 22 IN THE GRASS UP AGAINST ELECTRICAL PANELS AND LIFT STATIONS.  VEH 1 CAUGHT ON FIRE.
D.1 STATED THEY WERE COMING FROM HUTCH AND HE MUST HAVE FALLING ASLEEP HE DIDN'T REMEMBER ANYTHING UNTIL  HE HAD HIT THE SEMI.
VEH2 GOING NB ON HWY 22.  D2 STATED GOING THOUGH BISCAY WHEN VEH CAME OVER THE CENTER LINE AT HIM, HE TRIED TO GO TO THE SHOULDER, BUT THEY STILL HIT.
VEH2 DRV. AND PASS NO INJURIES.
VEH1 HAD 1 PASS. GET TRANSPORTED TO GLENCOE ER, THE OTHER PASS AND DRIVER SIGNED OFF AT THE SCENE.
VEH1 TOWED BY CARS ON PATROL
VEH2 TOWED BY JERRY'S, VEH2 WAS INSPECTED BY 439
D1 WAS ARRESTED ON SUSPICION OF DRIVING UNDER THE INFLUENCE OF DRUGS. CHARGES PENDING</t>
  </si>
  <si>
    <t>Cloudy, dark out with street lights on at the intersection of MNTH 22 &amp; Major Ave.
Krasean going NB on Major Ave crossing Hwy 22.  Krasean stated didn't see the Witte veh when she pulled out to cross the Highway.
Witte veh NB on MNTH 22.  Witte stated Krasean pulled out in frt. of her.
No injuries
No tows
Krasean cited for: Fail to Yield</t>
  </si>
  <si>
    <t>UNIT 1 TRAVELING SOUTH ON MNTH 22 NEAR 150TH STREET
UNIT 2 IN FRONT OF UNIT 1
UNIT 2 WAS SLOWING TO TURN ONTO 150TH STREET
UNIT 1 COULDN'T SEE UNIT 2 THROUGH THE SUN THAT WAS RISING IN THE SOUTH
UNIT 1 HIT UNIT 2 WITH THE RIGHT FRONT CORNER
UNIT 1 SUFFERED MODERATE DAMAGE
UNIT 2 SUFFERED MODERATE DAMAGE TO THE LEFT REAR CORNER
DRIVER OF UNIT 1 CITED WITH DUTY TO DRIVE WITH DUE CARE</t>
  </si>
  <si>
    <t>Unit 1 was traveling south bound on Hwy 22 near 150th (just south of the bridge). A deer exited the east ditch heading west when the deer was struck by Unit 1.  Drier had airbag pain to his right arm and was transported to Glencoe Hospital by Allina Ambulance. Kevin's Towing towed the car to their impound lot. Driver was wearing his seatbelt. Upon impact with the deer, the vehicle left the roadway into the west ditch into some water.</t>
  </si>
  <si>
    <t>V1 was NB on MNTH 22 and a deer came from the ditch and struck the front left of the car.  the damage is moderate.  She caled a tow for there was a piece of the front quarter panel that was pushed into the tire.  the crash happened near 0530.  i came upon her on the side of the road at approx 0705.  She had two children in the car and no one was injured.</t>
  </si>
  <si>
    <t>UNIT 1 TRAVELING SOUTH ON MNTH 22 NEAR MP 116
UNIT 1 DRIVER FELL ASLEEP AND VEERED OFF ONTO WEST/RIGHT SHOULDER
UNIT 1 STRUCK NORTH WEST BRIDGE GUARD RAIL
UNIT 1 SPUN AROUND UNTIL COMING TO A COMPLETE STOP IN NORTH BOUND LANE
UNIT 1 SUFFERED MODERATE DISABLING DAMAGE TO THE PASSENGER RIGHT REAR DOOR/TIRE
DRIVER OF UNIT 1 CITED FOR DUTY TO DRIVE WITH DUE CARE.</t>
  </si>
  <si>
    <t>UNIT 1 TRAVELING SOUTH BOUND ON MNTH 22 NEAR COUNTY ROAD 11
UNIT 1 NOTICED DEER COME OUT OF EAST DITCH RUNNING WEST
UNIT 1 HIT DEER DIRECTLY IN THE FRONT CAUSING MODERATE DISABLING DAMAGE
DRIVER GIVEN INFO SHEET AND REPORT FORM</t>
  </si>
  <si>
    <t>Unit 1 was southbound on Highway 22 near McLeod County Road 11. An SUV, which was driven by the attached witness was following, and Unit 2 was trailing the witness. 
Unit 1 suddenly slowed and moved towards the edge of the southbound lane. Unit 1 then completely stopped in the roadway, partially on the shoulder. The witness slowed and maneuvered around the vehicle towards the drivers left, crossing over into the northbound lane. Unit 2 also maneuvered into the northbound lane to avoid a collision. Unit 1 then attempted to make a u-turn and go northbound. 
Unit 1 struck Unit 2 on the front passenger side tire of the cab of the semi-tractor. 
Unit 1 had extensive front end damage and needed to be towed. Unit 2 had damage to one of the lug nuts on the passenger side of the cab. Unit 2 was waived of a commercial motor vehicle inspection and was able to continue on its way.
The passenger of Unit 1 was transported to the Hutchinson emergency room and was treated for minor injuries. The driver of Unit 1 received a citation for Unsafe Change of Course.</t>
  </si>
  <si>
    <t>155TH ST</t>
  </si>
  <si>
    <t>V1 WAS GOING SE ON MNTH 22.  SHE WAS STOPPED WITH HER LEFT TURN SIGNAL ON.  SHE WAS WAITING FOR TRAFFIC TO CLEAR TO MAKE HER LEFT TURN.  D2 GOING SAME DIRECTION SAID HE SAW HER UP IN FRONT OF HIM  AND THAT SHE WAS GOING TO TURN, HE SAID HE LOOKED AT HIS SPEEDOMETER AND WHEN HE LOOKED UP, SHE WAS THERE.  HE SWERVED TO AVOID HER, BUT COLLIDED WITH THE RIGHT REAR OF HER CAR.  SHE WENT TO HOSPITAL COMPLAINING OF NECK PAIN.  HER HUSBAND DROVE HER.  HE SAID NO INJURIES.  BOTH BELTED.  NO INJURIES.  CARS ON PATROL SHOP TOWED V1.  D2 CITED FOR FAIL TO USE DUE CARE.</t>
  </si>
  <si>
    <t>V1 WAS SE ON MNTH 22.  D1 WANTED TO MAKE A LEFT TURN ONTO 155TH ST.  HE WAS GOING TOO FAST FOR THE SNOWY CONDITIONS, COULDN'T MAKE THE TURN, LOST CONTROL, WENT INTO RIGHT DITCH, AND STRUCK LARGE LIGHT POLE WITH THE RIGHT FRONT OF HIS CAR.  THE POLE WAS KNOCKED OVER.  HE WAS ABLE TO DRIVE OUT OF THE DITCH AND DRIVE THE CAR FROM THE SCENE.  HE WAS CHARGED WITH FAIL TO USE DUE CARE.</t>
  </si>
  <si>
    <t>UNIT 1 TRAVELING SOUTH ON MNTH 22 NEAR CR 11. UNIT 1 LOST CONTROL WITH NO OTHER FACTORS GOING ON. UNIT 1 HAS BALD REAR TIRES AND ALMOST BALD FRONT TIRES. ROADWAY WET FROM SNOW FALL. NO ACCUMULATING SNOW ON ROADWAY NOT ICY. DRIVER WENT INTO WEST DITCH STRIKING A INTERSECTION STREET LIGHT POLE CAUSING MODERATE DISABLING DAMAGE TO THE PASSENGER FRONT. POLE STRUCK TOP AND REAR OF VEHICLE AS IT HIT. DRIVER NO INJURIES.
DRIVER ISSUED CITATION FOR UNSAFE TIRES AND DUTY TO DRIVE WITH DUE CARE</t>
  </si>
  <si>
    <t>V1 WAS SB ON MNTH 22.  ICY ROADS.  2 WHEEL DRIVE ONLY O NTHE TRUCK.  BACK OF VEHICLE SLID OUT.  HE CROSSED THE NB LANE AND ROLLED TWICE.  NO INJURIES.  ONE DOG IN THE CAR.</t>
  </si>
  <si>
    <t>160TH ST</t>
  </si>
  <si>
    <t>Unit 1 was North bound Hwy 22 approaching 160th Street.
Unit 2 was following behind Unit 1.
Unit 3 was following behind Unit 2.
There were multiple cars ahead of Unit 1. The car right ahead of  Unit 1 slammed on it`s brakes because the car ahead of it was  turning west onto 160th Street.
Unit 1 was able to brake to go to the right and stop on the  shoulder without hitting the car ahead of him but Unit 2 was  unable to slow enough and rear ended Unit 1. Unit 3 was unable to  slow enough and rear ended Unit 2.
Chain reaction crash.
Both the car turning and the car that slammed on it`s brakes first continued on without stopping. Unknown if they were aware  of the crash or not.</t>
  </si>
  <si>
    <t>Unit 1 was traveling north on MNTH 22. Unit 2 was westbound on 160th Street. Due to the configuration of the postal delivery van he was driving, it was difficult for him to see Unit 1 approaching. Unit 2 started to cross MNTH 22 to continue west on 160th Street.  Unit 2 failed to yield to Unit 1 traveling on the through highway.
Driver 2 was issued Citation 881902010018 for Failure to Yield Right of Way- Stop Sign/Through Highway.
Postal identifying number of Unit 2 0230463. It is not registered, nor need it be. It displays no registration plates, and has no registration expiration.</t>
  </si>
  <si>
    <t>O`DAY AVENUE</t>
  </si>
  <si>
    <t>THERE IS INCONSISTENCY IN THE ACCOUNTS GIVEN BY BOTH DRIVERS AND THE WITNESS, AS WELL AS WITH THE PHYSICAL EVIDENCE. THE CRASH  WAS NEAR THE INTERSECTION, BUT NOT INTERSECTION RELATED.
THE EVIDENCE AND WITNESS ACCOUNTS INDICATE THIS CRASH TO BE THE  RESULT OF A ROAD RAGE INCIDENT.
PER DRIVER # 2, HE HAD PASSED #1 ON THE RIGHT SIDE EARLIER. #1  THEN PASSED HIM ON THE LEFT AT A HIGH RATE OF SPEED. #2 WAS THEN  ATTEMPTING TO PASS #1 AND WITNESS ON THE LEFT, # 1 THEN  ATTEMPTED TO FORCE #2 OFF THE ROAD.
#1 RETURNED TO NORTH BOUND LANE, #2 THEN  CUT IN BETWEEN #1 AND  WITNESS. #1 THAN RAN INTO THE REAR OF #2, AGAIN ATTEMPTING TO RUN HIM OFF ROAD OR SPIN HIM OUT. SCUFF MARKS INDICATE #2 FOUGHT OFF THIS ATTEMPT.
#1`S INERTIA CARRIED HIM TO THE SOUTH BOUND SHOULDER WHERE THE  VEHICLE CAME TO REST.
I WILL BE SEEKING CHARGES, POSSIBLY RECKLESS DRIVING, VIA LONG  FORM COMPLAINT, AGAINST ONE OR BOTH OF THE DRIVERS.</t>
  </si>
  <si>
    <t>DARK / CLEAR/ ROADS DRY
SEMI HAULING LIVE TURKEYS WAS S/B ON MNTH 22. SEMI WENT TO THE SHOULDER OF THE ROAD EDGE CAME BACK ONTO THE ROAD AND THEN LOST CONTROL AND ROLLED ON ITS SIDE IN THE WEST DITCH.
DRIVER STATED HE REACHED DOWN TO GRAB A POP FROM HIS COOLER BETWEEN THE SEATS WHEN HE FELT THE SEMI CAUGHT THE EDGE OF THE ROADWAY. HE TRIED TO BRING IT BACK ONTO THE ROADWAY, BUT LOST CONTROL AND WENT INTO THE DITCH.
DRIVER MAILED CITE FOR: DRIVE WITHOUT DUE CARE.</t>
  </si>
  <si>
    <t>V1 was SB on MNTH 22 near Oday Ave/160th St.  There was a slight curve left.  V1 went off the road on the right side at the curve.  He went over a road approach, over-corrected, back onto the highway and off the road on the left side before rolling three times.  All three occupants were unbelted.  They crawled out on their own.  They were all transported to the hospital by Allina Amb.  D1 is suspected of being under the influence of a controlled substance.  A search warrant for blood was written and obtained.  Cars on Patrol Shop towed the vehicle.</t>
  </si>
  <si>
    <t>UNIT 1 TRAVELING NORTH ON MNTH 22.
UNIT 1 HIT WIND GUST WHICH PUSHED VEHICLE INTO ONCOMING TRAFFIC.
UNIT 1 THEN WENT INTO LEFT/ WEST DITCH AND STRUCK A  NO PASSING ZONE SIGN.
UNIT 1 SUFFERED MODERATE DAMAGE.
NO PASSING ZONE SIGN MRKED WITH YELLOW TAPE.</t>
  </si>
  <si>
    <t>UNIT 1 TRAVELING SOUTH BOUND LOOKS TO HAVE LOST CONTROL
UNIT 1 WENT INTO WEST RIGHT DITCH AND HIT SIGN
UNIT 1 SUFFERED MODERATE DAMAGE TO PASSENGER SIDE
FATHER OF R/O UPSET WHEN TOLD HE WASN'T SHOVELING CAR OUT.
FATHER YELLED AT ME TO SHUT THE DOOR OF HIS TRUCK WHICH I DID
HAD DISPATCH CALL FATHER WHICH HE TOLD HIM THE CAR CAN SIT THERE AND THEN HUNG UP.
HAD DISPATCH SEND OUT CARS ON PATROL.</t>
  </si>
  <si>
    <t>0300000000000022-D</t>
  </si>
  <si>
    <t>MNDOT reported damage to a sign where NB and SB MNTH merge / separate. A license plate was found at the scene. The owner of the vehicle was located, and admitted to being the driver at the time of the crash. He also admitted that he did not have insurance.
Driver was cited for failing to report the collision and no motor vehicle insurance.</t>
  </si>
  <si>
    <t>AIRPORT RD CR</t>
  </si>
  <si>
    <t>Unit 1 was stopped in the turn lane at the intersection of Cr. 115 and Hwy 22.  
There was a vehicle infront of Unit 1 so when that vehicle cleared the intersection Unit 1 pulled forward and came to a stop again. When Unit 1 stopped the vehicle behind her hit the left rear corner of her bumper.
Unit 2 was behind Unit 1 and pulled forward when Unit 1 did but slid on snow packed road and ran into Unit 1.</t>
  </si>
  <si>
    <t>AIRPORT ROAD</t>
  </si>
  <si>
    <t>Unit 1 was traveling southbound on Highway 22. Unit 2 traveling eastbound on Airport Road following a tanker truck. The tanker truck stops at the intersection of Airport Road and Highway 22 waiting to cross to travel northbound on Highway 22. Unit 2 is stopped at the intersection waiting to turn southbound onto Highway 22. The tanker truck started to cross Highway 22 turning northbound and unit 2 is turning southbound on Highway 22. Unit 1 notices unit 2 pulled out making the turn and presses on their brakes causing unit 1 to sway. Unit 1 strikes unit 2.</t>
  </si>
  <si>
    <t>D1 was stopped at a stop sign on Airport road and MNTH 22 going to turn right.  V2 was behind him.  D2 thought D! was going to go ahead and turn.  D1 saw a vehicle approaching and didn't turn.  D2 rear ended V1</t>
  </si>
  <si>
    <t>Unit 1 was traveling southbound on Highway 22 approaching intersection of Highway 22 and Airport Road. Unit 2 was traveling northbound on Highway 22 approaching the intersection. Unit 2 failed to yield to unit 1 when attempting to make a left hand turn onto Airport Road westbound. Unit 2 struck unit 1 causing unit 1 to strike unit 3. Unit 3 was stopped at the intersection waiting to turn southbound onto highway 22 from Airport Road.
At fault: Unit 2</t>
  </si>
  <si>
    <t>NB 22 HWY</t>
  </si>
  <si>
    <t>AIRPORT RD</t>
  </si>
  <si>
    <t>- Cloudy / snow pack / icy roads.
-Veh. 1 N/ B Hwy 22 was making L. turn onto Airport Rd.  Veh.2 ahead of veh.1.  
-Veh.1 slide around and hit veh.2 in frt. passenger door.
-D.1 stated maybe going speed limit but wasn`t sure.  Stated just got to turn lane when she lost control and hit veh.2 in passenger door, but not in the rear bumper ( which was also broke)
D.2 stated veh 1 came up behind him fast and hit  him.
- No injuries 
-No tows
-D.1 Sabrina cited for: Drive w/o due care (889000000525)</t>
  </si>
  <si>
    <t>Airport Rd</t>
  </si>
  <si>
    <t>VEHICLE #1 WAS SB ON HWY 22.  VEHICLE #2 FAILED TO YIELD WHILE MAKING A LEFT HAND TURN ONTO AIRPORT RD.  VEHICLE #1 STUCK VEHICLE #2 IN THE REAR OF THE VEHICLE.</t>
  </si>
  <si>
    <t>Unit 1 was west bound on CSAH 115. Unit 1 stopped behind Unit 2 at the intersection of Hwy 22 and CSAH 115.
Driver of Unit 2 started to pull forward and Driver of Unit 1 thought they were pulling out and going so Driver of Unit 1 looked to the left to make sure it was clear for him to go and he thought it was so he pulled out and ran into Unit 2 that was still stopped ahead of him.</t>
  </si>
  <si>
    <t>V1 WAS SB ON MNTH 22 NEARING CSAH 115 INTERSECTION.   V2 WAS NB ON MNTH 22 MAKING A LEFT TURN TO GO WEST ON CSAH 115.  D2 DIDN`T SEE V1 AND CONTINTUED THROUGH THE INTERSECTION COLLIDING AT A RIGHT ANGLE WITH V1 ON THE DRIVERS SIDE.  THIS SPUN V1 INTO THE FRONT OF V3 WHICH WAS STOPPED ON CSAH 115 AND MNTH22 STOP SIGN FACING EAST.  SHE WAS IN THE RIGHT TURN LANE.  MODERATE DAMAGE TO V3, SEVER TO V1 AND V2.  ALL WERE BELTED AND IN CORRECT CAR SEATS.  ONLY MINOR INJURY TO ONE JUVENILE PASSENGER.  NO AIRBAG DEPLOYMENT IN ANY VEHICLE.  D2 WAS CITED FOR FAIL TO YIELD RIGHT OF WAY (MAKING LEFT TURN) 169.20.2.   MODERN MAZDA TOWED V1 AND V2.  V3 WAS DRIVABLE.</t>
  </si>
  <si>
    <t>-Dry rds  / Clear
-D.1 making L. turn off Hwy 22 onto Airport Rd.  D.2  on pedal bike going S/B on Hwy 22.
-Veh.1 crossed over S/B Hwy 22 in frt. of pedal bike.
-Pedal bike ran into R.R of Veh.1.
-D.2 wearing helmet taking to Hutch ER by Ambul.   
-Veh.1 was able to drive off.
-D.2 was treated and released.</t>
  </si>
  <si>
    <t>- Clear / Dry roads.
-Veh.1 was E/B on Airport Rd. crossing Hwy 22.  Veh.2 was N/B Hwy 22.  A semi &amp; trl  was N/B Hwy 22 in L. turn lane making a L. turn.  Veh.1 stopped at stop sign and crossed into median and pulled out in frt. of Veh.2
-D.1 stated he didn`t see veh.2
-D.2 stated she didn`t see veh.1
-Witness Robert Abbas (See Statement)
-D1 signed off at the scene.
-D.2 taken to Glencoe ER by Ambul. Treated and Released.
-Both vehs. towed by: Kops on Patrol.
-D.1 cited for : Fail to Yield (88900172807)</t>
  </si>
  <si>
    <t>AIRPORT RD (CR 115)</t>
  </si>
  <si>
    <t>V1 WAS ATTEMPTING TO TURN WEST ONTO AIRPORT RD (CR 115) FROM NORTHBOUND MNTH 22. V1 SLID ON SNOW PACKED ROADWAY ACROSS MEDIAN AND HIT "YIELD" SIGN ON NORTH SIDE OF CENTER MEDIAN. D1 STATED SHE THOUGHT SHE HAD SLOWED ENOUGH TO TURN ON THE SNOW PACK BUT SLID INTO THE SIGN. V1 WAS PULLED OUT OF THE DITCH AND D1 THEN DROVE V1 HOME. NO INJURIES. SIGN WAS OWNED BY MNDOT.</t>
  </si>
  <si>
    <t>Highway 22 South</t>
  </si>
  <si>
    <t>Vehicle 1 traveling NB on Adams Street South/Highway 22.  Deer crosses Adams Street and is struck by the vehicle.  Vehicle has significant front end damage.</t>
  </si>
  <si>
    <t>Vehicle #1 was south bound on Hwy 22 approaching CR 115 to make a right hand turn.  The roads were slushy/icy covered and as the driver down shifted into low the vehicle lost traction and the driver drove into the ditch on the right side striking a County Road 115 sign and damaging it and her front bumper/grill.  No injuries or cites.</t>
  </si>
  <si>
    <t>The Chevrolet Trailblazer had lost control and entered the west ditch of MNTH 22 where it was parked and stuck in the snow. The driver, Koepp, was outside the vehicle near the driver's side door when the Oldsmobile van lost control, entered the west ditch, and struck the rear of the Chevrolet with the rear of the Oldsmobile. 
Minor damage to the Chevrolet and unnoticeable damage to the rear bumper of the Oldsmobile. 
Koepp stated she had lost control of the Chevrolet and became stuck in the west ditch. She stated she was outside her vehicle near the driver's door when Heikes lost control in the same spot she did and slid into the rear of her Chevrolet.
Heikes stated she lost control and spun backwards into the rear of the Chevrolet.
Heikes had someone come to the scene to pull her van out of the ditch. Cars on Patrol Towing winched Koepp's vehicle from the ditch and she drove the vehicle from the scene.
It was actively snowing at the time of the crash and the roads were snow covered and icy.</t>
  </si>
  <si>
    <t>Unit 1- Kenworth Semi, was traveling south on Hwy 22. 
Unit 2- Ford truck, was traveling south on Hwy 22 behind Unit 1.
The tire tread on the left rear trailer tire of Unit 1 came off and flew to the back hitting Unit 2 on the left side of the hood.</t>
  </si>
  <si>
    <t>55 HWY</t>
  </si>
  <si>
    <t>INS. CO. FOR THIELEN IS METRO PROPERTY AND CASUALTY      WITNESS JEANNE BRANCH 320-267-1715
THIELEN EB HWY 55 WITH RIGHT OF WAY/LINDQUIST NB HWY 22 AT STOP SIGN. LINDQUIST PULLED OUT IN FRONT OF THIELEN. WITNESS VARIFIED CIRCUMSTANCE. LINDQUIST CITED FAIL TO YIELD</t>
  </si>
  <si>
    <t>CLEAR / DRY RDS
VEH2 NB ON HWY 22. D2 STATED MET A SEMI AND TRAILER, AND SOMETHING CAME OFF THAT VEH AND HIT VEH 2 IN WINDSHIELD.
VEH2 NEEDED TO BE TOWED FROM THE SCENE.
VEH1 DID NOT STOP, UNKNOW IF THEY EVEN KNEW SOMETHING CAME FROM THEIR VEHICLE</t>
  </si>
  <si>
    <t>DUE TO ICY ROADS AND SEVERE WINDS, DRIVER OF VEHICLE ONE LOST TRACTION AND CRASHED INTO THE EAST DITCH OF MN HWY 22 CAUSING VEHICLE 1 TO ROLL ONTO ITS ROOF.  DRIVER WAS SOLO OCCUPANT OF VEHICLE, NO INJURIES.</t>
  </si>
  <si>
    <t>CLOUDY  / DRY ROADS
DAVID NB ON HWY 22, SLOWING DOWN AS THERE WAS A PRIVATE PAVING CREW WORKING ON A DRIVEWAY AT 520 HWY 22.  
JORDAN WAS ALSO NB ON HWY 22. SHE STATED SHE DIDN'T SEE THE VEH AHEAD OF HER SLOWING DOWN AND SHE RAN INTO THE BACK OF IT.
DAVID VEH DROVE AWAY FROM THE SCENE.
JORDAN VEH TOWED BY PRIVATE TOW. 
JORDAN CITED FOR: DRIVE W/O DUE CARE ( 881905870590 )</t>
  </si>
  <si>
    <t>V1 WAS TRAVELING WEST ON USTH 212 IN THE RIGHT LANE.  V1 WAS TRAVELING TO FAST ON THE SLUSHY ROADS, LOST CONTROL AND SLID INTO THE NORTH DITCH STRIKING A TREE HEAD ON.</t>
  </si>
  <si>
    <t>14-4527</t>
  </si>
  <si>
    <t>5th Avenue S.E.</t>
  </si>
  <si>
    <t>-Vehicle was traveling east on 5th Avenue S.E.
-Vehicle crossed over Hwy 22, hit a street sign, landed in the ditch, and came to a rest at the edge of the field.
-Nobody on scene upon Law Enforcement arrival
-Driver was located the next evening and indicated that he fell asleep.  Driver indicated that he was north on Hwy 22, fell asleep, and woke up when he was going through the ditch.</t>
  </si>
  <si>
    <t>5TH AVE SE</t>
  </si>
  <si>
    <t>V1 WAS NB ON MNTH 22 AT 5TH AVE SE.  V2 WAS ALSO NB, BUT MAKING A LEFT TURN ONTO 5TH AVE SE.  D1 LOOKED DOWN AT HER FINGERS AND WHEN SHE LOOKED UP SHE SAW V2.  SHE STRUCK THE RIGHT REAR V2 PUSHING IT ONTO 5TH AVE SE.  MODERN TOWING FOR V1.  V2 WAS DRIVABLE.  NO INJURIES.  D2 WAS CITED FOR FAIL TO USE DUE CARE.  BOTH CARS WITH MODERATE DAMAGE.</t>
  </si>
  <si>
    <t>UNIT 1 TRAVELING SOUTH BOUND ON MNTH 22
UNIT 2 STOPPED ON 5TH AVE SE WAITING TO TURN LEFT ONTO MNTH 22
UNIT 2 SAW A SEMI TURNING RIGHT ONTO 5TH AVE SE
UNIT 1 WAS BEHIND SEMI
UNIT 2 PULLED OUT TO MAKE LEFT TURN
UNIT 1 WENT BY SEMI AS IT WAS TURNING AND STRUCK UNIT 2 IN THE DRIVERS SIDE
UNIT 1 SUFFERED MODERATE DAMAGE.
UNIT 2 ALSO SUFFERED MODERATE DAMAGE
DRIVER OF UNIT 2 CITED WITH FAILURE TO YIELD RIGHT OF WAY
NEITHER CAR WAS DISABLED, BOTH DROVE FROM SCENE</t>
  </si>
  <si>
    <t>L. snow / patchy snow covered roads.
Darnell was EB on 5th Ave. He told me he was not able to stop at the stop sign and went though the intersection hitting Dammann veh going NB on Hwy 22.
Crystal was driving veh going NB. She said she was going about 40 and seen this veh not stop at the sign and they hit.
Crystal along with the 4 passengers in the veh. were transported to Hutch ER by Ambul.
Both vehs towed by Kars on Patrol
Darnell cited for: Fail to Yield  ( 881805870687)</t>
  </si>
  <si>
    <t>VEH. WAS NORTHBOUND ON MNTH 22, SLID THROUGH STOP SIGN AT MNTH 7, WENT INTO MNTH 7 WESTBOUND DITCH AND STRUCK A LIGHT POLE KNOCKING IT OVER</t>
  </si>
  <si>
    <t>Snowing / blowing snow, patchy snow packed icy roads.
D1. W/B Hwy 7 making R. turn onto S/B Hwy 22. slide on the ice and hit a semi and trl. stopped at the stop sign waiting to make a L. turn.
Veh.1 towed at driver request.  semi had a headlight out but otherwise seem like it was drivable. 
D.1 cited for: Fail to drive with due care  ( 881905870055 )</t>
  </si>
  <si>
    <t>UNIT 1 TRAVELING BEHIND UNIT 2 NORTHBOUND ON MNTH 22 TOWARDS MNTH 7
UNIT 2 STOPPED FOR STOP SIGN AT MNTH 7
UNIT 1 DRIVER LOOKED AT CRYING PUPPY IN BACK SEAT AND HIT UNIT 2 IN THE REAR END
UNIT 1 SUFFERED MINOR PAINT TRANSFER DAMAGE
UNIT 2 SUFFERED MINOR BUMPER/PAINT TRANSFER DAMAGE
DRIVER OF UNIT 2 TRANSPORTED TO HUTCHINSON AMBULANCE COMPLAINING OF NECK PAIN/ OTHER THREE OCCUPANTS HAD NO INJURIES
DRIVER OF UNIT 1 ISSUED CITATION FOR DUTY TO DRIVE WITH DUE CARE</t>
  </si>
  <si>
    <t>Unit 1- Lincoln PC was traveling north on Hwy 22.
Unit 2- Chevrolet Tahoe was traveling north on Hwy 22 ahead of Unit 1.
Unit 2 stopped at stop sign. Unit 2 pulled forward and stopped for traffic. Unit 1 pulled forward and rear ended Unit 2.</t>
  </si>
  <si>
    <t>V2 was stopped on MNTH 22 at a stop sign waiting to turn left onto MNTH 7.  He was facing north.  V2 was NB on MNTH 22 nearing the stop sign behind V1.  She said her brakes are "squishy" and couldn't stop.  She swerved to miss V2 and struck the right rear of his bumper with the left front of her vehicle.  V1 was towed by Cars On Patrol Shop, (no Insurance).  V2 had minor damage and was able to drive from the scene.  The front left of V1 had minor damage.  D1 was cited for No Insurance and Fail to Use Due Care.</t>
  </si>
  <si>
    <t>-Patchy blowing snow &amp; ice packed roads.
-D.2 stated he was E/B Hwy 7 making R. turn onto Hwy 22.  Semi &amp; trl were N/B Hwy 22 making L. turn to go W/B Hwy 7. Semi trl hit Frt. L. of veh.2.
- Semi continued W/B on Hwy 7 and didn`t stop.
-No injuries.
-No tows</t>
  </si>
  <si>
    <t>Ford Edge was NB on MNTH 22 and was going to turn left onto MNTH 7. the semi truck was EB on MNTH 7. The Ford stopped at the stop sign and then continued to through the intersection not yielding for the semi truck. The semi truck driver saw the Ford going through the stop sign and hit his brakes. The semi truck was unable to stop in time and the front left of the ford hit the front right of the semi. The witness was WB on MNTH 7 about to turn SB on MNTH 22 when she observed the Ford go through the stop sign and hit the semi.</t>
  </si>
  <si>
    <t>UNIT 1 WAS WEST BOUND HWY 7 APPROACHING HWY 22 "T- INTERSECTION" - UNIT 1 WENT TO TURN SOUTH BOUND ONTO HWY 22 FAILING TO YIELD TO UNIT 2 WHO WAS APPROACHING EAST BOUND HWY 7- UNIT 1 CRASHED INTO UNIT 2 HEAD ON - UNIT 2 VEHICLE ENDED UP IN THE EAST DITCH OF HWY 22 JUST SOUTH OF HWY 7 - UNIT 1 VEH CAME TO REST ON HWY 7 IN EAST BOUND LANE.</t>
  </si>
  <si>
    <t>#1 STOPPED IN RIGHT TURN LANE WAITING TO TURN. #2 RAN INTO REAR OF #1. 
#2 ISSUE CITATION # VV 02216 FOR FAIL TO USE DUE CARE AND NO CURRENT PROOF OF INSURANCE.</t>
  </si>
  <si>
    <t>BOTH VEHICLES IN RIGHT TURN LANE NORTH BOUND MNTH 22 STOPPED AT  STOP SIGN, #1 BEHIND #2. #2 MOVED AHEAD, WAITED FOR TRAFFIC,  STARTED RIGHT TURN. #1 THOUGHT #2 HAD COMPLETED HIS TURN, LOOKING LEFT STARTED HIS RIGHT TURN TO FIND #2 NEXT TO HIM.
EXACT LOCATION OF COLLISION UNDETERMINED, LOCATION OF DAMAGE  INDICATES #2 FURTHER TO RIGHT OF LANE.</t>
  </si>
  <si>
    <t>UNIT 1 TRAVELING BEHIND UNIT 2 NORTH ON MNTH 22.
UNIT 2 AND UNIT 1 TURNING RIGHT/ EAST ONTO MNTH 7.
UNIT 2 BEGAN HER TURN AND STALLED. 
UNIT 1 LOOKED LEFT THEN BEGAN HER RIGHT TURN.
UNIT 1 HIT UNIT 2 IN REAR.
UNIT 1 SUFFERED MODERATE DAMAGE TO FRONT.
UNIT 2 SUFFERED MODERATE DAMAGE TO REAR.
DRIIVER OF UNIT 1 CITED WITH DUTY TO DRIVE WITH DUE CARE (INATTENTIVE) CITATION NUMBER #889000184095.</t>
  </si>
  <si>
    <t>V1 Was NB on MNTH 22 coming up to MNTH 7.  It is a T-intersection.  V1 does not stop for the stop sign and proceeds though.  V2 was EB on MNTH 7, and collided with V1.  V1 was struck in the drivers door by the front of V2.  Both V1 and V2 rotated.  V1 was forced down through the ditch and into a plowed dirt field.  The car came to a rest facing east.  V2 came to a rest on the north shoulder of MNTH 7 facing west.  D1 was killed.  D2 was taked to Hutchinson Health, then to HCMC with a broken C-1, right femur and broken ribs.  
D1 was belted and both front and side airbags deployed.  
D2 was not belted and both front and side airbags deployed.  
Both vehicles were towed by Cars on Patrol Shop to the MSP District Office in Mankato.  Both vehicles were totalled.  
That morning was a heavy dense fog with limited visibility.</t>
  </si>
  <si>
    <t>Bjur was northbound on MNTH 22 approaching the intersection with MNTH 7. He was driving a semi tractor pulling a 53' reefer trailer carrying 6,600 pounds of raw turkey meat. Bjur braked for the intersection late, locked up the brakes on the tractor and trailer, went across MNTH 7 and into the north ditch where it struck an electrical box which ripped off the diesel tank supplying the refrigeration unit for the trailer. 30-50 gallons of diesel leaked out of the tank.
Bjur stated he was on his way from Fairmont to Montevideo and was not paying attention when he saw the intersection too late. He stated he did not know what he was paying attention to that distracted him from his driving duty. 
Bjur was not injured and had an active medical certificate. 
Bjur's electronic log book was up to date but showed that he was over driving hours for the previous day, 9/2/2020. 
The semi tractor and trailer were towed by Nelson International after being inspected by the Minnesota State Patrol.</t>
  </si>
  <si>
    <t>Chaska</t>
  </si>
  <si>
    <t>On 10/19/2018 at 0129, Deputies were dispatched to a motorist assist on Westbound Highway 212 and County Road 11. Deputies were advised a vehicle was on the south side of the road with the front end sticking out into the number 1 lane of traffic. 
The vehicle was located at Westbound Highway 212 under the County Road 61 overpass. There was a clear driving path from westbound Highway 212 in the center grass median over approximately 30 yards to where the vehicle came to rest. The vehicle struck and destroyed the "No U-turn" Sign and the guard rail surrounding the overpass cement columns. The guard rail was pushed back over approximately five feet and was broken off its wooden posts. 
The vehicle sustained heavy front end and drivers side damage. The driver of the vehicle could not be located on scene or in the near by areas. The vehicle was towed by colony towing to their shops and attempts to make contact with the driver via phone call were made. 
Later in the day, the driver contacted the Sheriff's Office to report the crash and advised he was the one driving. The driver stated he was driving home from a concert and drove into the ditch, striking the no U-turn sign and guard rail. The driver advised he left the scene of the accident as he did not think anyone would drive by anytime soon to help him. The driver also admitted to have been consuming alcohol earlier in the night, however, advised his last drink was around 2000 hours. 
Driver was given a state crash report to fill out and send in.</t>
  </si>
  <si>
    <t>The driver indicated that his brakes locked up and he lost control of the vehicle.  There were no tire marks on the roadway to indicate this. the vehicle went off the road to the left and the driver over-corrected causing it to trip and overturn.
Driver and back seat passenger to 212 med center via ambulance.
Shakopee Towing for the vehicle.</t>
  </si>
  <si>
    <t>Driver reported losing control and went into the cable median barrier.
No injuries reported.
Shakopee towing</t>
  </si>
  <si>
    <t>The crash occurred on USTH 212 eastbound, near CR 61.  The Ford was in the right lane, spun out on the icy surface, came across the left lane, and hit the median cable barrier.  There was extensive damage to the cable barrier and the vehicle.  There were no reported injuries.  The Ford was towed from the scene.</t>
  </si>
  <si>
    <t>CR 11</t>
  </si>
  <si>
    <t>-V1 WAS W/B HWY 212.
-V1 WENT OFF THE ROAD. CROSSED THE MEDIAN, CROSSED E/B LANES AND WENT INTO THE DITCH. 
-DRIVER STATED HE FELL ASLEEP</t>
  </si>
  <si>
    <t>V1 WAS ON 212WB IN THE LEFT LANE. FOR AN UNKNOWN REASON SHE VEERED OFF THE ROAD INTO MEDIAN HIT GUARDRAIL THEN CAME  BACK ONTO ROAD WAY.  IF THERE WAS NO MEDIAN BARRIER THIS COULD HAVE BEEN A MULTIPLE FATALITY.  SHE HAD 4 OCCUPANTS  IN CAR  NONE OF THEM WERE INJURED.
DRIVER 1 CITED FAIL TO DRIVE WITH DUE CARE, NO PROOF INS, AND DRIVING WITH TOO MANY PASSENGERS UNDER THE DESIGNATED AGE.
V1 WAS TOWED BY SHAKOPEE  TOWING</t>
  </si>
  <si>
    <t>Unit 1 was eastbound on Hwy 212 and was rounding a curve just past Co Rd 61 when it slid out of control, slid sideways to the right side of road and entered the ditch at which point it rolled.  Unit 1 stopped rolling and ended up on its roof.  The driver exited the vehicle on her own and suffered no injuries.  Unit 1 was towed from the scene.</t>
  </si>
  <si>
    <t>E/B 212 JUST PAST JCP.  SINGLE VEHICLE EAST ON 212, SPUN OUT AND HIT THE CABLE GUARD RAIL.</t>
  </si>
  <si>
    <t>EB HWY 212 / JEO CHASKA BLVD</t>
  </si>
  <si>
    <t>Unit one was traveling east in the left lane when the driver lost control on the vehicle.  Unit one sideswiped unit two then went off the road into the right ditch.</t>
  </si>
  <si>
    <t>CRASH OCCURRED WB ON 212 BEFORE CR 11.  
VEH WAS TRAVELING WB ON 212 APPROACHING CR 11 NEGOTIATING A CURVE.    VEHICLE STRAIGHTENED OUT THE CURVE FOR NO REASON.   VEH WENT INTO MEDIAN AND DROVE INTO THE CABLE MEDIAN BARRIER.   WITNESS ON SCENE STATED THERE WAS A TALLER WHITE MALE WITH A DARK HOODIE WHO WAS IN THE VEH AS WELL.   SHE COULD NOT SEE IF HE WAS IN THE DRIVER SEAT OR NOT.  PASSENGER OF VEH SAID HE WAS DRIVING AND SHE FELL ASLEEP  IN THE FRONT RIGHT SEAT.    SHE DOES NOT KNOW HIM AND ADMITTED SHE HAS USED DRUGS WITH HIM IN THE PAST.   THEY USUALLY GO TO MYSTIC LAKE CASINO.   SHE SAID SHE WAS NOT DRIVING.    
PASSENGER STATED SHE IS TECHNICALLY THE OWNER OR GOING THROUGH THE PROCESS OF BUYING THE VEH.   HER FRIEND MOLLY IS THE CURRENT OWNER BUT SHE DIDNT HAVE HER NUMBER.   I GAVE A TICKET TO PASSENGER TO PROVE INSURANCE.   I ALSO LOCATED SUSPECTED METHAMPHETAMINE UNDER GAS PEDAL AND A NEEDLE.  COULD NOT LOCATE DRIVER AND DIDN'T HAVE ENOUGH TO CHARGE PASSENGER WITH ANYTHING ELSE BESIDES INSURANCE.  
ABOUT 100 YARDS OF CABLE WAS DAMAGED
VEH HELD AT SHAKOPEE TOWING UNTIL SHE PROVES INSURANCE AND PROOF OF OWNERSHIP.  
END OF REPORT.</t>
  </si>
  <si>
    <t>The driver of the Buick reported falling asleep and driving off the road to the left and struck the cable median barrier.  This caused his front left wheel to be ripped off and fly into the westbound lanes where it was struck by a black chevy impala 635KFP.
Shakopee tow for both vehicles
no injuries reported</t>
  </si>
  <si>
    <t>CRASH OCCURRED WB ON USTH 212 ABOUT A HALLF A MILE EAST OF CR 11 IN CARVER CO.   
DRIVER STATED SHE WAS IN THE LEFT LANE ABOUT TO START TO PASS A SEMI THAT WAS IN THE RIGHT LANE.    SHE SAID A BLUE PICKUP TRUCK (UNKNOWN MAKE OR MODEL) WAS BEHIND HER.   THE PLATE SHE GAVE CAME BACK TO A RED PICKUP TRUCK WITH A DRIVER WHO WAS IN HIS 40'S   SHE SAID THE DRIVER WAS AROUND 30 AND POSSIBLY HISPANIC.   THE TRUCK TRIED TO PASS HER IN THE RIGHT LANE BUT COULDNT DUE TO THE SEMI.   WHEN THE PICKUP TRUCK MERGED INTO THE LANE BEHIND HER THE TRUCK COLLIDED WITH THE BACK RIGHT OF HER VEHICLE.    MINOR DAMAGE TO THE BACK RIGHT AND REAR.  TRUCK DID NOT AND CONTINUED WB ON 212.  
PICS TAKEN BY THE DRIVER.   DRIVER WAS GIVEN THE EVENT NUMBER TO THE CRASH.   SHE IS NOT AT FAULT IN THE CRASH.   NO CITATION ISSUED.  NO TOW NEEDED.  NO INJURIES.</t>
  </si>
  <si>
    <t>Driver #1 was traveling WB on Hwy 212.  Vehicle #1 drove into the center median/ditch and traveled for almost 1/10 mile in the median/ditch.  Vehicle #1 reentered the WB 212 traffic lane.  It appeared Driver #1 over corrected during steering and Vehicle #1 slide sideways into the median/ditch.  Vehicle #1 appeared to have rolled onto it's side causing damage to the vehicle.  Vehicle #1 ended up upright and vehicle #1 drove onto the roadway of EB Hwy 212.
Driver #1 was located at his residence shortly after this crash.  Driver #1 stated he fell asleep and did not believe alcohol was a factor to this crash.  
Driver #1 was arrested for DUI and provided a DMT breath sample of .25</t>
  </si>
  <si>
    <t>11 / JONATHAN CARVER PKWY</t>
  </si>
  <si>
    <t>V1 TRAVELING W/B ON HWY 212 APPROACHING JONATHAN CARVER PKWY / CR 11. V1 WENT OFF THE ROAD INTO THE RIGHT SIDE DITCH, THEN CAME BACK OUT AND CAME TO REST ON THE RIGHT SHOULDER. MODERATE FRONT END DAMAGE TO V1, FLAT FRONT PASSENGER SIDE TIRE AND POSSIBLY UNDERCARRAIGE DAMAGE. 
D1 STATED THAT SHE FELL ASLEEP ON HER WAY HOME FROM HER DOCTORS APPOINTMENT. SHE WENT OFF THE ROAD TO THE RIGHT SIDE INTO THE DITCH, THOUGHT SHE WAS GOING TO ROLLOVER, BUT WAS ABLE TO CORRECT AND GET THE VEHICLE OUT OF THE DITCH.
D1 TRANSPORTED TO HOSPITAL VIA RIDGEVIEW AMBULANCE.
V1 TOWED BY SHAKOPEE TOWING.</t>
  </si>
  <si>
    <t>D1 SWERVED TO AVOID AN ANIMAL IN THE ROAD, RAN OFF THE LEFT SIDE OF THE ROAD AND HIT THE CABLES AND RAN OFF THE RIGHT SIDE OF THE ROAD INTO THE DITCH</t>
  </si>
  <si>
    <t>Unit 1 was westbound on Hwy 212 in the left lane.  Unit 1 had just gone under the overpass for Co Rd 44 when Unit 2, also in the left westbound lane, struck the rear of Unit 1.  The crash caused Unit 1 to veer to its left and enter the grass center median.  Unit 2 continued west without stopping.  A witness to the event was next to Unit 1 in the right westbound lane.  After searching, Unit 2 was not located nor identified.</t>
  </si>
  <si>
    <t>EB 212 AT COUNTY 140.
DRIVER STATED A DEER CAME INTO THE ROADWAY. THE DRIVER SWERVED TO AVOID THE DEER AND LOST CONTROL OF THE VEHICLE. THE VEHICLE LEFT THE ROADWAY STRIKING A REFLECTOR POST ON THE RIGHT SHOULDER.
VEH 1 NO INJURIES, PRIVATE TOW.
POST YELLOW TAGGED FOR MNDOT</t>
  </si>
  <si>
    <t>V1/Quintana EB USTH 212 in single lane construction zone with several vehicles ahead of her, they all slowed due to construction activity in the area, V1 even swerve right into the lane closure.  V2/Barthel did the same but was unable t avoid rear ending V1.  No tows were needed.  No injuries were reported, aside from they were a little shaken up.</t>
  </si>
  <si>
    <t>W/B USTH 212 / CREEK RD</t>
  </si>
  <si>
    <t>V1 TRAVELING W/B ON HWY 212 APPROACHING CREEK ROAD. V1 LOST CONTROL ON ICY BRIDGEDECK AND CRASHED INTO LEFT SIDE CONCRETE WALL.
NO INJURIES
NO TOWS</t>
  </si>
  <si>
    <t>The vehicle was traveling eastbound on USTH 212 near CR 140.  The driver stated that she fell asleep and went off the road to the left.  The vehicle hit the cable median barrier, causing property damage to the barrier and the vehicle.  The airbags deployed and caused injuries to the driver.  The driver was transported to the hospital by ambulance.  The vehicle was towed from the scene.</t>
  </si>
  <si>
    <t>V1 TRAVELING W/B ON HWY 212 NEAR CREEK RD. V1 LOST CONTROL ON ICY BRIDGEDECK AND CRASHED INTO THE LEFT SIDE WALL. 
NO INJURIES
NO TOWS</t>
  </si>
  <si>
    <t>W/B HWY 212 / CREEK RD</t>
  </si>
  <si>
    <t>BOTH VEHICLES W/B ON HWY 212 NEAR CREEK ROAD. BRIDGE DECK WAS ICY, VEHICLES LOST CONTROL. V1 AND V2 CRASHED OVER CREEK ROAD. AFTER CRASH, V1 FLED THE SCENE. D2 WAS NOT ABLE TO GET IDENTIFYING INFORMATION FOR V1.
NO INJURIES
NO TOWS</t>
  </si>
  <si>
    <t>LOCATION OF CRASH- WB 212/CARVER CO ROAD 140, CHASKA.
D1 STATED HE FELL ASLEEP AND WENT INTO CABLES.
CABLES DAMAGE.
NO INJURIES REPORTED.
SHAKOPEE TOWING FOR V1.</t>
  </si>
  <si>
    <t>The vehicle was traveling westbound on USTH 212 in the right lane.  The front tire on the vehicle blew out while the vehicle was moving.  The driver was not able to control the vehicle due to the snowy conditions.  The vehicle came across the left lane and struck the cable median barrier.  When the vehicle hit the cable median barrier, it knocked down several of the cable median barrier posts.  The cable remained intact.  There were no reported injuries.  The vehicle was towed from the scene.</t>
  </si>
  <si>
    <t>Driver #1 was traveling WB on USTH 212 when she lost control of her vehicle and it went into the center median and rolled over.</t>
  </si>
  <si>
    <t>Vehicle #1 was westbound on Hwy 212. Vehicle #1 lost control ran off the road and struck a cable median barrier. No injuries. Vehicle #1 sustained severe damage. Roads we icy and snow packed at the time. Damaged barrier was given a yellow tag and MNDOT notified.</t>
  </si>
  <si>
    <t>-V1 WAS W/B HWY 212
-V1 LOST CONTROL
-V1 CROSSED THE MEDIAN AND HIT THE WALL ON THE SOUTH SIDE OF E/B HWY 212.
-V1 CAME TO REST IN THE LEFT LANE OF E/B HWY 212.</t>
  </si>
  <si>
    <t>Driver was traveling WB on USTH 212. Observed ice on on-ramp to USTH 212 at MNTH 41. While driving she started to slip on a patch of black ice that was on USTH 212 just wb of Engler Blvd. Driver saw another accident occurred and moved over into the left lane from the right. When moving over she hit a patch of ice that started sending her vehicle towards the accident that previously occurred. Not knowing what to do she turned her steering wheel the other way which caused her to go towards the median. She hit the center concrete/metal median and then went straight through the cable barrier median. The vehicle came to stop on the EB side of USTH 212. She pulled the vehicle off the roadway and waited for police.</t>
  </si>
  <si>
    <t>HWY 41</t>
  </si>
  <si>
    <t>V1 WAS E/B ON HWY 212 IN THE RIGHT LANE WHEN IT SKIDDED ON ICE IN THE RIGHT LANE.  V1 SLID OFF THE HWY AND STRUCK A MN DOT FREEWAY LIGHT POLE.  THE LIGHT POLE FELL AND RESTED ACROSS THE ROOF OF V1.  NO INJURIES.   YELLOW TAG # H 0767.  DRV 1 SAID SHE LOST CONTROL ON THE ICEY ROADWAY.   MN DOT WAS NOTIFIED BY CHASKA POLICE.</t>
  </si>
  <si>
    <t>US Highway 212</t>
  </si>
  <si>
    <t>Highway 41</t>
  </si>
  <si>
    <t>Vehicle 1 traveling west bound 65mph in 65mph zone.  Deer ran north bound from center median in front of Vehicle 1.  Driver 1 did not have time to react to the deer running across the roadway. Vehicle 1 front end struck the deer, killing it.  Deer permit issued to driver, #564807.  Vehicle 1 front end totaled.  Vehicle towed by Colony Plaza Towing from crash location.  Front and side airbags deployed, no injuries reported by driver.  No citations.</t>
  </si>
  <si>
    <t>v1 was on 212eb  coming around a curve on the highway, his truck  sliped and went into the median crashing into the cable median.  there was a hard rain at the time and i issued the driver for fail to drive with due care going too fast for conditions in the rain.
v1 was towed by shakopee  towing,  no injuries.
guard rail, and  median were  damaged considerably by his truck</t>
  </si>
  <si>
    <t>ENGLER BLVD</t>
  </si>
  <si>
    <t>VEH 1 WAS TRAVELING EASTBOUND ON 212 E.   DVR 1 STATED HE WAS LOOKING AT HIS GPS, AND HIT THE SHOULDER.  DVR 1 STATED HE TRIED TO CORRECT OUT OF IT, BUT WAS UNABLE.   VEH 1 HIT THE SNOW EMBANKMENT AND ROLLED AT LEAST ONCE.   DVR 1 WAS NOT BELTED AND WAS EJECTED FROM THE DRIVER WINDOW AS THE VEHICLE CAME TO REST ON THE WHEELS, ACCORDING TO THE WITNESS.   DVR 1 SUSTAINED BROKEN RIBS AND A CHIPPED VERTEBRAE.   DVR 1 WAS ALERT AND CONSCIOUS FOLLOWING THE CRASH.  DVR 1 WAS TAKEN TO HCMC BY AMBULANCE.</t>
  </si>
  <si>
    <t>E/B 212 IN THE AREA OF ENGLER, CHASKA, MN  SINGLE VEHICLE EAST ON 212 AFTER RECENT SNOW FALL.  DRIVER SPUN OUT ON THE ICY ROADWAY, LOST CONTROL, LEFT THE ROADWAY AND OVERTURNED.  FRONT TIRES IN UNSAFE CONDITION.</t>
  </si>
  <si>
    <t>ENGLER BLVD TO EB 212 RMP</t>
  </si>
  <si>
    <t>SINGLE VEHICLE SOUTN ON 212.  DRIVER SPUN OUT AND HIT THE BRIDGE SAFETY BARRIER.</t>
  </si>
  <si>
    <t>V/1 AND V/2 WERE BOTH HEADED EAST, NORTH ON USTH 212.  THERE WAS A VEHICLE IN THE CENTER DITCH BEING PULLED OUT BY A TOW TRUCK.  V/2 SLOWED FOR THE TOW TRUCK, AND V/1, O THE ICY BRIDGE, RAN INTO THE REAR OF V/2.  V/2 SPUN OUT, AS DID V/1.</t>
  </si>
  <si>
    <t>v1 ran off  road to the left shoulder. d1 admitted he fell asleep and crashed into left ditch.  no injuries, v1 was towed by shakopee towing.</t>
  </si>
  <si>
    <t>EB USTH 212 / JWO ENGLER BLVD</t>
  </si>
  <si>
    <t>Unit two was traveling east on highway 212 when the driver lost control and spun out into the center median.  Unit one was also traveling east on highway 212 when the driver lost control of her vehicle.  Unit one spun out into the center median and struck unit two.</t>
  </si>
  <si>
    <t>The crash occurred on USTH 212 eastbound, near Engler Boulevard.  The vehicle was coming over the bridge on USTH 212, and the bridge was iced over due to the cold temperatures.  The vehicle lost control and spun out on the bridge, came across the bridge, and hit the guardrail on right side of the road.  There was property damage to the guardrail.  The driver complained of minor injuries, but she refused treatment.  The vehicle was towed from the scene.</t>
  </si>
  <si>
    <t>Vehicle #1 traveling eastbound on USTH 212 west of Engler Blvd. lost control when changing lanes and left the roadway due to very slippery, icy road conditions and submerged in a pond approx. 50 feet off the roadway.  Vehicle was completely submerged in water.  Driver stated he was traveling approx. 55 mph, under the speed limit due to the slippery conditions.</t>
  </si>
  <si>
    <t>Driver was WB Hwy 212 and spun out into the median, taking out several yards of cable median barrier.  Towed from scene.  Language barrier prevented more details.</t>
  </si>
  <si>
    <t>Engler Blvd.</t>
  </si>
  <si>
    <t>Driver of V1 stated he was unable to stop in time to avoid striking V2.  He explained that V2 slowed at a yellow light, then stopped as the light turned red.  Driver of V2 stated he slowed as the light turned yellow and then stopped for the red light.  Driver of V1 was verbally warned for inattentive driving.  V1 sustained damage to the front passenger side bumper, headlight assembly and quarter panel.  V2 sustained scrapes to the driver's side rear bumper.</t>
  </si>
  <si>
    <t>ENGLER RAMP TO EB 212</t>
  </si>
  <si>
    <t>V1 WORKING STATE PLOW TRUCK WITH FLASHING HAZARD LIGHT ACTIVATED ON RAMPP TO USTH 212, V2 ATTEMPTED TO RACE PASSED V1 AS BOTH RAMP LANES MERGE TO ONE TO GET AHEAD.  HOLLAND STATED HE THOUGHT HE WAS PASSED THE PLOW AND STARTTED TO FISH TAIL AND COLLIDED WITH THE PLOW BLADE.  NO INJURIES REPORTED OR OBSERVED.  NO TOWS NEEDED.</t>
  </si>
  <si>
    <t>Engler Blvd</t>
  </si>
  <si>
    <t>Unit 1 was traveling west/south on USTH 212 when a deer entered the roadway from the west across the roadway.  Driver of unit 1 had no time to stop/maneuver around the deer without striking it.  Unit 1 sustained heavy/severe damage.</t>
  </si>
  <si>
    <t>BOTH VEHICLES TRAVELING WB ON USTH 212 NEAR ENGLER BLVD. DRIVER  OF VEHICLE #1 TENNIS  WAS IN THE LEFT LANE WHEN THE TANKER CAME  INTO HIS LANE AND STRUCK THE RIGHT SIDE OF HIS VEHICLE. THE  TANKER CONTINUED TO DRIVE AND DID NOT STOP. TENNIS SAID THAT THE  SEMI HAD A BLUE CAB  PULLING LARGE CYLINDER THAT WAS SILVER AND  TANKER HAD THE WORD &amp;quote;INEDIBLE&amp;quote; ON THE BACK AND A THEMOMETER. NO  INJURIES, NO TOWS. DRIVING COMPLAINT CALLED IN BY A WITNESS BARBARA LEHAR -----DARK BLUE SEMI TRUCK HAD ROSE, GLENCOE, MN ON THE DOOR. TANKER HAD A PRE-EXISTING SIGNIFICANT WRINKLE ABOUT HALF WAY BACK ON THE DRIVER SIDE. THERE WAS ALSO AN &amp;quote;INEDIBLE&amp;quote; STICKER ON THE BACK OF THE TANKER. LICENSE PLATE 0307STJ. SILVER CAR WAS FORCED OFF THE ROAD AND DAMAAGED BY IMPACT WITH THE SEMI TANKER . A SILVER CAR WITH 2 OR MORE PASSENGERS ZIPPED UP BEHIND ME. I WAS IN THE OUTSIDE LANE. THE BLUE SEMI WAS IN THE CENTER LANE NEXT TO ME. THERE WAS QUITE A BIT OF TRAFFIC, SO NOT MUCH ROOM ON THE ROAD. THE CAR STARTED TO BACK OFF A LITTLE, AND THEN THE SEMI DECIDED TO MOVE OVER TO THE OUTSIDE LANE. THE CAR GOT PINNED BETWEEN A CONCRETE BARRIER NEAR AN OVERPASS AND THE SEMIT TRAILER. THERE WERE SPARKS WHERE THE CAR WAS AGAINST THE CONCRETE. I COULD SEE IN MY REARVIEW MIRROR THAT THE FRONT DRIVERS SIDE HEADLAMP AREA WAS DAMAGED ON THE CAR WHERE THE SEMI TRAILER HIT IT. ROSE TRUCKING IS GOING TO LOOK UP THE GPS INFORMATION AND GET THE DRIVER OF THE VEHICLE AND CALL ME BACK WITH IT. RANDY FROM ROSE TRUCKING CALLED MY PHONE AND LEFT A MESSAGE SAYING THAT HE DID HAVE A TRUCK IN THAT AREA AND THAT THE DRIVER OF THE TRUCK DID NOT KNOW HE HIT ANYTHING AND WAS NOT AWARE. RANDY SAID HIS INSURANCE WAS WITH EMPLOYER MUTUAL CASUALTY POLICY # 5E0-17-88-14. ON THE MESSAGE FROM RANDY HE SAID THE DRIVER WOULD HAVE BEEN MERVIN GIFFERSON, I DID CALL RANDY BACK BUT WAS UNABLE TO REACH HIM.</t>
  </si>
  <si>
    <t>LOCATION OF CRASH- EB USTH 212/ENGLER BOULEVARD, CHASKA.
V1 SLIPPED ON ICY BRIDGE DECK, WENT OFF ROAD INTO DITCH THRU FENCE AND ROLLED INTO CORNFIELD.
D1 STATED SHE SLIPPEDON ICY BRIDGE DECK.
NO INJURIES REPORTED.
SHAKOPEE TOWING.
YELLOW TAGGED PRIVATE CHAIN LINK FENCE UNKNOWN OWNER</t>
  </si>
  <si>
    <t>WB USTH 212 EXIT RAMP</t>
  </si>
  <si>
    <t>VEHICLE #1 ATTEMPTED TO CHANGE LANES FROM THE RIGHT TO LEFT IN FRONT OF A COMMERCIAL VEHICLE WHILE BOTH WERE TRAVELING EB ON ENGLER.  DRIVER #1 STATED THAT THERE WAS NOT MUCH ROOM BETWEEN THE TWO VEHICLES HE WAS TRYING TO FIT IN BETWEEN AND HE MOVED OVER AND STRUCK VEHICLE #2 WHICH SPUN HIM AROUND AND VEHICLE #1 CRASHED INTO CEMENT BARRIER ON SIDE OF BRIDGE.  DRIVER #1 CITED FOR UNSAFE LANE CHANGE.</t>
  </si>
  <si>
    <t>Unit #1 EB on USTH 212 lost control, slid into center median and appears to have rolled at least one time.  Road conditions at time of crash were icy/slippery due to overnight snowfall.</t>
  </si>
  <si>
    <t>SINGLE VEHICLE HEADED SOUTH ON USTH 212.  DRIVER TOLD ME SHE SPUN OUT AND HIT A BRIDGE.  VEHICLE DRIVEN PAST SCENE OF CRASH, SO UNSURE JUST EXACTUALLY WHAT THE VEHICLE HIT.</t>
  </si>
  <si>
    <t>DV1 WB HWY 212 WHEN SHE LOST CONTROL ON SLUSHY ROADS AND STRUCK CABLE MEDIAN BARRIER</t>
  </si>
  <si>
    <t>-DV1 E/B 212 IN RT LANE
-DV2 E/B 212 IN LT LANE
-DV1 SAID SHE DID NOT SEE V2
-DV1 MERGES INTO LT LANE CAUSE DV2 TO LOSE CONTROL
-DV2 OVERCORRECTS AND V2 GOES OFF THE ROAD TO THE RIGHT
-DV1 CITED FOR UNSAFE CHANGE OF COURSE</t>
  </si>
  <si>
    <t>VEH EB 212, LOST CONTROL AND INTO MEDIAN.   VR OPERATING TOO FAST FOR CONDITIONS.  LOST CONTROL OF VEHICLE AND SLID INTO DITCH.  VEH DAMAGED AS STRUCK GROUND AND WENT AIRBORNE.   DVR NOT LICENSED.  REVOKED STATUS FOR MULTIPLE DRIVING WITHOUT LICENSE AND INSURANCE OFFENSES.   STATED NO INSURANCE ON VEHICLE.    CITED FOR FAIL TO USE DUE CARE, NO VALID LICENSE AND NO INSURANCE, CITE #VU02274.</t>
  </si>
  <si>
    <t>Veh. 1 rear ended veh 2 that was stopped for the red light semaphore at the intersection of USTH 212 and Engler Blvd.  No injuries.  Driver of vehicle #1 stated he saw traffic stopping, looked to the side, didn't press the brake hard enough and ran into the truck.</t>
  </si>
  <si>
    <t>VEHICLE WEST ON USTH 212.  DRIVER WAS GOING TO MAKE A LANE CHANGE ATTEMPTING TO OVERTAKE A VEHICLE.  DRIVER THOUGHT IT WAS CLEAR, AND WHEN HE REALIZED THERE WAS A VEHICLE IN BLIND SPOT, ATTEMPTED TO MOVE BACK INTO HIS LANE.  THE DRIVER OVER CORRECTED, LOST CONTROL AND SPUN OUT.  THE TRUCK SLID INTO THE CENTER MEDIUM, SNAPPED THE RIGHT REAR AXLE, CONTINUED ACROSS THE EAST BOUND LANES, AND CRASHED INTO THE GUARD RAIL.</t>
  </si>
  <si>
    <t>V1 AVOIDING CAR THAT  SLOWWED FOR LEAF BAGS IN ROADWAY. V1 LOST CONTROL RAN OFF ROAD RIGHT AND ROLLED PICKUP. NO REPORTED INJURIES.</t>
  </si>
  <si>
    <t>CSAH 212</t>
  </si>
  <si>
    <t>Engler Blvd (Carver CO Rd 10)</t>
  </si>
  <si>
    <t>On 08-18-14 I responded to Kerber Pass and Clover Field Dr in reference to a property damage crash that occurred on CSAH 212 at Engler Blvd. One vehicle, 550 MED driven by Charles Sekeres, crashed into the rear of another vehicle, 335 LUT driven by Colin Harris, while it was stopped at the intersection.  The front of Sekeres vehicle was damaged in the lower right side of the bumper area. Harris's vehicle was damaged in the lower left bumper side of the vehicle.</t>
  </si>
  <si>
    <t>CHESTNUT ST N TO EB 212 RMP</t>
  </si>
  <si>
    <t>-DV1 E/B 212 WHEN SHE LOST CONTROL ON SLIPPERY ROADS AND STRUCK MEDIAN BARRIER
-DV1 SAID SHE RECENTLY BOUGHT THE CAR AND DID NOT KNOW IF THERE IS ANY INSURANCE ON THE VEHICLE
-DV1 CITED FOR NO PROOF OF INSURANCE</t>
  </si>
  <si>
    <t>RAMP TO 41</t>
  </si>
  <si>
    <t>DRIVER WAS TRAVELING WEST ON 212 AND LOST CONTROL OF HER VEHICLE AND HIT THE GUARD RAIL
NO INJURIES REPORTED
SHAKOPEE TOWING</t>
  </si>
  <si>
    <t>212 HWY TO CHESTNUT</t>
  </si>
  <si>
    <t>CHESTNUT</t>
  </si>
  <si>
    <t>VEH 1 TRAVELING IN LEFT LANE WITH 4 OCCUPANTS. DRIVER OF V1 ADMITTED HE WAS MAKING A LANE CHANGE TO RIGHT LANE AND ATTEMPTED TO TAKE THE EXIT RAMP, FRONT OF V2 MADE CONTACT WITH REAR OF V1, CAUSING IT TO SPIN AND FACE THE WRONG WAY. V1 HAD DAMAGE ON REAR BUMPER FROM CONTACT WITH V2. V1 ALSO HAD DAMAGE ON FRONT BUMPER AFTER MAKING CONTACT WITH SIGN.
VEH 2 WAS TRAVELING IN RIGHT LANE WITH 2 OCCUPANTS. DRIVER OF VEH 2 STATED THAT AS HE WAS APPROACHING THE EXIT RAMP, VEH SIGNALED AND MADE AN IMMDEDIATE LANE CHANGE FROM LEFT LANE TO RIGHT LANE. AS V1 MADE LANE CHANGE, V2 APPLIED BREAKS TO AVOID MAKING CONTACT WITH V1. FRONT OF V2 MADE CONTACT WITH REAR OF V1, CAUSING IT TO SPIN 180 DEGREES. V1 HIT SIGN IN THE APEX AND STOPPED FACING THE WRONG WAY ON THE RIGHT SHOULDER.</t>
  </si>
  <si>
    <t>UNIT ONE WAS TRAVELING EAST ON USTH 212. DRIVER STATES HE WAS TRAVELING BETWEEN 50 AND 60 MPH. ROAD CONDITIONS WERE VERY POOR DUE TO ICE AND PACKED SNOW COVERING THE ROADWAY. DRIVER STATES HE LOST CONTROL OF THE VEHICLE AND ENTERED THE MEDIAN, ULTIMATELY OVERTURNING AND COMING TO REST UPSIDE DOWN. DRIVER LEFT THE SCENE PRIOR TO ARRIVAL OF EMERGENCY PERSONNEL. DRIVER STATEMENT WAS TAKEN VIA TELEPHONE. DRIVER CLAIMED NO INJURIES.</t>
  </si>
  <si>
    <t>212 HWY E</t>
  </si>
  <si>
    <t>41 HWY</t>
  </si>
  <si>
    <t>V2 slowing for traffic and emergency vehicles in LL at the scene of a rollover in the median.  V1 unable to stop before hitting V2.</t>
  </si>
  <si>
    <t>VEH 1 WAS EASTBOUND IN THE LEFT LANE.  DVR 1 STATED SHE WAS TRAVELING ABOUT 50 MPH WHEN VEH 1 LOST CONTROL.   VEH 1 WENT OFF THE ROAD TO THE LEFT AND OVER TURNED.   DVR 1 REPORTED SHOULDER SORENESS.</t>
  </si>
  <si>
    <t>E/B 212 AT ENGLER.  SINGLE VEHICLE NORTH BOUND ON E/B USTH 212, DRIFTED INTO THE DITCH AT THE POINT OF A CURVE.  DRIVER ATTEMPTED TO BRING THE VEHICLE BACK ON THE ROADWAY AND THAT CAUSED THE VEHICLE TO OVERTURN.</t>
  </si>
  <si>
    <t>BOTH VEHICLES ON 212EB/ENGLER.  V1 SPUN OUT ON ICY  SNOWY ROADS AND HIT GUARDRAIL.  THIS RIPPED V1'S  WHEEL OFF, THE WHEEL WENT OUT INTO THE LANE AND V2 LATER HIT THE WHEEL CAUSING V2 TO CRASH.  D1 GOING TOO FAST ON 212 ON ICY ROADS.
V2 LEFT THE SCENE BEFORE I COULD SPEAK WITH THEM.  V2 IS NOT IN THIS REPORT THEY NEVER CONTACTED ME.
NO INJURIES,  V1 AND V2 TOWED</t>
  </si>
  <si>
    <t>Driver of Unit 1 stated she was traveling WB on 212 when she spun out and hit the concrete guardrail with the passenger side rear of her vehicle.  Unit 2 then struck the passenger side front of her vehicle.  I observed damage to the passenger side front wheel and the passenger side rear bumper/lamp.  The driver of Unit 2 stated she was following Unit 1 when the vehicle spun out and struck the guardrail.  She was unable to avoid striking Unit 1 due to the icy road conditions.  Unit 2 sustained damage to the drivers side and the rear door was no longer functioning properly.  I noted the crash occured on an ice covered bridge deck that was extremely slippery.  The damage to both vehicles were digitally photographed and the photos were later saved per CPD procedure.  Both drivers were unsure how fast they were traveling prior to the crash.  No citations were issued.</t>
  </si>
  <si>
    <t>USTH 212 EB EAST OF ENGLER. CHASKA.
Vehicle 2 was in the left lane of EB 212. Driver 1 was completely inattentive and switched from the right lane directly into vehicle 2. Vehicle 1 lost control and ran off the road to the right. Vehicle 1 hit a large "Hospital" sign and continued into a fence destroying both objects.
No injuries. Vehicle 1 was towed. Driver 1 cited for Fail To Use Due Care.</t>
  </si>
  <si>
    <t>V1 WAS W/B ON HWY 212 IN THE RIGHT LANE WHEN ITS LEFT REAR TIRE AND WHEEL CAME OFF OF THE VEHICLE.  THE WHEEL ROLLED ACROSS THE GRASS MEDIAN AND STRUCK THE FRONTEND OF V2 WHICH WAS E/B ON HWY 212 IN THE RIGHT LANE.  NO INJURIES.  V2 DAMAGE TO THE FRONT BUMPER.</t>
  </si>
  <si>
    <t>Driver stated he had a problem with his front driver side tire area.  He stated the vehicle pulled him towards the median, causing him to hit the cable barrier.</t>
  </si>
  <si>
    <t>EAST BOUND USTH 212, SOUTH OF CR-140.  VEHICLE DRIFTED TO THE LEFT AND HIT THE CABLE CATCH FENCE.</t>
  </si>
  <si>
    <t>SB HWY 212 Between Bavaria Rd and Engler Blvd
V1 Driver stated he was traveling SB/WB on 212 in the left lane. He lost control of the vehicle and spun into the guard rail. After hitting the guard rail he veered to the right and struck V2 on the driver's side of V2. Driver of V1 was cited for Driving after suspension.
V2 Driver stated he was travling SB/WB on 212 in the right lane. He stated he saw V1 lose control and then veered into his lane and struck V2 on the driver's side of the vehicle.
There were no aparent injuries. V2 was towed by Shakopee Towing. Driver of V1 was cited for Driving After Suspension.</t>
  </si>
  <si>
    <t>Per the reporting party on a driving complaint, Unit 1 was traveling west on USTH 212 and was "all over the road" going from fog line to fog line. Unit 1 struck a guard rail and continued on until it pulled into the driver's driveway. Driver of unit 1 admitted he hit the guard rail and blamed his erratic driving on being too tired.</t>
  </si>
  <si>
    <t>V1 LOST CONTROL AND SPUN OUT HITTING THE BRIDGE WALL.</t>
  </si>
  <si>
    <t>V1 TRAVELING WB LOST CONTROL AND STRUCK V2.</t>
  </si>
  <si>
    <t>The crash occurred on USTH 212 eastbound, just east of Engler Boulevard.  The Kia was in the left lane, hit a patch of ice, spun out, went into the right lane, and hit the International that was traveling in the right lane.  There were no reported injuries.  Both vehicles were towed from the scene.</t>
  </si>
  <si>
    <t>EB USTH 212 / JWO BAVARIA RD</t>
  </si>
  <si>
    <t>Unit one was traveling in the left lane when traffic slowed.  Driver applied brake and was ejected from the motorcycle.</t>
  </si>
  <si>
    <t>V1 LEFT ROADWAY AND HIT GUARD RAIL HEAD ON IN THE CENTER MEDIAN - EB HWY 212 - 1/2 MILE WEST OF HWY 41.   
DRIVER OF V1 LEFT THE SCENE OF THE CRASH.</t>
  </si>
  <si>
    <t>Both V's Westbound on Hwy 212, V1 in the left lane, V2 in the right lane. The vehicle's side swiped each other. They both say the other one is at fault. NOT TO SCALE.</t>
  </si>
  <si>
    <t>Unit #1 was WB on USTH 212 in between Bavaria Rd. and Engler Blvd.  Unit #1 drifted left sideswiping a cable median barrier and coming to rest along side the barrier.  The driver of Unit #1 stated she had just departed from the Two-Twelve Medical Center, had been fasting since 0500 hrs., in preparation for the CT scan she had. The driver stated she became dizzy and the next thing she knew she was up against the cable median barrier. The driver stated her chest hurts.  The driver stated she is currently taking high blood pressure medication and Cymbalta.</t>
  </si>
  <si>
    <t>Unit #1 was westbound on USTH 212 approximately .5 miles west of MNTH 41. Unit #1 spun out circulating several times and in the process colliding several times into the highway's high tension cable barrier system.</t>
  </si>
  <si>
    <t>-Crash occurred on WB Hwy 212 near Bavaria Dr
-DV1 lost control and struck cable median barrier
-DV1 said she may have blacked out because she is dealing with a lot in her life and she is depressed
-DV1 said this has happened before
-Driver Evaluation requested on DV1</t>
  </si>
  <si>
    <t>-Crash occurred on WB HWY 212 just west of HWY 41
-DV1 lost control and struck median cable barrier
-DV1 cited for no insurance</t>
  </si>
  <si>
    <t>V1 traveling WB on Hwy 212, East of Hwy 41, lost control and spun into the guard rail face of the bridge abutment in the center median. Vehicle was disabled and needed to be towed. NOT TO SCALE.</t>
  </si>
  <si>
    <t>BRAVARIA</t>
  </si>
  <si>
    <t>KIMBERLY ANN RODRIGUIZ DOB 12/4/1989 PHONE 320-583-8079 CAR WAS DISABLED SHE HAD FRIEND IN ANOTHER VEHICLE PULLING HER CAR WITH A TOW STRAP.  RODRIGUIZ STATED SHE HAD STEERING PROBLEMS AND HER CAR VEERED ACROSS THE FOG LINE INTO THE WEST BOUND RIGHT LANE AND THE CRASH HAPPENED. KLINGELHUTZ STATED SHE SAW THE DISABLE CAR BUT WAS NOT SURE WHAT IT WAS BUT MOVED LEFT AND SLOWED, STREI REAR ENDED  KLINGELHUTZ. KLINGELHUTZ WAS TRANSPORTED BY AMBULANCE HER PASSENGER RODE WITH.  THIS CRASH IS A RESULT OF VEHICLES AVOIDING THE UNSAFE HAZARDS CAUSED BY RODRIGUIZ`S DISABLED CAR. HER INSURANCE IS GSI POLICY 9500024749</t>
  </si>
  <si>
    <t>BAVARIA RD.</t>
  </si>
  <si>
    <t>VEH 1 WAS TRAVELING EB 212 WHEN DVR 1 LOST CONTROL OF VEH 1.   VEH 1 HIT THE LEFT EMBANKMENT AND THEN ROLLED.   NO OTHER VEHICLES WERE INVOLVED.  NO STATE PROPERTY WAS DAMAGED.</t>
  </si>
  <si>
    <t>W/B 212, 1/2 MILE WEST OF MNTH 41, CHASKA.  SINGLE VEHILE WEST ON 212 DRIVING TO FAST FOR ROADWAY CONDITIONS.  DRIVER LOST CONTROL OF HER VEHICLE, SPUN OUT, HIT THE BRIDGE PROTECTOR GUARD RAIL.</t>
  </si>
  <si>
    <t>WB USTH 212 / BAVARIA RD</t>
  </si>
  <si>
    <t>Unit two was traveling in the right lane of highway 212.  Unit one was traveling in the left lane of highway 212 when the driver lost control of the vehicle.  Unit one sideswiped unit two.</t>
  </si>
  <si>
    <t>DRIVER REPORTED TRAVELING WEST ON 212 WHEN SHE LOST CONTROL AND SLID OFF THE ROAD INTO THE CABLE MEDIAN BARRIER.
NO INJURIES REPORTED
COLONY PLAZA TOWING</t>
  </si>
  <si>
    <t>W/B 212 WEST OF MNTH 41.  SINGLE VEHICLE DRIVING TO FAST FOR CONDITIONS SPUN OUT AND HIT CABLE CATCH FENCE.</t>
  </si>
  <si>
    <t>MN HWY 41</t>
  </si>
  <si>
    <t>V1 was traveling west on US HWY 212, west of MNTH 41.  A deer entered the roadway and V1 struck deer as it was crossing.  No injury to driver.  V1 towed by Shakopee towing.</t>
  </si>
  <si>
    <t>W/B USTH 212 / WEST OF HWY 41</t>
  </si>
  <si>
    <t>V1 TRAVELING W/B ON HWY 212 JUST WEST OF HWY 41. V1 LOST CONTROL ON ICY ROADWAY, WENT OFF THE ROAD ON THE LEFT SIDE, HIT THE CABLE MEDIAN BARRIER AND ROLLED OVER CAUSING SEVERE DAMAGE TO ENTIRE VEHICLE.
D1 POSSIBLE INJURIES, DECLINED AMBULANCE TRANSPORT.
V1 TOWED BY SHAKOPEE TOWING.</t>
  </si>
  <si>
    <t>Truck was traveling west bound Highway 212. Suv was attempting to get on to Highway 212 and was side swiped by the truck.</t>
  </si>
  <si>
    <t>V1 Helmken west on USTH 212.  Collided with deer in roadway. No reported injuries. Shakopee Tow used.</t>
  </si>
  <si>
    <t>CHESTNUT ST. N</t>
  </si>
  <si>
    <t>VEH1 GOING TOO FAST FOR CONDITIONS AND LOST CONTROL AT RAMP, OVER CORRECTED AND ROLLED ONTO DRIVER SIDE AT THE SHOULDER OF THE ROAD.</t>
  </si>
  <si>
    <t>Both vehicle were traveling westbound on Hwy 212 just before the crash occurred. Both vehicle crossed over a slippery bridge deck. vehicle #1 skidded out of control and crashed into vehicle #2 that was traveling along side vehicle #1 at that time. vehicle #2 skidded further and crashed into the center median cable guardrail. vehicle #1 went over the guardrail and rolled over. occupants were not injured but the vehicle was totaled out.</t>
  </si>
  <si>
    <t>-V1 AND V2 WERE E/B 212 ON THE EXIT RAMP TO 41
-V2 WAS SLOW/STOPPED IN TRAFFIC TO MAKE LEFT TURN
-V1 WAS SLOWING TO STOP.
-V1 DID NOT STOP IN TIME.
-V1 AND V2 COLLIDED
-DRIVER OF V1 STATED THAT HIS FOOT CAME OFF THE BRAKE</t>
  </si>
  <si>
    <t>-CRASH OCCURRED EB HWY 212/HWY 41
-DV1 SAID HE WAS GOING APPROXIMATELY 60 MPH ON SNOW COVERED ROADS, LOST CONTROL, LEFT ROADWAY AND STRUCK ROAD SIGN</t>
  </si>
  <si>
    <t>BOTH CARS ON 212EB/41.  V2 SLOWED TO A STOP ON 212EB.  D1 SAID  SHE WAS NOT PAYING ATTENTION AT TIME  AND THEN REAR  ENDED V2,
NO INJURIES, NO TOWS</t>
  </si>
  <si>
    <t>212 @ AUDUBON</t>
  </si>
  <si>
    <t>AUDUBON</t>
  </si>
  <si>
    <t>Driver1 was slowing down as she appraoched squad lights ahead.  Driver 2 did not slow down, and rear ended Vehicle 1.</t>
  </si>
  <si>
    <t>ACCORDING TO STATEMENT FROM D2 HE WAS WB ON HWY 212 IN CHASKA HE SPUN OUT HIT THE CABLES THEN WAS CLIPPED BY A PASSING SEMI IN THE REAR BUMPER</t>
  </si>
  <si>
    <t>EB USTH 212 AT HWY 41</t>
  </si>
  <si>
    <t>EB USTH 212 AT HWY 41
dark, street lights, clear, roads dry
Unit 1 was traveling in the left lane eastbound USTH 212. Unit 1 struck a deer. Unit 1 was stalled partially blocking in the left lane eastbound USTH 212. Driver of Unit 1 was outside the vehicle when his vehicle was struck from the rear by Unit 2. 
Unit 2 was traveling in the left lane eastbound USTH 212. Driver stated she had seen the vehicle ahead of her quickly merge from the left lane to the right lane. Driver had seen Unit 1, stalled in the left lane. Driver was traveling with the flow of traffic at 65 mph, and was unable to stop in time to avoid making contact with Unit 1. Unit 2 made contact with Unit 1.
Driver of Unit 2 possible injury. Both vehicles towed by Shakopee Towing.</t>
  </si>
  <si>
    <t>The vehicles were traveling eastbound on USTH 212 near MNTH 41.  The black Ford was in the left lane and the red Ford was in the right lane.  The red Ford began to spin out and struck the black Ford in the front passenger door.  The red Ford then spun around and hit a road sign on the right shoulder.  There were no reported injuries.  There was extensive property damage to both vehicles, but neither required a tow.</t>
  </si>
  <si>
    <t>V1 LOST CONTROL IN LANE, V2 COLLIDED V1 SENDING V1 INTO PATH OF V3 SEMI. NO INJURIES WERE REPORTED. V1 TOWED, V3SEMI NEEDS FRONT RIGHT TIRE SERVICE ON ROADSIDE.</t>
  </si>
  <si>
    <t>V1 entered hwy from ramp and lost control hitting bridge then rolled over.  Metering lights on ramp.</t>
  </si>
  <si>
    <t>212 RMP</t>
  </si>
  <si>
    <t>Both Vehicles were coming down the ramp to enter onto EB 212 from 41.
The ramp changes from two lanes down to one.  Drv 1 stated everyone was merging every other vehicle into the one lane. 
Veh 1 was in the left lane, Veh 2 was in the right lane appraoching the merge.
At the merge, Drv 1 stated it was his turn to merge.  Drv 1 stated Drv 2 tried to merge in front of him.
Drv 2 left the scene before I could arrive, did not get his side of the crash.
The vehicles side swiped eachother.</t>
  </si>
  <si>
    <t>V1 WAS E/B ON HWY 212 IN THE RIGHT LANE WHEN IT STARTED TO MOVE TO THE LEFT LANE.  V1 MOVED INTO THE LEFT LANE AND STRUCK V2 IN THE RIGHT SIDE REAR TANDEM TIRES (DUMP TRUCK).  DRV 1 SAID HE DIDN  SEE THE VEHICLE NEXT TO HIM.  SAID IT WAS ALL HIS FAULT.  NO INJURIES.</t>
  </si>
  <si>
    <t>FULLY LOADED CEMENT MIXER EAST ON 212.  A REAR TIRE BLEW, AND  THIS CAUSED THE DRIVER TO LOOSE CONTROL OF THE TRUCK.  THE TRUCK  FLIPPED INTO THE CENTER MEDIUM AREA.</t>
  </si>
  <si>
    <t>-V1 WAS W/B HWY 212 TO GO S/B HWY 41.
-V1 SLID ON THE ICE COVERED ROAD.
-V1 WENT OFF OF THE ROAD AND COLLIDED WITH THE LIGHT POLE.</t>
  </si>
  <si>
    <t>Spoke with all drivers at the scene.  No one at that time could tell me how the crash happened.  The road was icy in the area of the crash.
V1 was rear ended.  D1 told me she slowed down as she watch V3 rolling.  As she slowed she was rear ended.
V2 had damage to the passenger side.  D2 was unsure how the crash happened.
V3 rolled over.  D3 was unsure how the crash happened.
V4 had damage to the front.  D4 was unsure how the crash happened.
V5 ended up in the median.  D5 was unsure how the crash happened.</t>
  </si>
  <si>
    <t>DRIVER OF THE CYCLE REPORTED BEING TIRED AND LOSING CONTROL OF HIS MOTORCYCLE AND IT SLIDING OUT FROM UNDER HIM.
DRIVER TRANSPORTED TO 212 MEDICAL CENTER.
SHAKOPEE TOWING FOR THE CYCLE.</t>
  </si>
  <si>
    <t>DRIVER OF THE PICK UP STOPPED FOR TRAFFIC.
DRIVER OF THE EQINOX STOPPED FOR THE PICK UP.
THE DRIVER OF THE HONDA REPORTED THAT THE VEHICLES IN FRONT OF HIM STOPPED QUICKLY AND HE REAR ENDED THE EQINOX PUSHING IT INOT THE PICK UP.
NO INJURIES REPORTED.
SHAKOPEE TOWING FOR THE HONDA AND EQUINOX.
DRIVER OF THE HONDA CITED FOR INATTENTIVE DRIVING</t>
  </si>
  <si>
    <t>CHESTNUT ST N TO WB</t>
  </si>
  <si>
    <t>V2 IN LEFT LANE OF WEST 212
V1 MERGING ONTO WEST 212, ACCELERATED AND SPUN OUT, FRONT DRIVER SIDE STRUCK REAR PASSENGER SIDE OF V2.
V2 RAN OFF ROAD RIGHT, INTO DITCH
NO INJURIES
TOW FOR PULL OUT</t>
  </si>
  <si>
    <t>BOTH VEHICLES EAST BOUND 212 IN AREA OF HWY 41 IN LEFT LANE.
V2 SLOW WITH TRAFFIC IN FRONT OF HER, V1 NOT ABLE TO STOP BEFORE REAR ENDING V2.
NO INJURIES REPORTED. BOTH VEHICLES MADE OWN TOW DEALS</t>
  </si>
  <si>
    <t>DV1 STATED EB USTH 212 IN RL.  DV1 STATED DEER CROSSED IN FRONT OF V1, WAS UNABLE TO AVOID AND THE DEER IMPACTED THE FRONT OF V1.</t>
  </si>
  <si>
    <t>212 RAMP TO</t>
  </si>
  <si>
    <t>V2 stopped at red light.  V1 stopped directly behind V2.  Light turned green when D1 stated he looked  to the left and then stepped on the accelerator too much and struck V2.</t>
  </si>
  <si>
    <t>THE VEHICLE WAS TRAVELING EASTBOUND ON USTH 212 IN THE RIGHT LANE.  IT SPUN OUT WHILE CROSSING A BRIDGE THAT WAS ICED OVER.  THE VEHICLE WENT OFF THE ROAD TO THE RIGHT.  WHEN THE VEHICLE HIT THE EMBANKMENT ON THE RIGHT SHOULDER, IT ROLLED OVER.  THE DRIVER WAS NOT INJURED.  THE VEHICLE WAS TOWED.</t>
  </si>
  <si>
    <t>usth 212</t>
  </si>
  <si>
    <t>mnth 41</t>
  </si>
  <si>
    <t>Driver EB 212 said he was driving, hit his brakes and ended up against the wall opposite side of freeway, on bridge over creek.  He was about 100 yards further west when he entered the median, slid through it, and across both lanes of oncoming freeway.  Said his right hand is sore, but declined medical attention.  Severe damage to front end from impact with bridge wall. Driver cited for speed - greater than reasonable.</t>
  </si>
  <si>
    <t>MNTH 41</t>
  </si>
  <si>
    <t>Units 2 and 3 were stopped in traffic at a red semaphore. Unit 1 crashed into the rear of unit 2, which caused unit 2 to rear-end unit 3. Driver of unit 3 stated the road was too icy at the time, which caused him to crash into unit 2. Officers on scene noted the roads were not icy. Driver of unit 3 warned for inattentive driving. No injuries were reported.</t>
  </si>
  <si>
    <t>V1 ran off road and collided with a median barrier.  They left the scene and called in the crash.  They reported damage to the rear of the vehicle from striking a median barrier on USTH 212 near MNTH 41.  I did not see the vehicle or the driver.</t>
  </si>
  <si>
    <t>EB USTH 212 / MNTH 41</t>
  </si>
  <si>
    <t>EB USTH 212 / MNTH 41, CHASKA
V1 was traveling eastbound on USTH 212 near MNTH 41 when it was same-direction side-swiped by V2. V2 continued without pulling over. The vehicle and driver of V2 is unknown.
The driver of V1, Becker, stated the following in an email to me:
"While driving east on 212 in Chaska last night (11:25PM on 10/15/2020), I was in the right lane.  A driver passing me in the left lane sideswiped me, scraping along the left side of my car.  It was dark outside and I was not able to get any part of the license plate.  I followed him from 212 to 494 East until he exited to 169 South and managed to take a quick video of the car and have a few pictures of the car.  The pictures and video, unfortunately, are blurry, and do not show the license number.  The only identification I am able to recollect if that it was a blue car, possibly a Ford.  The blue streak left from the other car extends from my front bumper along the side of my car up to the back driver-side door."
Regarding the description of V2 Becker stated:
"Unfortunately the only identification of the vehicle was that it was a blue car that I believe was a Ford.  I did not get a look at the driver as he/she sped away at a high rate of speed after hitting me."
Neither vehicle was towed. There were no airbags deployed. There were no injuries on scene. There were no citations issued.</t>
  </si>
  <si>
    <t>Driver 2 was EB 212 in the left lane, having crossed under 41, while Driver 1 was entering EB 212 from 41.  As #1 was accelerating onto the freeway, her car began to "fishtail".  She lost control and struck the south guardrail, then crossed into #2 and struck his car, forcing him to hit the guardrail twice as he spun.  No injuries.  Two passengers in #2 - Olivia (5YO) and Mikayla (3YO). Two guardrails yellow tagged by MSP.</t>
  </si>
  <si>
    <t>W20509787</t>
  </si>
  <si>
    <t>212wb/41:  V2 was already pulled over on the right side of shoulder. D2 stated his work equipment had come off their roof and they were pulled over to retrieve it.  V1 was in the right lane and came up and collided with V2. The roads were very slippery and D1 could not stop or slow down in time.
D1 stated a car stopped in front of him fast for V2 pulled over on side of road. D1 said once he had to hit his brakes he slid out of control into V2.
no injuries, 2 tows on both vehicles</t>
  </si>
  <si>
    <t>AUDUBON RD</t>
  </si>
  <si>
    <t>VEH 1 WAS EB 212 WHEN IT LOST CONTROL AND ROLLED INTO THE MEDIAN. AT THE TIME OF THIS CRASH, THERE WAS A VEH FIRE ON WB 212 IN THIS AREA CAUSING BACKUPS IN TRAFFIC EACH WAY. VEH 1 LOST CONTROL AND BASED ON THE ROADWAY MARKS, OVER CORRECTED AND ROLLED INTO THE MEDIAN. LOCAL POLICE WORKING THE FIRE OBSERVED THE CRASH AND OBV THE DRV DID NOT HAVE HIS SB ON. DRV OF VEH 1 NEEDED EXTRICATION FROM THE VEH AND WAS TRANSPORTED TO THE HOSPITAL. VEH 1 WAS TOWED FROM THE SCENE.</t>
  </si>
  <si>
    <t>Driver lost control of his vehicle, spun out and hit the median wall.</t>
  </si>
  <si>
    <t>Vehicles 1 and 2 were both WB on USTH 212 approaching MNTH 41. V1 was in the right lane and V2 was in the left lane. V1 was slightly ahead of V2. V1 attempted to merge into the left lane. Driver of V1 stated he did not see V2 in his blind spot and struck V2. No injuries. Both vehicles were driven from the scene. Damage to rear driver's side of V1 and front passenger side of V2.</t>
  </si>
  <si>
    <t>V1 in stop and go traffic. V2 attempting to merge in the construction area going into the setting sun and lightly rear ended V1.  Both reported being possibly sore.  No tows were needed.  I safety truck was in the area construction zone when I arrived but was gone a moment later, I do not know if they had moved cones to median opening both lanes or if they were just there.  However both lanes were open west bound when we cleared.</t>
  </si>
  <si>
    <t>-V1 AND V2 WERE W/B HWY 212 TO GO N/B 41.
-V1 AND V2 STATED THEY WERE BOTH IN THE RIGHT TURN LANE.
-V1 AND V2 STATED THEY BOTH WERE STOPPED AT THE TIME OF THE CRASH.
-BOTH V1 AND V2 STATED THAT THEY WERE HIT BY THE OTHER VEH.
-V1 WAS ON THE LEFT
-V2 WAS ON THE RIGHT
-V1 HAD DAMAGE ON THE FRONT RIGHT, RIGHT CENTER, AND REAR RIGHT OF THE VEH. 
-V1 ALSO HAD ITS RIGHT MIRROR FOLDED BACK SO THAT THE MIRROR WAS FACED IN TO THE CAR AND THE PART OF THE MIRROR THAT FACES THE FRONT WAS FACED AWAY/OUT OF THE VEH.
-V2 HAD DAMAGE TO THE LEFT SIDE JUST BEHIND THE FRONT LEFT TIRE AND THE REAR LEFT.</t>
  </si>
  <si>
    <t>-V1 AND V2 WERE W/B HWY 212 TO HWY 41.
-V2 SLOWED / STOPPED WITH TRAFFIC.
-V1 DID NOT STOP IN TIME.
-V1 COLLIDED WITH V2.</t>
  </si>
  <si>
    <t>CRASH LOCATION WB 212 / 41.
DRIVER UNIT 1 STATED WB 212 IN RIGHT LANE.  DRIVER UNIT 1 STATED DRIFTED ACROSS THE LANE LINE TO THE LEFT AND OVER CORRECTED TO THE RIGHT. UNIT 1 THEN LEFT THE RIGHT SIDE OF THE ROADWAY, IMPACTED A YELLOW MARKER SIGN AND THEN IMPACTED THE GREEN EXIT SIGN ON RAMP TO 41.</t>
  </si>
  <si>
    <t>Driver number one was entering onto US HWY 212 from MNTH 41 when two cars ahead of her on the entrance ramp lost control of their vehicles due to icy road conditions. Driver number one then lost traction with her vehicle and tried to avoid the other two cars a head of hear and went straight across the two lanes of EB US HWY 212 and crashed into a guardrail. The driver was transported by Ridgeview ambulance to the 212 Medical Center and her vehicle was towed to Shakopee Towing's impound lot.</t>
  </si>
  <si>
    <t>V2 WAS ENTERING ONTO 21EB FROM THE RAMP FROM HIGHWAY 41.  V1 WAS ON 212EB IN THE FAR RIGHT LANE. ACCORDING TO D2 HE WAS  MERGING ONTO 212EB AND V1 CAME UP ALONG SIDE HIM AND SIDESWIPED HIS VEHICLE.
ACCORDING TO D2 THEN D1 JUST WAVED AT HIM AND CONTINUED ON 212EB.  D1 DID NOT STOP BUT TRIED LOSING D2, WHO WAS ON THE PHONE WITH POLICE, BY DRIVING THROUGH THE STREETS OF EDEN PRAIRIE.
V1 WAS EVENTUALLY STOPPED BY A TROOPER IN THE AREA WITH THE HELP OF D2 FOLLWING V1 AND TELLING US THE LOCATION OF V1.  
D1 STATED THAT HE WAS AWARE OF THE CRASH, BUT WAS NOT AWARE HE NEEDED TO STOP.  
D1 WAS ADVISED THAT HE DID NEED TO STOP AND IT APPEARS THE WAY HE HANDLED IT THAT HE WAS AVOIDING EXCHANGING INFORMATION WITH THE OTHER DRIVER TRYING TO LOSE HIM IN THE CITY STREETS.
NO INJURIES, NO TOWS</t>
  </si>
  <si>
    <t>Single vehicle rollover, driver had back, head and chest pains.  Vehicle was merging onto EB USTH 212 from MNTH 41.  Driver stated she was trying to accelerate to get ahead of semi as she was merging when she lost control and rolled into center median.  Area had slippery spots on bridge deck due to extreme cold but were manageable with proper driving techniques. Driver not cited.</t>
  </si>
  <si>
    <t>Driver lost control, ran off road and rolled the vehicle</t>
  </si>
  <si>
    <t>The driver reported that he crashed into the center cement wall on 212 e/b just east of Hwy 41.
The driver had a Puerto Rico DL but has been living in Chaska since before 1/2019.
No injuries reported.
Shakopee towing</t>
  </si>
  <si>
    <t>RAMP810</t>
  </si>
  <si>
    <t>Minivan vs. Deer. Driver of V1 stated that she had just entered EB USTH 212 from the MNTH 41 onramp when she struck a deer. V1 sustained moderate front end damage and was towed from the scene by Colony Plaza. No injuries were reported.</t>
  </si>
  <si>
    <t>The crash occurred on USTH 212 westbound, near MNTH 41.  The Hyundai was in the left lane and the Chevrolet was in the right lane.  The driver of the Hyundai stated that she was jamming to her music on the radio and didn't realize she had drifted from her lane.  The Hyundai went across the center line and into the right lane.  The Hyundai side-swiped the Chevrolet.  There was property damage to both vehicles.  There were no reported injuries.  No tows were required.</t>
  </si>
  <si>
    <t>both cars were 212eb and v1 spun out on icy roads and t-boned the side of v2. this crash was caused by d1 losing control on the icy roads. d2 said that he was just driving on 212 and then v1 lost control and t-boned into his right side.
no injuries, v2 towed.</t>
  </si>
  <si>
    <t>Co Rd 41</t>
  </si>
  <si>
    <t>Unit 1 traveling westbound Hwy 212 just west of Co Rd 41. Unit 1 was in the left westbound lane. Deer entered roadway from the south heading north. Unit 1 struck the deer with front end. No injuries reported by driver or his three passengers. Vehicle suffered heavey damage to the front end and is leaking antifreeze. Vehicle towed by AAA. White Copy given to driver.</t>
  </si>
  <si>
    <t>Driver was travelling east on Hwy 212, west of MN Hwy 41.  Deer ran from the north side of road, into the path of vehicle #1.  Driver #1 unable to avoid deer.</t>
  </si>
  <si>
    <t>Vehicle 1 too fast for road conditions or drivers ability, lost control collided with median guardrail face. Vehicle 1 required tow.</t>
  </si>
  <si>
    <t>Driver lost control, spun out, and hit cable median barrier.</t>
  </si>
  <si>
    <t>THE DRIVER OF THE MUSTANG WAS ENTERING 212 EAST FROM THE ON RAMP FROM 41 AND LOST CONTROL AND STRUCK THE TRUCK THAT WAS IN THE LEFT LANE OF 212.
THE DRIVER OF THE MUSTANG LEFT THE SCENE PRIOR TO MY ARRIVIAL.
THE DRIVER OF THE TRUCK STOPPED ON THE RIGHT SIDE OF THE ROAD AND DID NOT SEE THE DRIVER OF THE MUSTANG.
MUSTANG TOWED BY SHAKOPEE TOWING.
NO INJURIES REPORTED</t>
  </si>
  <si>
    <t>Driver was heading east on USTH 212 just east of MNTH 41 when she lost control of her vehicle and went into the ditch. The vehicle rolled over and went into the west bound lane of traffic before coming to a stop. The driver was out of the vehicle upon arrival. She had minor cuts to her hand.</t>
  </si>
  <si>
    <t>v2 was on 212eb. v1 was coming off  the entrance road and was entering onto 212eb. d1 drove into v2 and sideswiped v2.
d1 stated he could not stay and only gave a name and phone number.  d2 called in for a report.
no injuries, no tows</t>
  </si>
  <si>
    <t>THE DRIVER OF THE S-10 REPORTED COMING ONTO 212 AND LOSING CONTROL AT THE CURVE AND SIDE SWIPING THE JEEP THAT WAS IN THE LEFT LANE.
THE JEEP WAS PUSHED INTO THE CENTER MEDIAN
DRIVER OF THE S10 CITED FOR FAIL TO DRIVE WITH DUE CARE AND DRIVING AFTER SUSPENSION
NO INJURIES REPORTED
SHAKOPEE TOWING FOR THE JEEP</t>
  </si>
  <si>
    <t>V1/ Wilson-Harris was driving east on USTH 212 too fast for road conditions and or her own ability, lost control, ran off road left into median and collided with the cable barrier which prevented her from entering oncoming traffic lanes.  She then drove about 1/10 of a mile in the snow median the wrong way before her vehicle stopped.  When asked for her insurance information she stated she had let it lapse and received a citation for no insurance.  No injuries were reported.  State property was damaged in the crash.</t>
  </si>
  <si>
    <t>-CRASH OCCURRED ON EB HWY 212 EAST OF HWY 41
-V2 WAS A CHASKA PD SQUAD AT THE SCENE OF ANOTHER CRASH
-DV2 SAID HE HAD HIS EMERGENCY LIGHTS ACTIVATED AND HAD BEEN ON SCENE FOR APPROXIMATELY 10 MINUTES
-DV1 SAID SHE SAW THE EMERGENCY LIGHTS IN FRONT OF HER
-DV1 SAID SHE WAS TRAVELING APPROXIMATELY 65 MPH WITH HER CRUISE CONTROL SET PROIR TO THE CRASH
-DV1 SAID SHE BRAKED, LOST CONTROL AND STRUCK V2
-DV1 CITED FOR FAIL TO DRIVE WITH DUE CARE</t>
  </si>
  <si>
    <t>both vehicles were on 212eb in the right lane. there was  a crash up ahead and all cars were slowing rapidly. there was also my squad lights on left shoulder and another troopers squad lights up ahead of me on left shoulder, and the road conditions were very icy. cars were needing to be slowing down for our crash we were out with well before they got to us.  unfortunately they were not and as soon as got to us were hitting brakes on icy road.  v2 slowed to stop for cars ahead of him and v1 was not  able to stop on the icy roadways and rear ended v2.
no injuries, both cars needed shakopee towing</t>
  </si>
  <si>
    <t>Driver of vehicle #1 stated she was traveling E/B on the onramp to 212 and hit a patch of ice and struck an e/b vehicle. Driver of unit #2 stated she did not see what happened. Unit #3, witness, stated that the SUV came off the onramp to merge and slid into the other vehicle. Both drivers stated they were wearing their seatbelts. Driver of unit #2 transported to 212 ER for non lifethreatening injuries. Weather was cloudy and roads were slushy/icy from morning snowfall.</t>
  </si>
  <si>
    <t>Driver of vehicle #1 was heading eastbound on MNTH 212. The road conditions were very icy and snow packed due to a heavy snow the night prior. Traffic congestion occurred on the road for an unknown reason. Driver of vehicle #1 hit the brakes and his vehicle began to turn sideways. Driver of vehicle #2 began to hit his brakes but proceeded forward hitting vehicle #1 at an angle. Both vehicles suffered front end damage. No injuries.</t>
  </si>
  <si>
    <t>CRASH OCCURRED WB HWY 212 EAST OF HWY 41 IN THE MEDIAN.   
VEH WAS TRAVELING WB ON 212 APPROACHING 41.   VEHICLE LOST CONTROL DUE TO ICE ON ROAD AND COLLIDED WITH CABLE MEDIAN BARRIER. FRONT RIGHT MADE CONTACT FIRST AND THEN TRUCK CONTINUED TO ROTATE INTO BARRIER GETTING THE BACK RIGHT TIRES STUCK IN THE CABLES.    FRONT RIGHT TIRE ROD AND AXEL LOOK BROKEN.  NO INJURIES.   SHAKOPEE TOWED VEHICLE.   CABLE WAS YELLOW TAGGED FOR MNDOT.  
DRIVER WAS GOING TOO FAST FOR CONDITIONS.   LANGUAGE BARRIER.  NO CITATION ISSUED.</t>
  </si>
  <si>
    <t>EB USTH 212 AT MNTH 41, CHASKA
V1 IN RIGHT LANE EB USTH 212 AT MNTH 41. V1 APPEARED TO HIT SNOW BANK ON RIGHT SHOULDER AND ATTEMPTED TO OVER CORRECT STEERING. V1 ROLLED MULTIPLE TIMES IN RIGHT LANE AND LANDED ON RIGHT SHOULDER. 
D1 TRANSPORTED TO TWO TWELVE MEDICAL CENTER FOR MINOR LEG INJURY. 
V1 TOWED BY SHAKOPEE TOWING.
D1 WAS INTOXICATED AND LEGAL BLOOD DRAW WAS OBTAINED. DWI CHARGES PENDING BLOOD RESULTS.</t>
  </si>
  <si>
    <t>-V1 WAS E/B HWY 212
-V1 LOST CONTROL AND COLLIDED WITH GUARDRAIL
-NO VISUAL DAMAGE TO GUARDRAIL</t>
  </si>
  <si>
    <t>The driver of the pickup reported traveling east on 212 and when he shifted into 4x4 he lost control and went into the ditch and hit the cable median barrier.
No injuries reported
shakopee towing</t>
  </si>
  <si>
    <t>Driver ran off road to the right, and rolled over.</t>
  </si>
  <si>
    <t>BOTH VEHICLES WESTBOUND ON HIGHWAY 212 JUST PRIOR TO CR 41 IN CHASKA.  VEH #2 IN LEFT LANE.  VEH #1 IN RIGHT LANE.  VEH #2 SIDESWIPED VEH #1 CAUSING MINOR DAMAGE TO BOTH VEHICLES.  DR #2 STATED SHE SUFFERED FROM INSOMNIA AND THOUGHT SHE HAD FALLEN ASLEEP.</t>
  </si>
  <si>
    <t>Driver of vehicle 1 was traveling too fast for the conditions.  He lost control and spun out.  Vehicle 1 then crashed into the cable median, and sideswiped Vehicle 2.  Driver 1 was arrested for DWI.
Driver 2 stated that vehicle 1 passed her in the left lane before losing control.</t>
  </si>
  <si>
    <t>THE DRIVER OF THE FIRE-BIRD WAS WEST ON 212 AND WAS CALLED IN AS A DRIVING COMPLAINT.
THE DRIVER REPORTED THAT HE FELL ASLEEP AND WOKE UP WHEN HE STRUCK THE CENTER GUARD RAIL.
THE DRIVER REFUSED AMBULANCE BUT WENT TO 212 MEDICAL CENTER ON HIS OWN.
SHAKOPEE TOWING</t>
  </si>
  <si>
    <t>EB USTH 212 / JEO HWY 41</t>
  </si>
  <si>
    <t>Unit two slowing in left lane for vehicles ahead in the right and left ditch.  Unit one traveling directly behind unit two.  Unit one was unable to stop before hitting unit two.</t>
  </si>
  <si>
    <t>-V1 AND V2 WERE GETTING ONTO E/B 212.
-THE RIGHT LANE OF E/B 212 WAS CLOSED
- V2 HAD TO SLOW TO A STOP BECAUSE OF TRAFFIC INFRONT OF HIM.
-V1 DID NOT SLOW IN TIME
-V1 AND V2 COLLIDED
- BOTH DRIVERS STATED THAT ANOTHER VEH. WAS TRYING TO GET ONTO 212 AND STOPPED. 
-THAT IS WHY V2 STOPPED.</t>
  </si>
  <si>
    <t>Veh #1 e/b 212 from Hwy 41 at approximately 60 mph.  Driver hit slippery area on road, vehicle fishtailed and slid off road colliding with sound barrier wall.  
Driver andd passenger both transported to 212 with minor injuries.  
Vehicle sustained severe front end damage and was towed to Shakopee Towing.  
Weather was clear and cold, and the highway was very icy and slippery.</t>
  </si>
  <si>
    <t>-DV1 E/B 212 WHEN HE LOST CONTROL AND HIT MILE POST 150 SIGN</t>
  </si>
  <si>
    <t>-V1 WAS W/B 212
-V2 WAS E/B 212
-V1 LOST CONTROL AND ENTERED THE MEDIAN.
-V1 HIT THE GUARDRAIL FOR THE WALKING BRIDGE.
-V1 CONTINUED THROUGH THE MEDIAN AND INTO E/B TRAFFIC.
-V1 COLLIDED WITH V2
-DRIVER OF V2 STATED HE TRIED TO PULL TO SHOULDER TO MISS CRASH BUT WAS UNABLE TO.</t>
  </si>
  <si>
    <t>VEHICLE WEST ON 212.  FOR SOME UNKNOWN REASON, THE DRIVER LOST CONTROL OF HIS VEHICLE, LEFT THE ROADWAY AND OVERTURNED</t>
  </si>
  <si>
    <t>Unit one was traveling East on highway 212 when driver one lost control.  Unit one spun out and struck sound wall and highway sign.</t>
  </si>
  <si>
    <t>The vehicles were traveling eastbound on USTH 212.  The Nissan attempted to slow down due to emergency vehicles on the shoulder.  As the Nissan hit the brakes it began to spin out.  The Nissan spun to the right and in front of the Ford in the right lane.  The Nissan hit the left front of the Ford.  There were no injuries and no tows were required.</t>
  </si>
  <si>
    <t>Audubon Rd</t>
  </si>
  <si>
    <t>V1 was traveling eastbount on USTH 212 when the driver lost control and left the roadway into the center median. As the vehicle entered the median it rolled, landing upright in the median. Road conditions were icy at the time of the crash. Vehicle sustained severe damage to multiple areas. Driver reported no injuries. Vehicle was towed from the scene.</t>
  </si>
  <si>
    <t>-BOTH VEHICLES E/B 212
-DV1 LOST CONTROL IN FRONT OF V2
-V1 COMES INTO V2`S LANE
-V2 AND V1 COLLIDE
-NO INJURIES</t>
  </si>
  <si>
    <t>Unit one traveling East on highway 212 when the driver lost control.  Unite one went off the road to the right and struck a buried cable sign.</t>
  </si>
  <si>
    <t>Unit 1 was traveling East on highway 212 when the driver lost control.  The vehicle went off the road to the right and struck the wood sound barrier wall.</t>
  </si>
  <si>
    <t>Unit two pulled up onto grassy snow covered roadside to assist with another vehicle that had spun off the road.  Driver two stated he was backing up from the spun out vehicle when he was struck from behind.  Unit one was traveling East on highway 212 when the driver lost control.  Unit one spun out and struck unit two.  Unit one had a right front passenger and unit two had three passengers.  All occupants in both vehicles refused an ambulance at the scene.</t>
  </si>
  <si>
    <t>Veh #1 and Veh # 2 were both traveling WB on USTH 212. Veh #1 stated he hit a patch of ice which caused him to spin out of control. While spinning his vehicle collided with Veh #2. No injuries reported at time of crash but damage was over $1000.00.</t>
  </si>
  <si>
    <t>V1 was traveling WB on MNTH 41 between MNTH 41 and Powers Blvd. Driver of V1 stated that he lost control and struck the cable median barrier. Driver was unable to describe the exact location that he struck the barrier. V1 sustained moderate driver's side damage. No injuries were reported. Vehicle was not towed.</t>
  </si>
  <si>
    <t>DRIVER 1 SAID HE WAS TRAVELLING EAST ON HWY 212 FROM HWY 41. DRIVER 1 SAID HE SLID ON THE SNOWY ROADS AND MADE CONTACT WITH THE CENTER MEDIAN AT THE UNDERPASS AT POWERS BLVD. THE VEHICLE SLID OFF THE ROAD WAY (RIGHT SIDE) AFTER MAKING CONTACT WITH THE BARRIER AND WAS TOWED FROM THE AREA.</t>
  </si>
  <si>
    <t>V 1 was west on USTH 212 in right lane.  
Witnesses Schwirtz and Rivest both commented on Rynda speeding prior to crash.  
Schwirtz described it as he was going 72 and saw the white car gaining on him so fast he thought it was a county deputy stopping him for his speed then at last second veered as he hit the SUV like he only saw it at last second, he felt the white car was well over 80 MPH at impact.  
V 2 was also west bound. Rynda stated he was going 70 (over the posted) when he tried to slam on the brakes but rear ended the vehicle ahead of him and it went into the ditch and rolled.  Rynda cut his hands on the glass of V1 when he broke windows to assist them out.
The occupants of V 1 were transported to the hospital for injuries.  The Ford was towed by Shakopee Towing.</t>
  </si>
  <si>
    <t>WB US 212 AT AUDOBON RD
V1 WAS WB ON US 212.  DRIVER OF V1 STATED THAT SHE FELL ASLEEP.  V1 STRUCK THE CENTER MEDIAN CABLE BARRIER KNOCKING DOWN SEVERAL POSTS.
V1 HAD MODERATE DISABLING DAMAGE TO THE FRONT.
NO APPARENT INJURIES.
V1 TOWED BY SHAKOPEE TOWING.</t>
  </si>
  <si>
    <t>W/B 212 AT BAVARIA.  SINGLE VEHICLE WEST ON 212, DRIVER SPUN OUT ON THE SLIPPERY ROADWAY AND HIT CABLE CATCH FENCE.</t>
  </si>
  <si>
    <t>The crash happened under the Chaska sign/walking bridge in the median.  The driver lost control of the bus and hit the end of the cable barrier and then spun sliding backwards into the guardrail.  The driver was the only one on the bus at the time of the crash.  There were icy spots on the roadway from snow earlier in the night.  There were no injuries and no tow was needed.  I had the bus move off to the Hwy 41 exit and wrote the crash.</t>
  </si>
  <si>
    <t>BOTH VEHICLES TRAVELING E/B ON HWY 212 JUST EAST OF CHESTNUT ST. V1 WAS IN THE LEFT LANE, V2 IN THE RIGHT. TRAFFIC WAS SLOWING DUE TO CONGESTION. V1 HIT THE BRAKES AND BEGAN TO SLIDE SIDEWAYS, WHEN  IT GOT TRACTION, IT WAS STILL SIDEWAYS, SO IT CRASHED INTO THE DRIVERS SIDE REAR OF V2.  
D1 STATED THAT SHE SAW BRAKE LIGHTS AND HIT THE BRAKES, BUT HIT SOME ICE AND WENT SIDEWAYS BEFORE CRASHING INTO THE DRIVERS SIDE OF V1.
D2 STATED THAT SHE WAS SLOWING IN TRAFFIC WHEN SHE WAS HIT BY V1.
NO INJURIES.
V2 TOWED FROM SCENE</t>
  </si>
  <si>
    <t>USTH 212 / AUDUBON RD.</t>
  </si>
  <si>
    <t>Vehicle two traveling in the right lane.  Driver one stated that she fell asleep and woke up when she struck vehicle two.</t>
  </si>
  <si>
    <t>according to a statement from D1 he ran off the road and struck the cable barrier. D1 stated he had epilepsy but stated that was not the cause of him running off the road.</t>
  </si>
  <si>
    <t>W18510491</t>
  </si>
  <si>
    <t>USTH 12 @ AUDIOBON</t>
  </si>
  <si>
    <t>Arrived at the scene of a vehicle off the road and in the ditch of WB CR-212 at Audubon Road.  There weren't any drivers nor any other civilians around.  A tow truck was called and I took pictures of the scene.  Based on the tire marks found in the ditch, I was able to determine the vehicle was traveling WB on CR-212 when it went off the road and into the ditch right before Audubon Road.  When the vehicle entered the ditch, it kept going through the median to the point where it brushed up against the eastbound (CR-212) guard rail, tearing away 5 posts, plus damaging the cables.  I found car's debris near the posts and cable. 
The vehicle was towed away by Shakopee towing.  
An hour later I was informed by dispatch that the vehicle owner/driver was at the local Qwik Trip in Chanhanssen waiting to speak with me.  I met the driver at the Qwik Trip, administered SFSTs (Standard Field Sobriety Test) and determine there weren't any traces of alcohol consumption.  PBT revealed a reading of 0.00 on a long, deep, sustained breath sample. 
Driver said he was driving WB on CR-212 at what he thought was the speed limit when he lost control during the right curve.  He said his vehicle went into the ditch and he remained on scene trying to flag down other vehicle for help.  Driver also said his cell phone battery was extremely low (1%) and he only used it to call a friend for a ride.  Driver said he walked off the freeway to a local gas station, purchased a charger and when finally walked back to the scene of the crash, his car was gone.  He then walked back to the Qwik Trip and called the police, which is when I (SP-207) was contacted by dispatch with the driver's current location. 
On Sep 10th, 2018, I obtained insurance information from the driver to complete this report.</t>
  </si>
  <si>
    <t>both vehicles on 212eb/audubon,  v1 lost control on slippery roads and spun out of control.  v2 could not avoid hitting v1.  fault was on d1 for going too fast on slippery snowy roads and losing control.  the roads were slippery  on cement surface and a fresh fallen snow. not  much v2 could of done to avoid a pickup truck spinning out in front of her in left lane.
no injuries,   v2 was  towed.</t>
  </si>
  <si>
    <t>EB US HWY 212 AT AUDUBON RD.</t>
  </si>
  <si>
    <t>EB US Highway 212 at Audubon Rd. - Chaska, MN
Unit 1 was traveling eastbound in the left lane. 
Unit 1 failed to maintain in its lane and drove off road past the left shoulder striking the median cable barriers. 
Unit 1 struck the median cable barriers with its front driver side. 
Unit 1 had minor damage on its front left quarter panel. 
Driver of Unit 1 was suspected to be impaired by drugs and was arrested for DWI. 
Unit 1 was towed by Shakopee Towing. 
No injuries. Single motor vehicle crash.</t>
  </si>
  <si>
    <t>Veh# 1 was WB on USTH 212 and lost control of his vehicle and hit a guardrail causing damage to his front, side and rear of his vehicle. His vehicle appears to have damaged 2 metal posts. 
Veh#2 1 was WB on USTH 212 and lost control of his vehicle and hit a guardrail causing damage to his front, side and rear of his vehicle. His vehicle appears to have damaged 8 metal posts. His vehicle was totaled and had to be towed from the scene.</t>
  </si>
  <si>
    <t>VEHICLE #1 E/B 212 IN THE RIGHT LANE TRIES TO AVOID A VEHICE THAT SPUN OUT TO HER FRONT.  VEHICE #2 ALSO E/B 212 IN THE LEFT LANE TRIES TO BRAKE AS #1 SLIDES ACROSS THE LANES.
DRIVER #1 IS HIT IN THE RIGHT REAR BY #1.</t>
  </si>
  <si>
    <t>Audobon Rd.</t>
  </si>
  <si>
    <t>Unit 1 was traveling eastbound on Highway 212. 
Unit 1 traveled underneath the bridge at Highway 212 and Audobon Rd. 
As unit proceeded under the bridge, a deer ran across Unit 1's lane of traffic. 
Unit 1 struck the deer on the left front bumper, resulting in moderate front end damage.
Unit 1 then pulled over onto the shoulder. 
Unit 1 was not drivable and towed from the scene.</t>
  </si>
  <si>
    <t>Vehicle number one was driving westbound on US Hwy 212. Driver of vehicle number one noticed a(vehicle number two)a white Chevrolet 2500 pick-up tailgating him and then pass him on US Hwy 212. After vehicle number two passed vehicle number one the truck got into the same lane and brake checked vehicle number one. After vehicle number two brake checked vehicle number one the vehicle number one crashed into the truck.</t>
  </si>
  <si>
    <t>AUDOBON ROAD</t>
  </si>
  <si>
    <t>V1 WAS EAST BOUND 212, V2 WAS WEST BOUND
V1 LOST CONTROL OFF TRAILER/PICKUP AND WENT INTO MEDIAN DITCH, CAME THROUGH DITCH AND INTO WEST BOUND TRAFFIC, STRIKING V2 IN THE REAR LEFT AREA.
NO INJURIES
NO TOWS</t>
  </si>
  <si>
    <t>AUDOBON</t>
  </si>
  <si>
    <t>THE DRIVER OF THE MAZDA DOES NOT REMEMBER ANYTHING AFTER GETTING ON 212 AT 41.  NOTE. THIS DRIVER HAD A SIMILAR BLACK OUT EVENT 8 DAYS AGO RESULTING IN A CRASH.
THE DRIVER OF THE CHEVY REPORTED SEEING THE MAZDA GO THROUGH THE MEDIAN AND INTO THE ON COMING LANE WHERE IT STRUCK HIM HEAD ON.
BOTH DRIVERS TO THE HOSPITAL VIA AMBULANCE
SHAKOPEE TOWING FOR BOTH VEHICLES</t>
  </si>
  <si>
    <t>The vehicle was traveling westbound on USTH 212 near Audubon Rd.  The driver stated that she was traveling too fast, hit a wet spot, and began to spin.  The vehicle hit the guardrail, spun again, and then struck the road sign.  There was no damage to the guardrail, but the sign post was damaged.</t>
  </si>
  <si>
    <t>W/B USTH 212 / AUDUBON RD</t>
  </si>
  <si>
    <t>V1 TRAVELING W/B ON HWY 212 APPROACHING HWY 41. V1 LOST CONTROL ON ICY ROADWAY AND SPUN OUT. V1 CRASHED INTO MEDIAN BARRIER TWICE, ONCE ON THE FRONT END AND ONCE ON THE REAR END. MODERATE DAMAGE TO FRONT AND REAR.
NO INJURIES
V1 TOWED BY PRIVATE INSURANCE TOW.</t>
  </si>
  <si>
    <t>The crash occurred on eastbound USTH 212 near Audubon Road.
The driver of the vehicle stated that he was in the left of two lanes.  He stated that he lost control of the vehicle on the ice under the bridge.  He stated that the vehicle went into the right side ditch and rolled over.</t>
  </si>
  <si>
    <t>WB USTH 212 AT AUDUBON RD</t>
  </si>
  <si>
    <t>WB MNTH 212 AT AUDUBON RD.
V5 WAS IN THE LEFT LANE WHEN IT CRASHED INTO A VAN THAT WAS STALLED OUT IN FRONT OF IT. THAT VAN LEFT THE SCENE PRIOR TO MY ARRIVAL.
V4 WAS MOVING IN THE LEFT LANE AND REAR-ENDED V1 AFTER CRASHING INTO THE WIRE BARRIER FENCE.
V1 WAS MOVING IN THE LEFT LANE WHEN IT WAS REAR-ENDED BY V4. V1 CRASHED INTO THE WIRE BARRIER FENCE AND REAR-ENDED V3.
V3 WAS SLOWING IN THE LEFT LANE WHEN IT GETS REAR-ENDED BY V1. V3 IS PUSHED INTO V2 AND THEN GETS REAR-ENDED BY V4.
V2 IS AT A STOP IN THE LEFT LANE WHEN IT GETS REAR-ENDED BY V3.
V6 IS MOVING SLOW IN THE RIGHT LANE, IT GETS SIDE SWIPED BY AN UNKNOWN VEHICLE AND REAR-ENDED BY V7.
V7 IS STOPPED IN THE RIGHT LANE WHEN IT GETS SIDE SWIPED BY V1. V7 IS PUSHED INTO V6.</t>
  </si>
  <si>
    <t>V1 STATED FELL ASLEEP, RAN OFF ROAD LEFT , INTO DITCH HIT CULVERT AND WARNING SIGN POST.  REPORTED NO INJURIES, SHAKOPEE TOWING USED.</t>
  </si>
  <si>
    <t>The vehicle was traveling westbound on USTH 212 in the left lane near Audubon Road.  The vehicle was speeding up and slowing down, and the vehicle quickly swerved off the road to the left and into the median, struck a small drainage pipe passover, went into the air and rolled-over, end over end.  All five parties in the vehicle were injured and transported.  The vehicle was towed from the scene.</t>
  </si>
  <si>
    <t>SEMI TRUCK ACCELERATING FROM SHOULDER ONTO E/B 212 THE DRIVER OF THE SATURN WAS E/B 212 TRAVELING AT 70 MPH AND LOOKED DOWN FOR HIS WALLET WHEN HE LOOKED UP HE OVER CORRECTED, FISH TAILED AND HIS BACK END STRUCK THE STEPS OF THE SEMI
NO INJURIES REPORTED.
NO TOWS NEEDED</t>
  </si>
  <si>
    <t>Mile marker 151</t>
  </si>
  <si>
    <t>Veh 1 traveling EB Hwy 212 in the area of mile marker 151.  A deer ran from the ditch, south, across the EB lane of Hwy 212.  Veh 1 struck the deer.  Veh 1 damage includes cracked bumper and crack in radiator.  Veh 1 radiator fluid leaked from vehicle.  Deer ran from area. Unknown how Veh 1 towed from area.</t>
  </si>
  <si>
    <t>-V1 WAS W/B 212
-V1 WENT OFF THE ROAD INTO THE MEDIAN
-V1 COLLIDED WITH TWO POST IN THE MEDIAN
-DRIVER OF V1 STATED SHE THINKS SHE FELL ASLEEP AND WENT OFF THE ROAD.</t>
  </si>
  <si>
    <t>The vehicle was traveling eastbound on USTH 212 in the right lane, near Bluff Creek Drive.  The driver attempted to change lanes to the left lane, and the vehicle began to spin out.  The driver over corrected, and the vehicle hit the cable barrier, causing damage to the vehicle and the cable barrier.  The driver sustained injuries and was transported to the hospital via ground ambulance.  The vehicle was towed from the scene.</t>
  </si>
  <si>
    <t>Chanhassen</t>
  </si>
  <si>
    <t>I was on Highway 212 west of Pioneer trail dealing with a vehicle in the ditch. My squad car was parked on the left hand shoulder directing people into the right lane. I was speaking to the tow driver when I heard a loud commotion like vehicles hitting each other and saw a white car go into the ditch. I approached and saw several vehicles stopped in the area. It was determined three vehicles were involved in the crash and there were no injuries. 
I spoke to driver of unit 1 who stated he was traveling westbound in the right hand lane when he hit his brakes but could not stop. Vehicle 1 hit vehicle 3 and then was hit by vehicle 2. Vehicle 1 sustained heavy damage and was towed from the scene. 
I spoke to driver of unit 2 who stated he was traveling westbound on highway 212 when the vehicle in front of him (unit 1) began sliding. Driver of unit 2 stated he hit unit 1 after it began skidding on the roadway. 
I spoke to driver of unit 3 who stated she was traveling westbound on highway 212. Driver stated she had slowed down for the squad car and tow truck prior to getting to them. Driver stated she was traveling slow to go past the squad when she observed vehicle 1 losing control, skidding and swerving. Driver stated unit 1 hit her vehicle and then went into the ditch. Driver of unit 3 was unsure how unit 2 was involved. 
Vehicle 1 was towed with heavy damage, vehicle 2 sustained minor damage, and vehicle 3 sustained moderate damage.</t>
  </si>
  <si>
    <t>On 09/13/2020 at 0433 hours, I responded to a property damage accident near the intersection of Highway 212 and Bluff Creek Drive.  I responded to the West of Highway 212 and Bluff Creek Drive and located a vehicle in the ditch near the eastbound lane of Highway 212.  The vehicle was pressed up against a guard rail.  I introduced myself to the driver who was very slow to respond to all my questions.  The driver did not know what day it was, how the crash happened, or if there was anyone else with her.  Minnesota State Patrol responded and ran the driver through standard field sobriety tests (SFSTs).  The driver performed poorly on SFST's and was taken to 212 Medical Center by MSP Trooper #346 for a blood draw.  The vehicle was towed by Shakopee towing and had very minimal damage.</t>
  </si>
  <si>
    <t>BLUFF</t>
  </si>
  <si>
    <t>THE DRIVER OF TH VOLVO REPORTED LOSING CONTROL AND THEN REAR ENDED THE SEMI TRUCK
BOTH VEHICLES WERE WEST ON 212
DRIVER OF THE VOLVO REFUSED AMBULANCE.
SHAKOPEE TOWING FOR THE VOLVO</t>
  </si>
  <si>
    <t>Veh 1 was travelling westbound on Highway 212 from Powers Boulevard. Driver of Veh 1 claimed his front left tire blew, causing him to go off roadway and into grassy median. Driver later admitted he was very tired and he may have fallen asleep but was unsure. From looking at the scene, it appeared more so that the vehicle left the roadway and into grassy median, then struck metal median guide wires (this is what appeared to have blown the tire). Odor of consumed alcoholic beverage detected on driver, completed SFSTs, PBT .01. Driver cited for driving after revocation. Vehicle towed by Shakopee Towing due to disabling damage.
No injuries to driver or passenger.
No state tags to put on damaged guide wires, but MNDOT was notified of damage and location.</t>
  </si>
  <si>
    <t>Unit 1 was eastbound on Hwy 212 approaching the Bluff Creek Dr. underpass traveling in the left lane. Unit 1 stated a deer ran southbound onto the roadway and he struck the deer. Unit 1's front airbags were deployed and the damage disable the vehicle. Unit 1 was going to arrange for the vehicle to be towed from the scene.</t>
  </si>
  <si>
    <t>E/B 212 AT POWERS, CHANHASSEN.  V/1 WAS ENTERING EAST 212 FROM POWERS.  THE ENTRANCE RAMP HAD ICED OVER DUE TO THE RE-FREEZE.  AS V/1 ENTERED THE MAIN LINE, THE VEHICLE SPUN OUT ON THE ICE AND V/1 HIT V/2 AS IT WAS EAST ON 212.</t>
  </si>
  <si>
    <t>The vehicles were traveling westbound on USTH 212 in the right lane.  The Chevrolet began to slow due to a crash that occurred ahead of it.  The Saab attempted to slow as well, but slid on the icy surface and rear-ended the Chevrolet.  There were no injuries.  The Saab was towed from the scene.</t>
  </si>
  <si>
    <t>Pioneer Trail</t>
  </si>
  <si>
    <t>Driver One stated he was easbound on Hwy 212, when he believes he fell asleep behind the wheel. Driver One stated he woke up after his vehicle hit the guardrail on Hwy 212 under Pioneer Trail. Driver One stated the vehicle airbags went off and he did not know if he was injured. A witness stopped and helped move Driver One's vehicle off the road. Vehicle One had extensive damage to the left side of the vehicle and the guardrail was curled up. I placed a yellow tag on the guardrail and had dispatch advise MNDOT of the damage. Driver One's vehicle was towed and he was given a ride home.</t>
  </si>
  <si>
    <t>HIGHWAY 212</t>
  </si>
  <si>
    <t>PIONEER TRAIL</t>
  </si>
  <si>
    <t>V/1 WAS W/B HWY 212 UNDER PIONEER TRAIL OVERPASS.  V/1 STRUCK DEER IN ROADWAY.
DEER DISPATCHED AND DEER PERMIT ISSUED.</t>
  </si>
  <si>
    <t>The vehicles were traveling westbound on USTH 212 in the right lane near Pioneer Ave.  The left lane was coned off due to road work being conducted.  The traffic in the right lane came to a stop.  The Honda came to a stop due to the traffic in front of it and the Nissan rear-ended the Honda.  The Nissan driver stated that she has bad brakes and knew they were bad.  Consequently, when she attempted to brake, she continued to slide and couldn't stop.  The Nissan was towed from the scene.  The Honda driver complained of injuries but refused treatment.  He stated he would go get checked on his own.</t>
  </si>
  <si>
    <t>CSAH 14</t>
  </si>
  <si>
    <t>VEHICLE WAS WESTBOUND USTH 212 WHEN IT VEERED OFF ROAD TO THE RIGHT STRIKING A GUARD RAIL EAST OF CSAH 14 OVERPASS.</t>
  </si>
  <si>
    <t>Unit 1 was traveling eastbound on Hwy 212 in the city of Chanhassen. Unit 1 was traveling in the inside lane and had to swerve to the outside lane. The driver said she had to swerve due to a vehicle that was traveling in front of her. Unit 1 over corrected which caused it to spin 180 degrees and strike the concrete barrier on the outside lane.
This caused severe disabling damage to the driver's side quarter panel along with multiple other areas on the driver's side. The vehicle had multiple air bag deployment. 
The concrete barrier is owned by MN DOT and suffered minor damage. The only visible damage that I saw was paint transfer/scrapes to it. A yellow tag was left on scene with the damaged concrete barrier. 
Ridgeview Ambulance arrived and checked the juvenile driver for precautionary reasons. The juvenile was cleared by medics and not transported. The juvenile's mother arrived on and picked her daughter up. 
Shakopee Towing towed the disabled vehicle from the scene. 
No citations were issued.</t>
  </si>
  <si>
    <t>V1 in the left lane, V2 in the right lane and V3 was in the left lane behind V1. V1 said he "drifted" to the left for reasons he could not provide, he said he wasn't on his cell phone or distracted by anything else. He hit the snow covered shoulder, over correcting to the right. He did say he felt like V2 was close to him and maybe that is why he drifted to the left. V2 stated he didn't even know V1 was beside or behind him, V1 wasn't in his view. V1 hit the rear side of V2, V2 spun out to the right into the center cable median and then back out into the left lane. V3 had witnessed V1 starting to the left and started to slow, however, after contact, V1 went to the right, spinning out into the snowbank on the right shoulder and V2 was in the left lane and she had no place to go. V3 made contact with V2's front. V2 driver and passenger to the hospital, driver injured, passenger was not injured. V1 driver cited for Duty to Drive with Due Care. NOT TO SCALE.</t>
  </si>
  <si>
    <t>WESTBOUND USTH 212</t>
  </si>
  <si>
    <t>Westbound on Hwy 212.
I responded to a vehicle blocking the left lane on Hwy 212. When I arrived I observed an abandoned vehicle with severe damage to the front axle and to the side of the vehicle. I could not determine an exact point of impact with the bridge but vehicle showed signs that it had crashed with the bridge. I also noticed that the driver's window was shattered and was probably how the driver exited the vehicle. 
The vehicle was towed due to its damage. No injuries where reported. Crash was reported by a someone driving through the area. Driver did not report crash.</t>
  </si>
  <si>
    <t>WB 212/POWERS. 2 LANES.
UNIT 1 STATED THAT SHE DID NOT KNOW WHAT LANE SHE WAS IN. UNIT 1 STATED THAT SHE FELL ASLEEP. HIT CABLE MEDIAN BARRIER.
TOWED BY SHAKOPEE TOWING.
NO INJURIES
AIRBAGS DEPLOYED</t>
  </si>
  <si>
    <t>Driver stated he took his vehicle out of four wheel drive, lost control, and ran off road to the right.  The vehicle rolled several times.</t>
  </si>
  <si>
    <t>Unit 1 was eastbound on Highway 212 west of Powers Blvd. Unit 1 stated a vehicle in front of him "brake checked" him. Unit 1 driver stated he then attempted to brake and lost control and struck a guard rail. Unit 1 had airbag deployment making the vehicle not drivable. Unit 1 driver advised he did not have any injuries and did not need an ambulance. Shakopee Towing arrived and towed the vehicle from the scene. There was no damage observed to the guard rail.</t>
  </si>
  <si>
    <t>Vehicle was traveling west on State Highway 212.  Roads were extremely wet, snow packed and icy.  Driver slid and hit cable barrier causing damage to vehicle.  Vehicle was driven from the scene.</t>
  </si>
  <si>
    <t>On 3/31/2018 at approximately 0700 hours, I responded to a property damage crash on Highway 212, west of Pioneer Trail, in the city of Chanhassen. 
Unit 1 was traveling west bound on Highway 212, around a left curve, when the rear of his truck began to fishtail.  The road was slippery and icy and it had recently snowed.  Unit 1 attempted to regain control of the vehicle but was unsuccessful.  Unit 1 slid off the roadway and into the center median cables.  Unit 1 crashed into the center median cables head on.
Unit 1 had minor front end damage and a flat front, driver side tire.  There were three poles connected to the center median cables that were damaged.  State was notified of the damage and the poles were marked with a yellow tag (#70389).
Unit 1 was not injured and did not require a tow.</t>
  </si>
  <si>
    <t>Mile Marker 152</t>
  </si>
  <si>
    <t>Unit #1 was travelling WB on Hwy. 212 in outside lane when deer came from center median.
Unit #1 collided head on with deer.
Unit #1 moved to shoulder of roadway.
Deer was DOA and on shoulder.</t>
  </si>
  <si>
    <t>POWERS</t>
  </si>
  <si>
    <t>V/1, A CHEVROLET VAN BODY WITH REAR DUAL TIRES.  FOR SOME REASON, THE LEFT WHEEL CAME OFF THE TRUCK, AND THEN THE BRAKE DRUM HIT  THE CEMENT ROADWAY, EVENTUALLY FAILING.  THE TIRE FROM THE TRUCK THEN  FLEW ONTO THE VEHICLE THAT WAS BEHIND, STRIKING THE RIGHT FRONT  FENDER.</t>
  </si>
  <si>
    <t>CRASH OCCURRED WB HWY 212 JUST EAST OF POWERS BLVD.   
VEH 1 (TRUCK)
VEH 2 (PC)
BOTH  VEHICLES WERE GOING  WB ON 212 APPROACHING POWERS.    TRUCK WAS LEFT LANE PC WAS RIGHT LANE.    TRUCK LOST CONTROL FROM ICE ON ROAD AND DROVE INTO RIGHT NOW CLIPPING THE BACK LEFT OF THE PC.   PC LOST CONTROL AND DROVE INTO MEDIAN COLLIDING WITH CABLE MEDIAN BARRIER.   NO INJURIES.   TRUCK AT FAULT.   NO TOWS NEEDED.  NO CITATION ISSUED.</t>
  </si>
  <si>
    <t>Driver of Unit #1 was heading eastbound on MN HWY 212 near Powers Blvd. Unit #1 struck a deer in the road.  
No injuries to report.
Unit #1 suffered moderate damage and was towed from scene by AAA.</t>
  </si>
  <si>
    <t>Powers Blvd</t>
  </si>
  <si>
    <t>Unit 1 was traveling eastbound on Hwy 212 approaching Powers Blvd in the city of Chanhassen. Unit 2 was also traveling eastbound on Hwy 212 behind Unit 1. Unit 1 was slowing down for stopped traffic on Hwy 212 when Unit 2 rear ended Unit 1. The driver of Unit 2 told me she was looking at something in her car to the right when all of a sudden she looked up and saw Unit 1 was nearly stopped. Unti 2 was unable to stop before colliding with Unit 1. Unit 1 sustained light damage to the rear. Unit 2 sustained severe damage with air bag deployment and had to be towed from the scene. Both drivers reported no injuries resulting from the accident.</t>
  </si>
  <si>
    <t>v1 was going too fast for snow/icy roads crashed  into left ditch hit guardrail.
v1 towed</t>
  </si>
  <si>
    <t>-CRASH OCCURRED ON WB HWY 212 JUST WEST OF POWERS BLVD
-V1 WAS WB 212 AND V2 WAS STALLED ON THE RIGHT SHOULDER
-DV1 SAID HE FELL ASLEEP
-V1 STRIKES V2
-WITNESS POOL WAS EB HWY 212; HE SAID HE SAW THE BUS ON THE SHOULDER AND V1 SLAM INTO IT
-DV1 TRANSPORTED TO HOSPITAL FOR POSSIBLE INJURY
-DV1 CITED FOR FAIL TO DRIVE WITH DUE CARE</t>
  </si>
  <si>
    <t>Unit 1 was east on Hwy 212 in the outside ln.  Unit 1 stated he was passing unit 2 who was in the inside ln also driving east.  Unit 1 stated he lost control of his vehicle, it spun around and ran into unit 2 who was still driving in the inside ln. unit 1 struck unit 2, both vehicles hit on their passenger sides.  unit 1 and unit 2 slid into the center ditch.  unit 2 was towed, unit 1 was pulled out. There were no injuries.</t>
  </si>
  <si>
    <t>The crash occurred on USTH 212 westbound, near Powers Boulevard.  The vehicle was traveling in the left lane, hit a patch of ice, and began to spin out.  The vehicle went off the road to the left and hit the median cable barrier.  There was property damage to the vehicle and the cable barrier.  There were no reported injuries.  The vehicle was towed from the scene.</t>
  </si>
  <si>
    <t>V1/ Garrse east on USTH 212 rear ened by V2/Schrupp who was trying to show with traffic on glare ice and slip into V1.  Grasse was transported to hospital by ambulance for unknown reason,  when I asked her if she was hurt she was sitting in the ambulance with no visible injuries and replied she needed a CT scan, after that she was later put in neck braced. V1 was towed from scene.  No other injuries were reported.</t>
  </si>
  <si>
    <t>Unit 1 was traveling westbound on State Highway 212 when it slid into the center cable median. Unit 1 sustained moderate functional damage to the front end of the vehicle. Unit 1 was able to be driven from the scene. 
The cable median sustained some damage. A DOT yellow tag was secured to the damaged portion, just west of Powers Blvd.</t>
  </si>
  <si>
    <t>CSAH 101</t>
  </si>
  <si>
    <t>Unit 1 was traveling westbound on Hwy 212 passing CSAH 101 in the city of Chanhassen. Unit 1 was in the inside #2 lane. Unit 2 was merging onto Hwy 212 from the CSAH cloverleaf. Unit 2 began skidding and crossed two lanes of traffic causing Unit 1 to collide with the driver's side rear. Unit 1 attempted to avoid the crash furher and went down into the ditch area.  There was moderate damage to the driver's side rear of Unit 1. There was moderate damage to the passenger side front/side area. Unit 1 had to be towed out of the ditch by Shakopee Towing. Both Unit 1 and Unit 2 drove away from the scene. No injuries were reported stemming from crash.</t>
  </si>
  <si>
    <t>unit 1 and unit 2 were stopped at a red light exiting hwy 212 westbound and looking to go north onto Powers Blvd.  Unit 1 was in the inside right turn lane.  Unit 1 started his turn on a red light and cut his turn to narrow.  The passenger side rear wheel and semi trailerscraped across the drivers side of unit 2 who was stopped in the outside right turn lane.  there was minor damage to the drivers side of unit 2.  no vehicles were towed. there were no injuries.</t>
  </si>
  <si>
    <t>Powers blvd</t>
  </si>
  <si>
    <t>Unit 2 was stopped at the red light exiting westbound hwy 212. Unit 1 was north on Powers Blvd.  Unit 2 stated the light turned green and she proceeded into the intersection.  Unit 1 continued north and ran into unit 2. According to witnesses unit 1 had a red light and drove through it.  Wintness also stated it was raining very hard.  Both the driver and passenger of unit 2 were trasnported to the hosptial by ridgeview. Both vehicles were towed.</t>
  </si>
  <si>
    <t>POWERS BLVD</t>
  </si>
  <si>
    <t>Unit 1 was stopped at the red light with the intention to go NB on Powers Blvd. Unit 1 stated the light was red and he intended to turn right on red however when he started to pull out he saw another vehicle and stopped to let it pass. Unit 2 was behind Unit 1 also planning to go NB on Powers Blvd. Unit 2 stated she saw Unit 1 start to pull out onto Powers Blvd. but the vehicle then stopped. Unit 2 struck Unit 1 after Unit 1 stopped. Unit 2 was cited for driving on an expired DL. Unit 2 was warned for inattentive driving.</t>
  </si>
  <si>
    <t>POWERS/212WB.  V1 WAS ON POWERS SB TO GO WB 212 ON RAMP.  D1 HIT THE YIELD SIGN AFTER SPINNING OUT ON ICY ROADS ON THE RAMP.
NO INJURIES, NO TOWS.   
D1 CALLED IN ON HIS  OWN TO REPORT THE CRASH AND NOTIFIED HIS INSURANCE TO GET THE SIGN FIXED.</t>
  </si>
  <si>
    <t>Veh 1 was travelling westbound on Highway 212 approaching the Powers Blvd overpass. The road conditions were very slippery due to a recent snow fall. Veh 1 hit a slick patch of ice and began to fish-tail before going into median and hitting median cable wires. Veh 1 sustained severe damage to the front of vehicle and was disabled. Passenger 1 hit her head somewhere near the passenger door pillar causing bleeding and minor/moderate injury.</t>
  </si>
  <si>
    <t>Vehicle #1 was driving west on Hwy 212. Driver of Vehicle #1 stated he hit some ice coming back from a swim meet and lost control of vehicle. Vehicle #1 was in the right lane of traffic and crashed into the center guard rail separating west and east bound traffic. Driver of Vehicle #1 had no injuries and no damage was done to the guard rail. Vehicle #1 was towed by Shakopee Towing to Shakopee Towing.</t>
  </si>
  <si>
    <t>Driver 1 was westbound on USTH 212 approaching Powers Blvd.  Driver 1 stated as he was driving a deer ran across the road right in front of his vehicle and because of the amount of traffic around him he was unable to avoid striking it.  
Driver 1 had a revoked driving status.  
Vehicle 1 sustained severe damage to the front of the vehicle and was towed by Shakopee Towing.  
Road conditions were dry with sunset and street lights just coming on.  
Moderate traffic around at time of crash.</t>
  </si>
  <si>
    <t>USTH 212 WB / JEO POWERS BLVD</t>
  </si>
  <si>
    <t>Vehicle one was traveling west on highway 212 in the left lane.  The driver lost control of the vehicle.  The vehicle went off the road to the left, struck the cable barrier, and spun into the right ditch.</t>
  </si>
  <si>
    <t>RAMP917</t>
  </si>
  <si>
    <t>Unit 1 was westbound on Highway 212 approaching the Powers Blvd Underpass. The weather conditions at the time of the incident were heavy rain with hail. Unit 1 stated she activated her right turn signal and began to move to the right in an attempt to stop under the overpass to wait for the weather to pass. Unit 1 stated there were several other vehicles already stopped doing the same thing she was attempting to do.
Unit 2 was entering onto westbound Highway 212 from Powers Blvd. The entrance ramp curves to the right but then straightens out before the acceleration lane starts the merge. Unit 2 stated he was traveling no more than 50 mph when he struck Unit 1. Unit 2 stated he did not see Unit 1 but did see the other vehicles already stopped under the overpass.</t>
  </si>
  <si>
    <t>The vehicle was traveling westbound on USTH 212 in the left lane, near Powers Boulevard.  The vehicle hit a snowy area in the road and began to slide.  The driver stated that she over-corrected.  The vehicle hit the median cable barrier, causing damage to the vehicle and the cable barrier.  The vehicle came to rest under Powers Boulevard.  There were no reported injuries.  The vehicle was towed from the scene due to disabling damage.</t>
  </si>
  <si>
    <t>Co. Rd. 17 (Powers Blvd)</t>
  </si>
  <si>
    <t>Units 1-4 were traveling east bound on US Hwy 212.  Unit four came to stop in traffic along with unit three.  Unit two failed to stop in time and struck unit three pushing unit three into unit four.  Unit one also failed to stop and struck unit two.  Unit four left the scene before my arrival.  None of the other drivers collected unit four's information.  There were no injuries and no photographs.</t>
  </si>
  <si>
    <t>USTH 212 AND POWERS</t>
  </si>
  <si>
    <t>V1/ Miller in right lane of east USTH 212 near Powers when V2/ Warmington in left lane of east USTH 212 attempted to change lanes to the right.  V2 collided with V1 with was off the front right corner of V2 (a semi-truck)  Warmington reported he thought he heard a tire blow but never saw the car as he changed lanes.  V1 turned sideways in the crash in front of  V2 and was pushed down the road until V2 came to a stop.  No injuries were reported.  No tows needed.  Warmington was cited at the scene for causing this crash.  V1 was a rental car.</t>
  </si>
  <si>
    <t>V1 was traveling west on HWY 212 when it struck an ottoman/furniture piece that was in roadway.  No injury reported.</t>
  </si>
  <si>
    <t>On December 16th, 2016, at 0224 hours, vehicle 1 was travelling west bound on Highway 212 approaching the Powers Blvd exit when the vehicle went off the road into the center median cable barrier. The weather conditions were extremely slippery due to falling snow. The vehicle sustained serious damage to the front left part of the vehicle, rendering it disabled. The driver was wearing a seatbelt and had no apparent injuries. The driver stated he slid off the road into the median but that he was going the speed limit and was not distracted. The vehicle was privately towed by Shakopee Towing. The median was yellow tagged and Mn Dot was notified of the damage.</t>
  </si>
  <si>
    <t>Unit 1 was eastbound on Highway 212 when he lost control and went into the center median. Unit 1 struck the cable barrier and damaged three posts. Unit 1 was able to get out of the center median without issue. The cable barrier was yellow tagged and I requested dispatch notify MNDOT of the damage.</t>
  </si>
  <si>
    <t>On 05/18/2017 at approximately 0730 hours, there was a two vehicle property damage crash on USTH 212 near Powers Blvd.  Both vehicles were in the inside lane (closest to the median).  
Vehicle 1 was eastbound and was slowing quickly as the vehicles in front of her were stopping.  Driver 1 stated she was able to stop when she was struck from behind by Vehicle 2.  Vehicle 1 sustained minor damage to the rear bumper area and was driven from the scene.  Driver 1 reported no injuries.  
Driver 2 stated everyone stopped very quickly on the roadway and she was unable to stop.  Driver 2 stated she struck the rear of Vehicle 1.  Driver 2 reported no injuries.  Vehicle 2 sustained severe front damage to the front of the vehicle and was towed by Shakopee Towing.  Driver 2 cited with Failure to Drive with Due Care causing the crash.
Road conditions were wet at the time with cloudy skies.</t>
  </si>
  <si>
    <t>Co Rd 17 (Powers Blvd)</t>
  </si>
  <si>
    <t>Unit one was EB Hwy 212 0.25 miles west of Co Rd 17. Unit one lost control and went into center median striking guardrail.  No injuries. No photographs taken.</t>
  </si>
  <si>
    <t>D1 MOVED FROM RL TO LL.  D2 IN LL WAS UNABLE TO STOP BEFORE HITTING V1.  D2 HAD JUST COME FROM THE EYE DOCTOR AND HAD A PATCH OVER HIS RIGHT EYE.</t>
  </si>
  <si>
    <t>Unit 1 was travelling E/B on Hwy 212 West of Lyman Blvd. Unit 1 lost control of the vehicle on icy roads and slid into the center median of Hwy 212. Unit 1 over corrected the vehicle and spun 180 degrees and hit the center guard rail with the rear passenger side of the vehicle causing moderate damage to the vehicle. The driver of Unit 1 was not injured and no citation was issued. Yellow Tag #70934 was left on the damaged median post.</t>
  </si>
  <si>
    <t>THE DRIVER OF THE CADILLAC REPORTED SLOWING FOR A TRAFFIC BACK UP AND SHE WAS REAR ENDED BY THE LEXUS
THE DRIVER OF THE LEXUS REPORTED THAT SHE DID NOT REALIZE THE CADILLAC WAS STOPPED AND SHE REAR ENDED IT.
NO INJURIES REPORTED
SHAKOPEE TOWING FOR THE LEXUS.</t>
  </si>
  <si>
    <t>USTH 212/ POWERS BLVD</t>
  </si>
  <si>
    <t>Westbound 212/ Powers Blvd ramp. Upon arrival both units were on the left shoulder. 
Driver 2 stated that he was stopped at the stoplight when unit 1 rear ended his vehicle. 
Driver 1 stated that she was unable to stop in time to avoid rear ending unit 2. Driver 1 stated that her brakes were not working effectively and had an appointment to have them replaced later in the week. 
No reported injuries. No tows.</t>
  </si>
  <si>
    <t>V1 and V2 were both traveling east on US HWY 212.  V1 in outside lane.  V2 in inside lane.  D1 said an unknown vehicle exited from Powers Blvd and merged onto 212, forcing him to make a lane change.  D1 unfamiliar with area roadway.  V1 made an improper lane change and sideswiped V2 while changing lanes.  Light damage to both vehicle.  No injuries.</t>
  </si>
  <si>
    <t>On October 28, 2019 at 0721 hours, I was dispatched to the area of Highway 212 and Powers Boulevard for a property damage crash involving two vehicles.  
Upon arrival, I located a black Toyota 4-Runner MN registration 096PEK (unit 1) and a white Toyota Camry MN registration 467WUY (unit 2) on eastbound Highway 212 just east of Powers Boulevard in the city of Chanhassen.  Both vehicles were pulled over in the left hand lane of traffic.  
I spoke to the driver of unit 1 and asked what happened.  The driver of unit 1 advised that he was traveling eastbound on Highway 212 in the left hand lane of traffic when the traffic in from of unit 1 slowed down considerably.  The driver of unit 1 stated that he was able to brake and avoid a collision, but unit 2 rear ended unit 1 as traffic was slowing down.
There was rear bumper damage to unit 1, and the driver of unit 1 did not report any injury.  Unit 1 was able to be driven from the scene.  
I spoke to the driver of unit 2 and asked what happened.  The driver of unit 2 advised that she was traveling eastbound on Highway 212 in the left hand lane of traffic.  The driver of unit 2 stated that she reached down to grab her water bottle and did not see unit 1 braking for traffic.  Unit 2 rear ended unit 1.
There was heavy front end damage to unit 2.  Unit 2 was towed from the scene by Shakopee Towing.  The drive of unit 2 did not report any injury.
I completed an information exchange between the driver of unit 1 and unit 2.  I transported the driver of unit 2 to Kwik Trip off of 101 and Crossroads in the city of Chanhassen to wait for a ride.</t>
  </si>
  <si>
    <t>POWERS BLVD TO EB 212 RMP</t>
  </si>
  <si>
    <t>-ALL VEHICLES W/B 212
-DV1 SLOWING IN TRAFFIC
-DV2 UNABLE TO STOP IN TIME, STEERS TO THE RIGHT TO AVOID V1 BUT STRIKES V1
-DV3 LOST CONTROL ATTEMPTING TO AVOID CRASH &amp; STRIKES SIGN
-NO INJURIES</t>
  </si>
  <si>
    <t>W/B 212 WEST OF POWERS  SINGLE VEHICLE WEST BOUND, SPUN OUT ON THE BRIDGE, HITTING THE BRIDGE ON BOTH SIDED.</t>
  </si>
  <si>
    <t>THE VEHICLE WAS TRAVELING WEST ON USTH 212 IN THE LEFT LANE.  THE VEHICLE WAS WEAVING IN AND OUT OF TRAFFIC LANES, AND THEN WENT OFF THE ROAD TO THE LEFT AND STRUCK THE CABLE BARRIER IN THE MEDIAN.  THE DRIVER WAS TRAPPED AND HAD TO BE EXTRICATED BY THE FIRE DEPT.  SHE WAS TRANSPORTED BY AMBULANCE TO THE HOSPITAL.  THE VEHICLE WAS TOWED FROM THE SCENE.</t>
  </si>
  <si>
    <t>V1/Behun slowed for traffic ahead. V2/Aeling slowed for V1 was hit from behind by V3 and pushed forward into V1. Aeling reported being sore but refused ambulance services.  V3/Perez stated traffic slowed, he was going too fast to stop in time and tried to steer right but still hit.  V2 and V3 were towed from scene. Perez was cited.</t>
  </si>
  <si>
    <t>CRASH OCCURRED WB ON USTH 212 EAST OF POWER BLVD.
ROADS WERE VERY ICY.   THERE WAS A CRASH ON THE RIGHT SHOULDER.  VEHICLE LOST CONTROL WHILE BRAKING AND SWERVED INTO THE RIGHT DITCH COLLIDING WITH A YELLOW MERGING SIGN BELONGING TO MNDOT.    DRIVER CALLED IN AND STATED HE LOST CONTROL AND COLLIDED WITH THE SIGN.    MINOR DAMAGE TO THE LEFT SIDE OF HIS VEHICLE.    HE DID NOT NEED A TOW.    DRIVER IS AT FAULT BUT WAS NOT CITED.</t>
  </si>
  <si>
    <t>Driver stated he was traveling westbound in the left lane on Hwy 212 approaching the Powers Blvd exit when he saw a deer run northbound in front of him. Driver stated he swerved to the left to avoid hitting the deer. Driver stated he hit gravel in the center median which pulled his vehicle into the safety cable barrier. Driver hit 19 of the posts on the safety barrier. Yellow tag #140707 was filled out and attached to the cable barrier.</t>
  </si>
  <si>
    <t>EB USTH 212 @ LYMAN BLVD</t>
  </si>
  <si>
    <t>EB USTH 212 @ LYMAN BLVD, #1 LANE, 2 VEHS, REAR-END, NO INJ/PASS
PONTIAC (V1) STOPPED SLIGHTLY TO THE RIGHT IN THE LANE DUE TO TRAFFIC CONGESTION.  2 OTHER VEHS BEHIND V1 VEERED TO THE LEFT.  NISSAN (V2) VEERED RIGHT AND AROUND OTHER 2 VEHS, AND REAR-ENDED V1.
D1 STATED SHE WAS TRAVELING AT ABOUT 60 MPH AND HAD TO STOP FOR TRAFFIC.  D1 STATED SHE WAS REAR-ENDED BY V2
D2 STATED SHE WAS BEHIND V1, WITH 2 VEHS IN BETWEEN TRAVELING WITH CRUISE SET AT 64 MPH.  D2 STATED SHE SAW V1 BRAKE AND GO RIGHT, THE 2 VEHS IN BETWEEN BRAKE AND GO LEFT.  D2 STATED SHE BRAKED AND WENT TO THE RIGHT BUT REAR-ENDED V1.
BINNEBOSE WAS CITED FOR OFFENSE: DUTY TO DRIVE WITH DUE CARE.</t>
  </si>
  <si>
    <t>On April 16th, 2017, at 0335 hours, Veh 1 was travelling westbound on US Highway 212 just east of Lyman Boulevard. Veh 1 went off the roadway to the south, travelled between two center median cable rails and struck multiple posts/signs. Veh 1 sustained severe and disabling damage to the front and both sides of the vehicle. The airbags did not deploy and neither driver or passenger sustained injuries. The driver performed Field Sobriety Tests on scene and was ultimately arrested for driving while impaired. The driver and passenger had both been consuming alcohol throughout the evening. The vehicle was towed by Shakopee Towing to their impound lot and MnDot was advised of the damage to the barriers and posts (deputies did not have any yellow tags so one was not placed on the damage, however, MnDot was aware of the damage and advised of location).</t>
  </si>
  <si>
    <t>On 05/16/2019, Carver County Deputies were dispatched to a two vehicle property damage crash on Highway 212, just east of Powers Blvd.
Upon arrival, observed two vehicles (V1&amp;V2) pulled over partially onto the left shoulder. I spoke to D2 who advised that she was the driver of V2. D2 advised that she was attempting to change lanes while traffic was slowing, but accidentally rear ended V1 who was stopped. I spoke to D1 who advised that she was stopped with traffic, and that D2/V2 had rear ended her. 
All parties advised tat they did not received any in juries from the incident.
V1 received moderate rear end damage, and V2 received moderate front end damage and was towed from the scene.</t>
  </si>
  <si>
    <t>POWERS BLVD EXIT</t>
  </si>
  <si>
    <t>Unit 1 was traveling eastbound on HWY 212. Unit 2 was traveling behind Unit 1. Due to an accident further east on HWY 212 that occurred earlier traffic was stop and go. Unit 1 stopped due to stopped traffic in front of him. Unit 2 stated she was turning down her radio when she saw unit 1 stop. Unit 1 driver stated he heared screeching tires and saw unit 2 coming towards him. Unit 1 driver left off his brakes when unit 2 struck him to help absorb the impact. Unit 2 stated she could not stop in time and tried to swerve to miss unit 1. Unit 2 driver was transported to Two Twelve medical center by Ridgeview ambulance.</t>
  </si>
  <si>
    <t>WESTBOUND USTH AT LYMAN BLVD, CHANHASSEN 
V1 TRAVELING IN LEFT LANE WESTBOUND USTH AT LYMAN BLVD WHEN V2 SIDE SWIPED V1. V1 WAS PUSHED OFF ROAD INTO CABLE MEDIAN BARRIER. V2 CONTINUED DRIVING AND DIDNT STOP. D1 GOT PARTIAL PLATE AZT2 AND BELIEVED V2 WAS A CHRYSLER 200.
NO INJURIES. V1 HAD PRIVATE AAA TOW</t>
  </si>
  <si>
    <t>County Road 101</t>
  </si>
  <si>
    <t>Driver of veh. #2 stated a vehicle in front of him also westbound was carrying ladders. Driver of veh. #2 stated veh. in front of him lost the ladders, and he applied his brakes quickly to stop for the ladders in the roadway. Driver of veh. #2 stated he was rear-ended by veh. #1.
Driver of veh. #1 stated he saw the ladders fall off of the veh infront of veh. #2. Driver of veh. #1 stated he was unable to stop in time and rear-ended veh. #2.
Both drivers were complaining of minor injuries to the neck and were checked by paramedics but not transported. No vehicles were towed from the scene.</t>
  </si>
  <si>
    <t>highway 212</t>
  </si>
  <si>
    <t>Spoke to driver of unit 1 who said he was driving east on highway 212 when his vehicle began sliding on slippery roadway. Vehicle on slid into other lane of traffic and was hit by vehicle 2. Driver of unit 2 stated he was traveling east on highway 212 when vehicle 1 slid in front of his vehicle. Driver of unit 2 stated he hit vehicle 1 and slid into the ditch side swiping the median barrier. There were no injuries.</t>
  </si>
  <si>
    <t>LYMAN BLVD.</t>
  </si>
  <si>
    <t>VEH 1 WAS IN THE RIGHT LANE.   A DEER CROSSED INTO THE LANE OF TRAFFIC.  VEH 1 STRUCK THE DEER ON THE DRIVER`S SIDE WINDOW.  DVR 1 HAD MINOR CUTS AND INJURIES.   SHE WAS CHECKED BY MEDICAL PERSONEL ON SCENE.  DVR 1 WILL FOLLOW UP WITH HER OWN DOCTOR.</t>
  </si>
  <si>
    <t>On 05/15/2018, there was a two vehicle property damage crash on eastbound USTH 212 near the underpass with Lyman Blvd.  
Unit 1 was eastbound on USTH 212 in the middle lane (3 total).  Driver 1 stated as she was driving she saw Unit 2 begin to merge into her lane from the inside lane (closest to center median).  Driver 1 stated she could not avoid the crash.  
Driver 2 stated she was in the inside lane and was going to merge into the middle lane.  Driver 2 stated that she looked in her mirror and did not see anything and looked over her shoulder and did not see a vehicle so she began to merge.  Drier 2 stated she struck the side of the Unit 1.  
No injuries were reported and no citations were issued.
Both vehicles were driven from the scene.</t>
  </si>
  <si>
    <t>Lyman Blvd/ Co Rd 18</t>
  </si>
  <si>
    <t>Unit 1 was eastbound on HWY 212, in the left lane, when it left the roadway and hit a guardrail surrounding the cement piers, supporting the Lyman Blvd/Co Rd 18 overpass, in the center median.  Unit 1 bounced off the guradrail and crossed the Hwy 212 lanes, jumped a curb, and entered the south side ditch embankment. The driver was uninjured.</t>
  </si>
  <si>
    <t>V1 was traveling west in the outside lane on US HWY 212.  Weather conditions were snow and the roadway was slippery.  As V1 travelled across the bridge deck, V1 began to spin, striking the bridge barrier.  V1 crossed over the two westbound lanes of traffic snd struck the guardrail in the seperator median.  No injury reported.  V1 towed by Shakopee towing.</t>
  </si>
  <si>
    <t>Powers Blvd.</t>
  </si>
  <si>
    <t>vehicle lost control on ice and went into right ditch.  vehicle rolled.  no injuires.
occurred on Hwy. 212,  east of Powers exit.</t>
  </si>
  <si>
    <t>BOTH VEHICLES WERE TRAVELING ON EB USTH 212 EAST OF POWERS BLVD. V1 WAS IN THE LEFT LANE. V2 WAS IN THE RIGHT LANE. DRIVER OF V1 STATED A VEHICLE ENTERED THE HIGHWAY FROM THE POWERS BLVD RAMP CAUSING V2 TO MOVE TO THE LEFT TO AVOID CRASHING. DRIVER OF V1 STATED HE DROVE INTO THE CENTER MEDIAN TO AVOID GETTING STRUCK BY V2. DRIVER OF V1 STATED THAT AFTER HE ENTERED THE MEDIAN V2 WENT INTO THE MEDIAN BEHIND HIM STRIKING V1 ON THE REAR. DRIVER OF V2 STATED ANOTHER VEHICLE ENTERED 212 FROM THE POWERS BLVD RAMP. DRIVER OF V2 STATED THAT HE MOVED TO THE LEFT TO AVOID CONTACT WITH THAT VEHICLE. DRIVER OF V2 STATED THAT HE LOST CONTROL AND SPUN OUT TO THE LEFT INTO THE CENTER MEDIAN. DRIVER OF V2 STATED THAT AS HE ENTERED THE MEDIAN STRIKING V1 WITH THE REAR OF V2. BOTH DRIVERS STATED THEY WERE NOT INJURED ON SCENE.</t>
  </si>
  <si>
    <t>ALL VEHICLES WERE TRAVELING IN THE AREA OF WB MNTH 212 EAST OF POWERS AVE. V1 SLOWED FOR TRSFFIC SPINNING OUT IN FRONT OF HER. V2 STRUCK V1 IN THE REAR. DRIVER OF V3 STATED HE SLOWED FOR TRAFFIC IN FRONT OF HIM SLOWING. FRONT OF V4 INTO REAR OF V3. DRIVER OF V5 STATED HE SLOWED FOR TRAFFIC IN FRONT OF HIM CAUSING HIM TO SPIN OUT TO THE LEFT STRIKING THE CABLE BARRIER WITH THE LEFT CENTER OF V5. V6 SIDESWIPED V5 ON THE RIGHT CENTER WITH THE LEFT CENTER OF V5. DRIVER OF V7 STATED HE SLOWED FOR TRAFFIC IN FRONT OF HIM AND SPUN OUT STRIKING THE CENTER MEDIAN BARRIER WITH THE RIGHT CENTER OF V7. AL DRIVER STATED THEY WERE NOT INJURED ON SCENE.</t>
  </si>
  <si>
    <t>-Crash occurred on WB 212 west of Hwy 101
-DV1 was traveling at a high rate of speed, left the roadway, and rolled over
-DV1 arrested for DWI</t>
  </si>
  <si>
    <t>Unit 1 was traveling westbound on Highway 212 just west of County Road 101 when his vehicle began to fishtail and lose control. Unit 1 stated he eventually lost all control and the vehicle went towards the right embankment. Unit 1's vehicle struck snow piled up on the shoulder and eventually rolled over. The vehicle came to a rest on the drivers side. Unit 1 stated he was able to exit out of his passenger window and refused any medical assistance. Shakopee Towing arrived on scene and towed the vehicle from the scene.</t>
  </si>
  <si>
    <t>County Road 61</t>
  </si>
  <si>
    <t>470 Flying Cloud Dr</t>
  </si>
  <si>
    <t>U2 was stopped with turn signal on waiting to make left turn in to driveway.
U1 driver admitted to distraction and rear ended U2.
Driver of U2 was transported to hospital by ambulance.
Driver of U1 was cited for inattentive driving.
Both vehicles had to be towed.</t>
  </si>
  <si>
    <t>CR 101</t>
  </si>
  <si>
    <t>Unit 1 was traveling WB on US HWY 212. Unit 1 spun out and hit the median safety barrier with the front of the vehicle. Three median safety barrier poles damaged. Airbags were deployed on the passenger side. Unit 1 towed by Shakopee towing.</t>
  </si>
  <si>
    <t>Vehicle #1 was driving west on Hwy 212 and passing County Rd 101. Driver of Vehicle #1 stated she observed a deer on the highway and she hit the deer on the front driver side of the vehicle. I observed moderate damage to the front driver side of Vehicle #1 by the tire. Driver of Vehicle #1 had a private tow on the way and stated no one was injured. I handed Driver of Vehicle #1 a white copy to fill out.</t>
  </si>
  <si>
    <t>On 3/31/2018 at 0735 hours, I responded to a property damage crash on Highway 212, near County Road 101, in the city of Chanhassen.
Unit 1 was traveling eastbound on Highway 212, near County Road 101, when the vehicle started to fishtail.  The road was covered in ice and was slippery and unit 1 began to slide.  Unit 1 began to slide from the outside lane into the inside lane.  Unit 1 attempted to regain control of the vehicle by overcorrecting the wheel.  While sliding, unit 1 had rotated 180 degrees and hit the center median cable barrier.  Unit 1 was facing westbound when it stopped moving.  The passenger side of unit 1 was flush with the center cable median.
Unit 1 had moderate damage including front end, passenger side and rear passenger corner damage.  Unit 1 was pulled out of the center median by a tow truck but the vehicle was able to be driven.  Unit 1 reported no injuries.
One pole connected to the center median cables was damaged.  A yellow tag was affixed to the pole (tag #17263) and dispatch advised state of the damage.</t>
  </si>
  <si>
    <t>-V1 WAS GETTING ON TO W/B 212 FROM 101.
-V2 WAS IN THE LEFT LANE OF W/B 212
-V1 LOST CONTROL UNDER THE BRIDGE OF 101
-V1 STARTED TO SPIN AND CROSSED THE LANES OF W/B 212
-V1 AND V2 COLLIDED IN W/B 212 LANES.</t>
  </si>
  <si>
    <t>V1 in RL slowing to exit behind a plow when V2, looking to change lanes hit V1.  D1 had neck pain but refused ambulance.</t>
  </si>
  <si>
    <t>GREAT PLAINS BLVD TO EB 212 RM</t>
  </si>
  <si>
    <t>D1 WAS IN THE LEFT LANE INTENDING ON CHANGING LANES INTO THE RIGHT LANE. D1 STARTED TO CHANGE LANES INTO THE RIGHT LANE WHEN CONTACT WAS MADE WITH VEHICLE 2`S LEFT REAR BUMPER. THIS CONTACT SPUN V2 OUT IN FRONT OF V1 FORCING V2 OUT OF CONTROL AND INTO CENTER MEDIAN INTO ON COMING TRAFFIC ON 212WB. V2 HIT V3 (SEMI TRUCK) HEAD ON THE THEN WAS PUSHED IN TO THE CENTER MEDIAN WHERE V2 CAME TO REST. D3, HOWEVER LOST CONTROL OF V3 AND CRASHED INTO THE CENTER MEDIAN ROLLING V3 OVER AND COMING TO REST ACROSS  ALL LANES ON 212EB.  
DURING THE COLLISION OF V2 AND V3 ON 212WB, THE DEBRIS FLEW UP AND HIT V4 AND FORCED V4 INTO THE RIGHT DITCH ON 212WB.
V2, V3 WERE TOWED
D2, D3 WERE TAKEN TO THE HOSPITAL FOR INJURIES.
THE FAULT OF THIS CRASH LIES ON D1 WHO CHANGED LANES INTO V2. CAUSING V2 TO SPIN OUT OF CONTROL.
THE ENTIRE CRASH IS ON VIDEO FROM OUR DISPATCH CAMERAS. THE VIDEO IS BEING HELD AS EVIDENCE AT OUR STATE PATROL GOLDEN VALLEY OFFICE.</t>
  </si>
  <si>
    <t>Driver of veh1 E/B on Hwy 212 just east of Hwy 101. Driver claimed that another driver had lost control by driving into left center median grass. That driver over corrected to right stricking veh1 and both vehicles ended up in right side ditch. Driver of veh2 drove out of ditch without exchanging any information. 
Suspect vehicle plate unknown was a mid 2000 VW Jetta dark colored. Paint transfer on victims silver colored car was dark green. 
No other evidence on location. No charges pending unless other driver is located/identified.</t>
  </si>
  <si>
    <t>CO RD 101</t>
  </si>
  <si>
    <t>D#1 STATED HE WAS ON THE ENTRANCE RAMP FROM CO RD 101 TO EB HIGHWAY 212. D#1 STATED AS HE WAS STILL ON THE ENTRANCE RAMP, NEARING THE MAINLINE OF HIGHWAY 212, HIS VEHICLE BEGAN TO SPIN. D#1 TOLD ME HE SPUN INTO THE EB LANES OF HIGHWAY 212. D#1 SAID HIS VEHICLE HIT V#2, WHICH CAUSED V#2 TO SPIN, AND ROLL OVER.
D#2 STATED HE WAS HIT BY V#1 CAUSING V#2 TO SPIN, THEN ROLL OVER. D#2 TRANSPORTED TO HOSPITAL.
W#1, P#1 AND P#2 STATED SAME ACCOUNT AS D#1</t>
  </si>
  <si>
    <t>V1 WB IN RL WITH OTHER VEH WB IN RL LN AHEAD OF V1.  V1 SAID OTHER  VEH TAP HIS BRAKES AND V1 MOVED INTO THE LL AND LOST CONTROL.  V1 ORIGINALLY SAID OTHER VEH CUT HIM OFF BUT THEN FURTHER  EXPLANATION REVEALED THAT OTHER CAR TAP ITS BRAKES.  HAD SNOWED  ABOUT 2 INCHES SEVERAL HOURS AGO ROADS CLEARED BUT ICY IN SPOTS</t>
  </si>
  <si>
    <t>HWY 101</t>
  </si>
  <si>
    <t>DRIVER #1 WAS EB ON HWY 212 EAST OF HWY 101 IN CHANHASSEN.  DRIVER #1 WAS DRIVING A STOLEN VEHICLE WHICH HAD JUST BEEN INVOLVED IN A PERSONAL INJURY HIT AND RUN CRASH.  #1 WAS  FLEEING FROM POLICE OFFICERS.  THE HOOD ON VEHICLE #1 HAD FLEW OPEN AND WAS WRAPPED AROUND THE WINDSHIELD BLOCKING THE DRIVERS VIEW.  BOTH RIGHT SIDE TIRES ON VEHICLE #1 WERE GONE, VEHICLE WAS DRIVING ON THE RIMS.  APPROXIMATELY 1-MILE EAST OF HWY 101 DRIVER #1 LOST CONTROL OF HIS VEHICLE, VEERED SHARPLY TO THE RIGHT, AND STRUCK THE SNOW BANK AND BARRIER WALL.</t>
  </si>
  <si>
    <t>Co Rd 101</t>
  </si>
  <si>
    <t>Driver #1 said that she was eastbound on Hwy 212 going to Eden Prairie when she hit a patch of ice and lost control. Driver #1 said that she was going under the speed limit; lost control and the SUV rolled over into the ditch.
Passenger # 1 said that she had neck and back pain. Passenger # 1 was transported to Ridgeview 212 Emergency Room by EMS.
No other cars or property were involved with the crash.
The car was towed from the scene by Shakopee Towing.
The road surface in the area of the crash was very icy.
No citations were issued.</t>
  </si>
  <si>
    <t>On 08/05/2015 there was a single vehicle property damage crash on USTH 212 at CSAH 101.  
Driver 1 stated he was coming eastbound from CSAH 101 merging onto USTH 212.  Driver stated he dozed off while merging and lost control of his car.  
Vehicle 1 crossed over the median between the on-ramp and USTH 212, crossed over two lanes of traffic, and ended up in the center median of USTH 212.
Driver cited for failure to drive with due car.  No injuries reported.  Vehicle towed by Shakopee Towing.</t>
  </si>
  <si>
    <t>Highway 101</t>
  </si>
  <si>
    <t>I arrived at an accident on highway 212 about 2 miles east of highway 101. I spoke to driver of unit 1 who stated traffic in front of him had slowed and he did not notice. This caused him to rear-end unit 2. I spoke to driver of unit 2 who stated she was slowing down in traffic when she was rear-ended. There were no injuries and light damage to both vehicles. Driver of unit 1 was cited for failure to drive with due care.</t>
  </si>
  <si>
    <t>THE DRIVER OF THE TOYOTA STOPPED FOR TRAFFIC E/B 212 IN THE LEFT LANE.  THE FORD EDGE WAS UNABLE TO STOP IN TIME FOR THE TOYOTA AND REAR ENDED IT.
NO INJURIES REPORTED
NO TOWS NEEDED</t>
  </si>
  <si>
    <t>Veh 1 was traveling westbound on USTH 212. While driving, Veh 1 observed a tree in the roadway. Driver 1 was unable to avoid the tree. Veh 1 struck the tree causing moderate damage to the front end. The tree was later determined to to have fallen off of a truck previously in the night. 
Veh 2 was able to drive way from scene. No tow, no injuries.</t>
  </si>
  <si>
    <t>WB USTH 212 / JWO HWY101</t>
  </si>
  <si>
    <t>Law enforcement was investigating a traffic crash involving a rolled over vehicle blocking the west lanes of highway 212.  Through traffic was moved to the right shoulder to go around the crash scene.  Vehicle two was following slow traffic when he was rear-ended by vehicle one.  Vehicle two stopped at the scene, but vehicle one continued west until I was able to stop the vehicle.  Driver one stated he was unable that he hit the other vehicle.</t>
  </si>
  <si>
    <t>Unit 1 was travelling WB on USTH 212 in the outside lane.  Unit 2 was travelling WB on USTH 212 in the inside lane. Unit 2 merged into the outside lane from the inside lane without properly ensuring the lane was clear or that the motor vehicle [Unit 1] was clear to merge.  The rear passenger bumper shroud of Unit 2 struck the front driver side wheel of Unit 1.  Unit 1 was pushed to the shoulder, but was able to maintain control.  At the time of the report, Unit 2 had scratches to the rear passenger bumper shroud.  The shroud had come off the bumper but was repairable on scene. Unit 1 reported slight steering change, but at that time no indication damage met the requirement for reporting.  On 7/15 the owner/driver of Unit 1 reported having to pay approximately $1,700.00 in repairs to due alignment issues and replacement of wheel/tire to the unit.  At the time of the incident, the driver of Unit 2 was issued a citation for fail to drive with due care.</t>
  </si>
  <si>
    <t>HWY 212 exit</t>
  </si>
  <si>
    <t>V3 was the lead vehicle stopped in the right hand turn lane exiting off HWY 212 to enter onto Co Rd. 101.  V2 was behind V3.  V1 approached from behind V2.  V1 rear ended V2, which pushed V2 into the rear of V3.  Both D2 and D3 said they were stopped.  D1 could not explain what happened other than he thought V2 was moving.  V2 was towed from the scene by Shakopee towing.</t>
  </si>
  <si>
    <t>GREAT PLAINS BLVD TO WB 212 RM</t>
  </si>
  <si>
    <t>D1 SAID THAT HE WAS IN THE RT LANE GOING WB 212 AND SAID THAT D2 HAD FALLEN ASLEEP IN THE LL SWERVED INTO RT LANE REARENDED HIM THEN OVER CORRECTED TO THE LEFT LANE THEN BACK TO THE RIGHT AND ROLLED THE VEH. 
OTHER WITNESSES ON SCENE SAID THAT DRIVER ADMITTED TO FALLING ASLEEP BEHIND THE WHEEL. 
IN THE HOSPITAL D2 HAD SAID THAT THE VEH HE WAS DRIVING HAD SOME CAR ISSUES AND WAS GOING TO GET IT FIXED. SAID THAT HE TRIED TO PULL IT OVER BUT ROLLED VEH OVER INSTEAD. 
WITNESSES SAID THAT IT ROLLED 3 TIMES. 
D2 WENT TO HOSPITAL BY AMBULANCE AND CITED FOR FAIL TO USE DUE CARE AND INSTRUCTION PERMIT VIOLATION. 
DRIVER SAID HE ALWAYS DRIVES ON IP WITH OUT ANOTHER DRIVER IN THE VEH.</t>
  </si>
  <si>
    <t>Vehicle 1 was entering onto US Hwy 212 westbound from Co Rd 101 northbound. Vehicle 1 came onto 101 underneath the bridge where it was wet and icy. Driver of Vehicle 1 lost control and went into a "fish tail." Vehicle 1 then entered the center median and rolled. Driver of Vehicle 1 was checked by Ridgeview paramedics and driver declined medical attention. Vehicle 1 was totalled and towed away from the scene.</t>
  </si>
  <si>
    <t>Lyman Bvd</t>
  </si>
  <si>
    <t>On 05/11/2014 at 1325 hours there was a single vehicle crash involving a deer on USTH 212 and Lyman Blvd.  
Driver stated he was eastbound on USTH 212 and saw a deer run out in front of his vehicle.  Driver stated he was in the right outside lane and swerved to the right to avoid the deer.  Driver stated he struck the deer with the driver's side of the van.  Driver stated the deer got up and ran away.
Vehicle was driven from the scene.
NO injuries or citations for this incident.</t>
  </si>
  <si>
    <t>Hwy 101</t>
  </si>
  <si>
    <t>Driver was traveling on on-ramp to eastbound Hwy 212 from Hwy 101. Driver lost control of vehicle at bottom of ramp and slid on icy road. Driver steered to the right and collided with a light pole on the south side of Hwy 212. Vehicle had severe damage to passenger side. Driver was not injured. The light pole was completely knocked over and displaced.</t>
  </si>
  <si>
    <t>On 09/10/2015 there was a three vehicle property damage crash on USTH 212 at CSAH 101.  
All three Units involved were eastbound on USTH 212.  Unit 1 stated he slowed for traffic.  Unit 2 stated she saw Unit 1 slowing and began to slow and had almost stopped when she was struck by Unit 3.  Unit 3 pushed Unit 2 into Unit 1.  
Unit 3 towed Shakopee.  Unit 1 and 2 driven from scene.  
No injuries or citations for this incident.</t>
  </si>
  <si>
    <t>EB 212 EAST OF GREAT PLAINS BLVD</t>
  </si>
  <si>
    <t>Crashed occurred on EB 212 east of Great Plains Blvd. Upon arrival vehicle 1 was off the roadway approximately 20 feet on the hill. 
Vehicle 1 driver stated she was driving forward, when she lost control of her vehicle. Vehicle 1 driver stated she ran off the road hitting a light pole. She don't know if she hit ice or what. Just remember leaving the roadway. Driver stated she was going approximately 50 mph.
Vehicle was towed from the scene. Driver identified by Minnesota driver license. Driver and Passenger transported for medical observations.</t>
  </si>
  <si>
    <t>Unit 1 was traveling eastbound in the left lane on Highway 212. Unit 2 was directly behind unit 1. Unit 1 slowed down to stop for traffic in front of the vehicle. Unit 2 was unable to stop in time and hit the rear end of unit 1. Unit 1 had minor damage to the back of the vehicle. Unit 2 had moderate damage to the front end of the vehicle but was able to drive the vehicle from the scene. No injures were reported. No citations issued.</t>
  </si>
  <si>
    <t>Vehicle #1 was going eastbound on 212. Vehicle #1 just passed county Road 101 bridge when, an object fell from a truck on the 101 bridge. Driver of Vehicle #1 did not see what kind a truck or driver could not get a license plate. Driver of Vehicle #1 stopped on east on 212 to report it. Vehicle #1 had moderate damage to the passenger side fender, vehicle was driven away from the scene.</t>
  </si>
  <si>
    <t>RAMP866</t>
  </si>
  <si>
    <t>On 07/26/2018, there was a vehicle VS pedestrian crash at the intersection of USTH 212 and CSAH 101.  
Unit 1 had exited westbound Highway 212 and was at the red light to proceed northbound on CSAH 101.  Driver 1 stated he looked both ways and did not see anyone coming so he began to make the right turn onto CSAH 101.  Driver 1 stated as he began to go he noticed Person 2 and could not stop to avoid the crash.  
Person 2 stated she was running southbound on the CSAH 101 on the sidewalk.  Person 2 stated she stopped at the intersection and when she had the white cross light she began to enter the intersection.  Person 2 stated she saw Unit 1 stop and thought he was going to stay stopped.  Person 2 stated as she passed in front of Unit 1, he began to go and struck her as she crossed.  
Person 2 sustained minor injuries to her right ankle and hip area and was transported to the 212 Medical Center by Ridgeview.  
Person 1 cited for Failure to Yield to Pedestrian in Crosswalk.  
very minor to no damage on Vehicle 1.</t>
  </si>
  <si>
    <t>V1 and V2 were traveling eastbound on 212 at 101.  V1 was in front of V2 in the left of two lanes.  The weather was cloudy**, the roads were covered in ice and snow.  V1 lost control of his vehicle on a patch of ice** and spun out facing the wrong way. V2 was behind V1 in the left lane and also lost control on the ice**.  V2 was unable to slow or stop in time and the vehicles collided head-on.  V1 then got spun back around to face eastbound from the impact of the crash and V2 ended up crossing both lanes and ending up near the left shoulder.**  Both drivers and passengers were wearing their seatbelts.  No injuries.  No tows.
** These comments were changed by Lt. David Spivey based on the statements from D1, Anderson, and comparing it to the squad car video.  Speed limit and vehicle factors were also changed in the report.</t>
  </si>
  <si>
    <t>Unit 1 was traveling eastbound on Hwy 212 near Hwy 101 in the city of Chanhassen. Unit 2 was eastbound on Hwy 212 behind Unit 1. Traffic came to an abrupt stop due to traffic levels. Unit 2 was unable to stop in time and rear-ended Unit 1. Minor rear end damage to Unit 1 and moderate front end damage to Unit 2. Neither driver reported any injuries. Unit 1 drove away from the scene. Unit 2 drove off the roadway and was going to call for a private tow. No citations issued.</t>
  </si>
  <si>
    <t>On 12/05/2013 at 1430 hours, there was a two vehicle property damage crash at the intersection of CSAH 101 and the off ramp for USTH 212 in the city of Chanhassen.
Unit 1 was traveling northbound on CSAH 101 and had the green light.  Unit 1 was proceeding through the intersection.  
Unit 2 was traveling on the off ramp from westbound USTH 212 to CSAH 101.  Unit 2 stated she had a red light and was attempting to stop.  Unit 2 stated she could not stop on the ice covered road and struck the right side rear of Unit 1.  Unit 2 admitted she entered the intersection on a red light.
Unit 1 sustained moderate damage to the right rear and was towed by Shakopee Towing.
Unit 2 sustained moderate damage to the front and was driven from the scene.
No injuries or citations were issued for this incident.</t>
  </si>
  <si>
    <t>LOCATION OF CRASH- WB 212 GREAT PLAINES BLVD, CHANHASSEN.
VEHICLE HAD STRUCK CABLE MEDIAN BARRIER.
DRIVER UNKNOWN, HAD FLED THE SCENE BEFORE OFFICER ARRIVAL.
MATT'S TOWING.</t>
  </si>
  <si>
    <t>Unit 1 was west bound Highway 212 at Great Plains Blvd when he spun out from the icy roadway and struck the cable median barrier.
Too fast for conditions.</t>
  </si>
  <si>
    <t>#101</t>
  </si>
  <si>
    <t>Unit #1 and #2 were travelling west on US HWY #212 just west of MN HWY #101.  A deer ran from the north onto the Highway.  Unit #1 struck deer, which was then thrown over the top of Unit #1, landing in the path of Unit #2.  Unit #2 then ran over carcass of deceased deer.  Moderate damage was inflicted to both vehicles.</t>
  </si>
  <si>
    <t>Veh 1 was travelling eastbound from Highway 101 on the ramp to get onto eastbound US Highway 212 when a deer ran out in front of vehicle. Veh struck deer prior to getting onto Highway 212. The vehicle sustained severe damage to the front, mainly the bumper and hood. Front airbags deployed, driver was wearing appropriate safety restraints and did not suffer any injuries. Vehicle was towed by Shakopee Towing due to disabling damage.</t>
  </si>
  <si>
    <t>EB USTH 212 AT CR 101</t>
  </si>
  <si>
    <t>WB MNTH 212 AT CR 101.
DV1 STATED THAT SHE WAS MOVING IN THE RIGHT LANE. SHE STATED THAT WHEN SHE TRIED TO MAKE A LANE CHANGE SHE OBSERVED V2 SPEEDING UP. SHE STATED THAT IT APPEARED AS IF DV2 WAS RACING HER AS HE WAS MOVING NEXT TO HER. SHE STATED THAT SHE WAS REAR-ENDED BY V2, SPUN OUT AND CRASHED INTO THE CABLE MEDIAN WIRES. 
DV2 STATED THAT HE WAS MOVING IN THE LEFT LANE. HE STATED THAT V1 MOVED IN FRONT OF HIM AND HE REAR-ENDED IT CAUSING IT TO SPIN OUT AND CRASH INTO THE CABLE MEDIAN WIRES. DV2 WAS CITED, CITATION NO: 882005150306 OFFENSE: DRIVING AFTER SUSPENSION.
DV3 STATED HE DOES NOT SPEAK ENGLISH. DV2 WAS ACTING AS TRANSLATOR BUT I OBSERVED THAT HE WAS  UNRELIABLY DOING SO AND WAS ARGUING WITH DV3. DV3 STATED HE WAS MOVING IN THE LEFT LANE. HIS STATEMENT WAS UNCLEAR. DV3 WAS CITED, CITATION NO: 882005150307 OFFENSE: NO MINNESOTA DRIVER'S LICENSE.
FROM MY INVESTIGATION AT THE CRASH SCENE, DAMAGES TO VEHICLES AND INDICATORS ON THE ROADWAY I BELIEVE THE FOLLOWING OCCURRED. V2 WAS MOVING TOO FAST FOR CONDITIONS IN THE LEFT LANE AND REAR-ENDED V1 AS DV1 WAS MAKING A LANE CHANGE. THE REAR-END CRASH CAUSED V1 TO SPIN OUT TO THE LEFT, RUN OFF ROAD AND CRASH INTO THE CABLES. AFTER V2 REAR-ENDED V1 IT WAS REAR-ENDED BY V3 WHICH WAS MOVING TOO FAST FOR CONDITIONS AND WAS LIKELY TOO CLOSE TO V2. BOTH V2 AND V3 LOST CONTROL AND RAN OFF ROAD CRASHING INTO THE CABLES.</t>
  </si>
  <si>
    <t>V1 REAR MODERATE DAMAGE FROM COLLISION WITH V2. DRIVER SIDE DAMAGE FROM HITTING GUARDRAIL. D1 TRANSPORTED TO RIDGEVIEW. D1 STATED DRIVING WB IN LL OF 2. TRUCK IN FRONT OF HIM BLEW A TIRE. V1 DROVE OVER TIRE. V2 MODERATE DAMAGE TO FRONT. D2 STATED DRIVING WB IN LL. TIRE WENT UNDERNEATH V1. D2 ATTEMPTED EVASIVE MANEUVER AND HIT BRAKES BUT HIT V1 FROM BEHIND. NO INJURIES TO D2 OR PASSENGER IN V2.</t>
  </si>
  <si>
    <t>V1/Phyle was east in left lane of USTH 212 when vehicle ahead 964XMJ/Heidi Henry braked to avoid a goose crossing the roadway. V1 braked and was then rear ended by V2/Hipps who was following too close to avoid V1.  Hipps reported a possible broken left wrist but refused medical services to the scene.</t>
  </si>
  <si>
    <t>On 02/02/2018, there was a four vehicle property damage crash on Hwy 212 in the city of Chanhassen.
All four units were in the inside lane of traffic (closest to the center median).  Unit 1 was in the front and slowed quickly due to traffic slowing for emergency vehicles on the right shoulder.  Unit 1 was struck by Unit 2 in the rear.  Both vehicles sustained minor damage.  
Driver 3 stated she was narrowly able to avoid the crash but was struck by Unit 4.  Driver 4 stated he was attempting to merge over and everyone stopped very quickly and he was unable to stop.  Unit 3 sustained moderate damage to the rear.  Unit 4 sustained moderate damage to the front and the air bags did deploy.  
All four vehicles were driven from the scene.</t>
  </si>
  <si>
    <t>Driver was heading westbound on Highway 212 approaching the MN 101 overpass.  Driver stated the trailer began to fishtail due to the rain.  Driver stated the trailer pulled the pickup towards the right hand shoulder.  Driver stated the trailer momentarily laid on it's right hand side, causing the pickup to spin out of control. Driver stated the trailer then corrected itself and was right side up. Driver stated the pickup/trailer combination then ended up perpendicular to the roadway facing the pond on the north side of the roadway.  
The driver reported no injuries.  The driver stated he had already called for a tow for the trailer.  The pickup was able to be driven from the scene and the trailer was towed away from the scene by another pickup belonging to the company.  No disabling damage to either the pickup or the trailer.
Unit #1 sustained moderate rear end damage. Unit #1 was also towing a trailer (MN Reg: 2188CTN). This trailer had minor damage to the front right corner and the rear right corner as a result of the crash. The pintle hitch on the pickup was broken.  Unknown if this contributed to the crash or was a result of the crash.</t>
  </si>
  <si>
    <t>W/B 212 AT MNTH 101.  SEVERAL GEESE WERE CROSSING THE ROAD.  V/1 SLOWED FOR A VEHICLE IN FRONT OF HERS, THAT WAS STOPPING FOR THE GEESE.  IN THE PROCESS, V/2 RAN INTO THE REAR OF V/1.  V/1 SPUN OUT AND HIT THE CABLE GUARD RAIL.</t>
  </si>
  <si>
    <t>MNTH 101</t>
  </si>
  <si>
    <t>On 07/02/2015 at 1500 hours there was a single vehicle property damage crash involving a deer.
Unit 1 was westbound on USTH 212 and struck a deer attempting to cross the road.  
Unit 1 sustained moderate damage to the front right and windshield.  
Unit 1 towed by private tow.</t>
  </si>
  <si>
    <t>On December 10th, 2016, at 0245 hours, deputies were dispatched to a possible motorist assist on westbound Highway 212, east of the Co Rd 101 exit. I arrived on scene and observed a vehicle in the median and what appeared to be debris on the roadway and damage to the center cable median. There was severe damage to the whole left side of the vehicle, as it appeared it had scraped up against the cable barrier. I also observed the driver side airbags had been deployed. I made contact with the driver who advised he had fallen asleep while driving home. Driver stated no injuries and did not need medical attention. While speaking with driver, I observed several clues of alcohol impairment. SFST's were conducted and driver performed poorly. Driver provided PBT sample of .094 and was subsequently arrested for DWI. Vehicle had knocked down 8 cable barrier poles and MNDOT was notified and the damage was tagged. Vehicle was impounded to Shakopee Towing.</t>
  </si>
  <si>
    <t>DRIVER STATED SHE FELL ASLEEP AND WENT OFF THE ROAD TO THE LEFT AND STRUCK THE CABLE MEDIAN BARRIER
NO INJURIES REPORTED
SHAKOPEE TOWING</t>
  </si>
  <si>
    <t>Vehicles were EB USTH 212. Driver 2 was slowing in traffic. Vehicle 1 was too close and the driver was inattentive. Vehicle 1 hit the trailer of vehicle 2 causing very minor damage to a metal skirt arount the trailer. No injuries. Vehicle 1 was towed.</t>
  </si>
  <si>
    <t>Vehicle 1 was in the right lane travelling W on Hwy 212 approaching Hwy 101. Vehicle 2 was in the left lane. Driver 2 claimed he moved from left lane into the right lane to pass a vehicle in the left lane. When Driver 2 got into the right lane, he began to accelerate to get around the vehicle in the left lane. Driver 2 claimed the driver in the left lane began to speed up, preventing him from being able to pass. As driver 2 tried to slow down, he lost control of his vehicle and slid into the back of Vehicle 1. The roads were sheer ice and were extremely slippery. Crashes have been occurring on Hwy 212 (and throughout the County) all day long. Vehicle 1, as a result of the impact, was pushed 20-30 down a steep embankment towards a holding pond. Due to weather conditions, we were unable to remove vehicle at that time. Vehicle 2 was towed from the scene.</t>
  </si>
  <si>
    <t>101 HWY</t>
  </si>
  <si>
    <t>SINGLE VEHICLE EAST BOUND USTH 212.  DRIVER ENTERED FROM MNTH 101, SLIPPED, CAUSING TRAILER TO SPIN OUT.  LOST CONTROL OF VEHICLE, SPUN OUT, AND OVERTURNED IN THE DITCH.</t>
  </si>
  <si>
    <t>The vehicles were traveling eastbound on USTH 212 in the left lane near CR 101.  Traffic slowed to a stop quickly, the Toyota came to an abrupt stop and the Pontiac rear-ended the Toyota.  The Pontiac attempted to move to the right prior to contact, but was restricted to the size of the lane.  The front-left of the Pontiac hit the right-rear of the Toyota.  There were no injuries.  No tows were required.</t>
  </si>
  <si>
    <t>BOTH VEHICLES WERE TRAVELING EAST ON 212 PRIOR TO THE CRASH.
THE DRIVER OF THE FORD REPORTED THAT HE STOPPED FOR TRAFFIC AND WAS REAR ENDED.
THE DRIVER OF THE CHEVY REPORTED THAT HE SAW THAT TRAFFIC WAS STOPPED AND COULD NOT STOP IN TIME AND REAR ENDED THE FORD.
NO INJURIES REPORTED
NO TOWS NEEDED</t>
  </si>
  <si>
    <t>MN 101</t>
  </si>
  <si>
    <t>#1 stated he was driving at posted 65 mph in left lane.  #1 vehicle was hit in the rear and spun around 360 degrees and came to rest on shoulder with two flat tires.
#2 driver stated he was merging onto US 212 and fishtaled on some ice and his plow hit #1 vehicle in the rear.  # 2 vehicle crossed the ditch, westbound traffic and drove up enbankment and hit a fence.
witness: saw truck driving across ditch and hit fence</t>
  </si>
  <si>
    <t>On 12/05/2013 at 1250 there was a three vehicle property damage crash at the intersection of USTH 212 and CSAH 101 in the city of Chanhassen.  
Vehicle 1 was stopped on the off ramp from USTH 212 to northbound CSAH 101.  Unit 1 was struck from the rear by Unit 2.  Unit 2 then went into the snow bank.  Unit 3 slid on the ice covered road and struck the rear of Unit 1.
Unit 1 sustained moderate damage to the rear.  Unit 2 sustained moderate damage to the front and drivers side. Unit 3 sustained minor damage to the front.
No injuries were reported and no ciations were issued.
Road conditions were ice covered at the time of the crash.</t>
  </si>
  <si>
    <t>DELL RD</t>
  </si>
  <si>
    <t>The driver stated that she was traveling west on USTH 212 in the left lane.  She stated that she lost control of her vehicle due to the slush.  She stated that she went into the median and rolled.  She stated that she was not injured.</t>
  </si>
  <si>
    <t>Driver of Unit 1 was westbound on HWY 212 approaching the ramp for traffic merging from HWY 101.  Driver claimed he fell asleep while driving.  The car left the roadway on the right side, struck a curb, and then struck a sign.  Car sustained enough damage that it required towing from scene.  No injuries.</t>
  </si>
  <si>
    <t>DELL ROAD</t>
  </si>
  <si>
    <t>VEHICLE WEST ON 212.  DRIVER SPUN OUT  AND HIT THE BRIDGE SAFETY BARRIER.</t>
  </si>
  <si>
    <t>The driver stated that she was traveling west on USTH 212.  She stated that she was changing lanes and lost control due to the slush.  She stated that she went into the median and rolled.  She stated that she was not injured.</t>
  </si>
  <si>
    <t>The crash occurred on eastbound USTH 212 near County Road 101.
The driver of vehicle one stated that vehicle two slowed.  She stated that she attempted to stop but slid on the ice.  She stated that her vehicle then hit the back of vehicle two.  She stated that she then went off the right side of the roadway.
Vehicle two left the scene.</t>
  </si>
  <si>
    <t>USTH 212 WB E. OF MNTH 101.   CHANHASSEN.
Vehicle 1 was WB 212 in the left lane. Driver 1 stated he was coming home from work. He stated he drifted to the left and his tires caught the shoulder. Vehicle 1 went into the cable barrier on the left. No injuries.
Vehicle 1 was towed.</t>
  </si>
  <si>
    <t>V1 WB HWY 212 PRIOR TO HWY 101.  V1 LEFT THE ROADWAY AND STRUCK THE MEDIAN CABLE BARRIERS.  DRIVER FLED THE CRASH SCENE.</t>
  </si>
  <si>
    <t>WB USTH 212 / CR101</t>
  </si>
  <si>
    <t>V1 was traveling West on highway 212 when the driver fell asleep.  The vehicle went off the road to the left and then struck the median cable barrier.</t>
  </si>
  <si>
    <t>JONATHAN CARVER PKWY</t>
  </si>
  <si>
    <t>V1 REPORTED V2 ALL OVER THE ROAD PRIOR TO ON 212. V1 EXITED AND CAME TO STOP AT RED LIGHT AT TOP OF RAMP. V2 REAR ENDED V1 OFF SET NOT IN LANE PROPERLY, V2 STATED HE WAS CHANGING THE RADIO STATION.  NO INJURIES WERE REPORTED. V2 WILL BE CITED FOR FAIL TO USE DUE CARE.</t>
  </si>
  <si>
    <t>FLYING CLOUD DR</t>
  </si>
  <si>
    <t>SINGLE VEHICLE EAST ON CR-61.  DRIVER LEFT ROADWAY AND OVERTURNED.</t>
  </si>
  <si>
    <t>CRASH LOCATION WB USTH 212 / CR 101.
DRIVER UNIT 1 STATED WB USTH 212 IN LL.  DRIVER UNIT 1 STATED HEARD LOUD NOISE AND BELIEVED TIRE BLEW OUT.  DRIVER UNIT 1 STATED LOST CONTROL OF UNIT 1 AND IMPACTED THE CENTER MEDIAN CABLE BARRIER.  UNIT 1 THEN TRAVELED ACROSS THE LL AND RL OF WB USTH 212 AND CAME TO FINAL REST ON THE RIGHT SHOULDER.
DRIVER UNIT 1 CITED FOR DRIVING AFTER REVOCATION.</t>
  </si>
  <si>
    <t>On June 2, 2020 at 0623 hours, I was dispatched to westbound Highway 212 just east of County Road 101 for a two vehicle property damage crash.
Upon arrival, I observed a white Toyota Camry, unit 1, (MN reg. 476VEJ) pulled over on the right shoulder of Highway 212 with heavy front end damage.
I also observed a red Chevrolet Silverado, unit 2, (MN reg. 902WCM) pulling a black trailer (MN reg. ADVN422) pulled over on the right shoulder of Highway 212.  The trailer that unit 2 was towing appeared to have sustained damage, and the trailer hitch and bumper of unit 2 appeared to have sustained damage.
I spoke to the driver and passenger of unit 2 who advised that they were traveling westbound on Highway 212 in the right hand lane when they observed unit 1, also traveling westbound Highway 212 in the right hand lane, approaching at what appeared to be a high rate of speed.   
The driver and passenger of unit 2 stated that unit 1 rear ended the trailer that unit 2 was pulling.
I spoke to the driver of unit 1 who advised that he was trying to get to work in Chaska when he fell asleep at the wheel.  The driver of unit 1 stated that he did not feel tired when he left for work this morning, and the driver of unit 1 did not show signs of impairment.
The driver of unit 1 admitted that he rear-ended the trailer that unit 2 was towing.  
The driver of unit 1 was issued e-citation #1822 for failure to drive with due care.
No injuries were reported as a result of this crash.
Unit 1 was towed from the scene due to moderate disabling damage by Shakopee towing.
Unit 2 and the trailer were able to be driven from the scene.</t>
  </si>
  <si>
    <t>V1/Noll was in left lane being tail gated by V2/Greseth.  Noll gave Greseth the finger for tail gating.  Greseth stated she then attempted to pass Noll and as she did Noll speed up and cut her off causing the collision.  Both drivers played apart in this crash and either one of them could have avoided this.  Noll reported being sore and said she would go herself to a doctor, the damage to the vehicles was not consistence with her injury claims.</t>
  </si>
  <si>
    <t>Vehicle one was traveling west on highway 212 when the driver felt ill coming home from a medical procedure.  Driver one started to pull over and then suddenly went off the road to the left.
WB HWY 212 JUST EAST OF HWY 101</t>
  </si>
  <si>
    <t>V1 in the left lane driving along, stated he looked at his phone GPS which was in a holder to the right of the steering wheel and went off the road on the left side, over corrected, spun around and went into the cable median barrier on the left shoulder. There were no spin tracks to support what he said. One vehicle crash. Distracted by cell phone. It's his second crash in less than two months. He said he wasn't distracted by his phone. Cited for Duty to Drive with Due Care. NOT TO SCALE.</t>
  </si>
  <si>
    <t>The driver of vehicle one stated that he was traveling west on USTH 212 just west of Dell Rd.  He stated that he was in the right lane.  He stated traffic stopped suddenly.  He stated that he could not stop his vehicle before it hit vehicle two.
The driver of vehicle two stated that she was traveling west on USTH 212 in the right lane.  She stated that a vehicle lost part of its tire and she slowed to avoid it.  She stated that her vehicle was then hit by vehicle one.</t>
  </si>
  <si>
    <t>Dell Rd</t>
  </si>
  <si>
    <t>The driver of the vehicle stated she was driving west bound at 65mph in the left hand lane.  The driver said everything happened quickly and she began drifting into the left shoulder/ditch of the highway.  The driver said she might have closed her eyes for longer than she thought.  The driver said she was travelling the speed limit, and she and all passengers were wearing their seatbelts.  Nobody in the car reported any injuries, and after a rear flat tire was replaced, the vehicle was able to be driven from the area.  The damage to the vehicle was to the rear bumper, and was caused when the vehicle drove into the ditch.  The damage was estimated at $1000.</t>
  </si>
  <si>
    <t>The driver reported traveling west on 212 almost to Hwy101 and lost control and went into the center median and struck the cable median barrier.
No injuries reported.
Shakopee towing</t>
  </si>
  <si>
    <t>The crash occurred on USTH 212 westbound, near CR 101.  The vehicle was traveling in the left lane and began to spin out on the icy road surface.  The vehicle hit the median cable barrier.  There was damage to the vehicle and the cable barrier.  The driver complained of injury, but refused treatment.  The vehicle was towed from the scene.</t>
  </si>
  <si>
    <t>The crash occurred in the median of USTH 212, near mile post 154.  The vehicle was traveling eastbound in the left lane.  The driver looked down at her phone, which was in a holder, to check her GPS.  As she was looking down, the left tires went off the road to the left and hit the grass.  When the tires hit the grass it pulled the vehicle down into the median.  The car went across the median and hit the cable barrier on the north side.  The driver reported no injuries.  She was checked on scene by paramedics.  The vehicle was towed from the scene.</t>
  </si>
  <si>
    <t>LOCATION OF CRASH- WB USTH 212 W OF DELL ROAD, CHANHASSEN.
D1 LEFT SCENE BUT TROOPER SPOKE WITH DRIVER AT HOME ONE HOUR AFTER CRASH.
D1 STATED THAT HE HAD FALLEN ASLEEP AND WAS DRINKING IN MINNEAPOLIS.
D1 PBT .061 AND WAS CITED FOR DUTY TO DRIVE WITH DUE CARE.
LEG CHECKED OUT BY PARAMEDICS AT HIS HOME.
MATT'S TOWING.</t>
  </si>
  <si>
    <t>Buick was WB on 212 chocked on coffee lost consciousness swerved left then corrected right, drove off roadway into ditch and hit sound barrier. Driver minor injuries, transported to hospital by wife.</t>
  </si>
  <si>
    <t>Veh 1 was travelling eastbound on Highway 212, east of Co Rd 101 when vehicle hit slick patch of ice on roadway. The road conditions were slippery due to a recent snow ball. Vehicle went into median, hit median cable wires causing damage to wires and several posts. Vehicle suffered moderate damage to front bumper area but was still drivable. No injuries to driver.</t>
  </si>
  <si>
    <t>Vehicle #1 was driving westbound on Hwy 212 to Chanhassen. Driver of Vehicle #1 fell asleep behind the wheel and struck the median guardrail on Hwy 212 in between Dell Rd and County Rd 101. Driver of Vehicle #1 was not injured and declined all medical attention. Vehicle #1 was towed by Shakopee Towing to unknown location due to severe damage to the front driver side and undercarriage.</t>
  </si>
  <si>
    <t>The driver of vehicle one stated that she was traveling west on USTH 212 just west of Dell Rd.  She stated that she was in the left of two lanes.  She stated that traffic stopped suddenly.  She stated that she attempted to stop her vehicle and it slid.  She stated that she went off the left side of the road and hit the median cable barrier.</t>
  </si>
  <si>
    <t>Hwy101</t>
  </si>
  <si>
    <t>Driver of veh 1 ran off roadway rolled over vehicle</t>
  </si>
  <si>
    <t>Units 1, 2, and 3 were all in the left lane of eastbound Hwy 212 with Unit 1 in lead, followed by Units 2 and 3 respectively.  The driver of Unit 1 said the vehicles directly in front hers slowed suddenly, causing her to brake quickly.  The drivers of the other two units said they were forced to brake suddenly and were unable to stop in time prior to striking the vehicle in front of each.  Unit 1 sustained rear end damage, Unit 2 had both front and rear damages, and Unit 3 had front end damage.</t>
  </si>
  <si>
    <t>Eden Prairie</t>
  </si>
  <si>
    <t>THE DRIVER OF THE TRAILBLAZER REPORTED SLOWING FOR TRAFFIC.
THE DRIVER OF THE MAZDA REPORTED SLOWING FOR TRAFFIC AND WAS REAR ENDED BY THE SUBARU WHICH PUSHED HER VEHICLE INTO THE TRAILBLAZER.
THE DRIVER OF THE SUBARU REPORTED HER FOOT SLIPPED OFF THE BRAKE PEDAL AND SHE REAR ENDED THE MAZDA.
NO INJURIES REPORTED.
MATTS TOWING FOR THE SUBARU
THE DRIVER OF THE SUBARU ARRESTED FOR DRIVING WHILE INTOXICATED.</t>
  </si>
  <si>
    <t>Vehicle 2 was slowing in heavy, rush hour traffic. Roads were iced over from snow. Driver 1 was following too close and driving too fast for conditions. Vehicle 1 hit #2 in the rear. No injuries. Vehicle 1 was towed.</t>
  </si>
  <si>
    <t>DELL RD.</t>
  </si>
  <si>
    <t>VEH 1 WAS TRAVELING EASTBOUND, AND SPUN OUT COMING THROUGH THE MEDIAN.  VEH 2 WAS WESTBOUND AND UNABLE TO AVOID VEH 1.  VEH 2 STRUCK VEH 1.   DVR 2 THEN EXITED VEH 2.    VEH 3 WAS TRAVELING WESTBOUND AND CAME UPON THE VEH 1/VEH 2 CRASH.  DVR 3 WAS UNABLE TO AVOID VEH 2.  VEH 3 STRUCK VEH 2.  
ALL DRIVERS WERE INJURED.  DVR 1 AND DVR 2 WERE TRANSPORTED BY AMBULANCE TO 212 MEDICAN CENTER.</t>
  </si>
  <si>
    <t>V1 traveling in the right lane she said and hit ice. I asked if she thought she was going to fast and she said I could ask anyone, she is not a speeder. I asked if she understood what going to fast for conditions means, she said I wasn't going to fast, I wasn't speeding. I said to fast for conditions doesn't mean she was going over the speed limit, it means due to the roadway conditions she needs to slow down, had she not been going to fast she wouldn't have ended up here in the ditch....... she said she wasn't going to fast. Property damage to the cable median barrier. Roadway icy. NOT TO SCALE</t>
  </si>
  <si>
    <t>Unit 1 was traveling westbound HWY 212 about 1/4 mile west of Dell Road. Unit 1 driver began to lose control because of the road surface conditions. The front of the vehicle struck the median cable barrier, causing it to spin. The front of Unit 1 again struck the cable barrier and came to a stop. No injuries. Disabling damage. Yellow tag left.</t>
  </si>
  <si>
    <t>Both Vehicles in the left lane, V1 saw brake lights in front of her and started slowing down. V2 driver stated that he had looked down and over to grab his water bottle and didn't see V1 braking. When he looked back he saw the brake lights, hit his brakes hard making contact with and going under V1. V2 towed from the scene. NOT TO SCALE.</t>
  </si>
  <si>
    <t>-V1 WAS E/B HWY 212.
-V1 LOST CONTROL AND COLLIDED WITH GUARDRAIL.
-DRIVER OF V1 STATED THAT SHE WAS HIT FROM BEHIND AND THAT CAUSED HER TO SPIN OUT.
-DRIVER ONLY KNEW IT WAS A BIG TRUCK. NO OTHER INFO.</t>
  </si>
  <si>
    <t>Flying Cloud Dr</t>
  </si>
  <si>
    <t>Unit #1 was traveling west on Flying Cloud Dr when a deer ran in front of his vehicle. Unit #1 veered right to avoid the deer and collided with a guardrail on the right shoulder. There was damage to the guardrail.</t>
  </si>
  <si>
    <t>DELL</t>
  </si>
  <si>
    <t>VEHICLE #1 WAS NORTHBOUND ISTH212 IN THE RIGHT LANE WHEN IT SPUN OUT AND RAN OFF THE ROAD ON THE LEFT SIDE AND ROLLED.  DRIVER OF VEHICLE #1 SAID SHE HIT SOME SNOW AND SPUN OUT.  NO INJURIES WERE REPORTED AT THE SCENE.</t>
  </si>
  <si>
    <t>CO 4. PRAIRIE CNTR DR.</t>
  </si>
  <si>
    <t>Vehicles were EB USTH 212. Vehicle 2 was in the right lane and vehicle 1 was in the left lane. When the vehicles went into the curve, vehicle 1 drifted into the lane of vehicle 2 and sideswiped the length of the vehicle. No injuroes or tows.</t>
  </si>
  <si>
    <t>ALL OF THE DRIVERS REPORTED TRAVELING EAST ON HWY 212 IN THE LEFT LANE PRIOR TO THE CRASH.
THE DRIVER OF THE FORD EDGE REPORTED LOOKING DOWN AT HIS RADIO AND WHEN HE LOOKED UP TRAFFIC WAS STOPPED AND HE REAR ENDED THE CHEVY PUSHING IT INTO THE INFINITY, PUSHING IT INTO THE LEXUS.
NO INJURIES REPORTED
SHAKOPEE TOWING FOR THE FORD AND THE CHEVY</t>
  </si>
  <si>
    <t>Unit 1 was traveling westbound on Highway 212, east of Highway 101. The driver of Unit 1 stated the truck began to fishtail and she slammed on the brakes. The driver stated once she hit the brakes, the truck began sliding and she could no longer steer. The driver stated the front right bumper area of the truck, struck the concrete barrier on the west side of the bridge. There was no damage to the barrier. Unit 1 was disabled and unable to be driven. I ran the driver and noticed her driving status was suspended. I issued a citation to the driver for driving after suspension. The vehicle was towed from the scene due to the damage. I provided a ride to the driver and the occupant to the Kwik Trip off of Highway 101.</t>
  </si>
  <si>
    <t>Per the driver of Unit #1, she was traveling westbound Highway 212 just West of Dell Road when she lost control of her vehicle and collided into a guardrail.  Per the driver, there was a vehicle crash ahead of her so she had to hit the brakes which caused her to hit the guardrail.  I took pictures of the damage.  I advised the driver that a state accident report would be mailed to her in a few days.
It should be noted that a Carver County Deputy (badge#877) was on a separate crash when this had occurred.  The Deputy issued a citation to a separate driver driving a PT cruiser that was involved in a separate incident that may have helped cause this crash.</t>
  </si>
  <si>
    <t>WB US 212 JUST W OF DELL ROAD.
DRIVER OF VEH 1 STATED HE WAS IN THE LEFT LANE WHEN HE FELL ASLEEP AND DRIFTED OFF THE ROAD TO THE LEFT STRIKING THE CABLE MEDIAN BARRIER.
VEH 1 HAD HEAVY DAMAGE TO THE FRONT AND LEFT.
APPROXIMATELY 80 FEET OF CABLE MEDIAN WAS KNOCKED DOWN.
NO INJURIES.
VEH 1 TOWED BY MATT'S TOWING.
DAMAGED CABLE MEDIAN WAS YELLOW TAGGED.</t>
  </si>
  <si>
    <t>Vehicle traveling on freeway, in right lane and lost control, spinning out onto the right shoulder and thru the freeway fence into a parking lot. All airbags deployed. Got his own tow, no other vehicle's involved. NOT TO SCALE.</t>
  </si>
  <si>
    <t>Unit 2 was going westbound on Highway 212 when a vehicle with a trailer in front of him started to fishtail. Unit 2 began to slow and move to the right shoulder to avoid hitting the vehicle in front of him. Unit 1 was behind unit 2 and also saw the trailer losing control. Unit 1 also attempted to move to the right shoulder. Unit 1 stated he attempted to slow to avoid Unit 2 but struck Unit 2 from behind. Unit 1 then also stuck the metal guard rail. Unit 1 was towed from the scene. Unit 2 drove off the road to make other arrangements.</t>
  </si>
  <si>
    <t>Both V1 and V2 were westbound on Hwy 212, west of Dell Road.  V1 was in the right lane, V2 was in the left lane.  Driver of V2 lost control of his vehicle and veared into the right lane ahead of V1.  V1 crashed into V2. Both vehicles then crashed into a side guardrail and came to rest on the right shoulder (facing east).
No injuries.  V2 was towed by Matts Auto.</t>
  </si>
  <si>
    <t>Unit 1 was travelling westbound on US Hwy 212 just west of Dell Rd. at the Hennepin/Carver County Line or city of Eden Prairie/Chanhassen limits.  Unit 1 observed traffic moving from lane to lane and a large crate/box in the middle of their travel lane.  Unit 1 struck the large crate/box, causing damage to the front bumper of the vehicle.  There was no fire, no injuries, and the vehicle was operational.  The driver of Unit 1 did observe a dark colored truck on the side of the road with a second large crate/box in the back.  It appeared based on the driver's observations, that truck and lost the box/crate Unit 1 struck.  Deputies responded to the area and located a large loveseat/couch in the roadway that had been struck by several other vehicles as well.  Deputies did not locate the vehicle responsible for the lost load.</t>
  </si>
  <si>
    <t>WB HWY 212 AT DELL RD.</t>
  </si>
  <si>
    <t>Westbound US Highway 212 at Dell Rd. - Eden Prairie
Unit 1 was traveling westbound in the right lane. 
A deer came out of the median crossing lanes of traffic north. 
Unit 1 hit the deer head on disabled her vehicle. 
Driver of Unit 1 was checked and cleared by Medics on scene. HCMC RUN NUMBER 20066695. Medics advised she had bruised lower legs, but was able to go home without being transported to the hospital. 
The driver's exchange was emailed to driver of Unit 1.</t>
  </si>
  <si>
    <t>On 02/18/2020 at 0553 hours I was dispatched to the report of a motor vehicle crash with injuries on westbound US-212 east of Dell Road. Dispatch stated that the driver of the vehicle was experiencing pain in their leg. Upon my arrival, Minnesota State Patrol was already on scene. There were four vehicles total that had crashed. The injured party was identified as PRINCETON PAPE DEAN (02/25/1970). DEAN was driving a white, 2008 Lexus GX470 with Minnesota License Plate: BJG348. DEAN lost control of the vehicle due to the icy road conditions and collided with the cable median barrier. DEAN had minor tenderness in his neck from the crash. He was transported to the 212 Medical Center in Chaska Minnesota by HCMC Paramedics.</t>
  </si>
  <si>
    <t>The vehicle was traveling westbound on USTH 212 in the left lane.  The driver saw a one car crash on the left and attempted to change lanes to the right.  As the driver changed lanes, she began to spin out.  The vehicle slid back across the left lane and struck the median cable barrier on the left.  There was no damage to the cable barrier.  The driver complained of being sore, but refused treatment.  The vehicle was not towed.</t>
  </si>
  <si>
    <t>The vehicle was traveling westbound on USTH 212 in the left lane.  The vehicle hit an icy spot on the road, spun out, and struck the median cable barrier on the left.  The vehicle was towed from the scene.  There were no injuries and there was no damage to the cable barrier.</t>
  </si>
  <si>
    <t>The crash occurred on westbound USTH 212 near Eden Prairie Road.
The driver of vehicle one stated that she lost control on the ice and hit the median cable barrier.</t>
  </si>
  <si>
    <t>Unit 1 was traveling west along Highway 212 west of Dell Road.  The roadway was ice packed and snow covered. The driver of unit 1 stated the wind was blowing and caused him to lose control of his vehicle.  Unit 1 went off the roadway crashing into the center median guardrail fence.</t>
  </si>
  <si>
    <t>BOTH VEH`S EB 212 APPROACHING DELL RD. THERE WAS A CRASH AHEAD OF THEM AND THIS IS A SECONDARY CRASH. VEH 2 WAS ABLE TO AVOID CRASH, VEH 1 DID NOT HAVE ROOM TO MOVE LEFT OR RIGHT. NO INJURIES, NO TOWS, NO CITATIONS, NO DRUGS/ALCOHOL, NO AIRBAGS. BOTH WEARING SEATBELT.</t>
  </si>
  <si>
    <t>USTH 212 EB AT DELL RD. EDEN PRAIRIE.
Vehicle 2 was slowing in heavy, stop and go, rush hour traffic on ISTH 212 EB.
Driver 1 was following too close and was inattentive to traffic conditions. Vehicle 1 hit 2 in the rear. Vehicle 1 was towed. 
Both parties refused medics.</t>
  </si>
  <si>
    <t>212 HWY TO DELL RD R</t>
  </si>
  <si>
    <t>DRIVER VEHICLE ONE TOOK THE RAMP FROM WB 212 TO DELL ROAD AT A  HIGH RATE OF SPEED, WENT OFF THE RAMP, ROLLED INTO THE DITCH AND  VEHICLE ONE LANDED ON ITS SIDE IN THE POND.  DRIVER VEHICLE ONE  TRANSPORTED TO HCMC BY AMBULANCE, VEHICLE TOWED BY MATTS TOWING.</t>
  </si>
  <si>
    <t>V1 traveling NB USTH 212 in left lane of traffic.  Driver stated she was slowing for traffic when she was struck from behind by V2.  Estimated V2 speed at approximately 45-50mph upon impact.  
V2 driver stated he looked down at radio for a second when traffic slowed ahead of him.  He said he hit the brakes but could not stop vehicle before impact.  Did not know his speed at impact.</t>
  </si>
  <si>
    <t>HIGHWAY 212 EASTBOUND RAMP</t>
  </si>
  <si>
    <t>Unit #1 was driving northbound on Dell Road approaching the intersection of the entrance ramp of eastbound Highway 212.  Unit #1 had a solid green light.  Unit #2 was driving southbound on Dell Road approaching the intersection of the entrance ramp of eastbound Highway 212.  
The driver of Unit #2 attempted to take a left turn onto the entrance ramp of eastbound Highway 212.  The driver of Unit #2 stated that she was in a "work zone" and was just focused on getting to work. 
Both vehicles entered the intersection and collided.  Driver of Unit #2 was issued Hennepin County citation number 272612202382.  Unit #2 was towed by Matt's Auto.  There was not any injuries to either drivers.  Parents of both drivers arrived and were advised on the incident.</t>
  </si>
  <si>
    <t>E USTH 212 @ DELL RD</t>
  </si>
  <si>
    <t>Upon my arrival at the crash scene, I located Johnson (Driver 1) and Unit 1 parked on the right shoulder of eastbound USTH 212, just prior to the Dell Road exit.  Johnson stated that he had pulled over and stopped on the right shoulder in order to check an address on his cell phone.  Johnson stated that while he was parked on the right shoulder, another motorist (Driver 2 / Unit 2) passing by in the right lane traveled onto the shoulder and sideswiped Unit 1.  
Johnson stated that Witness 1 had stopped out with him following the collision.  Witness 1 had been traveling behind Unit 2 and was supposed to have caught the collision on a dash-camera. Johnson gave Witness 1 his email address.  Witness 1 told Johnson he would check his video for Unit 2's license plate number and contact Johnson later. Johnson did gather any contact information from Witness 1.  Johnson had no means to contact Witness 1 unless Witness 1 made contact with Johnson first via email.  Johnson had not observed Unit 2's license plate and had no further information.
Witness 1 had called my dispatch center to report the collision.  I gave Johnson Witness 1's phone number.  Evidently Johnson tried to make contact with Witness 1, because on 08/26/2019 I received an email from one of my supervisors stating that Witness 1 had contacted him, asking that we ask Johnson not to contact Witness 1 anymore.  Witness 1 stated his dash-camera video had been corrupted and he was no longer able to view the video. He had no further information about Unit 2, other than that it was a dark blue Hyundai Sonata, estimated model years between 2005-2009.
I have included Witness 1's name in this report, but left out his phone number because he does not want to be contacted regarding the matter, and does not have any further information to offer anyway.  Johnson has been asked not to contact Witness 1.</t>
  </si>
  <si>
    <t>Both vehicles traveling WB 212 towards Eden Prairie Road, Driver of vehicle 1 stated her car stalled and she coasted to the left shoulder. Vehicle was partially on the left shoulder. As she was sitting in her vehicle, vehicle 2 crashed into the rear of her vehicle. Driver of vehicle 2 stated he was traveling WB 212 in the left lane when a vehicle in front of him swerved to the right lane. He then attempted to swerve but was unable to and crashed into the rear of vehicle 1. He then lost control of his vehicle and crashed into the guardrail. Both vehicles had major damages and needed to be towed from the scene. Vehicle 1 had major rear end damage, vehicle 2 had major damage to both sides and front of the vehicle. No medical was needed. Both drivers ID by MN DL.</t>
  </si>
  <si>
    <t>Traffic was heavy and moving slow due to both rush hour traffic and a steady rainfall at the time.  Unit 2 was stopped or moving slowly in traffic in the left lane.  Unit 1 was behind unit 2 and also in the left lane.  Driver of Unit 1 stated she looked one way quickly and, by the time she looked back straight ahead, traffic was stopped and she was unable to stop. Juvenile passengers of Unit 2 were checked out and released by paramedics with the Hennepin County Medical Center.  Reference HCMC run #18071291.
On 09/24/2018, driver of Unit 1 called and indicated she had a cracked sternum which occurred from the crash.</t>
  </si>
  <si>
    <t>DRIVER VEHICLE ONE WAS WB 212, WHEN THE LEFT REAR TIRE BLEW.  DRIVER CROSSED THROUGH THE MEDIAN, INTO EB TRAFFIC, HIT A LIGHT POLE IN THE EXIT RAMP APPEX, CROSSED THE RAMP AND HIT A SECOND LIGHT POLE.  ALSO HIT TWO SMALL REFLECTOR SIGNS.  DRIVER WAS TRANSPORTED BY HCMC AMBULANCE TO HCMC.  VEHICLE TOWED BY SHAKOPEE TOW.</t>
  </si>
  <si>
    <t>W17514333</t>
  </si>
  <si>
    <t>EB HWY 212
V1 Driver stated she was traveling in the far right lane. A vehicle passed her on the left. She said she may have been hit by the other vehicle but isn't sure. She then spun around multiple times and came to a stop on the left shoulder against the end of the guard rail.
There were no apparent injuries. The vehicle was towed by Matt's. No citations were issued.</t>
  </si>
  <si>
    <t>The crash occurred on eastbound USTH 212 just west of Dell Road.
The driver of vehicle one stated that he was in the right lane.  Stated he was going to exit to Dell Road but lost control of his vehicle on the ice.  He stated that he went into the left lane and was struck by vehicle two.
The driver of vehicle two stated that he was in the left lane.  He stated that vehicle one lost control and came into his lane.  He stated that he could not stop his vehicle before it hit vehicle one.  He stated that he then went into the median.</t>
  </si>
  <si>
    <t>According to statements from both drivers both units were EB in the Left lane on HWY 212 JWO Dell Rd in Eden Prairie. Unit 2 Stated he was slowing to a stop for a backup in traffic when he was rear ended by Unit 1. D1 stated he was following too close to U2 and was unable to stop for the slowdown</t>
  </si>
  <si>
    <t>Unit 1 was traveling westbound on Highway 212 in the left lane west of Dell Road. Driver of Unit 1 stated the car began to slide on the roadway. Unit 1 collided into the cable median barrier where it came to a stop. There was disabling damage to the front left quarter panel of Unit 1 from the cable median barrier. Unit 1 was towed by matts auto due to disabling damage. No injuries were reported. Yellow tag was attached to cable median barrier where two vertical poles had been knocked down.</t>
  </si>
  <si>
    <t>WB 212 AT DELL ROAD.  V1 was traveling westbound at 212 near Dell Road.  Weather was clear, but roads were very slippery and icy.  Driver of V1 lost control of his vehicle and spun out, and hit guardrail in rear passenger corner, then spun around and hit front passenger corner.  Driver was wearing his seatbelt.  No injuries.  V1 was towed due to disabling damage.</t>
  </si>
  <si>
    <t>WB USTH 212 @ DELL RD</t>
  </si>
  <si>
    <t>WB MNTH 212 @ Dell Rd, Eden Prairie
Driver admitted to drinking and was arrested by Eden Prairie Police Department (Case #18030876) for suspected DWI.  Driver crashed into cable median barrier multiple times until vehicle was completely disabled.
Vehicle towed via Matt's towing for custody tow.</t>
  </si>
  <si>
    <t>Hwy 212 W/B at Dell Rd
V1 was traveling on Hwy 212 W/B at Dell Rd when V1 drove off the road just past the exit striking a large road sign.  V1 then fled the scene.  V1 was found by the witness listed in this event slumped over and the vehicle stopped at the top of the exit ramp to Powers Blvd from Hwy 212 W/B. 
D1 was arrested for DWI.  V1 was towed by Shakopee Towing.
V1's bumper and license plate were found at the scene of the crash.
See DWI for further details.</t>
  </si>
  <si>
    <t>W/B 212 AT DELL, EDEN PRAIRIE.  RECENT SNOW FALL, ROADS SNOW COVERED.  SINGLE VEHICLE, DRIVER GOING TO FAST FOR CONDITIONS, LEFT THE ROADWAY, WENT INTO THE CENTER MEDIUM AND OVER TURNED.</t>
  </si>
  <si>
    <t>LOCATION OF CRASH- WB USTH 212/DELL ROAD, EDEN PRAIRIE.
D1 STATED THAT SHE "BLINKED" AND HIT THE CABLES, CAUSING HER TO PANIC.
DAMAGE TO CABLES AND V1.
D1 CHECKED OUT BY AMBULANCE ON SCENE BUT NOT TRANSPORTED.
SHAKOPEE TOWING.</t>
  </si>
  <si>
    <t>The crash occurred on west MNTH 62 near USTH 212.
The driver of vehicle one stated that the other car cut him off and driving aggressively.  He stated that the driver side rear of his vehicle was hit by front right of other car.  He stated that he did not call because there was no damage.
The driver of vehicle two stated that the other vehicle was driving aggressively and cut him off.  He stated that vehicle one hit the front of his vehicle.</t>
  </si>
  <si>
    <t>EB HWY 212 AT MN RIVER BLUFFS TRAIL</t>
  </si>
  <si>
    <t>Crashed occurred on EB HWY 212 at Minnesota river bluffs trail. Upon arrival all three vehicles were on the left blocking the lane. 
Vehicle 1 driver stated she was driving eastbound in the left lane, when traffic slowed and stopped. She came to a complete stop when she was rear ended by vehicle 2. Causing damage to her rear end. Vehicle 1 driver stated she looked out her rear view mirror and saw vehicle 2 stopping when he was hit and pushed into her vehicle. 
Vehicle 2 driver stated he was driving in the left lane, when traffic slowed. He began to slow when he was hit from the rear and push into vehicle 1. Causing damage to his front and rear end. Vehicle 2 driver stated he saw vehicle 3 approaching fast. Vehicle 2 was towed from the scene. 
Vehicle 3 driver stated he was driving in the left lane, when he looked down to change his radio station. When he looked up and forward he saw traffic had stopped. He attempted to stop but was not able before crashing into vehicle 2. Pushing vehicle 2 into vehicle 1. Causing damage to his front end. Vehicle 3 was towed from the scene. 
No injuries were reported at the scene. EMT was at the scene to evaluate all drivers. All drivers were identified by Minnesota driver licenses. Vehicle 3 driver was issued a citation for Failure to Drive with Due Care.</t>
  </si>
  <si>
    <t>- Westbound USTH 212 / Dell Road
- Unit 1 was traveling westbound on USTH 212 at Dell Road in the right lane. 
- Unit 2 was traveling next to Unit 1 in the left lane.
- Unit 2 swerved into the right lane and sideswiped Unit 1.
- Unit 2 did not stop and became a hit and run vehicle.
- No license plate was recorded on Unit 2.
- Unit 2 was a pickup.
- Unit 1 had driver's side damage.
- No apparent injuries.
- Unit 1 was towed.</t>
  </si>
  <si>
    <t>VEH 1 IN LEFT LANE OF 212 EB APPROACHING DELL ROAD.  DRIVER OF VEH 1 STATED THE SEMI TRUCK MERGED INTO HER LANE FROM THE THE RIGHT LANE.  SHE TRIED TO MOVE OVER TO THE LEFT (SHOULDER) BUT RAN OUT OF ROOM.  SEMI TRUCK MADE CONTACT WITH THE PASSENGER SIDE OF VEH 1 (SIDE OF VEHICLE AND TOOK MIRROR OFF).  
DRIVER OF VEH 2 WAS UNAWARE HE HIT VEH 1.  HE STATED HE DID CHANGE LANES ON 212 EB, BUT WASNT SURE WHERE.  THE DRIVER OF VEH 2 CONFIRMED THE TRAILER PLATE WITH THE NUMBERS I HAD.  THE DRIVER INFORMED ME HE DID NOTICE DAMAGE DONE TO HIS REAR OF TRUCK ON THE DRIVERS SIDE.  
I CONTACTED THE WITNESS WHO STATED THE SEMI MERGED INTO THE LEFT LANE AND HIT THE OTHER VEHICLE.  THE WITNESS STATED THE VEH IN THE LEFT LANE WAS TRAVELING IN HER LANE AT ALL TIMES.  WITNESS IS MARC DOWNIE 612-250-8198
NO INJURIES FROM THE CRASH.</t>
  </si>
  <si>
    <t>LOCATION OF CRASH- WB USTH 212 NEAR DELL ROAD EXIT, EDEN PRAIRIE.
D1 STATED THAT HE WAS IN RIGHT LANE AND A VEHICLE CUT HIM OFF APPARENTLY TAKING DELL RD EXIT.
V1 RODE CABLE MEDIAN BARRIER APPROXIMATELY 40 FT. 
NO INURIES REPORTED.
MATT'S TOWING FOR PULLOUT.</t>
  </si>
  <si>
    <t>USTH 212 EB AT MITCHELL RD. EDEN PRAIRIE.
  Vehicles were EB in the left lane in heavy, rush hour traffic. Vehicle 2 was slowing. Driver 1 was following too close and was not able to slow as quickly as vehicle 2. vehicle 1 hit 2 in the rear. No injuries or tows.</t>
  </si>
  <si>
    <t>Vehicle 1 was west bound on Hwy. 212 in the left lane going under the Dell Rd. bridge.  The driver lost control on the icy roads and went into the center median ditch area striking the center median cables.</t>
  </si>
  <si>
    <t>Dell Road</t>
  </si>
  <si>
    <t>Driver states that the rear of his vehicle broke traction and he began to swerve on the snow-packed and iced roadway. The driver was unable to recover control and he believes that he hit the curb of the south shoulder of eastbound 212 after having spun 180 degrees. The vehicle was then flipped onto a bank of packed snow and rolled over coming to rest on its right side.</t>
  </si>
  <si>
    <t>-V1 AND V2 WERE E/B 212 AT DELL RD.
-V2 SLOWED/ STOPPED IN TRAFFIC.
-V1 DID NOT SLOW IN TIME
-V1 COLLIDED WITH V2</t>
  </si>
  <si>
    <t>Driver #1 was on the ramp from Dell Road to east bound Highway 212. Driver #1 stated that he was speeding up to merge into eastbound Highway 212. Driver #1 stated that he hit a patch of ice and lost control of his vehicle.The vehicle rolled over and landed on the south side of Highway 212. Driver stated that his neck and head hurt. He was checked out by paramedics and released at the scene.</t>
  </si>
  <si>
    <t>V2 IN RT LN STRUCK RIGHT FRONT OF V1 IN LEFT LANE. V2 THEN SWERVED TO RT, STRUCK EXIT SIGN AND ROLLED. DRIVER V2 TRANSPORTED TO HCMC WITH HAND AND HEAD INJURY.  NO OTHER KNOWN INJURIES. V2 TOWED BY MATTS TOWING.</t>
  </si>
  <si>
    <t>The driver of vehicle one stated that he was traveling west on  USTH 212.  He stated that he lost control as he was driving back  to Marshall, MN.  There was a language barrier.
I observed skid marks turning to the right leading off the right  side of the road.  I observed that the vehicle knocked down a  reflector sign after it left the roadway to the right side.  The  vehicle ended up approximately 300 feet into a swamp on the  right side of the road.</t>
  </si>
  <si>
    <t>EB HWY 212</t>
  </si>
  <si>
    <t>D1 was slowing with traffic in the left lane when she was rearended by D2. D1 said that D2 had been following too closely since Waconia. D2 indicated that she was following D1 within about 5 feet prior to rearending D1. D2 stated that as she was attempting to move to the right shoulder, she merged into the right lane and hit D3. D3 stated that he was traveling in the right lane when D2 abruptly came into his lane and hit his vehicle. D1 also saw D2 merge into the right lane and strike D3. 
No injuries were reported and no tows were needed. D2 was cited for Following Too Closely.</t>
  </si>
  <si>
    <t>WB 212 HWY TO DELL RD RMP</t>
  </si>
  <si>
    <t>Drivers have conflicting versions of incident. Driver 2 stated vehicle 1 changed lanes into her the vehicles made contact and spun off to the right. Driver 1 stated vehicle spun out from the right lane into him while he was WB in the left lane. Both vehicles ran off to the right. #1 pulled out by tow. No injuries.</t>
  </si>
  <si>
    <t>D1 was driving eastbound on Hwy 212 when she lost control of her vehicle, drove through the median ditch and hit D2 head on. D2 was driving in the left lane of westbound Hwy 212 when she saw D1 crossing the median towards here and was hit head-on by D1.
W1 stated that D1 was in the left lane of eastbound Hwy 212 when she lost control, drove thru the median and hit D1 head on. 
D2 was transported via ambulance for dizziness and knee pain and as a precaution due to the force of the crash. D2 was arrested for DWI (See Eden Prairie PD Case #44-800)
V2 caught fire in the engine compartment and was towed with severe front end damage. V1 was towed with severe front end damage.</t>
  </si>
  <si>
    <t>V2 slowing in RL V1 directly behind was unable to stop before hitting V2.</t>
  </si>
  <si>
    <t>- Unit 1 was traveling on the ramp from Dell Road to EB HWY 212.
- Unit 1 came to a stop at the meter lights.
- Unit 2 was traveling behind Unit 1.
- Unit 2 attempted to avoid rear-ending Unit 1 but struck Unit 1, Unit 2 over corrected and rolled over into the right ditch.
- Ambulance arrived and the driver of Unit 2 was evaluated with no significant injuries. Driver of Unit 2 was not transported. 
- Unit 2 was towed. 
- Driver of Unit 2 stated she did not anticipate meter lights and did not see Unit 1 stop until the last second.</t>
  </si>
  <si>
    <t>- Unit 1 was a METROTRANSIT VANPOOL vehicle. Unit 1 was traveling eastbound on HWY 212 at Dell Road in the left lane.
- Unit 2 was traveling behind Unit 1.
- Unit 3 was traveling behind Unit 2.
- Unit 1 came to a stop for traffic.
- Unit 2 was slowing behind Unit 1.
- Unit 3 rear-ended Unit 2, pushing Unit 2 into Unit 1.
- No apparent injuries.
- Driver of Unit 1 stated traffic stopped suddenly in front of her.
- Unit 2 and Unit 3 were towed.</t>
  </si>
  <si>
    <t>DV1 STATED THAT HE WAS TRAVELING EB ON HWY 212 IN THE FAR RIGHT LANE. STATED HE SAW VEH2 APPROACHING VEH1 QUICKLY FROM BEHIND. STATED HE WAS NOT SLOWING OR STOPPING IN TRAFFIC, BUT TRAVELING AT APPROXIMATELY 65 MPH. STATED THAT VEH2 RAN INTO HIM. STATED HE DID NOT RECALL DETAILS OF EVENTS DURING THE CRASH. STATED VEH3 BUMPED INTO VEH1 AFTER VEH1 CAME TO A STOP IN THE ROADWAY. 
DV3 STATED THAT HE HAD BEEN TRAVELING EB ON HWY 212. STATED HE HAD BEEN TRAVELING BEHIND VEH3, A BLACK JEEP, FOR SEVERAL MILES. STATED THAT DV3 COULD NOT SEEM TO MAINTAIN HIS LANE. STATED THAT VEH3 WAS SO FAR INTO AN EXIT LANE AT ONE POINT THAT DV2 THOUGHT VEH3 HAD BEEN INTENDING TO EXIT. STATED THAT VEH3 SUDDENLY PICKED UP SPEED. ESTIMATED VEH3 SPEED TO BE 85-90 MPH. STATED VEH3 STRUCK VEH1. STATED THAT VEH1 WAS PUSHED TO THE RIGHT WHERE IT STRUCK THE RIGHT-HAND GUARDRAIL, BOUNCED OFF, AND SPUN BACK INTO THE ROADWAY. 
STATED THAT HE BRAKED AND SWERVED LEFT TO AVOID COLLISION WITH VEH1, BUT WAS UNABLE TO AVOID COLLISION. DV3 STATED THAT VEH3 WAS USING A SPARE TIRE ON ITS REAR RIGHT WHEEL. DV3 STATED IT WAS A &amp;quote;DONUT&amp;quote;.</t>
  </si>
  <si>
    <t>BOTH VEHICLES WERE IN THE LEFT LANE. TRAFFIC STOPPED SUDDENLY. V2 TRIED TO SWERVE TO THE RIGHT AS FAR AS THEY COULD. V1 WAS UNABLE TO STOP IN TIME AND SWERVED TO THE LEFT. V1 SCRAPED THE LEFT-REAR CORNER OF V2 AND THEN STRUCK THE MEDIAN CABLE BARRIER WITH THE LEFT SIDE OF V1.
NO INJURIES. V1 WAS TOWED.</t>
  </si>
  <si>
    <t>V1 AND V2 WERE EB ON 212 NEAR DELL ROAD.  V2 WAS IN FRONT OF V1 IN THE LEFT LANE.  V2 SLOWED FOR SLOWING TRAFFIC.  V1 WAS NOT LOOKING AT ROAD AND DID NOT NOTICE TRAFFIC COMING TO A SLOW.  V1 STRUCK THE BACK OF V2.  DRIVER OF V2 STATED THAT SHE LOOKED IN HER MIRROR AND SAW THE DRIVER OF V1 LOOKING DOWN AND NOT ATTEMPTING TO SLOW SO SHE TRIED TO MOVE TO THE LEFT OUT OF HIS WAY BUT THERE WAS NO ROOM.  DRIVER OF V1 SAID HE HAD TAKEN HIS GLASSES OFF AND WAS LOOKING DOWN CLEANING THEM.  BOTH DRIVERS WERE WEARING THEIR SEATBELTS.  NO INJURIES.  V1 WAS TOWED PRIVATELY.</t>
  </si>
  <si>
    <t>BOTH VEH`S EB 212 APPROACHING DELL RD IN LF LN. TRAFFIC SLOWS, VEH 1 UNABLE TO STOP, REARENDS VEH 2. NO INJURIES, NO TOWS, NO CITATIONS, NO DRUGS/ALCOHOL, NO AIRBAGS. BOTH WEARING SEATBELTS.</t>
  </si>
  <si>
    <t>Unit #1 stated she was traveling eastbound HWY 212 in the left lane. As she approached the underpass to Dell road she his ice and lost control of the vehicle and ended in the ditch. She did not recall felling making contact with Unit #2. 
Unit #2 had a dash camera where I was able to watch the footage on his cellphone on scene. 
Unit #2 stated Unit #1 crossed into his lane and made contact with the front of his vehicle. 
I observed on Unit #2s video that Unit #1 appeared to hit a patch of ice on the Hwy and lost control of the vehicle where she collided with Unit #2. 
Hwy 212 was ice covered. Unit #1 was pulled from the ditch but not towed. No injuries. Unit #1 provided his insurance with the dash cam video.</t>
  </si>
  <si>
    <t>Unit 1 was traveling eastbound on Highway 212 in the right lane. Unit 2 was traveling eastbound on Highway 212 in the left lane. Unit 1 entered the left lane of traffic. Traffic surrounding Unit 1 and Unit 2 began to slow. Unit 1 began to slow down. Unit 2 hit black ice and was unable to slow his vehicle down. Unit 1 and 2 collided. Unit 1 sustained damage on the back bumper. Unit 2 sustained damage on the front bumper.</t>
  </si>
  <si>
    <t>UNIT 2 WAS WESTBOUND ON HWY 212 IN THE LEFT LANE.  UNIT 1 WAS WESTBOUND ENTERING HWY 212 FROM EDEN PRAIRE RD.  THE DRIVER OF UNIT 1 STATED THAT SHE HIT A PATCH OF ICE AND LOST CRONTOL OF HER VEHICLE.  UNIT 1 BEGAN SPINNING ACROSS BOTH LANES.  THE FRONT PASSENGER SIDE FENDER OF UNIT 1 STRUCK THE FRONT PASSENGER SIDE FENDER OF UNIT 2.</t>
  </si>
  <si>
    <t>V1 WB HWY 212/DELL ROAD.  DRIVER STATED FELL ASLEEP, VEERED OFF THE ROAD TO LEFT AND HIT CABLE MEDIAN BARRIER.  
NO INJURIES REPORTED ON SCENE.</t>
  </si>
  <si>
    <t>- Westbound USTH 212 at Dell Road
- Unit 1 was traveling westbound on USTH 212 at Dell Road in the left lane.
- Driver of Unit 1 stated he was cut off and ran off the left side of the road striking the median cable barrier.
- No damage to the cable barrier.
- Unit 1 was towed.
- No apparent injuries.</t>
  </si>
  <si>
    <t>- Eastbound USTH 212 / Wallace Road
- Unit 1 was traveling eastbound on USTH 212 at Wallace Road in the left lane.
- Unit 1 spun out and lost control running off the left side of the road.
- Unit 1 struck the cable median barrier.
- Barrier was yellow tagged.
- Unit 1 was towed.
- No apparent injuries.
- Snowfall roads were slick.</t>
  </si>
  <si>
    <t>WB 212/DELL. LEFT LANE OF 2 LANES.
UNIT 1 LOST CONTROL. SPUN OUT AND HIT THE CABLE MEDIAN BARRIER. 
CABLE MEDIAN BARRIER TAGGED FOR DOT. 
UNIT 1 TOWED BY MATTS.
NO INJURIES.</t>
  </si>
  <si>
    <t>A passerby called in a truck partially in the ditch on eastbound HWY212 in between Dell Rd and Eden Prairie Rd. I arrived on scene and found the truck unoccupied. The nearby area was checked for the driver/occupants on foot without success. The truck had severe damage to the front and driver side. It appeared that the truck was eastbound and entered the north shoulder where it struck a median cable barrier. The truck lost the front driver side tire at some point--it's unclear if it was before or after striking the barrier. The RO could not be reached at the address the vehicle is registered to, nor by phone.</t>
  </si>
  <si>
    <t>EB USTH 212 @ DELL RD</t>
  </si>
  <si>
    <t>Tisdale (Driver 1) stated that he had come to a full stop with congested traffic before being rear-ended by Unit 2.
Reich (Driver 2) stated that he had "rolled into" Unit 1 because he was "not hard enough on the brake".  Stated he had been looking straight-forward (in a large, elevated truck),  he was not looking down (at Unit 1 directly ahead of Unit 2). Stated the contact with Unit 1 surprised him, had not noticed he was rolling forward.</t>
  </si>
  <si>
    <t>EB USTH 212 AT DELL RD</t>
  </si>
  <si>
    <t>EB MNTH 212 AT DELL RD.
DRIVER STATED THAT SHE WAS MOVING IN THE LEFT LANE AT ABOUT 65 MPH. SHE STATED THAT SHE FELT A SNEEZE COMING ON, HER EYES CLOSED AND SHE FELT SHE WAS VEERING OF THE ROAD. DV1 STATED SHE "FREAKED OUT" AND OVER CORRECTED. DV1 STATED THAT SHE RAN OFF ROAD AND CRASHED INTO THE CABLE MEDIAN BARRIER.
DV1 REPORTED A POSSIBLE MINOR INJURY AND WAS EXAMINED BY PARAMEDIC ON SCENE, DV1 WAS NOT TRANSPORTED.</t>
  </si>
  <si>
    <t>USTH 212 EB E OF LS. DELL RD. EDEN PRAIRIE.
Vehicles 2 and 3 were slowing in heavy traffic. Driver 1 stated she looked down at her GPS. Vehicle 1 hit vehicle 2 in the rear, forcing it into vehicle 3.
No injuries. Vehicle 1 was towed.</t>
  </si>
  <si>
    <t>FLYING CLOUD DRIVE</t>
  </si>
  <si>
    <t>COLLEGEVIEW DRIVE</t>
  </si>
  <si>
    <t>DRIVER V1 SAID THAT HE WAS TRAVELING NORTH IN THE LEFT THROUGH LANE ON FLYING CLOUD DRIVE  APPROACHING COLLEGEVIEW DRIVE. THE LIGHT WAS RED AND CARS IN FRONT WERE STOPPED.  HE SLOWED AND STOPPED. HE WAS STRUCK FROM BEHIND BY V2.
DRIVER V2 SAID SHE WAS IN THE LEFT THROUGH LANE TRAVELING NORTH BEHIND V1.  SHE SAW V1 BRAKING, THEN STOP BRAKING, THEN BRAKE AND STOP.  SHE BRAKED BUT WAS UNABLE TO STOP PRIOR TO RUNNING INTO THE BACK OF V1. SHE HAD NO IDEA WHAT COLOR THE LIGHT HAD BEEN, SHE COULDN'T SEE AROUND V1 TO SEE THE LIGHT.
BOTH DRIVER'S SAID THEY WERE NOT INJURED.  PASSENGER IN V1 SAID SHE HAD SORENESS IN HER LOWER BACK.  ALL THREE REFUSED AMBULANCE RESPONSE.
I CITED DRIVER V2 FOR INATTENTIVE DRIVING.</t>
  </si>
  <si>
    <t>Both vehicles were eastbound on Highway 212 traveling at less than the posted speed limit due to inclement weather. Unit #1 was in the right lane and unite #2 the left. Unit #1 skidded and veered to the left and made contact with #2. No injuries or impairment. Both vehicles towed from the scene by Matt's Towing due to disabling damage.</t>
  </si>
  <si>
    <t>USTH 212 @ DELL RD</t>
  </si>
  <si>
    <t>Ruzicka (Driver 1) stated she had been traveling slowly with congested traffic in the left lane of eastbound 212 near Dell Rd. when she saw Unit 2 approaching her from behind. Stated she had nowhere to move to and was rear-ended.
Graham (Driver 2) stated traffic congested and Driver 1 braked harder than was necessary, stopping approximately two car-lengths short of the next vehicle ahead of her. Stated this was the reason he was unable to stop prior to contact with Unit 1. Stated after contact with Unit 1, Unit 1 "bounced" forward and was still short of striking the next vehicle ahead of it by about a car-length.</t>
  </si>
  <si>
    <t>Vehicle 2 was stopped in traffic. Driver #1 stated he was not paying close enough attention. Vehicle 1 hit #2 in the rear. No injuries and minor damage.</t>
  </si>
  <si>
    <t>The crash occurred on eastbound USTH 212 just east of Dell Road.
The driver of the vehicle stated that he fell asleep.  He stated that his vehicle went off the left side of the road and hit the cable barriers.</t>
  </si>
  <si>
    <t>DRIVER STATED THAT HE SLIPPED ON SOME ICE AND WENT OFF THE ROADWAY. 
WHEN I ARRIVED THE VAN WAS IN THE CENTER MEDIAN FACING NE. IT APPEARED AS IF THE DRIVER WAS DRIVING WB 212 AND WAS DRIVING TO FAST FOR THE ICY CONDITIONS. DRIVER WENT OFF THE ROADWAY, SPUN OUT AND HIS PASSENGER SIDE REAR STRUCK THE GUARDRAIL. VAN HAD TO BE PULLED OUT OF THE SNOW BY A TOW. 
NO INJURIES WERE REPORTED. 
THERE WAS ANOTHER MALE IN THE FRONT PASSENGER SEAT.</t>
  </si>
  <si>
    <t>BOTH DRIVERS ID BY MN DL. VEHICLES WERE TRAVELING WB 212 TOWARDS WALLACE ROAD. VEHICLE 1 STATED SHE WAS DRIVING WITH TRAFFIC WHEN SHE HEARD A LOUD NOISE AND FELT AN IMPACT ON HER PASSENGER SIDE. DRIVER OF VEHICLE 1 STATED THE IMPACT CAUSE HER VEHICLE TO SPIN IN THE OPPOSITE DIRECTION. VEHICLE 1 LOST POWER AND COULD NOT BE STARTED. VEHICLE 2 STATED AS HE WAS TRAVELING FORWARD, HIS DRIVER LEFT SIDE TIRED BLEW CAUSING HIM TO LOSE CONTROL AND CRASH INTO VEHICLE 1. VEHICLE 1 HAD TO BE TOWED FROM THE SCENE. VEHICLE 2 WAS NOT TOWED, A REPAIR COMPANY CAME TO REPAIR TIRE AT THE SCENE. BOTH DRIVERS DID NOT NEED MEDICAL.</t>
  </si>
  <si>
    <t>V1 was traveling eastbound on Highway 212 JWO Eden Prairie Road. D1 stated he was slowing down for traffic in front of him that suddenly slowed. V1 ran off the left side of the roadway and struck the cable barrier disabling his vehicle. D1 was cited for driving after suspension and warned for duty to drive with due care.</t>
  </si>
  <si>
    <t>The driver of vehicle one stated that she was traveling east bound on Highway 212 in the right lane when the vehicle in front her hit their brakes. Driver one then applied her brakes. Once the brakes were applied Driver One stated that her wheels locked up causing here to slide, drifting into the left lane, and striking vehicle two with the front left bumper of her car. She was uninjured. 
Driver two said that she was heading east bound on highway 212 in the left lane when was struck in the rear right side passenger door. The driver and the two passengers were all uninjured.
The damage to the two vehicles supports both drivers accounts of what happened.</t>
  </si>
  <si>
    <t>114 / EDEN PRAIRIE ROAD</t>
  </si>
  <si>
    <t>BOTH VEHICLES TRAVELING E/B ON HWY 212 IN THE LEFT LANE, APPROACHING EDEN PRAIRIE ROAD. TRAFFIC WAS SLOWING DUE TO MORNING CONGESTION. V2 WAS SLOWING IN TRAFFIC WHEN THEY WERE REAR ENDED BY V1. V1 WAS DISABLED DUE TO HEAVY FRONT END DAMAGE. V2 WAS DISABLED DUE TO AIRBAG DEPLOYMENT, COMPUTER WOULD NOT ALLOW VEHICLE TO BE RESTARTED.
D1 STATED THAT SHE THOUGHT TRAFFIC WAS FLOWING WELL WHEN ALL OF THE SUDDEN, V2 SLOWED AND SHE WAS NOT ABLE TO SLOW IN TIME AND REAR ENDED V2.
D2 STATED THAT HE WAS SLOWING WITH THE REST OF TRAFFIC WHEN HE WAS REAR ENDED BY V1.
D1 ADMITTED ON SCENE THAT SHE DID NOT HAVE INSURANCE ON V1 AND THAT SHE HAD BEEN DRIVING WITHOUT INSURANCE FOR THE PAST TWO MONTHS.
AIRBAGS DEPLOYED IN V1. IT SMELLED LIKE AIRBAGS DEPLOYED AND THE COMPUTER SAID AIRBAGS DEPLOYED IN V2, BUT THE AIRBAGS DID NOT DEPLOY PROPERLY.
BOTH VEHICLES TOWED FROM SCENE BY MATTS TOWING.
NO INJURIES
D1 CITED FOR, &amp;quote;NO INSURANCE - OWNER,&amp;quote; AND &amp;quote;FAILURE TO DRIVE WITH DUE CARE - INATTENTIVE.&amp;quote; CITATION #881301490372</t>
  </si>
  <si>
    <t>BOTH VEHICLES WERE TRAVELING ON WB USTH 212 EAST OF DELL ROAD.  DRIVER OF V1 STATED SHE SPED UP IN THE CENTER LANE TO GET BY V2. V2 WAS IN THE LEFT LANE OF TRAFFIC.  DRIVER OF V1 STATED THAT AS SHE WAS PASSING V2 ON THE RIGHT V2 CHANGED LANES STRIKING V1 ON THE LEFT CENTER. DRIVER OF V2 STATED THAT HE CHECKED HIS MIRRORS MULTIPLE TIMES PRIOR TO CHANGES LANES. DRIVER OF V2 STATED THAT AS HE STARTED CHANGING LANES HE FELT THE RIGHT SIDE OF V2 SHAKE AS IF A TIRE BLEW BUT REALIZED THAT V2 STRUCK V1. BOTH DRIVERS STATED THEY WERE NOT INJURED ON SCENE.</t>
  </si>
  <si>
    <t>Vehicles 1 and 2 were EB USTH 212 in the left lane. It was rush hour and traffic was very heavy with stop and go driving conditions. Vehicle 2 had started and slowed quickly. Driver 1 was too close and started and slowed, then bumped the rear bumper of vehicle 2. After checking both vehicles there was no visible damage discovered. Driver 2 was apparently injured and was unable to speak as to what had happened in the crash. Driver 1 stated he was following a bit too close and hit vehicle 2. He estimated he was moving 5 miles per hour before hitting the brakes.
Driver 2 was transported by ambulance due to possible injuries. Vehicle 2 was towed by Matt's towing.</t>
  </si>
  <si>
    <t>EB USTH 212 AT EDEN PRAIRIE RD</t>
  </si>
  <si>
    <t>EB MNTH 212 AT EDEN PRAIRIE RD, EDEN PRAIRIE.
DV1 STATED THAT HE WAS IN THE LEFT LANE MOVING WITH THE STOP AND GO TRAFFIC. DV1 STATED THAT THE HE WAS MOVING AT ABOUT 40 MPH WHEN TRAFFIC CAME TO A SUDDEN STOP. DV1 WAS UNABLE TO STOP IN TIME AND STATED THAT HE TRIED TO VEER TO THE LEFT. DV1 WAS UNABLE TO AVOID V2, REAR-ENDED IT PUSHING IT FORWARD AND INTO V3.
CVI SP98 CONDUCTED AN INSPECTION V1, DV1 WAS CITED, CITATION NO: 881700980219 OFFENSE: FOLLOWING/CLOSE CMV / TOW 500 FT OFFENSE: EXCEED ALLOWABLE 80000 POUND GROSS WEIGHT.
DV2 STATED HE WAS IN THE LEFT LANE WHEN HE SAW THE BRAKE LIGHTS OF THE TRAFFIC AHEAD OF HIM. HE APPLIED HIS BRAKES AND STOPPED IN TIME WHEN HE WAS REAR-ENDED BY V1 AND PUSHED INTO V3. DV2 AND PASSENGER IN V2 BOTH REPORTED A POSSIBLE INJURY, THEY REFUSED ANY MEDICAL ASSISTANCE AT THE SCENE.
DV3 STATED THAT HE WAS MOVING WITH THE STOP AND GO TRAFFIC IN THE LEFT LANE. DV3 STATED THAT HE CAME TO A STOP DUE TO TRAFFIC AHEAD. HE STATED AFTER HE SLOWED AND CAME TO A STOP HE WAS REAR-ENDED BY V2. DV3 STATED THAT HE DID NOT SLAM ON HIS BRAKES.</t>
  </si>
  <si>
    <t>WB USTH 212 AT EDEN PRAIRIE RD</t>
  </si>
  <si>
    <t>WB MNTH 212 AT EDEN PRAIRIE RD.
DV1 STATED THAT SHE WAS MOVING IN THE LEFT LANE. STATED "I WAS REALLY TIRED, IT FELT LIKE I BLINKED FOR TOO LONG AND MY CAR WENT OFF THE ROAD." DV1 STATED I CRASHED INTO THE WIRES AND SPUN OUT AND GOT THE CAR STOPPED ON THE LEFT SIDE.</t>
  </si>
  <si>
    <t>All vehicles east bound Hwy 212 approaching Eden Prairie Rd in left lane. Veh's 2 &amp; 3 slowing for traffic, veh 1 looking to change lanes and crashes into rear of veh 2 and pushes into veh 3. No injuries, driver veh 1 cited due care, veh 1 towed by Matt's, all wearing seatbelts, veh 1 airbags, no drugs/alcohol.</t>
  </si>
  <si>
    <t>EB 212 HWY AT EDEN PRAIRIE RD</t>
  </si>
  <si>
    <t>EB 212 HWY AT EDEN PRAIRIE RD.
DV1 STATED SHE WAS MOVING IN THE RIGHT LANE WHEN SHE LOST CONTROL OF HER VEHICLE. DV1 SPUN OUT TO THE LEFT ACROSS ALL LANES OF TRAFFIC, RAN OFF ROAD AND CRASHED INTO THE LEFT CABLE MEDIAN BARRIER.</t>
  </si>
  <si>
    <t>U1 travelling WB in left lane. U2 travelling WB in acceleration lane. D1 said he lost control of vehicle after hitting a patch of ice causing him to spin 180 degrees facing NB and moving towards the outer ditch. D2 said as she was travelling WB, U1 lost control in front of her and there was an unavoidable collision between the front of her vehicle and the front passenger fender of U2. U1 had minor damage and was pulled out by a tow truck after being stuck in snow. U2 had front airbag deployment, moderate damage to the front, and was towed from the scene.</t>
  </si>
  <si>
    <t>WB MNTH 212 AT DELL RD.
DV1 STATED THAT HE WAS MOVING WESTBOUND IN THE RIGHT LANE WHEN HE LOST CONTROL OF HIS VEHICLE. DV1 STATED THAT HIS VEHICLE FISHTAILED FROM SIDE TO SIDE AND THAT HE EVENTUALLY HE RAN OFF THE ROAD INTO THE CENTER MEDIAN DITCH AND CRASHED INTO THE CABLE MEDIAN BARRIER. DV1 WAS CITED, CITATION NO: 881705150751 OFFENSE: DUTY TO DRIVE WITH DUE CARE.</t>
  </si>
  <si>
    <t>UNIT 1 WAS TRAVELING EB HWY 212 NEAR EDEN PRAIRIE RD.
THE DRIVER SAID HE WAS TRAVELING IN THE LEFT LANE, WHEN HE WAS "SUCKED INTO THE SHOULDER" CAUSING HIM TO LOSE CONTROL AND CRASH INTO THE CABLE MEDIAN BARRIER.</t>
  </si>
  <si>
    <t>EDEN PRAIRIE RD</t>
  </si>
  <si>
    <t>BOTH VEH`S EB ON 212. VEH 1 IN EXIT LANE TO EDEN PRAIRIE RD, HITS SLUSH, SPINS ACROSS LANES. VEH 2 CRASHES INTO PASS SIDE OF VEH 1 AS SPINNING. NO INJURIES, NO TOWS, NO CITATIONS, NO DRUGS/ALCOHOL, NO AIRBAGS. BOTH WEARING SEATBELT.</t>
  </si>
  <si>
    <t>I was called to Highway 212 in the area of Eden Prairie Road for multiple vehicles off the road due to an ice storm.  As I approached approximately 15 vehicles in the shoulder or ditch, I activated all my emergency lights on my fully marked squad car.  My squad car slid near the shoulder and came to a stop right in front of unit 1.  Unit 3 had been traveling behind me and was unable to stop due to the ice on the road.  Unit 3 hit a parked unit 1 in the right shoulder.  The momentum from that collision sent unit 3 into the back of my squad car (unit 2).  No injuries to anyone involved.  Ice was cause of crash.</t>
  </si>
  <si>
    <t>EB MNTH 212 AT EDEN PRAIRIE RD.
DV1 STATED THAT SHE WAS MOVING IN THE LEFT LANE WHEN A VEHICLE IN FRONT OF HER SLOWED. SHE ATTEMPTED TO SLOW BUT LOST CONTROL AND SPUN OUT. V1 RAN OFF THE ROAD TO THE LEFT AND CRASHED INTO THE CABLE MEDIAN BARRIER.</t>
  </si>
  <si>
    <t>DRIVER BLACKED OUT RAN OFF ROAD WAY AND STRUCK A SIGN. MEDICAL EVAL FORM COMPLETED AND MAILED. DRIVER ADVISED. TRANSPORTED TO HOSPITAL AS PRECAUTION. NOT INJURED DURING CRASH</t>
  </si>
  <si>
    <t>ALL VEHICLES WERE ON THE RIGHT SIDE OF THE RAMP. V1 IS STOPPED FOR TRAFFIC. V2 BRAKES, CAN NOT STOP AND SLIDES INTO THE REAR OF V1. V3 BRAKES, CAN NOT STOP AND SLIDES INTO THE REAR OF V2.</t>
  </si>
  <si>
    <t>EDEN PRAIRIE RD TO E</t>
  </si>
  <si>
    <t>NB 212 HWY</t>
  </si>
  <si>
    <t>-VEH 2 WAS MERGING INTO TRAFFIC, TRAFFIC HAD SLOWED HE STOPPED.
-VEH1 WASNT PAYING ATTENTION AND REAR ENDED VEH 2.
-HEAVY TRAFFIC MORNING RUSH HOUR.</t>
  </si>
  <si>
    <t>Eden Prairie Rd. entrance ramp</t>
  </si>
  <si>
    <t>Vehicle 1 was traveling west on Highway 212 in the right lane.  As she approached the end of the entrance ramp from Eden Prairie Rd. she began to loose control of her vehicle.  The rear of her vehicle swung out to the left towards the center median spinning her vehicle 180 degrees.  Her drivers side wheels then hit the curb on the outside shoulder causing her vehicle to roll.  Her vehicle rolled across the entrance ramp and came to rest on it wheels on the north ditch.</t>
  </si>
  <si>
    <t>D1 took the ramp from westbound Highway 212 to Eden Prairie Road and lost control on the icy roadway. D1 went off road to the left and into a holding pond. The front end was submerged. V1 was towed by Matt`s Towing.</t>
  </si>
  <si>
    <t>11-45464</t>
  </si>
  <si>
    <t>Flying Cloud Dr.</t>
  </si>
  <si>
    <t>Spring Rd.</t>
  </si>
  <si>
    <t>Tyler Weston Stroh 19830625 (PLG923) was traveling east on Flying Cloud Drive at Spring Rd. when a deer ran south from Spring Rd. in the path of his vehicle causing him to strike the deer. 
The deer fled.  The vehicle has front end damage, and is drivable.</t>
  </si>
  <si>
    <t>VEHICLES 1, 2 AND 3 WERE ALL EAST BOUND ON HWY 212 IN THE LEFT TRAFFIC LANE.  THERE WAS HEAVY RUSH HOUR TRAFFIC PRESENT AT THE TIME OF THE CRASH.  VEHICLE 3 REAR ENDED VEHICLE 2.  VEHICLE 2 WAS THEN FORCED INTO VEHICLE 1.  
DRIVER 3 STATED THAT: -THE ACCIDENT WAS HER FAULT. -SHE WASN'T PAYING ATTENTION AND DIDN'T REALIZE THAT TRAFFIC AHEAD OF HER HAD SLOWED TO A STOP.
DRIVER 3 WAS ISSUED A CITATION FOR DRIVER INATTENTION, 272612000224.</t>
  </si>
  <si>
    <t>Flying Cloud Drive</t>
  </si>
  <si>
    <t>Spring Rd</t>
  </si>
  <si>
    <t>V#1 driver stated she was east bound Flying Cloud Drive when a vehicle in front of her started to fishtail. 
V#1 driver stated she hit her brakes and also started to fishtail and she ended up crossing the oncoming lane and ended up in the ditch.</t>
  </si>
  <si>
    <t>V#1 driver stated she was east bound Flying Cloud Drive when she started fishtailing and hit guard rail cables on south side then rolled two to three times down the embankment.</t>
  </si>
  <si>
    <t>The crash occurred on eastbound USTH 212 near Eden Prairie Road.
The driver of vehicle one stated that she was using her cruise control.  She stated that the her vehicle went out of control and hit the cable barrier.</t>
  </si>
  <si>
    <t>- Westbound USTH 212 / Wallace Road
- Unit 1 was traveling westbound on USTH 212 at Wallace Road in the right lane.
- Unit 2 was traveling behind Unit 1.
- Unit 1 came to a stop for traffic.
- Unit 2 rear-ended Unit 1.
- Driver of Unit 2 stated she was looking to change lanes and did not see Unit 1 stop.
- No apparent injuries.
- No tows.
- Driver of Unit 2 was cited for Due Care.</t>
  </si>
  <si>
    <t>Prairie Center Drive</t>
  </si>
  <si>
    <t>A deer ran into the side of the vehicle as it was traveling at the posted speed.</t>
  </si>
  <si>
    <t>Driver was head east on 212 and lost control of her vehicle and slid into the cable barrier. 
Driver's story matched the damage to the vehicle. 
The roads were glare ice.</t>
  </si>
  <si>
    <t>WB USTH 212 @ EDEN PRAIRIE RD</t>
  </si>
  <si>
    <t>Bunker (Driver 1) stated that she was slowing with congesting traffic in the left lane when she heard a screeching noise behind her and was rear-ended by Unit 2. 
Allen (Driver 2) stated that she had been traveling behind Unit 1. Stated that she braked with traffic but ultimately rear-ended Unit 1.</t>
  </si>
  <si>
    <t>WB USTH 212 AT EDEN PRARIE</t>
  </si>
  <si>
    <t>THE DRIVER OF V1 STATED HE LOST CONTROL AND SPUN OUT OFF ROADWAY ROLLING IN MEDIAN DITCH.</t>
  </si>
  <si>
    <t>4 (Eden Prairie Road)</t>
  </si>
  <si>
    <t>Roadway conditions were hazardous at this time due to icy roadways and packed snow. The driver of Unit #1 was in the process of changing lanes at which time she got caught up in a ridge of newly plowed snow. Control of her vehicle was lost as she fish-tailed to regain control. Ultimately the vehicle went off the roadway to the left into the below grade center median. The vehicle traveled for about 75 feet in the median before coming in contact with a steep cross-over embankment which partially launched the vehicle. It came to rest just beore crossing into opposing traffic lanes.</t>
  </si>
  <si>
    <t>E USTH 212 @ EDEN PRAIRIE RD</t>
  </si>
  <si>
    <t>I was parked on the right shoulder of eastbound USTH 212 near Eden Prairie Road with my squad car emergency lights activated. I was tending to a separate crash. An uninvolved party to this crash event had left the roadway and overturned her vehicle in the right ditch. I observed the crash event of this report occur. 
Spencer (Driver 1) was traveling in the left lane of eastbound USTH 212 approaching the location of my squad car. I observed Fraser (Driver 2) traveling in the right lane, adjacent to Unit 1, at a speed that was notably faster than Unit 1's speed. As Fraser approached my squad car, I observed Unit 2 gradually begin to slide on the icy roadway. I observed Fraser steering Unit 2, trying to make corrections as she began losing control of Unit 2. Fraser passed Spencer as he lost control of Unit 2. Fraser spun out and crossed into the left lane ahead of Spencer, left the roadway to the left, struck the median cable barriers, and bounced back out into the left lane ahead of Spencer. Unit 1 struck Unit 2 and pushed Unit 2 down the roadway as Spencer braked Unit 1. Unit 2 slid away from the front-end of Unit 1 and left the roadway to the left, striking the median cable barriers again before coming to a stop in the median against the cables. Spencer slowed to a stop on the left shoulder east of Unit 2.</t>
  </si>
  <si>
    <t>Hit and run occurred leaving behind gray colored debris. As another police officer passed the accident, he observed a gray colored sedan which appeared to have struck the median cable barrier causing moderate damage to it. When he attempted to get turned around to assist the driver, the vehicle left the scene. The vehicle was located a short distance later blocking the entrance to a parking lot in close proximity to Highway 212. The vehicle was the same color as the debris left at the scene and had consistent damage as the damage done to the cable barrier. Yellow tag left at scene. Report forwarded on to Investigations Division for hit and run charging consideration.</t>
  </si>
  <si>
    <t>Christiansen-Bublitz (Driver 1) stated that she had been traveling in the left lane of eastbound USTH 212 near Eden Prairie Rd. when she felt Unit 1 begin to slide on the icy roadway. She removed her foot from the accelerator, but started spinning out across the roadway, let the roadway to the right, and Unit 1 overturned and rolled multiple times into the right ditch. Both she and her passenger were seen by emergency medical response personnel but refused further medical attention or medical transport.
After Unit 1 was loaded onto the tow truck, I noted that all four of its tires were very worn.</t>
  </si>
  <si>
    <t>EB MNTH 212 AT EDEN PRAIRIE RD.
DV1 STATED THAT HE WAS MOVING IN HIS LANE WHEN HE LOST CONTROL OF HIS VEHICLE AND STARTED TO FISH TAIL. HE STATED THAT HE RAN OFF THE ROAD TO THE LEFT AND CRASHED INTO THE GUARDRAIL. DV1 STATED THAT AFTER HE CRASHED ITO THE GUARDRAIL HE WAS REAR-ENDED BY V2.
DV2 STATED THE HE WAS MOVING BEHIND V1 WHEN HE SAW THAT DV1 LOST CONTROL WAS FISHTAILING THEN SPUN OUT. HE STATED THAT HE TRIED TO STOP BUT WAS UNABLE TO DO SO IN TIME. DV2 STATED THAT HE REAR-ENDED V2 CONTINUED TO VEER LEFT AND CRASHED INTO THE GUARDRAIL.</t>
  </si>
  <si>
    <t>The vehicle was traveling eastbound on USTH 212 in the left lane near Eden Prairie Road.  The vehicle hit a patch of ice, began to spin out and hit the median cable barrier.  The crash resulted in property damage to the vehicle and the cable barrier.  There were no reported injuries.  The vehicle was towed from the scene.</t>
  </si>
  <si>
    <t>The vehicles were traveling eastbound on USTH 212 near Eden Prairie Road.  The Ford hit a patch of ice coming around the curve, spun out, and hit the median cable barrier.  The Ford came to rest partially in the left lane.  The Volkswagen came up in the left lane later and attempted to brake, but it hit the same patch of ice and began to spin out.  The Volkswagen turned sideways and slid into the Ford.  The left rear of the Volkswagen hit the left rear of the Ford.  Both vehicles were towed from the scene.  The cable barrier was damaged in the initial crash from the Ford.  The driver of the Volkswagen complained of injuries, but refused treatment.</t>
  </si>
  <si>
    <t>Unit 1 was traveling Eastbound on Highway 212 in the left lane. Unit 2 was traveling eastbound on Highway 212 in the right lane. Unit 1 was passing Unit 2 on the left side when Unit 1 began to slide. The passenger side front end of Unit 1 slid into the driver side front end of Unit 2. Unit 1 spun away from Unit 2 and hit the cable median barrier dividing lanes. Unit 1 came to a stop in the center median facing the opposite direction of traffic. There were no immediate injuries and airbags did not deploy. Both vehicles were drivable and did not require a tow. There was no damage to the cable median barrier.</t>
  </si>
  <si>
    <t>The vehicle was traveling eastbound on USTH 212, near Eden Prairie Road, in the left lane.  The vehicle was coming around the curve and hit a patch of ice on the road.  The vehicle spun out and the rear of the vehicle hit the median cable barrier.  There was damage to the vehicle and the cable barrier.  There were no reported injuries.  No tows were required.</t>
  </si>
  <si>
    <t>The crash occurred on eastbound USTH 212 near Eden Prairie Road.
The driver of vehicle one stated that he does not know what happened.  He stated that he was just suddenly sent in to the ditch.
The driver of vehicle two stated that he was in the right lane.  He stated that his vehicle was then hit in the rear by vehicle one.  He stated that his vehicle then lost control and went off the left side of the roadway.  He stated that his vehicle then hit the median cable barrier.
The witness stated she was heading east on County Road 10 to go east on USTH 212 with her mother in two separate vehicles.  She stated that she first noticed the silver Honda Pilot as it was approaching from the rear.  She stated that the Honda began to tailgate her mother's vehicle.  She stated that the driver was moving very close to the back of her mother's vehicle.  She stated that the Honda was flashing it's bright lights and swerving all over the lane.  She stated that at one point the driver was driving on the shoulder.  She said that at one point of County Road 10 it was two lanes and she attempted to let the Honda pass but the driver did not pass and kept tailgating.  As she approached the stoplight to turn onto east USTH 212 the Honda was in front of her and stopped.  When the light turned to flashing yellow and no traffic was coming the Honda did not move and blocked the left turn lane.  She stated that her mom went around the Honda and honked.  She stated that the Honda still did not move.  She stated that she also went around the Honda and then the Honda started to follow her closely.  The witness stated that the Honda was tailgating and would not pass even thought she was in the right lane and going slow.  She stated that Honda eventually passed her and then began tailgating her mother's vehicle in front of her.  She stated at that point she called 911.  The Honda was making erratic lane changes close to her and other vehicles.  She stated that she did not see the crash bu drove by after it happened.  She was able to identify the make, model and color of the Honda.  She also gave the correct license plate.  She observed the driver of the Honda stanging by his vehicle and gave the correct description of the driver and his clothing which matched the driver at the scene.</t>
  </si>
  <si>
    <t>EB USTH 212 AND EDEN PRAIRIE RD</t>
  </si>
  <si>
    <t>EB USTH 212 AND EDEN PRAIRIE RD
This narrative is based of statements given by drivers after both drivers had left the scene of the crash. I was not on scene at the time of the crash.
DV1 was in the LL traveling EB on 212 when traffic congested. DV1 stated traffic started to slow and he applied his brakes to stop and was rear-ended by V2. DV1 stated they pulled over, assessed the damage and determined it was to dark to see damage. DV1 stated they exchanged phone numbers and would figure out the details once he could look at the car in the daylight.
DV2 was in the LL traveling EB behind V1. DV2 stated V1 abruptly stopped and she applied her brakes. DV2 stated her traction control went off and was unable to stop in time, rear-ending V1. DV2 estimated speed at contact to be around 5-10 mph. DV2 stated they looked and saw no damage to either vehicle.
After speaking with DV2, she sent me photos which showed no damage to her vehicle. I attempted to contact DV1 multiple times through email and phone to inspect damage to his vehicle. I told DV1 I would need to see his damage to file a report. After no response I am submitting this report without knowledge to the extent of damage to V1.</t>
  </si>
  <si>
    <t>- Eastbound USTH 212 / Eden Prairie Road
- Unit 1 was traveling eastbound on USTH 212 at Eden Prairie Road in the right lane.
- Unit 2 was traveling behind Unit 1.
- Unit 1 came to a stop for traffic.
- Unit 2 rear-ended Unit 1.
- Driver of Unit 2 stated he was looking down at the directions on his cell phone.
- No apparent injuries.
- No tows.
- Driver of Unit 2 was cited.</t>
  </si>
  <si>
    <t>Eden Prairie Road</t>
  </si>
  <si>
    <t>Driver #1 and driver #2 were driving eastbound on Highway 212, just west of Eden Prairie Road.
Driver #1 was in the far left lane of traffic and driver #2 was in the middle lane.
Driver #2 lost control of her vehicle on the icy roads and passed in front of driver #1. Driver #1 struck driver #2.
Both drivers were evaluated by Hennepin County Medical Center paramedics. Driver #1 was transported to Ridgeview Medical Center with neck/chest pain. Driver #2 was transported to the clinic by her husband. 
Both vehicles were towed to Matt's Auto.</t>
  </si>
  <si>
    <t>WB HWY 212 and Eden Prairie Rd
V1 Driver: stated she was traveling WB on HWY 212 in the left lane. Driver stated she was traveling roughly 70 mph. Driver stated V2 was in the right lane. Driver stated she was trying to pass the semi as she did not feel comfortable driving alongside a semi truck. Driver said she heard a loud noise due to snow falling. Driver said her car began to fishtail. Driver thought her vehicle was going to go under the truck. Next thing she knew her car was in the ditch and the vehicle rolled once in the ditch.
V2 Driver: stated he was traveling WB on 212 in the right lane. Driver stated he was traveling roughly 60 mph. All of the sudden the driver stated that he felt V1 make contact with the semi truck trailer. Driver said he looked in his rear view mirror and saw V1 go into the ditch and flip over. Driver stated he noticed that there was snow falling off of his trailer earlier when he was SB on 494. Driver stated the snow that was falling off was not a lot of snow. The driver stated that he usually checks the trailer to see how much snow is on the tailer before driving but that day he had not checked. When the driver pulled away there was still snow coming off of the trailer. Before I decided to issue a citation I spoke with CVI Tom Schmitz Badge # 4704. He stated that a citation could be issued under the leaking load statute. Pictures were also taken showing the snow piled up on the trailer. 
Witness: stated he was traveling WB on HWY 212 and was roughly 100 yards behind V1. Witness stated that the V1 was behind V2, but he did not remember what lane. A large amount of snow then came off of the top of the semi truck and landed on the windshield of V1. Witness stated that there was enough snow to cover the entire windshield. Witness could not see if V1 and V2 collided, but after the snow fell on V1, V1 then swerved into the ditch and rolled once in the ditch.</t>
  </si>
  <si>
    <t>LEONA RD</t>
  </si>
  <si>
    <t>Driver of V1 said he was in the right turn lane from Flying Cloud Dr to Leona Rd.  V2 attempted to get into the right turn lane and crashed into him.  He believes driver of V2 did not look before he turned.
Driver of V2 said he turned on his turn signal and attempted to change into the right turn lane.  While changing lanes, V1 sped up to pass him in the right turn lane and crashed into him.  He was looking at his GPS and attempting to get to Bloomington (The turn onto Leona was a wrong turn).
Driver of V2 was in violation of an Instructional Permit and was cited (Cit# 311404698).  I allowed driver of V2 to park his car and call for a ride.  No injuries.  No tows needed.</t>
  </si>
  <si>
    <t>UNIT 1 WAS TRAVELING EASTBOUND ON HWY 212 NEAR EDEN PRAIRIE RD.
THE DRIVER OF UNIT 1 STATED HE WAS IN THE RIGHT LANE WHEN HE FELL ASLEEP. UNIT 1 DRIFTED TO THE RIGHT AS THE ROAD WAS CURVING LEFT. THE DRIVER OF UNIT 1 SAID HE WOKE UP AFTER HE CRASHED INTO THE SIGN.</t>
  </si>
  <si>
    <t>Crashed occurred on EB HWY 212 and Eden Prairie Road. Upon arrival the vehicle was in the ditch, next to the cable. 
Vehicle 1 driver stated she was traveling eastbound at 40 MPH, when she lost control of her vehicle. She attempted to gain control when she entered the median and crashed into the cable. Causing damage to her front and driver side. Vehicle was towed from the scene. 
No injuries were reported at the scene. Driver identified by Minnesota driver license. 
Five feet of cable and 1 pole damage from the crash.</t>
  </si>
  <si>
    <t>The female driver of Unit 1 stated she was on the right lane on east bound Hwy 212. She observed traffic was backed up. She attempted to stop but due to the road conditions her vehicle did not come to a complete stop. In order to avoid colliding with any vehicles she swerved out of the way and crashed into the wire median barrier.</t>
  </si>
  <si>
    <t>Cty Road 4</t>
  </si>
  <si>
    <t>V#1 driver stated that she was east bound Hwy 212 going under Cty Road 4 when her back tires slid on ice.  V#1 driver stated that she started to slid and was unable to control the vehicle when it rolled into the ditch.</t>
  </si>
  <si>
    <t>Driver #1 and driver #2 were on the off ramp from eastbound Highway 212 to Eden Prairie Road. Driver #1 was ahead of driver #2. Driver #1 was in the left turn lane to go northbound on Eden Prairie Road. Driver #2 was in the right turn lane to go southbound on Eden Prairie Road. Driver #1 lost control of her vehicle on the icy roads and began to fishtail. Driver #2 could not avoid driver  #1. Driver #2 rear ended driver #1.</t>
  </si>
  <si>
    <t>Highway 5</t>
  </si>
  <si>
    <t>Driver #1 and driver #2 were on westbound Highway 5 at Dell Road in the left turn lane to go southbound on Dell Road.Driver #2 was stopped in the far right left turn lane and driver #1 was appraoching the red light in the most left turn lane. When the semaphore turned green driver #1 continued the left turn through the light onto southbound Dell Road. Driver #2 also made the left turn from a stopped position. Driver #2 merged into the left lane of traffic on southbound Dell Road without signaling.Driver #2 ran into the front of driver #1's vehicle.</t>
  </si>
  <si>
    <t>THE DRIVER OF UNIT #2 WAS TRAVELING WEST THROUGH THE INTERSECTION OF FLYING CLOUD DR AND LEONA RD AND STATED SHE HAD A GREEN LIGHT.
THE DRIVER OF UNIT #1 WAS TRAVELING NORTH ON FLYING CLOUD DR THROUGH THE INTERSECTION AND STATED SHE HAD A GREEN LIGHT. 
BOTH VEHICLES COLLIDED IN THE INTERSECTION AND UNIT #1 CAME TO A STOP ON THE RIGHT SHOULDER OF FLYING CLOUD DR NORTH OF LEONA RD AND UNIT #1 CAME TO A STOP ON EDEN RD JUST WEST OF FLYING CLOUD DR.
AN INDEPENDENT WITNESS (HOLLY JENSEN) STATED SHE WAS TRAVELING EAST ON EDEN RD AND WHEN THE CRASH OCCURRED THE LIGHTS WERE GREEN FOR EAST AND WEST TRAFFIC AND NOT FOR FLYING CLOUD DRIVE. JENSEN STATED THE VEHICLE THAT WAS TRAVELING NORTH ON FLYING CLOUD DR WOULD HAVE HAD A RED LIGHT.
I ISSUED A CITATION TO THE DRIVER OF UNIT #1 (GOLDENCROWN) FOR FAILING TO OBEY A TRAFFIC CONTROL DEVICE.</t>
  </si>
  <si>
    <t>Leona Road</t>
  </si>
  <si>
    <t>Driver 1/Vehicle 1 NB on Flying Cloud Drive (FCD). Driver 1 unaware that stoplight for NB Flying Cloud Drive traffic had turned red (unfamiliar with road), proceded through intersection after light had turned red. Vehicle 2/driver 2 at stoplight for WB Leona Road to go straight across intersection to Eden Road, vision of NB FCD traffic was blocked by a vehicle waiting to make a left turn to SB FCD. After light turned green driver 2 proceded into intersection, striking vehicle 1 passenger side. Driver 1 admitted to "running red light". Driver 1 was issued citation for disobey traffic control devise.</t>
  </si>
  <si>
    <t>EB HWY 212 @ Eden Prairie Rd
V1 Driver stated she was traveling EB on HWY 212 in the right lane. Driver stated that she thinks she was hugging the fog line a little bit. Stated the crash happened very fast. Next thing she knew she hit the vehicle that was on the right shoulder. Driver stated she didn't think the stalled vehicle had it's flashers on. V1 Driver was cited for Duty to Drive with Due Care.
V2 was unoccupied. When I arrived V2 did have it's flashers on and was completely off of the roadway on the right shoulder. This vehicle was previously marked by SP614 as an unoccupied stall. The event number for the stall is P190043163.</t>
  </si>
  <si>
    <t>CR 4</t>
  </si>
  <si>
    <t>VEH 1 AND VEH 2 WERE IN THE RL.  VEH 1 SPUN OUT OF CONTROL.  VEH 1 REGAINED CONTROL, BUT WAS STOPPED IN THE LANE AND VEH 2 WAS UNABLE TO STOP IN TIME BEFORE REAR ENDING VEH 1.  ROADS WERE ICY AND NO INJURIES REPORTED.  DAMAGE WAS DONE MOSTLY DUE TO VEH1 HAVING THE TRAILER HITCH CONNECTED WITH THE BALL.</t>
  </si>
  <si>
    <t>V1 AND V2 WERE E/B ON HWY 212 WHEN CARS STARTED SPINNING OUT. V1 SLOWS. V2 BRAKES TO AVOID V1 BUT CAN NOT STOP ON ICY ROADWAY AND HITS V1 IN THE RIGHT REAR WITH IT`S LEFT FRONT. BOTH THEN WENT INTO THE CENTER MEDIAN.</t>
  </si>
  <si>
    <t>PRAIRIE CNTR DRV. CO. RD. 4</t>
  </si>
  <si>
    <t>Vehicles were EB 212 right lane in heavy stop and go traffic. Vehicle 2 had to slow quickly for traffic. Driver 1 was stopped and had just started when vehiccle 2 stopped. Vehicle 1 hit 2 in the rear. No injuries.</t>
  </si>
  <si>
    <t>EDEN PRAIRIE RD TO W</t>
  </si>
  <si>
    <t>-DRIVER SAID HE WAS GOING WB 212 AND SAID THAT HE MAY HAVE FELL ASLEEP. SAID THAT HE JUST WOKE UP AND THOUGHT HE WAS AT HOME IN HIS GARAGE. 
-HE RAN OFF THE ROAD THE ROADWAY AND HIT  GUARDRAIL HEAD ON. 
-I RAN DRIVER THROUGH FIELD SOBRIETY TESTS AND DID NOT HAVE IMPAIRMENT TO ARREST DRIVER. 
-DRIVER SAID HE BOUGHT THE SUV A WEEK AGO AND HAS PROGRESSIVE INS
-I CALLED TO VERIFY INSURANCE AND PROGRESSIVE TOLD ME VEH HE IS DRIVING IS NOT INSURED; CITED FOR NO INSURANCE AND DRUG PARAPHERNALIA. 
-PUTTING DRIVER IN FOR DRIVER EVAL
-NO INJURIES WERE REPORTED.</t>
  </si>
  <si>
    <t>CO RD. 4</t>
  </si>
  <si>
    <t>Vehicle 2 was stopped in the right lane of EB 212 in heavy traffic. Driver 1 was inattentive to rush hour traffic conditions and hit #2 in the rear. Vehicle 1 was towed. No injuries.</t>
  </si>
  <si>
    <t>VEH 1 WAS TRAVELING EB USTH 212 AT EDEN PRAIRIE RD IN THE RIGHT LANE.  VEH 2 WAS PASSING VEH 1 IN THE LEFT LANE.  VEH 2 LOST CONTROL AND HIT THE SEMI TRAILER.  DRIVER WAS TRANSPORTED TO HOSPITAL FOR HEAD AND NECK PAIN.</t>
  </si>
  <si>
    <t>V1 AND V2 EB HWY 212/EDEN PRAIRIE RD.  V1 WAS IN THE RT LANE WHEN V2 CAME UP BEHIND V1 AT  A HIGH RATE OF SPEED.  V2 REAR ENDED V1.  V1 BEGAN TO LOOSE CONTROLL AND V2 HIT V1 AGAIN IN THE RT REAR QUARTER PANNEL.  
NO INJURIES REPORTED ON SCENE</t>
  </si>
  <si>
    <t>EDEN PRAIRIE ROAD</t>
  </si>
  <si>
    <t>D2 was traveling westbound on Highway 212 when he crossed through the grass median into the eastbound lanes and struck D1 head on. D3 was also traveling in the eastbound lanes of Highway 212 and was struck by D1.
D1 rolled over and came to rest on its roof. The driver was extricated and transported by ambulance to HCMC. 
D2 died on scene. D3 was uninjured. V1 and V2 were towed with severe damage. V3 had light damage.
Freeway camera footage and photographs are available.</t>
  </si>
  <si>
    <t>VEHICLE #1 WAS EASTBOUND USTH212 IN THE RIGHT LANE.  VEHICLE SPUN OUT AND ROLLED WHEN IT HIT THE MEDIAN.  DRIVER OF VEHICLE #1 REPORTED NECK PAIN, HEAD PAIN AND LEG PAIN AND WAS TRANSPORTED TO THE HOSPITAL.</t>
  </si>
  <si>
    <t>4 / EDEN PRAIRIE ROAD</t>
  </si>
  <si>
    <t>BOTH VEHICLES IN RIGHT LANE TRAVELING E/B ON HWY 212 JUST EAST OF EDEN PRAIRIE ROAD. TRAFFIC WAS STOPPING DUE TO CONGESTION AHEAD. V2 STOPPED WITH TRAFFIC, V1 DID NOT, REAR ENDING V2 CAUSING MODERATE DAMAGE TO V1 AND MINOR DAMAGE TO V2.
D1 STATED THAT HE DID NOT THINK THAT TRAFFIC WAS STOPPING, AND HE MIS JUDGED THE DISTANCE BETWEEN THEM AND WHEN HE REALIZED TRAFFIC WAS STOPPING, HE COULDNT STOP IN TIME.
D2 STATED THAT SHE WAS STOPPED IN TRAFFIC WHEN SHE WAS REAR ENDED BY V1.
NO INJURIES
NO TOWS</t>
  </si>
  <si>
    <t>PRAIRIE CENTER DR TO EB 78TH S</t>
  </si>
  <si>
    <t>D1 was stopped in rush hour traffic when she was rearended by D2. D2 stated that traffic stopped and he could not stop in time and hit D1. D2 said that he tried to swerve to the right to avoid hitting D1 but still crashed. D2 said that his &amp;quote;brakes were soft&amp;quote; but admitted that he should have been following at a further distance so as not to hit D1. D2 was cited with Fail to Drive with Due Care. The rear passenger in V1 was transported via ambulance for neck pain. Both other occupants in V1 complained of neck pain but declined transport via ambulance.
No tows were needed.</t>
  </si>
  <si>
    <t>Drivers have differing accounts. Driver 1 stated she was maintaining the right lane, and vehicle 2 came out into her lane into the side of her truck trying to merge from the accelaration lane into the right lane of the mainline. Driver 2 stated she was in her lane and was trying to change lanes and she was hit by vehicle 1. There were no witenesses that saw the entire event. No injuries. Vehicle 2 was towed.</t>
  </si>
  <si>
    <t>2 VEHICLE REAR END / HIT &amp; RUN.  VEH 1 DID NOT STOP.  VEHI 2 HAD LIGHT DAMAGE TO REAR.  NO VISIBLE DAMAGE.  NO INJURIES, DRIVER BUCKLED.  LETTER MAILED TO RO OF VEH 1.</t>
  </si>
  <si>
    <t>BOTH VEHICLES TRAVELING E/B ON HWY 212 APPROACHING EDEN PRAIRIE ROAD. V1 IN THE LEFT LANE, V2 IN THE RIGHT LANE. V1 DRIFTED OUT OF ITS LANE AND SIDESWIPED V2, CAUSING BOTH VEHICLES TO LOSE CONTROL AND GO INTO THE MEDIAN DITCH.
D1 STATED THAT SHE HIT SOME ICE AND SLID OUT OF HER LANE INTO THE SIDE OF V2.
D2 STATED THAT V1 SLID OVER INTO HIM ALL OF THE SUDDEN AND THEN THEY BOTH LOST CONTROL AND WENT OFF THE ROAD.
NO INJURIES
BOTH VEHICLES TOWED OUT OF MEDIAN DITCH BY MATTS, BUT NEITHER VEHICLE TOWED FROM THE SCENE.</t>
  </si>
  <si>
    <t>VEH 1 IN LEFT LANE SLOWING FOR TRAFFIC.  VEH 2 BEHIND VEH 1 AND REAR ENDED VEH 1.</t>
  </si>
  <si>
    <t>DV1 WAS IN THE RL, THE LL WAS CLOSED FOR CONSTRUCTION.  DV1 STATED SHE WAS SLOWING IN THE RL BECAUSE TRF IN FRONT OF HER WAS SLOWING.  THE NEXT THING SHE KNEW IS THAT SHE WAS HIT FROM BEHIND BY ANOTHER VEH.
DV2 WAS IN THE RL AS WELL.  DV1 STATED HE WAS LOOKING TO HIS LEFT AT THE TRUCKS IN THE CONSTRUCTION AREA.  WHEN HE LOOKED BACK UP THE CARS IN FRONT OF HIM WERE VERY CLOSE AND HE WAS NOT ABLE TO STOP BEFORE HITTING IT.  
DV2 CITED</t>
  </si>
  <si>
    <t>4. EDEN PRAIRIE RD.</t>
  </si>
  <si>
    <t>Vehicle 2 had stopped and started in heavy traffic. Vehicle 2 slowed again and driver 1 was following too close. Vehicle 1 could not slow in time and hit vehicle 2 in the rear. No injuries or tows.</t>
  </si>
  <si>
    <t>Driver 1 was traveling too fast for heavy rain and wet road conditions. Vehicle 1 lost control, ran off into the left ditch, struck and destroyed the cable barrier, then spun back into the right lane and struck vehicle 2 in the right lane.
Both vehiicles were towed. Medics on scene were refused. No injuries.</t>
  </si>
  <si>
    <t>DRIVER OF UNIT #1 STATED THAT HE WAS DRIVING IN THE RIGHT LANE, WESTBOUND ON HIGHWAY 212 JUST EAST OF EDEN PRAIRIE ROAD WHEN ANOTHER VEHICLE CUT HIM OFF.  WHEN THAT OCCURRED IT CAUSED HIM TO SWERVE OFF THE ROAD TO AVOID A COLLISION WITH SAID VEHICLE. DRIVER OF UNIT #1 STATED THAT DUE TO HIM HAVING TO SWERVE TO THE RIGHT, HE ENDED UP LOSING CONTROL OF HIS VEHICLE, CAUSING HIM TO SPIN OUT UNDERNEATH THE OVERHEAD BRIDGE ON WESTBOUND 212 AT EDEN PRAIRIE ROAD. DRIVER OF UNIT #1 WAS ISSUED A STATE ACCIDENT FACE SHEET AND ADVISED THAT HE WOULD BE RECIEVING A STATE ACCIDENT REPORT IN THE MAIL IN THE NEXT FEW DAYS. MATTS AUTO RESPONDED AND TOWED THE VEHICLE.  DRIVER STATED HIS RIGHT KNEE WAS SORE BUT REFUSED ANY MEDICAL ASSISTANCE.  PICTURES WERE ATTACHED TO THE CASE.</t>
  </si>
  <si>
    <t>E/B 212 JUST PAST WALLACE, EDEN PRAIRIE.  V/1 WAS EAST BOUND 212 IN THE RIGHT LANE.  V/1 WAS PULLING A ICE HOUSE.  UNDER THE BRIDGE AT WALLACE, V/1 HIT ICE CAUSING THE VEHICLE TO SLIDE IN THE LEFT LANE.  V/1 SLID INTO V/2 AND BOTH VEHICLES ENTERED THE CENTER MEDIUM.</t>
  </si>
  <si>
    <t>USTH-212 SB AT EDEN PRAIRE RD</t>
  </si>
  <si>
    <t>USTH-212 WESTBOUND AT EDEN PRAIRIE ROAD.
When I arrived on scene, I observed Unit-1 stalled on the left shoulder of USTH-212 westbound, under Eden Prairie Road.  Driver of Unit-1 said that we was traveling westbound on the left lane of USTH-212 approaching the curve under the Eden Prairie overpass when he saw a deer standing in the left lane.  Driver said that he swerved right in order to avoid crashing into the deer; however, the deer moved to the right as well which caused a vehicle vs deer collision.  The impact caused heavy front end damage to Unit-1.  Deer limped away towards the tree-line and was not located.  Deer fur located within unit-1's front grill.  No injuries claimed on site.  Unit-1 arranged its own tow.</t>
  </si>
  <si>
    <t>Driver 1 stated he was driving west on hwy 212 when a vehicle on his passenger side started moving over into his lane. As he moved off to the shoulder, he hit the guard rail damaging his vehicle.
He had a minor scratch on his left forearm from the air bags, but refused medical attention.</t>
  </si>
  <si>
    <t>DRIVER OF VEH #1 REPORTED ENTERING 212 FROM EP RD AND LOST CONTROL SIDE SWIPING VEHICLE #2 THAT WAS TRAVELING WEST ON 212 IN THE LEFT LANE..
DRIVER OF VEH #1 REPORTED A SORE SHOULDER AND HER MOM WAS GOING TO GET HER CHECKED OUT
MATTS TOWING FOR #1</t>
  </si>
  <si>
    <t>Vehicle traveling westbound Flying Cloud Drive.  Swerved left to avoid hitting deer, lost control of car and hit side rail, causing severe damage to vehicle.  No injuries.  Accident not reported until half hour after crash.  No witnesses.</t>
  </si>
  <si>
    <t>BOTH VEHICLES WERE TRAVELING ON WB USTH 212 AT EDEN PRAIRIE ROAD. BOTH VEHICLES WERE IN THE RIGHT LANE OF TRAFFIC. DRIVER OF V1 STATED SHE STOPPED IN BACKED UP TRAFFIC WHEN V1 WAS STRUCK N THE REAR BY V2. DRIVER OF V2 STATED SHE LOOKED TO CHANGE LANES AND DID NOT SEE TRAFFIC STOPPING. DRIVER OF V2 STATED SHE DID NOT HAVE ENOUGH TIME TO STOP BEFORE STRIKING V1 WITH THE FRONT OF V2. BOTH DRIVERS STATED THEY WERE NOT INJURED ON SCENE.</t>
  </si>
  <si>
    <t>WALLACE ROAD</t>
  </si>
  <si>
    <t>VEHICLE 1 WAS WAS EAST BOUND ON HWY 212.  VEHICLE 1 LOST CONTROL ON THE SNOW COVERED ROADWAY AND WENT OFF THE ROADWAY TO THE RIGHT STRIKING A GUARDRAIL.</t>
  </si>
  <si>
    <t>VEHICLE FOUND ABANDONED WB 212 @ EP ROAD. PHYSICAL EVIDENCE ON SCENE INDICATES VEHICLE HIT THE CABLE BARRIER</t>
  </si>
  <si>
    <t>Unit 1 was driving westbound on Highway 212 in the area of Eden Prairie Road. Unit 1 was in the left lane. Unit 2 was in the right lane next to Unit 1. Unit 1 merged into Unit 2 without yielding. Unit 1 sustained damage to the passenger's side front and rear doors. Unit 2 sustained damage to the driver's side front and rear doors. The driver of Unit 1 was arrested for DWI.</t>
  </si>
  <si>
    <t>USTH 212 WB E OF CO RD. 4 EDEN PRAIRIE
     Driver 1 was WB 212 in the left lane. Vehicle 1 drifted left, hit the snow and was pulled into the cable barrier.
No injuries. Vehicle 1 was towed.</t>
  </si>
  <si>
    <t>The female driver of Unit 1 stated she was on the right lane of eastbound Highway 212. There were several vehicles ahead that were slowing down. She attempted to slow down and lost control of unit 1. Unit 1 slid across the left lane into the median crashing into the cable wire barrier.</t>
  </si>
  <si>
    <t>USTH 212 WB AT CSAH 4. EDEN PRAIRIE
Vehicles were both WB USTH 212. Vehicle 2 was in the left lane and vehicle 1 was in the right lane. Due to police activity on the right shoulder, driver one switched to the left lane to follow the Move Over law.
Driver 1 didn't see vehicle 2 when moving left and vehicle 1 made contact with vehicle 2. 
Parties report minor damage. 
No injuries or tows.</t>
  </si>
  <si>
    <t>EB USTH 212 EDEN PRAIRIE RD</t>
  </si>
  <si>
    <t>EB MNTH 212 AT EDEN PRAIRIE RD.
DV1 STATED HE WAS IN THE RIGHT LANE WHEN HE LOST CONTROL OF V1 DRIVING OVER ICY ROAD. DV1 RAN OFF THE ROAD TO THE RIGHT AND ROLLED OVER. DV1 REPORTED A MINOR INJURY BUT REFUSED ANY MEDICAL ASSISTANCE AT THE SCENE.</t>
  </si>
  <si>
    <t>WB MNTH 212 AT EDEN PRAIRIE RD.
DV1 STATED THAT HE WAS CHANGING LANES FROM THE LEFT TO THE RIGHT WHEN HE LOST CONTROL OF HIS VEHICLE AND SPUN OUT. HE RAN OFF ROAD TO THE RIGHT, SPUN OUT AND CRASHED INTO A ROAD SIGN IN THE RIGHT DITCH.
NO INJURIES REPORTED.</t>
  </si>
  <si>
    <t>- Eastbound HWY 212 at Eden Prairie Road
- Unit 1 was traveling eastbound on HWY 212 at Eden Prairie Road in the left lane.
- Unit 2 was traveling behind Unit 1.
- Unit 3 was traveling behind Unit 2.
- Unit 1 and Unit 2 came to a stop for traffic.
- Unit 3 rear-ended Unit 2 pushing Unit 2 into Unit 1.
- Driver of Unit 3 stated he was a contractor, he was talking on the phone, and looked down in his car.
- Driver of Unit 3 was cited for Due Care.
- Unit 2 and Unit 3 were towed.
- No apparent injuries.</t>
  </si>
  <si>
    <t>SB HWY 212 and Eden Prairie Rd
V1 Driver stated he was headed SB on HWY 212 in the left lane. Driver stated he was traveling 65 mph. Driver stated he began to lose control of his vehicle and spun into the right lane. When he spun into the right lane V1 struck V2 with the front right part of V1 hitting the front left portion of V2. 
V2 Driver stated he was traveling SB on HWY 212 in the left lane. Driver stated he saw V1 in the left lane begin to lose control. Driver stated V1 fishtailed swerving over the center lane line 4-5 times. Driver stated V1 then crossed into the right lane facing the right side of the road and struck his vehicle. Driver stated the front right part of V1 struck the front left part of V2. 
There were no apparent injuries. V2 was towed by Matt's Towing. Driver of V1 was cited for Duty to Drive with Due Care.</t>
  </si>
  <si>
    <t>Driver stated she swerved to avoid an animal, ran off road to the left, and struck the cable</t>
  </si>
  <si>
    <t>- Westbound USTH 212 at Eden Prairie Road
- Unit 1 was traveling westbound on USTH 212 at Eden Prairie Road in the right lane.
- Unit 2 was traveling next to Unit 1 in the left lane.
- Unit 2 sideswiped Unit 1.
- Front right of Unit 2 stuck rear left of Unit 1.
- Driver of Unit 2 had language barrier.
- No apparent injuries.
- Driver of Unit 2 had No Minnesota Driver's license.</t>
  </si>
  <si>
    <t>EB USTH 212 @ EDEN PRAIRIE RD</t>
  </si>
  <si>
    <t>Vogel (Driver 1) stated that she had been "creeping along" with congesting traffic in the right lane of eastbound USTH 212. Stated that Unit 2 and Unit 3 had both been in the right lane behind her. Stated that Unit 3 struck Unit 2 and pushed Unit 2 into Unit 1. Stated that Driver 3 had told her that she (Driver 3) had been setting a food bowl on the passenger seat prior to collision with Unit 2. Scuffs/scrapes to Unit 1 rear bumper. 
Jones (Driver 2) agreed that she had been traveling slowly behind Unit 1 when Unit 3 rear-ended her, pushing her into Unit 1. Jones complained of neck pain and stated she may later see a physician.
Beh (Driver 3) stated that she had been eating from a bowl prior to the crash. Stated she went to set the bowl down on her passenger seat then looked back up at traffic to see traffic slowing. Stated she braked but was unable to stop prior to collision with Unit 2.</t>
  </si>
  <si>
    <t>The crash occurred on eastbound USTH 212 near Eden Prairie Road.
The driver of vehicle one stated that she was in the left lane.  She stated that she looked left to throw out an orange peel.  She stated that traffic then stopped and she did not see it stopped in time to stop.  She stated that her vehicle then hit the back of vehicle two.
The driver of vehicle two stated that he was in the left lane.  He stated that he slowed for traffic and his vehicle was then hit in the back by vehicle one.  He stated that the impact pushed his vehicle into the back of vehicle three.
The driver of vehicle three stated that she was in the left lane.  She stated that she slowed for traffic and her vehicle was hit in the back by vehicle two.</t>
  </si>
  <si>
    <t>NB on HWY 212 between Eden Prairie Rd and HWY 5
V1 Driver stated he was traveling NB on 212 in the right lane. Driver stated he was going about 35 mph. Driver stated all of the sudden he was rear ended by V2 while he was in the right lane. 
V2 Driver stated he was traveling NB on 212 in the right lane. Driver stated he was going about 45 mph. Driver stated he did not see V1. By the time driver stated he saw V1 driver stated he braked but could not stop in time and rear ended V1.
There were no apparent injuries. Neither vehicles were towed. No citations were issued.</t>
  </si>
  <si>
    <t>Driver 1 stated he was westbound on Highway 212 approaching Eden Prairie Road when Vehicle 2 began to spin out and slow down in front of him. Driver 1 was unable to stop in time and the front passenger side of his vehicle struck the rear passenger side of Vehicle 2. 
There was heavy snow falling at the time of the crash.
Vehicle 1 had damage causing the front passenger side tire to rub the wheel well. Driver 1 was able to drive vehicle off highway and made arrangements to have vehicle towed.</t>
  </si>
  <si>
    <t>D2 SAID THAT SHE WAS IN THE LL OF WB 212 WHEN TRAFFIC HAD SLOWED QUICKLY. SHE SAID THAT SHE WAS ALL OF A SUDDEN REAR ENDED FROM BEHIND AND PUSHED INTO V1. 
D3 SAID THAT SHE WAS ALSO IN THE LL OF WB 212 AND SAID THAT TRAFFIC CAME TO A "SCREECHING HALT" AND SAID THAT SHE COULD NOT STOP IN TIME AND REAR ENDED V2. 
NO INJURIES WERE REPORTED.</t>
  </si>
  <si>
    <t>Unit #1 was traveling west along Highway 212 approaching Eden Prairie Road.  Driver of unit #1 stated they were texting while they were traveling along Highway 212.  Driver of Unit #1 drifted off the roadway into the middle median along Highway 212.  Unit #1 continued traveling in the median and collided with a guardrail underneath Eden Prairie Road.  See Eden Prairie Police report #1303980 for further details.</t>
  </si>
  <si>
    <t>Bot drivers were east on 212 just east of Eden Prairie road when the Toyota lost control and spun out on the icy/snowy roads striking the side of the Acura crossing into the on ramp and into the ditch.
The driver of the Acura felt the driver of the Toyota was driving recklessly.
No injuries reported.
No tows needed.</t>
  </si>
  <si>
    <t>Unit 1 was Westbound Hwy 212 when they lost control of their vehicle, struck the median cable barrier, then struck Unit 2 in the right lane. Unit 1 was in lane 1. Unit 2 was then pushed into Unit 3. Unit 3 was on the right shoulder attempting to avoid collision. Unit 1 was driving too fast for conditions.</t>
  </si>
  <si>
    <t>On October 25th, 2017 at approximately 0530 hours the weather was clear and dry. It was dark and the road was dry. The highway was light with street lights. I was on a traffic stop on the right shoulder of westbound US Highway 212 about 1/4 of a mile from the Eden Prairie Road exit. I had my emergency lights activated. Unit 1 was traveling westbound on US Highway 212 in the left lane. I heard Unit 1 skid and saw it spin out and crash into the cable median.
The driver of Unit 1 stated he was driving in the left lane. The driver of Unit 1 stated a vehicle moved over from the right lane to the left lane and braked, almost coming to a stop. The driver of Unit 1 stated he did not have time to react so he swerved to avoid hitting the vehicle in front of him. The driver of Unit 1 stated he lost control and crashed into the center cable median. The driver of Unit 1 stated he was not hurt and he did not hit the vehicle in front of him.
I captured the crash on my squad video. I reviewed the video after clearing the crash. I observed a vehicle in the left lane driving at a slow rate of speed. Approximately 5 seconds later, I observed Unit 1 traveling at a high rate of speed in the left lane. Unit 1 swerved into the right lane before swerving back into the left lane and hitting the cable median. 
Based on the video, I believe the driver of Unit 1 had plenty of time and space to avoid the collision had he been driving at a slower rate of speed. I issued the driver of Unit 1 a citation via mail for inattentive driving (reference citation #272617284093).</t>
  </si>
  <si>
    <t>Unit 1 was traveling west on Hwy 212 prior to Eden Prairie Road when the driver swerved to avoid either a dog or a Coyote.  The driver then drove off the roadway into the center median where he made contact with a cable barrier.  No damage to the barrier but disabling damage to the vehicle's driver side.  vehicle towed by Matt's Auto.</t>
  </si>
  <si>
    <t>CRASH LOCATION WB USTH 212 / EDEN PRAIRIE ROAD.
DRIVER UNIT 1 STATED WB USTH 212 IN LL.  DRIVER UNIT 1 STATED SLOWING FOR TRAFFIC TO THE FRONT AND WAS REAR ENDED BY UNIT 2.
DRIVER UNIT 2 STATED WB USTH 212 IN LL DIRECTLY BEHIND UNIT 1.  DRIVER UNIT 2 STATED UNIT 1 SLOWED TO THE FRONT, HE COULD NOT STOP IN TIME AND REAR ENDED UNIT 1.</t>
  </si>
  <si>
    <t>USTH 212 NORTH OF CTY RD 4</t>
  </si>
  <si>
    <t>VEHICLES WERE NB/EB ON MNTH 212. 
DRIVER OF V1 STATED SHE WAS IN THE LEFT LANE. SHE STATED TRAFFIC WAS STOP AND GO. TRAFFIC WAS STARTING TO SLOW AND SHE NOTICED THE VEH BEHIND HER WAS COMING UP FAST SO SHE TRIED TO PUMP HER BRAKES TO GET THE DRIVER'S ATTENTION BUT WAS HIT FROM BEHIND. 
DRIVER OF V2 STATED HE WAS IN THE LEFT LANE. HE STATED HE IS NOT USE TO STOP AND GO TRAFFIC AND DID NOT REALIZE SHE WAS SLOWING. 
DRIVER OF V1 WAS GOING TO GET CHECKED OUT ON HER OWN. SHE STATED SHE DID HIT HER HEAD PRETTY HARD BUT DECLINED MEDICS.
DRIVER OF V2 CITED FOR DUTY TO DRIVE WITH DUE CARE. 
V2 TOWED</t>
  </si>
  <si>
    <t>W/B USTH 212 / EAST OF EDEN PRAIRIE ROAD</t>
  </si>
  <si>
    <t>BOTH VEHICLES IN LEFT LANE TRAVELING W/B ON HWY 212 APPROACHING EDEN PRAIRIE ROAD. CHRYSLER DRIVEN BY GOVIG WAS HAVING TRANSMISSION PROBLEMS, ENDED UP IN REVERSE AND BACKED INTO FRONT OF TOYOTA DRIVEN BY TAMAYO.
GOVIG STATED THAT SHE STOPPED WITH TRAFFIC AND THEN THE CAR DIDNT GO, SO SHE JIGGLED THE SHIFTER AND IT ENDED UP IN REVERSE AND WENT BACKWARDS.
TAMAYO STATED THAT HE STOPPED BEHIND GOVIG WITH TRAFFIC AND THEN HE SAW REVERSE LIGHTS COME ONE. HE STATED SHE THEN BACKED INTO HIM WHILE HE WAS STILL STOPPED.
NO INJURIES
NO TOWS.</t>
  </si>
  <si>
    <t>HEAVY SNOWFALL DRIVER WAS PASSING A VEH TRAVELING IN THE LEFT LANE OF WB 212 .. RAN OFF ROAD .. STRUCK CABLE BARRIER</t>
  </si>
  <si>
    <t>USTH 212 EB AT WALLACE. EDEN PRAIRIE.
Vehicle 2 was slowing in traffic EB 212 in the left lane. Driver 1 was following too close. Vehicle 1 hit 2 in the rear. No injuries and no tows.</t>
  </si>
  <si>
    <t>USTH 212 EB E OF CSAH 4. EDEN PRAIRIE.
Driver 1 was EB 212 and suffered a medical event causing her to black out. Vehicle 1 ran off the road into the ditch on the left. Vehicle 1 hit several areas of cable barrier and posts. Vehicle 1 continued in the ditch striking a " NO  U  TURN  Sign.
The vehicle went over a cross over are, continued in the ditch and hit more cable barrier.
Vehicle 1 damaged approximately 1/4 mile of state property.
No injuries. Vehicle 1 was towed. Driver 1 transported to the hospital privately.</t>
  </si>
  <si>
    <t>EB MNTH 212 AT EDEN PRAIRIE ROAD.
DRIVER STATED THAT SHE WAS MERGING ONTO EB 212 FROM THE EDEN PRAIRIE RD RAMP, SHE STATED THAT SHE DROVE OVER SNOW NOT KNOWING IT WAS ICE. SHE DID NOT REMEMBER HOW SHE LOST CONTROL. 
V1 LOST CONTROL, WENT OFF ROAD TO THE RIGHT AND ROLLED OVER. V1 CAME TO REST ON ITS WHEELS IN THE GRASS MEDIAN. DRIVER REPORTED A POSSIBLE INJURY AND WAS TRANSPORTED TO HOSPITAL.</t>
  </si>
  <si>
    <t>USTH 212 EB EAST OF CO. RD. 4 EDEN PRAIRIE.
Vehicle 2 was slowing in heavy, rush hour traffic. Driver 1 was following too close. As vehicle 2 stopped quickly, vehicle 1 hit vehicle 2 in the rear.
No injuries. Vehicle 1 was towed.</t>
  </si>
  <si>
    <t>USTH 212 AT EP RD</t>
  </si>
  <si>
    <t>EB MNTH 212 AT EDEN PRAIRIE RD.
DV1 STATED THAT SHE WAS MOVING IN THE LET LANE AND THAT HER VEHICLE VEERED TO THE LEFT AND SHE LOST CONTROL AND CRASH INTO THE CABLE WIRE MEDIAN. SHE COULD NOT EXPLAIN WHY HER VEHICLE VEERED AND STATED THAT SHE NOTICED THAT HER TIRE WAS FLAT.</t>
  </si>
  <si>
    <t>Driver stated he ran off the road to the left, hit the cable barriers and then crossed over the roadway into the right ditch.</t>
  </si>
  <si>
    <t>On 05-31-2020 at 2139 hours, I was dispatched to Highway 212 just east of Eden Prairie Road on the report of a vehicle hitting a deer.
Upon arrival, I observed Unit 1 which had heavy front end damage.  There was not a deer in the area.  The driver of Unit 1 stated he was traveling westbound at 60 or 65 MPH when a deer came from the south side of Highway 212 while he was in the right lane going westbound.  He hit the deer and pulled over immediately.
The vehicle was towed to Matt's Auto and pictures of the vehicle were uploaded to the case file.</t>
  </si>
  <si>
    <t>Unit 1 drove onto the shoulder and struck snow that made him lose control. He then struck the cable median barrier.</t>
  </si>
  <si>
    <t>The crash occurred on eastbound USTH 212.
The driver of vehicle one stated that she was in the left lane.  She stated that vehicle one came into the left lane and had to stop suddenly.  She stated that she could not stop before her vehicle hit the back of vehicle two.
The driver of vehicle two stated that she was in the left lane.  She stated that traffic stopped suddenly.  She stated that she stopped and her vehicle was hit in the back by vehicle one.</t>
  </si>
  <si>
    <t>Vehicle's 2 and 3 were slowing in stop and go traffic.  Vehicle 1 did not slow, and as a result rear ended Vehicle 2.  Vehicle 2 was then pushed into the rear of Vehicle 3.</t>
  </si>
  <si>
    <t>BOTH VEHICLES WERE TRAVELING WB USTH 212 WEST OF WALLACE RD. V1 WAS IN THE LEFT LANE OF TRAFFIC. V2 WAS IN THE RIGHT LANE OF TRAFFIC. DRIVER OF V1 STATED HE WAS CHANGING LANES FROM THE LEFT TO THE RIGHT LANE OF TRAFFIC. DRIVER OF V1 STATED AS HE WAS CHANGING LANES HE DID NOT SEE ANY VEHICLES IN THE RIGHT LANE. DRIVER OF V1 STATED HE HEARD TIRES SCREECHING AND FELT IMPACT ON THE FRONT OF V1 AND SAW V2 GO OFF ROAD INTO THE CENTER MEDIAN. DRIVER OF V2 STATED AS HE WAS GOING STRAIGHT FOLLOWING THE ROADWAY V1 CHANGED LANES INTO THE RIGHT LANE CAUSING HIM TO SPIN OUT. DRIVER OF V2 STATED HE WAS STRUCK ON THE LEFT REAR BY VEHICLE AND WENT OFF ROAD TO THE LEFT INTO THE CENTER MEDIAN. DRIVER OF V2 STATED THE FRONT LEFT OF V2 THEN STRUCK THE CABLE BARRIER IN THE CENTER MEDIAN. WITNESS BULLEN STATED THAT HE WAS IN THE RIGHT LANE TRAVELING BEHIND V2. BULLEN STATED THAT V2 LOST CONTROL FOR AN UNKNOWN REASON AND SPUN OUT TO THE LEFT IN FRONT OF THE SEMI. BULLEN STATED THE SEMI DID NOT MAKE CONTACT TO THE SEMI PRIOR TO V2 SPINNING OUT. BOTH DRIVERS STATED THEY WERE NOT INJURED ON SCENE.</t>
  </si>
  <si>
    <t>EB USTH 212 @ WALLACE RD</t>
  </si>
  <si>
    <t>Decker (Driver 1) stated that she had come to a full stop with congested traffic before being rear-ended. Stated Unit 1 was struck from behind, then she felt an additional impact from behind. She believed Unit 2 had struck her first, then Unit 3 struck Unit 2, pushing Unit 2 into Unit 1 a secondary time. Stated Unit 3 fled the scene,described it as a dark SUV, no further identifying information.
Hanson (Driver 2) stated that he had been slowing with the congesting traffic when Unit 3 struck him from behind and pushed him into Unit 1. Stated Unit 3 was a blue SUV which fled, no further identifying information.
Damage is not significant enough to tell what happened, and unable to observe damage on Unit 3. Unknown which Units were involved primarily or secondarily.</t>
  </si>
  <si>
    <t>According to statements from drivers involved, all vehicles were traveling at a safe speed eastbound on Highway 212 JWO Wallace Rd in Eden Prairie in the left lane of traffic. Traffic started to slow down suddenly. V1 slowed to a stop and was rear ended by V2. V2 was subsequently rear ended by V3. V4 ran off the roadway to the left shoulder and avoided V3. V5 rear ended V4 on the left shoulder and ran off the left side of the road into the ditch.</t>
  </si>
  <si>
    <t>USTH 212 EB AT WALLACE ROAD. EDEN PRAIRIE.
Driver 1 was raveling too fast for iced road conditions. Vehicle 1 approached stopped traffic from an earlier crash. Vehicle 1 lost control, ran into the left ditch and hit the cable barrier. No injures. Vehicle 1 was towed.</t>
  </si>
  <si>
    <t>ACCORDING TO STATEMENTS BOTH DRIVERS WERE EB 212 IN THE AREA OF WALLACE RD IN EDEN PRAIRIE. UNIT 1 CHANGED LANES AND REAR ENDED UNIT 2. D 1 WAS WARNED FOR MOVING VIOLATIONS</t>
  </si>
  <si>
    <t>USTH 212 EB AT WALLACE RD EDEN PRAIRIE.
Vehicle 2 was slowing for traffic due to a crash in the area. Driver 1 was following too close and traveling too fast for iced road conditions. Vehicle 1 hit 2 in the rear. No injuries. Vehicle 1 was towed.</t>
  </si>
  <si>
    <t>WB HWY 212/ WALLACE RD. 
UNIT 1 SAID HE WAS DRIVING IN THE RIGHT LANE AND GOT HIT IN THE LEFT REAR TIRE AREA. NO TOWS. NO INJURIES.
UNIT 2 SAID HE WAS IN THE LEFT LANE AND HE TRIED TO CHANGE LANES. HE SAID THAT HE DIDNT SEE THE OTHER CAR AND ADMITTED IT WAS HIS FAULT. NO TOWS. NO INJURIES.
MINOR DAMAGE</t>
  </si>
  <si>
    <t>Upon my arrival, Driver 1 stated that he was traveling Westbound on Highway 212.  As he was navigating the turn under the Highway 5 overpass, his wheels lost traction on the wet surface.  His vehicle spun out and hit the left cable barrier twice.  The driver stated he was not injured.  
Due to bridge barrier blocking visibility, the vehicle had to be moved. The vehicle was moved to the right-hand shoulder just past the Wallace Road on-ramp.  The vehicle became disabled and could not continue to a safe location.  The vehicle was towed by Matt's Auto.  MN DOT was notified of the broken cable barrier.
The Minnesota State Crash Report form was given to the driver.</t>
  </si>
  <si>
    <t>The crash occurred on eastbound USTH 212 near Wallace Road.
The driver of vehicle one stated that he was in the right lane.  He stated that he lost control of his vehicle and it went into the left lane.  He stated that his vehicle was then hit on the left/front wheel by vehicle two.
The driver of vehicle two stated that she was in the left lane.  She stated that vehicle one lost control of his vehicle and came into her lane.  She stated that she could not slow before her vehicle hit vehicle one.</t>
  </si>
  <si>
    <t>SINGLE VEHICLE INTO CABLE BARRIER. DRIVER STATED THAT HE WAS TRAVELING WB HWY 212 DURING A RAIN STORM WHEN HE DROVE THROUGH A PUDDLE, HYDROPLANED AND LOST CONTROL OF HIS VEHICLE SPINNING INTO THE CABLE BARRIERS. DRIVER CAME TO FINAL REST IN THE RIGHT LANE WITH A BROKEN AXEL.</t>
  </si>
  <si>
    <t>Light daylight; Weather snow; Road wet/snow. Unit 1 was traveling Westbound on Hwy 212, just West of the W78th St overpass. Due to recent snow fall and light snow accumulation on the road surface, sudden slippery road conditions occurred, and driver of Unit 1 wasn't able to keep his vehicle under control when driving over unexpected slippery road surface. Unit 1 started spinning counter clockwise, went South off the roadway, and collided with the cable median barrier at that location. Unit 1 suffered severe disabling damage to the front. Driver of Unit 1 didn't suffer any noticeable injuries and stated he was uninjured. Unit 1 was removed by Matts Auto Towing. Due to the sudden occurrence of the hazardous road conditions, driver of Unit 1 was not issued a citation.</t>
  </si>
  <si>
    <t>USTH 212 EB AT RAMP TO WALLACE ROAD EDEN PRAIRIE.
Vehicle 1 was traveling too fast for iced road conditions. Vehicle 1 ran off the road to the right and hit the guardrail end. No injuries. Vehicle 1 was towed.</t>
  </si>
  <si>
    <t>Unit 1 was occupied by only the driver and was the only unit involved.  Driver stated he hit black ice; however, road conditions at the time were dry and clear except for dry salt. Driver of Unit 1 was arrested for DWI.</t>
  </si>
  <si>
    <t>Snow, ice, daylight, tow, no injuries.
Unit #1 was driving eastbound 212. When the road curved to the right Unit #1 continued straight where Unit #1 collided into the center median cables damaging to poles. 
Damage was tagged with tag number #142666</t>
  </si>
  <si>
    <t>Per the driver of Unit #1 he was traveling westbound on Highway 212 when he lost control of his vehicle on the curve near Wallace Road.  The driver stated his tires may have been what caused the crash because of the heavy rain.  A state trooper arrived and placed a yellow tag on the damaged guardrail.  The vehicle was towed by Matt's Auto. A state accident report will be mailed to the driver.</t>
  </si>
  <si>
    <t>EB USTH 212 AT WALLACE RD</t>
  </si>
  <si>
    <t>EB MNTH 212 AT WALLACE RD.
DV1 STATED THAT HE WAS MOVING IN WHAT HE BELIEVED WAS THE RIGHT LANE. HE STATED THAT HE DROVE OVER THE SHOULDER, LOST CONTROL AND STARTED TO SPIN OUT. DV1 STATED THAT HE REGAINED CONTROL STARTED TO MOVE FORWARD WHEN HE WAS REAR-ENDED BY V2.
DV2 STATED THAT HE WAS MOVING BEHIND V1, HE STATED THAT AFTER V1 STARTED TO SPIN OUT HE ATTEMPTED TO BRAKE BUT WAS UNABLE TO DO DO IN TIME AND CRASHED INTO THE REAR OF V1.</t>
  </si>
  <si>
    <t>The driver of vehicle one stated that he was traveling on USTH 212 near USTH 169.  He stated that he was changing to the right lane.  He stated that he did not see vehicle two.  He stated that the right side of his vehicle hit the left side of vehicle two.
The driver of vehicle two stated that she was traveling on USTH 212 in the right lane.  She stated that vehicle one was in the left lane and merged into her vehicle.</t>
  </si>
  <si>
    <t>EB USTH 212 @ MNTH 5</t>
  </si>
  <si>
    <t>Fransway (Driver 1) stated that he had been traveling eastbound on MNTH 212 in the right lane when Unit 2 passed him on his left, veered in front of him at an angle, struck Unit 1, spun sideways, left the roadway to the right, overturned, and tubled end over end until it came to a stop. I observed skid marks on the roadway that lead from the traffic lanes into the grass where Unit 2 had apparently left the roadway before overturning. Minor damage, no injury reported.
Mramor (Driver 2) stated that he had been traveling over 70 MPH as he passed Unit 1. Stated he was rushing to take the next exit and tried to change lanes in front of Unit 1. Stated he was unaware he had struck Unit 1. Mramor had a cut on his left hand but otherwise reported no injury. Holzer (Passenger) complained of head, neck, and back pain. Holzer was transported by ambulance from the scene.
Eileen Lee and Robert Lee (witnesses) stated that they had been traveling in the left lane on eastbound MNTH 212. Eileen stated that she had observed Unit 2 behind them making lane changes and weaving through traffic. Eileen and Robert stated that several vehicles passed them at a high rate of speed in the right lane, then made lane changes to the left lane in front of them. Stated that Unit 2 was one of those vehicles. Stated that Unit 2 then made a lane change to the right, struck Unit 1 during the lane change, spun sideways in the traffic lanes, left the roadway to the right, then overturned and rolled.</t>
  </si>
  <si>
    <t>Driver 1 was traveling too fast for iced road conditions. Vehicle 1 lost control, spun off to the left median and struck the cable barrier. No injuries. Vehicle 1 was towed.</t>
  </si>
  <si>
    <t>USTH 212 EB AT WALLACE RD. EDEN PRAIRIE.
Vehicles were EB 212 in heavy traffic. Vehicle 1 started changing lanes from left to right. While looking over shoulder for traffic, driver 1 didn't see vehicle 2 had slowed in the right lane. Vehicle 1 hit vehicle 2. Minor contact and damage.
No injuries or tows.</t>
  </si>
  <si>
    <t>Wallace Road</t>
  </si>
  <si>
    <t>Extremely hazardous conditions  due to weather at this time and place. A vehicle which went off the road prior to this accident pulled carelessly into traffic and caused a chain reaction collision behind it. An unidentified red sedan pulled out in front of oncoming traffic which had to brake hard to avoid collsions. In particular, a semi tractor and trailer combination,#3, had to slow sharply causing its trailer to swing into the path of Vehicle #2. Vehicle #1 was slowing in traffic avoiding other vehicles when struck by Vehicle #2. Vehicle #2 was slowing in traffic and began to slide about the same time it was nudged by the trailer of Vehicle #3 which caused Vehicle #2 to collide with Vehicle #1. Vehicle #3 pulled to the side of the road momentarily and then drove off and was unable to be located.</t>
  </si>
  <si>
    <t>While I was at another accident just ahead of this one, I saw Unit #1 traveling far too fast for the snowy conditions at the time. It was bearing down towards us at speed. Unit #1 did not strike any vehicles, nor was struck by any vehicle, but the careless driving by 
Driver #1 was the cause of this accident. 
Unit #1 was in the inner lane and braked heavily causing the combination to skid, and the flatbed gooseneck trailer (loaded with a pickup truck on it) began to jacknife as the rear end of this trailer broke loose of traction and began to move forward towards the median. Driver #1 pulled sharply to the right to regain alignment with the trailer and maintain control, and in so doing went forward into the outer lane of traffic. This was directly in front of Unit #2. Driver #2 braked sharply and veered left in an attempt to avoid striking Unit #1 which had cut in front of her. This caused the left side of Unit #2 to skid into and side-swipe the guardrail. Unit #2 was bounced forward and skidded into Unit #3. Unit #3 had just come to a stop ahead of the prior accident scene in the inner lane of traffic when it was struck in the rear by Unit #2. Unit #1 slowed almost to a stop on the right shoulder area. I motioned for the driver to stay there, but I can not say that he and I had eye-contact or that he indicated he saw me. Driver #1 then pulled ahead and continued on westbound 212. Unit #1 was located by another agency along 212 over 10 miles away. It was held until Officer Staaf (EPPD) could check the vehicle and ID the driver. There was no indication of any contact or damage to Unit #1 or its trailer, (WI) YA10564. Driver #1 stated that he didn't think he had to stop because he didn't hit any other vehicle.</t>
  </si>
  <si>
    <t>RAMP794</t>
  </si>
  <si>
    <t>The driver of unit #1 stated he was traveling northwest on 212 approaching Wallace Road when he collided with a barrier.  The driver stated he was heading into work and fell asleep.  There was moderate damage to the driver's side of the vehicle. Squad video shows damage to the vehicle. The vehicle was towed by Matt's Auto and the driver was issued a state accident report.</t>
  </si>
  <si>
    <t>BRYANT LAKE DR</t>
  </si>
  <si>
    <t>Sergeant Vosbeek located V1 in the ditch of west bound Hwy212 just west of the Bryant Lake Dr exit ramp. D1 stated he fell asleep and woke to a loud crashing sound. His vehicle was disabled after striking at least one of many street signs that were in the ditch. There was one street sign that had damage and possibly a second that was completely destroyed. The second sign was not located and potentially missing from a previous crash. D1 was discovered to not have a driver's license in MN or any other state. D1 was issued a citation for NO MN DL.</t>
  </si>
  <si>
    <t>Unit 1 was traveling east along Highway 212 approaching Wallace Road.  At the time the roads were very slippery with snow/ice and there was limited visibility with blowing snow.  Unit 1  lost control of his vehicle causing it to go off the roadway into the center median cables.</t>
  </si>
  <si>
    <t>Unit #1 was driving eastbound on US Highway 212 approaching the exit for Wallace Road. The road begins to curve right at this point in the roadway. Unit #1 left the roadway, entered the median, and struck the median guardrail. Unit #1 damaged the median guardrail (yellow tag #142542). Unit #1 was damaged as well and had to be towed from the scene.</t>
  </si>
  <si>
    <t>The crash occurred on eastbound USTH 212 near Wallace Road.
The driver stated that she looked down at her phone to change songs.  She stated that when she looked up she had veered onto the left shoulder.  She stated that she over reacted and swerved hard to the right.  She stated that she lost control and went off the right side of the road.  She stated that she then hit a guardrail.</t>
  </si>
  <si>
    <t>USTH 212 EB AT WALLACE. EDEN PRAIRIE.
Vehicles 2 and 3 were slowing in heavy, morning, rush hour traffic. Driver 1 was following too closely and possibly had brake issues. Vehicle 1 hit vehicle 2 in the rear and pushed vehicle 2 into vehicle 3.
Vehicles 1 and 2 were towed.</t>
  </si>
  <si>
    <t>VEHICLE 1 WAS EASTBOUND ON USTH 212 EXITING TO WALLACE ROAD, WHEN THE VEHICLE SPUN OUT, RAN OFF THE LEFT SIDE OF THE ROAD, KNOCKED DOWN AN EXIT SIGN AND HIT INTO THE GUARDRAIL END. 
THERE WERE NO REPORTED INJURIES.
VEHICLE 1 WAS TOWED BY MATT'S TOWING.</t>
  </si>
  <si>
    <t>No statement was provided, vehicle was abandoned.</t>
  </si>
  <si>
    <t>HWY 212 AND PRAIRIE DRIVE</t>
  </si>
  <si>
    <t>Crash occurred on HWY 212 and Prairie Drive. Received information regarding hit and run from dispatch, contacted caller SHANNON DREGER who stated she was rear ended and that driver provided name and phone number. DREGER stated driver said she had no insurance and left the scene. DREGER provide license plate info, I investigated plate info and contacted owner of vehicle. MARICELA MARIN GARCIA who stated she was going to work when traffic slowed and stopped, GARCIA stated she was not able to stop and rear ended DREGER. GARCIA stated she was scared because it was her first time in a crash so she left scene and went back home. 
GARCIA issued citation for no DL and leaving the scene after causing property damage. 
GARCIA vehicle had major front end damage but was drivable. DREGER had minor rear end damage to bumper.  
GARCIA had no DL, MN ID only. DREGER was ID by MN DL. 
No vehicles were towed and photos were taken of GARCIA vehicle.</t>
  </si>
  <si>
    <t>WALLACE RD</t>
  </si>
  <si>
    <t>SINGLE VEHICLE ACCIDENT. VEHICLE LOST CONTROL ON SNOW COVERED ROAD AND SLID INTO SIGN ON MEDIAN AT INTERSECTION FO HIGHWAY 212 WESTBOUND AND WALLACE RD. MODERATE DAMAGE TO DRIVER'S SIDE OF VEHICLE. NO INJURIES OR ALCOHOL INVOLVED.YELLOW TAG #121203 USED FOR SIGN WHICH HAD BEEN KNOCKED OVER. PHOTOS UPLOADED TO CASE. VEHICLE IMPOUNDED DUE TO NO INSURANCE. DRIVER CITED FOR NO INSURANCE AND NO MN DRIVERS LICENSE.</t>
  </si>
  <si>
    <t>DV2 RAN OFF THE ROADWAY ON THE LEFT SIDE AND ENTERED INTO ONCOMING TRAFFIC.  DV1 IMPACTED V2.  DV3 ALSO IMPACTED V2.  DV1 ATTEMPTED TO EVADE V2 AND SWEARVED INTO THE RIGHT LANE FORCING V4 INTO THE DITCH ON THE RIGHT SIDE.  DV2 WAS TRANSPORTED BY AMBULANCE.</t>
  </si>
  <si>
    <t>DV1 HAD TO STOP ABRUPTLY FOR TRAFFIC IN FRONT OF HER WHEN V2 REARENDED V1.  NO INJURIES.</t>
  </si>
  <si>
    <t>VEHICLE #1: Lost control of vehicle on the ice and slid off to the right side of the roadway and struck a guard rail.
Driver#1: Was in vehicle by himself and was complaining of striking his head but did not want an ambulance to respond. He advised me a friend would drive him to get checked out.</t>
  </si>
  <si>
    <t>Wallace Rd</t>
  </si>
  <si>
    <t>Vehicle # was EB on Hwy 212 approaching the Wallace Road exit. Vehicle #1 lost control on the snow covered roadway, spun out and collided with the right side guard rail.</t>
  </si>
  <si>
    <t>MARTIN DR TO WB 212</t>
  </si>
  <si>
    <t>Vehicle 1 was too fast for iced conditions. Driver 1 lost control, ran off to the rigght and hit a fence and burried cable sign. No injuries.</t>
  </si>
  <si>
    <t>WALLACE</t>
  </si>
  <si>
    <t>V1 traveling WB USTH 212 @ Wallace.  Driver ran off the left of road and rolled vehicle.  Transported by HCMC for hip and leg pain.
No injuries on passenger.
No insurance on vehicle.</t>
  </si>
  <si>
    <t>DRIVER SAID THAT HE WAS IN THE RT LANE GOING WB 212 WHEN ANOTHER CAR CUT HIM OFF WHICH CAUSED HIM TO SPIN OUT INTO THE FENCE ON THE RT SHOULDER. 
NO INJURIES WERE REPORTED
THERE WAS ANOTHER MALE AND FEMALE IN THE VEH AT THE TIME OF THE CRASH.</t>
  </si>
  <si>
    <t>MNTH 5</t>
  </si>
  <si>
    <t>VEH 1 REAR ENDED VEH 2..  VEH 2 REAR ENDED VEH 3...  MODERATE DAMAGE TO 2 VEHICLES...  VEH 3 DRIVEABLE.  NO INJURIES...  ALL PARITES BUCKLED.  2 VEHICLES TOWED</t>
  </si>
  <si>
    <t>V/1 WAS HEADED EAST ON USTH 212.  FOR SOME REASON, THE VEHICLE DRIFTED TO THE LEFT, DROVE IN THE CENTER MEDIUM AND HIS A BRIDGE SAFETY GUARD RAIL.  THE CAR THEN SPUN AROUND BACK ON THE ROADWAY.</t>
  </si>
  <si>
    <t>VEH 1 WAS EB 212, LOST CONTROL AND CROSSED THE MEDIAN HITTING VEH 2 HEAD ON. VEH 2 WAS WB 212. DRV OF VEH 1 STATED SHE LOST CONTROL AND CROSSED THE MEDIAN AND STRUCK VEH 2. DRV OF VEH 2 STATED HE SAW VEH 1 LOSE CONTROL, CROSS THE MEDIAN AND STRIKE HIS VEHICLE. NO INJUIRES WERE REPORTED (AMB ON SCENE.) BOTH VEH WERE TOWED.</t>
  </si>
  <si>
    <t>GREAT PLAINS BLVD</t>
  </si>
  <si>
    <t>THE DRIVER OF V1 STATED THAT SHE THE VEHICLE STARTED GOING OFF THE ROAD AND SHE TRIED HITTING HER BREAKS AND THEY DID NOT WORK.  SHE THEN OVERCORRECTED AND ROLLED THE VEHICLE INTO THE CENTER MEDIAN SEVERAL TIMES.  THERE WERE NO APPARENT INJURIES. THE VEHICLE WAS TOWED BY MATTS TOWING.</t>
  </si>
  <si>
    <t>Unit #2 was traveling east along Highway 212 approaching Wallace Road.  At the time it was snowing and the roads where ice/snow covered.  As unit #2 came around a slight bend in the road they lost control of their vehicle sending them into the middle median.  
While unit #2 was waiting for a tow truck to pull them out of the ditch, Unit #1 was traveling east along highway 212 approaching Wallace Road.  Unit #1 lost control of their vehicle causing them to go into the ditch in the same location as Unit #2.  Unit #1 collided into the side of Unit #2 as they went into the ditch.  
Neither party appeared injured.</t>
  </si>
  <si>
    <t>- Westbound USTH 212 / MNTH 5
- Unit 1 was traveling westbound on USTH 212 at the split for MNTH 5 in the right center lane.
- Unit 2 was traveling next to Unit 1 in the left center lane.
- Unit 2 changed lanes to stay on MNTH 5 but sideswiped Unit 1.
- Rear right of Unit 2 struck front left of Unit 1.
- No apparent injuries.
- No tows. 
- Driver of Unit 2 stated she did not see Unit 1 when she was changing lanes.</t>
  </si>
  <si>
    <t>The driver of vehicle one stated that he was traveling eastbound on USTH 212.  He stated that he lost control on the snow and stalled out in the left lane.  He stated that vehicle two hit his vehicle as he was stalled on the roadway.
The driver of vehicle two stated that he was traveling eastbound on USTH 212 in the left lane.  He stated that he could not see vehicle one stalled on the roadway due to his vision being obstructed by a semi in the right lane.  He stated that he then hit vehicle one.</t>
  </si>
  <si>
    <t>This crash occurred on I494 at Wallace road in the median.  There was heavy rain at the time. 
The driver lost control after hitting pooling water in the left lane.  The vehicle spun and went into the center median hitting the cable barrier on the other side.  The vehicle had to be pulled out of the mud.  There were no injuries reported.  The driver was issued a citation for driving after revocation.</t>
  </si>
  <si>
    <t>Unit #1 was traveling east along Highway 212 approaching Wallace Road.  At the time it was snowing and the roads were ice/snow covered.  As unit #1 was traveling along the highway they lost control of their vehicle sending them into a guard rail on the right shoulder.</t>
  </si>
  <si>
    <t>Driver 1 stated she was eastbound on Highway 212 near Wallace road when she spun out due to the icy road conditions. Driver 1 spun out and stopped sideways in the lane of traffic when she was struck by Veh 2.
Driver 2 stated she was eastbound on Highway 212 when Veh 1 spun out in front of her. She was unable to stop due to the road conditions.
There was light snow falling and several crashes/spinouts in that area due to icy road conditions.</t>
  </si>
  <si>
    <t>V1 traveling EB USTH 212 in left lane of traffic.  Driver stated that she reached over to her purse on the passenger seat for chapstick when she lost her grip on the steering wheel.  She then over-corrected causing her vehicle to spin out and strike a guard rail on the right shoulder.
No injuries.  No other vehicles involved.</t>
  </si>
  <si>
    <t>212 HWY TO WALLACE R</t>
  </si>
  <si>
    <t>Vehicle 2 was slowing in heavy rush hour traffic. Driver 1 was too close. vehicle 2 stopped quickly and was hit in the rear by vehicle 1. No injuries. Vehicle 1 was towed.</t>
  </si>
  <si>
    <t>-DRIVER SAID THAT SHE WAS IN THE RT LANE GOING EB 212 AND SAID THAT SHE WAS GOING ABOUT 50 WHERE SHE SPUN OUT AND HIT THE GUARDRAIL SIDEWAYS. 
-NO INJURIES REPORTED
-SNOW/ICY ROADS</t>
  </si>
  <si>
    <t>Driver #1 stated she was in the left lane of westbound HWY 212.  She observed a white semi tractor/trailer(unit #2) next to her in the right lane.  She observed #2 signal and change lanes from right to left.  The trailer moved into her lane and she honked her horn.  The rear tires of the trailer made contact with the passenger side of her vehicle, pushing her to the left.  She observed the guard rail approaching for the bridge over Wallace Road.  Her vehicle collided with the left side guard rail, which forced her vehicle across the highway, striking the right side guard rail.  Unit #2 continued driving and driver #1 believes driver #2 was unaware of the collision.  Driver #1 was unable to get furhter suspect vehicle information.</t>
  </si>
  <si>
    <t>V1 was eastbound on Hwy 212 passing Wallace Road.  Driver lost control of vehicle and V1 spun and crashed into guardrail.  No injuries.  Private party arrived to pull V1 from the guardrail.  V1 was able to drive away from crash site.
Yellow tag was left on the damaged guardrail.</t>
  </si>
  <si>
    <t>Upon arrival V1 was on it`s roof on the right side of the highway.  V1 Driver was out walking around.
     V1 Driver stated that he was in the right lane of Hwy 212 going eastbound with his cruise control on as he came around the curve.  The vehicle spun on the slippery roads and V1 lost control of the vehicle which rolled over.
     V1 Driver was checked by HCMC amublance onscene and signed a release declining treatment.</t>
  </si>
  <si>
    <t>D1 was a DOT snowplow that was operating on eastbound MNTH 212 at MNTH 5 after a heavy snowfall. D1 had his front and side plows active. D1 said he was plowing on the right shoulder of MNTH 212 where it met with MNTH 5 and intended to cross over onto Hwy 5 in order to push the snow onto the right shoulder when he hit D2. D1 said he was moving a wall of snow as he plowed and so was unable to see D2 on his right.
D2 stated he was traveling on MNTH 5 where it met with MNTH 212. He saw the plow to his left as the two roads came up next to eachother and said that he saw the plow operating to remove snow from the road. D2 said that because he was in his lane, he did not have to yield to the plow as it worked. D2 said that as he continued on Hwy 5, the plow came towards him and the side wing of the plow struck the driver`s side rear of his vehicle.</t>
  </si>
  <si>
    <t>The driver of the vehicle had a medical situation.  Eden Prairie  PD advised me that the vehicle veered off the right side of the  road.  The vehicle hit the right guardrail then went to the left  side of road way and hit the left guard rail.  Mr. Tate was  transported to Fairview Southdale.</t>
  </si>
  <si>
    <t>VEH 1 SLOWING FOR TRAFFIC, VEH 2 BEHIND VEHICLE ONE SLOWED FOR TRAFFIC. VEH 3 UNABLE TO STOP AND REAR ENDE VEH 2.  VEH 2 WAS PUSHED INTO VEH 1.  ALL VEHS IN THE RIGHT LANE.</t>
  </si>
  <si>
    <t>CSAH 50</t>
  </si>
  <si>
    <t>0400006594550050-I</t>
  </si>
  <si>
    <t>Unit 1 was eastbound on Co Rd 50 from Hwy's 5/25 when driver admitted to looking down at radio, going on to shoulder, losing control, and entering the south ditch.  The car stopped at the bottom of the ditch in about 16" of water.</t>
  </si>
  <si>
    <t>Hamburg</t>
  </si>
  <si>
    <t>PARK AVE</t>
  </si>
  <si>
    <t>Unit #1 was legally parked on shoulder of Co Rd. 50 facing EB. Unit #2 was travelling EB on Co Rd. 50 and collided with unit #1 causing damage to unit #1 left side. Unit #2 has unknown damage, but presumed to have front right damage due to collision.</t>
  </si>
  <si>
    <t>VERA AVE</t>
  </si>
  <si>
    <t>Unit 1 was southbound on CR 31 and its driver said he had planned to turn right on to CR 50, but due to the sun in his eyes, Unit 1 continued south past the stop sign and into the right side of Unit 2.  Unit 2 was westbound on CR 50 and its driver said he did not notice Unit 1 until it struck his vehicle.  After the initial collision, Unit 1 continued south across CR 50, and off the west side of Vera Ave., coming to a rest mostly in an adjacent farm field.  Unit 2 was forced off the road into the south ditch of CR 50, rolled, and came to a rest on its roof in the same adjacent farm field.  Both vehicles were towed from the scene.</t>
  </si>
  <si>
    <t>Unit 1 was southbound on Co Rd 31 at the intersection of Co Rd 50. 
Unit 2 was traveling westbound Co Rd 50 approaching the intersection of Co Rd 31.
Unit 1 entered the intersection in front of Unit 2.  Unit 2 made contact with Uni1 on the rear driver side fender.  Unit 1 then spun clockwise coming to rest on Co Rd 50 facing north.  Unit 2 ran of the road to the right and come to rest approximately 15ft into a farm field. 
Driver of Unit 1 stated she thought the intersection was a 4-way stop and entered the intersection believing Unit 2 was required to stop.
Driver of Unit 2 stated Unit 1 entered the intersection in front of her and she did not have time to react. 
both vehicles had airbag deployment and both declined medical attention.
Driver of Unit 1 was cited for failure to yield right of way.</t>
  </si>
  <si>
    <t>On 4/22/18 at 0300 hours, Unit 1 was traveling southbound on County Road 31 near County Road 50 in Young American Township.  Driver 1 fell asleep while driving the vehicle.  Driver 1 ran through the stop sign at the intersection of County Road 31 and 50, driving into the ditch on the east side of the road. 
Driver 1 stated he went into the ditch then woke up, over-corrected the steering wheel and attempted to drive out of the ditch.  Driver 1 was able to get out of the ditch but once on the roadway, unit 1 began to overturn.  It was approximated that unit 1 rolled over 3 to 4 times as the vehicle was totaled and the airbags deployed.
Unit 1 had all windows broken on the vehicle and the side air bags deployed.  There was blood on the airbags, inside of the vehicle and outside of the vehicle.  
I made contact with driver 1 at 0730 hours and observed him to be injured.  Driver 1 was transported by Ridgeview Ambulance to Ridgeview Hospital in Waconia for possible injuries (Run #4469).
No citations were issued.</t>
  </si>
  <si>
    <t>Unit 1 was westbound on Co Rd 50,nearing Co Rd 31, when the driver said she veered to the right to avoid hitting a rabbit on the roadway.  Unit 1 went off the road on its right, hit a mailbox, struck the side of a driveway, and then flew through the air.  Unit 1's front end hit the bottom of the road ditch and proceeded to roll multiple times before coming to rest on its roof.</t>
  </si>
  <si>
    <t>County Road 50</t>
  </si>
  <si>
    <t>Driver of Veh #1 driving into the turn started onto the shoulder over corrected and drove off road</t>
  </si>
  <si>
    <t>Unit 1 was westbound on County Road 50 from County Road 33 North when its driver apparently fell asleep.  Unit 1 drifted on to the right shoulder and driver corrected in such a way that Unit 1 swerved to the left and drove off the road way into the ditch.  Unit 1 continued a short distance and collided with a wooden utility line pole.</t>
  </si>
  <si>
    <t>V1 was travelling eastbound on Co Rd 50 just east of Salem Av when a deer entered the roadway. V1 struck the deer. V1 had moderate damage to the front right corner panel.</t>
  </si>
  <si>
    <t>Unit 1 was traveling eastbound on County Road 50 in Benton Township. Unit 1 left the roadway onto the right shoulder and entered the embankment. Unit 1 overturned and came to a rest lying on it's passenger side. The driver of unit 1 was later identified and stated that he fell asleep. The driver sustained minor injuries.</t>
  </si>
  <si>
    <t>Driver of Vehicle #1 was Eastbound on County Road 50. Vehicle #1 ran off the road, hit a fence post and an phone box. Driver of Vehicle #1 stated that his car hydroplaned during the heavy rain. There was heavy rain at the time of the crash. 
Owner of the Phone Box is Century Link.
Owner of the Fence Post is Dennis Feltmann.
Vehicle sustained minor damage, no injuries.</t>
  </si>
  <si>
    <t>Unit 1 and Unit 2 were travelling westbound on County Road 50, west of Rice Ave., Benton Twp., Carver County.  Unit 2 is a New Holland Tractor pulling a gravity wagon grain cart.  The grain cart was hauling approximately 400 bushels of field corn. The driver of Unit 2 noted a vehicle had just passed by and it appeared by his account Unit 1 was going to attempt to pass as well.  
Unit 1 was travelling westbound and the driver stated he did not see the grain cart/tractor, citing the sun was at a level that caused his vision to be impaired. Unit 1 struck the back of the grain cart of Unit 2.  The entire cart portion was pushed off of the axel set and fell sideways on the ground. Unit 1 sustained severe disabling damage to the front end. There was no indication on the roadway or condition of the tires that Unit 1 had even used its breaks. The driver of Unit 1 was transported to the hospital for evaluation.  
Later, it was determined Unit 1 did not have any valid or current insurance.  The owners have insurance, but did not have active insurance on that particular vehicle.  The driver of Unit 1 was cited for no insurance.</t>
  </si>
  <si>
    <t>Co Rd 50</t>
  </si>
  <si>
    <t>Rice</t>
  </si>
  <si>
    <t>Unit 1 was traveling west bound on Co Rd 50 in the area of Rice Ave.  The driver admitted to traveling 70 mph in a 55 zone, texting while driving and smoking weed before he drove.  There were marks on the road from the vehicle losing control while he was driving.  The vehicle end up on it's roof in the south side ditch west of Rice Ave.  The driver was transported to 212 Medical Center.  Deputy Schwarzhoff completed the IC for the driver at the 212 Medical Center.</t>
  </si>
  <si>
    <t>150TH ST</t>
  </si>
  <si>
    <t>0800006594550167-I</t>
  </si>
  <si>
    <t>Unit 2 was traveling south on CR 153 driving past the intersection at 150th St. Unit 1 was traveling west on 150th St.  Unit 1 did not see stop sign and went through the stop sign into intersection and made contact with unit 2.  Unit 2 then had motorcycle tip over and slide on its side.</t>
  </si>
  <si>
    <t>150 th Street</t>
  </si>
  <si>
    <t>Co Rd 53</t>
  </si>
  <si>
    <t>Driver of vehicle 1 said he was traveling about 30 to 35 mph following roadway and there was dust. Driver 1 said he observed a vehicle ahead but was unable to judge exact distance due to the dust. Driver of vehicle 1 said he could not stop prior to rear ending the vehicle. Driver of vehicle 2 said he was going about 25 mph following road way. Driver 2 said he was approaching the field approach he was going to turn into. Driver of vehicle 2 said he felt the vehicle hit the rear of his. Driver of vehicle 1 cited for inatentive driving and failure to change address on DL.</t>
  </si>
  <si>
    <t>I was dispatched to a PI crash on Co Rd 53 and 150th St. for a single motorcycle crash where the motorcycle was in the ditch. The motorcycle was heading northbound on Co Rd 53 when he veered into the south bound lane and eventually into the ditch. When on scene I observed one individual laying down in the ditch wearing a helmet and next to the motorcycle he was driving. I asked the driver if he had any pain, the driver stated that he did not have any pain just that he was uncomfortable. I advised the driver that we would not want him moved until rescue and Ridgeview had arrived on scene. I asked him what his name was and where he was from and he was able to tell me those questions. I then asked him what day it was and he told me the wrong day of the week. After Ridgeview and rescue arrived on scene I started to take photographs of the scene and the motorcycle. The Owner/Driver of the motorcycle was transported to Ridgeview Medical Center by Ridgeview, and when at Ridgeview my partner got a PBT from the driver which was .000 and then he was advised that the drivers Blood sugar levels were 25. After taking photographs of the crash scene, I had the motorcycle towed to Coloney Plaza by Coloney.</t>
  </si>
  <si>
    <t>Mound</t>
  </si>
  <si>
    <t>County Road 15</t>
  </si>
  <si>
    <t>County Road 110</t>
  </si>
  <si>
    <t>0400006594720015-I</t>
  </si>
  <si>
    <t>Driver of unit one was traveling eastboun on County Road 15 when he decided he wanted to turn northbound onto County Rd. 110.  Driver was impaired, going too fast to make the turn and t-boned Unit two as unit two was going through the intersection.  Both vehicles had solid green lights.</t>
  </si>
  <si>
    <t>OR20007655</t>
  </si>
  <si>
    <t>LYNWOOD BLVD</t>
  </si>
  <si>
    <t>Vehicle # 1 driven by SOTAK was attempting to make a left turn from S/B Commerce Blvd to go E/B Shoreline drive.  As vehicle was making left turn it appeared that vehicles left front tire "blew" and thus pulled the vehicle towards the cement bollard.  SOTAK attempted to correct but vehicle turned left into bollard.  The tire was flat upon PD arrival. Video was view by myself of the accident and it appeared that there was a mechanical issue with the tire that cause it to drive into bollard. Video was from Mound True Value Hardware Store. Damage to SOTAK vehicle was front end damage.  The cement bollard was owned my the CITY OF MOUND.</t>
  </si>
  <si>
    <t>0400006594720015-D</t>
  </si>
  <si>
    <t>Driver said she was EB CO 15 and was going "way too fast". Unit #1 hit the concrete median, jumped the curb, struck a concrete structure/pylon on the median and dragged it across the westbound lane of traffic and onto the roadside where unit #1 then knocked over a tree. Driver said she did not remember anything else about the crash and admitted to drinking. Driver blew a .074 on PBT hours after the crash. Unit #1 was found nearby in a shopping center parking lot. Driver to be charged with H &amp; R PD and Careless Driving.</t>
  </si>
  <si>
    <t>On the above date and time I, Officer Datwyler, was parked in the parking lot of 5424 Shoreline Dr. when I was approached by ELIZABETH LUTHER. ELIZABETH told me a few minutes ago she struck a deer with her vehicle (Minnesota license plate 159URK). ELIZABETH's vehicle was a Lexus ES350 and had moderate front end damage from the deer. ELIZABETH said she was driving eastbound on Shoreline Dr. near the transit hub (5515 Shoreline Dr.) when a deer ran out into the road. ELIZABETH said she struck the deer with the front end of the vehicle. 
I collected information from ELIZABETH and provided her with a case number. I searched the area for the deer and was unable to locate it. I completed a Stare accident report. 
Clear.</t>
  </si>
  <si>
    <t>5500 County Rd. 15</t>
  </si>
  <si>
    <t>Veterans Drive</t>
  </si>
  <si>
    <t>Driver of vehicle 2 observed a male party walking north to south across the westbound lanes of County Rd. 15 and approaching the center median.  Driver 2 stated the male had a green work vest on.  Driver 2 had seen a sign about a pedestrian crossing and slowed down thinking the male was going to cross all lanes of traffic not realizing the actual crosswalk was actually further east of her location.  Driver of vehicle 1 stated he did not initially see vehicle 2's brake lights due to the sun and then put his visor down and saw vehicle 2 slowing in traffic.  Driver 1 stated he tried to stop but could not stop in time and struck vehicle 2.  Driver 1 also stated he observed a male party crossing the westbound lanes of traffic approaching the median area.</t>
  </si>
  <si>
    <t>11-0142</t>
  </si>
  <si>
    <t>5468 Shorline Dr.</t>
  </si>
  <si>
    <t>Belmont Ln.</t>
  </si>
  <si>
    <t>Driver of vehicle was headed west on shoreline Dr. when another vehicle pulled out in front of him at Belmont Ln. and Shoreline Dr.  Driver of vehicle said he locked up his brakes to avoid the the vehicle and slid off teh road hitting a light pole.  Driver was fine and refused all medical attention.  Vehicle was towed from scene.</t>
  </si>
  <si>
    <t>13-3915</t>
  </si>
  <si>
    <t>Shoreline Drive</t>
  </si>
  <si>
    <t>Belmont Lane</t>
  </si>
  <si>
    <t>vehicle 1 was traveling west on Shoreline Drive. Driver stated the windshield fogged up and he was unable to see. Vehicle 1 went off the road on the right side and struck a street light pole causing damage to the vehicle.</t>
  </si>
  <si>
    <t>CO 15</t>
  </si>
  <si>
    <t>#1 in process of making a left turn onto CO 15 from Belmont Lane did not see #2 which was making a turn from EB CO 15 to NB Belmont Lane. #1 had stop sign. #1 T-boned #2. Fail to yield driver #1</t>
  </si>
  <si>
    <t>SHORELINE DR</t>
  </si>
  <si>
    <t>Vehicle #1 a motorcycle driven by BARBELN was WB CO 15 approaching intersection with Belmont Lane. Vehicle #2 a LEXUS SUV driven by LARSON was SB on Belmont Lane. According to BARBELN and the witness SPADER, LARSON pulled out from the stop sign on Belmont Lane and onto CO 15 in front of BARBELN. BARBELN said he put his bike down on the road to avoid a collision with the Lexus. SPADER was WB CO 15 directly behind BARBELN when the accident occurred. LARSON had already left the crash scene when I arrived. I spoke with LARSON at his home and he did not think he was to blame for the crash. LARSON stated he had not pulled out far enough from the stop sign at Belmont Lane to cause BARBELN to lay down his motorcycle on the road. I cited LARSON for careless driving.</t>
  </si>
  <si>
    <t>13-001628</t>
  </si>
  <si>
    <t>COUNTY RD. 15</t>
  </si>
  <si>
    <t>VETERANS RD.</t>
  </si>
  <si>
    <t>According to Driver #1, she said that she was traveling westbound on Co. Rd 15 approaching Belmont Ln. and began to slide out of control. She said she panicked and "pressed the wrong pedal." Vehicle #1 slid accross the center median, knocking over and severely damaging a decorative rock barrier, entered the eastbound lanes of traffic and came to a stop as it struck a large school bus severely damaging vehicle #1.
According to driver #2, he was traveling eastbound on Co. Rd 15 and caught vehicle #1 out of the corner of his left eye as it was spining out of control striking his school bus (vehicle #2) with the left rear portion. The damage to the school bus was minor. Driver #1 was cited for "fail to drive with due care and control."</t>
  </si>
  <si>
    <t>I came across a disabled Toyota SUV, unoccupied and blocking the sidewalk. I ordered Williams Towing for an impound. A short time later the owner ARLENE OLSON showed up to the scene. I made the tow a private one at that point. ARLENE told me her son ZACHARY OLSON had been driving but he left to attend a funeral so I ended up having no contact with ZACHARY. The roads were slushy and slippery from a recent snow and it appears ZACHARY slid unit #1 hard into the curb of EB County 15. Hard enough to damage and disable the PS front of the Ford.
See crash pics for details.</t>
  </si>
  <si>
    <t>18-008141</t>
  </si>
  <si>
    <t>According to driver #1, he was traveling eastbound on Shoreline Dr. coming up to the trail crossing for the Dakota trail just east of the Mound transit center. Driver #1 said he was approaching the crossing and saw that there were several parties on the south side of the crossing that were waiting to cross to the north side. Driver #1 said he stopped for the pedestrians to cross. Driver #1 said that vehicle was struck from behind by vehicle #2 causing moderate to severe damage to both vehicles. When asked, driver #1 said he was fine just a little jolted from the impact. Ridgeview medics were asked to respond to check on driver #1. 
According to driver #2, he was traveling behind vehicle #1 with what he thought was plenty of distance between vehicles. Driver #2 said that vehicle #1 abruptly stopped at the edge of the trail crossing but thought he was going to continue when he realized it wasn't a pedestrian crossing but a trail crossing. Driver #2 said that he started to brake and slow down but did not want to stop too fast as he had 8 handicapped passengers and did not want to put them in any danger. Driver #2 said he almost stopped in time but said vehicle #2 struck vehicle #1 from behind causing moderate to severe damage to both vehicles.</t>
  </si>
  <si>
    <t>I WAS WESTBOUND ON SHORLINE DR AT AUDITORS RD. IN MOUND. I SAW A VEHICLE THAT WAS FACED EASTBOUND AT SHORELINE DR/AUDITORS RD THAT HAD JUST HIT A LARGE LIGHTPOLE. I APPROACHED AND THE ELDERLY DRIVER GEORGE GROENKE WAS IN THE DRIVER'S SEAT AND THE SOLE OCCUPANT. HE HAD BEEN EASTBOUND WHEN HE DROVE TO SOUTH AND HIT THE LIGHT POLE. I HAD RIDGEVIEW PARAMEDICS COME AND CHECK HIM OUT. HE REFUSED CARE. THE VEHICLE HAD FONT END DAMAGE. THE VEHICLE WAS TAKEN TO WILLAIMS TOWING. THE LIGHT POLE DAMAGE WAS SEEN DIRECLTY BY MOUND PUBLIC WORKS DIRECTOR ON THE SCENE. CSO WOCKEN AND I GOT HIM HOME. I INFORMED HIS NEIGHBORS OF WHAT HAPPENED SO HE COULD BE CHECKED ON. I CALLED HIS NEPHEW SCOTT GROENKE WHO SAID HE WOULD CALL HIM AND VISIT HIM SHORTLY.</t>
  </si>
  <si>
    <t>17-000421</t>
  </si>
  <si>
    <t>Unit 1 eastbound on Shoreline Dr. approaching Auditors Rd. Unit 2 making left hand turn from Shoreline Dr. on to Auditors Rd. Witness at stop sign at Auditors Rd. to make a right hand turn to Shoreline Dr. Unit 2 made left hand turn. Unit 1 tried to stop and collided with the rear passenger side of Unit 2. Unit 1 pulled over to the side of the road. Unit 2 left westbound on Auditors Rd. 
Witness stated she saw Unit 2 make a left hand turn in front of Unit 1. Unit 1 was sliding on the slushy roads and collided with Unit 2. Witness stated she saw Unit 2 keep driving westbound on Auditors Rd. Witness stated the vehicle was a Tan older model Chevy Trail Blazer, unknown license plate.</t>
  </si>
  <si>
    <t>Driver was heading east on Shoreline Dr. and stated a spider came down from the ceiling in front of him and he freaked out and tried killing it.  Driver stated when he looked up he was going off the road and hit a light pole.</t>
  </si>
  <si>
    <t>16-014353</t>
  </si>
  <si>
    <t>Unit 1 eastbound Shoreline Dr. Driver stated she lost control of vehicle going around left curve past Auditors Rd. Unit 1 collided with tree, fence, and fire hydrant. Vehicle stopped at 5496 Shoreline Dr.  Driver stated she was uninjured. Property owner was contacted about incident.</t>
  </si>
  <si>
    <t>DR was WB Shoreline Drive approaching Cypress Lane when he stated he fell asleep. DR stated he woke just as he was heading into the center median which contained concrete barriers. DR stated he hit 2 of the barriers and crossed into the EB traffic lane. DR stated no vehicles were coming EB. DR stated he drove WB in the EB lane which led him to the nearest parking lot. 
DR stated he worked all night and was driving home from Eagan. He stated he was tired and had stopped for something to eat/drink to help him get home. DR stated he thought he was feeling more awake and was almost home. 
DR stated he was very thankful he did not hurt anyone or hit another vehicle. 
Evidence from the accident is consistent with DR'S account. Ofc did not follow-up with the witnesses, which are in the CAD notes.</t>
  </si>
  <si>
    <t>5401 Co. Rd. 15</t>
  </si>
  <si>
    <t>Cypress Ln.</t>
  </si>
  <si>
    <t>D.1 was at stop sign in parking lot going to make a right turn onto Co. Rd. 15. D.1 was looking to the west for traffic. D.2 was on bicycle and was heading west bound on sidewalk. D.2 noticed traffic was coming from the west and did not think driver was going to pull out from stop sign. D.2 continued heading west and D.1 pulled out from stop sign and struck D.2. D.2 fell off bicycle and injured left hip. D.2 was transported to hospital.</t>
  </si>
  <si>
    <t>Lost Lake Ln.</t>
  </si>
  <si>
    <t>The DR of Veh 1 stated he was traveling EB on CO 15 just past Lost Lake Ln when he saw a truck slow down to make a right turn. The DR of Veh 1 stated he slowed his rate of speed to avoid hitting the turning truck. The DR of Veh 1 said when he slowed down the DR of Veh 2 rear ended him. The DR of Veh 2 stated she was stopped facing NB at the stop sign located at Lost Lake Ln. The DR of Veh 2 stated she saw the driver of Veh 1 drive pass her so she pulled out to make a right turn onto CO 15. The DR of Veh 2 said she did not know the DR of Veh 1 had slowed down due to a truck turning. The DR of Veh 2 said she rear ended the Veh 2. Both vehicles were driven from the scene and all individuals involved reported no injuries.</t>
  </si>
  <si>
    <t>16-003595</t>
  </si>
  <si>
    <t>On 04/13/2016 at 1509 hours, I, Officer McCoy responded to Super America, 5337 Shoreline Dr., on a reported property damage accident. Upon arriving on scene I made contact with the drivers of unit 1 and unit 2. Unit 1 stated he was driving through the parking to get to a gas pump. Unit 1 stated he was making a wide left turn and unit 2 was starting to pull forward. Unit 1 stated unit 2 started to drive forward when they hit each other. Unit 2 stated he was filling up gas cans in his trailer and when he was done he got into his truck. Unit 2 stated unit 1 came around the corner and hit his truck. Both unit 1 and unit 2 stated they were not hurt and refused medical attention. I took photos of the damaged vehicles and obtained the drivers information. Both of the vehicles drove home and were not towed.</t>
  </si>
  <si>
    <t>12-006025</t>
  </si>
  <si>
    <t>North Shore Drive</t>
  </si>
  <si>
    <t>Driver was stopped by police for traffic violation. Driver fled the scene of the stop in MV and was pursued by police. At high rates of speed the driver lost control of his MV on WB CO 15, crossed into the EB traffic lane, ran off the roadway, struck a guard rail, flipped over and hit a tree. Driver left the vehicle and was later apprehended on foot by police. Driver possibly under influence of narcotics refused a blood test offered by police.</t>
  </si>
  <si>
    <t>Veh #2, (MN LIC 160-LYC) was westbound on Shoreline DR passing the Super America at Cypress. As Veh #2 was driving through the intersection, Veh #1, (MN LIC 556-RXZ)pulled out from Cypress and struck Veh #2 on the driver side rear. Veh #1 said they were not paying attention when pulling out. Veh #1 also had a passenger (unknown name) who was sick and vomiting.
Veh #2 also had 3 young passengers in the rear, Bobby, Steve and Teddy Martin. No injuries to any passengers.</t>
  </si>
  <si>
    <t>SHORELINE DR.</t>
  </si>
  <si>
    <t>CYPRESS LN.</t>
  </si>
  <si>
    <t>Unit 1 was heading east on Shoreline Dr. and slowed down for a pedestrian in the crosswalk.  Unit 2 was behind unit 1 and rear ended unit 2.</t>
  </si>
  <si>
    <t>18-003107</t>
  </si>
  <si>
    <t>I Officer McCoy responded to property accident at 5337 Shoreline Dr involving 2 vehicles. Upon arriving on scene unit 2 was still on Shoreline Dr and unit 1 was in the parking lot of Super America in the City of Mound. I made contact with both of the drivers from unit 1 and unit 2. Unit 1 and unit 2 both declined medical attention when I asked if they would like to be seen by paramedics. Unit 1 stated he was stopped on Shoreline Dr facing west, to make a left hand turn onto Cypress Ln when unit 2 rear ended him on Shoreline Dr. Unit 1 stated he had his turn signal on.  Unit 2 stated he was westbound on Shoreline Dr. Unit 2 stated he looked down and then looked up and saw unit 1 stopped in the roadway. Unit 2 stated he hit his brakes and it did not stop him. Unit 2 stated without being able to stop he rear ended unit 1. I obtained everyone's information and took photos of the damage vehicles. Williams towing arrived on scene and towed unit 2 vehicle.</t>
  </si>
  <si>
    <t>Cypress Lane</t>
  </si>
  <si>
    <t>Driver #1 was in the process of making a left turn onto WB CO 15 from Cypress Lane. Driver #1 said he did not see vehicle #2 and struck #2's passenger side rear quarter panel. Vehicle #2 was then pushed into vehicle #3 which was westbound in the turn lane on CO 15. Cause of crash vehicle #1's failure to yield.</t>
  </si>
  <si>
    <t>Shoreline Dr</t>
  </si>
  <si>
    <t>Veh #1 was making a left turn (westbound)onto Shoreline Dr. Veh #1 proceeded into the intersection failing to yield to general traffic and failing to yield to an emergency vehicle with lights and siren activated. Veh #2 was eastbound responding to an emergency call which was documented on squad in car video. Veh #1 admitted to drinking and submitted to a PBT test registering .030.</t>
  </si>
  <si>
    <t>5300 County Rd. 15</t>
  </si>
  <si>
    <t>Driver of Vehicle 1 was stopped at the stop sign on Cypres Lane waiting to make a left hand turn onto County Rd. 15, westbound.  Driver 1 did not see vehicle 2 travelling westbound on County Rd. 15 and pulled out onto County Rd. 15 into the north lane of the westbound lanes of traffic and the two vehicles collided.  Driver of Vehicle 2 stated he was westbound on County Rd. 15 when vehicle 1 pulled out of Cypress Lane to go westbound on County Rd. 15 and the two vehicles collided in the outside, north, lane.</t>
  </si>
  <si>
    <t>14-009613</t>
  </si>
  <si>
    <t>Unit 1 was driving east on Shoreline in the left lane. He was slowing in traffic to stop for a person needing to use the crosswalk when he was hit from behind by Unit 2. His vehicle sustained right rear end damage from the middle of the bumper and hitch all the way across the right side of the bumper.
Unit 2 was driving east on Shoreline in the right lane. She said the vehicle in front of her applied their brakes making in necessary for her to swerve to avoid hitting that vehicle. When she swerved into the left lane she struck Unit 1 which was slowing for the crosswalk use. Unit 2 sustained front left side damage. 
The driver of Unit 2 said she felt the vehicle in front of her applied their brakes purposely to cause her to crash because she knew who that other driver was. Based on the information from the driver of Unit 1 and a person who was a passerby, I believe both Unit 1 and the other vehicle in front of Unit 2 were both slowing/stopping for the crosswalk and not to try and cause the driver of Unit 2 to be in a crash.</t>
  </si>
  <si>
    <t>14-010317</t>
  </si>
  <si>
    <t>County Rd. 15</t>
  </si>
  <si>
    <t>Cypress La.</t>
  </si>
  <si>
    <t>UNIT #2 STOPPED AT CROSSWALK FOR PEDESTRIAN FACING WB ON COUNTY RD. 15. UNIT #1 DRIVING WB ON COUNTY RD. 15 BEHIND UNIT #2. UNIT #1 WAS NOT PAYING ATTENTION AND REAR ENDED UNIT #2.</t>
  </si>
  <si>
    <t>I was initially dispatched to a hit and run at the intersection of Cypress Ln. and Shoreline Dr. in Mound. We were unable to locate the striking vehicle reported to be a white, late model, Chevy Tahoe, last seen westbound on Shoreline Dr. No plate was seen.
I arrived and met with the reporting party, DR1, BENJAMIN ROLF. DR1 stated that he was traveling eastbound on shoreline Dr. As he passed Cypress Ln, DR2, later identified as VICTOR NELSON, made a left, westbound turn from Cypress to Shoreline, striking Unit1 on the rear passenger side quarter panel. DR2 continued westbound and did not stop. DR1 stated he was not injured.  
Shortly after speaking with DR1, I received a call from ANDREA NELSON, the mother of 16y.o. DR2. She called to report the incident on behalf of her son who was now in class at Mound Westonka H.S. ANDREA had no explanation as to how the incident occurred. She was apologetic and stated her son left the scene because he panicked and did not know what to do. She said it was, "...A stupid kid thing to do." I explained the serious nature of his failure to stop and urged her to have a talk with him to avoid similar events in the future. I also plan to follow up with DR2.
I located UNIT2 in the parking lot at the school and took a photo. I saw moderate damage to the front passenger side bumper and headlight consistent with descriptions of the event.
I called and advised DR1 of this information. I cleared.</t>
  </si>
  <si>
    <t>An SUV stopped on Shoreline Drive to allow a pedestrian to cross in the marked and posted crosswalk.  Unit #2 stopped behind the SUV to also allow the pedestrian to cross the street.  Unit #1 did not see the vehicles stopped in the roadway and crashed into the rear of unit #2.  Driver of unit #1 was cited for inattentive driving.</t>
  </si>
  <si>
    <t>13-5816</t>
  </si>
  <si>
    <t>5300 Co Rd 15</t>
  </si>
  <si>
    <t>D.1 was pulling out from a private parking lot onto Co. Rd. 15 to head west. D.1 did not see V.2 heading west bound on Co. Rd. 15. D.1 crashed into V.2. 
No injuries and No Citations issed</t>
  </si>
  <si>
    <t>UNIT 2 WAS STOPPED AT THE 5300-BLK OF SHORELINE DRIVE IN THE WESTBOUND LANE AT A CROSSWALK AS PEDESTRIANS WERE CROSSING THE ROADWAY. UNIT 2 WAS REAR ENDED BY UNIT 1. UNIT 2 ADVISED THAT SHE WAS STOPPED AT THE CROSSWALK FOR 10-15 SECONDS AT THE CROSSWALK PRIOR TO BEING REAR ENDED BY UNIT 1. 
UNIT 1 ADVISED THAT HE HAD JUST ENTERED SHORELINE DRIVE FROM WILSHIRE BLVD. AND BEGAN DRIVING WESTBOUND ON SHORELINE DRIVE. UNIT 1 ADVISED HE WAS PAYING ATTENTION TO OTHER VEHICLES DRIVING WESTBOUND ON SHORELINE DRIVE THAT HE NEEDED TO GET IN FRONT OF AS HE ENTERED SHORELINE DRIVE AND WAS NOT PAYING ATTENTION TO VEHICLES IN FRONT OF HIM ON SHORELINE DRIVE THAT HE WAS APPROACHING. UNIT 1 ADVISED THAT HE DROVE INTO THE BACK OF UNIT 2 CAUSING THE ACCIDENT. 
UNIT 1 ADMITTED TO BEING AT FAULT. 
* ALL PARTIES REFUSED MEDICAL ATTENTION *</t>
  </si>
  <si>
    <t>Driver of unit 1 was WB on CO 15. Unit #2 was turning left from NB Wilshire Blvd &amp; said he didn't see #1 and unit 1 was in his blind spot.</t>
  </si>
  <si>
    <t>12-0271</t>
  </si>
  <si>
    <t>Wilshire Blvd</t>
  </si>
  <si>
    <t>Unit 1 pulled out in front of unit 2.</t>
  </si>
  <si>
    <t>5300 Shoreline Drive</t>
  </si>
  <si>
    <t>2400 Wilshire Blvd</t>
  </si>
  <si>
    <t>Unit #1 was stopped at the T intersection waiting to take a left hand turn. Unit #1 stated she did not see Unit #2s vehicle in the number one lane approach the intersection because a larger semi-truck who was in the number two lane making its right hand turn obsecured her vision of the number one lane. Unit #2 was going straight eastbound as the semi truck had been going eastbound but turning southbound from Shoreline to Wilshire. Unit #1 admitted fault. Unit #2 stated he tried to swerve and get out of the way but it was too late.</t>
  </si>
  <si>
    <t>COUNTY RD 15</t>
  </si>
  <si>
    <t>WILSHIRE BLVD.</t>
  </si>
  <si>
    <t>According to Driver #1 she westbound at the intersection of Co Rd.15 and Wilshire Blvd. making a right turn onto Wilshire Blvd. Driver #1 said she was in a hurry and wasn't paying attention. Driver #1 drove her vehicle into the front passenger side of the Vehicle #2 scraping along the passenger side to the rear of the vehicle #2. Driver #2 was traveling northbound on Wilshire Blvd. turning westbound onto Co Rd. 15 when she was struck by vehicle #1. Driver #1 addmitted that she was at fault at the scene. Driver #1 was cited for failure to yield at an intersection and no insurance. Driver #2 was cited for no insurance.</t>
  </si>
  <si>
    <t>13-007555</t>
  </si>
  <si>
    <t>WILSHIRE BLVD</t>
  </si>
  <si>
    <t>VEH #1 WAS DRIVING EAST ON SHORELINE DR IN THE LEFT LANE. VEH #2 WAS TURNING LEFT FROM WILSHIRE BLVD TO WESTBOUND SHORELINE. THE DRIVER OF VEH #2 WAS BLOCKED BY A LARGE VAN TURNING ONTO WILSHIRE BLVD. THE DRIVER DID NOT SEE VEH #1 DRIVING EAST ON SHORELINE DR. THE VEHICLES STRUCK WHEN VEH #2 PULLED OUT FAILING TO YEILD TO VEH #1 THAT WAS DRIVING IN THE LEFT LANE.</t>
  </si>
  <si>
    <t>Vehicles moved prior to arrival. Veh 1 was waiting on Wilshire to turn left (WB) on to Shoreline. 2 vehicles on Shoreline traveling EB, in the #2 lane were slowing to turn SB on Wilshire. Veh 2 was in the #1 lane traveling next to turning vehicles also going eb but was continuing eb and not turning. Drv 1 said he saw the 2 slowing vehicles but did not see there was another vehicle next to the slowing vehicles and proceeded to pull out to turn. Drv 1 said he struck veh 2. Drv 2 had same account of incident. 0 witesses or pass.</t>
  </si>
  <si>
    <t>15-000147</t>
  </si>
  <si>
    <t>UNIT 1 ON WILSHIRE BLVD. FACING NB STOPPED AT STOP SIGN. UNIT 2 DRIVING EB ON SHORELINE DR. UNIT 1 OBSERVED 2 VEHICLES MAKING TURNS SB ONTO WILSHIRE BLVD. FROM EB SHORELINE DR. UNIT 1 DID NOT SEE ANY OTHER VEHICLES DRIVING EB ON SHORELINE DR. APPROACHING THE T-INTERSECTION THAT SHE WAS WAITING AT. UNIT 1 DROVE NB ONTO SHORELINE DR. TO MAKE A LEFT TURN WHICH WOULD PUT HER WB ON SHORELINE DR. UNIT 2 APPROACHING EB ON SHORELINE DR. IN TRAFFIC LANE. UNIT 2 STRUCK UNIT 1 AS UNIT 1 DID NOT OBSERVE UNIT 2 APPROACHING ON SHORELINE DR. UNIT 2 T-BONED UNIT 1. UNIT 2 DID NOT HAVE TIME TO SLOW.</t>
  </si>
  <si>
    <t>20-007803</t>
  </si>
  <si>
    <t>Vehicle #1 was eastbound on Co 15 approaching Wilshire Bl. Vehicle #2 was on Wilshire Bl. at the stop sign at Co. 15. Vehicle #2 pulled out into the lane to travel westbound on Co. 15. Vehicle #1 and Vehicle #2 collided front end of Vehicle #2 to driver's side of Vehicle #1. Both vehicles towed to Williams.</t>
  </si>
  <si>
    <t>15-006384</t>
  </si>
  <si>
    <t>5293 Shoreline Dr</t>
  </si>
  <si>
    <t>On 06/10/2015 at approximately 1346 hours I, (Officer Raze and Officer Fournier) were dispatched to 5293 Shoreline Drive in Mound for a PI accident. Upon my arrival, I saw 3 vehicles involved. I identified all driver's and passengers in the vehicles. I was advised that a large semi driving east bound was trying to make a left turn in front of Dr#3 so Dr#3 had to yield and slow down. Dr #1 said he was following Dr#2 when the vehicle stopped abruptly. Dr#1 rear ended Dr#2 which caused Dr#2 to rear end Dr#3. Dr#2 had minor cuts on her right arm and was seen by Ridgeview Ambulance Run#4620. No other injuries. Dr#2's vehicle was towed by Williams towing. Dr#1 was cited for violating his limited driver's license privileges. I cleared.</t>
  </si>
  <si>
    <t>17-008152</t>
  </si>
  <si>
    <t>According to driver#1, he was attempting to enter the eastbound lane of Co Rd. 15 aka Shoreline Dr. from the 5300 block. Driver#1 said he looked both ways and was inching out into the roadway. Driver#1 said when he thought it was clear, he started to move vehicle#1 across the westbound lane to enter the eastbound lane. Driver#1 said he never saw vehicle#2. Vehicle#1 struck vehicle#2 in the left front quarter panel causing disabling damage to vehicle#2. 
According to driver#2, he was traveling eastbound on Co. Rd 15 approaching the 5300 block. Driver#2 saw vehicle#1 attempting to enter the roadway from the north side of the road to go eastbound. Driver#2 thought that driver#1 must be able to see him coming. Driver#2 said he was surprised to see that vehicle#1 was attempting to enter the eastbound side in front of vehicle#2. Vehicle#1 struck vehicle#2 in the front left quarter panel area.</t>
  </si>
  <si>
    <t>OR19006950</t>
  </si>
  <si>
    <t>Driver of vehicle 1 stopped in lane to allow pedestrians to cross street in marked crosswalk. Driver 2 did not stop in time and vehicle 2 bumped into vehicle 1. Only small dent in bumper of vehicle 2.</t>
  </si>
  <si>
    <t>12-0118</t>
  </si>
  <si>
    <t>Shorline Dr.</t>
  </si>
  <si>
    <t>Hidden Vale Ln.</t>
  </si>
  <si>
    <t>Unit #2 turned on her blinker and was slowing down to make a left turn onto Hidden Vale Ln.  Unit #1 slid on fresh snow and rear ended Unit #2.  Unit #1 said he attempted to stop but was not able to stop in time because he was sliding on the snow.</t>
  </si>
  <si>
    <t>12-0984</t>
  </si>
  <si>
    <t>5200 Co. Rd. 15</t>
  </si>
  <si>
    <t>Fairview Ln.</t>
  </si>
  <si>
    <t>V.2 was heading east bound and was going to make a left turn from Co. Rd. 15 onto Fairview Ln. V.2 was coming to the intersection with left turn signal on. V.1 crashed into the rear of V.2. V.1 was heading east bound on Co. Rd. 15 and stated she looked away at something and when she looked back V.2 was slowing down to make a turn. D.1 said she crashed into the rear of V.2 and then proceeded by sraping the right side on V.2 and then pulling ahead of V.2 and stopping on the shoulder of Co. Rd. 15. D.1 said she did not remember seeing a turn signal on for V.2. V.2 did not move after accident as vehicle was disabled. V.2 was pushed approx. 20 feet from where accident occurred.
No citations. No injuries.</t>
  </si>
  <si>
    <t>Fairview La</t>
  </si>
  <si>
    <t>Driver #1 Ms Hanson was driving east on Shoreline Dr when the driver in front of her made an abrupt left hand turn.  Driver #2 Ms Stillman was headed east on Shoreline Dr behind Ms Hanson and saw a vehicle in front of the Hanson vehicle make a left turn but didn't react quick enough causing her to run into the back of the Hanson vehicle.  Ms Hanson complained of a stiff neck but refused medical aid.  Ms Stillman had a bruised left arm and refused to go to the hospital to have it checked.</t>
  </si>
  <si>
    <t>12-1256</t>
  </si>
  <si>
    <t>5100 Shoreline Dr.</t>
  </si>
  <si>
    <t>Unit 1 was driving westbound on Shoreline Dr. following the road when Unit 2 pulled out in front of him.  Unit 1 struck Unit 2 on the driver side.  Driver of Unit 1 and driver and passenger of Unit 2 were transported to Ridgeview Medical Center by ambulance.  Both vehicles were towed to Williams Towing.</t>
  </si>
  <si>
    <t>13-000122</t>
  </si>
  <si>
    <t>Fairview Lane</t>
  </si>
  <si>
    <t>Unit 1 was traveling east on Shoreline Drive approaching Fairview Lane. Unit 1 was slowing down for another vehicle in front of her that was turning to go north on Fairview Lane. At this time, Unit 2 struck Unit 1 from behind. 
Unit 1 sustained major rear end damage especially to the rear left and was towed from the scene. Unit 2 sustained moderate front end damage but was driveable.</t>
  </si>
  <si>
    <t>14-014729</t>
  </si>
  <si>
    <t>5205 SHORELINE DR</t>
  </si>
  <si>
    <t>FAIRVIEW LN</t>
  </si>
  <si>
    <t>UNIT 2 FACING EB ON SHORELINE DR. STOPPED IN ROADWAY ATTEMPTING TO MAKE A LEFT HAND TURN INTO PARKING LOT. UNIT 1 DRIVING EB ON SHORELINE DR. APPROACHING UNIT 2 FROM REAR. UNIT 1 DID NOT SEE UNIT 2 STOPPED IN ROADWAY. UNIT 1 RAN INTO BACK OF UNIT 2.</t>
  </si>
  <si>
    <t>vehicle 1 stopped in traffic and vehicle 2 rear ended vehicle 1.  driver of vehicle 2 was complaining of back pain.  North paramedics arrived and driver of vehicle 2 refused to be transported.</t>
  </si>
  <si>
    <t>Ms. Jordahl stated that she wasn't watching what she was doing and ran into the rear of driver # 2 causing her to run into driver # 1.</t>
  </si>
  <si>
    <t>16-010314</t>
  </si>
  <si>
    <t>I Officer McCoy was on another call when I heard a collisions of two vehicles. I found a vehicle that rear-ended another at Shoreline Dr and Chateau La in the City of Mound. Unit 1 stated she was stopped facing west on Shoreline Dr waiting for another vehicle to make a left hand turn when unit 2 rear-ended her. Unit 2 stated he did not have enough time to stop and tried to avoid hitting unit 1. Unit 2 side swiped the right rear bumper of unit 1. Both unit 1 and unit 2 stated they were not injured and refused any medical care. Both of the vehicles were operational and not towed. I took photos of the damage and obtained both of the drivers information. I cleared.</t>
  </si>
  <si>
    <t>COUNTY ROAD 15</t>
  </si>
  <si>
    <t>CHATEAU WAY</t>
  </si>
  <si>
    <t>UNIT 1 WAS TRAVELING EAST ON CO RD 15 NEAR CHATEAU WAY.  UNIT 1 STATED A DEER RAN FROM THE NORTH DITCH HEADED SOUTH AND RAN INTO THE CENTER DRIVER SIDE OF HIS TRUCK CAUSING MINOR DAMAGE.  NO INJURIES REPORTED AT THE TIME OF CRASH.</t>
  </si>
  <si>
    <t>OR16014545</t>
  </si>
  <si>
    <t>The driver was in a Penske rental truck. He backed into the driveway at 5058 Shoreline Dr. He backed into a telephone pole. Minimal damage to the rear passenger side steel bumper.</t>
  </si>
  <si>
    <t>Vehicle #1 was eastbound Shoreline Drive approaching Chateau Lane. The driver of vehicle #1 had a valid instructional permit. The front passenger of vehicle #1 has a valid driver's license from VA. I asked the driver of vehicle #1 what happened. The driver told me that he hit a patch of black ice and went off the roadway to the right. The vehicle MN license #050WNW a silver Ford Fiesta had heavy front end damage and ran over a mailbox before striking the street light pole. The street light pole appears to have no damage.  
No violations. No citaions.
See State Accident report.</t>
  </si>
  <si>
    <t>15-001602</t>
  </si>
  <si>
    <t>3340 CNTY 15</t>
  </si>
  <si>
    <t>CNTY 19</t>
  </si>
  <si>
    <t>According to driver#1, he was leaving the 2420 parking lot going to make a left turn (Westbound) onto CNTY 15. Driver#1 said he looked for traffic on the WB and EB traffic lanes. Driver#1 thought it was clear. Driver#1 said that there was a car stopped in front of him and was reportedly waving driver#1 forward. Driver#1 entered the roadway making a left turn. Driver#1 said that vehicle#2 suddenly appeared from the east reportedly at a high rate of speed and vehicle#1 struck vehicle#2 in the right front.</t>
  </si>
  <si>
    <t>I was dispatched to a property damage accident with no injuries at 5068 Shoreline Dr. Upon arrival, I found two vehicles blocking the eastbound lane of Shoreline Dr. The first vehicle was a Dodge Ram bearing Minnesota license plate 173-NAK. The Dodge Ram had heavy front end damage and was inoperable. The Dodge's front passenger side wheel had been ripped off. The second vehicle was a Mazda SUV bearing Minnesota license plate 134-GRM. The Mazda had damage to the back passenger side bumper and taillight. There was a damaged mailbox on the sidewalk. The mailbox belonged to 5081 Shoreline Dr. It should be noted, the homeowner (Possibly RYAN MUELLER) was not home. I left my card at the residence with the case number for the home owner. There was damage to an telephone pole and electrical box (Xcel Energy was notified). All drivers and passengers were outside of their vehicles. 
I first spoke with ROBERT MCNINCH who told me he was the driver of the Dodge truck. ROBERT said he did not have any passengers in his vehicle. ROBERT told me he has a history of epilepsy. ROBERT said be believed he had a seizure while driving. ROBERT said he could not recall events leading up to the accident. ROBERT said he last remembered dropping his friend off at home and driving on County Road 44. Ambulance was started to assess ROBERT. 
I spoke with CLAIRE WHITE and JAMES WHITE together. CLAIRE told me she was the driver of the Mazda and JAMES was in the front passenger seat. CLAIRE said she was driving eastbound on Shoreline Dr. near Chateau La. when her was her vehicle was rear ended by ROBERT's vehicle. CLAIRE said ROBERTS vehicle drove onto the sidewalk and collide into the mailbox of 5081 Shoreline Dr. CLAIRE said ROBERT's continued to drive on the sidewalk and passed their vehicle. CLAIRE said ROBERT's vehicle proceed on the sidewalk and collided into a telephone pole where it stopped. 
I spoke with TYLER KNISELEY who told me he witnessed the accident. TYLER said he was driving directly behind ROBERT's vehicle. TYLER said ROBERT was driving behind CLAIRE's vehicle and all vehicles were driving eastbound on Shoreline Dr. TYLER said prior to the accident he noticed ROBERT's vehicle was varying speeds and swerving. TYLER said he saw ROBERT's vehicle collided into the back passenger side of CLAIRE's vehicle. TYLER said ROBERT's vehicle then drove onto the sidewalk south sidewalk of Shoreline Dr. and collided with a mailbox. TYLER said ROBERT's vehicle continued to drive on the sidewalk until it collided with a telephone pole. TYLER said his vehicle was not involved. 
ROBERT's vehicle was towed from the scene by Williams towing. CLAIRE and JAMES were able to drive their vehicle away from the scene. ROBERT was seen by Ridgeview Medics. ROBERT decided he did not want transport by Medics and was picked up by his friend, ARNOLD HILK. I completed a State accident report and submitted ROBERT for drivers evaluation. 
Clear.</t>
  </si>
  <si>
    <t>Unit 1 traveling eastbound County Rd. 15 near Chateau Ln in Mound. Unit 2 was following Unit 1 eastbound on County Rd. 15. Unit 1 slowed down to make a left hand turn into a driveway near the 5000-block of County Rd. 15. Unit 2 did not see vehicle slow down and rear ended Unit 1.
Driver 1 stated she was driving east on County Rd. 15 and was going to turn left in to a driveway. Driver 1 stated she slowed down and signaled a left hand turn.Driver 1 stated she was waiting for oncoming traffic to clear before turning. Driver 1 stated she stopped and then was rear ended by Unit 2. 
Driver 2 stated he was following Unit 1 east on County Rd. 15. Driver 2 stated his windshield was fogged up and he looked down to turn on his defroster. Driver 2 stated when he looked back up he observed Unit 1 stopped and could not stop before colliding with Unit 1. 
Neither driver was injured, no tow needed. Photos taken of vehicle damage.
Clear.</t>
  </si>
  <si>
    <t>OR20007691</t>
  </si>
  <si>
    <t>UNIT #1 WAS TRAVELING WB SHORELINE DR AND HAD COME TO A STOP WHILE A VEHICLE, NOT INVOLVED, WAS WAITING FOR EB TRAFFIC TO CLEAR TO COMPLETE A LEGAL SB TURN INTO A DRIVEWAY ON SHORELINE DR. WHILE STOPPED IN TRAFFIC, UNIT #1 WAS STRUCK IN THE REAR OF THE VEHILCE BY UNIT #2 TRAVELING WB SHORELINE DR. DRIVER OF UNIT #2 WAS A PIZZA DELIVERY DRIVER AND STATED THAT HE WAS LOOKING SLIGHTLY SB TRYING TO LOCATED THE ADDRESS OF 5033 FOR DELIVERY. DRIVER OF UNIT #2 STATED THAT HE COULDN'T SEE THE STOPPED OR PARKED VEHICLE IN THE ROAD DUE TO THE DIRECT GLARE OF THE SUN. 
BOTH DRIVERS REFUSED MEDICAL ATTENTION. DRIVER OF UNIT #1 COMPLAINED OF LOWER BACK PAIN AND WOULD SELF TRANSPORT AFTER CLEARING THE SCENE. 
UNIT #2 WAS TOWED FROM THE SCENE BY WILLIAMS TOWING. 
END OF REPORT. 
KKIRSCHNER #514</t>
  </si>
  <si>
    <t>15-014128</t>
  </si>
  <si>
    <t>Fernside La</t>
  </si>
  <si>
    <t>Driver #1 stated he was headed east on Shoreline Dr when he observed vehicles stopping infront of him. Driver #1 stated his only option was to swerve off to the shoulder of the road to avoid hitting another vehicle. Driver #1 stated when he swerved he hit the stop sign and street post sign. The driver stated he was not injured and did not need any medical help. I obtained the drivers information and took photos and advised the driver he was free to go.</t>
  </si>
  <si>
    <t>Chateau Lane</t>
  </si>
  <si>
    <t>Mizerny, Purdy and Dierbeck were all traveling eastboud in the 5000 block of Shoreline Drive in Mound.
Mizerny was unsure what distracted his attention from the roadway, but when he looked where he was driving, he noticed that the traffic had come to a stop.  Mizerny then rear-ended Purdy.  The force of Mizerny crashing into Purdy caused Purdy to then crash into the rear of Dierbeck.
Purdy and Dierbeck each stated they were nearly stopped in the roadway to allow another vehicle in front of them to turn off of Shoreline Drive.
Mizerny was cited for Inattentive Driving.</t>
  </si>
  <si>
    <t>Montclair Lane</t>
  </si>
  <si>
    <t>Driver #2 was stopped in traffic. Driver #1 rear-ended #2. Driver #1 said she did not see that vehicle #2 had come to a stop.</t>
  </si>
  <si>
    <t>12-1596</t>
  </si>
  <si>
    <t>Shoreline Dr.</t>
  </si>
  <si>
    <t>Montclair Ln.</t>
  </si>
  <si>
    <t>V-2 was w/b Shoreline Dr.  V-1 did not see V-2 due to V-3 turning onto Montclair Ln.  V-2 t-boned V-1 as it pulled out onto Shoreline Dr.  
Driver of V-1 was arrested for DWI.
Witness was driving V-3.</t>
  </si>
  <si>
    <t>4800 County Rd. 15</t>
  </si>
  <si>
    <t>Driver of Vehicle 2 was travelling easbound on County Rd. 15 and slowed down in traffic.  Driver 2 stated there were two vehicles in front of her and the lead vehicle was going to make a turn off of County Rd. 15 and the vehicle in front of her stopped suddenly and she had to stop quickly and was then rear ended by vehicle 1.  Driver of vehicle 1 stated the vehicle in front of her stopped quickly and she could not stop in time and struck vehicle 2 from behind.</t>
  </si>
  <si>
    <t>Driver of 529MYZ was westbound on Shoreline in the City of Mound, County of Hennepin approaching Montclair Lane.  Driver believed to have fallen asleep while driving.  Crossed over eastbound traffic, on to sidewalk, striking a City of Mound light pole and road construction sign.  Vehicle partially off sidewalk on grass.  Vehicle came to rest in eastbound shoulder.  Driver did not sustain injury, no citations issued.</t>
  </si>
  <si>
    <t>Bartlett Boulevard</t>
  </si>
  <si>
    <t>Driver was incoherent at scene. Has history of seizures. Had anti-seizure meds in her purse. Driver ran off right side of road and hit a city street light pole and also took out some signage. Driver's vehicle then plowed through several feet of trees, shrubs and brush before being stopped by trees. Witness said driver passed him on the right at a high rate of speed just prior to the accident.</t>
  </si>
  <si>
    <t>17-009171</t>
  </si>
  <si>
    <t>An unknown vehicle struck vehicle #1. Vehicle #1 was parked legally on the roadway. Damage was done to vehicle #1 left side.</t>
  </si>
  <si>
    <t>I Officer McCoy responded to a vehicle vs bicycle accident at Shoreline Dr and Bartlett Blvd. Upon arriving on scene I made contact with the vehicles driver Wheeler and the bicyclist Rohrich. Wheeler stated he was not injured and Rohrich had road rash on his legs and arm.s Rohrich was up standing and walking around. I advised Rohrich a ambulance in on the way to check him out. Wheeler stated he was traveling eastbound on Shoreline Dr and making a right hand turn onto Bartlett Blvd. Wheeler stated when he made the turn Rohrich hit his front passenger door. Rohrich stated he was traveling eastbound on Shoreline Dr and tried to stop his bicycle when Wheeler made the right hand turn on to Bartlett Blvd. Rohrich stated Wheeler made a short turn on to Bartlett Blvd. I took photos of the accident scene. Ridgeview Paramedics arrived on scene and took over care of Rohrich. Rohrich stated he was going to bike home.</t>
  </si>
  <si>
    <t>13-4154</t>
  </si>
  <si>
    <t>Bartlett Blvd.</t>
  </si>
  <si>
    <t>Driver of V-1 said she was turning SW onto Bartlett Blvd. from WB Shoreline Dr. and clipped V-2 while V-2 was coming to a stop at the stop sign on Bartlett Blvd.  Driver of V-1 claimed V-2 was not to the right all the way.  
Driver of V-2 said he was turning right (east) onto Shoreline Dr. from Bartlett Blvd. and V-1 cut the corner too much during the left turn and they hit.  Driver of V-2 said he was as close to the right-hand curb as possible while making the turn.</t>
  </si>
  <si>
    <t>17-004954</t>
  </si>
  <si>
    <t>I Officer McCoy was on routine patrol when I came across a property damage accident at Shoreline Dr and Bartlett Blvd. I made contact with Unit #1 and ID him as Noble and made contact with UNit #2 and ID her as Brombacher. Both drivers stated they were not injured. Noble stated he was traveling east on Shoreline Dr when Brombacher turned infront of him. Noble stated Brombacher was turning left onto Bartlett Blvd from  westbound Shoreline Dr. Brombacher stated she was westbound Shoreline Dr and turned left onto Bartlett Blvd. Brombacher stated she thought she had enough time to turn left on to Bartlett Blvd in front of Noble who was traveling east on Shoreline Dr. Brombacher stated she was almost done with the turn when Noble struck her. I took photos of the damaged vehicles and obtain the drivers information.</t>
  </si>
  <si>
    <t>Spring Park</t>
  </si>
  <si>
    <t>Unit 1 was legally parked in the lot and backing out of his parking spot.  Unit 2 had the right of way and was driving through the lot.  Unit 1 backed into the side of unit 2 hitting the driver and rear passenger doors.</t>
  </si>
  <si>
    <t>Unit 1 was traveling east near the 4700 block of Shoreline Dr. Unit 1 said she stopped due to a vehicle making a turn in front of her. Unit 1 driver said she did not make an abrupt stop and noticed Unit 2 coming behind not stopping.  Unit 2 driver said she was possibly distracted by the near by construction and looked up and couldn't stop in time and rear-ended Unit 1.  Unit 1 driver said she did have some minor neck stiffness she may go to doctor to get evaluated. Unit 2 driver said she was not injured. Both vehicles were able to be driven from the scene. It should also be noted both had been moved prior to my arrival; therefore, diagram is from information received from both drivers.  No photos taken by this officer. 
 No citations issued.</t>
  </si>
  <si>
    <t>20-006862</t>
  </si>
  <si>
    <t>I was on patrol westbound on Shoreline Dr. in the 4600 block. In the 4700 block of Shoreline Dr. at Certified Auto, I saw a bicyclist on his back next to his bicycle. A saw a black GMC Terrain with MN license plate #DKW-183 on the shoulder of the road just west of the bicyclist's location. I exited my squad and approached. The bicyclist had minor injuries and was checked out by North (Run #E2009010072.) The driver of the vehicle was not injured. The vehicle had dents and scuffs to the passenger side rear door. The driver of the vehicle had been westbound and activated the blinker to turn into the parking lot at Certified Auto and struck the westbound bicyclist on the shoulder as he rode. The bicyclist had a yellow reflective shirt on and a blinking light to the rear of the bicycle. The bicyclist was picked up by his wife from the scene. The driver of the vehicle drove from the scene without mechanical issues.</t>
  </si>
  <si>
    <t>The driver, Walhstrom drove to the Pharmacy. Wahlstrom parked in a marked parking space in front of the business. Wahlstrom said he put the vehicle into park but the vehicle accelerated instead. Wahlstrom drove up onto the sidewalk and ran into the brick pillar support post. Wahlstrom said he had one foot on the accelerator and one foot on the brake. Wahlstrom wore a seatbelt and was not injured. I did not suspect alcohol or drugs. Wahlstrom was coherent. Wahlstrom does have an expired DL since 2014. Wahlstrom said he didnt know he had an expired DL.  I issued a citation for NO MN DL. 
The vehicle MN plate #117DEL had severe damage. There is damage to the pillar support post and I do not have an estimate for damage yet. 
NFA.</t>
  </si>
  <si>
    <t>Unit 1 was westbound on Shoreline drive and crossed yellow line into turn lane. Just prior to impacting unit 2, the driver of Unit 1 corrected but it was too late to prevent a collision. Unit 1 struck Unit 2 impacting his front driver side corner into the front drivers side corner of Unit 2. The driver of Unit 1 said he was distracted for an unknown reason and did not realize he had crossed over the lane line. The driver of Unit 2 said he was stopped in the turn lane for several seconds waiting to turn. The driver of Unit 2 said he observed Unit 1 cross the lane and quickly tried to avoid a collision prior to impact. No injuries were observed or reported. Both vehicles were towed from the scene due to disabling damage.</t>
  </si>
  <si>
    <t>Veh 1 was slowed/stopped for a garbage truck bearing MN license plate YBJ9832, who was stopped at a pedestrian crosswalk.  The driver of veh 2 stated he was looking to his left not paying attention, looked forward, attempted to brake and hit the rear end of veh 1.  Veh 1 sustained damage to the rear end and veh 2 sustained damage to the front end.  There were no injuries and no vehicles were towed.  The driver of veh 1 said the garbage truck was not hit.</t>
  </si>
  <si>
    <t>On the above date and time I received a personal injury accident in the above location.  I was advised a motorcyclist skidded out in the street and onto the shoulder and the driver was not wearing a helmet and had a head injury and was bleeding.  Sgt. SILTALA and Officer DEMBOUSKI assisted along with Mound Fire Department.  
I arrived and saw two motorcycles in the eastbound lane just before the crosswalk.  I saw several people helping a male on the south side of Shoreline Dr.  I pulled my squad around blocked traffic heading eastbound.  I made contact with one of the drivers, DANIEL WILDES, who stated the the other driver, THOMAS BARRETT, had rear ended his motorcycle.  I attended to BARRETT who was laying on his left side up against the curb.  BARRETT appeared to be bleeding from both side of his head and was complaining of not being able to breath.  BARRETT was laying when I arrived but insisted he sit up because of his breathing issue.  I administered oxygen and a bystander applied pressure to BARRETT's head and facial lacerations.  Mound Fire Department arrived on scene and immediately took over care of BARRETT.  
I talked further with WILDES who was driving SD\LIC MC9768 heading east prior to the accident.  WILDES stated as he approached the crosswalk an individual in a wheel chair started to pull out into the roadway in front of him forcing him to slam on his brakes.  WILDES stated the individual in the wheel chair was not in the cross walk and stopped and reversed out of the road.  WILDES stated BARRETT was behind him and rear ended his motorcycle.  WILDES was not injured but did have damage to the rear of his motorcycle.  WILDES has Progressive insurance policy number 16322.
BARRETT was driving MN\LIC 23917MH and by all accounts was following WILDE although they were not together.  According to witnesses BARRETT rear ended WILDES motorcycle and was tossed to the south side of Shoreline Dr. where he landed.  According to witnesses BARRETT was unconscious after the accident but came to prior to my arrival.  BARRETT's motorcycle was laying on the driver side facing west in the eastbound lane and the front fender had collapsed on the front tire.  There were marks in the road that appeared to indicate after BARRETT's motorcycle hit WILDES motorcycle the rear end continued forward swinging the motorcycle around.  BARRETT has State Farm Insurance policy number 244 5595-F15-23.
North Paramedics and Air Care arrived and BARRETT was transported via Air Care to North Memorial.</t>
  </si>
  <si>
    <t>20-000936</t>
  </si>
  <si>
    <t>On the above date and time, I, Officer McCoy #539 was on routine patrol when I came upon a property damage accident at Shoreline Dr and Island Dr.  I made contact with unit 1 and unit 2 and they stated they were not injured. 
Unit 1 stated she was traveling east on Shoreline Dr when she saw unit 2 sitting across the eastbound lane of Shoreline Dr. Unit 1 stated she had not time to avoid hitting unit 2. Unit 1 stated she struck unit 2 on the rear passenger door on the drivers side. I spoke to unit 2 and she stated she was traveling north on Island Dr and tried to stop at the stop sign. Unit 2 stated she slid on to Shoreline Dr and right in front of unit 1. Unit 2 stated she could not do anything because of the snow coverage roads. 
I took photos of the accident scene and obtained the drivers information. The vehicles were not towed. I cleared.</t>
  </si>
  <si>
    <t>12-009932</t>
  </si>
  <si>
    <t>ISLAND DR</t>
  </si>
  <si>
    <t>DR 1 WAS EAST BOUND ON SHORELINE DR, DR 2 WAS ON ISLAND DR AND GOING DOWNHILL TO INTERSECTION WITH SHORELINE DR. DR 2 SLID THRU STOP SIGN AND IN FRONT OF DR-1. DR-1 TRIED TO AVOID HITTING DR 2 BUT ROADS WERE SNOW/ICE PACKED........</t>
  </si>
  <si>
    <t>14-015161</t>
  </si>
  <si>
    <t>Island Dr</t>
  </si>
  <si>
    <t>I Officer McCoy arrived on scene and observed 2 vehicles with extensive front end damage. Unit #1 was stated he was light headed and confused. Unit #1 stated his airbag deployed. Unit #2 stated he was fine and not injured. Unit #1 stated he driving east on Shoreline Dr. when Unit #2 came out of Island Dr and he hit Unit #2. Unit #2 stated he was driving north on Island Dr and coming up to Shoreline Dr. Unit #2 stated he locked up his brakes because he was sliding. Unit #2 stated he could not stop and slid into Shoreline Dr and Unit #1 struck him. I advised dispatch to start Williams Towings two times for the vehicles. North Memorial arrived on scene and evaluated driver unit #1. The mound fire department arrived on scene and put floor dry down on the roadway where there was oil from the vehicles. After the vehicles were towed and scene was cleaned up, I cleared.</t>
  </si>
  <si>
    <t>Island Drive</t>
  </si>
  <si>
    <t>Driver #1 was westbound CO 15 and was starting to make a left turn to go south onto Island Drive. Driver #1 said she thought #2 was slowing to let her turn so she stated she started inching forward into the intersection and realized too late that #2 was not stopping. Driver #2 said she was just going straight ahead and following the road when she realized #1 was turning in front of her. #2 said she did swerve to the left but it was too late to avoid the crash.</t>
  </si>
  <si>
    <t>19-003848</t>
  </si>
  <si>
    <t>According to driver #1, she was traveling eastbound on County Rd. 15 (aka) Shoreline Dr. approaching the 4500 block. Driver #1 was attempting to locate an address via her cell phones GPS. Driver #1 said all of the sudden her cell phone lost connectivity. As Driver #1 was looking down at her phone, she realized she was where she wanted to be and attempted to made a quick right. Driver #1 said, instead of depressing the brake pedal to slow down she inexplicably depressed the gas pedal. Vehicle #1 jumped over the curb and launched into a mulch and rock bed area off of the roadway. Vehicle #1 was suspended in the air under some boulders causing moderate to severe under carriage damage to vehicle #1. No other vehicles were involved. Driver #1 was cited for failure to drive with due care. No injuries reported by driver #1.</t>
  </si>
  <si>
    <t>OR19004408</t>
  </si>
  <si>
    <t>Vehicle 1 was eastbound Shoreline Dr behind a Suburban. The Suburban slowed to make a right turn and vehicle 1 began passing on the left. Vehicle 2 was exiting the parking lot making a left turn. Vehicle 1 and Vehicle 2 impacted in the eastbound lane.</t>
  </si>
  <si>
    <t>16-012476</t>
  </si>
  <si>
    <t>On the above date and time I, (Officer Raze #6526) was dispatched to a PD accident at 4658 Shoreline Dr in Spring Park. Upon my arrival, I made contact with both drivers and made sure they were okay. Both drivers said they were not injured and did not need medical attention. I spoke with the reporting party and verbally identified him as, David Curtis Bennyhoff 07/25/1953. David said he saw two females walking in the crosswalk and the driver of the Jeep stop for them to cross. David said he then saw the driver of the Hyundai fail to stop and rear ended the Jeep who was stopped. I made contact with the driver of the Jeep and verbally identified her as, Colleen Mary Hendricks 11/13/1947. Colleen advised me she stopped so the pedestrians could cross and the male behind her hit her. I then spoke with the male driver and verbally identified her as, Thomas Perry Medlock 09/21/1996. Thomas said he was distracted while following his GPS directions and didn't realize the Jeep had stopped. Thomas had USAA Insurance policy #001404061C71022 and was driving South Carolina Lic #MBL-563 which had moderate damage to the front right bumper. The vehicle was towed by Williams towing. Colleen had State Farm insurance policy #5916974-C20-23I and was driving MN Lic# 050-MPN which had light damage to the right rear bumper and was not towed. I advised both Colleen and Thomas how to obtain a copy of the police report and advised them to call if they had any questions. Clear.</t>
  </si>
  <si>
    <t>Vehicle 1 was stopped and looking left and right in order to make a left turn to leave the parking lot.  Vehicle 2 was headed west on Shoreline Dr. and turning into the parking lot.  Vehicle 1 pulled out and did not see vehicle 2 entering the parking lot.  There were two large snow banks on the corners making it hard to see.</t>
  </si>
  <si>
    <t>18-000102</t>
  </si>
  <si>
    <t>According to driver #1, he was backing vehicle #1 out of the Dock and Lift parking lot in the city of Spring Park onto the 4500 block of Shoreline Dr. aka Co. Rd 15. Driver #1 said that he looked both ways to see if there was any traffic coming from the westbound side and he did not see any. Vehicle #1 began backing into the roadway and suddenly vehicle #2 appeared on the westbound side. According to driver #1, he said driver #2 was NOT paying attention. Driver #1 immediately stopped as vehicle #2 approached. Driver #1 said he could not shift gears to forward as vehicle #2 was approaching too fast. Driver #1 watched as vehicle #2 attempted to swerve to it's left but crashed into the rear of vehicle #1's trailer almost at full speed. Driver #2 said, driver #2 never applied her brakes. Driver #1 said he was surprised that driver #2 was not seriously hurt.
According to driver #2, she was traveling westbound on Shoreline Dr. approaching the 4500 block. Driver #2 said that she did not see that the trailer of vehicle #1 had backed into the roadway in front of vehicle #2. Driver #2 said that she attempted to swerve out of the way at the last second but was not able too and struck the rear of vehicle #1's trailer causing severe disabling damage to vehicle #2. When asked, neither driver sustained any physical injuries as a result of this accident.</t>
  </si>
  <si>
    <t>18-011315</t>
  </si>
  <si>
    <t>According to driver#1, he was traveling westbound on County Rd. 15 behind vehicle#2. Driver#1 said that vehicle#2 suddenly slowed and stopped on County Rd. 15 in front of him. Driver#1 said he depressed the brake pedal and nothing happened. Driver#1 then said that he jammed on the brakes and said "I don't know, I must have hydroplaned" into the back of vehicle#2. Vehicle#1 struck vehicle#2 in the rear section as vehicle#2 had stopped for an emergency vehicle to pass in front.
According to driver#2, he was traveling westbound on County Rd. 15. He saw a police squad car sitting in a driveway on the 4500 block of County Rd. 15. The police vehicle illuminated it's emergency lights to enter the roadway. Driver#2 slowed and stopped on County Rd. 15 to allow the police vehicle to cross in front of him to go eastbound on County Rd. 15. Driver#2 said that's when he felt the impact from behind. Driver#2 said vehicle#1 struck vehicle#2 in the rear section. According to both parties, the officer advised them to stay put until another police unit could respond to their accident scene. 
No injuries reported.</t>
  </si>
  <si>
    <t>Unit# 1 was travelling westbound on Shoreline Dr.  at an unknown rate of speed.  Unit#1 stated he fell asleep and traveled off the road way striking a tree before stopping.</t>
  </si>
  <si>
    <t>17-004809</t>
  </si>
  <si>
    <t>Vehicle#1 was attempting to enter an open parking spot to the west of where vehicle#2 was parked. On Vehicle#1's second attempt to enter the parking spot, it moved forward and struck vehicle#2 in the left rear portion causing moderate damage to both vehicles. Driver#1 did not leave any contact information prior to leaving the scene.</t>
  </si>
  <si>
    <t>VEHICLE #1 WAS DRIVEN BY KELM WEST ON SHORELINE DR. SHE ATTEMPTED TO TURN LEFT INTO A PRIVATE LOT. VEHICLE #2 WAS DRIVEN BY LIND EAST ON SHORELINE DR. KELM TURNED AND DID NOT YEILD TO LIND. VEHICLE #1 STRUCK VEH #2 IN THE FRONT LEFT. VEHICLE #1 WAS TOWED. VEHICLE #2 WAS ABLE TO DRIVEN FROM THE SCENE.</t>
  </si>
  <si>
    <t>16-001113</t>
  </si>
  <si>
    <t>On 02/02/2016 at approximately 1519 hours I, (Officer Raze #6526) was dispatched to the Minnetonka Shores Parking Lot, 4515 Shoreline Drive in Spring Park for an accident involving three vehicles. Upon my arrival, I made contact with the RP, Mary Joann Johnstone 01/24/1956. Mary advised me that her car was parked facing north next to her co worker's car that was parked facing south. Mary said she came outside to get her car ready to leave work and noticed that Keba Jobes 02/19/1989 had hit her co worker's vehicle that was parked next to her vehicle and it was pushed into her parked vehicle. Mary stated that Keba was driving east in the parking lot and was trying to park next to their vehicles when he lost control of his vehicle due to the heavy snow  in the parking lot. Keba hit the rear passenger side of Susan's car which pushed her car into Mary's vehicle and hit her vehicle on the front driver side. Moderate damage to all vehicles but none of the vehicles were towed. All parties exchanged information when I was on scene. Clear.</t>
  </si>
  <si>
    <t>19-008763</t>
  </si>
  <si>
    <t>According to driver #1, she was attempting to exit the Minnetonka Shores parking lot northeast exit and make a left turn onto County Rd 15 (aka) Shoreline Dr. Driver #1 said she looked both ways and did not see vehicle #2 stopped in the turn lane to go north. According to driver #1, she entered the roadway to turn left and struck vehicle #2 that was already stopped. Vehicle #1 rode over the hood of vehicle #2 causing severe damage to vehicle #1 and #2.
According to driver #2, she was stopped in the center turn lane waiting to make a left turn into the boatyard. She was waiting for westbound traffic to clear when suddenly the front of vehicle #2 was struck by vehicle #1. Driver #2 said vehicle #1 drove right over the front hood of her car causing severe damage. No injuries were reported by either driver. Driver #1 was cited for fail to yield while making a left turn.</t>
  </si>
  <si>
    <t>19-010539</t>
  </si>
  <si>
    <t>According to driver #1, he was traveling westbound on County Rd 15 aka Shoreline Dr. behind vehicle #2. Driver #1 said he is not from the area. Driver #1 looked down at his GPS briefly for directions and when he looked back up "it happened so fast." When I asked for clarification, driver #1 said "I hit him." Driver #1 admitted to being distracted briefly. 
According to driver #2, he was traveling westbound on County Rd. 15 aka Shoreline Dr. Driver #2 said that he saw vehicle #1 behind his vehicle further back east from the accident scene. Driver #2 said that he slowed to turn into the 4400 Shoreline parking lot. Driver #2 was suddenly and violently struck from behind. Driver #2 said vehicle#2 was pushed up onto the sidewalk, over a snow bank, and came to rest inches from a large tree.
Driver #1 was cited for fail to drive with due care. Driver #2 was transported to Ridgeview Hospital in Waconia for further evaluation and or treatment.</t>
  </si>
  <si>
    <t>16-014464</t>
  </si>
  <si>
    <t>Unit 1 following Unit 2 westbound Shoreline Dr. passing intersection of Interlachen Rd. Drv. 1 stated Unit 2 moved over to center median as if he were going to take a left hand turn. Drv. 1 stated he continued to drive straight. Drv. 1 stated Unit 2 took a right hand turn and Drv. 1 collided with Unit 2. Drv. 1 stated there was no right turn signal used by Unit 2. Drv. 1 obtained Unit 2 insurance information. No other information was obtained by Drv. 1. I called Drv 2's insurance company and was able to gather information regarding Drv 2's vehicle.</t>
  </si>
  <si>
    <t>13-014993</t>
  </si>
  <si>
    <t>Black Lake Road</t>
  </si>
  <si>
    <t>Unit 1 was pulling a boat trailer with no boat with license plates MN 6275CPT. Unit 1 stated he was slowing in traffic for the upcoming traffic light at Interlachen Road when he was rear ended by Unit 2. The driver said the trailer dislodged from the hitch and the tongue hit the bumper of the truck. The right rear tail light of the trailer was broken and the center left of the bumper of the truck had a scratch. 
The driver of Unit 2 stated she was looking at her radio when suddenly the vehicle in front of her stopped. She applied the brakes but was unable to stop in time and rear ended the trailer attached to Unit 1. Her vehicle sustained front end damage and was driveable. 
The driver and registered owner of Unit 1 is the same person but recently has had a name change that as of the time of the report had not yet been entered and updated within DVS. 
MSP CVI came out and did an inspection of Unit 1 as well.</t>
  </si>
  <si>
    <t>THREE VEHICLES WERE INVOLVED IN THIS ACCIDENT. ALL THREE VEHICLES WERE IN THE EASTBOUND LANE OF SHORELINE DRIVE TRAVELING EAST JUST WEST OF THE INTERSECTION OF SHORELINE DR / INTERLACHEN RD. UNIT 3 - WHICH WAS THE EASTERN MOST VEHICLE NEAREST THE INTERSECTION WAS NOT DAMAGED AS A RESULT OF THE ACCIDENT AND WAS NOT INCLUDED IN THIS STATE ACCIDENT REPORT. UNIT 3 REMAINED UNIDENTIFIED AS A RESULT AND NO FURTHER INFORMATION IS AVAILABLE REGARDING UNIT 3. 
UNIT 1 WAS THE SECOND VEHICLE INVOLVED IN THE ACCIDENT AND WAS BETWEEN UNIT 3 AND UNIT 2. UNIT 2 WAS THE WESTERN MOST VEHICLE IN THE LINE OF THE THREE VEHICLES INVOLVED IN THIS ACCIDENT. UNIT 3 AND UNIT 1 WERE COMING TO A STOP AT THE INTERSECTION OF SHORELINE DRIVE / INTERLACHEN RD AS THE LIGHT FOR EASTBOUND TRAFFIC WAS RED. UNIT 2 ADVISED THAT THE VEHICLES IN FRONT OF HER (UNIT 3 AND UNIT 1) SLOWED VERY QUICKLY AND CAME TO A STOP. UNIT 2 ADVISED THAT AS A RESULT, SHE WAS UNABLE TO STOP IN TIME AND STRUCK THE REAR OF UNIT 1 WITH THE FRONT OF HER VEHICLE. UNIT 2 ADVISED THAT AFTER SHE STRUCK THE REAR OF UNIT 1, UNIT 1 WAS THEN FORCED FORWARD AND STRUCK THE REAR OF UNIT 3 AS A RESULT. 
POINTS OF CONTACT:
UNIT 2 STRIKING THE REAR OF UNIT 1 / THEN UNIT 1 STRIKING THE REAR OF UNIT 3 AS A RESULT</t>
  </si>
  <si>
    <t>13-2727</t>
  </si>
  <si>
    <t>4315 Shoreline Dr.</t>
  </si>
  <si>
    <t>Interlachen Rd.</t>
  </si>
  <si>
    <t>Driver 1 was eastbound on Shoreline Dr. approaching the intersection at Interlachen Rd.  Driiver 1 slowed in traffic several vehicles back from the red stoplight.  Driver 2 rear-ended driver 1. Driver 1 and driver 2 drove into a nearby parking lot and called for police.  Driver 2 (Swanson) was found to be cancelled IPS and he was arrested and booked at PD2.  Driver 1 complained her neck hurt but she refused medical attention.</t>
  </si>
  <si>
    <t>Officer Needham notified me of two down traffic signs at the intersection of Shoreline Dr. and Interlachen Rd. Upon arrival, I found two damaged traffic signs in the center median of Shoreline Dr., west of Interlachen Rd. There were tire marks leading from westbound Shoreline Dr. onto the center median. There were several pieces of the striking vehicle in the roadway. Based on the damaged vehicle parts it appeared the vehicle was red in color. I found a headlight in the center of Shoreline Dr. I searched the serial number of the headlight and discovered it was for a Honda Accord. Officer Needham advised he saw a red Honda Accord driving westbound on Shoreline Dr. approximately 1/4 mile away from the intersection moments before discovering the damaged signs. Officer Needham advised the Honda was missing the drivers side headlight. Officer Needham said the Honda was bearing Minnesota license plate 738-HNB. The registered owner of the vehicle was CRAIG ALAN KINGREN, 07/30/1964. Officers searched the area for the vehicle and were unable to locate. 
I contacted Hennepin Dispatch and requested Wright County Deputies check CRAIG's address for the vehicle. Wright County Deputy Grahm called me and informed me they made contact with residents at the address. Deputy Grahm stated the driver of the vehicle was ASHLYNN  ANN KINGREN, DOB 01/01/1992. Deputy Gram advised ASHLYNN lived at an unknown address in Mound. Officers searched several data bases and discovered ASHLYNN lived at 5420 Three Points Blvd. Apartment 213. 
Officer Needham and I responded to the address and found the vehicle parked outside the apartment complex. I made contact with ASHLYNN and she advised me she was the driver of the vehicle. ASHLYNN said she was driving home from work when she reached down to grab something that fell to the floor. ASHLYNN said she accidentally drove her car onto the center median and struck the signs. ASHLYNN said she was scared and did not know what to do. ASHLYNN said she drove home and was going to call Police in the morning. I did not detect any signs of impairment on ASHLYNN.
I placed a yellow tag on the damaged signs (Tag number70646).</t>
  </si>
  <si>
    <t>Veh #1 was waiting at the stop light.  Veh #2 slowing behind Vehicle #1 that was stopped at the stop light.  The driver of vehicle #3 said Veh #2 stopped abruptly and he was unable to stop and rear-ended Veh #2.</t>
  </si>
  <si>
    <t>I Officer McCoy responded to a property damage accident on Shoreline Dr just east of Interlachen Rd. Upon arriving on scene I made contact with the reporting party, Daniel, who was driving unit 1, MN LIC 6BB649. Daniel was also there with his wife Gwendolyn who was the passenger in unit 1. I spoke to unit 2, MN LIC 535-EAJ, driver and ID him as Spencer. I asked if anyone was injured and Daniel and Gwendolyn were a little sore. Spencer stated he was not injured. All three individuals refused medical attention. Daniel stated he was traveling east on Shoreline Dr when stopped to let a ambulance what was traveling east with its emergency lights on go by him. Daniel stated when he stopped is when he got hit in the rear bumper by Spencer. Spencer stated he was traveling east on Shoreline Dr. and did not see Daniel stop in front of him. Spencer stated he did not have enough time to stop and rear ended Daniel. I took photos of the damage and obtained everyone's information. 
On 05/19/17 Daniel called me and advised me Gwendolyn and himself saw a doctor today because he had pain in his neck and lower back do to the accident. Daniel stated Gwendolyn had pain in her neck.</t>
  </si>
  <si>
    <t>Unit 2 was heading east on Shoreline Dr. and came to a stop for a red light at Interlachen Rd.  Unit 1 was behind Unit 2.  According to Unit 2 the light turned green and before he could start moving he was rear ended by Unit 1.  Unit 2 pulled over to exchange information and Unit 1 made no attempt to stop and continued south on Interlachen Rd.</t>
  </si>
  <si>
    <t>13-013662</t>
  </si>
  <si>
    <t>INTERLACHEN RD</t>
  </si>
  <si>
    <t>VEH 1 STOPPED IN RUSH HOUR TRAFFIC. DR OF VEH 2 HIT THE REAR OF VEH 1. DR OF VEH 2 SAID SHE WAS LOOKING IN HER REARVIEW MIRROR AT HER DAUGHTER .................................................</t>
  </si>
  <si>
    <t>Shorline Dr</t>
  </si>
  <si>
    <t>Interlachen Rd</t>
  </si>
  <si>
    <t>Unit #1 was merging from Interlachen Rd to Shoreline Dr when Unit #2 was heading Eastbound Shoreline Dr through the intersection of Interlachen Rd. Unit #1 merged infront of Unit #2. Unit #2 hit Unit #1 and Unit #1 then hit Unit #3 which was parked on the shoulder of Shoreline Dr. I asked the drivers if they needed medical attention which they all denied. Unit #1 was dropped off at her sons house for the night by #525</t>
  </si>
  <si>
    <t>14-015700</t>
  </si>
  <si>
    <t>UNIT 3 STOPPED IN TRAFFIC ON SHORELINE DR. WAITING TO MAKE LEFT HAND TURN SOUTHBOUND ONTO INTERLACHEN RD. UNIT 2 WAS STOPPED BEHIND UNIT 3 WAITING TO MAKE LEFT HAND TURN SOUTHBOUND. UNIT 1 DRIVING WB APPROACHING UNIT 2 AND UNIT 3 FROM REAR. UNIT 1 WAS CHANGING RADIO STATION IN VEHICLE AND DID NOT SLOW IN TIME. UNIT 1 STRUCK THE REAR OF UNIT 2 IN TURN CAUSING UNIT 2 TO STRIKE THE REAR OF UNIT 3.</t>
  </si>
  <si>
    <t>UNIT 1 was stopped at red light on westbound Shoreline Dr. at Interlachen Rd. in Spring Park. UNIT 2 approached westbound from the rear of UNIT 1. DR 2 stated she attempted to stop but failed to do so completely prior to making contact with the rear of UNIT 2 with her front bumper. Both parties denied medical attention on scene. DR1 stated she had a slight headache from the impact. I advised her to advise her doctor. DR2 stated she had no injuries. I observed slight damage to the rear of UNIT 1 and to the front of UNIT 2. Both parties took their own photos of the damage on scene.</t>
  </si>
  <si>
    <t>Veh #1 was traveling westbound Shoreline Drive approaching Interlachen Road. Veh #1 stopped and slid on the slippery road. Veh #1 swerved to the left and drove over the street sign in the center median. Veh #1 had front and front passenger door damage. The street sign was laying on the ground. THe driver had been drinking and passed SFST's. Yellow Property Tag #101906 was placed on sign. No citations.</t>
  </si>
  <si>
    <t>16-006717</t>
  </si>
  <si>
    <t>According to driver#1, she was traveling northbound on Interlachen Rd. turning right onto eastbound CNTY 15. Driver#1 said she was looking to her left watching for eastbound traffic approaching on CNTY 15. Driver#1 did not notice that vehicle#2 was stopped in the turn lane in front of her. Vehicle#1 struck vehicle#2 in the rear section. According to driver#2, he was stopped waiting for eastbound CNTY 15 traffic to clear so he could merge in. As driver#2 was stopped waiting, vehicle#1 struck vehicle#2 in the rear. No apparent injuries occurred as a result of the accident. Medical attention was refused by both drivers.</t>
  </si>
  <si>
    <t>Vehicle 1 was stopped at a red left turn arrow when driver's foot slipped off the brake and vehicle 1 rolled into vehicle 2 causing minor damage.</t>
  </si>
  <si>
    <t>Vehicle 1 was headed westbound on Shoreline Dr.  Vehicle 2 was also headed westbound but was ahead of vehicle 1 in the turn lane to make a left turn onto Interlachen Rd.  Vehicle 2 stated there was a vehicle ahead of them that was stopped and when they tried slowing they started to slide.  Vehicle 2 then made a right turn back into the westbound lane of travel into vehicle 1.</t>
  </si>
  <si>
    <t>18-000779</t>
  </si>
  <si>
    <t>The driver of vehicle #1 was turning right from Interlachen Rd onto Shoreline Dr. She slowed down at the yield sign to look for on coming traffic. She slowed and stopped to verify no traffic was coming. The driver of vehicle #2 was behind and believed vehicle #1 was continuing onto Shoreline Dr. Vehicle #2 rear ended vehicle #1 causing minor damage.</t>
  </si>
  <si>
    <t>Vehicle #1 was stopped in the left turn lane to go SB CO 125 from Shoreline Drive. Vehicle #2 was behind #1 also stopped and waiting to make a left turn. Driver of #1 said the vehicle in front of him (lic#238NVV a white PRIUS)and at first he didn't realize the Prius was stalled. It turns out the owner of the PRIUS had run out of gas and left his Prius with the hazards lights on to walk to a nearby gas station. Driver #1 realized when the light turned green and the Prius wasn't moving forward that the Prius was unoccupied. Driver #1 said he backed up the truck to make space to go around the Prius and backed into #2.</t>
  </si>
  <si>
    <t>Vehicle was northbound on Interlachen entering the turn lane to go east on Shoreline.  Vehicle slid on the snow and hit the curb of the center median breaking the steering mechanism.</t>
  </si>
  <si>
    <t>15-007690</t>
  </si>
  <si>
    <t>4280 Shoreline Dr</t>
  </si>
  <si>
    <t>On 07/08/2015 at approximately 1732 hours I, (Officer Raze #6526) was dispatched to 4208 Shoreline Dr in Spring Park for a PD Accident. Dr#3 was stopped waiting for the stoplight to change at the intersection of Interlachen Dr/Shoreline Dr. Dr#2 was slowing down behind Dr#3 almost to a complete stop. Dr#1 wasn't paying attention or following to closely. Dr#1 rear ended Dr#2 which launched Dr#2 vehicle into Dr#3. No injuries. I cleared.</t>
  </si>
  <si>
    <t>13-4201</t>
  </si>
  <si>
    <t>4317 Shoreline Dr.</t>
  </si>
  <si>
    <t>Dr 1 slowed in traffic for a redlight.  Dr 2 rear-ended Dr 1.  The sun to the east had a factor in this crash. Dr 1 complained of neck pain and Dr 2 complained of a hurt nose.  Both Dr 1 and Dr 2 refused ambulance or medical attention.  Both vehicle's were driven from the scene.</t>
  </si>
  <si>
    <t>UNIT #1 WAS SLOWING FOR TRAFFIC ATTEMPTING TO MERGE ONTO SHORELINE DR FROM INTERLACHEN RD IN SPRING PARK. UNIT #1 STOPPED FOR EAST BOUND TRAFFIC ON SHORELINE DR. UNIT #2 REAR ENDED UNIT #1 WHEN UNIT #1 STOPPED FOR TRAFFIC. UNIT #1 HAD MINOR DAMAGE TO THE REAR. UNIT #2 HAD SURFACE DAMAGE TO THE FRONT.</t>
  </si>
  <si>
    <t>16-003014</t>
  </si>
  <si>
    <t>On 03/28/2016 at 1606 hours I, (Officer Raze #6526) was patrolling Shoreline Drive when I saw a vehicle stalled in the middle of the road. I made contact with Lori and she advised me her vehicle's accelerator was stuck so she had to shut it off. I asked Lori if she was okay and she said she was fine. Lori advised me she hit someone in front of her because the vehicle would not stop. Lori said she was afraid to start her car because it would take off without her control. I advised her to put the car in neutral and I would push the vehicle off the busy road. I pushed her off of the road and she parked it in a safer place. She advised her friend would tow her vehicle for her. Lori had minor damage to her front bumper. The driver of the vehicle who Lori hit was parked in the BP Gas Station across the street so I drove over to make sure she was not injured. Alexis advised she was fine. Alexis said she was stopped in line waiting to take a left turn onto Interlachen Rd from Shoreline Drive when Lori came up behind her and hit her back bumper. Alexis said she pulled forward after she hit her and Lori moved forward again and hit her. Alexis's vehicle had minor damage to the back bumper. Alexis and Lori exchanged information. I advised Alexis and Lori how to obtain a police report and advised them to call if they had any more questions. Clear.</t>
  </si>
  <si>
    <t>16-002338</t>
  </si>
  <si>
    <t>Unit 1 stated a Hennepin County Water Patrol Deputy / vehicle was leaving their office with their lights and sirens on. Unit 1 stated the vehicle in front of her came to a complete stop. Unit 1 stated she came to a complete stop./ Unit 1 stated, Unit 2 then rear ended her. Unit 2 stated she did not have enought time to stop her vehicle and rear ended Unit 1. Unit 2 was arrested for DWI.</t>
  </si>
  <si>
    <t>vehicle 1 waw eastbound on Shoreline Dr and was slowing in traffic.  Vehicle 2 was following vehicle 1 and tried to slow down as traffic slowed but do to slippery roads was anable to slow in time and slid into vehicle 1.</t>
  </si>
  <si>
    <t>16-009220</t>
  </si>
  <si>
    <t>Unit 2 was driving westbound Shoreline Dr. Unit 1 was making a left hand turn from the parking lot of 4165 Shoreline Dr. to go westbound Shoreline Dr. Unit 1 started moving northbound to go around the median. Unit 1 did not see Unit 2, when Unit 1 was turning. Unit 1 collided with Unit 2. Unit 1 and 2 drove into the parking lot of 4165 Shoreline Dr. Driver 1 stated to officers it was her fault. No injuries.
Unit 1 had scratches on the passenger side front bumper with paint that consisted with Unit 2.
Unit 2 had dented driver side back quarter panel.</t>
  </si>
  <si>
    <t>Vehicle 1 was westbound on Shoreline Dr. in the area of Spring St. Vehicle 1 slowed to allow a vehicle to turn south into the lot at 4141 Shoreline Dr. Vehicle 2 rear ended vehicle 1. The driver in vehicle 2 exited the vehicle and got back in and drove away westbound on Shoreline Dr. Vehicle 2 was described as a beige colored Chevrolet 4 door passenger vehicle with possible MN license plate of #315UYT. That license plate was not a match nor were attempted combinations of license plates. The driver of vehicle 1 complained of neck injury but he refused medical care. Both vehicles were driven from the scene.</t>
  </si>
  <si>
    <t>16-012223</t>
  </si>
  <si>
    <t>I Officer McCoy responded to a property damage accident at Shoreline Dr and Sunset Rd. Upon arriving on scene I made contact with KNOWLES and ROBERTS. KNOWLES stated she was traveling east on Shoreline Dr at Sunset Dr and was waiting for the red light to turn green. KNOWLES stated the light turned green and she was rear ended by ROBERTS. ROBERTS stated she was traveling east on Shoreline Dr. ROBERTS stated she was thought KNOWLES was going to go when the light turned green and she then rear ended KNOWLES. Both KNOWLES and ROBERTS refused medical attention. I took photos of the the damaged vehicles.</t>
  </si>
  <si>
    <t>16-003390</t>
  </si>
  <si>
    <t>Unit#1 entered H.C. Water Patrol parking lot from Shoreline Dr. DR#1 stopped in lot facing east and began to reverse his squad with boat trailer into parking space on northwest corner of parking lot. As he did so, Unit#2 also entered the lot from Shoreline Dr. directly behind Unit#1 as he began to reverse. Dr#2 was unable to react in time to avoid the low speed impact of Unit#1's boat trailer prop into the front bumper of her vehicle. All parties denied medical attention. Unit#2 had moderate damage to front bumper, hood and license plate. I did not observe damage to Unit#2. Hennepin County Crime Lab took photos at the scene per policy.</t>
  </si>
  <si>
    <t>Driver # 1 Ms. Nelson was traveling East in the area of 4100 Shoreline Drive when she ran into the rear of Mr. Kenady's truck that was stopped in traffic.  There were no apparent signs of speed or distracted driving.  The Nelson Van had severe front end damage and the Pickup driven by Mr. Kenady had Moderate read bumper damage.</t>
  </si>
  <si>
    <t>SUNSET DR</t>
  </si>
  <si>
    <t>Unit #1, #2 and #3 were EB on Shoreline Drive at the intersection to turn NB onto Sunset Drive. Unit#1 and #2 were stopped. Vehicle #3 rear-ended vehicle #2 which was pushed into the jet ski trailer that vehicle #1 was pulling. The driver of #3, a Fed Ex driver, stated he tried to brake but his brakes malfunctioned and were "squishy". I required Fed Ex privately tow the truck. 
The jet ski trailer and jet ski being pulled by unit #1 both sustained damage. The Jetski had it's exhaust broken off and had scratches to the front. Jet Ski registration MN9518 KF registers to a Soheil Pakzad.</t>
  </si>
  <si>
    <t>Vehicle 2, an MTC bus was eastbound on Shoreline Dr. at Sunset Dr. stopped at a red light. Vehicle 1, a Honda Fit was eastbound behind this bus. Vehicle 1 came up from behind and the vehicle's front end collided into the rear end of the bus. Vehicle 1 had airbag deployed. I called MTC and learned the bus was #3328 route #677. Vehicle 1 driver was instructed to call MTC phone number provided to make a crash report with their agency.</t>
  </si>
  <si>
    <t>FRALICK was driving CORTLAND SMITH'S Jeep (MN LIC #436-MMT) with FRALICK'S trailer attached when FRALICK'S trailer hit WARNER'S trailer causing damage. WARNER'S truck and trailer were legally parked and not hanging out into the parking lot. SEE PICTURES of both trailers. The right step near the tire of FRALICK'S trailer (fender) struck the rear left side of WARNER'S fender cracking it and braking the taillight. FRALICK was turning around in the parking lot to park the Jeep and trailer. SMITH was present but was at the boat in the water. MCDEID, who was still on scene when I arrived, called 911 because it appeared FRALICK was going to leave on the water. When I arrived, SMITH was getting in the Jeep and he was preparing to assist FRALICK in getting the boat back on the trailer. 
I left a business card on WARNER'S windshield (MN #3BR166) because he was not present. When FRALICK and SMITH were done taking the boat out I approached FRALICK about the accident. He stated his insurance card was in his vehicle but that he had insurance through Liberty Mutual. I advised him to call me with the policy number which he did, #A052487325697052. 
I later spoke with WARNER and gave him all the necessary information to file a claim if he chooses.</t>
  </si>
  <si>
    <t>Vehicle #2 was traveling on County Road 15. Vehicle #1 was traveling on County Road 51. Driver of vehicle #1 stated he applied his brakes as he approached the stop sign at County Road 15. Driver of vehicle #1 further stated he began to skid on the icy/wet roadway and went through the intersection and crashed into vehicle #2.</t>
  </si>
  <si>
    <t>14-004358</t>
  </si>
  <si>
    <t>Sunset Dr.</t>
  </si>
  <si>
    <t>Units #1 and #2 stopped at red light on WB Shoreline Dr. behind several other vehicles at Sunset Dr. Unit #3 did not stop and struck the rear of Unit #2 causing it to strike the rear of unit #1. I arrived on scene and checked for injuries. Driver #2 complained of slight neck pain. All parties refused medical attention. DR #3 stated he accelerated when the light turned green. He then noticed cars were not yet moving. As he attempted to brake, his foot became trapped between his gas pedal and floor mat. He said he was unable to free his foot in time to apply his brake. He estimated his speed to be 15mph upon impact. He stated he was not using his phone prior to the crash. It should be noted that DR#2 stated the light was still red during impact. No witnesses were available.</t>
  </si>
  <si>
    <t>14-006504</t>
  </si>
  <si>
    <t>4100 Co. Rd. 15</t>
  </si>
  <si>
    <t>Sunset Dr</t>
  </si>
  <si>
    <t>D.1 and D.2 were heading west bound on Co. Rd. 15. D.2 noticed traffic ahead was stopped and stopped for traffic. D.1 was distracted by looking down at the radio. D.1 rear ended Vehicle 2. Both vehicles had extensive damage and were towed.
D.1 was cited for inattentive driving.</t>
  </si>
  <si>
    <t>15-5205</t>
  </si>
  <si>
    <t>4141 SHORELINE DR</t>
  </si>
  <si>
    <t>SUNSET RD</t>
  </si>
  <si>
    <t>UNIT 1 WAS SLOWING IN TRAFFIC.  UNIT 2 FAILED TO SLOW DOWN AND REAR ENDED UNIT 1.  UNIT 2 SAID THEY DID NOT EVEN APPLY THE BRAKES BEFORE HITTING UNIT 1.</t>
  </si>
  <si>
    <t>Driver of vehicle #1 was stopped at red semaphore WB CO 15 at CO 51. Driver of #2 was in a light garbage hauler and rear-ended #1. Driver of #2 said he hit brakes and slid into #1. I had vehicle #2 privately towed from scene as we could not determine if the problem was hydroplaning or a vehicle brake malfunction. Driver #2 cited for No Medical Card in Possession. Driver #1 said his head hit the back windshield and was a little shaken up but did not want an ambulance.</t>
  </si>
  <si>
    <t>DR1 STATED HE WAS STOPPED AT A RED LIGHT IN WESTBOUND LANE ON SHORELINE AT SUNSET DR WHEN DR2 FAILED TO STOP, STRIKING THE REAR OF HIS VEHICLE. DR1 DID NOT NOTICE IF DR2 ATTEMPTED TO APPLY HIS BRAKES. UNIT1 HAD DAMAGE TO REAR TRAILER HITCH.
DR2 STATED HE WAS TRAVELING WESTBOUND ON SHORELINE AT SUNSET DR WHEN HE LOOKED AWAY FROM THE ROADWAY TO SEE THE LAKE TO HIS SOUTH. DR2 SAID HE DID NOT NOTICE THAT TRAFFIC HAD STOPPED AT THE RED LIGHT AT INTERLACHEN. WHEN DR2 NOTICED UNIT1 IN FRONT OF HIM, HE ATTEMPTED TO APPLY HIS BRAKES BUT COULD NOT AVOIN THE COLLISION. UNIT2 HAD SEVERE DAMAGE TO THE FRONT END.
ALL PARTIES DENIED MEDICAL ATTENTION. BOTH UNITS WERE DRIVEN FROM THE SCENE.</t>
  </si>
  <si>
    <t>D.2 was heading west bound on co. rd. 15. D.2 stated she was on her cell phone when she looked to her right, when she returned looking at the roadway V.1 was stopped in roadway due to a red light. D.2 crashed into the rear of V.1. No injuries and No citations issued.</t>
  </si>
  <si>
    <t>16-011335</t>
  </si>
  <si>
    <t>Unit 1 eastbound Shoreline Dr. and was stopped due to traffic. Unit 2 eastbound Shoreline Dr. stopped due to traffic and was behind Unit 1. Unit 3 collided with Unit 2 pushing Unit 2 was pushed into Unit 1. Driver 3 did not see Unit 2 stop. Vehicles were moved off roadway before officers arrived. Unit 2 was towed by Williams Towing. Unit 3 was at fault.</t>
  </si>
  <si>
    <t>Both vehicles were west bound on Shoreline waiting for the red light at Sunset Dr.  When the light turned green, both vehicles began moving forward.  #1 accelerated faster than #2 and hit #2 in the rear right bumper with #1's front bumper.  Driver of #2 said she saw driver of #1 eating something prior to the crash.  #1 had a Dairy Queen blizzard in the cup holder.  Crash happened at red dot on the uploaded photo.
After recieving this report driver #2 called and told me that driver #1 was never stopped at the light.  Driver #2 wanted this included in the report.</t>
  </si>
  <si>
    <t>16-005376</t>
  </si>
  <si>
    <t>D.1 was heading east bound on Shoreline Dr. V.2 and V.3 were stopped due to traffic congestion. D.1 did not stop and crashed into V.2. V.2 was pushed forward into V.3. D.1 said he did not see traffic was stopped and was unable to stop before crashing.
D.2 said her neck was sore but did not need medical attention. advised to follow up with Doctor if needed.</t>
  </si>
  <si>
    <t>DEL O TERO</t>
  </si>
  <si>
    <t>VEHICLE #1 WAS DISTRACTED AND REAR ENDED #2</t>
  </si>
  <si>
    <t>Drive one (248TRW) stated they were driving westbound on Shoreline Dr. approaching the intersection with Sunset Rd. Driver one said the traffic lights turned yellow and traffic started to slow. Driver one said they saw driver twos vehicle approaching behind them. Driver one side drive two was not slowing down so they pulled over into the right turn lane to avoid being rear ended. Driver one side the front of driver twos vehicle collided with the rear of their vehicle. 
Driver two (1PS502) said they were driving westbound on Shoreline Dr. approaching the intersection with Sunset Rd. Driver two said Driver one pulled into the right turn lane. Driver two said they went to pass driver one on the left and driver one pulled back into the same lane as driver two. Driver two said the front end of their vehicle collided with the rear end of driver ones vehicle.</t>
  </si>
  <si>
    <t>Vehicles #1 &amp; #2 were stopped on WB CO 15 for traffic. Vehicle #3 also WB rear-ended #2 which then rear-ended #1. Driver of #3 did not know how crash occurred. #3 complained of chest pain but refused transport.</t>
  </si>
  <si>
    <t>Unit #1 was traveling westbound on Shoreline Dr. Unit #1 stopped in a line of cars near the intersection of Shoreline/Sunset Dr. Unit #2 was behind unit #1 in the line of cars. Unit #2 did not stop when unit #1 stopped. Unit #2 collided with unit #1 and both units pulled to the side of Shoreline Dr. 
Driver and passenger in unit #1 said their neck/backs were sore. Driver of unit #1 said he would possibly go to the doctor, but did not want to be transported to the hospital. Unit #1's passenger, did not want to be seen by paramedics. Driver of unit #2 said he was okay and did not need medical attention. 
Both units were able to drive away from the scene.</t>
  </si>
  <si>
    <t>18-008901</t>
  </si>
  <si>
    <t>According to driver #1, she was traveling behind vehicle #2 eastbound on Co. Rd 15 (aka) Shoreline Dr. As they were passing Sunset Dr. and Spring Park landing, driver #1 was distracted by looking at the lake side. Driver #1 did not realize that traffic in front of her had slowed to almost a stop for other traffic in front. Driver #1 looked forward but it was too late, she could not stop in time and vehicle #1 struck vehicle #2 in the rear.
According to driver #2, he was traveling eastbound on Co. 15 approaching the intersection with Bayview Pl. He began to slow for traffic in front of vehicle #2. According to driver #2, he suddenly felt the bang and jolt from behind. It took him a moment to realize that vehicle #2 had been rear ended by vehicle #1. It should be noted that driver #1 said, it's my fault, I was looking at the lake. Driver #1 was cited for failure to drive with due care. Vehicle #1 was towed by driver #1's AAA service.</t>
  </si>
  <si>
    <t>OR19000710</t>
  </si>
  <si>
    <t>ON THE NOTED DATE AND TIME I RESPONDED TO THE LISTED LOCATION FOR A TWO VEHICLE PROPERTY DAMAGE CRASH. UPON ARRIVAL, THE DRIVER OF UNIT #1 WAS COMPLAINING OF MINOR NECK AND BACK PAIN. DRIVER OF UNIT #1 WAS LATER TRANSPORTED UPON REQUEST TO NORTH MEMORIAL HOSPITAL. PHOTOGRAPHS OF THE INCIDENT AND VEHICLE DAMAGE WERE TAKEN. \
UNIT #1 WAS TRAVELING WB SHORELINE DR AND WAS STOPPED WITH TRAFFIC FOR THE SEMAPHORE AT SUNSET DR. UNIT #2 WAS TRAVELING WB SHORELINE DR AND WAS COMING TO A STOP BEHIND UNIT #1. DRIVER OF UNIT #2 STATED THAT AS SHE WAS COMING TO A STOP BEHIND UNIT #1, HER FOOT SLIPPED OFF OF THE BRAKE PEDAL AND SHE STRUCK UNIT #1. DRIVER OF UNIT #2 STATED SHE WAS TRAVELING BETWEEN 5-10 MPH WHEN SHE HIT UNIT #1. 
BOTH UNITS WERE DRIVEN FROM THE SCENE. 
END OF REPORT. 
KKIRSCHNER #514</t>
  </si>
  <si>
    <t>16-011195</t>
  </si>
  <si>
    <t>Unit 1 was traveling east on Shoreline Dr. near Bayview Place when he went onto center median and struck concrete planter. Unit 1 pushed the planter from its original place approximately 4 feet. Unit 1 then stopped approximately 30 feet back in the eastbound lane of travel due to the vehicle being disabled from the collision. Unit 1 driver suffered no injuries and the vehicle was towed from the scene. Unit 1 driver did not know why he drifted off the lane of travel and onto the barrier. Photos were taken at the scene. Road conditions were good and the road was clear of any hazards.</t>
  </si>
  <si>
    <t>Vehicle #1 was traveling westbound on Shoreline Drive in the City of Spring Park. Vehicle #1 was approaching Bayview Place. Vehicle #1 said he closed his eyes for a second and fell asleep. Vehicle #1 had drifted towards the curbed median and the two left side tires went up onto the median according to the tire tracks. Vehicle #1 ran over the "do not enter" sign and the post. The sign and post flew up onto the front windshield damaging it severely. Vehicle #1 said he woke up after he had driven onto the median and was back onto the roadway where the vehicle had stopped. Vehicle #1 was in the middle of the road, so he drove the vehicle into a parking lot and called 911. No airbags deployed. Unit 1 complained of pain on the left hand due to cuts and glass. While talking to Vehicle #1 he started to have a seizure. He came out of it in less than a minute. Vehicle #1 said this happens all the time. Vehicle #1 refused to be transported by ambulance and called his mother. His mother came to the scene and took care of him. The vehicle was left in the lot. No alcohol or drugs suspected. 
North Ambulance Run #AL653094</t>
  </si>
  <si>
    <t>VEH 1 AND 2 WERE WESTBOUND IN CONGESTED TRAFFIC. VEH 1 WAS DRIVING BEHIND VEH 2. DR 1 STATED HE WAS GOING ALONG AND SNEEZED, NOT REALIZING THAT VEH 2 WAS STOPPED IN TRAFFIC. DR 1 STATED HE REAR ENDED VEH 2. 
DR 2 STATED THE SAME ACCOUNT AND BELIEVED HE WAS JUST STARTING FROM A STOPPED POSITION OR WAS STILL STOPPED IN TRAFFIC WHEN HIT FROM BEHIND.</t>
  </si>
  <si>
    <t>Orono</t>
  </si>
  <si>
    <t>vehicle hit sign at 3900 block of Shoreline Dr. crossing into on coming traffic eventually crashing at the 4600 block of Shoreline Dr.</t>
  </si>
  <si>
    <t>SHORELINE  DRIVE</t>
  </si>
  <si>
    <t>BAYVIEW PLACE</t>
  </si>
  <si>
    <t>Unit 1 was east bound Shoreline Drive. Unit 1 stopped for traffic. Unit 2 was east bound Shoreline Drive behind Unit 1. Dr 2 looked back at passing traffic and did not see that traffic was stopped. Unit 2 rear ended unit 1.  Moderate damage to the rear of unit 1. Unit 2 was totaled.  Williams towed both units for a personal tow. No injuries. Unit 2's front driver airbag was deployed.</t>
  </si>
  <si>
    <t>20-006171</t>
  </si>
  <si>
    <t>I responded to a traffic complaint on a silver Chevy Traverse bearing MN license #AHB880, traveling westbound Shoreline Drive near Shadywood Road in the City of Orono. The reporting party said the Chevy Traverse had gone into oncoming traffic and served back to correct itself. The Chevy Traverse continued westbound and almost went into the construction area at Shadywood Road and Shoreline Drive. The reporting party, POEHLER said she stopped for the red light at Shoreline Drive and Shadywood Road and the Chevy Traverse continued westbound in front of her. POEHLER updated dispatch to advise somehow the Chevy Traverse got behind her and rear ended her vehicle. The Chevy Traverse continued to drive off and there was a trail black scuff marks along with heavy driver's front end damage. The Chevy Traverse was not drivable. There were three other witnesses that came forward to say the Chevy Traverse had been driving all over the road.
The driver of the Chevy Traverse, DETLING was arrested for DWI-drugs.</t>
  </si>
  <si>
    <t>Michael was pulling a boat heading east on Shoreline Dr and slowed for traffic and was rear ended by James.  James said he was putting his cigarette out and looked away and rear ended Michael.  Michael had damage to his boat motor and trailer.</t>
  </si>
  <si>
    <t>13-14136</t>
  </si>
  <si>
    <t>3800 Shoreline Dr.</t>
  </si>
  <si>
    <t>Dunwoody Ave.</t>
  </si>
  <si>
    <t>UNIT 1 WAS WB ON SHORELINE DR. FOLLOWING TRAFFIC.  FEMALE PEDESTRIAN ATTEMTED TO CROSS SHORELINE DRIVE FROM SIDEWALK AT SOUTHEAST CORNER OF SHORELINE DR. AND DUNWOODY.  FEMALE WAS WITH TWO OTHERS WHO DID NOT TRY TO CROSS.  FEMALE PEDESTRIAN RAN INTO TRAFFIC RUNNING INTO UNIT 1.</t>
  </si>
  <si>
    <t>Unit 2 was slowing to a stop to turn left(south) onto Dunwoody Ave. from westbound Shoreline Drive. Unit 1 driver was traveling westbound behind Unit 2 and said she looked over at the Hope Chest business to see if they were open and did not see that Unit 2 was turning.  Unit 1 driver said she didn't have enough time to stop and her vehicle struck Unit 2 vehicle on the rear end. Unit 2 driver said he had his blinker on and everything was working properly. Unit 1 driver said it was her fault. It should be noted there is also a passing lane to the right to legally pass motorists turning south onto Dunwoody Avenue from westbound Shoreline. Both vehicles sustained moderate to heavy damage and had to be towed. No one complained of injuries from the crash while I was onscene. Photos taken by this officer.</t>
  </si>
  <si>
    <t>Vehicle #1 was eastbound in the 3700 block of Shoreline Dr and was slowing in traffic. Vehicle #2 approached eastbound and a rear to front collision occurred. The temperature was 5 degrees fahrenheit today. The driver of vehicle #2 made mention of brakes that did not respond upon braking. There were no injuries. Vehicle #1 had rear end damage. Vehicle #2 had front end damage. Both vehicles were able to be driven from the scene.</t>
  </si>
  <si>
    <t>Dunwood Avenue</t>
  </si>
  <si>
    <t>Veh #1 was eastbound Shoreline Drive. Veh #1 stopped for the vehicle infront of her. This vehicle was making a left turn. There is no left turn lane. Veh #2 was behind Veh #1. Veh #2 did not notice veh #1 was stopped. Veh #2 rear ended veh #1. There was damge to Veh #1's center rear bumbper. Veh #2 had damage to the front left bumper/headlight. Seatbelts were on. No injuries. No citations</t>
  </si>
  <si>
    <t>19-002017</t>
  </si>
  <si>
    <t>SEE REPORT</t>
  </si>
  <si>
    <t>Unit#1 was travelling westbound at the 3700 block of Shoreline and the traffic was congested due to the weather.  Unit#1 tried to stop to avoid hitting another vehicle travelling westbound.  Unit#1 swerved to the right side and went up onto the sidewalk and hit a utility pole.</t>
  </si>
  <si>
    <t>Vehicle #1 and # 2 both traveling EB on Shoreline Dr in traffic. Vehicle # 2 rear ended # 1. Vehicle # 2 did not stop at accident scene and drove off. Vehicle # 2 was described by witness as white van with aqua strip down side. It was driven by male driver around 50 yrs old. There was moderate rear end damage to vehicle # 1.</t>
  </si>
  <si>
    <t>3745 SHORELINE DRIVE</t>
  </si>
  <si>
    <t>LIVINGSTON AVE</t>
  </si>
  <si>
    <t>VEH #1 WAS TRAVELING WESTBOUND SHORELINE DRIVE. DRIVER SAID HE WAS HAVING AN ASTHMA ATTACK. HE SAID HE BEGAN TO COUGH AND PASSED OUT IN THE 3600 BLOCK SHORELINE DRIVE. DRIVER SAID HE WOKE UP TO THE AIRBAG IN HIS FACE. HIS VEHICLE STRUCK A LIGHT POLE AND A FIRE HYDRANT. DAMAGE TO THE LIGHT POLE AND THE FIRE HYDRANT. THE VEHICLE WAS NOT DRIVEABLE. THERE WAS CURRENT INSURANCE. NO CITATIONS ISSUED. SUBMITTED A DRIVER EVALUATION REQUEST.</t>
  </si>
  <si>
    <t>12-006911</t>
  </si>
  <si>
    <t>Livingston Rd</t>
  </si>
  <si>
    <t>Unit 1 was following unit 2 in traffic.  Driver of unit 2 had to slow suddenly for traffic further in front of unit 2.  Driver of unit 1 reported he was lowering his sun visor and momentarily took his eyes from the road.  Unit 1 struck the rear of unit 2 due to driver of unit 1 not noticing unit 2 slow until it was too late to avoid colliding.</t>
  </si>
  <si>
    <t>Livingston Ave</t>
  </si>
  <si>
    <t>Veh #1 was eastbound on Shoreline Dr. Veh #1 said she was driving straight when she lost control of her Jeep Wrangler on the ice covered roads crossing the center turn lane. Veh #1 slid into the westbound driving lane striking veh #2. Veh #1 entire passenger side impacted veh #2 front end. Both drivers were evaluated by paramedics but both denied transport.</t>
  </si>
  <si>
    <t>According to driver#1, he was traveling eastbound on Shoreline dr. (aka) County Rd. 15. As he drove, he complained that the rising sun was directly in his line of sight. Driver#1 did not see that vehicle#2 had stopped in front of him. Vehicle#1 struck vehicle#2 in the rear. Vehicle#1's front airbags deployed. Vehicle#1 sustained disabling damage as a result of the crash. 
According to driver#2, he was following behind eastbound traffic approaching the intersection with Co. Rd 15 and Casco Point Rd. Vehicle#2 slowed and stopped behind stopped traffic in front of vehicle#2. Driver#2 said he felt a jolt from behind. Driver#2 said vehicle#1 struck vehicle#2 in the rear. Vehicle#2 sustained moderate damage but was still functional as a result of the crash.</t>
  </si>
  <si>
    <t>14-008310</t>
  </si>
  <si>
    <t>3607 SHORELINE DR</t>
  </si>
  <si>
    <t>BOTH VEHS EAST BOUND, VEH 1 STOPPED IN TRAFFIC. VEH 2 HIT THE REAR OF VEH 1. NO INJURIES.</t>
  </si>
  <si>
    <t>Unit #1 was traveling eastbound on Shoreline Drive approaching Casco Point Road in the City of Orono. Unit #1 slowed down for traffic and Unit #2 rear ended Unit #1. Unit #2 said he looked away for a second and looked in front of him. Unit #2 said he tried to stop before striking Unit #1. Both drivers were wearing their seatbelts. No injuries.</t>
  </si>
  <si>
    <t>All three vehicles were heading east bound on Co Rd 15 (Shoreline Dr). Traffic in the area was coming to a stop due to morning commute. Veh. 3 and Veh.2 were slowing for traffic that was stopped. Veh.3 and Veh.2 were almost at rest when Veh.1 rear ended Veh. 2 causing Veh.2 then to rear end Veh.1.</t>
  </si>
  <si>
    <t>Driver number 2 was eastbound on Shoreline Dr. and was slowing down because of traffic.  Driver number 1 was coming up the hill also headed eastbound behind driver number 2 and was not able to stop in time and rear ended driver number 2.  Driver number 1 said she was on the brakes but the vehicle did not stop and she rear ended driver number 2.  No injuries reported.</t>
  </si>
  <si>
    <t>12-001394</t>
  </si>
  <si>
    <t>Co. Rd. 15</t>
  </si>
  <si>
    <t>Blaine Ave</t>
  </si>
  <si>
    <t>Unit 1 was travelling north on Casco Pt. Rd to the intersection at Shoreline Dr. when she did not stop for the stop sign and crashed into Unit 2. Unit 2 was travelling west on Shoreline at Blaine Ave. No injuries were reported at the scene and Unit 1 driver was arrested for DWI. Both vehicles were towed from the scene.
see supplement for more info</t>
  </si>
  <si>
    <t>Casco Point Rd.</t>
  </si>
  <si>
    <t>Dr. 1 was eastbound on Shoreline Dr east of Casco Point Rd and crashed into Dr. 2 also eastbound on Shoreline Dr. Dr. 2 complained of slight neck injury but he refused medical assistance.  Dr. 1 had her vehicle towed by Williams Towing.</t>
  </si>
  <si>
    <t>12-1141</t>
  </si>
  <si>
    <t>Kelly Ave</t>
  </si>
  <si>
    <t>Veh 1 was making a right hand turn when it was struck from behind by veh 2. Veh 3 stopped behind veh 2 and was struck from behind by veh 4. Two separate collisions with sencond crash caused because of the first crash.</t>
  </si>
  <si>
    <t>1955 Shoreline Dr.</t>
  </si>
  <si>
    <t>Spates Ave.</t>
  </si>
  <si>
    <t>Dr. 1 was westbound at 1955 Shoreline Dr. turning left to travel into the parking lot at that location.  Dr. 2 collided its drivers side front end into Dr. 1 at the drivers side rear end.  No injuries.  Williams Towing for Dr. 2.</t>
  </si>
  <si>
    <t>14-004925</t>
  </si>
  <si>
    <t>Driver 1 was exiting a parking lot and entering westbound Shoreline Dr (Co Rd 15) driving a 2011 Chevrolet Silverado. Driver 2 was westboung Shoreline Dr in a 2007 Kenworth T60 towing a trailer. Driver 1 made a wide right turn into the center left turn lane, then swerved back into the westbound lane. Driver two was attempting to slow and swerved to the curb. Driver 1 swerved into the left side of the semi.</t>
  </si>
  <si>
    <t>20-003308</t>
  </si>
  <si>
    <t>Driver #1 in Illinois license plate AM49139 was westbound on Shoreline Dr. approaching Blaine Ave. Driver #2 in Minnesota license plate #268TYB was following close behind also westbound. Driver #1 slowed as the vehicle in front of it also westbound activated its blinker to turn into the Dairy Queen parking lot. Driver #1 was unable to prevent a collision as Driver #2 rear ended Driver #1. Driver #1 had rear end damage. Driver #2 had front end damage. Driver #2 vehicle was towed by Kellys Towing. Driver #2 admitted to being distracted while driving as he had been moving a package and talking to his dog and child. Driver #1 said Driver #2 had been swerving in the lane and appeared distracted prior to the crash. Driver #2 was cited for following too closely.  Driver #1 drove the vehicle from the scene after.</t>
  </si>
  <si>
    <t>Driver of #1 said she was slowing in traffic when #2 rear ended her.  Driver of #2 said she didn't know what happened.  Driver of #2 said she looked down for a second then hit #1. Crash happened at the red dot in the photo.</t>
  </si>
  <si>
    <t>MN LIC 208-TUT stopped in the eastbound lane in rush hour traffic. MN LIC 060-PNE stated something fell off her seat and she got distracted rear-ending 208-TUT.</t>
  </si>
  <si>
    <t>Unit #1 was EB on CO 15 at Carmen Street in stop and go morning rush hour traffic. Raining steadily. Unit #2 was EB behind #1 and rear ended #1. Driver of #2 said because of wet roads he slid into #1.</t>
  </si>
  <si>
    <t>D.2 was heading eastbound on Shoreline Dr. when a vehicle in front of her slowed to a stop. D.2 came to a stop due to traffic. D.1 was not able to slow or come to a stop and crashed into the rear end of D.2. 
NO citation 
NO injuries</t>
  </si>
  <si>
    <t>Vehicle #1 was traveling westbound in the 3500 Block of Shoreline Drive in the City of Orono. Vehicle #1 said she accelerated a little and hit a patch of ice. Vehicle #1 said her vehicle went out of control and crossed over into the oncoming traffic. Vehicle #1 struck vehicle #2 head on which was traveling eastbound. Vehicle #2 saw vehicle #1 coming towards her direction and tried to move out of the way. Vehicle #2 bounced off Vehicle #1 and went up onto the boulevard/sidewalk. Vehicle #2 knocked out a fire hydrant. 
Both drivers wore seat belts. No injuries</t>
  </si>
  <si>
    <t>3574 SHORELINE DR</t>
  </si>
  <si>
    <t>CARMAN ST</t>
  </si>
  <si>
    <t>VEHICLE 1 WAS WESTBOUND ON SHOREILNE DR.  VEHICLE 2 WAS BEHIND VEHICLE 1 ALSO HEADING WESTBOUND.  VEHICLE 1 TURNED ON THEIR RIGHT BLINKER AND SLOWED DOWN TO MAKE A RIGHT TURN.  VEHICLE 2 STATED HE DID NOT SEE THE BLINKER OR BRAKE LIGHTS AND REAR ENDED VEHICLE 1.  DRIVER OF VEHICLE 1 WAS COMPLAINING OF NECK AND CHEST PAIN BUT REFUSED ALL MEDICAL ATTENTION.</t>
  </si>
  <si>
    <t>Vehicle #1 was traveling westbound in the 3500 Block of Shoreline Drive in the City of Orono. Vehicle #1 said he had signaled to make a right hand turn into a business. As vehicle #1 was slowing down to make the turn vehicle #2 struck him from behind. Vehicle #2 said he did not see vehicle #1 slow down. Both drivers wore seat belts. No injuries.</t>
  </si>
  <si>
    <t>All vehicle were headed east on Shoreline Dr. prior to the accident.  Vehicle 1 rear ended vehicle 2 which then rear ended vehicle 3.  The driver of Vehicle 1 stated he looked down to turn down his radio and the air bag went off.  The drivers of Vehicle 2 and Vehicle 3 both stated they were completely stopped in traffic when the accident occurred.  The driver of Vehicle 1 stated he did not have an insurance card in his vehicle and would contact his employer for a current policy.  The driver of vehicle one was not able to provide any insurance information at the seen and was issued a citation for no proof of insurance.</t>
  </si>
  <si>
    <t>13-014625</t>
  </si>
  <si>
    <t>NAVARRE AVENUE</t>
  </si>
  <si>
    <t>Unit 1 stated traffic in front of her was suddenly stopping. She had to brake hard to stop and veered off to the right of the roadway. She said the vehicle behind her veered off to the left and did not hit her. The vehicle behind that vehicle (Unit 2) also veered to the right and struck her. Unit 1 sustained minor rear end bumper damage. The driver of Unit 1 stated she had back pain but declined medical attention. 
Unit 2 stated she could see vehicles ahead slowing down in morning rush hour traffic. She began slowing down when suddenly the vehicles in front of her stopped. She said the car in front of her veered off to the left so she veered off to the right and struck Unit 1 which was 2 cars ahead of her. Her vehicle sustained significant front end damage. She was able to drive it from the scene and was not injured.
Both vehicles had pulled off the roadway into a parking lot when I arrived.</t>
  </si>
  <si>
    <t>16-001131</t>
  </si>
  <si>
    <t>DR1 stated he was traveling eastbound on Shoreline Dr at Livingston. DR1 said traffic stopped abruptly in front of him. DR1 said he applied his breaks but ABS system may have failed temporarily causing him to slide toward vehicle stopped in front of him. To avoid impact, DR1 swerved to the right (south) and struck a light pole. No injuries, vehicle was not towed. DR1 gave me the name of a party he said witnessed the event: David Poteete (612) 201-5409. The witness had left the scene prior to my arrival.</t>
  </si>
  <si>
    <t>12-004956</t>
  </si>
  <si>
    <t>3400 SHORELINE DR</t>
  </si>
  <si>
    <t>I WAS EB 15, VEH 0NE WAS WAITING TO MAKE LEFT TURN. I STOPPED AND LEFT A GAP FOR VEH TO TURN. TRAFFICE STARTED TO MOVE. VEH ONE STARTED TO MAKE TURN INTO PARKING LOT, I SAW VEH TWO TO MY RIGHT REAR ABOUT TO PASS ME. VEH ONE CONTINUED TO TURN IN FRONT OF VEH TWO. VEH TWO TRIED TO AVOID ACCIDENT BY BRAKING.I SAW DR OF VEH ONE TALKING ON HER CELL PHONE.</t>
  </si>
  <si>
    <t>3440 Shoreline Dr.</t>
  </si>
  <si>
    <t>Dr. 1 was in the parking lot at Navarre Liquors in the 3440 block of Shoreline Dr.  Dr. 1 was prepared to pull onto Shoreline Dr. as it sat faced north.  Dr. 2 was eastbound on Shoreline Dr. and suddenly pulled into the center turn lane and veered to the south.  Dr. 2 crashed its passenger side front end into the drivers side front end of Dr. 1.  Dr. 2 said he lost control of his vehicle as he had a piece of popcorn stuck in his throat.  Dr. 2 cited for inattentive driving in this case.</t>
  </si>
  <si>
    <t>Both vehicles were eastbound on Shoreline Drive.  #1 was stopped in traffic.  #2 said he looked down for a second and didn't see #1 in time to stop.  #2 rear ended #1.  Crash happened at the red dot on the photo.</t>
  </si>
  <si>
    <t>19-006054</t>
  </si>
  <si>
    <t>According to driver#1, he was traveling westbound on county rd. 15 approaching the 3400 block. Driver#1 was slowing down for traffic in front. Driver#1 said vehicle#1 was struck from behind by vehicle#2 as he was coming to a stop then vehicle#3 struck vehicle#2 from behind. All three vehicles sustained damage as a result of this event.
According to driver#2, she was traveling behind vehicle#1 westbound on county rd 15. According to driver#2, she said she saw vehicle#1 slow down as the traffic in front had stopped but she could not slow down fast enough as she admitted vehicle#2 was too close to vehicle#1 to stop safely. Vehicle#2 struck vehicle#1 in the rear and then vehicle#3 struck vehicle#2 from behind. 
According to driver#3, he was traveling behind vehicle#2 westbound on county rd 15. According to driver#3, he said she saw vehicle#2 slow down as the traffic in front had stopped but he could not slow down fast enough as he admitted vehicle#3 was too close to vehicle#2 to stop safely. Vehicle#3 struck vehicle#2 from behind just after vehicle#2 struck vehicle#1 from behind.
All three vehicles sustained damage as a result of this event. Vehicle#3 was towed from the scene due to disabling damage. Both driver#2 and driver#3 were cited for following too close.</t>
  </si>
  <si>
    <t>On the above date and time Chief Farnoik, Officer Schoenherr, and I were dispatched to the intersection of Shoreline Dr and Navarre Avenue in Orono for a PD accident. 
Upon my arrival, I made contact with Chief Farniok and Officer Schoenherr at the scene. They talked to the parties involved and discovered the crash was a rear end crash between two vehicles. There were several males standing on the sidewalk so I walked up and made contact with them to find out what happened. I asked if anyone needed any medical attention and everyone said they were okay. 
I identified the driver of the 2006 Honda Accord MN LIC#700-NLX as, ELIAS-KAREEM ALY 07/11/2001. IN the vehicle with ALY was: IVAN ANDREIVICH ZYUZIN 02/25/2003, BRENDON BRYANT HOKKANSEN 10/10/2000, JOSE LUIS JONZALEZ 11/01/1999 and MARCUS JAMES TYLER WALKER 08/13/2003. I identified the other driver of the 2014 Chevy Silverado Pickup as, BARRY CHARLES JOHNSON 03/04/1990. In the truck with JOHNSON were two males who I identified as, ZACHARY JOHN LAMBERGER 01/14/1983 and JUSTIN DOUGLAS HERMAN 06/08/1984. 
I then asked ALY what happened and he advised me that they were going westbound on Shoreline Dr when a vehicle in front of him had come to a dead stop. ALY said they came to a full stop and that was when they were struck by JOHNSON at a high rate of speed. ALY said he got out of his vehicle and yelled at JOHNSON. ALY said he asked why JOHNSON hit him and ALY stated that JOHNSON said " Im sorry I looked down quick." ALY's Honda Accord sustained moderate damage to the back rear passenger bumper. I took photos of the damage and uploaded them to a secure server at the Orono Police Department. ALY provided All State Insurance Policy #802068110. ALY's vehicle was able to drive without any issues. 
I then asked JOHNSON what happened and he said he was going westbound on Shoreline Dr near Davinci's Pizza when ALY suddenly stopped right on front of him for now reason. JOHNSON said he thought ALY was texting and driving because he seemed to be looking down when he abruptly stopped. JOHNSON said he had to lock up his brakes but it happened so fast and with his 1 ton pickup it was impossible not to hit ALY. JOHNSON's 2014 Chevy Silverado sustained moderate damage to the front driver bumper but it was able to be driven. JOHNSON said the vehicle was a work vehicle and the vehicle belonged to SPARTAN STEEL ERECTORS. JOHNSON provided Western National Mutual Insurance Policy #CPP1151588. I took pictures of the damage and uploaded them to a secure server at the Orono Police Department. While talking with JOHNSON he said there was a witness to the crash which was a D&amp;H Tackle employee named Russell. I advised JOHNSON I would talk to him to find out what he witnessed. 
I gave both ALY and JOHNSON my business card with the case number as well as their information to contact each other. I advised them what the next steps looked like and advised them to obtain a copy of this report in a few days. I assisted both ALY and JOHNSON while clearing the scene. I then went over to D &amp; H Tackle to talk with the witness. 
I made contact with an older male sitting behind the front desk. I verbally identified him as, RUSSELL JOHN TOWERS 09/15/1953. TOWERS advised me that he was sitting outside when the accident occurred. TOWERS said that traffic was slowing down like normal going Westbound on Shoreline Drive. TOWERS said the traffic was stopped around Shoreline Dr and Navarre Avenue when he saw a Honda passenger car full of kids slammed on their brakes for no reason and saw a large truck behind try to avoid hitting them but hit the Honda from the rear. TOWERS said the driver of the Honda was looking down when the crash occurred. TOWERS said he thought the driver was maybe texting but he wasn't sure. I advised TOWERS that he was a lot of help. I advised him I would mention him in this report as a witness to the crash. State Accident Report was filled out. Pictures were uploaded. Clear.</t>
  </si>
  <si>
    <t>12-0853</t>
  </si>
  <si>
    <t>3425 Shoreline Dr.</t>
  </si>
  <si>
    <t>Kelly Ave.</t>
  </si>
  <si>
    <t>Dr. 1 was westbound and came to a stop to wait for a male on the north side of Shoreline Dr. to cross south in the cross walk.  The male walked approximately 1/4th of the way across the road when Dr. 2 who was westbound rear-ended Dr. 1.  Dr. 2 said he did not see the person crossing the road.  It was foggy outside at the time of the incident.  No injuries to any party and no medical attention requested by any of them.  Williams Towing for both vehicles.</t>
  </si>
  <si>
    <t>19-009738</t>
  </si>
  <si>
    <t>SEE MAIN REPORT</t>
  </si>
  <si>
    <t>OR2000767</t>
  </si>
  <si>
    <t>UNIT #1 WAS TRAVELING WB SHORELINE DR WITH THE INTENT OF CONTINUED TRAVEL WB SHORELINE DR. UNIT #2 WAS FOLLOWING UNIT #1 WB SHORELINE DR WITH THE INTENT OF CONTINUED TRAVEL WB SHORELINE DR. AN UNRELATED PROPERTY DAMAGE ACCIDENT WAS JUST BEING CLEARED FURTHER WB ON SHORELINE DR. 
AS UNIT #1 CRESTED A MINOR HILL, TRAFFIC IN FRONT OF HIM WAS SLOWED OR STOPPED. UNIT #1 BRAKED AND ATTEMPTED TO AVOID A COLLISION WITH OTHER VEHICLES NOT MENTIONED IN THIS REPORT. UNIT#2 STRUCK UNIT #1 IN THE REAR WHILE ATTEMPTING TO BRAKE AS WELL.  
NO REPORTED INJURIES. UNIT #2 WAS DISABLED AND TOWED FROM THE SCENE. PHOTOS OF DAMAGE AND SCENE WERE TAKEN AND ADDED TO THE POLICE REPORT. 
KKIRSCHNER #514</t>
  </si>
  <si>
    <t>Veh #1 was eb cR 15 and abruptly stopped for traffic that was stopped for a stop light at CR 15 at CR 19. Dr #2 of Veh #2 said she attempted to brake, but rear ended Veh #1 causing damage to the Veh #1's back and and causing damage to Veh #2's front end.  Both vehicles were towed and Dr #2 had scratches on her left knee.</t>
  </si>
  <si>
    <t>3400 CC 15</t>
  </si>
  <si>
    <t>CO 19</t>
  </si>
  <si>
    <t>Driver #3 was WB CO 15 and stopped for a pedestrian in the crosswalk. #2 was WB behind #1 and also stopped. #1 said he looked down and when he looked up he saw the cars in front of him had stopped and he was unable to stop in time. #1 rear-ended #2 which was pushed into the rear of #3.</t>
  </si>
  <si>
    <t>Unit 2 was on Shoreline Dr. heading westbound.  Unit 1 was pulling out of the D'Vinci's parking lot turning eastbound on Shoreline Dr.  Unit 1 was t-boned by unit 2.  Unit 1 stated he thought it was clear for him to go and pulled out in front of unit 2 causing the accident.</t>
  </si>
  <si>
    <t>17-007317</t>
  </si>
  <si>
    <t>According to driver#1, she was traveling eastbound on County Rd. 15 aka Shoreline Dr. she was approaching the 3400 block. Driver#1 said she momentarily leaned back to hand her 11 month old son something. Driver#1 did not see that vehicle#2 had stopped behind traffic for the semaphore ahead at County Rd. 15 and County Rd. 19. Vehicle#1 struck vehicle#2 in the rear. It is unknown how fast vehicle#1 was traveling at the time.
According to driver#2, he was traveling eastbound on County Rd. 15 and had stopped behind traffic waiting for a semaphore ahead of them. Driver#2 said he was looking forward and suddenly he felt vehicle#2 lurch forward snapping his next into the head rest. Driver#2 said he looked behind him and that's when he realized that vehicle#1 had rear ended vehicle#2. Ambulance checked on all parties on scene and they were all released.</t>
  </si>
  <si>
    <t>Veh #1, MN LIC 357CL was westbound on Shoreline Dr rear ending veh #2, MN LIC 858-UAT who was stopped in rush hour traffic. This caused veh #2 to rear end veh #3, MN LIC 7A777 who rear ended veh #4, MN LIC BAY-087. The driver of veh #1 said it was her fault right away. 
Passengers in veh #4
Misty Lee Ehmiller 09-22-1982 (possible sore neck)
McKenzie Jane Ehmiller 12-01-2004
Brianna Lee Ehmiller 01-11-2003
William Ehmiller 12-05-2015
James Raymond Ehmiller 08-16-2006
Reagan Judith Ehmiller 01-23-2009</t>
  </si>
  <si>
    <t>13-6746</t>
  </si>
  <si>
    <t>Shadywood Road</t>
  </si>
  <si>
    <t>Dr 1 was behind Dr 2 and they were stopped at the red light. Dr 1 said she saw the light turn green, Veh 2 begin to go so she eccelerated. Dr 1 said she looked down at her radio planning on adjusting it then looked up and rear ended Veh 2. Dr 2 said when the light changed they began to go but then she had to stop again as traffic had slowed in front of her which was when Dr 1 rear ended her.
Info was exchanged and pics taken.</t>
  </si>
  <si>
    <t>16-003397</t>
  </si>
  <si>
    <t>Unit #1 was traveling westbound at the 3400 block of Shoreline Dr. Unit #1 stopped at crosswalk to let pedestrian pass. Unit #2 was traveling behind Unit #1 and failed to stop. Unit#2 hit the rear bumper of Unit #1 with her front bumper. Dr#2 stated she took her eyes off the road briefly and did not realize Unit#1 had stopped. DR#2 said she was not using a mobile device at the time. All parties refused medical attention. Drivers of both vehicles were advised to take photos of damage. I cleared for another call.</t>
  </si>
  <si>
    <t>3400 CO 15</t>
  </si>
  <si>
    <t>Driver #1 was facing westbound and began from park to make a U-Turn to east on CO 15. Driver #1 did not see vehicle #2.</t>
  </si>
  <si>
    <t>20-004656</t>
  </si>
  <si>
    <t>OFFICERS RESPONDED TO A PROPERTY DAMAGE ACCIDENT WITH NO REPORTED INJURIES. ALL LISTED PARTIES WERE IDENTIFIED BY MN DL. PHOTOS OF SCENE AND DAMAGE TO LISTED VEHICLES WERE TAKEN, ATTACHED TO POLICE REPORT. 
UNIT #2 AND UNIT #3 WERE BEGINNING TO ACCELERATE FROM A STOPPED POSITION FROM A SEMAPHORE WHEN UNIT #1 STRUCK UNIT #2 IN THE REAR OF THE VEHICLE CAUSING MINOR DAMAGE TO UNIT #2 AND MODERATE/DISABLING DAMAGE TO UNIT #1. UNIT #2 THEN STRUCK UNIT #3 IN THE REAR OF THE VEHICLE CAUSING MINOR/MODERATE DAMAGE TO UNIT #3. 
LISTED DRIVER OF UNIT #1 STATED THAT SAW UNIT'S #2,3 BEGINNING TO ACCELERATE FROM A STOP WHILE APPROACHING. DRIVER OF UNIT #1 STATED THAT HE WAS DISTRACTED BY A BAG OF GROCERIES THAT WAS OR HAD FALLEN FROM THE PASSENGER SEAT OF HIS VEHICLE AND WAS ATTEMPTING TO PICK THEM UP FROM THE SEAT AND FLOOR WHEN HE STRUCK THE REAR OF UNIT #2. 
THIS ACCIDENT OCCURRED IN A LANE CHANGE/CROSSOVER AREA OF A ROAD CONSTRUCTION PROJECT. NO WORKERS WERE PRESENT IN THE AREA OF THE INCIDENT. SEE PHOTOS TAKEN FOR CONSTRUCTION LANE CHANGE LAYOUT.</t>
  </si>
  <si>
    <t>19-009127</t>
  </si>
  <si>
    <t>According to driver#1, he was traveling eastbound on Co. Rd 15 (aka) Shoreline Dr. Vehicle#1 was approaching vehicle#2 from behind that had stopped for the line of traffic waiting for the semaphore at the intersection of Co 15 / C0 19. Driver#1 said that the rising sun was right at the worst spot hindering his sight of vision. Driver#1 said he couldn't see clearly in front. Vehicle#1 saw vehicle#2 too late. Driver#1 attempted to move out of the way to the south but vehicle#1 struck vehicle#2 in the right rear causing severe disabling damage to vehicle#1's front left area and vehicle#2's right side rear area. Driver#1 said he was not injured in the crash.
According to driver#2, he was also traveling eastbound on Co. Rd 15 and had been stopped in a line of traffic for approximately 20 to 30 seconds. Driver#2 said vehicle#2 was suddenly struck from behind causing disabling damage. Driver#2 said he was not injured in the crash.
Driver#1 was cited for failure to drive with due care. I issued a citation to him at the scene.</t>
  </si>
  <si>
    <t>15-008860</t>
  </si>
  <si>
    <t>3412 Shoreline Dr</t>
  </si>
  <si>
    <t>County 19</t>
  </si>
  <si>
    <t>Dr#2 said he was faced west on Shoreline Dr. attempting to make a left turn into the Navarre Liquor parking lot. Dr#2 said there was a line of cars stopped on Co Rd 15 due to the traffic light at the intersection. Dr#2 said one of the driver's gave him space to make a left turn into the parking lot and waved him through. Dr#2 said there were approximately six cars lined up behind the vehicle that waved him through. Dr#2 said he made the left turn. Dr#2 was then hit by Dr#1 who had illegally passed the line of cars yielding for Dr#2 on the right side. Dr#1 said he was trying to make a right turn on Kelly Avenue. The area in which Dr#1 passed the line of cars on the right side was not a designated right turn lane and was clearly marked with a solid line indicating a no passing area.</t>
  </si>
  <si>
    <t>V.1 was pulling into the NAVARRE LIQUOR STORE parking lot. V.1 was attempting to park in a parking spot but failed to stop before hitting metal support pole for the building. The pole was bent when officers arrived. Driver and vehicle left the scene and were not located.</t>
  </si>
  <si>
    <t>15-006170</t>
  </si>
  <si>
    <t>3380 Shoreline Dr</t>
  </si>
  <si>
    <t>Shadywood Rd</t>
  </si>
  <si>
    <t>I Officer McCoy responded to a property damage accident. upon arriving on scene I made contact with the driver of unit #1 and #2. Unit #1 stated he was pulling into the westbound lane of Shoreline Dr. when he struck unit #2. He stated he did not see unit #2. The driver of unit #2 stated she was heading west on Shoreline Dr. when she saw unit #1 come out into her lane. Unit #2 stated she tried to get out the way but was unable to. Unit #1 struck unit #2 in the passenger side door. Unit #1 stated he was at fault. Both drivers stated they were not injured and did not need medical assistance. Unit #2 vehicle was towed and I drover her home.</t>
  </si>
  <si>
    <t>Unit 1 was behind Unit 2. Unit 2 slowed and was almost stopped just west of the crosswalk in front of O'Reilly's Auto due to the backed up traffic. Unit 1 rear ended Unit 2. Driver of Unit 1 stated he looked down to change the radio and did not see Unit 2 slowing or stopping. Driver of Unit 1 stated he had seen the traffic light ahead was green but did not see the backed up traffic.
Info was exchanged and provided.
Vehicles moved prior to police arrival.</t>
  </si>
  <si>
    <t>12-007200</t>
  </si>
  <si>
    <t>VEH#1 WAS PARKED, FROM PARKED POSITION TURNED ONTO WEST BOUND LANE HITTING VEH #2 THAT WAS WEST BOUND IN THE WEST BOUND LANE.  VEH'S WERE MOVED TO PARKING LOT BEFORE I ARRIVED.</t>
  </si>
  <si>
    <t>KELLY AVE</t>
  </si>
  <si>
    <t>Dr #1 stated she was e/b Shoreline Dr and Veh #2 attempted to turn into a parking lot on the south side of Shoreline drive and they collided.  Dr. #2 said a vehicle had stopped on Shoreline Dr and waved him into the parking lot on the south side of Shoreline dr and Vehicle #2 passed the vehicle on the right and they collided.  It should be noted that there is the start of a right-hand turn lane just prior to the entrance of the parking lot.  Dr #2 did not have a license to drive, therefore was cited for No MN DL.  Both vehicles were towed by Williams Towing.  Both vehicles sustained moderate damage to their front ends.  Photos were taken of both vehicles and information was provided to both drivers.</t>
  </si>
  <si>
    <t>13-6278</t>
  </si>
  <si>
    <t>3542 Shoreline Drive</t>
  </si>
  <si>
    <t>Blaine Avenue</t>
  </si>
  <si>
    <t>DR1 &amp; DR2 were both WB on Shoreline and DR1 was behind DR2. DR1 said he sneezed then looked up and DR2 was stopping in traffic. DR1 rear ended DR2. DR2 said to the defense of DR1, that a delivery truck made a quick right turn into Car Quest and the vehicles all had to suddenly stop. DR 2 thought he was about 3 vehicles behind the delivery truck. DR 1 complained of back pain and DR2 complained of a headache. DR1's vehicle was towed and DR2 was driveable from the scene. No one was brought to the hospital or wanted to be checked out by ambulance. No one was cited.</t>
  </si>
  <si>
    <t>V1 V2 and V3 were all traveling eastbound in a high traffic area on CO RD 15. V1/D1 said she was stopped west of KELLY AVE not to block the intersection waiting in a line of cars who were stopped for a red light at CO RD 19. When the light ahead turned green, V1/D1 said she proceeded to go as traffic ahead started to go. V2/D2 was behind V1 and proceeded as he could as well. V3/D3 said she was behind V2 and knew the light had changed from red to green. V3/D3 slowed but saw V2 ahead with no brake lights on anymore and misjudged how fast the traffic ahead of her starting to go. V3/D3 said she looked down at the clock in her vehicle and hit V2. So V3 hit V2, V2 then hit V1. 
Witness account corroborates statement from V3/D3. 
V1/D1 said her left forearm hurt and was checked out by North.
V2/D2 stated he wasn't exactly sure what happened as it happened so fast. He said he was not wearing his seatbelt. He hit his head on the windshield cracking it and tearing his skin on his right forearm. He suffered a bloody nose. North checked him out on scene.
V3/D3 stated her left chest hurt from the seatbelt as did her left leg. She was checked out by North on scene. (Run # for all AL825478)</t>
  </si>
  <si>
    <t>Unit #1 was EB Shoreline Drive and driver had stopped in the traffic lane to allow a vehicle on Kelly Avenue waiting in traffic to turn onto Shoreline Drive to enter onto Shoreline Drive.Unit #1 did not have to stop nor was it required by any traffic control signal. Unit #2 was also EB on Shoreline Drive behind unit #1. The driver of unit #2 said he had seen the traffic light at Shoreline Drive and Shadywood Road was green and said when he looked next he noticed brake lights from unit #1. By then the driver of unit #2 stated, it was too late for him to stop in time. Unit #2 driver did say he may have been too close to unit #1 and was talking with the passenger in the backseat just prior to the crash. 
I took photographs of the crash scene and they are available upon request. Long Lake Fire provided a wash down for leaking fluid from unit #2 and helped with traffic. Williams privately towed unit #2.</t>
  </si>
  <si>
    <t>13-004459</t>
  </si>
  <si>
    <t>3421 Co. Rd. 15</t>
  </si>
  <si>
    <t>D.1 said he tried to stop but said his brakes failed. D.1 said he noticed the vehicle was stopped in front of him. D.2 said he was stopped for the red light. D.2 said he did not see the vehicle coming as it crashed into the rear of his vehicle. D.3 said he also was stopped for the red light. D.3 said he noticed V.2 did stop behind him. D.3 said he heard the crash and noticed V.2 coming at him. D.3 said he took his foot off the brake and V.2 bumped him and pushed his vehicle forward.</t>
  </si>
  <si>
    <t>Kelly Avenue</t>
  </si>
  <si>
    <t>Vehicle #1 was WB on CO 15 and the driver was attempting to make a left turn onto SB Kelly Avenue. There was heavy EB morning rush hour traffic and one of the EB vehicles had stopped to let #1 make her left turn. Vehicle #2 was EB traveling in the turn lane for Kelly Avenue. Driver of #2 did not turn on Kelly and was intending to continue to turn lane for CO 19 and turn there.</t>
  </si>
  <si>
    <t>12-000294</t>
  </si>
  <si>
    <t>KELLY AVENUE</t>
  </si>
  <si>
    <t>According to driver #1, she was traveling eastbound on co.Rd 15 behind vehicle #2. She looked away "for a split second" and struck vehicle #2 in the right rear. According to driver #2, she was traveling eastbound on Co. Rd 15 slowing down behind traffic for the semaphore on co. Rd 15 and Co. Rd 19. She came to a complete stop and watched as vehicle #1 continued closing in on her vehicle. Vehicle #1 struck vehicle #2 in the right rear.</t>
  </si>
  <si>
    <t>3333 Shoreline Dr.</t>
  </si>
  <si>
    <t>Dr. 1 was westbound and slowed for traffic at 3333 Shorline Dr.  Dr. 2 rear-ended Dr. 1.  Dr. 3 rear-ended Dr. 2.  Driver 2 claimed a hurt neck and his passenger claimed a hurt left shoulder.  Neither needed medical attention.  All vehicles were able to be driven from the scene once I cleared.</t>
  </si>
  <si>
    <t>Kelley Ave</t>
  </si>
  <si>
    <t>All three vehicles were east bound on Shoreline Drive.  Vehicle #1 and #2 were both stopped in traffic.  Driver of vehicle #3 said she saw the vehicles stopped and hit the accelerator, instead of the brake.  Vehicle #3 collided with Vehicle #2, Vehicle #2 was pushed forward and collided with Vehicle #1.  No apparent injuries. Photos were taken. 
Current address for Haugen is 177 World of Tennis Square, Austin Texas 78738-1104.</t>
  </si>
  <si>
    <t>13-11413</t>
  </si>
  <si>
    <t>Driver 1 was southbound on Kelly Ave and turned west onto Shoreline Dr. Driver 2 was eastbound on Shoreline Dr at Kelly Ave. Driver 2 had damage to the passenger side front wheel area. Driver 1 had damage to the front end. No injuries. Driver 1 was cited for no insurance citation #271513202330.</t>
  </si>
  <si>
    <t>Co Rd 15</t>
  </si>
  <si>
    <t>KellyAve</t>
  </si>
  <si>
    <t>veh #1 turned w/b from the Lunds parking lot on the southside of shoreline dr east of Kelly Ave.  Veh #2 was parked on the North side of Shoreline and pulled onto Shoreline and didn't see veh #1.  Veh #2 struck Veh #1 on the passenger side of the vehicle.</t>
  </si>
  <si>
    <t>Vehicle #2 was approaching a pedestrian crosswalk WB on CO 15. A pedestrian (Kirkwood), had pressed for the pedestrian crossing amber flashing signal. Driver #2 saw the light and was in the process of stopping to allow the pedestrian to cross when he was rearended by vehicle #1. Driver #1 said she was also trying to stop but was unable to do so in time. Heavy snowfall at time of crash and roads were slippery with ice and slush.</t>
  </si>
  <si>
    <t>14-013551</t>
  </si>
  <si>
    <t>CNTY 15</t>
  </si>
  <si>
    <t>KELLY AVE.</t>
  </si>
  <si>
    <t>According to driver#1, he was attempting to make a left turn from westbound CNTY 15 to southbound Kelly Ave. Driver#1 did not see vehicle #2 approaching eastbound at that intersection in the inside lane. Vehicle#1 struck vehicle#2 in the rear driver side area. Vehicle#2 then spun around 360 degrees to the right striking vehicle#3 in the right passenger and front door area. Both Driver#2 and #3 provided the same account of what had occurred. Driver#1 was cited for failure to yield the right away while making a left turn.</t>
  </si>
  <si>
    <t>15-002399</t>
  </si>
  <si>
    <t>When I Officer McCoy arrived on scene I visually observed a car on the channel between Maxwell bay and Crystal Bay.Officer Dembouski talked to the tow truck driver Scott Jameson Kelley DOB 04/03/1982 from Feist Towing. Scott stated he was called to come tow the vehicle from the channel but can not tow it do to it being off the road so far. When I ran MN LIC 561-MWH the RO was Johnathan Robert Aanestad. I observed the vehicle left the road from the westbound lane of North Shore Drive and drove on the guardrail and then down the embankment to the channel. Officer Fournier and I went to Aanestads house and knocked on the door and there was no answer. I then called Aanestand and left a voicemail for him. Officer Dembouski started Perry's Towing to the scene to tow the vehicle. Officer Russeth arrived on scene so I could clear.</t>
  </si>
  <si>
    <t>Kelly Ave,</t>
  </si>
  <si>
    <t>Unit 1 was stopped in traffic waiting for the traffic light ahead of him to turn green.  Driver of Unit 2 thought it was time to go so she accelerated from a stopped position hitting the rear of Unit 1.</t>
  </si>
  <si>
    <t>DRIVER #3 STOPPED IN PARKING LOT EXIT
DRIVER #2 WAS EASTBOUND ON SHORELINE IN RIGHT TURN ONLY LANE
DRIVER #1 WAS WESTBOUND SHORELINE TURNING INTO PARKING LOT AFTER UNKNOWN EASTBOUND DRIVER (STOPPED IN TRAFFIC LANE) GAVE #1 A SIGNAL TO TURN IN FRONT OF HIM
DRIVER #2 STRUCK #1   THEN STRUCK #3</t>
  </si>
  <si>
    <t>13-013813</t>
  </si>
  <si>
    <t>3421 CO RD. 15</t>
  </si>
  <si>
    <t>According to driver #1, she was attempting to make a left turn form W/B Co. 15 into the south side parking lot of 3400 block. Driver #1 said "there was no one coming." As she entered the E/B lane of traffic, vehicle#1 was struck broadside on the right side by vehicle#2. According to Driver#2, she was traveling E/B on Co.15 in the #2 lane. Driver#2 said vehicle#1 entered her lane of traffic right in front of vehicle#2. Driver#2 was not able to brake and struck vehicle#1 broadside on the right side. Driver#1 was cited for failure to drive with due care and control.</t>
  </si>
  <si>
    <t>3333 County Rd. 15</t>
  </si>
  <si>
    <t>Driver of veh. 1 was going to pull out of a parking lot on the south side of Co. Rd. 15 to go westbound on 15.  Driver 1 stated a van stopped on Co. Rd. 15, eastbound, to let her pull out and she did not see veh. 2 travelling eastbound on 15 in the right hand turn lane and pulled out and was struck by veh. 2.  Driver 2 stated she was in the right hand turn lane on Co. Rd. 15 as she was going to go south on Co. Rd. 19 when veh. 1 pulled out in front of her.</t>
  </si>
  <si>
    <t>11-009130</t>
  </si>
  <si>
    <t>SHOREILNE DR</t>
  </si>
  <si>
    <t>VEH #1 WAS DRIVING EB IN THE TURN LANE FOR SB SHADYWOOD RD. VEH #2 HAD TURNED FROM THE LEFT/RIGHT TURN LANE TO GO SB INTO THE LUNDS PARKING LOT. VEH #1 STRUCK VEH #2 WHEN IT WAS ATTEMPTING TO TURN. VEH #1 HAD MODERATE FRONT DAMAGE WITH AIR BAG DEPLOYMENT. VEH #2 HAD MINOR RIGHT SIDE DAMAGE. THE VEHICLES WERE ABLE TO BE DRIVEN FROM THE SCENE.</t>
  </si>
  <si>
    <t>EASLEY was westbound Shoreline Dr attempting to turn into the parking lot for the Lunds grocery store. EASLEY stated the traffic in the through lane for Shoreline was backed up but allowed an opening for traffic to turn in towards Lunds. EASLEY pulled through the stopped eastbound traffic and then struck BYERS who was driving in the turn lane for southbound Shadywood Rd. EASLEY's vehicle had moderate damage to the passenger side and was towed from the scene. BYERS vehicle had moderate damage to the front end and was driven from the scene. EASLEY was not cited for fail to yield but the driving conduct was believed to cause the accident.</t>
  </si>
  <si>
    <t>Driver of #1 said she was parallel parked on Shoreline Dr facing west on the north side of the road.  #1 pulled out into traffic as #2 was entering the road from a parking lot on the south side of the road and #1 did not see #2. #2 entered the road to go west from a parking lot farther east of the location #1 was parked. #1 and #2 sideswiped facing the same direction.  The crash happened at the red dot on the photo.</t>
  </si>
  <si>
    <t>I was dispatched a property damage crash at the noted location. I arrived, and found two involved vehicles. I identified the driver of MN 288XMD as ANGELA JONES-MCCALL and the driver of MN DGK864 as JOHN KORNIEK. Both drivers explained that KORNIEK was traveling eastbound on Shoreline Drive and merged into the right turn lane just east of Kelly Avenue. As KORNIEK passed the entrance/exit for Lunds &amp; Byerly's he was struck by JONES-MCCALL as she pulled out attempting to make a left turn onto westbound Shoreline Drive. JONES-MCCALL said that a stopped driver in the eastbound lane of Shoreline Drive had motioned to her to go ahead and turn. 
The crash caused damage to the front passenger corner and along the passenger side of KORNIEK's vehicle. The cash caused damage to the front passenger-side bumper of JONES-MCCALL's vehicle. Neither vehicle was disabled. I facilitated an exchange of information and both parties left the scene.</t>
  </si>
  <si>
    <t>UNIT 1 was attempting to exit parking lot to make a left turn into traffic way. The entrance/exit for the parking lot is a slight downgrade. UNIT 1 realized traffic was coming and he wasn't going to be able to pull out just yet. UNIT 1 backed up slightly. During this event, UNIT 1 and UNIT 2 collided. UNIT 2 driver and passenger said their vehicle was stopped when UNIT 1 backed into their vehicle. UNIT 1 driver said while he did back up, he believed UNIT 2 hit his vehicle. He said the reason was the distance he backed up was very short; possibly less then two feet.</t>
  </si>
  <si>
    <t>18-003082</t>
  </si>
  <si>
    <t>According to driver #1, she was traveling eastbound on Co. Rd 15, she passed the intersection with Kelly Ave. she then signaled to turn into the Lunds parking lot from the left lane. Vehicle #1 entered the turn lane and was struck by vehicle #2 in the passenger side causing moderate damage to the body.
According to driver #2, he was also traveling eastbound Co. Rd 15 behind vehicle #1, he had entered the turn lane just passed Kelly Ave. Driver #1 saw vehicle #1 enter the turn lane in front of vehicle #2. Driver #2 could not react fast enough to avoid contact. Vehicle #2 struck vehicle #1 in the passenger side. Driver #1 was cited for unsafe change of course causing a property damage accident.</t>
  </si>
  <si>
    <t>Upon arrival on scene, I saw two vehicles involved blocking the roadway. 101VBC was driven by BALLARD (UNIT 2) and 664UZK was driven by SAWYER (UNIT 1). SAWYER said he was eastbound on Shoreline drive and entered the turn lane just east of Kelly Ave. He said he saw BALLARDs vehicle turn in front of him and he impacted her vehicle. I saw damage to the front of 664UZK and I saw damage to the passenger front fender and front passenger door on 101VBC.  BALLARD said she was westbound on Shoreline Drive and intended to turn southbound into the Lunds parking lot. Another eastbound vehicle stopped and waved at her to make her turn. BALLARD did not see SAWYERs vehicle in the turn lane. She said she was struck by SAWYERs vehicle.
Witness SWENSON's version of events matched the above.</t>
  </si>
  <si>
    <t>16-008821</t>
  </si>
  <si>
    <t>Driver#1 said she was turning to travel southbound into the Lund's parking lot from westbound Co Rd. 15. she signaled her turn and waited for traffic to pass. There was a eastbound Co Rd. 15 lane in front of her where a Pick up truck (vehicle#3) had stopped to let vehicle#1 turn through. There was a turn lane on the south side to the eastbound lane to go southbound on Co Rd. 19. According to driver#1, the pick up truck signaled for her to go in front of her and enter the parking lot. Driver#1 proceeded forward southbound. Driver#1 did not see vehicle#2 traveling eastbound in the reported turn lane. Driver#1 entered the turn lane and was struck by vehicle#2. According to driver#2, she was traveling eastbound on Co Rd. 15 and had entered the turn lane to go south on Co Rd. 19. she was moving forward and saw that vehicle#1 had entered the reported turn lane in front of her. Driver#1 had no time to react and struck vehicle#1 in the right/front area. No reported injuries.</t>
  </si>
  <si>
    <t>12-000243</t>
  </si>
  <si>
    <t>Vehicle 1 was making a left from 3333 Shoreline Dr onto westbound Shoreline Dr.  As vehicle 1 pulled into the roadway it was struck by vehicle 2 that was traveling eastbound on Shoreline Dr in the right turn lane.</t>
  </si>
  <si>
    <t>Driver #1 was EB CO 19 in the right turn lane to go SB CO 19. Driver #1 was hit by veh #2 which had been WB CO 15 and was attempting to make a left turn into the parking lot of the Lunds Store. Driver #2 said an EB vehicle had stopped for him to make his turn.</t>
  </si>
  <si>
    <t>Veh #1 was parked legally off side of CO 15. Unoccupied. Veh #2 was WB and struck #1. Driver of #2 thinks he might have closed his eyes for a second just prior to crash.</t>
  </si>
  <si>
    <t>OR19004727</t>
  </si>
  <si>
    <t>vehicle 1 and vehicle 2 were waiting to get in line to exit a parking lot. Veh 2 drove around and in front of vehicle 1. Vehicle 1 bumper appeared to hook on vehicle 2 fender and was damaged. Vehicle 2 exchanged information with driver 1 and left the scene. Driver 1 remained on scene until police arrived. Based on information provided both driver's are equally at fault.</t>
  </si>
  <si>
    <t>D.2 was heading east bound on Co. Rd. 15. D.1 was pulling out from a Lund's parking lot onto Co. Rd. 15. D.1 was going to head west bound. D.1 pulled out from parking lot and struck D.2 in the passenger side doors. D.1 failed to yield the right of way for D.2.</t>
  </si>
  <si>
    <t>14-04365</t>
  </si>
  <si>
    <t>3400 Shoreline Dr</t>
  </si>
  <si>
    <t>Vehicle 1 was eastbound on Shoreline Dr in the right turn lane.  Vehicle 2 was westbound to make a left turn into the Lunds parking lot.  Vehicle 3 was in the driveway of Lunds to go east on Shoreline Dr. Eastbound traffic stopped so Vehicle 2 to make his turn and he did not see Vehicle 1. Vehicle 1 hit Vehicle 2 which caused Vehicle 2 to hit Vehicle 3.</t>
  </si>
  <si>
    <t>16-013722</t>
  </si>
  <si>
    <t>According to driver#1, he was traveling westbound on Shoreline Dr.(aka) Co Rd. 15. Vehicle was stopped attempting to turn left (southbound) into the Lunds Grocery store parking lot. There was a line of east bound vehicle's stopped waiting for the semaphore to turn green at Co Rd. 15 and Co Rd. 19. There was reportedly a gap for vehicle#1 to drive thru and enter the Lunds lot. Driver#1 was waived through. Vehicle#1 started to move forward southbound and entered the turn lane. Vehicle#1 was struck broadside by vehicle#2.
According to driver#2, he was traveling eastbound on Shoreline Dr. approaching the southbound entrance to the Lunds lot. Driver#2 said he did not see vehicle#1 enter his lane of travel until it was too late. According to driver#2, he was not able to stop in time to avoid a collision with vehicle#1. Vehicle#2 struck vehicle#1 broadside. No injuries reported by either vehicle.</t>
  </si>
  <si>
    <t>I Officer McCoy responded to a property damage accident at 3380 Shoreline Dr. Upon arriving on scene and I made contact with the reporting party, Hurtado, and the other driver who rear ended Hurtado, Steinke. Both Hurtado and Steinke refused medical attention and stated they were not hurt. Hurtado stated she was traveling westbound, driving MN LIC 772-VPT, on Shoreline Dr and was slowing down to turn right from Shoreline Dr into the parking at 3380 Shoreline Dr., when Steinke rear ended her. Steinke stated she was traveling westbound on Shoreline Dr. driving MN LIC 174-PJK. Stienke stated she did not see Hurtado's right turn blinker and did not have enough time to avoid from rear ending Hurtado. I obtained both Hurtado's and Stienke's information. Both Hurtado and Stienke stated they would drive their vehicles home. I cleared.</t>
  </si>
  <si>
    <t>Unit #1 was heading eastbound on Shoreline Dr. and was making a right turn into Lunds at 3333 Shoreline Dr.  Unit #2 was heading west on Shoreline Dr. and stated traffic had stopped eastbound and there was a gap between cars.  Unit #2 started to turn through the break in traffic into the parking lot of Lunds and was struck by Unit #1.  Unit #1 and Unit #2 both stated they did not see the other until the accident occurred.</t>
  </si>
  <si>
    <t>I, Officer McCoy, responded to a property damage accident at Shoreline Dr and Shadywood Rd. Upon arriving on scene I made contact with the individuals that were involved. I ID the drivers as LAVONNE and SYDNEY. I also ID the passengers in SYDNEY's vehicle as KYLIE and TAYLOR. All of the individuals stated they were not injured and declined medical attention. I spoke to LAVONNE and asked her how the accident occurred. LAVONNE stated she was turning left to go west on Shoreline Dr from the Lunds parking lot when SYDNEY hit her vehicle, MN LIC 427-VXW, by the rear drivers side tire. LAVONNE stated SYDNEY was traveling east on Shoreline Dr. I spoke to SYDNEY how the accident occurred and she stated she was traveling east on Shoreline Dr in her vehicle, MN LIC 076-RDY. SYDNEY stated she saw LAVONNE turning left out of the Lunds parking lot and she did not have enough time to stop and hit LAVONNE. I obtained all of the individuals information that were involved and took photos of the vehicles. I had Williams Towing dispatched to the scene to tow LAVONNE's vehicle do to the damage. When Williams Towing arrived on scene I blocked the westbound lane of Shoreline Dr for the vehicle to be towed. After the vehicle was cleared from the roadway, I cleared.</t>
  </si>
  <si>
    <t>Veh #2, MN LIC 2EL142 was westbound on Shoreline Dr in their travel lane. Veh #1, MN LIC CLZ-284 was exiting from the Byerlys parking lot to travel westbound (left) on Shoreline Dr. Veh #1 stated they pulled out and struck the trailer of veh #2. The trailer being pulled by veh #2 was the only thing damaged (not the SUV). The trailer was owned by UHAUL in the City of Minnetonka, IL T60952.</t>
  </si>
  <si>
    <t>D.1 was heading west bound on Co. Rd 15 and was going to make a left turn into the parking lot at Lund's. Traffic was backed up due to morning time rush hour. D.1 went in between vehicles and crashed into V.2 that was traveling in the turn lane.
No citations 
Minor injury to D.2 (collarbone) was not transported to hospital</t>
  </si>
  <si>
    <t>Vehicle one was bearing Minnesota license plate 2NC402 and was driven by SEAN EPP (Driver one). Vehicle two was bearing Minnesota license plate 532XPC and was driven by THOMAS REID (Driver two). MARGARET REID was the front passenger in vehicle two.
Driver one said they were driving eastbound on the 3400 block of Shoreline Drive. Driver one said they slowed to make a U-turn from eastbound Shoreline Drive onto westbound Shoreline Dr. Driver one said they did not see any vehicles directly behind them prior to slowing. Driver one said prior to making the turn they noticed driver two's vehicle approaching from eastbound Shoreline Drive. Driver one said driver two's vehicle was sliding on the road. Driver one said the front passenger side of driver two's vehicle collided with the back drivers side of his vehicle. 
Driver two said they were driving eastbound on Shoreline Drive prior to the vehicles colliding. Driver two said they saw driver one's vehicle stopped in the eastbound lane of Shoreline Drive. Driver two said they applied their breaks, however, they slid several feet prior to colliding with driver one. Driver two said the front passenger side of their vehicle collided with the back drivers side of driver one's vehicle. 
END.</t>
  </si>
  <si>
    <t>11-09730</t>
  </si>
  <si>
    <t>3333-SHORELINE DR</t>
  </si>
  <si>
    <t>VEH #1 GOING STRAIGHT EB, VEH #2 WAS WB AND TURNED LEFT TO GO INTO PARKING LOT AND HIT VEH #1. RUSH HOUR TRAFFIC.</t>
  </si>
  <si>
    <t>V.1 was heading west bound Co Rd 15. V.1 was going to turn left into Lunds Parking lot. V.1 did not use turn lane correctly as it is a turn lane for east bound traffic. V.1 turned left between stopped vehicles heading east bound and did not see V.2 heading east bound in a right turn lane. V.2 crashed into side of V.1.</t>
  </si>
  <si>
    <t>13-11891</t>
  </si>
  <si>
    <t>Shadywood Rd.</t>
  </si>
  <si>
    <t>Unit 1 pulled out of the Lunds grocery store parking lot to go westbound on Shoreline Dr.  Unit 1 collided with Unit 2 who was traveling westbound on Shoreline Dr. from Shadywood R.  Unit 1 and Unit 2 pulled over but then Unit 2 left the scene with no other information known.</t>
  </si>
  <si>
    <t>13-005755</t>
  </si>
  <si>
    <t>SHADYWOOD RD</t>
  </si>
  <si>
    <t>VEH 1 WAS NB ON SHADYWOOD RD, TRAFFIC STOPPED IN OTHER NB LANE, VEH 2 IN SB LANE WAS WAITING TO MAKE LEFT TURN INTO GAS STATION AND WAS WAVED THRU BY DR THAT WAS STOPPED IN TRAFFIC. VEH 2 STARTED MAKING LEFT TURN INTO LOT WHEN IT TURNED IN FRONT OF VEH 1. DR OF VEH 1 SAID HE WAS UNABLE TO STOP TO AVOID ACCIDENT. VEH 2 HIT VEH 1.</t>
  </si>
  <si>
    <t>V.1 V.2 and V.3 were all stopped for a red light at the intersection of Co.Rd. 15 (SHORELINE) and Co. Rd. 19. (SHADYWOOD). D.1 said he was stopped behind V.2, he was adjusting the radio in the vehicle. D.1 said he thought the light turned green and started to move forward. V.1 crashed in the rear of V.2 (STOPPED) causing V.2 to be pushed into V.3 which was also stopped. V.1 had damage to front, V.2 had damage to rear and front, and V.3 had damage to rear.</t>
  </si>
  <si>
    <t>driver of unit 2 was east bound and made a last second lane change without looking and struck the vehicle next to her which was in the right turn lane.</t>
  </si>
  <si>
    <t>13-13224</t>
  </si>
  <si>
    <t>Unit 1 was stopped in traffic.  Unit 2 stopped behind unit 1 and then her foot slipped off brake and Unit 2 rear ended Unit 1.  Unit one's right rear bumper area was dented and scratched.  Driver of Unit 2 said there was no damage to her vehicle.  Vehicles were moved prior to my arrival.</t>
  </si>
  <si>
    <t>16-001057</t>
  </si>
  <si>
    <t>On 02/01/2016 I, ( Officer Raze #6526) was patrolling Shoreline Dr when I saw two vehicles that were involved in an accident blocking the intersection of Shoreline Dr and Shadywood Rd. I first made contact with Cory Pate 11/16/1985 and asked him if he was okay and he said yes. I then made contact with the other driver, Garrett Guzman 10/13/1986 and asked if he was okay and he said yes. Garrett advised me that his daughter, Francesca Guzman 08/09/2010 was okay as well. I asked Garrett what happened and he stated that he was on Shadywood Rd in the left turn lane trying to go west on Shoreline Dr. Garret said he had his blinker on while yielding to traffic. Garrett said when he decided to make his turn there was no one going south and he thought it was safe to turn. Garrett said that Cory was going south on Shadywood Rd when he merged from the left turn lane into the straight lane. Cory stated that he was going south on Shadywood Rd following traffic when Garrett tried to turn in front of him. Cory was driving a 2007 Hyundai Azera MN Lic#557BRR and provided Farmer's insurance Policy#187467608. Garrett was driving a 2002 Audi A6 MN Lic#319-KTV and provided State Farm Insurance Policy#1840585F1923F. Both vehicles were towed by Williams Towing Company. Garrett was later mailed a citation for driving with a suspended license. Clear.</t>
  </si>
  <si>
    <t>VEHICLE 1 WAS EASTBOUND ON SHORELINE DR. AND STOPPED AT THE SEMAPHORE AT SHADYWOOD RD.  VEHICLE 2 WAS STOPPED BEHIND VEHICLE 1.  ACCORDING TO BOTH DRIVERS THE SEMAPHORE TURNED GREEN BUT VEHICLE 1 SAID TRAFFIC HAD NOT STARTED MOVING BEFORE HE WAS REAR ENDED.  VEHICLE 2 SAID HE LOOKED DOWN AT HIS CELL PHONE TO PUSH PLAY AND THE NEXT THING HE KNEW HIS AIR BAG WENT OFF.  VEHICLE 2 REAR ENDED VEHICLE 1 CAUSING MINOR DAMAGE TO VEHICLE 1. THE FRONT SEAT PASSENGER IN VEHICLE 1 WAS COMPLAINING OF RIGHT ELBOW PAIN AND WAS CHECKED BY PARAMEDICS BUT REFUSED TRANSPORT.  THE DRIVER OF VEHICLE 2 WAS ISSUED A CITATION FOR USE OF AN ELECTRONIC DEVICE.</t>
  </si>
  <si>
    <t>UNIT 1 was eastbound and going to make a right turn onto Shadywood Rd. from Shoreline Dr.  UNIT 1 entered the right hand merge lane and stopped for a southbound vehicle and was rear-ended by UNIT 2.</t>
  </si>
  <si>
    <t>14-002152</t>
  </si>
  <si>
    <t>Dr#1 stated she was travelling eastbound on Shoreline when she drove over a patch of ice on the road. Her vehicle was then pulled by rough snow into the plowed snowbank on the south side of Shoreline. The vehicles front left rim and driver side door sustained moderate damage. Damage may have been due to steel base on sign. I did not observe damage to the sign. Dr#1 was not injured and refused medical attention.She did not know who to call and asked that I arrange private tow.  Clear</t>
  </si>
  <si>
    <t>NOBLE was driving MN #955-VWB a 2009 Chrysler Town and Country Van. SETH MCELENEY was driving MN 723-TWL a 2003 Hyundai Sonata. ERIC CARLSON was driving MN #BHT-574 a 2002 Cadillac Deville. NOBLE was driving north on Shadywood Rd turning west on Shoreline Dr. When she turned left she struck the driver's side of MCELENEY's vehicle which was driving south on Shadywood in the second lane. MCELENEY's vehicle then struck CARLSON's vehicle. CARLSON was stopped in the left turn lane on Shoreline Dr to turn north on Shadywood Rd. NOBLE stated a bus was also going south on Shadywood Rd and blocked her vehicle of MCELENEY.</t>
  </si>
  <si>
    <t>CO RD 15</t>
  </si>
  <si>
    <t>CO RD 19</t>
  </si>
  <si>
    <t>Unit 1 was stopped at the stop light.  Unit 2 approached the light and was not able to stop in time.  Unit 2 rear ended Unit 1.</t>
  </si>
  <si>
    <t>Dr. 3 was slowing in traffic as it was eastbound on Shoreline Dr coming up to the red traffic light at Shadywood Rd. Dr. 2 slowed behind Dr. 3.  Dr. 1 was following closely behind driver 2 and rear-ended that vehicle.  The collision was as follows: 1,2,3.  No injuries.  All vehicles were driven from the scene.</t>
  </si>
  <si>
    <t>11-007662</t>
  </si>
  <si>
    <t>County Rd 19</t>
  </si>
  <si>
    <t>vehicle 1 was exiting 3333 Shoreline Dr (Co 19) making left turn. Traffic was backed up another driver left room for drv 1 to pass through column. As Drv 1 was making turn, a eastbound veh 2, making a left turn into left turn lane, struck driver's side of veh 1</t>
  </si>
  <si>
    <t>12-008111</t>
  </si>
  <si>
    <t>SHORELINE DRIVE</t>
  </si>
  <si>
    <t>Unit 2 was north on Shadywood Rd. Unit 1 was south on Shadywood Rd. Unit 1 turned east onto Shoreline Dr.  The front right of Unit 2 stuck the right rear of Unit 1. Dr 2 had a bloody nose and lip. Dr 1 had no injuries. Dr 1 refused transport.  Williams towing for both vehicles. Both vehicles had more than min $ of damage. Both units are totaled. Unit 1 failed to yield to Unit 2. Clear</t>
  </si>
  <si>
    <t>12-009938</t>
  </si>
  <si>
    <t>Veh #1 was NB CO 19 making a left turn onto WB CO 15. Road conditions were poor with heavy snow falling. Driver #1 skidded up against median and driver #2, following #1 and also turning onto WB CO 15 slid into veh #1.</t>
  </si>
  <si>
    <t>County Road 19</t>
  </si>
  <si>
    <t>All three vehicles were traveling westbound on County Road 19 and approaching County Road 15. As traffic began to slow and build before the semaphore at the intersection, driver #1 of vehicle #1 was not paying attention to the roadway for a brief moment and crashed into the rear of vehicle #2. Vehicle #2 then crashed into the rear of vehicle #3. Only the passenger in vehicle #3 complained of possible "whiplash", but refused an ambulance and medical treatment at the scene. No other injuries reported. All vehicles sustained minor damage. None of the vehicles were towed. No citations issued. Photographs were taken.</t>
  </si>
  <si>
    <t>13-017377</t>
  </si>
  <si>
    <t>UNIT 2 WAS WEST ON SHORELINE DRIVE. THE DRIVER STATED HE PUT HIS RIGHT TURN SIGNAL ON TO TURN INTO THE DRIVEWAY FOR AMSTAR GAS STATION ON THE NORTH SIDE OF THE ROAD. HE SAID UNIT 1 HAD BEEN BEHIND HIM AND CAME FROM BEHIND ON HIS RIGHT TO PASS HIM. WHEN HE TURNED, HIS RIGHT FRONT BUMPER HIT HER LEFT REAR SIDE. 
UNIT 1 WAS WEST ON SHORELINE DRIVE. THE DRIVER STATED SHE WAS BEHIND UNIT 2. SHE THOUGHT HE WAS TURNING LEFT TO GO TO THE GROCERY STORE PARKING LOT ON THE SOUTH SIDE OF THE ROAD SO SHE WAS GOING TO PASS ON THE RIGHT AT WHICH TIME UNIT 2 HIT HER.</t>
  </si>
  <si>
    <t>14-000569</t>
  </si>
  <si>
    <t>3340 Co. Rd. 15</t>
  </si>
  <si>
    <t>Co. Rd, 19</t>
  </si>
  <si>
    <t>V.1 was heading east bound on Co. Rd. 15 approaching the intersection. D.1 said she tried to stop but the roads were slippery. D.1 said she was trying to avoid a head on crash with V.2. D.1 said she turned to the left. V.2 was heading west bound and was going to continue through intersection. V.2 had the right of way and green light. D.2 said he tried to avoid the crash by swerving to the right. V.1 and V.2 crashed in the intersection.
No citations 
No Injuries</t>
  </si>
  <si>
    <t>14-005459</t>
  </si>
  <si>
    <t>VEH 1 N/B SHADYWOOD RD AND TURNING W/B ONTO SHORELINE DR IN INTERSECTION. VEH 1 FAILED TO YIELD FOR S/B VEH 2. VEH 1 STUCK VEH 2. VEH 1 DAMAGE FRONT RIGHT. VEH 2 DAMAGE FRONT LEFT. NO AIRBAGS. SEAT BELTS IN USE. NO CITATIONS ISSUED. VEH 2 TOWED. NO INJURIES.</t>
  </si>
  <si>
    <t>14-005880</t>
  </si>
  <si>
    <t>VEH 1 W/B SHORELINE DR. VEH 1 LEFT TURN INTO LUNDS PARKING LOT. VEH 1 DID NOT YIELD FOR VEH 2. VEH 1 STRUCK VEH 2 IN E/B SHORELINE DR TURN LANE. SEAT BELTS IN USE. NO AIRBAG DEPLOYMENT. NO CITATIONS ISSUED. NO INJURIES. VEH 2 TOWED.</t>
  </si>
  <si>
    <t>14-013924</t>
  </si>
  <si>
    <t>According to Driver#1, she was eastbound on Co Rd. 15 turning to go southbound on Co Rd. 19. Driver#1 said she looked for traffic approaching from the north but said she didn't see any. Driver#1 proceeded southbound and attempted to enter the inside lane of southbound Co Rd. 19. Vehicle#1 struck vehicle#2 in the front right fender. Driver#2 gave the same account of what occurred. Driver#1 was cited for failure to yield the right away.</t>
  </si>
  <si>
    <t>14-014186</t>
  </si>
  <si>
    <t>Unit 2 stopped on Shoreline Dr. for pedestrian crossing crosswalk. There were approximately two vehicles stopped on Shoreline Dr. in front of Unit 2. Unit 1 traveling WB on Shoreline Dr. behind Unit 2. Unit 1 admitted to picking up cell phone to receive a call and did not see vehicles stopped in the roadway for pedestrian at crosswalk. Unit 1 struck Unit 2 in the rear of Unit 2.</t>
  </si>
  <si>
    <t>15-000273</t>
  </si>
  <si>
    <t>2420 Shadywood Rd</t>
  </si>
  <si>
    <t>Veh #1 had just filled his van up at Holiday Gas and was exiting the lot to Eastbound Shoreline Dr. As veh #1 pulled out his front end struck veh #2 in the rear causing veh #2 to spin striking a parked MTC bus in the center on the drivers side. The MTC bus was parked legally in a designated stop with no passengers (#6049). The bus was on the shoulder of the county road facing Eastbound. State Patrol was called and advised they would not respond.</t>
  </si>
  <si>
    <t>SHADYWOOD RD.</t>
  </si>
  <si>
    <t>VEHICLE #1 WAS MAKING A LEFT TURN FROM THE LUNDS PARKING LOT ONTO SHORELINE DR. TO HEAD WEST.  VEHICLE #2 WAS ON SHORELINE DR. HEADING EAST AND HAD THE RIGHT OF WAY.  VEHICLE #1 PULLED OUT IN TRAFFIC AND DID NOT SEE VEHICLE #2 AND STRUCK THE PASSENGER SIDE OF VEHICLE #2.  VEHICLE #2 HAD DAMAGE TO THE FRONT AND REAR PASSENGER DOORS ON THE PASSENGER SIDE.  VEHICLE #1 HAD FRONT END DAMAGE.</t>
  </si>
  <si>
    <t>shadywood rd.</t>
  </si>
  <si>
    <t>shoreline dr.</t>
  </si>
  <si>
    <t>Driver # 1 Mr. Linnell was making a left turn into Holiday Gas when Driver # 2 Ms. Lang ran into the right rear side of his van.   Per Ms. Lang her view was blocked by another stopped vehicle in her lane of travel.</t>
  </si>
  <si>
    <t>Shadywood</t>
  </si>
  <si>
    <t>Veh #1 was E/B Shoreline Dr, slowed down and stopped for a vehicle that was turning N/B into the Holiday gas station.  In the meantime, Veh #2 was also E/B following Veh #2 and Dr #2 thought the vehicle that was turning was going straight ahead.  Veh #2 then rear-ended Veh #1.</t>
  </si>
  <si>
    <t>3400 Shoreline Dr.</t>
  </si>
  <si>
    <t>Driver # 1 was headed west on Shoreline Dr. in the area of the 3400 block when Driver #2 pulled out from a parking stall and side swiped the left rear panel of Driver # 1's car.</t>
  </si>
  <si>
    <t>VEHICLE 2 WAS STOPPED AT A RED LIGHT AT SHORELINE DR./SHADYWOOD RD. WAITING TO CONTINUE EAST.  VEHICLE 1 WAS BEHIND VEHICLE 2 HEADED EAST.  DRIVER OF VEHICLE 1 SAID HE LOOKED DOWN AND WHEN HE LOOKED UP HE DID NOT HAVE TIME TO STOP AND REAR ENDED VEHICLE 2.  NO INJURIES REPORTED.</t>
  </si>
  <si>
    <t>VEH 1 WAS TRAVELING BEHIND VEH 2 AND BOTH WERE GOING TO TAKE A SB TURN ONTO SHADYWOOD FROM EB SHORELINE DRV. VEH 2 YIELDED TO TRAFFIC BUT INCHED FORWARD. VEH 2 COULD NOT PROGRESS THROUGH TURN BECAUSE ANOTHER VEHICLE WENT SB ON SHADYWOOD THROUGH THE INTERSECTION (NOT ILLEGALLY). VEH 1 WAS BEHIND VEH 2 AND THOUGHT VEH 2 WAS GOING AS IT WAS INCHING FORWARD. DRV OF VEH 1 BEGAN TO PROGRESS THROUGH THE TURN NOT REALIZING VEH 2 DID NOT GO. DRV OF VEH 1 MENTIONED HE BELIEVED THAT OTHER VEHICLE WAS GOING TO TURN ONTO SHORELINE DRV BUT THAT IT DID NOT. DRV OF VEH 2 STATED AFTER THE IMPACT HER SHOULDER AREA HURT A BIT AND INQUIRED IF SHE COULD BE SEEN BUT NOT BY AMBULANCE. DRV OF VEH 2 SAID SHE HAD A PRIOR INJURY ROUGHLY IN THE SAME AREA WHERE SHE FELT SOME SORENESS NOW.</t>
  </si>
  <si>
    <t>Unit 1, the silver Hyundai, was heading eastbound on Shoreline Dr. Unit 2, the green Chevrolet, was heading northbound on Shadywood Rd. Unit one was approaching the intersection at Shoreline/Shadywood. The driver of unit 1 said she could not stop and tried to avoid hitting a different vehicle. Due to the snowy conditions, driver of unit 1 slid into the intersection. Driver of unit 2, was driving northbound through the intersection at Shoreline/Shadywood. Unit number 1 and unit number 2 collided in the intersection. Both vehicles were able to move off of the roadway.</t>
  </si>
  <si>
    <t>Dr #1 in WI license plate #ABS1142 was eastbound on Shoreline Dr and entered the intersection at Shadywood Rd. Dr. #2 in MN license plate #CPM-462 was northbound on Shadywood Rd. and entered the intersection with a sideswipe collision. Dr #1 had damage to the driver's side. Dr #2 said the sun was in her eyes when she entered the intersection but she did not know if the light was red. Dr #1 said the light was green for his lane on Shoreline Dr. Dr #2 had damage to the front end. Dr and passenger from Dr #1 vehicle were treated by North Ambulance run #E1912210090 and released. Both vehicle's were towed by Williams Towing.</t>
  </si>
  <si>
    <t>16-002661</t>
  </si>
  <si>
    <t>DR1 stated she was traveling southbound on Shadywood Rd. As she continued south through the green light at Shoreline, northbound UNIT2 failed to yield and attempted to make a left turn to go westbound on Shoreline Dr. in front of UNIT1. DR1 attempted to swerve to the left to avoid contact with UNIT2 but struck UNIT2's rear right bumper with her right front quarter panel.
DR2 agreed with DR1's account of the incident an claimed full responsibility. DR2 stated he did not see UNIT1 approaching due to vehicles in the southbound left turn lane.
All parties denied medical attention stating they were not injured. Both units were able to drive from the scene.</t>
  </si>
  <si>
    <t>Unit#2 was traveling northbound on Shadywood Rd and was in the turn lane to go eastbound on Co Rd 15 when unit# 2 failed to stop and at a low speed ran into the back bumper of unit#2</t>
  </si>
  <si>
    <t>16-003418</t>
  </si>
  <si>
    <t>On 04/09/ at 1312 hours, I, Officer McCoy responded to a property damage accident at Shoreline Dr and Shadywood Rd. Upon arriving on scene I made contact with Unit #1 and Unit #2. Unit #1 stated her infant was in the vehicle and the airbags deployed. I requested dispatch to start North Paramedics to the scene routine to check out the infant. Unit #1 stated her infant was crying at the time of the accident and was conscious. Unit #1 stated she was not hurt and did not want to receive any medical attention. Unit #1 stated she was heading south on Shadywood Rd and was turning left into the Holiday Gas station south of Shoreline Dr. Unit #1 stated a pickup truck in the left lane heading north, stopped so she could turn left. Unit #1 stated Unit #2 was in the far right lane heading north on Shadywood Rd. Unit #1 stated when she turned left Unit #2 hit her on the passenger side. When asked Unit #2 stated he was not hurt and did not want to receive any medical attention. Unit #2 stated he was heading north on Shadywood Rd in the far right lane when Unit #1 turned in front of him. Unit #2 stated he hit Unit #2 with the front of his car. When speaking to the witness, he stated the Unit #1 was turning left into the Holiday gas station when Unit #2 was heading north and Unit #2 hit Unit # 1 on the passenger side. I advised dispatch to start Williams Towing to the scene to tow Unit #1. I obtained the information from both drivers and took photos of the vehicle. North Paramedics arrived on scene and checked out the passenger in Unit #1. The paramedics advised me the passenger was not hurt.</t>
  </si>
  <si>
    <t>UNIT 1 WAS SB ON SHADYWOOD RD. APPROACHING SHORELINE DR.  UNIT 2 WAS NB ON SHADYWOOD RD. APPROACHING SHORELINE DR.  UNIT 1 AND UNIT 2 ENTERED THE INTERSECTION AT APPROXIMATLEY THE SAME TIME, BOTH HAVING GREEN LIGHTS.  UNIT 1 ATTEMPTED TO MAKE A LEFT TURN AND CRASHED INTO UNIT 2.  UNIT 2 THEN CRASHED INTO UNIT 3 AS A RESULT OF BEING CRASHED INTO BY UNIT 1.  UNIT 3 WAS ON SHORELINE DR. STOPPED FOR THE RED LIGHT WAITING TO CONTINUE WESTBOUND.</t>
  </si>
  <si>
    <t>17-007424</t>
  </si>
  <si>
    <t>According to driver#1 he was facing westbound on Shoreline Dr. aka County Rd. 15 in the turn lane to go southbound onto County Rd. 19 aka Shadywood Rd. Driver#1 said that his arrow had turned green and vehicle#1 proceeded into the intersection to turn southbound. Vehicle#2 struck vehicle#1 head on. Driver#1 said he did not see vehicle#2 coming as he made the turn to go southbound. 
According to driver#2, he was headed eastbound on Shoreline drive approaching the intersection with Co Rd. 19. He saw vehicle#1 waiting to make the left turn to go southbound onto Co Rd. 19. Driver#2 said he had the green light and assumed he had the right of way to continue eastbound. Driver#2 said that vehicle#1 pulled in front of him at the last second. Driver#2 said he could not react fast enough and vehicle#2 struck vehicle#1 head on. Both vehicle's had severe disabling damage.</t>
  </si>
  <si>
    <t>17-008771</t>
  </si>
  <si>
    <t>I Officer McCoy responded to a property damage accident at Shoreline Dr and Shadywood Dr. The reporting party Riley stated he was involved in the accident and they pulled into 2387 Shadywood Dr. Upon arriving on scene I made contact with Riley and Berard who was the driver of the vehicle that was rear ended. Both Riley and Berard stated they were not injured and refused medical attention. Berard stated she was traveling north on Shadywood Dr was was going to make a left hand turn onto Shoreline Dr to travel west. Berard stated she had her left hand turn signal on when Riley rear ended her. Riley stated he was traveling north on Shadywood Rd and saw Berard with her left hand turn signal on. Riley stated he thought Berard was going to turn sooner then she did. Riley stated he tried to stop but his vehicle just slid on the wet pavement and rear ended Berard. I took photos of the damaged vehicles and advised dispatch to start Williams Towing to tow Berard's vehicle. Berard advised she had a friend coming to pick her up. Riley's vehicle had minimal damage and did not need a tow.</t>
  </si>
  <si>
    <t>3300 Shoreline Dr.</t>
  </si>
  <si>
    <t>Unit 1 was eastbound on Shoreline Dr. in the turn lane to go southbound Shadywood Rd.  Unit 2 thought Unit 1 was going to make a right turn into the Lunds parking lot.  Unit 1 continued eastbound in the turn lane and Unit 2 pulled out striking Unit 1.</t>
  </si>
  <si>
    <t>OR17001947</t>
  </si>
  <si>
    <t>Unit #1 just pulled onto Shoreline Dr. and was traveling EB on Shoreline Dr. with the intention of continued travel EB on Shoreline Dr. Unit #2 was traveling NB on CO RD 19/Shadywood Rd with the intention of continued travel NB on Shadywood Rd. Unit #1 admitted to traveling through the red light EB at the listed intersection. The driver of Unit #1 stated that she was not distracted, just was an accident traveling through the red light. Unit #2 had the green light to travel NB through the intersection. Upon entering the intersection under the green light, Unit #2 struck Unit #1 on the passenger side of Unit #1. The vehicles came to stop where photographed. The driver of Unit #2 was seen by paramedics at the scene and released without transport.</t>
  </si>
  <si>
    <t>Unit #1 was eastbound on Shoreline Dr crossing through the stoplights at the intersection of Shadywood Rd.  Unit #1 said that he looked down at his phone for a second when the light turned green.  Unit #1 said that he began to move not realizing that the traffic was not moving completely at that moment and ran into the back of Unit# 2.</t>
  </si>
  <si>
    <t>14-002536</t>
  </si>
  <si>
    <t>COUNTY RD. 19</t>
  </si>
  <si>
    <t>According to driver#1, he was exiting the Holiday Gas station parking lot traveling south. Driver#1 said he stopped to look for traffic both ways. Driver#1 started driving forward into the roadway. Driver#1 said vehicle#2 came out of no where. Vehicle#2 struck the left front of vehicle#1 as it entered the roadway. According to driver#2, he was traveling westbound on Co. Rd 15 approaching Co.Rd 19. He did not see vehicle#1 until it was too late. Vehicle#2 struck vehicle#1 in the left front area. Driver#1 was cited for failure to yield while making a left turn.</t>
  </si>
  <si>
    <t>SHADYWOOD ROAD</t>
  </si>
  <si>
    <t>Veh #1 was westbound on Shoreline Drive. Veh #1 stopped in traffic for the red stoplight. Veh #2 was not paying attention, and struck the rear bumper to veh #1. Veh #1 said she was not injured. No citations issued.
Add'l Info: On 8/13/2012 Veh #1 called and said the driver if Veh #2 told her after he hit her that he was sorry his brakes were not working. I told her he did not mention a problem with the brakes and drove away from accident location. No citations.</t>
  </si>
  <si>
    <t>16-010973</t>
  </si>
  <si>
    <t>Dr 1 crashed into Dr 2 and was pushed into Dr 3.</t>
  </si>
  <si>
    <t>17-002619</t>
  </si>
  <si>
    <t>UNIT 2 STOPPED ON CO 19 FACING NB WAITING TO MERGE ONTO CO 15 EASTBOUND AT 4-WAY INTERSECTION. UNIT 1 WAS DIRECTLY BEHIND UNIT 2. UNIT 1 THOUGHT UNIT 2 WAS GOING TO CONTINUE MOVING FORWARD ONTO CO 15 BUT UNIT 2 DID NOT AS THERE WAS ONCOMING TRAFFIC AND A MERGE WOULDN'T HAVE BEEN SAFE.
UNIT 1 STRUCK UNIT 2 IN THE FORM OF A REAR END ACCIDENT. UNIT 1 HAD FRONT END DAMAGE (PASSENGER SIDE) WHILE UNIT 2 HAD REAR END DAMAGE (DRIVER SIDE). UNIT 1 AND UNIT 2 AGREED THAT THE ACCIDENT WAS THE FAULT OF UNIT 1. UNIT 2 DRIVER ADVISED HE FELT HE MAY HAVE WHIPLASH AND THAT HE WOULD SEE A CHIROPRACTOR ON HIS OWN TIME. UNIT 2 REFUSED AMBULANCE MULTIPLE TIMES.</t>
  </si>
  <si>
    <t>According to driver#1, she was traveling northbound on County Rd 19 approaching the right turn lane to go eastbound on County Rd 15. Driver#1 said she saw that vehicle#2 was stopped in front of her waiting for east bound Co Rd 15 traffic to clear. Driver#1 said she saw vehicle#2 has started moving forward so vehicle#2 began to move forward. Driver#1 advised that she had her head turned to the left looking for traffic coming from the west. Driver#1 said she didn't realize that vehicle#2 had stopped again in front of her. Vehicle#1 struck vehicle#2 in the rear.
According to driver#2, she was stopped at the right turn lane from Co rd 19 to go eastbound on Co Rd 15. Driver#2 was waiting for traffic to clear in order to enter the east bound lane of traffic. Driver#2 started to merge into traffic then stopped as traffic was no clear yet. Driver#2 said that vehicle#1 struck the rear end of vehicle#2 in the turn lane.</t>
  </si>
  <si>
    <t>On the above date and time I received an accident in the gas station parking lot.  I arrived on scene and saw two vehicles near the north exit onto Shoreline Dr.  Vehicle 1 a Chevy Tahoe was facing west and Vehicle 2 a gray Dodge Charger was facing north. It appeared vehicle 1 had backed into vehicle 2's driver side door.  
I made contact with both drivers and was advised by the driver of Vehicle 1 that he backed into vehicle 2 and the accident was his fault.  The driver of Vehicle 1 said he looked in his driver side mirror as he was backing up but never checked his other mirrors and did not see vehicle 2.  The driver of vehicle 2 stated he saw vehicle 1 backing up and started honking his horn but vehicle 1 did not stop crashing into his driver door. 
Vehicle 2's driver door was dented in.  Vehicle 1 had a trailer hitch in his vehicle and did not have any damage. 
Both vehicles were able to be driven from the scene.</t>
  </si>
  <si>
    <t>12-009595</t>
  </si>
  <si>
    <t>Vehicle 1 was making a right hand turn when vehicle 2 side swiped into it during the turn causing damage to both vehicles.</t>
  </si>
  <si>
    <t>Unit 1 facing south to turn on to County Rd 15 east of Shadywood Rd. Unit 1 was waiting to exit Culvers parking lot on the south side of the facility. Unit 1 pulled out into the roadway and T-boned Unit 2 that was traveling westbound County Rd 15.
Drv 1 stated she was leaving the Culvers parking lot. Drv 1 stated she stopped and looked both directions before exiting the parking lot. Drv 1 stated she did not see Unit 2 traveling westbound when she looked to her left. Drv 1 stated she looked left then right then entered the roadway. Drv 1 stated when she entered the intersection Unit 2 was in front of her and she collided with Unit 2. Drv 1 stated she had no injuries.
Drv 2 stated he was traveling westbound on County Rd 15. Drv 2 stated he was approaching Shadywood Rd and was slowing down because traffic was stopped. Drv 2 stated he then was hit on the passenger side by Unit 1. Drv 2 stated the curtain airbags deployed and he was not hurt. Drv 2 contacted a tow company after I left. 
Photos attached to case.</t>
  </si>
  <si>
    <t>OR19006700</t>
  </si>
  <si>
    <t>Vehicle 1 was in the parking lot of 2420 Shadywood Rd making an eastbound turn onto Shoreline Dr. Driver 1 said he did not see vehicle 2 and began to pull into the road. Vehicle 1 made contact with vehicle 2 in the eastbound lane.</t>
  </si>
  <si>
    <t>UNIT 1 FACING WESTBOUND ON SHORELINE DR STOPPED IN TURN LANE WAITING TO TURN SOUTHBOUND INTO HOLIDAY GAS STATION LOT (EAST OF SHORELINE DR / SHADYWOOD RD INTERSECTION)
UNIT 2 TRAVELING EASTBOUND ON SHORELINE DR APPROACHING UNIT 1 WHO WAS STILL WAITING TO TURN
UNIT 1 MADE SOUTHBOUND TURN INTO THE HOLIDAY GAS STATION LOT AS UNIT 2 WAS PASSING BY 
UNIT 1 STRUCK UNIT 2 WITH THE FRONT DRIVER SIDE OF HER VEHICLE CAUSING DAMAGE TO UNIT 2 DRIVER SIDE OF VEHICLE</t>
  </si>
  <si>
    <t>Vehicle 1 was leaving the parking lot of Holiday Gas Station located at 3340 Shoreline Dr. Vehicle 2 had been northbound on Shadywood Rd. and had just made a slight right onto Shoreline Dr. Vehicle 1 pulled out onto Shoreline Dr. and vehicle 1 and vehicle 2 collided. Vehicle 1 had damage to the front end. Vehicle 2 had damage to the driver's side. No injuries. Both vehicle's were driven from the scene.</t>
  </si>
  <si>
    <t>17-001514</t>
  </si>
  <si>
    <t>Unit 2 eastbound Shoreline Dr. east of intersection. Unit 1 following Unit 2 eastbound Shoreline Dr. Unit 2 stopped for vehicle in front making left hand turn. Unit 1 collided with rear of Unit 2. Driver 2 stated she was driving eastbound on Shoreline Dr. a vehicle in front of her stopped abruptly to make a left turn into Holiday Gas/ Culvers parking lot. Driver 2 stated she had to slam on her brakes to stop. Driver 2 stated Unit 1 rear ended her.
Driver 1 stated he was traveling eastbound on Shoreline Dr. just east of the intersection. Driver 1 stated he was following Unit 2. Driver 1 stated he looked down at his speedometer then back at the road. Driver 1 stated when he looked back up at the road Unit 2 and another vehicle had stopped in front of him. Driver 1 stated he did not have time to stop and rear ended Unit 2.</t>
  </si>
  <si>
    <t>Vehicle # 1 was being driven by MAYES. Vehicle #2 was being driven by GEFRE. 
Vehicle #1 and #2 were both WB on Shoreline drive just EAST of Shadywood Rd. Both vehicles were stopped in traffic. The traffic signal at Shoreline Dr and Shadywood Rd changed to green. Vehicle #2 saw that the light had changed and began moving. She did not realize that Vehicle #1 was still stopped in traffic and rear ended Vehicle #1. 
Damage was over $1000.
#1 Damage - Rear bumper area
#2 Damage - Front end damage
There was no apparent injury.</t>
  </si>
  <si>
    <t>Both vehicles were EB County 15. Driver of #2 said she was making a right turn into 2420 Shadywood Road (Holiday Gas)when rear-ended by #1. #1 said her right turn signal was activated. #2 said #1 stopped too quickly, slamming on her brakes like she made up her mind to turn at the last second. #2 said that is why she was unable to stop in time.</t>
  </si>
  <si>
    <t>Vehicle 1 MN #156-UWB exited the Holiday Gas Station parking lot located at 3340 Shoreline Dr. to travel east on Shoreline Dr. Vehicle 2 MN #958-GAJ was west in the 3300 block of Shoreline Dr. and the vehicle's collided. Vehicle 1 had damage to the front end. Vehicle 2 had damage to the passenger side including the front rim of the vehicle. There were no injuries. Both vehicle's were driven from the scene.</t>
  </si>
  <si>
    <t>13-001435</t>
  </si>
  <si>
    <t>VEH 1 AND VEH 2 STOPPED IN STOP AND GO TRAFFIC. DR OF VEH 3 HIT HIS WINDSHIELD WASHER TO CLEAN WINDSHIELD. HE SAID DUE TO THE WASHER AND DRIVING INTO THE SUN HE DIDN'T SEE VEH 2. HE HIT THE REAR OF VEH 2 WHICH PUSHED IT FORWARD HITTING VEH 1. VEH 1 DIDN'T HAVE ANY SURFACE DAMAGE, DR SAID SHE WILL HAVE VEH'S UNDERSIDE CHECKED FOR DAMAGE.</t>
  </si>
  <si>
    <t>JENNIFER was pulling away from her gas pump and turned left too soon striking the pole that is in place to protect the pillar and gas pump. Once she made contact with the pole with the truck she continued followed by backing up and moving forward again trying to distance herself from the pole. The trucks rear driver's side quarter panel was dented and stuck from the pole. JENNIFER stated she was not used to driving such a large truck and was using it to move (new address 4962 Bedford Rd. Mound. 
MILLER TOWING arrived, lifted the rear of the truck up, moved it and set it down without causing more damage. JENNIFER drive the truck from the scene. 
Photos were taken and Holiday staff was aware.</t>
  </si>
  <si>
    <t>UNIT 1 WAS WB ON SHORELINE DR. SIGNALING TO MAKE A LEFT TURN INTO A HOLIDAY GAS STATION PARKING LOT.  UNIT 2 WAS EB ON SHORELINE DR.  UNIT 1 DID NOT SEE UNIT 2 AND MADE A LEFT TURN STRIKING UNIT 2.  WITNESS STATED UNIT 1 NEVER STOPPED.  UNIT 1 SIGNALED TO MAKE LEFT TURN AND WHEN AT DRIVEWAY TO ENTER PARKING LOT SHE TURNED LEFT WITHOUT STOPPING TO YIELD.</t>
  </si>
  <si>
    <t>Veh #1 was attempting to turn onto eastbound Shoreline Drive. The westbound traffic on SHoreline was stopped for the red light. Veh #1 was motined to proeceed. At the same time Veh #2 was westbound SHoreline and passed the vehicles stopped in traffic. Veh #2 crossed over the double yellow and struck Veh #1 headon. Both drive wore seatbelts. No injuries. No citations.</t>
  </si>
  <si>
    <t>13-004453</t>
  </si>
  <si>
    <t>3200 Shoreline Dr.</t>
  </si>
  <si>
    <t>Co. Rd. 19</t>
  </si>
  <si>
    <t>D.1 was heading west on Co. Rd. 15 when driver struck a deer. The deer hit the front right bumper and then continued down the right side of vehicle. Vehicle had minor damage to front and right side of vehicle. Deer was GOA.</t>
  </si>
  <si>
    <t>#1 was EB on CO 15 in two way turn lane. #1 was making a left turn into parking lot when #1 was t-boned by #2. Driver #1 said the light was red at CO 19 so he thought #2 was going to stop and give him a gap to turn into the parking lot. Driver #1 also said he thought driver #2 was looking down at her phone at the time of the crash. #2 driver said she looked down briefly and when she looked up veh #1 was right in front of her. Witness in car directly behind #2 said driver #2 was in her traffic lane, not speeding and #1 turned in front of her. Cause of crash- fail to yield on driver #1.</t>
  </si>
  <si>
    <t>14-4820</t>
  </si>
  <si>
    <t>North Shore Dr</t>
  </si>
  <si>
    <t>Vehicle 1 was east on Shoreline Dr.  Driver stated he was on his way to hospital for surgery and was not concentrating and ran off the road.  No injuries. The roads were wet and it was raining.</t>
  </si>
  <si>
    <t>Vehicles 1 and 2 were westbound on Shoreline Drive approx. .25 mi from Shadywood Road in the one and only westbound traffic lane. Veh 1 was behind Veh 2. Veh 1 rear-ended Veh 2. 
Dr 1 stated he came around the corner and was slowing down and believed he dozed off for a second. Dr 1 said when he realized Veh 2 was so close, he tried to brake but wasn't able to stop in time. Dr 1 said he was tired and may have dozed off as he couldn't think of any other reason for hitting Veh 2. 
Dr 2 said he was at a complete stop when hit. He said he did not see Veh 1 behind him before getting hit. Dr 2 stated backup was bad due to time of day and the intersection ahead. Dr 2 stated his neck was a bit sore after the accident.  
Pics were taken of each vehicle and scene.</t>
  </si>
  <si>
    <t>Vehicle #1 was east on Shoreline Drive, east of Shadywood Road. the driver of Vehicle #1 said a vehicle passed him and he lost control of his vehicle Driver said his vehicle was rear wheel drive and does not handle well in the snow. Driver #1 spun around and landed in the ditch facing the wrong way. He said he was wearing a seatbelt. There was a passenger who was also wearing a seatbelt.</t>
  </si>
  <si>
    <t>15-002580</t>
  </si>
  <si>
    <t>2048 SHORELINE DR</t>
  </si>
  <si>
    <t>DR1 WAS WB ON SHORELINE DR WHEN DR2 STARTED TO PULLOUT ONTO SHORELINE DR FROM THE SHOULDER AREA. DR2 PER DR1 WAS TURNING ONTO WB SHORELINE DR BUT DIDN'T LOOK TO HIS LEFT. DR1 SAID HE KNEW HE WOULD HIT DR2 SO HE INCREASE SPEED TO GET BY DR2 TO AVOID THE ACCIDENT. DR 2 HIT THE RIGHT REAR WHEEL AREA TO DR1'S VEH. DR1 SPUN INTO DITCH AREA AND HIT SEVERAL DOCK SECTIONS THAT WERE STORED FOR THE WINTER.</t>
  </si>
  <si>
    <t>13-12918</t>
  </si>
  <si>
    <t>Northview Rd</t>
  </si>
  <si>
    <t>DR1 was EB, DR2 was WB. DR1 said she had bees inside her veicle and began swatting them in her dashboard with a water bottle. DR1 said bee went at her face causing her to swerve into on coming traffic, hitting VH2. DR1 had redness and swelling in left shoulder and was seen on site by North. DR2 said he was traveling and had no time to react to VH1 swerving in his lane. VH2's gas tank leaked out approx. 30 gal of fuel. DR2 was driving one person home in the Metro Mobility Van. DR2 and passenger were shook up but not injured. Witness accounts matched that of DR1 &amp; DR2. CO RD was shut down while accident was cleaned up. Info was exchanged.</t>
  </si>
  <si>
    <t>Minnetonka Beach</t>
  </si>
  <si>
    <t>18-004787</t>
  </si>
  <si>
    <t>Officer Sturm and ,I, Officer McCoy were on a welfare check of a vehicle that was on the westbound shoulder on Shoreline Dr just west of Old Beach Road. While out with the vehicle, unit 1 which was heading east came to a stop in the east bound lane because of other vehicles stopped in front of her. While unit 1 was stopped, unit 2 which was also traveling east on Shoreline Dr rear ended unit 1. We made contact with both drivers and they stated they were not hurt and did not need any medical attention. I obtained the unit 1 and unit 2 information. Unit 2 stated he did not have enough time to stop. Unit 2 tried to swerve to the shoulder of the road but ran out space before rear ending unit 1. I took photos of the damaged vehicles and unit 1 was able to drive her vehicle home. Officer Sturm started Williams Towing for unit 2. Williams Towing arrived on scene and towed unit 2's vehicle.</t>
  </si>
  <si>
    <t>Unit 1 was located in a swamp to the north of Shoreline Dr. approximately 30 ft. from the roadway. The vehicle was vacant.</t>
  </si>
  <si>
    <t>12-003104</t>
  </si>
  <si>
    <t>Old Beach Road</t>
  </si>
  <si>
    <t>According to driver #1, he was traveling eastbound on Co Rd.15 approaching Old Beach Rd. A large deer ran northbound toward his vehicle from the wooded area striking the right side of his vehicle damaging the side view mirror and right side of vehicle.</t>
  </si>
  <si>
    <t>19-006896</t>
  </si>
  <si>
    <t>On July 30th, 2019 at approximately 0714 hours, I, Officer McCoy was dispatched to an property damage accident on Shoreline Dr. just east of Old Beach Rd. In the call text it stated a vehicle drove through a fence and almost hit a pedestrian. 
Upon arriving on scene, I observed a large hole through a wooden fence with a car stopped on some rocks on the edge of Lake Minnetonka. I saw two males standing by the vehicle and another male standing on the side walk. I asked all three males if they needed any medical attention and the two males by the vehicle stated no. The male who was standing on the sidewalk, who I ID as PAGANO, stated he obtained road rash from when he had to dive out of the way of the vehicle. I advised PAGANO we would get him first aid. Officer Vargas arrived on scene and I had Officer Vargas treat PAGANO's injuries while I spoke to the two other males. I ID the two other males as KELLY and OVERLAND. KELLY stated he was the driver and OVERLAND stated he was the passenger. KELLY stated the last thing he remembers was he was driving east on Shoreline Dr. KELLY stated he came to when the vehicle went through the wood fence. KELLY stated he must of passed out. I asked KELLY if he has any medical conditions and he stated no. KELLY stated he did not eat dinner on 07/29/19 and then he woke up this morning and went to workout with OVERLAND. KELLY stated he took a pre-workout drink before working out and did not have any breakfast. KELLY started to show signs that he was getting light headed and looked like he was going to pass out again. I advised dispatch to start paramedics to my location to check out KELLY. OVERLAND stated he was the passenger in KELLY's vehicle. OVERLAND stated he was looking down at his phone and  when he looked up he saw KELLY passed out and they then hit the fence. OVERLAND stated he did not have time to correct the direction of the car. I obtained KELLY's and OVERLAND's information and then went to speak to PAGANO. While speaking to KELLY, I did not observe any signs of impairment or intoxication. I took photos of KELLY's car outside and inside and did not see any signs of contraband that could cause KELLY to be impaired.
PAGANO stated he was on the sidewalk bent over picking up goose poop. PAGANO stated he then heard a loud noise and looked up and saw the vehicle heading towards him. PAGANO stated he only had time to dive out of the way to avoid getting hit. PAGANO stated he believes the vehicle was not traveling the posted speed limit and was speeding. PAGANO stated that vehicles speed up and down Shoreline Dr. all the time. I obtained rest of PAGANO's information and went back to my squad car. While in my squad car, Officer Vargas asked dispatch to start an ambulance for PAGANO because of lower back pain. After I was done writing down the information, I went over to where PAGANO was sitting and advised him the paramedics were on their way. I advised PAGANO on how to get a copy of the report from the police department. I then went to speak to KELLY and OVERLAND and advised them on how to get a copy of the report. I advised KELLY, I started Williams Towing to tow his vehicle. 
North paramedics arrived on scene and started to treat KELLY and PAGANO. Williams Towing arrived and towed the vehicle. The North paramedics advised me they were not going to transport KELLY or PAGANO. I advised both KELLY and PAGANO if they continue to get worse to go to the doctor. 
Based on the statements given it appears KELLY was at fault for the accident.</t>
  </si>
  <si>
    <t>Vehicle #1 was traveling westbound on Shoreline Drive in the City of Minnetonka Beach. Vehicle #1 said he fell asleep. Vehicle #1 had crossed over the center line and into the south side of the roadway. The south side portion of the eastbound lane is owned by the City of Minnetonka Beach. This is an area for residents to access the lake. Vehicle #1 struck a large bolder, moved beams of wood which were landscaped, and struck a pedestrian crossing sign. Vehicle #1 damaged the grass, the beams of wood, pedestrian sign, and the large rock. The driver of vehicle #1 said he must have fallen asleep. I did not smell any alcohol and checked the driver for impairment. The driver of vehicle #1 said he was diabetic but that was not the issue he said. I administered SFST and stopped after HGN I did not suspect any impairment. 
The driver of vehicle #1 wore a seat belt and appeared to not be injured. NFA.</t>
  </si>
  <si>
    <t>19-010404</t>
  </si>
  <si>
    <t>Vehicle #1 was was WB Shoreline drive. Vehicle crossed over EB Shoreline Dr lane and drove onto grass/landscape portion of shoulder. Vehicle hit a tree and a large rock. Damage was severe to left front tire area. Driver said he was tired and may have fell asleep. At the request of the driver he had AAA (Kelly's Towing) to vehicle from scene. No other damage to report.</t>
  </si>
  <si>
    <t>16-001158</t>
  </si>
  <si>
    <t>Driver 1 was heading east bound on Co. Rd. 15. The roadway was slippery due to snowing conditions. Driver 1 said she was going straight and her vehicle began to lose control. Driver 1 left the roadway and hit a wood fence.</t>
  </si>
  <si>
    <t>Vehicle #1 was EB on CO 15 stopped and waiting for a break in WB traffic to make a left turn onto NB Lake Road in Minnetonka Beach. The driver of #1 stated his left turn signal was activated. Vehicle #2 was also EB CO 15 directly behind #1. Driver of #2 stated she did not notice that vehicle #1 had stopped and did not see any brake lights on #1. Independent witness that was in a vehicle EB CO 15 directly behind #2 said he saw #1 stopped and did see the brake lights operational on #1. Driver #2 cited for failure to drive with due care. Driver #2 complained of chest pain and was transported by North Ambulance to Ridgeview Waconia Hospital.</t>
  </si>
  <si>
    <t>14-002645</t>
  </si>
  <si>
    <t>Lake Rd.</t>
  </si>
  <si>
    <t>Unit 1 was eastbound Shoreline Dr. when he struck Unit 2 truck to the rear. Unit 2 was waiting to make left hand turn onto Lake Rd. Unit 2 truck sustained heavy damage and needed to be towed, while Unit 1 vehicle sustained moderate damage to front and was driven from scene. No injuries reported.  Vehicles were both moved to different location upon my arrival.</t>
  </si>
  <si>
    <t>19-003144</t>
  </si>
  <si>
    <t>According to driver #1, he was traveling westbound on County Rd. 15 behind vehicle #2. Driver #1 did not see that vehicle #2 had slowed to turn right (northbound) onto Lake Rd. Vehicle #1 struck vehicle #2 in the rear causing moderate damage. According to driver #2, he was driving westbound on County Rd. 15 and was going to turn right onto Lake Rd. when vehicle #2 was struck from behind by vehicle #1. No injuries. Driver #1 was issued a citation for failure to drive with due care.</t>
  </si>
  <si>
    <t>Driver was westbound on Shoreline Dr./Lake Rd.  Driver ran off the roadway and hit a 35 mph sign and several trees/shrubbery on the north side of the road.  Driver had a hurt back and neck.  I performed a C-Spine on the driver until North Paramedics arrived.</t>
  </si>
  <si>
    <t>Lake Road</t>
  </si>
  <si>
    <t>Driver was EB CO 15 and stated he looked up to check the time on the clock in his vehicle. Driver said when he looked down a car in front of him was stopped to turn onto Lake Road. Driver swerved to the right to avoid a collision and lost control. Driver's SUV hit several scrub brush type trees, rolled over, went down a rocky embankment and ended up partially submerged in 4' of water, right side up in the lake.</t>
  </si>
  <si>
    <t>Lake Rd</t>
  </si>
  <si>
    <t>Unit 1 was stopped in eastbound lane on Shoreline Dr. with signal on waiting to make left turn onto Lake Rd. when unit 2 struck unit 1 in the rear of of vehicle. Unit 1 sustained moderate damage to rear and Unit 2 sustained moderate damage to front end. Unit 2 was towed from scene. No injuries were reported.  Unit 2 driver stated he never saw vehicle turning or stopped to make turn.</t>
  </si>
  <si>
    <t>12-007090</t>
  </si>
  <si>
    <t>Driver #1 was stopped in traffic EB on CO 15 waiting to make a left turn onto Lake Road. Driver #2 was stopped behind #1 waiting for him to turn. Driver #3 rear-ended #2 and #2 was subsequently pushed into #1. Driver #3 said she was not going too fast or following too close but may have been looking out towards the lake at about the time the crash occurred.</t>
  </si>
  <si>
    <t>Veh #1 and #2 were waiting facing E/B on CR 15 waiting for a truck to turn N/B on Lake Rd when Veh #3 traveling E/B ran into the back end of veh #2.  Veh #2 then was pushed into veh #1.  No injuries, driver of veh #2 said his head hurt a little bit, but did not want an ambulance. Veh. #3 was inoperable and was towed.  Dr of Veh #3 said he was going 40 mph and came around the curve and slammed on his brakes, but couldn't stop in time before he rear-ended veh #2.</t>
  </si>
  <si>
    <t>CO. RD. 15</t>
  </si>
  <si>
    <t>LAKE RD.</t>
  </si>
  <si>
    <t>VEHICLE 1 WAS STOPPED WITH THEIR LEFT TURN SIGNAL ON WATING TO MAKE A LEFT TURN FROM SHORELINE DR. ONTO LAKE RD.  VEHICLE 2 WAS BEHIND VEHICLE 1 AND REAR ENDED VEHICLE 1.  DRIVER OF VEHICLE 2 SAID SHE LOOKED AT HER REAR VIEW MIRROR AND WHEN SHE LOOKED BACK AT THE ROAD SHE REAR ENDED VEHICLE 1. VEHICLE 1 WAS ABLE TO BE DRIVEN FROM THE SCENE.  VEHICLE 2 WAS TOWED FROM THE SCENE.  VEHICLES WERE MOVED PRIOR TO MY ARRIVAL.</t>
  </si>
  <si>
    <t>16-009424</t>
  </si>
  <si>
    <t>LAKE RD</t>
  </si>
  <si>
    <t>Unit 1 was driving eastbound on Shoreline Drive. The driver stopped at Lake Road to make a left turn to go northbound. She was stopped for westbound traffic. A vehicle going westbound stopped and flashed their headlights to allow Unit 1 to make the turn. Unit 1 began to turn when she was rear-ended by Unit 2. The driver of Unit 1 sustained minor injuries but refused medical attention. Unit 1 sustained rear end and right rear damage. 
Unit 2 was driving eastbound on Shoreline Drive. The driver saw Unit 1 stopped to make a turn. The driver of Unit 2 advised she began to slow down to stop but her car failed to stop. The driver said she tried to swerve to the right to avoid hitting Unit 2, but still hit the vehicle. The driver of Unit 2 advised she has been having trouble with her brakes. 
It should also be noted that it had just recently rained and the roads were still wet. The driver of Unit 2 thought this also may have been a contributing factor. Unit 2 sustained front and front left damage. 
I assisted both drivers in exchanging information and provided both with a business card advising how to get a copy of the police report. Photos were also taken at the scene.</t>
  </si>
  <si>
    <t>UNIT 1 SLOWED TO MAKE A LEFT TURN AND WAS REAR-ENDED BY UNIT 2.  UNIT 3 SLOWED TO AVOID UNIT 2 AND WAS REAR-ENDED BY UNIT 4.  NO APPARENT INJURIES.  UNIT 4 WAS TOWED DUE TO DAMAGED RADIATOR.</t>
  </si>
  <si>
    <t>19-004962</t>
  </si>
  <si>
    <t>On 06/12/2019 at 0710 hours, I, Officer McCoy was dispatched to a property damage accident at Shoreline Dr and Lake Rd in the City of Minnetonka Beach. Upon arriving on scene I found unit 2 with heavy front end damage stopped in some shrubs on the west side of Lake Rd and unit 1 as parked on Lake Rd facing north with damage to the passenger side of the truck. I spoke to the unit 1 driver and passenger and they advised me they were traveling westbound on Shoreline Dr. Unit 1 stated he was slowing down and turned his right turn signal on to take a right hand turn on to Lake Rd from Shoreline Dr. Unit 1 stated when he was about to turn unit 2 then side swiped unit 1 on the passenger side. Unit 1 stated he never saw unit 2 until she hit them. I then spoke to unit 2 and she stated she was traveling west on Shoreline Dr. Unit 2 stated she unit 1 stooping on Shoreline Dr and did not have enough time to brake unit 2 stated she turned right instead of left because she would of went into the lake if she turned left. Unit 2 stated her only option was to sideswipe unit 1. I obtained unit 1 and unit 2 information and took photos of the scene. I then contacted Minnesota State Patrol CVI Sgt Hibbard #241 to advise him of the accident involving a commercial vehicle. Sgt Hibbard advised me he would come out to the scene to inspect the truck. Williams Towing then arrived to tow unit 2. Both unit 1 and unit 2 stated they were not injured and denied any medical attention. I stayed on scene until Sgt Hibbard arrived to inspect the truck.</t>
  </si>
  <si>
    <t>Officer received a driving complaint that the vehicle swerved into the ditch and hit a road sign  then entered the opposite lane then later went off the road into the ditch and back onto the road.  The reporting party also said the vehicle was driving on its rims.  Officer located the vehicle driving westbound on Shoreline west of the location.  Officer stopped the vehicle and later arrested the driver for DWI.</t>
  </si>
  <si>
    <t>200-005269</t>
  </si>
  <si>
    <t>On the above date and time Officer Schultz and I, (Officer Raze #6526) were dispatched to the area of Shoreline Dr and Lake Rd in Minnetonka Beach for a vehicle that was in the ditch. The driver of the vehicle advised the reporting party to not call the cops. Upon our arrival, I located a 2008 Chevy Malibu MN lic#DMR-572, in the ditch nearly in lake on the south side of Shoreline Drive. I made contact with the male driver and identified him as, DYLAN VICTOR WALKER 07/13/1994. WALKER was standing on Shoreline Dr when I exited my squad car to make sure he was okay. I asked WALKER if he needed any medical attention and he said no. WALKER said there was a deer that jumped out in the road so he turned quickly and over corrected his steering. WALKER said he lost control and slid into the ditch. 
I asked WALKER if he had been drinking and he said no. I asked WALKER if he had taken any drugs and he said no. WALKER's pupils were constricted and his balance wasn't great while talking with him roadside. I advised WALKER I wanted him to perform a few Standard Field Sobriety Test for me and he agreed to do them. I had WALKER perform HGN, the Walk and Turn Test, and One Leg Stand. WALKER did not do well when performing the test. WALKER blew a .000 BAC on a PBT sample. 
WALKER said he was on his way to work. Officer Schultz asked WALKER why he told the reporting party to not call the police and WALKER advised us he was revoked and he had no insurance on the vehicle. I cited WALKER for No insurance and driving after revocation. Williams Towing was started to the scene. William Towing arrived on scene. Officer McCoy and I directed traffic so the Williams Towing driver could load the vehicle up on the bed of the truck. 
WALKER's vehicle sustained moderate damage to the front and under the body of the vehicle. Officer Schultz took photos of the scene. End of Report.</t>
  </si>
  <si>
    <t>Vehicle #1 was heading west on Shoreline Dr.  Witnesses stated vehicle 1 crossed over the center line and did not apply brakes or attempt to swerve striking vehicle #2 that was heading east on Shoreline Dr.  Vehicle #1 rolled over and stopped in the middle of the road and Vehicle #2 rolled and landed on the edge of Lake Minnetonka resting partially on a dock.</t>
  </si>
  <si>
    <t>18-010011</t>
  </si>
  <si>
    <t>According to D 1, he had recently left the hospital after enduring some kemo therapy. D 1  was on his way to the Navarre area to visit a friend. D 1 was traveling westbound on county rd. 15 approaching Lake Rd. D 1 said he took his eyes off of the roadway for a few seconds and the next thing he knew he was headed for Lafayette bay. D 1 was not able to react fast enough to avoid running off the road. V 1 ran off the roadway and landed in Lafayette Bay. D 1 was trapped in the car and had to be extricated by some good Samaritans that jumped in the water to extricate him from the vehicle. North arrived on scene and took D 1 to be checked out. See Hennepin County Water Patrol's report also (18-011351.)</t>
  </si>
  <si>
    <t>Cottage Lane</t>
  </si>
  <si>
    <t>Driver of unit #1 was westbound on County Road 15.  Driver of unit #1 lost control on the snow covered roadway and travelled into the north ditch.  Unit #1 crashed into a stone fence.</t>
  </si>
  <si>
    <t>I was dispatched to the above location for a vehicle that had driven off the road (County Road 15) and was on the ice (Lafayette Bay). The reporting party, ANN RYAN, reported the vehicle was unoccupied and the driver was possibly at Culvers. Hennepin County water Patrol (1700) assisted on the call.
While enrout, Water Patrol Deputies (1704, 1701) advised the vehicle was an unconfirmed stolen out of Duluth. Additionally, 1701 advised he checked Culvers for the individual and was unable to locate anyone who appeared out of place. Upon arrival, I noticed the entire vehicle was located on ice of Lafayette Bay. Based on tire marks and brush damage it appeared the vehicle was travelling westbound on County Road 15 west of Westwood Rd. prior exiting the roadway. It appeared the vehicle had gone airborne off the roadway where the undercarriage of the vehicle collided with a large bolder. The vehicle had damage to multiple areas and the vehicles key was located on the drivers seat. The vehicle was bearing Minnesota license plate BPH073 and the registered owner was REBECCA BESTER. The vehicle registered out of Duluth. Dispatched confirmed the vehicle was stolen and informed Duluth Police. 
I called the reporting party, ANN RYAN, and she told me she found the vehicle unoccupied. RYAN said while she was checking on the vehicle an unknown male stopped and told her he had found the driver of the vehicle walking down the road. The male told RYAN he had given the male driver a ride to Culvers where he texted a friend to pick him up. RYAN said the suspected driver used the individual who stopped phone to text someone. RYAN said she did not get any contact information from the individual who stopped, however, she wrote down the number the suspected driver texted. RYAN said the person who texted back said they were coming from Rosemount to pick up the suspected driver.
Burda's Towing arrived on scene and removed the vehicle from the ice. Burda's towing transported the vehicle to the Orono Police Department and placed the vehicle into the garage for safekeeping.
I called Duluth Police and spoke with Sgt. Tom Stolee. Sgt. Stolee requested the vehicle be processed by Crime Lab prior to being released. Sgt. Stolee advised he called the vehicles owner and advised her it was recovered. Sgt. Stolee emailed me a copy of the stolen vehicle form. 
Clear.</t>
  </si>
  <si>
    <t>See report</t>
  </si>
  <si>
    <t>20-004298</t>
  </si>
  <si>
    <t>Unit #1 was travelling westbound on Shoreline Dr, just west of Westwood Rd, in the City of Minnetonka Beach, when it crossed over the center line of Shoreline Dr. and struck Unit # 2 head on. Unit #1 remained on the roadway &amp; Unit #2 came to rest in the water of Lake Minnetonka. 2 persons were transported to North Memorial Hospital, the front seat passenger of unit #1 and the driver of unit #2. Victims were transported via North Ambulance with what appeared to be fairly significant injuries. Both vehicle's were towed from the scene by William's Towing to their lot. Both vehicle's suffered significant damage.</t>
  </si>
  <si>
    <t>Vehicle #1 was WB CO 15 behind vehicle #2 in afternoon rush hour traffic. Driver #1 stated WB traffic was backing up and he went to use his cell phone to call his wife and advise her he would be late. Driver #1 stated, "I was distracted" and rear ended vehicle #2.</t>
  </si>
  <si>
    <t>Westwood Rd.</t>
  </si>
  <si>
    <t>DR1 was traveling behind DR2 when DR2 slowed to make a left hand turn onto Westwood from Shoreline. DR1 said she was on the phone with Onstar getting directions and did not notice DR2 slowing. DR2 said she used her left blinker and had to stop/yield because of oncoming traffic. DR1 complained of slight back pain and DR2 complained of slight neck pain both steming from the accident.</t>
  </si>
  <si>
    <t>VEHICLE #1 WAS STOPPED AND WAITING FOR TRAFFIC TO TURN N/B ON WESTWOOD RD WHILE facing E/B on Shoreline Dr.  VEH #2 REAR-ENDED VEHICLE #1.  THE DRIVER SAID HE WAS LOOKING AT THE LAKE AND WAS NOT PAYING ATTENTION PRIOR TO CRASHING INTO VEH #1.  BOTH VEHICLES WERE DAMAGED AND LOCKED TOGETHER.  A TOW TRUCK RESPONDED, SEPARATED THE VEHICLES AND VEH #1 WAS ABLE TO BE DRIVEN.  VEH #2 WAS TOWED.  NO INJURIES TO EITHER DRIVER.</t>
  </si>
  <si>
    <t>14-012908</t>
  </si>
  <si>
    <t>Woodbridge Road</t>
  </si>
  <si>
    <t>Veh #1 was eastbound Shoreline Drive. The driver said she swerved to avoid striking a deer. She said she hit a deer, and then struck a green SUV. Veh #1 had heavy front end damage. There was no indication of deer fur or blood on veh #1.Veh #1 said she gave the other driver of the green SUV her insurance information. No citations issued. NFA.</t>
  </si>
  <si>
    <t>See attached report narrative.</t>
  </si>
  <si>
    <t>VEHICLE WAS HEADED WESTBOUND ON SHORELINE DRIVE.  DRIVER STATED SHE FELL ASLEEP AND WHEN SHE WOKE UP HER CAR WAS HEADED OFF THE ROAD.  DRIVER STATED SHE TRIED APPLYING THE BRAKES BUT WAS NOT ABLE TO STOP.  VEHICLE HIT DECORATIVE STONES HOLDING A SIGN FOR LAFAYETTE CLUB THEN HIT A STREET SIGN BEFORE CROSSING WESTWOOD RD. AND HITTING MORE DECORATIVE STONES FOR THE ST. MARTINS CHURCH SIGN.  VEHICLE STOPPED IN A GRASSY AREA IN FRONT OF THE CHURCH.</t>
  </si>
  <si>
    <t>11-005139</t>
  </si>
  <si>
    <t>WESTWOOD RD</t>
  </si>
  <si>
    <t>VEH #1 WAS DRIVING EAST ON SHORELINE DR. THE DRIVER HAD A SEIZURE AND PASSED OUT. THE VEHICLE DRIFTED LEFT AND INTO THE DITCH. THE VEHICLE WENT THROUGH A GROVE OF TRESS STRIKING TWO AND RESTING AGAINST ANOTHER. THE DRIVER WAS CHECKED OUT BY RIDGVEIW AMBULANCE. SHE ADMITTED NOT TAKING HER SEIZURE MEDICATION TODAY. THE VEHICLE HAD MODERATE DAMAGE AND WAS TOWED.</t>
  </si>
  <si>
    <t>17-006173</t>
  </si>
  <si>
    <t>Unit 1 traveling westbound on Shoreline Dr. when she fell asleep as she was approaching a slight curve in the roadway. Unit 1 did not turn at the curve in the roadway and drove off of the roadway and into the ditch to the north side of the roadway consisting of shrubbery and small trees. Unit 1 sustained no injuries.</t>
  </si>
  <si>
    <t>Unit #1 went off the right side of the road, hit a No Parking sign and went into some brush and shrubbery. Driver said an EB vehicle had swerved into his lane and so it was necessary for him to leave the road to avoid a crash.</t>
  </si>
  <si>
    <t>UNIT #1 AND UNIT #2 WERE TRAVELING EB SHORELINE DR THROUGH MINNETONKA BEACH, MN IN THE POSTED 40 MPH, DOUBLE YELLOW LINE ZONE. PER THE DRIVER OF UNIT #1, UNIT #2 WAS TRAVELING IN FRONT OF HIM, SLOWER THAN THE POSTED SPEED LIMITED. DRIVER OF UNIT #1 ADMITTED TO PASSING IN A NO PASSING ZONE TO OVERTAKE UNIT #2. WHILE OVERTAKING UNIT #2, UNIT #1 STRUCK THE FRONT DRIVERS SIDE WHEEL OF UNIT #2, CAUSING DAMAGE TO THE RIM OF UNIT #2, AND DAMAGE TO THE REAR PASSENGER DOOR PANEL OF UNIT #1. DRIVERS CONTINUED ON TO THE LOCATION OF SHORELINE DR &amp; NORTH SHORE DR, WHERE IT WAS SAFE TO PULL OFF TO THE SHOULDER. NEITHER DRIVER STATED THERE WERE ANY INJURIES. DRIVER OF UNIT #2 STATED THAT HE WAS TALKING ON HIS MOBILE PHONE WHILE UNIT #1 COMPLETED THE ILLEGAL PASS. DRIVER OF UNIT #2 WAS THE INITIAL REPORTER TO POLICE DISPATCH. PHOTO GRAPHS WERE TAKEN AND ARE ATTACHED TO THE NOTED POLICE REPORT. DRIVER OF UNIT #1 WAS CITED FOR PASSING WHERE PROHIBITED.</t>
  </si>
  <si>
    <t>13-9570</t>
  </si>
  <si>
    <t>2500 Block Shoreline</t>
  </si>
  <si>
    <t>Lafayette Road</t>
  </si>
  <si>
    <t>Veh #1 was westbound on Shoreline Drive. Driver of Veh #1 said he had mechanical problems. Veh #1 kept going straight and went across the eastbound lane. The vehicle kept going and went into Lake Minnetonka. The driver of veh#1 will be charged with DAC-IPS, violation of ignition interlock, no proof of insurance, and expired registration. He was transported to Hennepin Couny Jail for a Hennepin County Warrat.</t>
  </si>
  <si>
    <t>WITNESSES SAW THE VEHICLE DRIVING ERATICALLY PREVIOUSLY TO THE ACCIDENT.  WITNESSES STATED THEY SAW THE VEHICLE DRIVE ONTO THE SHOULDER AT THE 2600 BLOCK OF SHORELINE DR. HEADING WEST.  THE VEHICLE WAS REPORTED NOT SLOWING DOWN OR SWERVING AND HIT A RETAINING WALL FLIPPING OVER.  THE VEHICLE WAS OCCUPIED BY A SINGLE MALE DRIVER WHO WAS TRAPPED INSIDE.  DRIVER SUSTAINED WHAT APPEARED TO BE MINOR INJURIES AND WAS TRANSPORTED VIA AMBULANCE.  BLOOD TEST WAS GIVEN AT HOSPITAL.</t>
  </si>
  <si>
    <t>12-005990</t>
  </si>
  <si>
    <t>LafayetteRd</t>
  </si>
  <si>
    <t>vehicle 1 was traveling eastbound on Shoreline Dr (Co 15).  The vehicle swerved off the road on the right side and struck a sign post.  The vehicle then swerved back onto the road and continued driving.</t>
  </si>
  <si>
    <t>On the above date and time I, Officer Datwyler, was driving eastbound on Shoreline Dr. and Lafayette Rd. when I saw a vehicle in the ditch. It should be noted, it was snowing and the roads were icy at the time I discovered the vehicle. The vehicle was facing eastbound in the south side ditch of Shoreline Dr. (Approx 50 yards west of Lafayette Rd.). I activated my emergency lights and parked behind the vehicle. The vehicle was a 2017 white KIA Optima bearing Minnesota license plate 352XLM. The KIA had heavy front end damage and the front and side airbags had deployed. The front end of the KIA had collided with a cluster of trees. The KIA was unoccupied and there was still snow in the vehicle from the airbag deployment. It appeared the KIA was traveling eastbound on Shoreline Dr. prior to sliding off the snowy/icy roadside. There were footprints in the snow that started at the drivers side door and ended on the opposite side of Shoreline Dr. Based on tire impressions and footprints, it appeared another vehicle had recently pulled over and picked up the driver. Inside the vehicle I noticed a empty 16oz can of Miller lite on the front passenger seat. Additionally, there was one flip flop located on the floorboard of the drivers seat. 
I returned to my squad and discovered the vehicle was registered to RAE RODRIGUEZ and WILLIAM LEWIS. Based on prior contacts, I knew WILLIAM lived at 4371 Wilshire Blvd. in Mound and RAE lived in St. Paul. RAE and WILLIAM are ex-boyfriend and girlfriend. Additionally, I discovered the Tabs on the vehicle were expired, however, the rear license plate was displaying 2020 Tabs. I ran the displayed Tabs on the vehicle (X0987161) in DVS and learned the Tabs were for a 2008 Ford Explorer (MN LP 253RJV) registering to RAE RODRIGUEZ. The displayed Tabs expired on 05-2020. 
I called RAE and informed her I found her KIA in the ditch. RAE advised me she bought the KIA new with WILLIAM two years ago. RAE said WILLIAM is the only one who drives the KIA and that she had been home in St. Paul since 2100 hours. RAE said WILLIAM called her several times tonight at approx 2330 hours, however, due to his recent unstable behavior she did not answer. I asked RAE if she still owned the 2008 Ford Explorer bearing MN LP 253RJV and she said yes. I asked RAE if she still had both Tabs on the vehicle and she said no. RAE advised she was in an accident in March on I94 where she lost her front license plate and bumper. RAE checked on her Ford's rear license plate and advised it was bearing the correct license plate and Tab#X0987161. RAE told me she did not give WILLIAM the extra Tab and is unsure when or how he obtained it. RAE advised WILLIAM was last at her residence two weeks ago, though she has recently blocked his number and is not in contact with him. Williams Towing arrived and impounded the vehicle. Due to traffic conditions and safety concerns I was unable to do a complete vehicle inventory.  
Officer Siltala and I responded to 4371 Wilshire Blvd apt 108 and made contact with WILLIAM. WILLIAM had an unidentified friend with him in the apartment. I did not notice any apparent injuries on WILLIAM. I noticed WILLIAM was wearing one flip flop matching the one I saw in the KIA. Additionally, I noticed several 16oz Miller lite cans on WILLIAM's coffee table. I asked WILLIAM if he needed medical attention and he said no. I asked WILLIAM why his KIA was found unoccupied in the ditch and he said he did not know what I was talking about. I told WILLIAM where I found his KIA and he told me someone must have took his vehicle out of the parking lot while he was sleeping. I asked WILLIAM to be honest with me and he smiled and continued to state he was not driving the KIA tonight. WILLIAM told me he was at Carbonies with his friend tonight and they took an Uber home. I asked WILLIAM where his other Flip Flop was and he told me inside his apartment. I told WILLIAM I saw his other flip flop in the KIA and he said he must have left it in there. I questioned WILLIAM about the beer can in the KIA and on his coffee table and he said it was a common beer can. I asked WILLIAM why the rear license plate of the KIA had the wrong Tab and he told me I was lying. I told WILLIAM the Tab on the KIA was for RAE's Ford and he said he did not know what I was talking about. WILLIAM told me I was lying because the Tab for the Ford should have been on the front license plate of the KIA. WILLIAM stopped talking after he realized what he had said. I told WILLIAM he would be charged with possible tax evasion and he said it wouldn't be the first time. I informed WILLIAM the KIA was impounded at Williams towing. Again I asked WILLIAM if he needed medical attention and he said no. Officers cleared.
After clearing WILLIAM called dispatch to report his vehicle stolen, possibly by RAE. I called WILLIAM, however, he did not answer. I called RAE back and she told me she had been at home since 2100hr with her 9 year old. RAE said no one in her family would have tried to take the KIA and that her parents were in Florida. Due to the fact RAE was listed as a owner of the vehicle it would have been a civil issue if she took it.    
I completed a State accident report. 
Forward for charging.</t>
  </si>
  <si>
    <t>Vehicle #1 was westbound Shoreline Drive west of Arcola Bridge. Vehicle #1 said she was watching the Bald Eagles soaring around in the bay on Lake Minnetonka. Vehicle #1 said she looked to reach for something from her passenger seat she went into oncoming traffic. Vehicle #1 corrected itself and went off the road into the ditch on the north side of Shoreline Drive. Vehicle #1 ran over a few bushes and struck a smaller tree. 
The driver was wearing a seat belt and appeared to have no injury. No citations. The vehicle insurance is current.</t>
  </si>
  <si>
    <t>unit 1 was westbound on shoreline dr. and was navigating a right curve and crossed the center line by approximately 2 feet.  unit 2 was eastbound and was struck head on by unit 1.  driver of unit 1 cited for crossing center.</t>
  </si>
  <si>
    <t>14-009344</t>
  </si>
  <si>
    <t>LAFAYETTE RD</t>
  </si>
  <si>
    <t>DR OF VEH 1 CROSSED OVER DOUBLE YELLOW CENTER LINE INTO THE EAST BOUND LANE. DR OF VEH 2 TRIED TO AVOID ACCIDENT BY BRAKING AND MOVING TO THE RIGHT.DR OF VEH 1 HIT VEH 2 HEAD ON................</t>
  </si>
  <si>
    <t>Unit 1 was eastbound on Shoreline Dr.  Driver of unit 1 stated a piece of the vehicle in front of his came off causing him to swerve.  Driver of unit 1 said whatever fell off the vehicle in front of him got caught under his vehicle causing him to lose control of his steering after over correcting.  Unit 1 drove off the roadway into lilac bushes and through a park located across from 2552 Lafayette Rd.</t>
  </si>
  <si>
    <t>Lafayette Rd.</t>
  </si>
  <si>
    <t>Dr. 1 in MN #XGA-248 was eastbound on Shoreline Dr. west of Lafayette Rd. Dr. 2 in MN #343-DJK was westbound on Shoreline Dr. west of Lafayette Rd. and crossed the centerlane crashing into Dr. 1.  Dr. 2 did not know what happened causing the vehicle to cross the centerline.  It was a sharp corner and it appears he became distracted.  A driver eval form was filled out to have Dr. 2 evaluated.  The crash happened in the 2150 block of Shoreline Dr.  Williams towing arrived for both vehicles.</t>
  </si>
  <si>
    <t>11-1831</t>
  </si>
  <si>
    <t>WESTWOOD DR</t>
  </si>
  <si>
    <t>VEH 1 WAS WB ON SHORELINE DR. VEH 2 WAS EB ON SHORELINE DRIVE. VEH 2 CROSSED OVER CENTER LINE AND HIT VEH 1 HEAD ON.  DR 1 HAD A BROKEN ANKLE, CUT ON LEFT HAND AND CHEST PAIN. DR 2 HAD POSSIBLE BROKEN LEG AND CHEST PAIN. BOTH DRIVERS WERE WEARING SEAT BELTS AND BOTH  AIR BAGS DEPLOYED. MOUND FIRE RESPONDED. NORTH TRANSPORTED BOTH DRIVERS TO METHODIST (RUN #AL19803). CITE SENT IN MAIL TO DR 2. VEH 1 AND 2 HAD DAMAGE TO FRONT. BOTH VEHICLES WERE TOTALED. BOTH VEHICLES TOWED BY WILLAIMS.</t>
  </si>
  <si>
    <t>14-05242</t>
  </si>
  <si>
    <t>Vehicle 1 was east bound on Shoreline Dr when the driver fell asleep.  The vehicle ran off the right side of the road and hit dock pipes and decking piled alongside the road.  The driver admitted to falling asleep at the wheel. Along with the dock parts a Hennepin County sign was damaged, Yellow Tag#70640.  i have been unable to contact the owner of the dock.</t>
  </si>
  <si>
    <t>14-8287</t>
  </si>
  <si>
    <t>LAFAYETTE LN.</t>
  </si>
  <si>
    <t>VEHICLE WAS HEADING WEST ON SHORELINE DR.  DRIVER STATED SHE WAS LOOKING AT THE LAKE TO HER RIGHT AND ENDED UP DRIVING OFF THE ROAD HITTING THE STAIRWAY ON THE PROPERTY OF 2601 ARCOLA LN.</t>
  </si>
  <si>
    <t>14-011926</t>
  </si>
  <si>
    <t>Unit 1 was driving west (south) on Co. Rd. 15. The driver said he got too far over onto the shoulder with his right tires and rather than trying to correct it and pull his car back onto the road he took the ditch. The ditch was deep and he travelled far in the ditch. He hit a dock/stair well that is owned by the City of Minnetonka Beach. The vehicle was pulled out of the ditch by Williams Towing and sustained severe right side damage, front to back including a flat tire. The vehicle had to be towed from the scene.</t>
  </si>
  <si>
    <t>Vehicle was east bound on CSAH 15 when the driver lost control in the curve due to the slippery road conditions.  The vehicle ran off the road to the right(South)and hit a snow bank causing damage to the front bumper.  Crash happened at the red dot on the photo.</t>
  </si>
  <si>
    <t>17-007742</t>
  </si>
  <si>
    <t>I Officer McCoy responded to a property damage accident at Shoreline Dr and Lafayette Rd in the City of Minnetonka Beach. Upon arriving on scene I observed MN LIC 318-UJL in the ditch on the southside of Shoreline Dr. There was also MN LIC 807-VVD on the north side of Shoreline Dr Facing east in the westbound lane. I made contact with the driver of MN LICE 318-UJL and ID him as Kyle along with his wife, Jessica, who was the passenger. I also made contact with the driver of MN LIC 807-VVD and ID him as Timothy. kyle and Timothy stated they were not injured and refused medical attention. Jessica who was pregnant requested to be checked out by paramedics. I started North Memorial to my location. Kyle stated he was traveling east on Shoreline Dr when he saw Timothy who was traveling west on Shoreline Dr come into the eastbound lane. Kyle stated he swerved into the ditch to avoid hitting Timothy. Kyle stated Timothy then hit the rear of vehicle along with hitting his watercraft, MN 5291 LH, which he was pulling. 
Timothy stated he was traveling west on Shoreline Dr and when he was going around the bend in the road his truck kept going straight. Timothy stated he could not turn his truck. Timothy stated he hit Robert in the rear of this truck along with the watercraft. Timothy stated was also pulling a trailer at the time of the accident. I obtained everyone's information and took photos of the damaged vehicles. Williams Towing arrived on scene and Towed the vehicles. I contacted Ben Young with the City of Minnetonka Beach advising him ofthe bushes and shrubs that were damaged from the accident.</t>
  </si>
  <si>
    <t>13-002908</t>
  </si>
  <si>
    <t>LAFAYETTE RD.</t>
  </si>
  <si>
    <t>Driver #1 was eastbound on Co. Rd 15 and lost control of vehicle #1. Vehicle #1 entered the westbound lane of travel and struck vehicle #2 head on. Vehicle #2 entered the northside embankment. According to driver #3, she was stationary facing eastbound on Co. Rd 15. Driver #3 said that after vehicle #1 and #2, vehicle #1 spun around striking vehicle #3 on the driver's side pushing both vehicles #1 and #2 into the south side ditch.</t>
  </si>
  <si>
    <t>2512 COUNTY RD 15</t>
  </si>
  <si>
    <t>According to driver #1, he was traveling westbound on Co. Rd 15. just east of Lafayette Rd. when His vehicle lost traction and began to spin out. Vehicle #1 ran off the right side of the road up a slight embankment striking a mid sized tree causing severe damage to the driver's side front area.</t>
  </si>
  <si>
    <t>15-002287</t>
  </si>
  <si>
    <t>UNIT 1 DRIVING EB ON SHORELINE DR. FOLLOWING BEHIND A LARGE SEMI-TRUCK, BEING UNIT 2. UNIT 2 WAS DRIVING EB ON SHORELINE DR. IN FRONT OF UNIT 1. UNIT 1 ADVISED THE SEMI-TRUCK WAS DRIVING TOO SLOWLY. UNIT 1 ATTEMPTED TO PASS UNIT 2 TO THE LEFT OF UNIT 2. UNIT 1 CROSSED OVER A SOLID DOUBLE YELLOW LINE TO PASS UNIT 2. UNIT 1 OBSERVED ANOTHER VEHICLE IN A TURN LANE FACING WB. UNIT 1 DROVE BACK INTO THE EB LANE IN FRONT OF THE SEMI-TRUCK TO AVOID AN ACCIDENT. THE REAR RIGHT BUMPER OF UNIT 1 STRUCK THE FRONT LEFT BUMPER OF UNIT 2. UNIT 1 DROVE OFF OF THE ROADWAY TO THE RIGHT AND INTO A LARGE TREE. UNIT 1 DRIVER TRANSPORTED TO HOSPITAL WITH MINOR INJURIES. UNIT 1 PASSANGER PRONOUNCED DEAD AT SCENE. UNIT 2 DRIVER HAD NO APPARENT INJURIES. SEE FULL REPORT FOR ADDITIONAL DETAILS.</t>
  </si>
  <si>
    <t>I Officer McCoy respond to a property damage accident at Shoreline Dr and Woodbridge Rd. Upon arriving on scene I found unit 1 and unit 2 facing westbound on Shoreline Dr. I made contact with unit 1 and unit 2 and they both advised me they were not injured from the accident. Unit 1 stated he was following unit 2 and unit 2 was traveling at a slow rate of speed. Unit 1 stated he flashed his lights at unit 2 to go faster and at the Arcola Bridge on Shoreline Dr he passed unit 2. Unit 1 stated unit 2 then sped up behind him and he then pulled over when unit 2 rear ended him. I spoke to unit 2 and unit 2 stated she was going slow on the roadway because a vehicle in front of her was fishtailing. Unit 2 stated unit 1 came up behind her a fast rate of speed and started to flash his headlights at her. Unit 2 stated unit 1 then passed her  and got ahead of her. Unit 2 stated when she came around the curve on Shoreline Dr she saw unit 1 stopped on the roadway. Unit 2 stated she did not have enough time to stop without rear ending unit 1.</t>
  </si>
  <si>
    <t>Driver of vehicle and witness both said the vehicle was eastbound on shoreline when it hit ice entering the curve.  Vehicle slid off the road to the south entering the ditch and hitting a boat lift causing damage to the boat lift.  Crash happened at the red dot on the photo.</t>
  </si>
  <si>
    <t>On the above date and time I responded to the above location for a driving complaint.  The reporting party said the eastbound vehicle ran off the road then back on.  The vehicle was stopped by Wayzata PD in the city of Wayzata and the driver was arrested for DWI.  The vehicle had fresh damage to the front end consistent with hitting a road sign.  I took photos of the vehicle.  I found the area where the vehicle went off the road at Shoreline Dr and Woodbridge Rd.
There were tire tracks in the south ditch that indicated the vehicle went off the road east bound.  The tracks further indicated the vehicle ran over a no parking sign and a reflector post.  The vehicle then went over Woodbridge Rd and deposited the no parking sign on the southeast corner of Shoreline Dr and Woodbridge Rd.  The tracks then went back onto Shoreline Dr.  There were several broken parts of the vehicle on the road and ditch.  One of the pieces was a gray piece of plastic that broke out of the passenger side lower front bumper.  The photos I took of the vehicle show this piece missing from the passenger side, however the same piece is intact on the driver side.
The crash happened at the red dot on the uploaded map photo.</t>
  </si>
  <si>
    <t>Driver 1 was heading west on Co Rd 15. Driver 1 left roadway around a curve. V.1 first struck a roadway sign with right side mirror, then struck a second roadway sign with front end. V.1 drove completely off roadway and into the yard at 2429 Woodbridge Rd. V.1 did damage to the grass, struck multiple trees to include two mature pine trees. V.1 came to a rest after hitting second mature pine tree. 
D.1 had injuries to her back, arm and chest. D.1 possibly had a medical situation before crash. D.1 was hard to understand due to language barrier and possible confusion from medical condition. D.1 was transported to hospital by ambulance. 
V.1 towed by William's Towing.</t>
  </si>
  <si>
    <t>12-002365</t>
  </si>
  <si>
    <t>Woodbridge Rd.</t>
  </si>
  <si>
    <t>Unit 1 was travelling WB Shoreline Dr. when he lost control of vehicle, went down into ditch and stopped between two trees. Possible vehicle issue with axle or other malfunction. Driver did not want ambulance on scene but had minor laceration on arm and chest pain from seatbelt. No weather issues and roads were clear. Vehicle towed from scene due to heavy vehicle damage.</t>
  </si>
  <si>
    <t>Beach Lane</t>
  </si>
  <si>
    <t>V1 W/B Shoreline Dr. on Arcola Bridge. V1 moved for snow plow. V1 lost control and hit guardrail.</t>
  </si>
  <si>
    <t>11-009434</t>
  </si>
  <si>
    <t>HILL RD</t>
  </si>
  <si>
    <t>VEHICLE #1 WAS DRIVNIG EAST ON SHORELINE DR. THE VEHICLE CONTINUED STRAIGHT AS THE ROAD CONTINUED TO CURVE. THE VEHICLE RAN OFF THE ROAD TO THE RIGHT. THE VEHICLE WENT OFF THE ROAD HITTING A NO PARKING SIGN. IT CONTINUED AND STRUCK A TREE. THE VEHICLE HAD MODERATE DAMAGE AND WAS TOWED FROM THE SCENE.</t>
  </si>
  <si>
    <t>Hill Road</t>
  </si>
  <si>
    <t>Driver #1 was EB CO 15. Driver #2 was WB. Driver #1 told me driver #2 crossed over the painted median centerline and entered the eastbound traffic lane before sideswiping his car. Driver #2 said he was looking at construction equipment at the side of the road and may have strayed. Later driver #2 said he thought this crash was more of a case of both cars meeting in the middle.</t>
  </si>
  <si>
    <t>19-005697</t>
  </si>
  <si>
    <t>According to driver #1, she was headed northbound on Hill Rd. and had stopped behind a white cargo van. Driver #1 said that the cargo van had not signaled to turn either way onto Co Rd. 15. Driver #1 then moved into the oncoming traffic lane to get around the cargo van. Driver #1 came up to the intersection with Hill Rd. and Co. Rd 15. Driver #1 said she looked to the left and saw vehicle #2 approaching from the west. Driver #1 said she looked to the east for westbound traffic and saw that it was clear. Driver #1 said she thought vehicle #2 was far enough away and quickly entered the roadway and was immediately struck by vehicle #2 broadside. Vehicle #2 launched off of the front of vehicle #1 and landed on Co. Rd 15 on its  driver's side sliding across the westbound lane of traffic and finally stopping in the westbound ditch facing eastbound. 
According to driver #2, she was traveling eastbound on Co. Rd 15 approaching the T intersection with Hill Rd. in the city of Minnetonka Beach. Driver #2 said she saw vehicle #1 approaching the intersection at Hill Rd. with Co. Rd 15. Driver #2 said she assumed that vehicle #1 would stop and wait for traffic to clear before entering the roadway. Driver #2 said that vehicle #1 suddenly pulled out in front of vehicle #2 without explanation. Vehicle #2 was not able to avoid vehicle #1 striking vehicle #1 broadside launching vehicle #2 and landing on the driver's side of vehicle #2. Vehicle #2 slid across the westbound lane of traffic with it's final resting place in the westbound ditch just east of Hill Rd. Driver #2 said she was sore from the airbag impacting her but that she was otherwise okay.
According to the Witness. He was stopped in his white cargo van at the intersection with Hill Rd. and Co. Rd 15 when he saw vehicle #1 pull out from behind him into the southbound lane of traffic. The witness said vehicle #1 took off onto Co. Rd 15 attempting to make a left turn from Hill Rd. onto westbound Co. Rd 15 really fast. The witness said he watched as vehicle #2 struck vehicle #1 broadside and vehicle #2 launched and landed on its driver side sliding across westbound lanes of Co. Rd 15 and ending up in the westbound ditch. The witness and others stopped and rendered aid to both driver #1 and driver #2 helping free driver #2 from vehicle #2.
Vehicle #1 had a juvenile female rear passenger who was not injured. Driver #1 was cited for careless driving.</t>
  </si>
  <si>
    <t>13-016601</t>
  </si>
  <si>
    <t>According to driver# 1, vehicle# 1 was traveling westbound on Co Rd. 15. approaching Hill Rd. the roads were snow packed and she lost control. Vehicle# 1 skidded broadside into the eastbound lane of travel. Vehicle# 1 was struck broadside by vehicle# 2. According to driver# 2, she was traveling e/b on Co Rd. 15 and had just passed Hill Rd. Driver# 2, saw vehicle #1 enter her lane of travel. Driver #2 could not stop in time and struck vehicle# 1 broadside. Driver# 1 was cited for failure to drive with due care and control.</t>
  </si>
  <si>
    <t>15-000953</t>
  </si>
  <si>
    <t>ARCOLA BRIDGE</t>
  </si>
  <si>
    <t>DR OF VEH 1 WAS STOPPING IN TRAFFIC. DR OF VEH 2 HIT THE REAR OF VEH 1. DR OF VEH 2 IS UNDER 18 YOA, HAD PHONE ON DASH. ROAD WAS WET DUE TO DEW....NOT RAIN.</t>
  </si>
  <si>
    <t>12-000328</t>
  </si>
  <si>
    <t>DR LOST CONTROL AND WENT OFF ROAD LEFT SIDE AND HIT SIGN.</t>
  </si>
  <si>
    <t>unit 2 was westbound on shoreline dr. approaching Hill Rd. in Minnetonka Beach.  unit 1 was eastbound on shoreline dr. just past Hill Rd.  unit 1 drifted into the opposing lane and struck unit 2 causing it to roll over.</t>
  </si>
  <si>
    <t>17-007307</t>
  </si>
  <si>
    <t>Unit 1 was west bound on Shoreline Drive. Unit 2 was following Unit 1 west bound on Shoreline Drive. Unit 2 was following Unit 1 too close and rear ended Unit 1. Unit 1 had minor damage to the rear bumper. Unit 2 had major damage to the front. No injuries. Both driver's were wearing seatbelts. Williams Towing towed Unit 2 from the scene. Driver 2 was cited for following too close.</t>
  </si>
  <si>
    <t>The following report is based on information provided by responding officer, Chief Corey Farniok:
On 6/11/18, at approximately 1940 hours, Unit#1, Long Lake Engine 12, was responding to an emergency call. The unit was travelling westbound on Shoreline Dr at 25-30 miles per hour in a 40 mph zone due to poor weather conditions. As the unit passed Arcola Ln, a large tree fell from the north side of Shoreline Dr. into the path of the unit. The driver applied the brakes but was unable to stop in time to avoid the collision with the tree. There were no injuries reported by the driver or the four passengers.</t>
  </si>
  <si>
    <t>15-012247</t>
  </si>
  <si>
    <t>ARCOLA LN</t>
  </si>
  <si>
    <t>Received report of pd crash on Shoreline Dr. at Arcola Ln. in Minnetonka Beach. RP did not witness crash but stated airbags deployed. The SUV's dome light and radio were still on but DR had left the scene. I arrived and found severely damaged SUV approx. 50' off of Shoreline in a wooded area. The DR could not be located. It appeared the DR did not follow curve and continued straight into the woods. The DR was later located in the area on foot and suffered minor injuries but denied medical attention. DR was later found to be intoxicated and was placed under arrest (DMT .19 BAC) *see report for full details and photos*</t>
  </si>
  <si>
    <t>On the above date and time, I was on routine patrol. I was traveling westbound on Lafayette Road in the city of Minnetonka Beach. As I neared the intersection of Shoreline Drive and Lafayette Road, I saw people running towards Shoreline Drive. As I got to the intersection, I could see multiple cars stopped and people along the shoulder of Shoreline Drive. I saw a white Chevrolet Impala bearing Minnesota license plate 318LFK in the ditch on the westbound side of Shoreline drive. 
I parked my squad along Shoreline Drive and turned on my emergency lights. I saw many car parts on the roadway and a wooden bridge looked as if it had been struck by a vehicle. A witness was helping a man get out of the Impala and I approached them. I asked who the driver was, and a man identified as ADAM VANTHOMME said he was. I asked VANTHOMME if he was in need of medical attention and he said no. I also asked what happened and he said he didn't know. The witness who helped VANTHOMME out of the car told me VANTHOMME seemed drunk. I told the witness to wait for me while I talked with VANTHOMME. 
As VANTHOMME talked to me, I could smell a strong odor of an alcoholic beverage coming from his breath. VANTHOMME was slurring his speech and had bloodshot, watery eyes. VANTHOMME was having a hard time standing up and was swaying side to side. As VANTHOMEE was swaying, he was getting very close to me. I asked VANTHOMME if he had been drinking alcoholic beverages and he said yes. VANTHOMME said he was just leaving Back Channel Brewing in Spring Park. I asked him how much he had to drink, he hesitated, and eventually told me approximately 20 or 30 ounces. He said his last drink was approximately 20 minutes prior.
Officer Fournier arrived on scene and stayed with VANTHOMME while I talked to another witness, AMANDA MELNYCHUK. MELNYCHUK said VANTHOMME was traveling eastbound on Shoreline Drive at a high rate of speed. MELNYCHUK said VANTHOMME veered into the westbound lane, causing her to swerve out of the way. Another witness, BLAKE SOREM, said he saw the accident occur and parts of VANTHOMEE'S car hit his vehicle. I advised SOREM to call if he finds any damage. 
Officer Carstens administered standardized field sobriety tests on VANTHOMME. Officer Carstens asked VANTHOMME to blow into the PBT, which he did. The results were .174 and Officer Carstens placed VANTHOMME under arrest for suspected DWI. 
I advised dispatch to start Williams Towing to remove the vehicle from the ditch.</t>
  </si>
  <si>
    <t>13-10837</t>
  </si>
  <si>
    <t>VEHICLE WAS EASTBOUND ON CTY RD 15.   DRIVER WAS COMING FROM WORK IN MOUND,  FELL ASLEEP, WENT OFF ROAD AND INTO THE LAKE.   DRIVER WAS ABLE TO GET OUT OF VEHICLE WITH HELP FROM PASSERBY</t>
  </si>
  <si>
    <t>20-008595</t>
  </si>
  <si>
    <t>Unit 1 westbound Shoreline Dr near Beach Rd in Minnetonka Beach. Unit 1 was struck by a deer running from south to north on the driver side of vehicle. Damage ranged from front quarter panel to rear driver side door. Unit 1 stated she was driving westbound towards Mound. Driver stated a deer ran from the ditch on the south side of the road into the drivers side of the vehicle. Driver stated she pulled over and could not find the deer. 
Driver stated she hit her head on the window and had a headache because of it. Driver stated she did not need medical attention. Driver stated vehicle was driveable. I provided business card with a case number on it.</t>
  </si>
  <si>
    <t>2200 Block</t>
  </si>
  <si>
    <t>Ms. Blando was headed West on Shoreline Dr. and in the area of the Arcola Bridge when she hit a slippery part of the roadway and drove off into the ditch.  Her vehicle went about 100 feet before coming to a stop aand hitting a tree.  Her vehicle exited the North side of the road.</t>
  </si>
  <si>
    <t>2070 Shoreline</t>
  </si>
  <si>
    <t>Arcola Lane</t>
  </si>
  <si>
    <t>Dr 1 was westbound at 2070 Shoreline Dr. Dr 2 was eastbound. Dr 1 was at a high rate of speed on snowy/icy roads. The head on collision occurred in the eastbound lane indicating Dr 1 slid into that lane of traffic.</t>
  </si>
  <si>
    <t>14-16299</t>
  </si>
  <si>
    <t>2200 Block Shoreline</t>
  </si>
  <si>
    <t>Frenck Creek Drive</t>
  </si>
  <si>
    <t>Veh #1 was westbound North Shore Drive. Veh #1 saw a deer run out of the woods on the north side of the road. The deer ran into the right front bumper/quarter panel areas. This area was damaged. The driver had a seatbelt on. No injuries. Deer DOA. No citations.</t>
  </si>
  <si>
    <t>15-000012</t>
  </si>
  <si>
    <t>@Arcola Bridge</t>
  </si>
  <si>
    <t>Unit 1 was east (north) on Shoreline Drive. As the driver got over the Arcola Bridge, he stated his phone beeped and he looked at it. When he looked up he was in the oncoming lane of traffic. He swerved to correct his vehicle and went too far to the right. He went onto the shoulder, through the cable guardrail barriers, down a steep embankment, hitting several trees along the way before stopping at the frozen lakeshore. The vehicle sustained very heavy right side/front end damage. The driver did not have any injuries. The driver was arrested for DWI.
The two witnesses to the crash both stated the driver lost control and just drove off the road into the ditch.</t>
  </si>
  <si>
    <t>Driver said she was south bound on Shoreline when she hit ice coming into a curve.  The driver lost control and slid off the road to the right hitting the end of the guard rail with the front of the car.  The driver had moved the vehicle to a different location prior to my arrival. Location of crash is noted by red dot on uploaded diagram.</t>
  </si>
  <si>
    <t>2090 County Rd. 15</t>
  </si>
  <si>
    <t>Driver #1 said she was traveling westbound on County Rd. 15 approaching the Arcola Bridge. Driver #1 said vehicle #1 started to lose traction and slide toward the guardrail on the right side of the road. Driver #1 said she struck the curb hard bouncing up onto the guardrail. Vehicle #1 had front right damage and a broken front right tire assembly. She was not injured but shaken up from the experience.</t>
  </si>
  <si>
    <t>Veh #1 was stalled on the South side in the 2000-blk of Shoreline Dr.  The driver/owner of the vehicle was out of the car standing approximately 20-30 yards from the vehicle due to safety concerns.  Veh #2 was following another car and the car in front stopped abruptly for stalled veh #1.  Veh #2 swerved to avoid hitting the vehicle it was following and struck veh #1.  Information was exchanged and no one was cited.  The vehicle and/or driver that Veh #2 was following is unknown.</t>
  </si>
  <si>
    <t>NORTH SHORE DR</t>
  </si>
  <si>
    <t>DR1 stated that he and his passenger were WB on 2000 blk. of Shoreline Dr. when DR2 approached from rear and began to tailgate and flashed his hi-beams at one point. DR1 said he applied his breaks and reduced his speed. As he did so, DR2 crossed the double yellow line and passed him on the left. As DR2 re-entered the WB lane, he side swiped VEH1 on the left front panel with VEH2's right rear bumper. I saw a deep scratch on the front left panel of VEH1.
DR2 stated that he was driving WB behind DR1 when DR1 reduced his speed to approximately 20 mph in a 40. DR2 admitted to flashing his hi-beams. DR2 denied crossing the center line but said DR1 began to pull over to the shoulder. DR2 said he thought DR1 was allowing him to pass. As DR2 passed DR1, DR1 re-entered the WB lane from the shoulder causing the collision. I did not see any damage to VEH2 related to the incident.
All parties denied medical attention. There were no independent witnesses to the incident.</t>
  </si>
  <si>
    <t>14-007418</t>
  </si>
  <si>
    <t>2058 Shoreline Dr</t>
  </si>
  <si>
    <t>Vehicle #1 was eastbound Shoreline Dr. Vehicle #2 was westbound Shoreline Dr. Vehicle #1 stated when he came around the curve by 2058 Shoreline Dr. Vehicle #2 was in the eastbound ln. of Shoreline Dr. Vehicle #1 moved over to the side of the road, to avoid hitting vehicle #2 and vehicle #2 still hit vehicle #1 in the driver side rear quarter panel and took off the rear bumper. After vehicle #2 hit vehicle #1, vehicle #2 continued on driving and did not stop. Driver and passengers in vehilce #1 stated the driver of vehicle #2 was a male in his 50s to 60s with white hair. Vehicle #1 stated the vehilce was a convertible and had its roof down. Witness #1 stated it was a male driving the vehicle in his 50s to 60s with greyish hair. Witness #1 stated the driver of vehicle #2 had plenty of time to get over to the westbound ln.</t>
  </si>
  <si>
    <t>Driver said she was EB on Co 15 and believes she fell asleep while driving along the lake.  She was approaching the crest of a hill with a left curve when she went off the road on the right side.  No signs of breaking prior to contact with the guardrail.  Vehicle traveled on the guardrail for a brief distance and was hung up on the guardrail, possibly keeping the vehicle from falling into the lake about 20 feet below.</t>
  </si>
  <si>
    <t>17-014811</t>
  </si>
  <si>
    <t>Sgt Wittke and ,I, Officer McCoy responded to a PI accident in the 2000 block of Shoreline Dr. Upon arriving on scene I found a 2 vehicle accident. I made contact with the drivers form unit 1 and unit 2. I then made contact with the passenger in unit 2. The passenger in unit 2 was complaining of sever chest pain and and neck pain. I provided medical attention to the passenger until Long Lake Fire Dept arrived on scene and took over care of the passenger. I then spoke to the driver of unit 2 and he stated they were traveling east on Shoreline Dr headed to the Ridgedale Mall in the City of Minnetonka. Unit 2 stated he lost control of his vehicle because of the snow and went into the other lane. The driver and passenger from unit 2 was transported by North Memorial paramedics to North Memorial Hospital. Unit 1 stated he was traveling west on Shoreline Dr when unit 2 came into his lane and hit him head on. Passed on the information recieved unit 2 was at fault of the accident. Unit 1 stated he was feeling sore and dizzy from the accident. Unit 1 was transported to Methodist hospital by North Memorial paramedics. Williams towing arrived on scene and towed the vehicles. I advised dispatch to have a Hennepin County plow truck to come put salt down at the accident scene. After the vehicles were towed we reopened Shoreline Dr.</t>
  </si>
  <si>
    <t>UNIT 1 WAS WESTBOUND ON SHORELINE DR.  WITNESSES STATED UNIT 1 WAS DRIVING APPROXIMATELY 30 MPH AND SWERVING.  WITNESSES STATED UNIT 1 MADE AN ABRUPT RIGHT TURN OFF THE ROADWAY AND HIT A TREE.</t>
  </si>
  <si>
    <t>I Officer McCoy responded to a property damage accident at 2050 Shoreline Dr. Upon arriving on scene I made contact with unit 1 and unit 2. Both units stated they were not injured and did not need medical attention. Unit 1 stated he was traveling east on Shoreline Dr when he started to stop for a vehicle turning in front of him. Unit 1 stated unit 2 then rear ended him. Unit 2 stated he was traveling east on Shoreline Dr and could not stop or avoid hitting unit 1. Unit 2 stated if he swerved he would have gone into Lake Minnetonka. Unit 1 vehicle sustained damage in the rear of his vehicle and unit 2 sustained damage to the front of his vehicle. I took photos of the damage and obtained the drivers information. Both unit 1 and 2 stated they would drive their vehicles home.</t>
  </si>
  <si>
    <t>Veh #1 was eastbound Shoreline Drive. The driver of Veh #1 said he was eating a sandwhich and took a sip of his soda. He said he choked for a second and had blurred vision. Then he ran off the road, down the embankment, struck a dock, and landed in Lake Minnetonka. The driver was not injured. THe driver was not cited but will be cahrged with Damage to Property.</t>
  </si>
  <si>
    <t>14-003977</t>
  </si>
  <si>
    <t>2050 Shoreline Dr</t>
  </si>
  <si>
    <t>Unit 1 was traveling wb at the curb and began to fishtale.  Unit 2 was traveling eb and was not able to get out of the way and was hit on his front quarter panel by unit 1 back drivers side quarter panel as a result of fish taling.  unit 1 drove over and hit docl equipment laying on side of road.</t>
  </si>
  <si>
    <t>Unit 1 slowed down for traffic at Shoreline Dr. and North Shore Dr. Unit 2 slowed down behind Unit 1. Driver 3 did not see Unit 2 slow down. Unit 3 collided with Unit 2 pushing Unit 2 into Unit 1. Driver 2 stated she had lower back pain. North Memorial Ambulance arrived and assessed Driver 2 for injuries and Driver 2 did not get transported by North Memorial (Run #AL649606). Driver 3 stated he did not see Unit 2 slow down and collided with Unit 2. Driver 1 and 3 did not have any injuries. Unit 1 was able to drive. Unit 2 was towed by Perry's Towing and Unit 3 was towed by Williams Towing.</t>
  </si>
  <si>
    <t>20-006519</t>
  </si>
  <si>
    <t>Unit#1 was stopped at the stop sign on North Shore Dr.  Unit#1 pulled out in front of Unit #2 to go North on Shoreline Dr. Unit #1 collided with Unit #2 in the intersection.
I spoke with Unit#1 and asked him his details of the accident.  unit#1 advised me that he pulled out because he had plenty of time to make the turn, but Unit#2 did not slow down enough for him to make the turn.  Unit #1 did not understand that Unit# 2 did not have to slow down because she had the right away at that moment.  Unit#1 told me I was wrong about that and that Unit #2 was also partially to blame for the accident.</t>
  </si>
  <si>
    <t>12-001350</t>
  </si>
  <si>
    <t>CNTY 51</t>
  </si>
  <si>
    <t>Driver #1 was traveling S/B on Co. Rd 51 and had attempted to turn left (E/B)on Co Rd. 15. Driver #1 said she looked both ways and did not see any traffic coming. Vehicle #1 entered the roadway. Vehicle #2 struck vehicle #1. Driver #2 was traveling W/B on Co Rd 15 and saw vehicle #1 stopped at the Co Rd 51 and Co RD 15 intersection. Driver #2 saw vehicle #1 enter the roadway at the last second stricking vehicle #1. It appears Driver #1 failed to yeild the right of way to vehicle #2.</t>
  </si>
  <si>
    <t>12-001429</t>
  </si>
  <si>
    <t>North shore dr.</t>
  </si>
  <si>
    <t>Unit 1 was travelling east on Shoreline Dr. when it slid off the roadway and overturned. The driver and 2 passengers were not injured and the vehicle sustained heavy damage. There had approximately been 2inches of wet snow that had fallen and roads were very slick.</t>
  </si>
  <si>
    <t>12-005177</t>
  </si>
  <si>
    <t>County Rd 15</t>
  </si>
  <si>
    <t>County Rd 51</t>
  </si>
  <si>
    <t>Unit 1 was at the stop sign on County 51 waiting to turn left onto County 15.  Unit 2 was east bound County 15 turning left onto County 51 and did not have a stop sign.  Unit 1 pulled out and drove into the left side of unit 2 in the cargo box area.  The driver of unit 1 said that he simply failed to see unit 2.  I was westbound on County 15 and witnessed the accident looking in my rearview mirror.</t>
  </si>
  <si>
    <t>DRIVER OF #1 WAS WESTBOUND ON COUNTY RD 15 ON ICE GLAZED ROAD, WHEN HER VEHICLE SPUN OUT AND ROLLED OVER INTO DITCH, AND THEN LAKE MINNETONKA.</t>
  </si>
  <si>
    <t>13-009975</t>
  </si>
  <si>
    <t>North Shlore Drive</t>
  </si>
  <si>
    <t>Veh #1 was S/B Shoreline Drive approaching the intersection of North Shore when Veh #2, who was N/B Shoreline attempted to turn onto W/B North Shore.  Veh #2 hit Veh #1 in the driver's side of the vehicle.  Veh #1 had damage to the entire driver's side and Veh #2 had damage on the front driver's side.  Dr of Veh #1 was transported for possible neck/back injuries.</t>
  </si>
  <si>
    <t>Veh #1 was SB on Shoreline south of North Shore, crossed the center line and clipped the back bumper area of Veh #2 who was traveling NB.  Veh #2 spun around in the middle of the roadway.  After Veh #1 hit Veh #2, Veh #1 stayed on the oncoming side of the roadway and hit Veh #3, who was NB, head on.  Dr #1 had some minor scratches and burns from the airbags and Dr #3 also had some minor scraps.  All the vehicles were towed.  Dr #1 tested a .03 on the PBT and claimed he was playing with the radio. Dr #3 stated it looked like Dr #1 was sleeping.</t>
  </si>
  <si>
    <t>16-008191</t>
  </si>
  <si>
    <t>According to driver#1 he was traveling westbound on Shoreline drive approaching the "T" intersection with County Rd. 51 (aka)North Shore Dr. Driver#1 said as he neared the intersection, he saw vehicle#3 stopped and waiting for both east and west traffic to clear at Co. 51. Vehicle#3 was attempting to make left turn to go eastbound on Shoreline Dr. All of the sudden and with out warning, vehicle#3 pulled out into the roadway in front of vehicle#1. Driver#1 had to slam on the brakes to avoid striking vehicle#3. Driver#1 said as vehicle#1 came to an abrupt stop, vehicle#2 struck vehicle#1 in the rear. Vehicle#1 sustained severe disabling damage. According to driver#2, he was also traveling westbound behind vehicle#1. Driver#2 watched as vehicle#1 stopped abruptly to avoid striking vehicle#3. Driver#2 said that he could not stop in time and struck vehicle#1 in the rear causing disabling damage to vehicle#2. It should be noted that vehicle#3 was never identified at the scene by either driver.</t>
  </si>
  <si>
    <t>SPATES AVE</t>
  </si>
  <si>
    <t>DRIVER 1 WAS STOPPED ON EB CO 15 WAITING IN TRAFFIC TO MAKE A LEFT TURN ONTO EB CO 15 AT SPATES AVE. ACCORDING TO DRIVER 1 AND A PASSENGER IN VEHICLE 2 HER LEFT TURN SIGNAL WAS ACTIVATED. DRIVER 2 WAS EB AND SAID HE WAS DISTRACTED AND DID NOT SEE DRIVER 1 STOPPED UNTIL IT WAS TOO LATE TO AVOID CRASH.
VEH 2 DID NOT REGISTER TO DRIVER 2 BUT HE SAID HE JUST BOUGHT IT.</t>
  </si>
  <si>
    <t>VEHICLE 1 WAS WESTBOUND ON SHORELINE DR.  VEHICLE 2 WAS BEHIND VEHICLE 1 AND ALSO HEADING WESTBOUND ON SHORELINE DR.  VEHICLE 1 SIGNALED TO MAKE A LEFT TURN INTO THE PARKING LOT OF 1955 SHORELINE DR. (NORTH SHORE MARINA)AND VEHICLE 2 THOUGHT VEHICLE 1 WAS MAKING A RIGHT TURN AND ATTEMPTED TO PASS STRIKING VEHICLE 1.</t>
  </si>
  <si>
    <t>Unit 1 was heading eastbound on Shoreline Dr. and had just got through the construction zone at Shoreline Dr/North Shore Dr.  Traffic slowed in front of unit 1 causing her to slow down. Unit 2 was also eastbound on Shoreline Dr. behind unit 1. Unit 2 rear ended unit 1 causing the accident.  No injuries reported at scene.  Unit 1 had to be towed from the scene and unit 2 was able to drive.</t>
  </si>
  <si>
    <t>Heritage</t>
  </si>
  <si>
    <t>Veh traveling sw on Co Rd 15 went off the roadway and struck a utility pole causing damage to the utility pole and a mailbox next to it.  Another motorist stopped to assist the driver and thought the male driver was drunk.  The driver left the scene while the motorist followed and called law enforcement.  The driver was found at his residence and we learned he had medical issues.  The dr was arrested for H&amp;R and Careless Driving.</t>
  </si>
  <si>
    <t>Unit #1 was WB CO 15 &amp; left the right side of the roadway, hitting a power pole. Driver said she was tired and drowsy prior to the crash and may have nodded off. Yellow tag left on the power pole and Excel Energy notified. Unit #1 private tow to Williams. Driver had injury to right forearm and bruising on chest, collar bone from impact. Did not go with ambulance.</t>
  </si>
  <si>
    <t>At approx. 2200 hours I was called to a accident with unknown injuries.  I arrived on scene and met with the driver of Unit#1 he advised he was sleepy and late for work.  Driver advised he had his twelve year old daughter in car with him and she was talking to him and the next thing he heard was her screaming.  Unit #1 was westbound on Shoreline Dr. drove off the road and hit a power poll. Unit#1 was struck on the driver side front tire and the back passenger side door.</t>
  </si>
  <si>
    <t>Vehicle, driven by Lesley Dorfner, was traveling Southwest on County Road 15 (Shoreline Drive) just east of Spates.  The vehicle exited the roadway and hit a telephone pole head on.  The telephone pole was broken from the base and would have fallen over, but was being held up by wires.  The vehicle continued on and then struck a mailbox for the the property 1950 Shoreline Drive.  The driver stated she must have fallen asleep.  I did not observe any signs of impairment by the driver, therefore did not do any further testing.</t>
  </si>
  <si>
    <t>RODEWALD was WB CO 15 east of Spates when she drove off the east side of the road and struck a power pole. The power pole was heavily damaged and was leaning out over the roadway. I had to shut down CO 15 in both directions and reroute traffic. Officers Raze #526 and Fournier #535 assisted me along with Long Lake Fire and Wayzata Officer Wilson #7220. I directed Ridgeview Ambulance to respond routine to check on RODEWALD. RODEWALD said she was not injured but given her age and airbag deployment I had the paramedics check on her. RODEWALD refused ambulance transport and later left with her husband. Perry's Towing did a private tow for the vehicle involved, a 2005 Dodge Caravan. 
RODEWALD told me the accident occurred when she went to grab some food that was on her front seat and sliding. RODEWALD said she still had her hand on the steering wheel when she reached over towards the food and inadvertently steered her van off the road and into a power pole. Excel Energy responded and repaired the pole.</t>
  </si>
  <si>
    <t>Vehicle #1 was traveling eastbound in the 1900 Block of Shoreline Drive in the City of Orono. Vehicle #1 slowed to a stop for a stopped vehicle signaling to turn into a driveway. This is a 2 lane roadway with little to no shoulder. Vehicle #2 said she was hit from behind and struck vehicle #1's rear bumper. There was no damage. 
Vehicle #2 said the driver of Vehicle #3 just slammed into her. The driver of vehicle #2 had an abrasion on her nose from the steering wheel and a sore neck. There was rear bumper damage.
The driver of vehicle #3 said he was showing his son, who was seated in the front seat an area where there was the Pillsbury mansion. The driver of vehicle #3 said he took his eyes off the roadway for one second and saw red lights. The driver of vehicle #3 was not able to stop before striking vehicle #2 from behind. The airbags were deployed in multiple areas and the appeared be no injuries. 
There was a witness that observed vehicle #1 and Vehicle #2 stopped and appeared to have been in an accident. The witness saw vehicle #2 go into reverse with the white reverse lights working properly. While vehicle #2 was in reverse vehicle #3 had approached and struck vehicle #2. This caused the front end of vehicle #3 to disable the vehicle. 
All parties wore a seat belt.</t>
  </si>
  <si>
    <t>Driver #2 was slowing behind other cars for a vehicle making a left turn into a private drive. Vehicle #1 rear-ended #2. Driver of #1 said he didn't see that vehicle #2 had stopped in time to avoid crash.</t>
  </si>
  <si>
    <t>16-007493</t>
  </si>
  <si>
    <t>Vehicle # 1 was EB Shoreline Dr making a left hand turn into driveway at 1900 block of Shoreline Blvd. Vehicle # 2 was also traveling EB Shoreline Dr and rear ended #1. There was no skid marks to indicate any braking occured. #2 said he did not see her stopped in road. #1 was making legal left turn.</t>
  </si>
  <si>
    <t>15-012921</t>
  </si>
  <si>
    <t>1900 Shoreline Dr.</t>
  </si>
  <si>
    <t>The vehicle was westbound in the 1900 block of Shoreline Dr. The vehicle ran off the roadway to the south embankment. Alcohol was a factor in this crash and the driver was arrested for DWI.</t>
  </si>
  <si>
    <t>OR18009465</t>
  </si>
  <si>
    <t>I was dispatched to Shoreline Dr and  Heritage Ln for a personal injury accident. Dispatched advised the vehicle had driven off the road and was in the water. Dispatch stated the single occupant of the vehicle was out on and on the road side. Officer Raze, Needham, and Schultz assisted. Additionally, Hennepin County Water Patrol Deputies Ormston and Kostohryz responded to the scene. 
Upon arrival, I found the female driver of the vehicle standing on the north side of Shoreline Dr. I verbally identified the driver to be ABIGAIL ANN ROSACKER, DOB 05/01/01. ROSACKER had several small cuts on her arms and legs, however, the bleeding was controlled and did not need immediate medical attention. ROSACKER was completely wet and was hysterical. I asked ROSACKER if anyone was in the vehicle with her and she said no. I asked ROSACKER what happened and she said she did not know. ROSACKER said she was driving home from her boyfriends house and somehow drove off the road. ROSACKER said she was driving westbound on Shoreline Dr. prior to the accident. ROSACKER said the last thing she remembers was feeling her vehicle collide into several trees before it rolled into the water. ROSACKER said she was able to crawl out of her turned over vehicle through the window. ROSACKER said she was not speeding or on her phone. I asked ROSACKER if she fell asleep and she said she was tired but did not think she fell asleep. I asked ROSACKER if she had taken any medications tonight and she said she only takes medications for ADHD in the morning. I did not detect any signs of impairment on ROSACKER. North Memorial Medics arrived on scene and took over care. ROSACKER was transported to North Memorial Hospital (RN AL838550). 
ROSACKER's vehicle was a 2006 Honda bearing Minnesota license plate 605MDT. The vehicle was located several feet in the water on the south side on Shoreline Dr. approx 100 yards west of Heritage Ln. The vehicle was turned over on its roof and had damage to multiple areas. The vehicle was partially submerged in 2 to 3 feet of water. There was a trail of damaged trees and brush from where the vehicle left the roadway. Officers searched the vehicle for additional occupants and found none. Crime Lab responded to the scene and took photos per Water Patrols request. Due to the vehicles location Burda's towing was requested. Burda's towing removed the vehicle from the water and transported the vehicle to there lot in Loretto. 
I completed a State Accident Report. 
Clear.</t>
  </si>
  <si>
    <t>17-006975</t>
  </si>
  <si>
    <t>I Officer McCoy responded to an accident at Shoreline Dr and Heritage Ln with unknown injuries. Upon arriving on scene I made contact with Pence, Weeklund, and Wolf who were all involved in the accident. All three of the males stated they were not injured and refused medical care. Pence stated he was eastbound on Shoreline Dr and stopped for another vehicle that was stopped trying to make a left hand turn on to Heritage La from eastbound Shoreline Dr. Pence stated he was rear ended by Weeklund. Pence was driving MN LIC 831-HBY. Weeklund stated he was eastbound on Shoreline Dr and was stopped behind Pence because of the vehicle which was turning onto Heritage Ln. Weeklund stated he was rear ended by Wolf and then pushed into Pence rear bumper. Weeklund was driving MN LIC 729-DVP. Wolf stated he was eastbound on Shoreline Dr shifting into 4th gear when he saw vehicles stopped in front of him. Wolf stated he tried to stop and did not have enough time. Wolf stated he rear ended Weeklund. Wolf was driving MN LIC 113-WGD. Wolf stated he was driving a new car to him and he was not use to shifting a manual transmission. I obtained everyone's information and photos were taken of the damaged vehicles. Perrys Towing arrived on scene and towed Wolfs vehicle.</t>
  </si>
  <si>
    <t>20-006848</t>
  </si>
  <si>
    <t>UNIT 1 was EB on Shoreline Drive. Driver stated a "squirrel or something" was in roadway and she lost control leaving the roadway into right ditch. Vehicle came to rest down in ditch facing perpendicular to roadway having struck a tree. 
UNIT 1 had severe damage to right side, windshield, and roof. Driver was apparently uninjured. Passenger was unconscious and bleeding heavily. Passenger was transported by air for medical care. Driver was arrested for DWI. State Patrol in reconstruction.</t>
  </si>
  <si>
    <t>HERITAGE LA</t>
  </si>
  <si>
    <t>Vehicle #1 was westbound on Shoreline Dr. approaching Heritage Lane and slowed in traffic for a vehicle making a right turn. Vehicle #2 was westbound and collided with vehicle #1. The driver of vehicle #2 said she had her phone on her lap and it was dialing just prior to the collision. Witness who had been the front vehicle turning right said she saw the driver of vehicle #2 on her phone. Both vehicle's were driven from the scene.</t>
  </si>
  <si>
    <t>Heritage Lane</t>
  </si>
  <si>
    <t>Unit 1 was stopped waiting for a vehicle ahead to turn onto Heritage Lane.
Unit 2 attempted to stop but was not able to avoid collision.</t>
  </si>
  <si>
    <t>14-001468</t>
  </si>
  <si>
    <t>Veh 3 stopped in traffic due to vehicle pulling out of driveway. Veh 2 stopped. Veh 1 hit Veh 2. From impact Veh 2 hit Veh 3. No injuries. Seat belts in use. No signs of impairment. No air bag deployment. Veh 1 towed.</t>
  </si>
  <si>
    <t>HERITAGE LANE</t>
  </si>
  <si>
    <t>VEHICLE 1 WAS STOPPED WAITING TO MAKE A LEFT TURN TO HERITAGE LANE FROM SHORELINE DRIVE. VEHICLE TWO WAS EB SHORELINE DRIVE. DRIVER 2 STATED SHE COULD NOT SEE BREAK LIGHTS OR A TURNN SIGNAL FROM VEHICLE 1 DUE TO GLARE OF SUN FROM BEHIND THEM. VEHICLE 2 WAS UNABLE TO STOP IN TIME AND REAR-ENDED VEHICLE 1. BOTH VEHICLES WERE TOWED BY PRIVATE TOW COMPANIES. WEATHER CLEAR AND VERY SUNNY. NO CITATIONS ISSUED.</t>
  </si>
  <si>
    <t>1900 Co Rd 15</t>
  </si>
  <si>
    <t>Heritage Ln</t>
  </si>
  <si>
    <t>#1 was WB and he didnt know what happened except he remembers hitting the pole.  Unknown cause.  #2 was also WB and was hit bt the power lines.</t>
  </si>
  <si>
    <t>14-003623</t>
  </si>
  <si>
    <t>Heritage La</t>
  </si>
  <si>
    <t>Driver of veh 1 was under the influence of alcohol. Veh 1 was WB on Shoreline Dr. just east of North Shore Dr. Driver stated he fell asleep and veered off to the right side of the road. Driver stated he struck a utility pole.</t>
  </si>
  <si>
    <t>17-005067</t>
  </si>
  <si>
    <t>On the above the above date and time I, (Officer Raze #6526), Officer Schultz, and Officer Spencer were dispatched to Shoreline Dr and Heritage Dr in Orono for a PI accident. Upon my arrival, I was first on scene and located the single car accident on the west side of Shoreline Dr. I saw a 2012 Volkswagon MN Lic#198-HET damaged and off the road facing east bound. I ran over to the vehicle and found a female driver who had minor injuries to her face. There was a large telephone pole that was broken at the base and leaning toward the lake with low hanging wires. I advised dispatch of injuries and updated Officer Schultz and Officer Spencer where we need to shut down the road. I assisted the driver out of the vehicle and identified her by MN driver's license as, Alexis Cathryn Sicher 06/23/1982. Alexis said she did't remember what happened. Alexis said she didn't fall asleep to her knowledge. Alexis said she was driving to work in Navarre. Alexis said she was going westbound and didn't realize she had spun around after hitting the telephone pole and was facing eastbound. Alexis's car did deploy a airbag on the driver side. North Memorial arrived on scene and assisted Alexis into the ambulance. North Memorial paramedic's advised Alexis did not want to go to the hospital. Alexis's parents were notified and they picked her up at the scene. Xcel energy was notified immediately after I arrived on scene and they responded to the scene to repair the broken telephone pole. Alexis provided State Farm insurance, policy #3704134-C13-23K. Alexis's vehicle was towed by Perry's towing. No further information. Clear.</t>
  </si>
  <si>
    <t>Vehicle 2 was heading east on Shoreline Dr. when a vehicle in front of her slowed to make a left turn.  Vehicle 2 slowed and was rear ended by Vehicle 1.  Vehicle 1 swerved hitting the right rear of vehicle 2 before leaving the roadway.</t>
  </si>
  <si>
    <t>18-013411</t>
  </si>
  <si>
    <t>According to driver#1, he was traveling eastbound on county rd. 15 approaching 1420 Shoreline Dr. Driver#1 said that the road was bending to the left as he traveled forward. Driver#1 said that when he turned the steering wheel to the left, the vehicle did not turn or react. Vehicle#1 ran off the roadway down an embankment and up against some standing trees and shrubbery. Vehicle#1, was stuck leaning on the trees and shrubbery. No other vehicle's were involved. No injuries were reported. Driver#1 had already called for a private tow prior to my arrival. I provided driver#1 my business card along with a case number for the rental company. Driver#1 arranged for a private tow from the scene.</t>
  </si>
  <si>
    <t>13-8413</t>
  </si>
  <si>
    <t>1700 Shoreline Drive</t>
  </si>
  <si>
    <t>1780 Shoreline Drive</t>
  </si>
  <si>
    <t>Vehicle was westbound and driver said he fell asleep. His vehicle went on he roadway and struck the utiliy pole. His veicle flipped facing the wrong way on its side. He was wearing a seatbelt and the airbag deployed. There was no indications of impairment.Xcel notified and yellow poperty tag #12622 left at the scene. NFA.</t>
  </si>
  <si>
    <t>14-001395</t>
  </si>
  <si>
    <t>Veh 1 stopped at stoplight in turn lane. Veh 2 e/b Shoreline Dr. Veh 2 struck veh 1. rear veh damage. see case # 14-001395. Arrested Veh 2 driver for DWI. Blood Taken. 1 veh towed. seat belts used. air bags deployed.</t>
  </si>
  <si>
    <t>16-001822</t>
  </si>
  <si>
    <t>I Officer McCoy responded to a property damage accident at 1955 Shoreline Dr. Upon arriving on scene I found the accident to be at 1100 Shoreline Dr. When I arrived on scene the driver of the vehicle already had his vehicle out of the ditch and on the shoulder of the road. I made contact with the driver and ID him with his MN DL as Drew Obermaier. Drew stated he was driving west on Shoreline Dr. and eating his McDonalds meal. Drew stated he dropped his meal on the floor of his vehicle. Drew stated he went to pick up his meal and swerved into the north ditch of Shoreline Dr. When going into the ditch Drew hit a no parking sign and a tree. Drew stated he was not hurt and denied medical attention. Drew stated he did not need a tow because hew as going to drive his vehicle home. I took photos of the damaged vehicle and no parking sign. I placed a yellow tag on the no parking sign and advised dispatch to notify the county road crews.</t>
  </si>
  <si>
    <t>12-004144</t>
  </si>
  <si>
    <t>MILLSTON RD</t>
  </si>
  <si>
    <t>VEH #1 WAS STOPPING FOR GEESE IN THE ROADWAY. VEH #2 WAS ABLE TO STOP. VEH #3 DID NOT STOP AND REAR ENDED VEH #2. VEH #2 THEN REAR ENDED VEH #1 FROM THE FORCE OF THE FIRST COLLISION. VEH #1 HAD LIGHT DAMAGE TO THE RIGHT REAR. VEH #2 HAD LIGHT DAMAGE TO THE FRONT AND REAR BUMPER AREA. VEH #3 HAD MODERATE FRONT END DAMAGE.</t>
  </si>
  <si>
    <t>12-004029</t>
  </si>
  <si>
    <t>VEN 1 PULLING BOAT AND TRAILER, TRAILER CAME OFF BALL HITCH, DRIVER SAW FRONT OF TRAILER GO UP. DR BRAKED, SAFETY CHAINS BROKE AND TRAILER WITH BOAT ATTACHED CAME THRU REAR WINDOW. FRONT OF TRAILER HIT DR SLIGHTLY IN HEAD. BALL HITCH OF TRAILER WENT THRU WINDSHIELD</t>
  </si>
  <si>
    <t>20-006861</t>
  </si>
  <si>
    <t>Veh traveling eastbound Shoreline Drive, accelerated and veered off the left side of the road and struck a tree.</t>
  </si>
  <si>
    <t>OR19001234</t>
  </si>
  <si>
    <t>Vehicle 1 was traveling eastbound behind vehicle's 2 and 3. Vehicle's 2 and 3 slowed for traffic and vehicle 1 did not. Vehicle 1 rear-ended vehicle 2 and pushed vehicle 2 into vehicle 3.</t>
  </si>
  <si>
    <t>Both vehicles were headed east on Shoreline Dr. Vehicle #2 had to stop because the vehicle in front of him stopped for a goose in the road.  Vehicle #1 stated something on the lake distracted him and when he looked back the vehicle in front of him was stopped so he slammed on his brakes but rear ended Vehicle #1.</t>
  </si>
  <si>
    <t>19-010369</t>
  </si>
  <si>
    <t>Veh 1 and Veh 2 westbound on Shoreline Dr near Bracketts Point Rd. Veh 1 began sliding while negotiating a right curve (downward slope). Veh 1 began to slide into the ditch. Veh 2 began sliding when negotiating right curve. Veh 2 side swiped Veh 1's rear driver side bumper. 
Drv 1 stated she began sliding because of the snow covered roads and started to slide into the ditch. Drv 1 stated she observed Veh 2 sliding and slid into her vehicle, causing damage to the rear bumper of the vehicle. Drv 1 was not injured and did not need a tow.
Drv 2 stated he was following Veh 1 westbound Shoreline Dr. Drv 2 stated he saw Veh 1 swerving and start heading for the ditch. Drv 2 stated he tried to avoid Veh 1 and his vehicle began to slide because of snow covered road. Drv 2 stated he sideswiped Veh 1 with his passenger side front bumper. Drv 2 was not injured and did not need a tow.
Photos were taken of damage.</t>
  </si>
  <si>
    <t>17-013935</t>
  </si>
  <si>
    <t>On the above date and time I, (Officer Raze #6526) and Officer Carstens were dispatched to the intersection of Bracketts Point Rd and Shoreline Dr in Orono for a PD accident. 
Upon our arrival, I saw two vehicle one vehicles was a 2005 Chrysler Town&amp; Country MN Lic#298-JLL facing westbound off the road facing a 1998 Mazada B3000 truck MN lic#WB9190 facing eastbound both parked on the south side of the road. I first made sure no one was hurt or needed medical attention. I first made contact with the driver in the Chrysler Van and identified him by MN DL as, TUYEN THANH NGUYEN 01/10/1964. NGUYEN advised me he was turning the corner on Shoreline Dr at Bracketts Point Rd when he slide across the road onto oncoming traffic and was struck by the vehicle coming eastbound. NGUYEN said he lost control when he came around the corner because of of all the ice on the road. The road condition were bad and were covered with ice and snow. NGUYEN's vehicle had significant damage to the rear passenger side of his vehicle but it was still driveable. NGUYEN provided Nationwide Insurance Policy #PPAM0058824008-1. 
I then made contact with the other driver and identified him by MN DL as, THOMAS PETER JAROSZ 06/15/1970. JAROSZ gave the same story as NGUYEN did regarding how they got into the accident. JAROSZ's vehicle receive significant damage to the front of his vehicle but was still driveable. JARSOZ provided Progressive insurance Policy #911906675. After gathering all the necessary information I explained to JAROSZ an NGUYEN the next steps to obtaining a police report. 
Officer Carsten's took photographs of the vehicles. Photos were uploaded to a secure server at the Orono Police Department. (See state accident report for further details.) Clear.</t>
  </si>
  <si>
    <t>18-012655</t>
  </si>
  <si>
    <t>I, Officer McCoy, responded to a property damage accident at Shoreline Dr and Bracketts Point Rd. Upon arriving on scene, I observed unit 1 sitting in the middle of Shoreline Dr and unit 2 parked off on the shoulder of the road. I made contact with the drivers of unit 1 and unit 2. Both drivers stated they were not injured and refused medical attention. Unit 1 stated she was traveling west on Shoreline Dr and do to the icy and snowy road conditions it caused her to slide into unit 2 which was traveling east on Shoreline Dr. Unit 2 stated he was traveling east on Shoreline Dr and tried to get out of the way before unit 1 hit him, which was driving west on Shoreline Dr. Unit 1 had damage to the front drivers side bumper and unit had damage to the drivers side rear door. Unit 1 stated she needed a tow and unit 2 stated he will drive his vehicle home. I obtained the both drivers information and advised dispatch to start Perry's Towing. Perry's Towing arrived on scene and towed unit 1's vehicle.</t>
  </si>
  <si>
    <t>BRACKETTS PT RD</t>
  </si>
  <si>
    <t>UNIT 1 AND UNIT 2 WERE EASTBOUND ON SHORELINE.  ROADS EXTREMELY SLIPPERY AND SNOWING.   UNIT 1 BEGAN TO SWEREVE   UNIT 2 WAS UNABLE TO SLOW AND STRUCK UNIT #2</t>
  </si>
  <si>
    <t>13-12890</t>
  </si>
  <si>
    <t>BRACKETS POINT RD</t>
  </si>
  <si>
    <t>UNIT 1 WAS HEADING EAST AND UNIT 2 WAS HEADING WEST.  UNIT 1 SLID ON CENTER LINE DUE TO WATER ON ROADWAY AND HIT UNIT 2 HEAD ON.  BOTH VEHICLES HAD TO BE TOWED FROM SCENE.</t>
  </si>
  <si>
    <t>14-008378</t>
  </si>
  <si>
    <t>1449 SHORELINE DR</t>
  </si>
  <si>
    <t>DR 1 RAN OFF ROAD AND HIT TREES AND FENCE. DR SAID HIS CAR ACCELERATED AND THEN LOST POWER STEERING. DR SAID HIS CAR HAD AN UNK ACCELERATION LAST FALL.</t>
  </si>
  <si>
    <t>18-013392</t>
  </si>
  <si>
    <t>According to driver#1 he was traveling westbound on county rd 15 approaching the T intersection with Bracketts Point Rd. as he traveled forward making a slight right turn at the "S" curve, vehicle#1's rear end started to slide out toward the on coming lane of traffic. The rear left section of vehicle#1 side swiped vehicle#2 causing moderate damage to both vehicle#1 and vehicle#2.
According to driver#2, he was traveling eastbound on county rd. 15 approaching the T intersection with Bracketts Point rd. Driver#2 advised that he was turning left traveling slightly uphill into an "S" curve when suddenly he saw vehicle#1's rear end slide out on the slushy road toward vehicle#2. Vehicle#1 struck vehicle#2 on the driver's side of the vehicle causing moderate damage. No injuries reported.</t>
  </si>
  <si>
    <t>13-7205</t>
  </si>
  <si>
    <t>1491 Shoreline Dr.</t>
  </si>
  <si>
    <t>Bracketts Point Rd.</t>
  </si>
  <si>
    <t>Driver was eastbound on Shoreline Dr east of Bracketts Point Rd. when he lost control of the motor scooter he was on. The driver was on a 2007 peace FL 50 QT-2 with VIN #LHJLC13F27B002549. The driver hit his head on the pavement but his helmet prevented injury. The driver had scrapes on his left leg. North Ambulance arrived. The driver refused treatment or a hospital trip. North Ambulance run #AL321367.</t>
  </si>
  <si>
    <t>Veh NE on Shorline just South of North Shore veered of the right side of the road way and slid on a steep embankment onto Lake Minnetonka (Smith's Bay) and crashed into a dock.  The veh was totaled and the dock sustained damage.  The driver was unhurt and the airbags deployed.  Driver was found to be intoxicated and refused alochol testing.  Dr was booked for 2nd Deg DWI-refusal.</t>
  </si>
  <si>
    <t>OR18003024</t>
  </si>
  <si>
    <t>ON THE NOTED DATE AND TIME, I RECIEVED A REPORT OF A VEHICLE OFF THE ROAD IN THE SOUTH DITCH. THE 911 CALLER REPORTED SEEING THE VEHICLE WITH DAMAGE. 
THE DRIVER WAS IDENTIED AS THE LISTED PARTY. PER THE DRIVER, THERE WERE NO INJURIES AND HE WAS THE ONLY OCCUPANT OF THE VEHICLE. DRIVER #1 STATED THAT THE ROADS WERE VERY ICY AND HE WAS NOT USED TO DRIVING IN SUCH CONDITIONS BEING FROM FLORDIA.
THE VEHICLE TRAVELED OFF THE SOUTH SHOULDER OF THE ROADWAY INTO A HILLED EMBANKMENT, STRIKING A LARGE TREE AND A ROAD SIGN. THE ROAD SIGN POST WAS DAMAGED AND THE SIGN WAS SHEERED FROM THE POST. 
THE VEHICLE HAD HEAVY FRONT END DAMAGE AND A FLAT FRONT DRIVER SIDE TIRE. THE DRIVER WAS ABLE TO THE CHANGE THE TIRE AND THE VEHICLE WAS DRIVEN FROM THE SCENE. 
THE ROAD SIGN WAS MARKED WITH A YELLOW STATE PROPERTY DAMAGE TAG.</t>
  </si>
  <si>
    <t>Bracketts Point Road</t>
  </si>
  <si>
    <t>Driver was eastbound on CO 15. Just east of Bracketts Point Road the driver ran off the right side of the road, hit a road sign and drove through private property damaging the resident's landscaping. Driver had been drinking and was taken to North Hospital for possible injuries. A blood test revealed driver's blood alcohol level at .18%. Charges against driver for 3rd Degree DWI, Careless Driving and Driving After Revocation are pending.</t>
  </si>
  <si>
    <t>16-000344</t>
  </si>
  <si>
    <t>MN 889KVK was driving eastbound on Shoreline Drive passing Bracketts Point. There is a sharp curve to the north as indicated by sharp turn chevron signs posted. The vehicle did not make the curve and drove off the roadway into the yard of 1491 Shoreline Drive, up a hill and rested in a grove of trees. The vehicle damaged several trees, landscaping, a sprinkler head and a sign. The driver and his passenger both sustained minor injuries and were transported to North Memorial Hospital by ambulance. The truck was towed by Perry's back to the driver's house at his request.  A business card with case number was left at the  home where the damage occurred.</t>
  </si>
  <si>
    <t>1489 Shoreline Dr.</t>
  </si>
  <si>
    <t>Driver was eastbound on Shoreline Dr. east of Bracketts Point Rd.  Driver came to the top of the hill at the apex of the corner.  Driver said passenger side tires touched the solid white fogline, hit the curb, and the driver experienced a rollover.  The driver refused ambulance each time I asked.  The driver had a cut to his left hand but he did not want medical attention.  Williams Towing arrived and took the vehicle.</t>
  </si>
  <si>
    <t>Unit #1 was mowing leaves on a property near the roadway.  Unit #1  slipped off the curb and found himself in the roadway.  Unit#1 stated that he checked for traffic and continued traveling north to get back to the driveway of the property, and to get out of roadway.  Unit #2 was travelling north as well.  Unit #1 advised that the truck came up behind quickly and struck the lawnmower in the rear.
Unit# 2 gave limited information to Unit#1 and left the area before Officer could respond to the scene.</t>
  </si>
  <si>
    <t>16-008753</t>
  </si>
  <si>
    <t>DRIVER #1 TRAVELING WB SHORELINE DRIVE. DRIVE DROVE OFF ROADWAY AND COLLIDED WITH TREE ON RIGHT SIDE OF ROAD. THE DRIVER COULD GIVE NO EXPLANATION AS TO WHY THE ACCIDENT HAPPENED.</t>
  </si>
  <si>
    <t>12-0529</t>
  </si>
  <si>
    <t>GREEN TREES RD</t>
  </si>
  <si>
    <t>DRIVER OF VEHICLE #1 WAS WESTBOUND ON COUNTY RD 15.  DRIVER SAID "SOMETHING BLINDED HIM".  VEHICLE #1 STRUCK TREE WITHOUT ANY EVIDENCE OF BRAKING</t>
  </si>
  <si>
    <t>Unit 2 was heading east on Shoreline Dr. and turned on his blinker and slowed to make a left turn onto Green Trees Rd.  Unit 2 had to stop and yeild to oncoming traffic and was rear ended by unit 1.  Unit 1 said he was heading east on Shoreline Dr. and came up the hill and did not see unit 2 and rear ended him.</t>
  </si>
  <si>
    <t>Westwood Rd</t>
  </si>
  <si>
    <t>drv 1 was westbound on shoreline Dr when he crossed the eastbound lane and crashed into a tree.</t>
  </si>
  <si>
    <t>Unit #1 was pulling a commercial message board trailer. Driver was at end of 1100 Millston Rd. Driver said he started to pull out from Millston Road to turn left and go EB on Shoreline Drive. Driver said when he started to pull out he noticed a speeding vehicle WB on CO 15 and had to accelerate sharply while making turn to ensure avoiding a collision. Driver said he never left the roadway but when he straightened out on EN CO 15 the trailer tipped over. I noted one of the safety chain hook on the trailer had broken. No damage to the truck. Trailer was towed by Williams. Fire assisted with traffic management and sand to soak up battery acid that had spilled from the trailer.</t>
  </si>
  <si>
    <t>19-003605</t>
  </si>
  <si>
    <t>According to driver #1, he was traveling westbound on County Rd. 15 approaching the Tanager Bridge. As driver #1 reached the bridge, vehicle #1 was reportedly having steering issues. When asked, driver #1 could not provide specific with details. According to driver #1, he has been having issues in the recent past and was aware of the reported steering issues. Driver #1 said, he didn't know if vehicle #2 had moved into his lane but vehicle #1 struck vehicle #2 in the left front quarter panel causing severe damage. Vehicle #1 came to rest facing northwest against the north side of the Tanager. 
According to driver #2, he was traveling eastbound on County Rd. 15 approaching the Tanager Bridge. Driver #1 said he saw vehicle #1 approaching westbound and suddenly was struck by vehicle #1 in the left front quarter panel spinning him out of control. Driver #1 said the airbags deployed and vehicle #1 came to rest against the concrete barrier wall facing north blocking the westbound lane of traffic. 
According to the witness, he was traveling eastbound behind vehicle #2 . The witness said that he saw vehicle #1 traveling normally but as the road curved to the right for vehicle #1, it did not curve with the road but continued straight striking vehicle #2 in the front left area. The witness advised that vehicle #2 had no time to react. Vehicle #1 struck vehicle #2 with such force that vehicle #1 bounced off continuing westbound until it came to a stop. Vehicle #1 turned almost completely around and ended up in the westbound lane against the barrier wall. The witness stopped to make sure both parties were okay.  Driver #1 was cited for fail to drive with due care.</t>
  </si>
  <si>
    <t>Unit #1 was EB CO 15. Driver of unit#1 is diabetic and was apparently experiencing a low blood sugar episode. Paramedics later tested the driver's blood sugar at 28. The driver of unit #1 hit the concrete bridge rail (Tanager Bridge). The driver of unit #1 then entered a moving work zone by Hennepin County Road Maintenance. The work zone was signed and worker Thomas Senear, dressed in reflective yellow, was on foot on the shoulder performing his job duties. Unit #1 missed Senear but Senear injured his left arm in attempting to get out of the way of unit #1. Unit#1 then struck a trailer(lic#180846)owned by Hennepin County. The trailer was parked, unoccupied on the shoulder of EB CO 15 and was hooked up to a GMC Sierra (lic#953276-also owned by Hennepin County). After that unit #1 went across the road through the WB traffic lane and ran off the road and through some trees and brush. Unit #1 ended up partially on the shore and partially in Tanager Lake.</t>
  </si>
  <si>
    <t>13-015328</t>
  </si>
  <si>
    <t>1460 SHORELINE DR</t>
  </si>
  <si>
    <t>DR OF VEH #1 SAID HE WAS DAYDREAMING OF FELL ASLEEP, HE WENT OFF ROAD TO THE RIGHT. HIT POST AND THEN A TREE. NO INJURIES.</t>
  </si>
  <si>
    <t>I was dispatched to 1444 Shoreline Dr. for a property damage accident. The reporting party, PAUL MIDSTOKKE, state his Jeep Cherokee and a Ford Taurus were involved in a property damage accident. PAUL reported the vehicles had pulled into the parking lot of River Valley power sports. 
Upon arrival, I found both the Ford Taurus and the Jeep in the parking lot. The Taurus was bearing New Hampshire license plate 3478188. The Taurus had heavy front end damage. There were two females sitting near the Taurus. The Jeep was bearing Minnesota license plate AXS-558. The Jeep had moderate damage the the rear end. There were two males standing in front of the Jeep. 
I made contact with a female who was sitting outside near the Taurus. I asked the female if she was the driver of the Taurus and she said yes. Using the females Michigan drivers license I identified her to be KYLIE KENDALL COLT, 09/04/1993. COLT told me she was the driver of the Taurus and her friend, DANIELLE FROEHLING, was a passenger. FROEHLING said she had a bloody lip from the accident, however, she refused medical attention. FROEHLING said she was seated in the front passenger sear. I asked COLT what happened and she told me she was driving eastbound on Shoreline Dr. directly behind MIDSTOKKE's Jeep. COLT said at the pedestrian crosswalk the Jeep abruptly stopped for pedestrians who were entering the cross walk. COLT said she applied her breaks, however, she collided into the back of the Jeep. COLT said she was traveling at approximately 20 miles per hour when she collided with the Jeep. 
While I was speaking with COLT I detected a strong odor of alcoholic beverage emitting from her breath. Additionally, COLT had bloodshot and watery eyes. I asked COLT how many drinks she had today and she told me two beers. COLT said her last beer was at 1500 hours. I asked COLT to preform field sobriety tests and she complied. The field sobriety tests were preformed in the gravel parking lot. 
I asked COLT if she had any problems with her eyes and she said no. I asked COLT if she had any problems walking a straight line or standing on one leg and she said no. I explained Horizontal Gaze Nystagmus Test to COLT and she said she understood. During the test I saw the lack of smooth pursuit in both eyes. I saw distinct nystagmus at maximum deviation in both eyes. I saw the onset of nystagmus prior to 45 degrees in both eyes. I did not see vertical nystagmus. 
I explained and demonstrated the instructional stance for the walk and turn and COLT said she understood. I explained and demonstrated the walk and turn test and COLT said she understood. During the test COLT made an improper turn and took 10 steps on her return. 
I explained and demonstrated the one leg stand to COLT and she said she understood the test. COLT completed the test without issue.  
I explained and demonstrated to COLT on how to provide a breath sample into the preliminary breath test. COLT provided a breath sample into PBT6. The PBT reported an alcohol concentration of .096.
I informed COLT she was over the limit and was under arrest. I placed COLT in the back of my squad car (248) while I spoke with the driver of the Jeep. 
I made contact with the males standing in near the Jeep. Using the drivers Minnesota drivers license I identified him to be PAUL MIDSTOKKE. PAUL told me KEITH MIDSTOKKE was seated in the front passenger seat of his Jeep during the accident. Both PAUL and KEITH did not have any apparent injury's. I asked PAUL what had happened and he said he was driving eastbound on Shoreline Dr. PAUL said when he approached  1444 Shoreline Dr. he saw pedestrians were entering the second crosswalk. PAUL said when he stopped to allow the pedestrians to cross COLT's Taurus collided into the back of his Jeep. I asked PAUL if he made an abrupt stop and he said no. PAUL said after the accident both vehicles pulled into the parking lot and waited for Police to respond. I asked PAUL if the lights were flashing for the crosswalk and he said yes. I asked PAUL if people were in the crosswalk during the collision and he said yes. 
I returned to my squad and transported COLT to the Orono Police Department for booking. Officer Needham arrived on scene and completed a vehicle inventory on COLT's vehicle. Officer Needham remained on scene while Perrys towing impounded the vehicle. Officer Needham completed the impound form. Officer Needham transported FROEHLING to the Orono Police department where she waited in the lobby for COLT.  
At 2123 hours I activated my digital recorder and read COLT the breath test advisory reading (BTAR). I asked COLT if she understood the BTAR and she said yes. I asked COLT if she wished to speak with an attorney and she said yes. At 2125 hours COLT entered the phone room. COLT was provided with a phone, her personal cellphone, phone books containing phone numbers for attorneys, and a pen and paper. At 2128 COLT made her first phone call and spoke with an individual who appeared to be a attorney. At 2139 COLT exited the phone room and stated she was done contacting an attorney. I asked COLT if she would take the breath test and she said yes. The BTAR was completed at 2139 hours. 
I explained and demonstrated to COLT on how to provide a breath sample into the Data master transportable. COLT said she understood. On COLT's first breath she provided a sufficient sample on a slow and short breath. On COLT's second sample she provided a sufficient sample and a slow breath. the DMT reported and alcohol concentration of .05.
I completed booking room procedures. I cited COLT for Careless driving and provided her with the citation. I released COLT from my custody. COLT left the Police Department with FROEHLING. Both COLT and FROEHLING were picked up by a sober driver. I completed a state accident report. 
It should be noted, COLT was extremely cooperative during the whole process. 
Clear.</t>
  </si>
  <si>
    <t>12-008565</t>
  </si>
  <si>
    <t>Green Trees Road</t>
  </si>
  <si>
    <t>Driver #1 was stopped behind another car driven by the witness Meier. Meier said she was stopped for a pedestrian in the crosswalk. #1 was stopped behind her. #2
was unable to stop in time and rear ended #1. Driver #2 said he started skidding or hydroplaning after he hit his brakes. Roads were wet.</t>
  </si>
  <si>
    <t>1400 Shoreline Dr.</t>
  </si>
  <si>
    <t>Green Trees Rd.</t>
  </si>
  <si>
    <t>Unit 1 was eastbound on Shoreline Dr. and lost control going across on-coming traffic.  Unit 1 did not strike any other vehicles.  Unit 1 struck a utility box and a retaining wall.  Unit 1 also struck a phone line box.  No injuries.</t>
  </si>
  <si>
    <t>Single vehicle accident. VEH 1/DR 1- stated he was eastbound on Shoreline Dr, and being fairly new to the area he was looking around at the businesses (marina's, ect. along the lake) for just a second and when he looked back in front of him, he saw a white vehicle stopped completely in front of him at a crosswalk and 2 pedestrians waiting. DR 1 stated he swerved to avoid hitting the white vehicle and the people in the crosswalk. DR 1 was shook up during the scene investigation. His right forearm was scratched up from the air bags, his outer 2 fingers on both hands were starting to tingle, his wrists were starting to hurt and he was light headed.
The driver of the white vehicle, WIT 1 had been stopped at the crosswalk waiting for the 2 pedestrians (WIT 2 and 3) to cross when he watched the VEH 1 approaching. He said he did not see the driver looking down as if looking at a phone and believed he was going to get hit. 
WIT 2 and 3 stated the same thing but added the white vehicle had been stopped for at least a 5 second count when VEH 1 came rounding the corner at a decent speed. They added that they had entered the crosswalk only after westbound traffic stopped as well as the white vehicle because it was such a dangerous crosswalk. They stated they had pressed the crosswalk button to start the flashing alert lights as well. 
Other than VEH 1, there was some cosmetic damage to hosta plants and a mature tree and a few larger rocks were hit but sustained only scratches. Info was left with a staff member of the marina.</t>
  </si>
  <si>
    <t>20-001801</t>
  </si>
  <si>
    <t>Unit 1 was driving eastbound on Shoreline Drive near Browns Bay when the driver veered off the roadway, down a steep embankment filled with various sized trees, hitting several along the way before ending up facing westbound on the frozen lake. Driver advised he fell asleep while driving and estimated his own speed at 35-40 mph. Driver arrested and tested for suspected narcotics impairment. Blood results are pending. His car was totaled in the crash.</t>
  </si>
  <si>
    <t>Shoreline DR</t>
  </si>
  <si>
    <t>Veh W/B Shoreline DR went off roadway and struck a support wire for a utility pole causing the vehicle to "fish tail," and the wire caused the back end of the vehicle to "fish tail."  The driver was able to keep the vehicle in the W/B lane.  The driver stated he "dozed off."</t>
  </si>
  <si>
    <t>Driver said he was south bound on CSAH 15 when he looked down to adjust his radio.  The vehicle crossed over the oncoming traffic lane and entered the ditch running over a road sign.  Driver moved the vehicle out of the ditch prior to my arrival.  Crash happened at the red dot on the map.</t>
  </si>
  <si>
    <t>14-011575</t>
  </si>
  <si>
    <t>1449 Shoreline Dr</t>
  </si>
  <si>
    <t>Unit 1 was east (north) bound on Shoreline Drive. The driver put her left signal on to take a left turn but realized she needed to make a right turn instead. She turned her blinker off and went to the right to pull into a parking lot when she struck Unit 2 who previously had been behind her. Unit 1 sustained front end/right front end damage.
Unit 2 was east (north) bound on Shoreline Drive behind Unit 1. She said she saw Unit 1 put her left blinker on so was going to keep continuing straight. However in order to do so, she needed to go on the right side of Unit 1 on a clearly marked shoulder. She said Unit 1 then turned right and into her left side and pushed her onto some landscaping rocks. Her vehicle sustained left side damage and got hung up on the rocks.
The driver of Unit 2 had been drinking and gave a PBT which showed .023. The driver of Unit 2 was issued a citation for Passing on the Right MSS 169.18.4. 
Additionally, two witnesses both saw Unit 2 pass Unit 1 on the right. They both also said Unit 1 had stopped and had her left blinker on then turned to the right.</t>
  </si>
  <si>
    <t>OR20004716</t>
  </si>
  <si>
    <t>Vehicle number 3, (MN 859RVV) was stopped at a pedestrian controlled cross walk allowing peds to cross. Vehicle number 2 (WY 36741) was stopped right behind. Vehicle number 3, (MN 687NRY) rear ended vehicle number 2 causing vehicle number to too strike vehicle number 1.</t>
  </si>
  <si>
    <t>12-006438</t>
  </si>
  <si>
    <t>Driver #1 was stopped for a pedestrian in the crosswalk. There were two vehicles stopped ahead of driver #1. Driver #2 rear-ended driver #1. Passenger in #1 complained off neck pain but declined an ambulance at the scene.</t>
  </si>
  <si>
    <t>DR was EB Shoreline and while reading text messages he drove off the road to the south, down the embankment and into Lake Minnetonka.</t>
  </si>
  <si>
    <t>12-002720</t>
  </si>
  <si>
    <t>Orono Lane</t>
  </si>
  <si>
    <t>Veh 2 (YAV3810) was stopped on Shoreline Dr waiting to make a turn into a parking lot. Veh 1 (RJE-258) was traveling west and struck the rear end of Veh 2.</t>
  </si>
  <si>
    <t>15-011411</t>
  </si>
  <si>
    <t>1449 CNTY 15</t>
  </si>
  <si>
    <t>According to driver#1, he was westbound on CNTY 15 behind vehicle#2. Driver#1 said that vehicle#2 stopped suddenly and that he couldn't react fast enough to stop before rear ending vehicle#2. According to driver#2, he was traveling westbound on CNTY 15 and he had stopped to turn left on the 1400 block of CNTY 15. He said that vehicle#1 then rear ended vehicle#2 hard. No injuries and No independent witnesses at the scene.</t>
  </si>
  <si>
    <t>20-003018</t>
  </si>
  <si>
    <t>Driver 1 was travelling eastbound on County Road 15, just East of Green Tree Road when the vehicle left the roadway and ended up off the road on the right side shoulder. The vehicle struck a tree causing damage to the front end. 
Driver 1 sustained minor injuries to the head and face. Driver 1 stated that he was recently released from the hospital and was feeling fatigued prior to the crash. Driver 1 was transported to a hospital via North Ambulance.
Witness 1 stated she was traveling eastbound on County Road 15, directly behind Driver 1 and that Driver 1 seemed to be distracted. Witness 1 stated that the vehicle driven by Driver 1 had crossed both the center line and the fog line two times and was varying speeds just prior to the crash. Witness 2 was also in the vehicle with witness 1 and confirmed the same actions.
Witness 3 was traveling eastbound on County Road 15, just behind witness 1 and also verified the varying speeds prior to the crash.</t>
  </si>
  <si>
    <t>Vehicle one plate 3ch577 was westbound pulling a ranger boat Reg 681u5 and trailer plate c67030 at 1444 shoreline Dr and slowed in traffic for a pedestrian in the crosswalk. Vehicle two plate 559LTC was westbound behind vehicle one and a front to rear collision occurred. Vehicle one was driven from the scene. Vehicle two was towed. No injuries occurred.</t>
  </si>
  <si>
    <t>17-004305</t>
  </si>
  <si>
    <t>Unit 1,2,3 eastbound Shoreline Dr. approaching 1444 Shoreline Dr. Unit 1 observed a pedestrain at the crosswalk with flashing lights being displayed. Unit 1 stopped for pedestrain. Unit 2 observed Unit 1 was braking for the pedestrain and stopped. Unit 3 did not observe the first two vehicles stop slammed on the brakes. Unit 3 struck the rear end of Unit 2 pushing Unit 2 into Unit 1. Driver 1 stated he observed the pedestrain at the crosswalk crossing with the lights being displayed. Driver 1 stated he stopped for the pedestrain. Driver 1 stated he was then rear ended and pushed through the crosswalk. Driver 2 stated she was following Unit 1 eastbound on Shoreline Dr. Driver 2 stated she Unit 1 had stopped for the pedestrain crossing. Driver 2 stated she slammed on her brakes and stopped close to Unit 1. Driver 2 stated she then was rear ended by Unit 3 and was pushed into Unit 1. Driver 3 stated he was traveling eastbound Shoreline Dr. following Unit 2. Driver 3 stated he was following Unit 2 and then saw Unit 2 slam on the brakes. Driver 3 stated he did not have time to react and rear ended Unit 2. 
North Memorial ambulance checked on all occupants and no injuries occured. Unit 2 and 3 were towed by Perry's towing.</t>
  </si>
  <si>
    <t>OR20006694</t>
  </si>
  <si>
    <t>UNIT #1 WAS TRAVELING WB SHORELINE DRIVE ON THE 1400 BLK AND WAS COMING TO A STOP FOR A FLASHING/SIGNED PEDESTRIAN CROSS WALK. UNIT #1 STATED THAT SHE HAD COME TO A COMPLETE STOP AND WAS ALLOWING PEDESTRIAN TRAFFIC TO CROSS WHEN SHE WAS STRUCK BY UNIT #2 IN THE REAR OF HER VEHICLE. IDENTIFIED DRIVER OF UNIT #2 STATED THAT HE WAS FOLLOWING TOO CLOSE AND COULDN'T STOP IN TIME BEFORE STRIKING UNIT #1. NO INJURIES. PHOTOS TAKEN. 
END OF REPORT.</t>
  </si>
  <si>
    <t>16-012562</t>
  </si>
  <si>
    <t>Driver of vehicle was following traffic around Lake Minnetonka westbound on Shoreline Dr. As the driver began a slight turn in front of 1444 Shoreline Dr. it is believed the driver "nodded" off. The vehicle left the roadway, crossing the shoulder where it struck a power pole, pedestrian signal, and rocks. This caused power lines to fall across the vehicle including several boats parked on trailers at River Valley Power and Sports. The power lines were also ripped off an old house next River Valley(owned by River Valley) pulling the fascia and an external board off. After the vehicle came to rest, also damaged was a Bennington Pontoon with twin 350 Mercury Verado's. Noticeable damage was seen on the starboard engine.  Also noticed was an empty pontoon Triton trailer which had been parked next to the Bennington that had been pushed into the port side "pontoon" of the Bennington. The driver as checked for injuries but subsequently denied further medical attention. 
**The mother of the driver said her son has been getting up abnormally early, 0500hrs for an internship in St. Paul everyday. 
**Shoreline Dr was shut down for nearly 2.5hrs. Xcel Energy, Century Link, and Orono Public Works all had to respond for power issues.</t>
  </si>
  <si>
    <t>18-003656</t>
  </si>
  <si>
    <t>According to driver #1, he was traveling eastbound on Co. Rd. 15 approaching Browns Bay Marina. Driver #1 said that as he approached the area he was feeling really funny. When asked, he said he did not remember passing out but that he just started to feel out of it. According to driver #1, he doesn't remember seeing vehicle #2 stopped by the cross walk. Vehicle #1 struck vehicle #2 in the rear. No brakes. 
According to driver #2, she had stopped for a person that appeared to want to cross the cross walk at the 1400 block of Co. Rd. 15. According to driver #2, she suddenly felt the impact of vehicle #1 striking vehicle #2 in the rear section. Both vehicle's were towed from the scene with moderate to severe disabling damage.</t>
  </si>
  <si>
    <t>According to driver #1, he was traveling westbound behind vehicles #2 and #3. Driver #1 was approaching the 1400 block of Shoreline Dr. (aka) County Rd 15 where there is a crosswalk with an illuminated warning signals. Driver #1 said he had slowed and had stopped behind vehicle #2 waiting for pedestrian traffic. Then driver #1 saw vehicle #2 start to move forward and so did vehicle #1. Driver #1 said that he was still looking for pedestrians at the first crosswalk. Driver #1 didn't see that vehicle #2 and #3 had stopped a short distance ahead for a second crosswalk that was close to the first one. Vehicle #1 struck #2 in the rear pushing vehicle #2 into the rear of vehicle #3 causing moderate damage. 
According to driver #2, she was traveling westbound on Co. Rd. 15 and had stopped for a crosswalk on the 1400 block of Co. Rd 15. When traffic was clear, vehicle #2 started to move forward. Vehicle #2 then stopped behind vehicle #3 for the next crosswalk that was just ahead. Driver #2 said that after stopping, vehicle #2 was struck from behind by vehicle #1 pushing her vehicle #2 into vehicle #3. 
According to driver #3, he was traveling in the same direction as vehicles #1 and #2. He had stopped for the second crosswalk for pedestrians crossing. Vehicle #3 was then struck from the rear by vehicle #2.
Driver #1 was cited for following a vehicle closer than prudent.</t>
  </si>
  <si>
    <t>I received a call of a single vehicle accident with a vehicle in the lake.  Arrived and found a single vehicle in the lake with no driver around.  Advised by a witness that the driver of the vehicle later identified as Jonathan got into a passing vehicle and left the scene.  It appeared from the scene that the vehicle was estbound on Shoreline Drive at the 1400 block and went off the shoulder hitting several small trees and launched into Browns Bay.</t>
  </si>
  <si>
    <t>Vehicle #2 (MN LIC JEFF4D) was westbound turning right into his drive way (1420 Shoreline Dr) from Shoreline Dr. Vehicle #1(MN LIC 413XGJ) was directly behind indicating he did not see vehicle #2 turning. Vehicle #1 stated he did not know his speed but estimated he was going the limit. Vehicle #1 side swiped vehicle #2 on the right shoulder causing vehicle #2 to hit a cement pillar (walls). Vehicle #1 then continued with momentum up into the yard striking the same pillar coming to a rest half way up the drive way. Both drivers indicated no injuries. Before clearing, the drive of vehicle #2 did stated his thumb was getting sore possibly from the airbag deployment. photos taken of the scene. I advised the owner of the residence (who is also the driver of vehicle #2 to email me an estimate of the pillar damage).
*****SGT TONY WITTKE/6506 (MYBCA not accessible under 506)*****</t>
  </si>
  <si>
    <t>19-009921</t>
  </si>
  <si>
    <t>On the above date and time, Officer Schultz #519 and ,I, Officer McCoy #539 responded to a property damage accident at the above address. Upon arriving on scene I spoke to unit 1, while Officer Schultz spoke to unit 2. I made contact with unit 1 and he stated he was not injured. Unit 1 stated he was traveling west on Shoreline Dr and does not remember the accident happening. Unit 1 stated he was not distracted with items in the vehicle. Unit 1 stated again he does not remember how the accident occurred. I observed the airbags deployed in unit 1 vehicle. Based on unit 1 not remembering what happened, I advised dispatch to start North Paramedics to the scene. I obtained unit 1 vehicle information and took photos of the vehicle. 
Officer Schultz advised me, unit 2 stated that he was traveling east on Shoreline Dr. Unit 2 stated, unit 1 crossed the center line and the struck the back tires on the semi truck trailer. Officer Schultz stated unit 2 was not injured and has a repair service started to fix the tires. Officer Schultz gave me unit 2 information. 
While waiting for the ambulance to arrive, I spoke the employees at River Valley Marina. They stated they have security cameras pointed in the direction of Shoreline Dr. I reviewed the camera footage and observed unit 1 driving on the center line and striking unit 2. After I was reviewing the camera footage, William's Towing arrived on scene and towed unit 1. 
The North Memorial Paramedics arrived on scene and checked out unit 1. The paramedics did not transport unit 1 as they found no injuries. I transported unit 1 to his friends house. I cleared.</t>
  </si>
  <si>
    <t>13-14557</t>
  </si>
  <si>
    <t>ORONO ORCHARD RD</t>
  </si>
  <si>
    <t>UNIT 1 WAS WESTBOUND AND STARTED SKIDDING GOING AROUND CORNER LOSING CONTROL.  UNIT 1 WENT OFF ROADWAY.</t>
  </si>
  <si>
    <t>12-008888</t>
  </si>
  <si>
    <t>Driver #1 was EB CO 15 in construction area near Orono Lane. Driver #1 drifted right and struck three construction barrels filled with sand, destroying all three barrels. The barrels were set up just prior to a concrete divider protecting the construction workers. The driver said he may have drifted off. Driver said he drifts off, "Alot" while driving. The driver told me he had gotten a good night of sleep last. Recommend physical exam for driver.</t>
  </si>
  <si>
    <t>OR19001045</t>
  </si>
  <si>
    <t>Driver 1 was facing eastbound and was stopped on Shoreline Dr waiting to turn northbound on Orono Orchard Rd. Driver 2 was eastbound and did not stop until he rear-ended driver 1.</t>
  </si>
  <si>
    <t>Orono Orchard Rd</t>
  </si>
  <si>
    <t>Veh #1 was westbound on Shoreline Dr just passing Orono Orchard Rd in rush hour. Both driver and front seat passenger not really sure what happened but said they left the roadway, traveled up a small grass hill striking two marker signs indicating a turn. Both signs were tagged, #'s 119461 and 126576. Hennepin County advised of downed signs by dispatch. Mound Police CSO/6462 witnessed part of accident from his rear view mirror.</t>
  </si>
  <si>
    <t>Orono Orchard Road S</t>
  </si>
  <si>
    <t>Driver #1 made a left turn onto CO 15 from Orono Orchard Road and T-boned vehicle #2. Driver #1 said she thought vehicle #2 was going to turn. Driver #2 complained of pain and seemed to be in pain but declined ambulance and said he would get checked on his own. Three occupants in #2.</t>
  </si>
  <si>
    <t>1410 Shoreline Drive</t>
  </si>
  <si>
    <t>Orono Orchard Road</t>
  </si>
  <si>
    <t>Veh #1 was driving westbound on Shoreline Drive. Veh #2 was pulling out of a drivway at 1410 Shoreline Drive. The driver of Veh #2 said he did not look before he pulled out into traffic. Veh #2 struck Veh #1 partially headon disabling both vehicles on the roadway. No citations.</t>
  </si>
  <si>
    <t>ORONO ORCHARD RD.</t>
  </si>
  <si>
    <t>UNIT 1 WAS HEADING NORTH ON SHORELINE DR.  ROUNDED THE CORNER TO HEAD EAST AND HIT THREE CONSTRUCTION CONES THAT WERE BLOCKING OFF THE FAR RIGHT LANE CAUSING DAMAGE TO THE RIGHT FRONT END OF THE VEHICLE AND TIRE.  NO OTHER VEHCILES INVOVLED.  NO INJURIES.  NO WORKERS PRESENT.</t>
  </si>
  <si>
    <t>15-003928</t>
  </si>
  <si>
    <t>According to driver#1, he was traveling westbound on Co.15 and had pulled into a private lot to turn around and go eastbound again. Driver#1 said he reportedly looked both ways. Driver#1 said he did not see any traffic coming, entered Co.15. Driver#1 said vehicle#2 "just appeared" and vehicle#1 struck vehicle#2 in the right rear. According to driver#2, he was traveling westbound and was the third vehicle behind vehicle#1. Driver#2 said he saw vehicle#1 pull into the Power Sports lot. Driver#2 said Driver#1 let the first two cars go and must not have seen vehicle#2. Driver#2 saw vehicle#1 enter westbound side of Co.15. Driver#1 attempted to move to the eastbound side of Co.15 to avoid a collision. Vehicle#1 struck vehicle#2. Driver#1 was cited for Failure to yield the rt. away.</t>
  </si>
  <si>
    <t>Unit 1 Southbound Orono Orchard Rd stopped at stop sign. Unit 2 traveling westbound Shoreline Dr. Unit 1 stated he looked to right where Deputy was conducting traffic stop to see if emergency vehicle was moving. Unit 1 stated he looked right and saw Unit 2 traveling westbound. Unit 1 stated he thought he had more time before Unit 2 approached. Unit 1 made a left turn from Orono Orchard Rd to Eastbound Shoreline Dr. Unit 2 struck Unit 1 in the driver's door. Unit 1 came to rest on the eastbound shoulder of Shoreline Dr. Unit 2 reversed out of the roadway onto the median striking road sign(Yellow Tag 126258). Both drivers reported no injuries. Both vehicles were drivable. Unit had moderate damage to drivers side quarter panel and driver's door. Unit 2 had damage to drivers side front bumper. Unit 1 cited for fail to yield right of way Citation #270016201395. Both units driven away from scene.</t>
  </si>
  <si>
    <t>Single vehicle accident. Vehicle was WB traveling in lane when road began to curve. Vehicle did not turn with the road and struck a street sign, in the island for Orono Orchard Rd. Driver stated with the sunrise and lights coming at him he just didn't see the sign ahead and he hit it. 
Photos were taken. 
HPW notified by HC Dispatch.
Damage tag left on sign.</t>
  </si>
  <si>
    <t>1444 Shoreline Dr.</t>
  </si>
  <si>
    <t>Orono Ln</t>
  </si>
  <si>
    <t>UNIT 1 STOPPED FOR PEOPLE IN THE CROSSWALK.  DRIVER OF UNIT 2 WASNT WATCHING THE TRAFFIC IN FRONT OF HIM AND REARENDED UNIT 1.</t>
  </si>
  <si>
    <t>13-6730</t>
  </si>
  <si>
    <t>Unit #1 and #2 travelling WB at 1400 blk of Shoreline Dr. Unit #2 stated she was distracted and did not notice vehicles slowing. Unit #2 maintained speed and collided with unit #1 causing severe damage to front of her own vehicle and moderate damage to Unit #1. Both refused medical attention.</t>
  </si>
  <si>
    <t>20-008782</t>
  </si>
  <si>
    <t>According to driver #1, she was traveling westbound on Shoreline Dr. and had caught up to vehicle #2. According to driver #1, driver #2 started to "brake check" her. Driver #1 said that she didn't want to get into any road rage incident so she said she pulled into the turn lane for Hillside Rd. Driver #1 said that vehicle #2 slowed down attempting to follow vehicle #1 into Hillside Rd. road. Driver #1 then decided to move back into the westbound lane of Shoreline drive and that's when vehicle #2 struck the passenger rear side of vehicle #1 causing moderate damage to both vehicles. Driver #1 said she didn't care that her vehicle was struck, she just wanted to get out of there. So she continued to drive westbound. Driver #1 said that vehicle #2 followed her everywhere she went and wouldn't leave her alone. Driver #1 went to her apartment parking lot, parked and was confronted by driver #2 in the lot. Officer Spencer was on scene to separate the two females. Driver #1 admitted she did not stop after an accident had occurred and did not have any insurance coverage on vehicle #1. 
According to driver #2, she was traveling the speed limit of 50 mph on Shoreline Dr. she noticed vehicle #1 coming up behind her at a high rate of speed. Driver #2 said that she did "brake check" vehicle #1 to get her away from the back of vehicle #2. Driver #2 said that vehicle #1 attempted to pass vehicle #2 by Ferndale Rd. by entering the oncoming traffic lane of eastbound Shoreline Dr., vehicle #1 attempted to pull back in front of vehicle #2 and struck the front driver side quarter panel causing moderate damage. Driver #2 then called 911 and followed vehicle #1 until they ended up at the Bayview Apartment parking lot in the city of Spring Park. There was a confrontation there and both met with Officer Spencer who arrived shortly there after. 
Driver #1 was cited for misdemeanor Hit and Run along with operating a Motor vehicle with out insurance coverage.</t>
  </si>
  <si>
    <t>Ferndale Rd S</t>
  </si>
  <si>
    <t>Driver #1 skidded off the curve and crashed into the curb with his rear right tire, and a RR sign with his front right tire.  After coming to a stop, driver #2 crashed into vehicle #1 with her front passenger fender, striking #1's drivers side rear fender.</t>
  </si>
  <si>
    <t>Shorelne Drive</t>
  </si>
  <si>
    <t>Ferndale road</t>
  </si>
  <si>
    <t>Vehicle 1 was traveling eastbound on Shoreline Drive. Vehicle 1 lost control on the snow covered roadway. Vehicle 1 struck a flag pole, a sign/post and a light pole. Driver 1 complained of back pain.</t>
  </si>
  <si>
    <t>FERNDALE RD W</t>
  </si>
  <si>
    <t>DRIVER #1 WAS STOPPED AT THE STOP SIGN ON SB RUSSELL AVE AT CO 15. DRIVER #1 SAID SHE WAS ATTEMPTING TO CROSS COUNTY ROAD 15 TO GET ON WEST FERNDALE ROAD. DRIVER #1 SAID THERE WAS A PICKUP ACROSS THE STREET ON WEST FERNDALE ROAD STOPPED AND WAITING TO MAKE A LEFT TURN ONTO WB CO 15. DRIVER #1 SAID SHE BELIEVED SHE HAD MADE IT TO HER STOP SIGN FIRST BEFORE THIS PICKUP AND HAD THE RIGHT OF WAY. BUT ACCORDING TO DRIVER #1 THE PICKUP TURNED IN FRONT OF HER AND SHE HAD ALREADY VENTURED PARTIALLY ONTO CO 15. DRIVER #1 SAID SHE SAW VEHICLE #2 AND THOUGHT SHE HAD AMPLE TIME TO MAKE IT ACROSS THE INTERSECTION AND ONTO WEST FERNDALE ROAD. VEHICLE #2 T BONED VEHICLE #1 WHICH THEN STRUCK VEHICLE #3. VEHICLE #3 WAS STOPPED AT THE STOP SIGN ON WEST FERNDALE ROAD. DRIVER OF #2 TOLD ME HE WAS NOT SPEEDING PRIOR TO THE CRASH AND BELIEVED HIS SPEED WAS UNDER THE POSTED LIMIT OF 50 MPH. CAUSE OF CRASH = FAIL TO YIELD ON PART OF DRIVER #1.</t>
  </si>
  <si>
    <t>Ferndale Road West</t>
  </si>
  <si>
    <t>Driver #2 was WB CO 15 and was planning on turning onto Ferndale Road West. Driver #2 stopped in traffic lane and did not use the turn lane. Driver #1 said she was unable to come to a complete stop in time.</t>
  </si>
  <si>
    <t>11-008528</t>
  </si>
  <si>
    <t>WOODHILL ROAD</t>
  </si>
  <si>
    <t>VEH #1 WAS EASTBOUND SHORELINE DRIVE. SHE WAS APPROACHING WOODHILL ROAD AND A DEER RAN OUT ONTO THE ROADWAY. THR DEER RAN INTO HER LEFT FRONT AREA. DAMAGED THE FRONT LEFT HEADLIGHTS, WHEEL WELL, AND FRONT HOOD AREA. NO INJURIES. NO CITATIONS.</t>
  </si>
  <si>
    <t>20-003503</t>
  </si>
  <si>
    <t>Vehicle westbound on Shoreline Dr. and went to make turn onto Russel Ave but misjudged turn and went off the roadway and into the ditch.</t>
  </si>
  <si>
    <t>Woodhill Road</t>
  </si>
  <si>
    <t>Veh #1 was WB Shoreline Drive. Veh #2 was behind Veh #1. Veh #2 said Veh #1 signaled to turn right and proceeded into the right turn lane. Veh #2 continued in the WB lane. Veh #1 came back into the WB lane, striking Veh #2. Veh #1 pulled over, the driver of VEh #1 was Revoked, and was arrested for 4th Degree DWI. No Injuries.Both vehicles had damage.</t>
  </si>
  <si>
    <t>16-006135</t>
  </si>
  <si>
    <t>On 06/11/2016 at 2131 I, (Officer Raze, Officer Schultz, and Officer Kirschner) were dispatched to a PD accident at the intersection of Shoreline Dr and Woodhill Rd in Orono. Dispatch advised there were two vehicles involved and the crash was blocking the road. Upon our arrival, I saw an SUV that was flipped on its side blocking the eastbound lane on Shoreline Drive and the other vehicle parked off the road in front of the SUV. I first made contact with the driver of the SUV and identified him by MN driver's license as, Samuel James Theisen 05/16/1998. Samuel said he was okay and refused medical attention. I advised Samuel I would get his side of the story once I confirmed the other driver was okay. I then made contact with the other driver and identified him by MN driver's license as, Micahel Evan Haney 12/12/1949. Micahel stated that he was okay and refused medical attention. There was a witness on scene when I arrived and I identified him by MN driver's license as, Tory James Schalkle 02/19/1986. Tory stated that he was driving eastbound on Shoreline D when the crash happened. Tory stated that Samuel was driving westbound on Shoreline Dr when Micahel pulled out in tried to make a left turn onto Shoreline Drive to go eastbound. Tory stated that Micahel hit the front passenger side of Samuel's car and in the process flipped Samuel's vehicle on his side as it spun around. I then confirmed the story with both driver's. Micahel stated that when he was pulling out onto Shoreline Dr from Woodhill Rd he did not see Samuel's headlights on so he thought it was safe to turn. Micahel also stated that due to the construction in the area and the large crane's parked in the side of the road it was hard for him to see oncoming traffic. I did confirm that Samuel's headlight's were not on and only had his running lights on while it was damaged on the roadway. Samuel said he thought his headlights were on. Samuel said he tried to swerve before Micahel hit him but it was too late. Both parties were not injured. Samuel's SUV MN lic#167PXP was severely damaged and was towed by Perry's towing. Micahel's vehicle MN Lic#559-NDT had moderate damage to his front end but it was drivable. Clear.</t>
  </si>
  <si>
    <t>Unit #1 was WB on CO 15. Light snow with slippery road conditions. Unit #1 driver lost control of his vehicle ran off the road and struck a sign belonging to the Woodhill Country Club.</t>
  </si>
  <si>
    <t>16-005393</t>
  </si>
  <si>
    <t>On 05/26/2016, I, Officer McCoy responded to a reported PI accident at Shoreline Dr. and Woodhill Rd. Upon arriving on scene I found a Metro Mobility bus with heavey damage to the passenger side. I observed 2 passengers in the back of the bus. Passenger #1 Kayla Sue Ebert  was talking and passenger #2 Kevin Michael Brown was none verbal and in a wheel chair. I provided medical attention to the driver Saleman Mahamed Sheikh. Saleman would not speak and not open his eyes. I provided C-Spine until North Paramedics arrived and took over care of Saleman. Wayzata Fire Dept arrived on scene and assisted getting the passengers out. North Paramedics checked both passengers and they appeared not to be injured. I spoke to a witness of the crash Edward Austin Brooks. Edward stated he was driving behind the bus traveling west on Shoreline Dr. Edward stated the bus was swerving in the westbound lane of Shoreline Dr. Edward stated the bus then crashed into the concrete barriers on the north side of Shoreline Dr. Saleman was transported to North Memorial and Kayla's mother picked her up from the scene. Another Metro Mobility bus arrived on scene and transported Kevin. Sgt Wittke took photos of the accident scene and Perry's towing towed the vehicle.</t>
  </si>
  <si>
    <t>13-006997</t>
  </si>
  <si>
    <t>Driver of Veh 1 stopped for a pedestrian crossing the road.  Veh 2 was unable to stop before striking the right rear of veh 1.</t>
  </si>
  <si>
    <t>Vehicle #1 (Chevrolet) was traveling westbound on County Road 15 between Hillside Drive and Woodhill Road. The Chevrolet collided with a deer attempting to cross the road. Driver said she was traveling at approximately 45 MPH when she struck the deer, which came from her left. Driver said the deer suddenly appeared and she did not have time to react.</t>
  </si>
  <si>
    <t>veh 1 ran off of the road into weeds/shrubs. Driver 1 arrested for DWI.</t>
  </si>
  <si>
    <t>A passerby flagged me down and advised me of a crash closeby. I arrived at 700 Shoreline Drive and found two vehicles involved and no injuries. Vehicle #1, a Kia Sol, driven by EDNA STEVENS, was westbound on Shoreline Drive and attempted to make a u-turn in the roadway. STEVENS said her GPS was advising her to make a u-turn. As STEVENS made her turn the front of her vehicle struck Vehicle #2, a Chevy Silverado driven by CHAD BROWN. Vehicle #2 had been eastbound on Shoreline Drive. BROWN attempted to evade STEVEN's vehicle and ended up in the ditch. I facilitated an exchange of information and took photos. Both vehicles were operational, but Vehicle #2 was stuck. BROWN started a private tow, and I cleared the scene.</t>
  </si>
  <si>
    <t>Vehicle #1 was westbound on County Rd 15 W when a deer ran from the north ditch in front of the vehicle.  The vehicle was disable when the radiator was pushed in.  The deer was killed.  No injury was reported.</t>
  </si>
  <si>
    <t>Wayzata</t>
  </si>
  <si>
    <t>Veh 1 was traveling eastbound and struck a deer which had run out in front of it. The deer died as a result of its injuries. Veh 1 sustained damage to the front end. Dvr 1 cited for no motor vehicle insurance.</t>
  </si>
  <si>
    <t>VEHILCE 1 HEADING EAST ON COUNTY RD 15. VEHICLE 2 HEADING WEST ON COUNTY RD 15. VEHICLE 1 CROSSED OVER CENTER LINE AND STRUCK VEHICLE 2 ON THE LEFT REAR PASSENGER SIDE DOOR. VEHICLE 2 SPUN AND ROLLED INTO A SWAMP, COMING TO A REST ON ITS ROOF. VEHICLE 1 WENT OFF THE ROAD, COMING TO A REST IN A SWAMP.</t>
  </si>
  <si>
    <t>HILLSIDE DR</t>
  </si>
  <si>
    <t>Vehicle 1, Toyota, was traveling eastbound on Shoreline Drive (CR 15 West) at the intersection of Hillside Drive. The Toyota struck a deer that was attempting to cross the road (from north to south). The Toyota suffered a broken windshield, damage to the front left quarter panel and broken driver's side mirror. The windshield was damaged to the point that the vehicle could not be driven as the driver's vision would be severely obstructed. The driver arranged for a private tow. No apparent injuries to the driver.</t>
  </si>
  <si>
    <t>VEHICLE # 1 WAS TRYING TO MAKE A LEFT TURN BUT SIDESWIPED VEHICLE #2 AS IT PASSED BY. DRIVER OF VEHICLE # 1 WAS CITED.</t>
  </si>
  <si>
    <t>COUNTY RD 15 WEST</t>
  </si>
  <si>
    <t>HILLSIDE DRIVE WEST</t>
  </si>
  <si>
    <t>VEH 1 TRAVELING WEST ON COUNTY RD 15 DRIVER STATED TWO DEER RAN OUT IN FRONT OF VEH DRIVER BRAKED BUT STRUCK ONE DEER HEAVY DAMAGE TO LEFT FRONT OF VEHICLE.
VEH 1 TOWED FROM LOCATION. DRIVER VEH 1 HAD INJURED LEFT THUMB CHECKED BY AMBULANCE, DRIVER REFUSED TRANSPORT. 
NO CITATIONS ISSUED.</t>
  </si>
  <si>
    <t>County Road 15 W</t>
  </si>
  <si>
    <t>Hillside Dr</t>
  </si>
  <si>
    <t>Vehicle 1 was WB on Co Rd 15 W. Vehicle 2 was also WB on Co Rd 15 W. Vehicle 2 had spun out and was facing the wrong direction. A third vehicle had stopped behind vehicle 2 to let the driver turn his vehicle around. Vehicle 1 swerved around the third vehicle to avoid striking it. In the process, vehicle 1 struck vehicle 2 and then hit the concrete center median.</t>
  </si>
  <si>
    <t>County Road 15 West</t>
  </si>
  <si>
    <t>Hillside Drive</t>
  </si>
  <si>
    <t>Vehicle 1 (Oldsmobile) traveling WB on CR 15 West, just west of Hillside Drive. The Oldsmobile went off the roadway into the ditch/swamp, struck/ran over a tree and stopped shortly thereafter. There was damage to the front end of the Oldsmobile and the muffler  was torn off. The driver, who was not injured, said he fell asleep. No evidence of impairment. Driver is being mailed a citation for failing to drive with due care. Driver to arrange for his own tow.</t>
  </si>
  <si>
    <t>Bushaway Rd S</t>
  </si>
  <si>
    <t>private Drive</t>
  </si>
  <si>
    <t>According to the driver of vehicle #2, she was slowing and almost stopped in preparation to make a left turn into the Locust Hills Development when she was rear ended by vehicle #1.  Driver #2 said she had her left turn signal on at the time of the crash.
Driver #1 said he didn't see #2 slowing and crashed into her.  I issued driver #1 citation #311022937 for failure to drive with due care.  Driver #2 complained of neck pain, but declined by offer to call her an ambulance.</t>
  </si>
  <si>
    <t>One vehicle property damage accident with deer. Vehicle 1 EB on Shoreline Drive when deer ran across roadway. Vehicle 1 struck deer, killing it, and causing extensive damage to vehicle. No injuries.</t>
  </si>
  <si>
    <t>Vehicle #1 was westbound on County Rd 15 W near Hillside Dr when a deer came out of the north ditch in front of the car.  Vehicle #1 hit the deer and it ran off to the south ditch.  Vehicle #1 had front end damage to the bumper, grill, hood, and unknown damage inside the engine compartment.  The car was able to drive from the scene.  Driver #1 said he was uninjured.</t>
  </si>
  <si>
    <t>17-000362</t>
  </si>
  <si>
    <t>Vehicle One (V1)-Nissan Quest van traveling eastbound on County Road 15 West near Hillside Drive West in Wayzata. A deer ran out in front of the van and it was subsequently struck and killed.</t>
  </si>
  <si>
    <t>Preliminary
On 12-16-2017, at approximately 0040 hours, I, Officer Carstens, was on routine patrol westbound on Shoreline Dr from Highway 12. I observed a silver vehicle, later identified as a Volvo V70 bearing license plate 710KMZ, stopped in the middle of the westbound lane facing south. I observed the center median guard rail and U-turn sign had been hit by the silver vehicle. I observed the Volvo had damage to the passenger side of the vehicle and the rear drivers side wheel. I spoke to the driver of the Volvo, PETER RONALD SCHUMER (01-04-1994), he stated he lost control of the vehicle while traveling eastbound on Shoreline Dr. SCHUMER stated he had no injuries and did not want any medical attention.
Witness
 I observed a black Mercedes-Benz on the side of the road. I spoke to the driver of the Mercedes-Benz. The driver, later identified as JORDAN JAMES PORTEOUS (04/09/1996), stated he witness the Volvo hit the center guard rail. PORTEOUS stated he was heading westbound on Shoreline Dr. from Highway 12 and observed the Volvo traveling eastbound on Shoreline Dr.  PORTEOUS stated he saw the head lights start to point towards the grass then swivel and face the westbound lane. PORTEOUS stated the Volvo then hit the center guard rail and spun around blocking the westbound lane. PORTEOUS stated he observed the driver, SCHUMER step out of the vehicle. I obtained PORTEOUS information and let him leave the scene. 
Contact with Driver
I spoke to SCHUMER again, while speaking with SCHUMER, I could smell an odor of an alcoholic beverage coming from his mouth. I asked SCHUMER when his last drink was, SCHUMER stated he had a drink a couple hours ago. I advised SCHUMER I would be running him through Standardized Field Sobriety Testing (SFST) to make sure he was okay to be driving. 
Standardized Field Sobriety Testing 
Horizontal Gaze Nystagmus
I advised SCHUMER to stand with his feet together and hands down at his sides. I asked SCHUMER if he had any resting nystagmus. SCHUMER stated he did not. I instructed SCHUMER to follow my finger with his eyes keeping his head still. SCHUMER understood. I started the test. I observed equal pupil size and equal tracking in both eyes. I observed lack of smooth pursuit, distinct and sustained nystagmus at maximum deviation, onset of nystagmus prior to 45 degrees, and vertical nystagmus in both eyes.
Walk and Turn 
I asked SCHUMER if he had any problems with his legs that would affect him from walking in a straight line. SCHUMER stated he did not have anything wrong with his legs. I had SCHUMER stand with his right foot in front of his left foot touching heel to toe. I had SCHUMER keep his arms down at his sides while I explained and demonstrated the test. I began explaining and demonstrating the test. While explaining the test SCHUMER started the test. I advised SCHUMER that he needed to stand with is right foot in front of his left foot touching heel to toe while I explained and demonstrated the test. SCHUMER stood with his right foot in front of his left foot touching heel to toe. I advised SCHUMER to stand in that position until I was done explaining and demonstrating the test. SCHUMER understood. I continued to explain and demonstrate the walk and turn test. I finished explaining and demonstrating the test, I asked SCHUMER if he had any questions. SCHUMER stated he did not have any questions. I told SCHUMER to start the test. SCHUMER did not turn the correct way on the walk and turn test.
One Leg Stand
I advised SCHUMER to stand with his feet together and arms down at his sides while I explained and demonstrated the test. I asked SCHUMER if he had any problems with his legs that would keep him from standing on one foot. SCHUMER stated he did not. I began to explain and demonstrate the one leg stand test. I finished explaining and demonstrating the test to SCHUMER. I asked SCHUMER if he had any questions. SCHUMER stated he did not have any questions. I had SCHUMER start the test. SCHUMER put his foot down after 3 seconds and stuck out his arms approximately a foot from his body for balance. 
Preliminary Breath Test 
I explained to SCHUMER that the last test was the Preliminary Breath Test (PBT). I showed SCHUMER the PBT and verified the PBT #7 read .000. I told SCHUMER to blow into the PBT until I told him to stop. SCHUMER understood. I had SCHUMER blow into the PBT and he blew a .114 BAC.
Arrest
I arrested SCHUMER for suspected DWI and handcuffed SCHUMER. I checked the handcuffs for fit and double locked them. I transported SCHUMER to Orono Police Department. Officer Beniek stayed with SCHUMERs vehicle until Williams Towing arrived. 
Breath Test Advisory
I read SCHUMER the Breath Test Advisory. SCHUMER stated he wanted to talk to an attorney. SCHUMER was given his cell phone and called his parents for an attorney. SCHUMER then called his attorney. After SCHUMERs attorney time, SCHUMER stated he wanted to provide a breath sample for officers. 
DMT
Officer Kirschner ran the DMT for SCHUMER. SCHUMER blew into the DMT and blew a .11 BAC. See officer Kirschners supplemental report.
Booking
Officers finished booking and fingerprinting SCHUMER. Officers explained and provided a copy of the notice of revocation of license to SCHUMER. SCHUMERs parents arrived at Orono Police Department and picked up SCHUMER. Officers cleared.
A copy of the citation was mailed to SCHUMER.</t>
  </si>
  <si>
    <t>Driver of Vehicle 1 told me that he was traveling on westbound Shoreline Drive and Hillside Drive in the City of Wayzata when a deer came out of nowhere and hit him, damaging the front/hood of his vehicle.
See Wayzata Police Department ICR #20002528 for more information.</t>
  </si>
  <si>
    <t>On 02-20-12 at 2209 hours, Wayzata Police received a call of a property damage accident at Shoreline Drive (CO RD 15) and Hillside Drive. 
Upon arrival, I located two vehicles in the ditch on the South side of the road. I then made contact with both drivers. 
In speaking with driver 1, she stated that she was traveling westbound on County Road 15 and noticed driver 2 lose control of his vehicle and began to spin. Driver 1 stated that she attempted to avoid driver 2 but struck his driver side door. The passenger inside driver 1's vehicle stated the same information.
In speaking with driver 2, he stated that he was traveling eastbound on County Road 15 and noticed driver 1 lose control of her vehicle and slid into his vehicle. After both vehicles made contact, they slid into the ditch. It should be noted that the roads were snow covered at the time of the accident.</t>
  </si>
  <si>
    <t>CSAH 15</t>
  </si>
  <si>
    <t>Driver# 1 was traveling northbound/eastbound Shoreline Drive at Hillside Drive when she struck the metal median barrier.
Vehicle# 1 after striking the barrier came to rest on top of it. 
Driver# 1 stated she had "fallen asleep".
Driver# 1 arrested for DWI and a subsequent search warrant was drafted and a urine specimen obtained. Results pending.
Preliminary breath test results .185.
Vehicle# 1 towed from the scene by Plymouth Automotive. 
Driver# 1 complained of a headache and knee pain, however upon arrival of medics Driver# 1 refused any medical transport of evaluation.</t>
  </si>
  <si>
    <t>Driver of Vehicle 1 traveling eastbound on County Road 15 near Shoreline when a deer jumped over the concrete barrier dividing eastbound and westbound County Road 15. 
Deer had reportedly suddenly jumped from the westbound County Road 15 lane of travel to the eastbound lane of travel in front of Vehicle 1. Driver of Vehicle 1 struck the deer and pulled over to the right and called 9-1-1.
Driver was not injured. The deer was deceased upon this officers arrival, and appeared to have been severely injured.
See Wayzata ICR #20006400 for more information.</t>
  </si>
  <si>
    <t>Both Vehicle #1 and Vehicle #2 were westbound on the ramp from WB Hwy 12 to WB County Rd 15 W.  A third vehicle was WB on a feeder lane from downtown Wayzata (Shoreline Dr) to County Rd 15 W, and approaching from the right of Vehicle #1.  The third vehicle did not yield or slow down and merged in front of Vehicle #1.  Driver #1 had to suddenly apply a hard brake to avoid a collision with the third vehicle.  Driver #2 was unable to stop or slow Vehicle #2 in time to avoid colliding with Vehicle #1.  Vehicle #2 ran into the back of Vehicle #1.
No injuries were reported and there was minor damage to both vehicles involved in the collision.
The driver of the third vehicle is unknown and did not stop.
There was a minor snow storm in the area at the time of the crash and the roadway was snow covered and slippery.</t>
  </si>
  <si>
    <t>16100 Wayzata Blvd E</t>
  </si>
  <si>
    <t>County Rd 15 E</t>
  </si>
  <si>
    <t>VEH 2 TRAVELING EAST ON WAZYATA BLVD SLOWED TO STOP WAITING TO MAKE LEFT TURN INTO PARKING LOT.  VEH 2 HAD LEFT TURN SIGNAL ON AND WAS AT COMPLETE STOP.  
DRIVER VEH 1 ALSO TRAVELING EAST ON WAYZATA BLVD E DRIVER STATED LOOKING DOWN TRYING TO DIAGNOSE CRUISE CONTROL PROBLEM ON VEHICLE IN FOR SERVICE.  DRIVER VEH 1 STATED DID NOT SEE VEH 2 STOPPED IN ROADWAY.  VEH 1 STRUCK REAR BUMPER OF VEH 2
DRIVER VEH 1 CITATION FOR FAILURE TO DRIVE WITH DUE CARE.</t>
  </si>
  <si>
    <t>Vehicle 2 slowing due to traffic congestion as Vehicle 1 rear ended vehicle 2. No apparent injuries.</t>
  </si>
  <si>
    <t>Co Rd 15 W</t>
  </si>
  <si>
    <t>Hwy 12</t>
  </si>
  <si>
    <t>According to the driver of vehicle #1, the wires that her stalkers had placed in her drivers side door were emmitting radiation that caused her pain.  She said the pain was so bad that she ran off the road and crashed into a tree.  She was placed on a Health and Welfare Crisis Hold due to her mental condition.</t>
  </si>
  <si>
    <t>VEH 2 TRAVELING EAST ON COUNTY ROAD 15 IN POSTED CONSTRUCTION WORK ZONE SPEED REDUCTION 45 MPH ZONE JUST PAST CLOSED EXIT RAMP, TRAFFIC SLOWED TO STOP. VEH 2 SLOWED TO STOP.  VEH 1 TRAVELING EAST ON COUNTY ROAD 15 DRIVER STATED DISTRACTED DID NOT SEE TRAFFIC SLOWED AHEAD UNTIL LAST SECOND HIT THE BRAKES LOCKED BRAKES UP ON VAN TRIED TO TURN TO THE LEFT BUT STRUCK LEFT REAR BUMPER OF VEH 2 WITH RIGHT FRONT BUMPER OF VEH 1.
DRIVER VEH 2 REPORTED SOMETHING STRUCK HER NOSE/PAIN REFUSED MEDICAL ON SCENE LATER REPORTED WHIPLASH INJURY.
DRIVER VEH 1 DID NOT HAVE INSURANCE CARD, WAS GIVEN INSTRUCTIONS TO CONTACT POLICE WITH INSURANCE COMPANY POLICY NUMBER WITHIN 5 DAYS. DRIVER VEH 1 DID NOT, OFFICER SPOKE TO DRIVER BY PHONE DRIVER VEH 1 ADMITTED NO INSURANCE ON VEH 1.  
CITATION TO DRIVER VEH 1 NO INSURANCE/FAILURE TO DRIVE WITH DUE CARE.</t>
  </si>
  <si>
    <t>Driver was travelling eastbound when he hit a patch of ice. Driver lost control of the vehicle which collided with a concrete barrier on the drivers side snapping the steering column and disabling the vehicle.</t>
  </si>
  <si>
    <t>Vehicle #1 STRUCK A DEER CROSSING THE ROADWAY</t>
  </si>
  <si>
    <t>Officer dispatched to an accident with unknown injuries. Officer located a two vehicle crash. Neither vehicle struck one another. Vehicle 1 was coming WB down the ramp which was glare ice. The vehicle then spun off the road striking the concrete barrier. Vehicle 1 pulled over and called for another limo to arrive and transport passengers home. During this time Vehicle 2 came down the ramp and hit ice causing it to crash into the concrete barrier, popping the tire. No injuries.</t>
  </si>
  <si>
    <t>Highway 12</t>
  </si>
  <si>
    <t>Vehicle 1 was eastbound on County Road 15 West. While on the bridge over the railroad tracks, driver 1 lost control of her vehicle on ice/snow covered road. Vehicle 1 struck the concrete center median and the guardrail on the right shoulder of the road.</t>
  </si>
  <si>
    <t>Vehicle 3 (Emergency vehicle with lights activated &amp; pulling a boat/trailer)was stopped and providing cover for another vehicle the spun out and crashed. Vehicle 2 saw squad stopped and tried to stop. Vehicle 2 started to slide sideways on ice/snow covered road. Vehicle 1 saw vehicle 2 braking and then sliding on the road. Vehicle 1 was not able to stop on ice/snow covered road and struck vehicle 2 which was then pushed into vehicle 3.</t>
  </si>
  <si>
    <t>RAMP178</t>
  </si>
  <si>
    <t>2200006594723178-I</t>
  </si>
  <si>
    <t>Veh 1 traveling west on County Road 15, just off bridge over Highway 12 West.  Deer came out of large median area struck left front quarter panel and windshield of vehicle.  No injuries, no other vehicles involved.</t>
  </si>
  <si>
    <t>vehicle 1 was traveling westbound on County Road 15 W just west of Hwy 12. Vehicle was struck by a deer that was running from the south to the north. Deer struck the driver's side and front of the vehicle.</t>
  </si>
  <si>
    <t>Police responded to a report of a vehicle on its roof. The driver was confused and did not know how the accident occurred. There were no witnesses</t>
  </si>
  <si>
    <t>WESTEDGE BLVD</t>
  </si>
  <si>
    <t>0400006594720044-I</t>
  </si>
  <si>
    <t>#1 was NB on CO 44 and went through stop sign at Bartlett Boulevard t-boning vehicle #2. Driver of #2 did not have a stop sign and had the right of way. Driver of #1 stated he usually doesn't drive unit #1 and was unused to the brakes. Driver #1 his speed when approaching the stop sign was a factor. Driver #1 said the brakes on #1 were "mushy" and he went through the stop sign without stopping, hitting #2.</t>
  </si>
  <si>
    <t>20-004072</t>
  </si>
  <si>
    <t>BARTLETT BLVD</t>
  </si>
  <si>
    <t>Unit 1 was travelling westbound on Bartlett Blvd approaching Westedge Blvd. Unit 2 was northbound Westedge Blvd. stopped for the stop sign at Bartlett Blvd. The driver of Unit 2 advised he did not see Unit 1 coming westbound and began to cross the intersection to continue northbound. When the driver of Unit 2 saw Unit 1, he said he slammed on his brakes and collided. Unit 2 sustained front end damage. Unit 1 sustained rear driver's side door damage from the collision. The driver of Unit 1 said she honked at Unit 2 when it pulled out but was still struck. When Unit 1 was struck by Unit 2, Unit 1 spun out and ended up in the bushes facing eastbound in the back/side yard of 2895 Westedge Blvd.</t>
  </si>
  <si>
    <t>Vehicle #1 was WB on Bartlett Boulevard. Vehicle #2 was NB on Westedge Boulevard. Vehicle #2 had a stop sign, vehicle #1 did not. According to the witness vehicle #2 did not stop for the stop sign and struck vehicle# 1 in the intersection. Vehicle #1 was spun off the road and ran over a tree on private property belonging to a business called Sojourn. Driver of #2 drives this route frequently to get to work so she should be especially aware of the stop sign. Driver #2 said she did not recall the accident but remembers being tailgated prior to the crash.</t>
  </si>
  <si>
    <t>17-002871</t>
  </si>
  <si>
    <t>Unit 1 east bound Bartlett Blvd approaching intersection of Bartlett Blvd. and Westedge Blvd. Unit 2 southbound Westedge Blvd. stopped at intersection of Westedge Blvd. and Bartlett Blvd. Unit 2 entered intersection. Unit 1 did not see Unit 2 enter intersection. Unit 1 collided with Unit 2 in the intersection. Driver 1 stated she was driving eastbound on Bartlett Blvd. and was approaching the intersection of Westedge Blvd. She did not observe Unit 2 in the intersection unit she was close to the Unit 2. Driver 1 stated she tried to stop but collided with Unit 2. Driver 2 stated he was going southbound on Westedge Blvd. and was stopped at the intersection of Westedge Blvd. and Bartlett Blvd. Driver 2 stated he did not see Unit 1 coming from the east and entered the intersection. Driver 2 stated he was then struck by Unit 1. Witness was northbound Westedge Blvd. approaching the intersection of Bartlett Blvd. She observed Unit 2 southbound entering the intersection and observed Unit 1 traveling eastbound on Bartlett Blvd. Witness stated Unit 1 slammed on the brakes at the last minute and collided with Unit 2. Witness left contact information with drivers.</t>
  </si>
  <si>
    <t>Vehicle 1 was at two way stop on Westedge Blvd facing south. Vehicle 1 stopped at stop sign. Vehicle 1 pulled out into intersection to make a left turn onto Bartlett Blvd. Vehicle 1 failed to yield to right away. Vehicle 2 was heading east bound on Bartlett Blvd. and did not have a stop sign. Vehicle 2 crashed into the side of vehicle 1 while making the left turn. Vehicle 1 continued onto shoulder of road and onto the lawn and hit traffic control equipment owned by City of Mound. Vehicle 2 was smoking and a fire started. Both vehicles were towed.</t>
  </si>
  <si>
    <t>12-1293</t>
  </si>
  <si>
    <t>BARTLETT BLVD.</t>
  </si>
  <si>
    <t>WESTEDGE BLVD.</t>
  </si>
  <si>
    <t>Unit 2 was headed northeast on Bartlett Blvd. and had teh right of way.  Unit 1 was headed north on Westedge Blvd. and was attempting to cross Bartlett Blvd.  Unit 1 stopped and then pulled out in front of Unit 2.  No injuries reported.  Both vehicles were towed from the scene.</t>
  </si>
  <si>
    <t>6100 County Rd. 110</t>
  </si>
  <si>
    <t>County Rd. 44 (Westedge Blvd)</t>
  </si>
  <si>
    <t>Vehicle 1 had stopped at County Rd. 44 and County Rd. 110 at the stop sign.  Vehicle 2 was travelling eastbound on County Rd. 110.  Vehicle 1 pulled out from the intersection and struck vehicle 2 as it travelled through the intersection.  Driver of vehicle 1 stated she did not see vehicle 2 when she pulled out from the stop sign.</t>
  </si>
  <si>
    <t>Bartlett Blvd</t>
  </si>
  <si>
    <t>Westedge Blvd</t>
  </si>
  <si>
    <t>Vehicle #1 was eastbound on Bartlett Boulevard. Vehicle #2 was NB on Westedge Boulevard. Driver #2 entered the intersection and was attempting to make a left turn to go west on Bartlett Boulevard when #2 was T-boned by #1. Driver #2 had a stop sign and thought the intersection was a 4-way stop. Cause of crash; fail tro yield, driver #2. Two year old passenger in vehicle #1 complained of head pain but was not transported by Ridgeview.</t>
  </si>
  <si>
    <t>15-001509</t>
  </si>
  <si>
    <t>Co Rd 110</t>
  </si>
  <si>
    <t>Unit 1 was Northbound on Co Rd 44 and stopped for the stopsign. The vehicle was struck from behind by Unit 2. The driver of Unit 1 said he thought the driver of Unit 2 was looking down when her vehicle struck his vehicle. His vehicle sustained minor right rear bumper damage.
Unit 2 was Northbound on Co Rd 44 and stopped behind Unit 1. The driver of Unit 2 said she thought Unit 1 had went through the stopsign, so she looked left and since it was clear she let off the gas to start to go and ran into the back of Unit 1. Unit 2 sustained moderate front left and front center damage mainly to the bumper.
Both vehicles had moved prior to my arrival. The diagram represents what both parties told me consistent with their damages.</t>
  </si>
  <si>
    <t>15-4575</t>
  </si>
  <si>
    <t>UNIT 1 WAS EAST ON BARTLETT BLVD. AND HAD THE RIGHT OF WAY.  UNIT 2 WAS TRYING TO CROSS OVER BARTLETT BLVD.  UNIT 2 SAID ANOTHER VEHICLE WAS STOPPED TO HIS LEFT IN THE MIDDLE OF BARTLETT BLVD. BLOCKING HIS VIEW.  UNIT 2 SAID THE VEHICLE THAT WAS STOPPED WAIVED HIM ACCROSS AND AS HE PULLED OUT HE SAW UNIT 1 OUT OF THE CORNER OF HIS EYE AND APPLIED HIS BRAKES.  UNIT 2 SAID HE HIT UNIT 1.</t>
  </si>
  <si>
    <t>CSAH 110</t>
  </si>
  <si>
    <t>0400006594720110-I</t>
  </si>
  <si>
    <t>VEH #1 was WB Co 110 approaching T intersection of Co 92. Driver did not stop for stop sign, went airborne off the roadway, crashed into a ditch then drove another 100 feet into a farm field.  Driver said he was blinded by the sun, then later changed his story saying he was looking down and a deer jumped in front of him, but driver did not make any attempt to stop for deer, nor did he stop after crashing into ditch.</t>
  </si>
  <si>
    <t>8700 CO RD 110 W</t>
  </si>
  <si>
    <t>8700 COUNTY ROAD 110 W</t>
  </si>
  <si>
    <t>UNIT 1 WAS TRAVELING WEST ON COUNTY ROAD 110 WEST.  THE DRIVER LOST CONSCIOUSNESS AND DROVE INTO THE DITCH, STRUCK A BARBED WIRE FENCE AND A BARN.  DRIVER WAS TRANSPORTED TO HOSPITAL TO BE EVALUATED BUT REPORTED NO INJURIES.</t>
  </si>
  <si>
    <t>800 County Road 110</t>
  </si>
  <si>
    <t>The driver of U1 was traveling SB on Co 110N and lost control on the somewhat icy roadway.  U1 went in the the ditch and the rear of the truck struck a tree.  Moderate damage to rear of truck.  See ICR for further information.</t>
  </si>
  <si>
    <t>Highland Blvd</t>
  </si>
  <si>
    <t>Unit 1 was westbound in the 5800 block of Barlett Blvd (County Road 110) and her vehicle started to slide sideways. Unit 2 was driving eastbound on the same road when he observed Unit 2 sliding out of control. The vehicles collided with Unit 2 striking the left rear of Unit 1.</t>
  </si>
  <si>
    <t>Vehicle 1 was traveling eastbound CO 110W with vehicle 2 following behind it.  Vehicle 1 attempted to make an abrupt U-turn in the intersection of CO 110W and Highland Road.  Vehicle 2 swerved into the westbound lane.  Front end of vehicle 2 struck front end of vehicle 1.</t>
  </si>
  <si>
    <t>Driver was eastbound on Co Rd 110W. As driver 2 crossed the intersection with Highland Rd, driver 1 crashed into front driver side wheel area of driver 2.</t>
  </si>
  <si>
    <t>CNTY 110</t>
  </si>
  <si>
    <t>HIGHLAND BLVD.</t>
  </si>
  <si>
    <t>Driver #1 was traveling northeast on Co. Rd 110 passing Highland Blvd. he lost control of his vehicle and began to fishtale due to the slush and ice on the roadway from a fresh snowfall. Vehicle #1 struck vehicle #2 in the left rear area causing moderate damage to both vehicles. Driver #2 was traveling southwest on Co. Rd 110 approaching Highland Blvd. she saw vehicle #1 lose control and she attempted to manuver toward the north shoulder to avoid a collision. According to driver #2, vehicle #2 was struck in the rear left portion by vehicle #1 causing moderate damage. No injuries were reported.</t>
  </si>
  <si>
    <t>County Rd 110 W</t>
  </si>
  <si>
    <t>U1 drove west on County Rd 110 and turned south on Highland Rd.
Driver of U1 lost control of the vehicle due to snow and crashed into a generic sign post as shown.
No injuries</t>
  </si>
  <si>
    <t>D1 NB STOPPED AT SS ON HIGHLAND RD. DROVE INTO INTERSECTION STRIKING V2 WHO WAS DRIVING WB CO 110. D1 CITED FOR FAIL TO YIELD TO TRAF.</t>
  </si>
  <si>
    <t>Motorcycle eastbound on Co Rd 110W approaching intersection of Highland Rd. Pickup driver stopped at stop sign then continued south on Highland Rd. Motorcycle driver locked up brakes and laid bike down to avoid collision with pickup. Co Rd 110W does not have a stop sign, Highland Rd does. Pickup did not yield to motorcycle.</t>
  </si>
  <si>
    <t>Vehicle 1 WB Bartlett Blvd. Vehicle 2 EB Bartlett Blvd.
Vehicle 1 "blacked out" and drove into EB lane into oncoming traffic. Vehicle 1 struck vehicle 2 head on in EB lane.</t>
  </si>
  <si>
    <t>Wind Ridge Trail</t>
  </si>
  <si>
    <t>U1 driving west on County Rd 110 W.
U2 driving east on County Rd 110 W.
U2 lost control of vehicle on snow and ice and collided with U2.</t>
  </si>
  <si>
    <t>310 County Rd 110 N</t>
  </si>
  <si>
    <t>County Rd 110 N</t>
  </si>
  <si>
    <t>U1 ran off roadway possibly due to a mechanical problem with car.  Hit two trees, a utility box and a utility pole.  Moderate damage to U1.  Driver had bruising.</t>
  </si>
  <si>
    <t>On 5/8/20 at 2035 hours officers were dispatched to a single vehicle PIMV at County Road 110 W and Northview Ave. The call notes stated the vehicle was on its side and had knocked over a power pole.
On scene I observed a vehicle (MN/LIC ARB585) on its side in the north ditch. I also observed a power pole that was severed and the power lines were hanging very low. I advised dispatch to start Xcel Energy and St. Boni Fire. I then made contact with the driver, Theodore Olson. Theodore was already out of the vehicle and walking around. I could see blood on his leg and he was complaining of a head injury. I escorted Theodore to the area near my squad and had him sit on the ground.
I began to question him about what happened. While speaking with Theodore I could see his pupils were dilated and he was taking a long time to answer each question. I did not notice any signs of impairment and Theodore denied any alcohol and narcotics use. Theodore stated he was trying to visit a friend in the next town over and was driving home to Arden Hills. Theodore said that he was reaching down to grab a CD when he lost control and drove into the ditch. I was later informed that he had told the witness the same thing, about reaching down. When asked Theodore couldn't answer about wearing a seatbelt, but talked about being thrown around and possibly being ejected. He also mentioned that he did not have insurance on the vehicle.
Around that time Ridgeview arrived on scene and took over patient care. I was advised they were transporting him to Ridgeview Waconia they provided run #5208. Theodore was able to provide me with his father, Craig's, phone number. I called and left a voicemail telling him that Theodore was being transported to Waconia. I informed Theodore that he would be receiving court paperwork regarding no insurance and verified the address on his DL was accurate.</t>
  </si>
  <si>
    <t>Northview Drive</t>
  </si>
  <si>
    <t>Vehicle was driving westbound on County Road 110 W at the 7800 block.  When a deer ran onto County Road 110 W from the south striking the vehicle.  Driver and two passengers were not injured.  Deer died on impact.</t>
  </si>
  <si>
    <t>County Rd 110</t>
  </si>
  <si>
    <t>Northview Dr</t>
  </si>
  <si>
    <t>U1 travelled west on County Rd 110 W
A deer came from the north ditch and stuck the vehicle head on.
There was light damage to the front of the vehicle.</t>
  </si>
  <si>
    <t>Unit 1 was illegally stopped at a trail crossing.  Unit 2 was apparently following to close and rear ended Unit 1.  No injuries were reported at the time.  Both vehicles were operable.</t>
  </si>
  <si>
    <t>Vehicle 1 - Heading west on County Road 110 W.  Deer coming from the north runs in front of vehicle 1 and is struck.</t>
  </si>
  <si>
    <t>V1 traveling westbound on CR 110.  Unidentified vehicle in front of V1.  D1 saw B1 stopped on trail.  Unidentified vehicle passed B1.  B1 pulled out in front of V1.  V1 slammed on brakes, struck B1 with passenger side and stopped.  B1 traveling south on Dakota Trail.  Unmarked cross walk/trail crossing.</t>
  </si>
  <si>
    <t>V1 westbound on CR 110; V2 following.  V1 braked and signaled right turn into Farm driveway.  V2 unable to stop in time, swerved right onto shoulder to avoid V1 and on coming traffic.  V2 hit V1 on front bumpers.  V2 drove into ditch, hit stabilizing wire for power pole, knocked out the power, and stopped in the tall grass.</t>
  </si>
  <si>
    <t>Officers were dispatched to a vehicle in the ditch near WRA Park, in Minnetrista. Upon arrival made contact with juvenile driver (PV). Vehicle, MN/LIC SOMNUG1, was in the south ditch (eastbound lane). The vehicle was well into the ditch and partially in a swamp. Unable to determine level of damage to vehicle. Vehicle was extracted and impounded to Williams Towing in Minnetrista. 
Driver was drunk, PBT of .173 BAC. Did not remember how he ended in the ditch. He was arrested for DWI.</t>
  </si>
  <si>
    <t>8200 Block</t>
  </si>
  <si>
    <t>U1 was driving west bound on County Rd 110 W
U1 lost control of vehicle due to snowy condition.
U1 collided with a small tree in the south ditch.</t>
  </si>
  <si>
    <t>County Road 110 W</t>
  </si>
  <si>
    <t>Halstead Drive</t>
  </si>
  <si>
    <t>Unit 1 - Heading east on Co Rd 110 W.
Unit 1 - Had the box of its dump truck up.
Unit 1 - Snags the box of the dump truck on a phone line at the intersection of Co Rd 110 W/Halstead Drive.
Unit 1- Knocks down two power poles on Halstead Dr. and damages a third on the north west corner of Co Rd 110 W/Halstead Drive.</t>
  </si>
  <si>
    <t>VEH #1 WAS DRIVING WB ON CO RD 110.  VEH #2 WAS DRIVING EB ON CO 110.  DRIVER OF VEH #2 SAID THERE WAS AN SUV THAT TURNED ON TO CO 110 EXT, AT WHICH POINT SHE THEN TURNED AS WELL.  SHE DID NOT SEE VEH #1 DRIVING WB AND TURNED IN FRONT OF THE VEHICLE.  VEH #1 STRUCK VEH #2 DUE TO THE DRIVER OF VEH #2 FAILING TO YIELD THE RIGHT AWAY TO VEH #1.  DRIVER OF VEH #2 WAS CITED FOR FAILURE TO YIELD.</t>
  </si>
  <si>
    <t>Vehicle 1 traveling westbound County Road 110.  Witnesses state vehicle 1 was driving approximately 70mph, exceeding the speed limit.  Witnesses state driver swerving behind them, illegally passed them over the center line.  No witnesses of actual crash.  Power pole was broken in half and leaning over. Power wire had snapped and was on ground.  Vehicle 1 hit trees and brush on side of road and hit a fence.  Vehicle 1 found on its passenger side of vehicle on south side of road in the ditch.  Vehicle 1 severely damaged.  Driver transported to hospital.</t>
  </si>
  <si>
    <t>Vehicle was traveling WB on the county road when it lost control because of the icy roads and struck a fence in the ditch.</t>
  </si>
  <si>
    <t>Driver 1 WB at about 35-37 mph. Started to slide, drivers side rear end of vehicle crossed center and struck EB Driver 2. Driver 2 to transported to hospital. Weather was rain, to slush, to snow at time of accident.</t>
  </si>
  <si>
    <t>-Driver of V1 was traveling west on County Road 110 (Bartlett Blvd).
-A deer ran in front of V1 and was struck the deer was struck and killed.
-Driver of V1 was thrown from the motorcycle, but suffered only minor injuries.
-Driver of V1 was cited for no proof of insurance.</t>
  </si>
  <si>
    <t>U1 was driving east on County Rd 110.
Driver fell asleep at the wheel and ran off the road to the left.
U1 crashed into a tree.</t>
  </si>
  <si>
    <t>15-8308</t>
  </si>
  <si>
    <t>6375 BARTLETT BLVD.</t>
  </si>
  <si>
    <t>HALSTEAD RD.</t>
  </si>
  <si>
    <t>UNIT 1 WAS WAITING IN TRAFFIC WITH LEFT TURN SIGNAL ON WAITING TO TURN INTO DRIVEWAY.  UNIT 2 LOOKED DOWN AT RADIO AND WHEN DRIVER LOOKED UP SAW UNIT 1 AND SWERVED TO AVOID CLIPPING THE PASSENGER MIRROR ON THE DRIVER SIDE REAR OF UNIT 1.</t>
  </si>
  <si>
    <t>18-009563</t>
  </si>
  <si>
    <t>UNIT 1 WAS BACKING OUT OF A DRIVEWAY AND DID NOT SEE UNIT 2 WHO WAS ALSO BACKING OUT OF THEIR ADJACENT DRIVEWAY. THE VEHICLES COLLIDED. UNIT 1 SUSTAINED MINOR RIGHT REAR END BUMPER DAMAGE AND UNIT 2 SUSTAINED MODERATE RIGHT DRIVER SIDE DOOR DAMAGE. NEITHER DRIVER WAS INJURED. UNIT 1 WAS A RENTAL CAR.</t>
  </si>
  <si>
    <t>OR20008563</t>
  </si>
  <si>
    <t>Driver Obrien was driving his W/B on Bartlett Blvd west of Co Rd 44 intersection. While driving a deer crossed the road and Obrien was unable to avoid hitting the deer. Obrien and his rear passenger "dumped" the bike. Neither party was injured. There was minor damage in multiple locations from "dumping" the bike on the road.  The deer was killed by the collision.
Photos were taken and a state accident report was completed.</t>
  </si>
  <si>
    <t>17-008792</t>
  </si>
  <si>
    <t>Unit 1 traveling southbound County Rd. 44 approaching County Rd. 110 in Mound. Unit 2 traveling westbound County Rd. 110 approaching County Rd. 44 traveling with lights and sirens. Unit 1 stopped at stop sign and began to cross County Rd. 110 traveling southbound County Rd. 44. Unit 2 approaching County Rd. 44 going westbound on County Rd. 110. Unit 2 slammed on brakes and tried to swerve out of the way of Unit 1. Unit 2 collided with Unit 1 in the intersection of County 110 and County 44. Driver 1 stated she had pain in her back and neck. Ambulance and Fire assisted with injuries. Ambulance Run #7022. Unit 1 was towed by Williams Towing.
Driver 1 stated she was traveling southbound County Rd. 44 and stopped at the intersection of County Rd. 44 and County Rd. 110. Driver 1 stated she looked both ways. Driver 1 stated she did not see any vehicles approaching in both directions and started to cross the road. Driver 1 stated she then was struck by a police car on her drivers side.
Driver 2 stated he was traveling westbound County Rd. 110 approaching County Rd. 44 with his emergency lights activated (lights and sirens). Driver 2 stated he observed Unit 1 stopped at County Rd 44 and County Rd 110. Driver 2 stated he observed Unit 1 begin to cross the intersection and started to slam on his brakes and turned his wheel left to avoid an accident. Driver 2 stated he could not stop in time and collided with Unit 1 in the intersection of County Rd. 110 and County Rd. 44.</t>
  </si>
  <si>
    <t>On the above date and time, I received a property damage accident phone call in reference to the above location. 
I contacted the reporting party, TIMOTHY HOLT, who stated he was involved in an accident at Bartlett Blvd. and Westedge Blvd at approximately 1510 hours.  HOLT state he was driving MN\LIC 181NUX and was headed east on Bartlett Blvd.  HOLT stated the vehicle ahead of him was making a left turn so he stopped behind it.  HOLT stated he was rear ended.  HOLT stated he exchanged information with the other driver, SUSAN MCCLEARY, but did not call at the time because he was not sure what to do.  HOLT stated the rear tail gate of his vehicle does not open now and the rear bumper is damage as well as the tail gate above the door handle is pushed in approximately 6-7 inches.  HOLT also stated his neck was feeling stiff.  HOLT stated he got a phone number for MCCLEARY.  HOLT did not know the what type of vehicle MCCLEARY was driving and did not have a license plate number. 
I was able to make contact with MCCLEARY and she stated she was on the side of road at Bayside Rd. and Mcculley Rd.  MCCLEARY stated her vehicle was overheating.  I responded to the area and took pictures of MCCLEARY's vehicle which had MN\LIC 8AB455.  MCCLEARY stated she rear ended HOLT's vehicle and the accident was her fault.  MCCLEARY stated it was raining so they exchanged information.  MCCLEARY stated she was on her way home when her vehicle started to overheat.  MCCLEARY's vehicle had front end damage that appeared to be isolated to the lower front bumper.  MCCLEARY stated her husband was on the way and a tow had already been started.  I provided MCCLEARY with the case number. 
Cleared.</t>
  </si>
  <si>
    <t>14-007324</t>
  </si>
  <si>
    <t>Upon arriving on scene I Officer McCoy #539 visually saw vehicle #1 parked on the shoulder of Bartlett Blvd. faceing eastbound. The driver of Vehicle #1 stated he was traveling eastbound on Bartlett Blvd and when approching the intersection of Bartlett Blvd and Westedge Blvd a darker colored BMW traveling southbound on Westedge Blvd rolled through the stop sign and vehicle #1 had to swirve out of the way to avioid hitting the southbound vehicle. Dirver of Vehicle #1 stated he went into the grass on the south side of Bartlett Blvd and hit  fire hyrdrant at Bartlett Blvd and Westedge Blvd. The vehicle traveling southbound on Westedge Blvd was not hit and did not stop after the property damage accdient occured. The driver and passenger of vehicle #1 declined medical when asked. Vehicle #1 was towed by Williams Towing Company.</t>
  </si>
  <si>
    <t>16-011839</t>
  </si>
  <si>
    <t>I was dispatched to a crash at the intersection of Bartlett Blvd/Westedge Blvd. When I arrived I saw two vehicles pulled off to the shoulder on Bartlett Blvd. I approached both drivers who were the lone occupants of their vehicles and they both stated they were not injured. 
I spoke to the driver of MN 625TVR, PHILLIP PEREZ. He stated he was going southbound on Westedge Blvd. He said he stopped for the stop sign at Bartlett Blvd. and was attempting to cross Bartlett Blvd. to continue southbound on Westedge Blvd. He stated a large vehicle drove by pulling a large yacht going westbound on Bartlett Blvd. He said after that vehicle went by it looked clear and he pulled out to cross Bartlett Blvd. when suddenly another vehicle was driving by which he hit. His vehicle sustained front end damage, mostly including scratches and dents. 
I then spoke to the driver of MN 413RPL, JASMINE DALEY. She stated she was going eastbound on Bartlett Blvd. She saw PEREZ'S vehicle and saw him "going" (moving forward onto Bartlett Blvd.) but stated she thought he would stop and presumed he saw her. He did not stop and hit her vehicle "T-Bone" causing damage to the left driver's side, mainly the rear passenger door and some damage to the rear quarter panel and some damage to the front driver's door including dents and scratches. 
Both vehicles were able to be driven from the scene. I assisted both drivers in exchanging information and gave them both a business card.</t>
  </si>
  <si>
    <t>Unit 1 was stopped at the stop sign facing east at on County Road 44 at Bartlett Blvd. Unit 1 driver said he thought it was a four way stop and continued through intersection causing Unit 2 to strike his vehicle.  Unit 2 was traveling south on Bartlett Blvd towards Mound.  Unit 1 sustained damage to driver's side and under carriage of vehicle. Unit 2 suffered damage to front end of vehicle.  No one was injured and Unit 1 was towed from scene.  Unit 1 driver was cited for failure to yield.</t>
  </si>
  <si>
    <t>20-004155</t>
  </si>
  <si>
    <t>On the above date and time I, (Officer Raze #6526) was dispatched to the intersection of Bartlett Blvd and Westedge Blvd in Mound for a PD accident involving two vehicles. Upon my arrival, I located both of the vehicles involved.
I identified the first driver by MN driver's license as, NOLAN JAMES HALLORAN 03/01/2004. HALLORAN was driving a 2017 White Infiniti MN Lic #232-XAN. HALLORAN had Acuity Insurance Policy #v06812. HALLORAN's vehicle sustained moderate damage to the right passenger side. 
I identified the second driver involved and identified him by Virginia DL as, COLTON MICHAEL CHROMEY 08/19/1998. CHROMEY was driving a 2020 Kia Soul rental car MN Lic #ENS-723. CHROMEY had his own insurance coverage on his personal vehicle from GEICO insurance policy #4572486282. CHROMEY's rental car sustained moderate damage to the front of the vehicle.
Both driver's had the same story on what happened. CHROMEY said he was driving westbound on Bartlett Blvd approaching the intersection of Westedge Blvd when HALLORAN drove across the intersection heading northbound on Westedge Blvd. HALLORAN said he saw one vehicle pass by him going westbound on Bartlett Blvd but he did not see CHROMEY behind it. HALLORAN said he pulled out to cross Bartlett Blvd and was truck on the passenger side. Both driver's refused medical attention.
I gave both CHROMEY and HALLORAN my business card and advised them how to obtain a copy of this report. Clear.</t>
  </si>
  <si>
    <t>Unit #1 was at the 4-way intersection at Westedge Blvd/Bartlett Blvd. Unit #1 was traveling northbound on Westedge Blvd, crossing Bartlett Blvd. Unit #2 was traveling westbound on Bartlett Blvd.
As unit #1 entered the intersection, it collided with unit #2. The front end of unit #2 struck the passenger side of unit #1. 
There were no injuries, all airbags were deployed, and both unit #1 and unit #2 were towed due to disabling damage.</t>
  </si>
  <si>
    <t>6200 Co. Rd. 110</t>
  </si>
  <si>
    <t>Co. Rd. 44</t>
  </si>
  <si>
    <t>V.1 was heading north bound Westedge Blvd. and failed to stop at stop sign. V.1 crashed into V.2 who was heading west bound Bartlett Blvd.</t>
  </si>
  <si>
    <t>V.1 was stopped at stop sign facing north on Co. Rd. 44. V.2 was heading west bound Co. Rd. 110. V.1 proceeded through stop sign and did not see V.2. V.2 tried to avoid crash. V.2 crashed into V.1 in the intersection. V.2 had right of way.
No injuries 
No citations</t>
  </si>
  <si>
    <t>Commerce Blvd</t>
  </si>
  <si>
    <t>V1 was WB on Commerce BLvd.  V2 was stopped at on Westedge Blvd waiting to continue NB.  V2 had a stop sign and needed to yield to traffic on Commerce Blvd.  Driver of V2 thought there was enough of a gap between V1 and started to go through the intersection when V1 struck his rear bumper.</t>
  </si>
  <si>
    <t>13-010221</t>
  </si>
  <si>
    <t>V.1 came to stop sign at Co. Rd. 44 and Co. Rd. 110 and proceeded to go north through intersection. V.2 was heading east on Co. Rd. 110 with no stop sign. V.1 went into lane of travel for V.2. V.1 and V.2 crashed at intersection. V.1 failed to yield right of way for V.2.
No citations issued
No Injuries</t>
  </si>
  <si>
    <t>13-011558</t>
  </si>
  <si>
    <t>Bartlett Bl.</t>
  </si>
  <si>
    <t>Westedge Bl.</t>
  </si>
  <si>
    <t>Dr. # 1 Mr. Berg was making left hand turn onto Bartlett when Driver # 2 Mr. Pyle was headed west on Bartlett and ran into the left front of the Berg Vehicle.</t>
  </si>
  <si>
    <t>Vehicle #1 was SB on Westedge Boulevard. Driver #1 said she stopped at the stop sign and proceeded into the intersection. Vehicle #1 was t-boned by vehicle #2 which was EB on Bartlett Boulevard. Driver #2 had the right of way. Driver #1 said she never saw #2. Vehicle #1 was pushed into vehicle #3 which was stopped at the stop sign on NB Westedge Blvd. Both side airbags were deployed on vehicle #1.</t>
  </si>
  <si>
    <t>Veh #1 was turning W/B onto Bartlett from N/B on Co 44 (Westedge) and failed to yield to Veh #2 who was E/B on Bartlett.  Driver of Veh #1 stated he thought the intersection was a four-way stop, therefore pulled out in front of veh #2.</t>
  </si>
  <si>
    <t>14-004318</t>
  </si>
  <si>
    <t>VEH 1 W/B BARTLETT BLVD. VEH 1 TRAVELING 35 MPH. VEH 2 STOPPED AT STOP SIGN. VEH 2 FAILED TO YIELD TO W/B TRAFFIC. SEAT BELTS IN USE. NO AIRBAG DEPLOYMENT. NO CITATIONS ISSUED. VEH 2 TOWED. VEH 1 IN SERVICE. NO INJURIES.</t>
  </si>
  <si>
    <t>14-007772</t>
  </si>
  <si>
    <t>VEH 1 N/B WESTEDGE BLVD. VEH 1 STOPPED AT STOP SIGN. VEH 1 PROCEEDED E/B THROUGH INTERSECTION. VEH 1 THOUGHT IT WAS A 4-WAY STOP. VEH 2 E/B BARTLETT BLVD. VEH 1 STRUCK PASSENGER SIDE OF VEH 2. VEH 2 SIDE AIRBAYS DEPLOYED. VEH 1 FRONT END DAMAGE. VEH 1 AND 2 TOWED. STOP SIGN NOT OBSTRUCTED. NO CITATIONS ISSUED. SEAT BELTS IN USE. NO DRUGS/ALCOHOL.</t>
  </si>
  <si>
    <t>14-11390</t>
  </si>
  <si>
    <t>UNIT 1 WAS EASTBOUND ON BARTLETT BLVD. AND HAD THE RIGHT OF WAY.  UNIT 2 WAS STOPPED ON WESTEDGE BLVD. WAITING TO MAKE A LEFT TURN.  UNIT 2 STATED HE CHECKED BOTH WAYS, PULLED OUT AND DID NOT SEE UNIT 1.  UNIT 1 STATED THEY SAW UNIT 2 PULL OUT AND APPLIED THE BRAKES BUT COULD NOT STOP IN TIME.  THE DRIVER OF UNIT 1 CALLED ON 08/21/14 TO ADVISED HIS KNECK, BACK AND RIGHT WRIST WERE SORE BUT HE HAD NOT GONE TO A DOCTOR.</t>
  </si>
  <si>
    <t>15-000303</t>
  </si>
  <si>
    <t>VEH 1 N/B WESTEDGE BLVD. VEH 2 W/B BARTLETT BLVD. VEH 1 PROCEEDED THROUGH INTERSECTION AND STRUCK VEH 2. NO AIR BAG DEPLOYMENT. SEAT BELTS IN USE. VEH 1 AND VEH 2 DRIVERS MEDICALLY EVALUATED. BOTH VEH'S TOWED. NO CITATIONS. DRIVER 1 AND DRIVER 2 RELEASED FROM SCENE. SEE REPORT.</t>
  </si>
  <si>
    <t>15-006136</t>
  </si>
  <si>
    <t>I Officer McCoy arrived on scene. I made contact with unit #1. He stated he was northbound on westedge blvd and did not stop for the stop sign. Unit #1 stated he then hit unit #2. Unit #1 stated he was not injured and did not need medical assistance. I made contact with Unit #2. The driver stated she was westbound on Bartlett Blvd with unit #1 hit her on the drivers side of the vehicle. Unit #2 stated she was not injured but her niece and nephew were complaining of leg and arm pain. I had Ridgeview paramedics come to the scene to have them checked out. They were checked out on scene and released. Williams towing arrived on scene and towed both vehicles.</t>
  </si>
  <si>
    <t>15-006839</t>
  </si>
  <si>
    <t>On 06/20/2015 I, (Officer Raze) was dispatched to Bartlett Blvd and Westedge Blvd for a PD crash. Upon my arrival, I saw two vehicles involved. Dr#1 was driving the Lexus and was stopped at the intersection of Westedge Blvd and Bartlett Blvd. Dr#1 said he thought it was a four way stop intersection. Dr#1 pulled out in front of Dr#2 while making a right turn. Dr#1 side swiped the front right side of Dr#2's vehicle. Both vehicles were drivable. No injuries. I cleared.</t>
  </si>
  <si>
    <t>15-7057</t>
  </si>
  <si>
    <t>WESTEGE BLVD.</t>
  </si>
  <si>
    <t>UNIT 1 WAS STOPPED AT WESTEDGE BLVD./BARTLETT BLVD. WAITING TO MAKE A LEFT TURN ONTO BARTLETT BLVD.  UNIT 2 WAS BEHIND UNIT 1 AND PULLED FORWARD TO VIEW TRAFFIC REAR ENDING UNIT 1.</t>
  </si>
  <si>
    <t>Veh #1 was westbound on Bartlett Blvd approaching the intersection of Westedge Blvd. Veh #2 continued through the intersection without stopping for cross traffic. Veh #1 was not able to swerve or stop and hit Veh #2 near passenger side rear tire. Veh #2 said she thought all directions had to stop.</t>
  </si>
  <si>
    <t>15-9174</t>
  </si>
  <si>
    <t>UNIT 1 WAS EASTBOUND ON BARTLETT BLVD. AND WAS MAKING A LEFT TURN ONTO WESTEDGE BLVD.  UNIT 2 WAS WESTBOUND ON BARTLETT BLVD. AND HAD THE RIGHT OF WAY.  UNIT 1 TURNED INTO UNIT 2 DAMAGING THE FRONT END OF BOTH VEHICLES.  UNIT 2 WAS NOT DRIVEABLE.</t>
  </si>
  <si>
    <t>20-003335</t>
  </si>
  <si>
    <t>Unit 1 was heading northbound on Westedge Blvd. and came to a stop at Bartlet Blvd.  The driver of unit 1 stated she thought the intersection was a four way stop and proceed to cross when unit 2 was heading westbound.  The driver of unit 1 stated she stopped in the middle of the intersection.  Unit 2 was able to stop but the vehicle made contact in the middle of the intersection causing damage to unit 2.</t>
  </si>
  <si>
    <t>UNIT1/RICHTER was traveling NB on Westedge Blvd. in a 2008 Subaru Impreza and stopped at a stop sign at Bartlett Blvd. waiting to safely go through the 4-way intersection. Bartlett Blvd traffic did not have a stop sign. UNIT1/Richter stated she inched her way to the intersection and observed a truck approaching WB so she stopped and yielded. A vehicle behind her, a 2006 Subaru Legacy/UNIT2, rear ended her. UNIT1/RICHTER stated she was pushed into the intersection so she crossed it and pulled over. UNIT1/RICHTER stated the white Legacy made an EB turn and stopped immediately but then left. UNIT1/RICHTER'S passenger/witness, SWANSON, quickly took a picture of the Legacy and gave the same account as to what happened. The plate was visible on the picture and was forwarded to me and saved. The registered owner of the UNIT2/Legacy is JONES. I took pictures of the Impreza which were saved. The Impreza had rear bumper damage and white paint transfer. The Legacy information was passed onto nearby officers but the Legacy was not located. Logis did not have a phone number for JONES. 
I attempted contact with JONES via letter. I received a voice mail back from JONES on 10/11/2016 stating he was not in an accident. I attempted contact again with JONES at the number he left but did not receive a call back. I completed and mailed an insurance demand notice to JONES with the letter and JONES did not reply to it. It was forwarded to the state on 10/18/2016.</t>
  </si>
  <si>
    <t>12-0586</t>
  </si>
  <si>
    <t>6200 BLK BARTLETT</t>
  </si>
  <si>
    <t>2900 BLK WESTEDGE BLVD.</t>
  </si>
  <si>
    <t>Unit 1 was headed north on Westedge Blvd.  Unit 2 was headed west on Bartlett Blvd. and had the right of way.  Unit 1 stopped and proceeded north on Westedge Blvd. and did not see Unit 2.  Unit 2 tried to stop but did not have time.  Unit 2 stated Unit 1 pulled out in front of her.  Both vehicles were towed from the scene.</t>
  </si>
  <si>
    <t>13-6628</t>
  </si>
  <si>
    <t>6181 BARTLETT BLVD.</t>
  </si>
  <si>
    <t>DICKENS LN.</t>
  </si>
  <si>
    <t>UNIT 1 WAS TRAVELING WEST ON BARTLETT BLVD.  DRIVER STATED SHE BLACKED OUT FOR 5 SECONDS AND DROVE OFF THE ROADWAY.  DRIVER STATED SHE CAME TO AND WAS ABLE TO APPLY THE BRAKES BEFORE HITTING A UTILITY POLE ON THE SHOULDER.</t>
  </si>
  <si>
    <t>OR19006136</t>
  </si>
  <si>
    <t>Vehicle 1 was westbound Bartlett Blvd waiting to turn onto southbound Dickens Ln. Vehicle 2 was westbound Bartlett Blvd and did not realize vehicle 1 was stopped waiting to turn and struck the left rear and left side of vehicle 1. Driver of vehicle 2 was towing a skid loader on a trailer and was unable to stop (tire skid on wet road).</t>
  </si>
  <si>
    <t>Vehicle was westbound when, due to alcohol impairment, the vehicle left the roadway and struck a power pole and two private mailboxes causing disabling damage. The driver was subsequently arrested for DWI.</t>
  </si>
  <si>
    <t>17-013003</t>
  </si>
  <si>
    <t>Preliminary
I was dispatched to the intersection of Bartlett Blvd and Oaklawn Ln. for a property damage report. The reporting party, KELLY JO RIPLEY, DOB 04/28/1963, stated a vehicle bearing Minnesota license plate 868-NXE (Hyundai Santa Fe.) backed into her vehicle. KELLY stated the other driver was refusing to give her his information. While enrout, KELLY notified dispatch the suspect vehicle left the scene of the accident and was last seen eastbound.  It should be noted, the suspect vehicle registered to WILLIAM EDMOND HEBERT, DOB 12/22/1946. WILLIAM's registered address was 6080 Bartlett Blvd. in Mound.    
Scene of Accident
Upon arrival at the accident scene, I found KELLY's vehicle parked on the shoulder of Bartlett Blvd. KELLY's vehicle was a Chrysler Town and Country bearing Minnesota license plate 314-MBH. It should be noted, Bartlett Blvd. was under construction and reduced to one lane of traffic. Construction workers were regulating traffic by allowing only one direction of traffic through the area at a time. The construction workers were using "Stop"  and "Slow" signs to regulate the traffic flow. The Hyundai bearing Minnesota License Plate 868-NXE was parked in the driveway for 6080 Bartlett Blvd. The Hyundai was unoccupied. KELLY informed me the driver of the Hyundai had returned prior to my arrival. 
I asked KELLY what had happened tonight and she told me she was stopped on westbound Bartlett Blvd. in front of 6080 Bartlett Blvd. KELLY said construction workers had stopped westbound traffic to allow eastbound traffic through. KELLY said the Hyundai was backing out of the driveway of 6080 Bartlett Blvd. KELLY said the back of the Hyundai collided with the front and rear passenger side door of her vehicle. KELLY showed me the damage on her vehicle. There were several deep scratches on the passenger side of the vehicle. KELLY said the driver of the Hyundai refused to give her his information. KELLY said the driver told her she was evil and going to hell. KELLY said the driver of the Hyundai left in his vehicle without giving her any insurance information. KELLY said the driver returned to 6080 Bartlett Blvd. prior to Police arriving on scene. I asked KELLY to describe the driver of the vehicle and she told me the driver was a thin older male with white hair and a beard. The physical description KELLY provided matched WILLIAM. I provided KELLY with a card and case number. KELLY cleared the scene.</t>
  </si>
  <si>
    <t>OR17010004</t>
  </si>
  <si>
    <t>PRELIMINARY
RP called to report a disturbance at 2901 Oaklawn Ln. in Mound. RP advised dispatch that he could hear someone "smashing things and yelling," in that area.
CONTACT WITH DR1
I arrived at the location and heard what sounded like two different voices yelling as well as loud pounding. I followed to the source and found a vehicle bearing MN 156-PZN (UNIT1) in the lawn just off of Bartlett Blvd. I approached the vehicle and identified myself. The single occupant, later identified as CHAD SHELSO (DR1) was sitting in the driver seat. He was naked and covered in smeared mud. He continued to yell about god and oxygen and would not acknowledge my presence. His torso jerked violently. He screamed incoherent sentences and tugged aggressively on his exposed penis multiple times. SHELSO would occasionally stop moving and stare blankly into space. He would not answer any of my questions. I requested Ridgeview medics to the area. At this time Sgt. Wittke arrived to assist.
SHELSO remained in his car unaware of our presence while we monitored his status. He did not smell of alcohol and there did not appear to be evidence of narcotics. I did locate a bottle of Clonazepam prescribed to SHELSO in the door of his car. Based on our observations, SHELSO appeared to be in severe mental crisis. With the assistance of Hennepin County Deputies, Minnetrista Officers and Ridgeview Paramedics, we were able to safely restrain SHELSO to a stretcher for transport to Ridgeview Medical Center on a welfare hold (Ridgeview run#8087). A welfare hold form was completed by Sgt. Wittke (attached).
PROPERTY DAMAGE
I noticed severe damage to the front bumper and driver side door of SHELSO'S vehicle. Both front airbags were deployed. As I lit up the area, I saw a large hole approximately 4' in diameter on the south side of the detached garage of 2901 Oaklawn Ln. The interior was completely exposed and deep cracks continued on to the east side as well (see photos). I notice tire tracks in the wet grass of the lawn leading from northbound Bartlett Blvd. directly to the damage. It appeared that SHELSO veered off the roadway and struck the garage. There was a faint set of tire tracks to indicate SHELSO then backed up from the garage striking a large tree with his driver side door as he attempted to straighten out to get back on Bartlett Blvd. His car then became bogged down in mud and standing water where it came to rest.
ADDITIONAL INFORMATION
I took photos of the scene and notified the homeowner, DANIEL VIELBIG of the damage. I provided him with my business card and case number for insurance purposes. William's Towing arrived to remove the disabled vehicle from the property. A State Accident Report will also be completed for this incident. We cleared for another call.</t>
  </si>
  <si>
    <t>6000-Blk Co. Rd. 110</t>
  </si>
  <si>
    <t>Oaklawn Lane</t>
  </si>
  <si>
    <t>Vehicle 1 started pulling out of a driveway, nothbound and was backing up onto Co. Rd. 110 (Bartlett Blvd.) and did not see Vehicle 2 travelling eastbound on Co. Rd. 110.  As vehic1e 1 pulled out onto the roadway, the driver of vehicle 2 tried to stop to avoid the collision but could not stop in time.  Driver of vehicle 1 failed to yield the right of way to the driver of vehicle 2.  Unable to create drawing due to issues with the system.</t>
  </si>
  <si>
    <t>Vehicle one was stopped waiting for another vehicle to turn left onto Oakwood Lane. Vehicle two did not stop in time and rear-ended vehicle one.</t>
  </si>
  <si>
    <t>6090 County Rd. 110</t>
  </si>
  <si>
    <t>Vehicle 1 was westbound on County Rd. 110 when the driver became nauseated and went to pull over to the side of the road and struck a mailbox.</t>
  </si>
  <si>
    <t>Driver of unit #1 said he was stopped on Bartlett Boulevard. The vehicle in front of unit #1 was also stopped and waiting in traffic to make a left turn onto Oaklawn Lane. Driver of unit#1 said he saw in his rear-view mirror that the driver of unit #2 was not going to stop in time. Driver of #1 said he tried to pull off the road but it was too late. 
Driver of unit #2 said she was singing and had turned her head to the right and looked away from the road and when she looked back she saw unit #1 stopped but was unable to brake in time. Driver of unit #2 admitted she was not paying enough attention and did not believe she was going too fast. Wet roads may have been a factor in this crash as well.</t>
  </si>
  <si>
    <t>14-002679</t>
  </si>
  <si>
    <t>GARDEN LANE</t>
  </si>
  <si>
    <t>DR OF VEH 1 STOPPED AT STOP SIGN AND LOOKED BOTH WAYS. DR THEN PULLED OUT TO MAKE LEFT TURN..STILL LOOKING BOTH WAYS DUE TO HIGH SNOW BANKS. DR DIDN'T SEE VEH 2 TO HER LEFT UNTIL IT WAS TOO LATE TO AVIOD. DR OF VEH 2 UNABLBE TO AVOID HITTING VEH 1.</t>
  </si>
  <si>
    <t>Vehicle 1 was traveling W/B on Bartlett Blvd. As he was coming out of curve he drove onto embankment area and lost control of vehicle. Vehicle rolled over and slid down roadway before coming to rest. Driver said he was texting when he hit the embankment. He also said he was speeding.  Driver arrested for DWI.</t>
  </si>
  <si>
    <t>I was dispatched to a property damage accident at Bartlett Blvd. and Highland Blvd. in Mound. Upon arrival, I found two vehicles pulled over on Highland Blvd. The first vehicle was a Subaru bearing Minnesota license plate 463WPX, and was driven by JACOB MYERS. The Subaru had damage to the back drivers side bumper. The second vehicle was a Chevrolet Impala bearing Minnesota license plate 691KXM, and was driven by KAMA HILL. The Chevrolet had damage to the front bumper. 
I spoke with MYERS who told me he was driving eastbound on Bartlett Blvd. when he noticed he was being tailgated by HILL's vehicle. MYERS said HILL's vehicle tailgated him for several miles. MYERS said on Bartlett Blvd. west of Highland Blvd. he slowed his vehicle and pulled over onto the shoulder of the road to allow HILL's vehicle to pass. MYERS said  the front of HILL's vehicle collided with his vehicles back bumper. MYERS said prior to the accident he was driving at 30 miles per hour. 
I spoke with HILL who told me she was driving behind MYERS vehicle on eastbound Bartlett Blvd. HILL said on Bartlett Blvd., approximately a half block west of Highland Blvd. MYERS abruptly applied his breaks in the middle of the roadway. HILL stated she did not have time slow her vehicle due to other vehicles behind her. HILL said the front of her vehicle collided with the back of MYERS vehicle. 
Before clearing I provided both MYERS, and HILL my card and care number. Both MYERS and HILL did not have injuries. Both vehicle was driven from the scene. 
Clear.</t>
  </si>
  <si>
    <t>County Road 110 West</t>
  </si>
  <si>
    <t>Garden Lane</t>
  </si>
  <si>
    <t>Driver of vehicle #1 was westbound on County Road 110 West in Mound.  While in the 5900 block, vehicle #1 crashed into a deer that was in the roadway.  No injuries.  Vehicle did not have to be towed.  Deer ran from the crash scene.  Deer hair was seen on the vehicle.</t>
  </si>
  <si>
    <t>I was on patrol in the 5800 block of Bartlett Bl. in Mound. I saw a vehicle with MN license #910-KPL with the front end into a tree at 5823 Bartlett Bl. I approached and the driver said he was fine. He was identified as DANIEL BRIAN HULITT 06/04/1947. He said he had been northbound when his vehicle slid on ice and snow. He said he did not want an ambulance to check him out. I had Williams Towing get the vehicle to their lot.</t>
  </si>
  <si>
    <t>20-007699</t>
  </si>
  <si>
    <t>Unit 1 traveling southbound on Bartlett Boulevard. Driver claimed to have dosed off as the road curved west. Unit 1 rolled, hit a light pole, flipped and landed on its roof. Driver was trapped but able to extricate himself from the vehicle.</t>
  </si>
  <si>
    <t>VEHICLE 1 WAS HEADED SOUTH ON COMMERCE BLVD. AND ACCORDING TO WITNESSES WAS SWEARVIING IN HER LANE, CROSSING THE FOG AND CENTER LINE, SPEEDING AND APPEARED IMPAIRED.  VEHICLE 2 WAS EASTBOUND ON BARTLETT BLVD. WITHIN HER LANE.  VEHICLE 1 GOT TO THE CORNER OF BARTLETT BLVD. AND COMMERCE BLVD. AND CROSSED OVER THE CENTER LINE HITTING VEHICLE 2 HEAD ON.  ALL PARTIES INVOLVED SUSTAINED INJURYS AND WERE TRANSPORTED TO WACONIA HOSPTIAL BY RIDGEVIEW PARAMEDICS.</t>
  </si>
  <si>
    <t>16-006058</t>
  </si>
  <si>
    <t>VEHICLE 2 WAS DRIVING SB ON BARTLETT BLVD OBEYING ALL TRAFFIC LAWS. VEHICLE 1 DROVE INTO THE REAR OF VEHICLE 2. VEHICLE 1 ADVISED THAT HE DID NOT HAVE TIME TO STOP BEFORE RUNNING INTO THE REAR OF VEHICLE 2</t>
  </si>
  <si>
    <t>COUNTY ROAD 110</t>
  </si>
  <si>
    <t>Unit 1 was making a left turn to go south on Co. Rd. 110 from Bartlett Blvd. Stopped for stopsign. Pulled out in front of Unit 2 who was going north on Co. Rd. 110 and their front ends collided.</t>
  </si>
  <si>
    <t>COMMERCE BLVD</t>
  </si>
  <si>
    <t>Driver was in MN #744-JXA southbound on Commerce Bl. approaching Bartlett Bl. Driver activated left blinker to turn east on Bartlett Bl. As driver turned left, a bicyclist entered the roadway southbound on Commerce Bl. The bicyclist entered the intersection of Commerce Bl/Bartlett Bl. The driver attempted to move out of the way but the bicyclist ran into the vehicle on the passenger side front end. The bicyclist named Dylan had a minor scratch on his right arm near his elbow. Dylan said he did not need medical attention. His grandma Patricia was on the scene and said she would take care of him. I talked to Dylan's dad and he agreed based on the description of the scratch that Dylan did not need medical attention. Dylan was released to his grandma. Dylan's bicycle had serial #G1307099063.</t>
  </si>
  <si>
    <t>UNIT 1 WAS HEADING SOUTH ON COMMERCE BLVD.  UNIT 2 WAS PULLING OUT OF 2617 COMMERCE BLVD. BUT HIS VISION OF SOUTHBOUND TRAFFIC WAS OBSTRUCTED BY TWO UHAUL TRUCKS THAT WERE PARKED ON THE WEST SIDE OF COMMERCE BLVD. JUST NORTH OF HIS DRIVEWAY.  UNIT 2 STARTED PULLING OUT SLOWLY TO GAIN VISION OF AND STRUCK THE FRONT OF UNIT 1 AS HE DROVE BY.</t>
  </si>
  <si>
    <t>Driver was leaving the parking lot of 2620 Commerce Blvd when the vehicle hit a City owned light pole and knocked it to the ground.  There was no damage to the vehicle and no injury.</t>
  </si>
  <si>
    <t>16-010716</t>
  </si>
  <si>
    <t>Unit 1 driving northbound Commerce Blvd. Unit 1 was stopped making left hand turn into driveway at 2613 Commerce Blvd. Unit 2 northbound Commerce Blvd. Unit 2 did not see Unit 1 and rear ended Unit 1. Driver 1 stated she was stopped with her left turn signal on waiting for traffic. Driver 2 stated he was going 37 mph in a 35 mph zone and was at fault for accident. Witness 1 stated they observed Unit 2 driving before the collision and thought Unit 2 was going faster than the speed limit.</t>
  </si>
  <si>
    <t>Preliminary
On 03-02-2019, at approximately 2147 hours, Officer Raze and I, Officer Carstens, were dispatched to an accident at 2544 Commerce Blvd (Surfside Bar and Grill) in Mound. While enroute, officers were advised that a Catering Van (bearing partial MN license plate 964LWT) had struck a vehicle in the parking lot. I arrived I observed a white pickup truck, bearing license plate YBV1776, with a snow plow parked on the edge of the parking lot and on the sidewalk. I was then waived down a witness, JUSTIN RAY SIVEK (11-27-1987), stating the driver of the van was talking with a woman next to the van. SIVEK stated he observed and had video of the vehicle driving and hitting the plow truck that was parked. I observed a white van, bearing MN license plate 964LWT, with L and L Catering on the side of the van. I observed a female talking with a male near the van.
Contact with Driver
I approached and spoke with the suspected driver, LANCE BURNELL HAMLIN (12-29-1978), who was standing by a female next to the Catering Van. I approached HAMLIN and asked if he was the driver of the van. HAMLIN stated he was the driver. I observed HAMLIN was swaying back and forth while talking with him. I observed HAMLIN had bloodshot watery eyes and a smell of an alcoholic beverage coming from his mouth. HAMLIN stated he was drunk and should not have been driving. I asked HAMLIN how much he had to drink, HAMLIN stated he had too much to drink. 
Horizontal Gaze Nystagmus (HGN)
I had HAMLIN stand with his feet together and arms at his sides. I observed HAMLIN swaying side to side. I moved HAMLINs ball cap higher on his head so it would not interfere with the test. I placed my finger approximately 12 inches from HAMLINs eyes. I asked HAMLIN if he could see my finger. HAMLIN stated he could. I advised HAMLIN to follow my finger with his eyes keeping his head still. I asked HAMLIN if he understood the instructions, HAMLIN stated he did. I began the test. Before moving my finger, I did not notice any resting nystagmus from HAMLIN. I began moving my finger, I had to advise HAMLIN to stop moving his head multiple times. While conducting the test, HAMLIN began swaying more and I had to stop the test, for his safety, because HAMLIN had almost fallen 2 times. I moved HAMLIN to the front bumper of my squad and had him lean against my squad for his safety. I advised HAMLIN to keep following my finger with his eyes and keeping his head still. I continued the test. HAMLIN continued to move his head while I was moving my finger. I continued to advise HAMLIN to keep his head still while following my finger with his eyes. During the test, I observed HAMLIN had equal tracking and pupil size in both eyes. I observed lack of smooth pursuit, distinct and sustained nystagmus at maximum deviation, onset of nystagmus prior to 45 degrees, and vertical nystagmus in both eyes.
I did not have HAMLIN perform the Walk and Turn test or One leg stand test for his safety because of his balance. HAMLIN stated he should not have been driving. 
Arrest
I advised HAMLIN he was under arrest for suspected DWI. I placed the handcuffs to the rear, gapped, and double locked the handcuffs for safety. I placed HAMLIN in squad 245. I advised Officer Raze I would be transporting HAMLIN to Orono Police Dept substation Mound. Officer Raze spoke with SIVEK, made contact with owner of the plow truck (BYRANT RUSSELL SLOSS (06-07-1970), and waited on Williams towing for HAMLINs vehicle (See Officer Raze's supplemental report).
Booking
I arrived at Orono Police Dept substation Mound and brought him into the booking room. I audio recorded the breath test advisory. HAMLIN stated he did not want to talk to an attorney and would take the breath test. HAMLIN blew into the DMT and blew a .180 BAC. I advised HAMLIN he was under arrest for 3rd degree DWI. I provided HAMLIN with notice and order of revocation, temporary license, license plate impound form, and temporary license. I finished booking and transported HAMLIN to Hennepin County Jail.
I cleared.
I later property inventoried the license plates at Orono Police Department.</t>
  </si>
  <si>
    <t>18-005836</t>
  </si>
  <si>
    <t>According to the witness, he was traveling northbound on Co. Rd 110 coming up to a right jog in the roadway. The witness said he saw vehicle #1 cutting the jog sharply as it traveled southbound. The witness said he had to move close to the northbound curve in order to avoid contacting vehicle #1. The witness said he looked at vehicle #1 through his rear view mirror and watched as driver #1 accelerated vehcile #1 to approximately 50 to 60 mph. The witness slowed down and watched as vehicle #1 left the roadway traveled through a gravel parking lot and struck the north side exterior stucco wall of 2567 Co Rd. 110 at a high rate of speed. The witness turned around, parked near the accident scene, got out of his vehicle and attempted to render medical assistance to driver #1 who apparently was seriously injured at the time. Driver #1 was not wearing a helmet at the time of the crash. Driver #1 was later pronounced deceased at the hospital. No other vehicle's or persons were involved in this crash.</t>
  </si>
  <si>
    <t>OR20005332</t>
  </si>
  <si>
    <t>ON THE NOTED DATE AND TIME, OFFICERS RESPONDED TO THE LISTED LOCATION ON REPORT OF A POSSIBLE INJURY ACCIDENT. 
UNIT #1 WAS PARKED LEGALLY ON THE SHOULDER OF THE ROADWAY FACING SB COMMERCE BLVD AND WAS NOT OCCUPIED DURING THE INCIDENT. 
DRIVER OF UNIT #2 STATED THAT WHILE ENTERING THE CITY OF MOUND, HE WAS FEELING DIZZY AND PULLED INTO A DRIVEWAY ON THE EAST SIDE OF THE ROADWAY, DIRECTLY ACROSS FROM THE INCIDENT LOCATION. IT WAS BELIEVED THAT THE DRIVER OF UNIT #2 FAINTED OR HAD A MEDICAL EPISODE, CAUSING THE VEHICLE TO ROLL ACROSS THE ROADWAY, STRIKING UNIT #1 IN THE DRIVERS SIDE DOOR CAUSING DAMAGE. 
DRIVER OF UNIT #2 WAS CHECKED AND RELEASED BY AMBULANCE STAFF FOR SELF TRANSPORT. NO SUSPICION OF DRUGS OR ALCOHOL. BOTH PARTIES WERE PROVIDED THE LISTED ORONO PD CASE NUMBER. 
END OF REPORT. 
KKIRSCHNER #514</t>
  </si>
  <si>
    <t>Unit #1 was northbound at aprrox. the 2500 block of commerce blvd and Unit#2 was southbound.  Unit #2 was swerving over the center line coming at unit#1.  Unit#1 slowed down when she saw the vehicle having a hard time maintaining its lane of travel.  Unit# 2 continued over the center line at a slow rate of speed and collided with unit#1 head on.</t>
  </si>
  <si>
    <t>UNIT 1 was northbound on Commerce Blvd. in the 2500 block.  UNIT 1 entered a curve in the road and lost control sliding into southbound UNIT 2.  UNIT 1 driver said she hit a patch of ice and spun out.  UNIT 1 had a final resting spot on the sidewalk to southbound Commerce Blvd.  UNIT 2 had a final resting spot near the southbound shoulder.  Air bags deployed in both vehicles.  Both vehicles towed due to disabling damage.</t>
  </si>
  <si>
    <t>18-000248</t>
  </si>
  <si>
    <t>On the above date and time I, (Officer Raze #6526) and Officer Sturm #6515 were dispatched to 2501 Commerce Blvd in Mound for a PD accident. The reporting party called about a loud noise he heard out in the parking lot so he went outside. The reporting party advised dispatch there was a car accident out in the parking lot.
Upon our arrival, we located two vehicles on the west side of Commerce Blvd and a couple of males standing nearby. I identified the first male as the driver who caused the accident. The male was standing near his vehicle MN lic#646-NYM so i asked for his driver's license and I identified by his MN driver's license as, FERDINAND NSAMEH 10/19/1980. I then verbally identified the other male standing nearby, who was the reporting party as PETER ROLAND TESTER 09/16/1959. While talking with the driver of the vehicle who caused the accident, NSAMEH, I did not notice any signs of intoxication. I asked him if he fell asleep at the wheel and he said no. NSAMEH said he accidentally drove off the side of the road not knowing Commerce Blvd turned and he eventually hit a parked car in the parking lot of 2501 Commerce Blvd in Mound. The roads were dry and it was a clear night. 
The parked car was MN Lic#124-TPM and it was unoccupied. Officer Strum and I checked the area and the nearby apartments but we could not locate the owner at the time of the call. I left a few business cars on the vehicle notifying the owner of the vehicle to call the Orono Police Department regarding the accident. Officer Dembouski later received a phone call from the owner of the vehicle and identified him as, CODY RAY MORRIS 05/17/1994. MORRIS provided Progressive insurance policy #904869102. (See Officer Dembouski's Supplemental Report for further details) NSAMEH provided State Farm insurance policy #2728023C0423. NSAMEH sustained major damage to the front and side of his vehicle and it was not able to be driven. MORRIS's vehicle sustained major damage to the front and rear of the vehicle and it was left parked in the parking lot. 
I then advised dispatch to start Williams Towing to tow NSAMEH's vehicle. William Towing arrived on scene and loaded NSAMEH'S vehicle on the trailer. I advised NSAMEH how to obtain a copy of the police report. I then gave NSAMEH a ride home because he had no way of getting home. Clear. No further information.</t>
  </si>
  <si>
    <t>Vehicle #1 was SB on Commerce Blvd. Vehicle #2 was legally parked on street (unoccupied). The driver of #1 said she heard a noise from her child in the backseat, looked back and when she looked to the front again she hit vehicle #2.</t>
  </si>
  <si>
    <t>19-006388</t>
  </si>
  <si>
    <t>According to driver#1, she was attempting to pull out of a parking spot on Commerce Blvd. She looked for vehicles approaching from the north and she did not see any. Driver#1 turned left and entered the southbound lane of traffic. Vehicle#1 was struck by vehicle#2 in the front left of vehicle#1 causing disabling damage to both vehicle#1 and #2.
According to driver#2, she was traveling southbound on Commerce Blvd. Driver#2 said she saw vehicle#1 parked ahead of her. Driver#2 said that vehicle#1 suddenly entered the roadway in front of vehicle#2. Driver#2 was not able to react fast enough to avoid a collision. Vehicle#2 struck vehicle#1 causing disabling damage to both vehicle#1 and #2.</t>
  </si>
  <si>
    <t>Auditors Road</t>
  </si>
  <si>
    <t>Driver of Unit one was driving over the speed limit, lost control on the turn, applied the brakes, but they did to work due to a brake problem.  The brakes finally worked and the vehilce slid of the road way, crashed through a tree and made contact with the northwest corner of a residence.</t>
  </si>
  <si>
    <t>17-000920</t>
  </si>
  <si>
    <t>DR1 stated she was southbound on Commerce Blvd. approaching a curve to the right in the road. As she attempted to turn with the curve, her vehicle hit a patch of ice and snow causing her to enter the northbound lane striking Unit2. DR2 and the witness had similar accounts of the incident. Both units sustained moderate damage to their front driver side panels and doors. It should be noted that road conditions were poor after a recent snow fall. Both parties denied medical attention. Both Units were towed from the scene by Williams Tow.</t>
  </si>
  <si>
    <t>Auditors Rd</t>
  </si>
  <si>
    <t>Unit 2 was parked unoccupied. Unit 1 was coming north around the corner, tapped her brakes, and spun around. The right rear of Unit 1 hit the left rear of Unit 2.</t>
  </si>
  <si>
    <t>UNIT 1 was parked on side of road facing northbound on Commerce Blvd. in the 2300-blk.  UNIT 2 was northbound on Commerce Blvd. approaching UNIT 1.  UNIT 1 pulled out into the traffic lane from a parked position.  UNIT 1 pulled out in front of UNIT 2.  UNIT 2 struck UNIT 1.</t>
  </si>
  <si>
    <t>13-007609</t>
  </si>
  <si>
    <t>AUDITORS RD</t>
  </si>
  <si>
    <t>VEH #1 WAS DRIVING NORTH ON COMMERCE AROUND A SLIGHT CURVE. VEH #2 WA LEGALLY PARKED. THE DRIVER OF VEH #2 HAD NOT EXITED THE VEHICLE. VEH #1 STRUCK THE LEFT REAR OF VEH #2 WITH THE RIGHT SIDE MIRROR. THE DRIVER OF VEH #1 THEN PULLED FORWARD A SHORT DISTANCE. THE DRIVER THEN BACKED UP AND BACKED INTO THE FRONT OF VEH #2. THE DRIVER OF VEH #1 SHOWED SIGNS OF CHEMICAL IMPAIRMENT. THE DRIVER WAS ARRESTED AND SUPPLIED A BLOOD TEST. THE RESULTS ARE PENDING.</t>
  </si>
  <si>
    <t>V.1 was heading northbound Commerce Blvd. D.1 said he noticed a deer and swerved to avoid hitting deer. D.1 crashed into a parked vehicle on the east side of Commerce Blvd.</t>
  </si>
  <si>
    <t>12-1238</t>
  </si>
  <si>
    <t>Commerce Blvd.</t>
  </si>
  <si>
    <t>Auditors Rd.</t>
  </si>
  <si>
    <t>V-1 was parked on Commerce Blvd.  along with other parked vehicles.  Driver of V-1 said he was not paying attention and pulled out of the parking spot and struck V-2 as V-2 was passing by southbound on Commerce Blvd.
No injuries.  Parties exchanged information.  V-1 had to be towed due to damage to left front tire.</t>
  </si>
  <si>
    <t>11-0021</t>
  </si>
  <si>
    <t>2300 Co. Rd. 110</t>
  </si>
  <si>
    <t>V.2 was heading north bound on Co. Rd. 110 when it was going to make a right turn onto Auditors Rd. V.1 passed Unit 3 (Detective Niccum) on right side (Which is only a one lane road). V.2 started to make right turn when V.1 crashed into the right side of V.2. 
Note: Co. Rd. 110 is a one lane road south of Auditors Rd. The roadway does go to a two lane road north of Auditors Rd. The crash occurred south of Auditors Rd.
D.1 said he thought roadway was a two lane road when he passed Unit 3. D.1 said D.2 did not signal its turn until V.2 was starting its right turn onto Auditors Rd.
D.1 was cited for careless driving.</t>
  </si>
  <si>
    <t>2300 Commerce Blvd.</t>
  </si>
  <si>
    <t>Unit 1 was following the road and slid into Unit 2.  Unit 2 was legally parked.  There was approximately 1/2 inch of new snow on the ground.  Unit 2 sustained moderate damge to front and rear of vehicle.  Unit 1 sustained moderate damge to front of vehile.  Unit 2 was towed from scene.  Driver of Unit 1 was arrested for PC DWI.</t>
  </si>
  <si>
    <t>UNIT 1 STOPPED AT T-INTERSECTION ON AUDITORS RD. FACING WB BEHIND STOP SIGN. UNIT 2 DRIVING NB ON COMMERCE BLVD. UNIT 1 DID NOT SEE UNIT 2 AND DROVE WB ONTO COMMERCE BLVD. INTENDING TO MAKE A LEFT TURN TO DRIVE SB ON COMMERCE BLVD. UNIT 1 STRUCK THE SIDE OF UNIT 2 AS UNIT 2 WAS PASSING NB ON COMMERCE BLVD. UNIT 1 ADVISED SHE WAS AT FAULT. UNIT 1 ISSUED FAILURE TO DRIVE WITH DUE CARE CITATION. UNIT 2 DID NOT HAVE VEHICLE INSURANCE. UNIT 2 WAS ISSUED A CITATION FOR NO INSURANCE AND VEHICLE WAS IMPOUNDED.</t>
  </si>
  <si>
    <t>Unit 1 northbound Commerce Blvd approaching Auditors Rd in Mound. Unit 2 facing eastbound across from Auditors Rd exiting parking lot. Unit 2 collided with Unit 1's driver side front and back doors. Unit 1 spun around due to impact and was facing southbound. Both Units moved to safe location on Auditors Rd. 
Driver 1 stated she was heading northbound Commerce Blvd going approximately 30 mph. Driver 1 stated she was approaching Auditors Rd and observed Unit 2 begin entering the roadway (eastbound). Driver 1 states she swerved to avoid a collision and Unit 2 collided into Unit 1's driver side of the vehicle. Driver 1 stated her vehicle spun 180 degrees and faced southbound. Driver 1 drove the vehicle  to Auditors Rd to get out of lane of travel. Driver 1 stated she was not on her phone or speeding. Driver 1 was wearing a shoulder and lap belt and no airbags deployed. Driver 1 stated she had a pain from her neck to her arm. Ridgeview paramedics arrived for an evaluation and Driver 1 refused service.
Driver 2 stated she was facing eastbound at Commerce Blvd in the parking lot across from Auditors Rd. Driver 2 stated she looked left, did not look right, then entered the roadway. Driver 2 stated she did not see Unit 1 and collided with Unit 1. Driver 2 stated she moved her vehicle to Auditors Rd and Unit 1 moved there vehicle to the same area. Driver 2 stated she was not injured, was wearing lap and shoulder belts. 
Unit 1 was towed from the area. Both drivers were provided business cards with case numbers.</t>
  </si>
  <si>
    <t>Bicyclist was eastbound in crosswalk when Unit 1 struck her.  Unit 1 was in the inside lane traveling southbound in the 2300 block of Commerce Blvd. Commerce Blvd. is also known as County Road 110.  Driver of Unit 1 was cited for careless driving with endangering life.  Bicyclist was taken to Ridgeview Medical Center by ambulance.
Bicyclist was wearing a helmet.</t>
  </si>
  <si>
    <t>16-005387</t>
  </si>
  <si>
    <t>D.1 was backing up from parking stall. D.1 backed into V.2, which was parked legally. D.1 said she did not think she hit the vehicle very hard. Checked all the businesses in the area and could not locate the owner of V.2. Was told that vehicle had been parked there for 3 days. Left business card for owner to contact Police regarding accident.
On 05-27-2016, owner of V.2 called and gave me the rest of the information needed. 
No injuries
No citations</t>
  </si>
  <si>
    <t>Unit 1 and Unit 2 were both northbound.  Passenger in Unit 1 told the driver he needed to make a right.  Driver thought the passenger was telling him to get into the right lane.  Driver of Unit 1 made a lane change and struck Unit 2.  Minor damage was sustained to both vehicles.</t>
  </si>
  <si>
    <t>14-014972</t>
  </si>
  <si>
    <t>2345 COMMERCE BLVD</t>
  </si>
  <si>
    <t>UNIT 1 TRAVELING SB ON COMMERCE BLVD. AT THE 2300-BLK. UNIT 1 OBSERVED DEER ENTER THE ROADWAY FROM THE EAST IN FRONT OF VEHICLE. UNIT 1 WAS UNABLE TO SLOW IN TIME DUE TO ICE / HARD PACKED SNOW ON THE ROADWAY. UNIT 1 STRUCK DEER BROADSIDE WITH THE FRONT OF THE VEHICLE.</t>
  </si>
  <si>
    <t>The driver of vehicle 1 said she was driving northbound on Commerce Blvd. Driver 1 said she was in the far left lane and entered the intersection as the light turned yellow. Driver 1 said driver 2 was driving southbound on Commerce Blvd. and was making a left turn onto Shoreline Dr. Driver 1 said driver 2 hit her vehicle. Driver 2 said she was driving southbound on Commerce Blvd. Driver 2 said they went to make a left turn onto Shoreline Dr. Driver 2 said Driver 1 was in the far right lane of Commerce and had her right turn signal on. Driver 2 said driver 1 started to turn right onto Shoreline then redirected to go straight. Driver 2 said driver 1 then collided with her vehicle. Both vehicles were towed from the scene and driver 2 was taken to Waconia hospital.</t>
  </si>
  <si>
    <t>Driver was looking for friends and ran over curb striking concrete light pole.   Right front damage to vehicle.  Light pole not damaged.</t>
  </si>
  <si>
    <t>2220 COMMERCE BLVD</t>
  </si>
  <si>
    <t>VEH #1 WAS HEADING NORTH ON COMMERCE BLVD. VEH #1 WAS IN THE RIGHT LANE AND SWERVED INTO THE LEFT LANE LOSING CONTROL AND SLIDING INTO THE MEDIAN HITTING A STREET SIGN AND DECORAVTIVE POST.  VEH #2 WAS HEADING SOUTH ON COMMERCE BLVD. AND THE FRONT END OF HIS VEHICLE WAS STRUCK BY THE STREET SIGN DAMAGING THE FRONT END. VEH #1 STATED SHE SWERVED WHILE GOING THROUGH THE INTERSECTION AT SHORELINE/COMMERCE BECAUSE SHE THOUGHT ANOTHER VEHICLE WAS PULLING OUT IN FRONT OF HER.  NO INJURIES REPORTED.</t>
  </si>
  <si>
    <t>13-7674</t>
  </si>
  <si>
    <t>0400006594720125-I</t>
  </si>
  <si>
    <t>DR1 was northbound on Commerce Blvd. approaching the T-intersection of Bartlett Blvd. DR2 was attempting to make a left turn from Bartlett to head south on Commerce. DR2 did not see DR1 due to traffic making a right turn on to Bartlett. DR2 pulled into traffic and collided with DR1. Moderate damage to both vehicles. All refused medical attention at scene.</t>
  </si>
  <si>
    <t>VEHICLE WAS MAKING A RIGHT TURN INTO THE PARKING LOT OF SURFSIDE BEACH AND HIT A BICYCLIST HEADING THE SAME DIRECTION.  DRIVER OF THE VEHICLE STATED SHE DID NOT SEE THE BICYCLIST.</t>
  </si>
  <si>
    <t>14-009261</t>
  </si>
  <si>
    <t>Unit 1 was west on Bartlett. The driver was stopped at the stop sign waiting to go south on Commerce in the left turn lane.
Unit 2 was backing out of a parking space at Westside Auto. The driver did not see Unit 1 and stated by the time he did and applied his brakes he had already hit her vehicle.
Unit 1 had right rear damage of scratches along the right rear door. Unit 2 had a minor scuff on the left rear bumper.</t>
  </si>
  <si>
    <t>14-16531</t>
  </si>
  <si>
    <t>COMMERCE BLVD.</t>
  </si>
  <si>
    <t>UNIT 2 WAS MAKING A LEFT TURN FROM COMMERCE BLVD. ONTO BARTLETT BLVD.  UNIT 1 SLID THROUGH THE STOP SIGN AND RAN INTO THE SIDE OF UNIT 2.</t>
  </si>
  <si>
    <t>Driver Burnett was making a left turn from SB Commerce Blvd to go EB Bartlett Blvd. She was making a proper left turn from proper traffic lane.  Driver Carey was also traveling SB Commerce Blvd. Driver Cacey appeared to try to pass on the right side of the road but realized there was a parked car blocking the right side.  He corrected and rear ended Driver Barnett vehicle.  Carey vehicle had severe front end damage.  Moderate damage to the Burnett vehicle.  Both vehicles were towed due to damage,  Driver Carey had a suspended drivers license.  He was issued a citation for  DAS and Failure to drive with due care.</t>
  </si>
  <si>
    <t>UNIT 1 WAS STOPPED AT THE INTERSECTION OF BARTLETT BLVD &amp; COMMERCE BLVD. UNIT 1 WAS ON BARTLETT BLVD FACING WESTBOUND STOPPED AT THE STOP SIGN. UNIT 2 WAS TRAVELING NORTHBOUND ON COMMERCE BLVD. APPROACHING BARTLETT BLVD. WHERE UNIT 1 WAS WAITING. UNIT 1 ADVISED THAT HE DID NOT SEE UNIT 2 TRAVELING NORTHBOUND ON COMMERCE BLVD AND PULLED OUT ONTO COMMERCE BLVD. UNIT 1 STRUCK THE SIDE OF UNIT 2 AS UNIT 2 WAS PASSING THROUGH THE T-INTERSECTION. UNIT 1 ADMITTED TO BEING AT FAULT.</t>
  </si>
  <si>
    <t>12-0799</t>
  </si>
  <si>
    <t>5600 Bartlett Blvd.</t>
  </si>
  <si>
    <t>Unit 3 was stopped at stop sign yeilding to cross traffic.  Unit 1 was stopped behind Unit 3.  Unit 2 rear-ended Unit 1 pushing Unit 1 into Unit 3.  Unit 2 sustained moderate front end damage and was towed.  Unit 1 sustained light damage to front and rear.  Unit 3 sustained light damage to rear.  Units 3 and 1 were not towed from the scene.</t>
  </si>
  <si>
    <t>18-005749</t>
  </si>
  <si>
    <t>Unit 1 was driving northbound on Bartlett Blvd. approaching Commerce Blvd. when Unit 2 suddenly pulled out from the right and struck the rear of Unit 1 causing right rear end damage including a flat tire. Unit 1 had four passengers and no injuries. The vehicle was towed from the scene. 
Unit 2 was stopped at a stop sign on Commerce Blvd. at Bartlett Blvd. Unit 2 was facing west and intended to turn to go south. The driver of Unit 2 stated she stopped, looked both ways, then proceeded to pull out. She advised she did not see or notice any incoming traffic until she physically struck Unit 1. Unit 2 sustained significant front end, front right and front left side damage. The driver reported no injuries and her vehicle had to be towed from the scene. 
The vehicles were moved prior to my arrival; the diagram illustrates the crash as described by both drivers.</t>
  </si>
  <si>
    <t>0500023951110108-I</t>
  </si>
  <si>
    <t>Unit #1 was NB on Commerce Boulevard at Auditors. Unit #2 was WB Auditors stopped at stop sign. Driver of unit #2 said he was making a left turn from WB Auditors Road onto SB Commerce Boulevard when the crash occurred. Driver of unit #2 said he did not see unit#1. Driver of unit #2 told me there was a large truck NB on Commerce Boulevard making a right turn onto Auditors Road at the time of the crash which obscured unit #1. Driver of unit #1 possible broken or dislocated arm.</t>
  </si>
  <si>
    <t>0500023953520105-I</t>
  </si>
  <si>
    <t>-V2 was waiting for eastbound traffic to clear before turning from westbound County Road 110 to southbound Highland Road.
-V1 was also traveling westbound and did not see V2 due to blowing snow.
-V1 rear ended V2.
NO CITATIONS OR CHARGES PENDING...</t>
  </si>
  <si>
    <t>0500023953520111-I</t>
  </si>
  <si>
    <t>1000023951110022-I</t>
  </si>
  <si>
    <t>Driver #1 was making a left turn from NB Westedge onto SB Bartlett Blvd. Driver #1 said she did not see #2. #2 Going straight. Driver #2 complained of minor neck pain.</t>
  </si>
  <si>
    <t>13-14919</t>
  </si>
  <si>
    <t>DRIVER OF #1 WAS STOPPED AT STOP SIGN TO TURN LEFT.  DRIVER #1 INCHED OUT TO SEE TRAFFIC BETTER.  DRIVER #2 THOUGHT #1 WAS TURNING.  DRIVER #2 STARTED TO TURN, REALIZED #1 HAD NOT PULLED OUT TO TURN AND COULD NOT AVOID COLLISION.   DRIVER #1 WAS STOPPED WHEN HIT</t>
  </si>
  <si>
    <t>15-004243</t>
  </si>
  <si>
    <t>DR1 WAS EB ON BARTLETT BLVD. DR2 WAS NB ON WESTEDGE BLVD AND HAD STOPPED FOR STOP SIGN. DR2 SAW DR1 BUT THOUGHT HE HAD A STOP SIGN TO STOP AT. DR2 ENTERED INTERSECTION AND WAS HIT BY DR1. DR1 WAS UNABLE TO AVOID HITTING DR2.</t>
  </si>
  <si>
    <t>Vehicle #1 was on Westedge Bl. stopped at the stop sign and beginning to turn east on Bartlett Bl. Vehicle #2 was on Bartlett Bl. westbound. The driver's side rear tire and surrounding area made contact with the front end of vehicle #2. No injuries.</t>
  </si>
  <si>
    <t>16-011677</t>
  </si>
  <si>
    <t>I was dispatched to a property damage crash which had occurred at the intersection of Bartlett Blvd and Westedge Blvd. The vehicles had since moved to the area of Halstead and Pine. When I arrived I met with both drivers who were the lone occupants of their vehicles. Neither driver was injured. 
The driver of Unit 1, GYASI, advised me she was going to an estate sale and was headed westbound on Bartlett Blvd. She was going to go south on Westedge Blvd so stopped in the lane which is for going straight or left and put her left signal on. She said she then noticed a sign actually was pointing for her to go north on Westedge Blvd, so instead began to turn right when Unit 2 was suddenly in the right turn lane going straight and hit her car. GYASI'S vehicle sustained damage to the right rear passenger door and right rear quarter panel by the wheel well. She was also advised the plates on her vehicle were listed as previous plates and new ones were assigned. She advised she had never received new plates so I instructed her to go to the DMV to get it straightened out. I provided her with both license plate numbers. 
The driver of Unit 2, LOCKEN, advised me she was going westbound on Bartlett Blvd. She was behind Unit 1 which was stopped in the left/straight lane and so she began to pass her in the right turn only lane in order to keep going straight. When she attempted to pass her, Unit 1 changed the direction of travel to make a right turn and LOCKEN hit Unit 1. Her vehicle sustained damage to the front left bumper. Her insurance card expired in September and she advised she did not have a current insurance card with her to show me. 
I assisted both drivers in exchanging information and gave them both a business card. Both vehicles were able to be driven from the scene. I later issued citation 271516201604 for LOCKEN for MSS 169.18.4 Passing on right when prohibited and MSS 169.791.2.a No proof of insurance.</t>
  </si>
  <si>
    <t>CO. RD. 110</t>
  </si>
  <si>
    <t>CO. RD. 44</t>
  </si>
  <si>
    <t>Unit #1 and Unit #2 were both stopped at the intersection of CO. RD. 44 and CO. RD. 110 waiting to go south.  Unit #1 started to pull into the intersection, saw a vehicle coming and started to back up hitting the front end of Unit #2.</t>
  </si>
  <si>
    <t>6000 block bartlett</t>
  </si>
  <si>
    <t>dickens</t>
  </si>
  <si>
    <t>1000023951110028-I</t>
  </si>
  <si>
    <t>Driver # 1 was headed south on Bartlett when she stopped for traffic in front of her.  Driver # 2 was headed south on Bartlett behind driver # 1 and failed to stop.  This caused a rear end accident.</t>
  </si>
  <si>
    <t>OAKLAND LA</t>
  </si>
  <si>
    <t>1000023951110034-I</t>
  </si>
  <si>
    <t>Unit 1 was heading westbound on Bartlett Blvd. and making a left turn onto Oaklawn Ln.  Unit 1 slowed, turned on their turn signal and proceeded to make a left turn when they struck Unit 2 that was headed eastbound.  The driver of Unit 1 stated they saw car headlights in the distance and thought they had enough time to make their turn and never saw the motorcycle until they hit it.  I was not able to talk to the driver or passenger of Unit 2 because of injuries.</t>
  </si>
  <si>
    <t>HALSTEAD LA</t>
  </si>
  <si>
    <t>1000023951110253-I</t>
  </si>
  <si>
    <t>Unit 1 was stopped waiting to make a left turn from Halstead Ln. onto Bartlett Blvd.  Unit 2 was heading west on Bartlett Blvd. and had the right of way to continue on.  Unit 1 did not see Unit 2 and pulled out in front of Unit 2 causing the accident.</t>
  </si>
  <si>
    <t>0400006594720092-I</t>
  </si>
  <si>
    <t>-Unit 2 making left turn into Holiday
-Unit 1 crosses center line and rear ended Unit 2</t>
  </si>
  <si>
    <t>D1 STRUCK D2 IN THE REAR BUMPER AS D2 SLOWED FRO RIGHT TURNING VEHICLE. D2 STATED STRIED TO SLOW BUT SLID ON SNOW OR ICE. D2 VEH TOWED AS DISABLED. NO INJURIES. CLEAR.</t>
  </si>
  <si>
    <t>Vehicle 1 and 2 were southbound Main Street and stopped at the stop light at the intersection of Hwy 7.  Vehicle 1 remained stopped.  Vehicle 2 began driving while vehicle 1 was stopped and rear ended vehicle 2.  Driver of vehicle 2 unsure if light was green or red, and stated he observed vehicles in the right turn lane begin driving and he began driving after that.  Driver of vehicle 2 cited for failure to drive with due care.</t>
  </si>
  <si>
    <t>Vehicle 1 was traveling southbound on Main Street headed towards Highway 7.  Vehicle 2 was exiting the parking lot of Holiday Gas Station to head south on Main Street.  Front of vehicle 2 and side of passenger side of vehicle 2 causing minor damage to both vehicles.  Information was exchanged on side of road by drivers.  Information given to police two days later by driver of vehicle 1.</t>
  </si>
  <si>
    <t>D1 SB MAIN ST., ATTEMPTED U TURN TO HEAD NB MAIN ST. D2 FOLLOWING BEHIND D1, WAS UNABLE TO STOP GIVEN QUICK UTURN ATTEMPT, AND STRUCK D1 IN DRIVERS SIDE (TBONE).</t>
  </si>
  <si>
    <t>UNIT 1 WAS PARKED LEGALLY ON THE ROAD.  UNIT 2 WAS ATTEMPTING TO PARK ON THE ROAD IN FRONT OF UNIT 1 AND TURNED IN TOO CLOSE, STRIKING THE PARKED VEHICLE WITH THE PASSENGER SIDE REAR AREA.  THE DAMAGE DONE TO THE PARKED VEHICLE WAS ON THE DRIVER SIDE FRONT AND FENDER.  THE DAMAGE WAS MODERATE.</t>
  </si>
  <si>
    <t>Driver 1 was northbound and rear ended Unit 2 which was legally parked at curb. Driver 1 evaluated by paramedics and possibly fainted due to health issues.</t>
  </si>
  <si>
    <t>unit one was slowing for a vehicle turning left.  unit two did not not see the vehicle slowing due to "day dreaming."  unit 2 struck unit 1 in the rear quarter panel via side swipe as the driver tried to avoid the crash.  no injuries reported at the time of the crash.  unit 2 did not have insurance.</t>
  </si>
  <si>
    <t>Kennedy Memorial Dr</t>
  </si>
  <si>
    <t>County Rd 92</t>
  </si>
  <si>
    <t>U1 drove north on Main St/County Rd 92 and turned left onto Kennedy Memorial Dr
U1 drove at an excessive rate of speed and collided with U2
U2 was parked facing west
Driver of U1 admitted consumming alcohol. The driver of U1 left the scene and did not notify police or owner of U2</t>
  </si>
  <si>
    <t>VEH #1 was turning SB on to CSAH 92 from Kennedy Memorial Drive.  It was snowing heavily and the roads were covered in snow and the roads were also very icy.  As driver of Veh #1 was turning, he slid on the icy roads striking Veh #2 which was legally parked along the curb of CSAH 92.</t>
  </si>
  <si>
    <t>Kennedy Memorial Drive</t>
  </si>
  <si>
    <t>-Unit 1 southbound on Main Street.
-Victim is going west in marked crosswalk. Victim is last in group to cross and is hit by Unit 1.
-Witnesses were ahead of victim in crosswalk.</t>
  </si>
  <si>
    <t>V1 was about to make a left turn when V2 rear end V1.  Driver of V2 admitted that he was reaching from a cigarette and was distracted when he rear ended the vehicle. Driver 2 was cited.</t>
  </si>
  <si>
    <t>MAIN STREET</t>
  </si>
  <si>
    <t>KENNEDY MEMORIAL DRIVE</t>
  </si>
  <si>
    <t>UNIT 1 WAS DRIVING NORTH ON MAIN STREET APPROACHING THE INTERSECTION OF KENNEDY MEMORIAL DRIVE BEHIND UNIT 2.  A VEHICLE WAS SLOWING TO TURN AND UNIT 2 SLOWED.  UNIT 1 CLAIMED AN ANTILOCK BRAKE ISSUE CAUSED HIM TO REAR END UNIT 2.  NO INJURY CLAIMS ON SCENE.</t>
  </si>
  <si>
    <t>Wildwood Avenue</t>
  </si>
  <si>
    <t>Unit 1 - Is waiting to make a left hand turn onto Wildwood Av from Main St.
Unit 2 - Is heading north on Main Street approaching Unit 1.
Unit 2 - The driver looks down to retreive her purse.  When she looks up she sees Unit 1.
Unit 2 - Trys to brake but is too late and re-ends Unit 1.</t>
  </si>
  <si>
    <t>Vehicle 1 - heading south on Main Street and started to slow down due to backed up traffic.
Vehicle 2 - was following vehicle 1.  Driver stated he looked away from the front and struck vehicle 1.</t>
  </si>
  <si>
    <t>3700 BLOCK MAIN ST</t>
  </si>
  <si>
    <t>3700 BLOCK MAIN STREET</t>
  </si>
  <si>
    <t>UNIT 1 WAS TRAVELING SOUTH ON MAIN STREET.  UNIT 2 WAS PLOWING A DRIVEWAY AND WAS BACKING DOWN THE DRIVEWAY WHICH IS A STEEP HILL. UNIT 2 WAS UNABLE TO STOP FROM BACKING OUT AND STRUCK UNIT 1 ON THE PASSENGER SIDE FRONT DOOR AREA CAUSING IT TO GO INTO THE NORTH BOUND DITCH.  NO INJURIES REPORTED AT THE TIME OF THE CRASH.</t>
  </si>
  <si>
    <t>Unit 2 was stopping for pedestrian in crosswalk.  Unit 1 rear ended unit 2.  Severe front end damage to unit 1.  Moderate damage to rear of unit 1 and also very minor damage to front end as it was pushed into another vehicle.  Driver of unit 1 stated his sandal fell off and got stuck under his brake and he was looking down at his sandal.  Driver of unit 1 cited for failure to drive with due care.</t>
  </si>
  <si>
    <t>CSAH 92</t>
  </si>
  <si>
    <t>4630 CSAH 92</t>
  </si>
  <si>
    <t>Veh. #1 was NB on CSAH 92.  Driver of Veh #1 stated she was looking for something inside of her vehicle when she went off the roadway, hit the gravel shoulder and lost control of her vehicle, spinning out and hitting two trees.</t>
  </si>
  <si>
    <t>U-1 was traveling south on main street. U-2 was plowing a business and had backed out of the business but claims to not have been in the road way but in the shoulder area.  U-1 struck U-2 in the rear passenger side quarter panel with the passenger side front and passenger side quarter panel of her vehicle.  No injuries reported at the time of the crash.</t>
  </si>
  <si>
    <t>Park Avenue</t>
  </si>
  <si>
    <t>U1 was traveling S on Main St when driver of U2 crossed the center line and caused a head on collision with U1.  Moderate damage to both vehicles.  Driver of U2 said that she felt faint when driving and didnâ€™t remember to collision.  Request for examination of driver form completed.  See ICR# 14002981 for further information.</t>
  </si>
  <si>
    <t>Ford - Driving southbound on Main Street.
VW - Driving behind Ford on Main Street.
Ford - slows down for speed change.
VW - Rear-ends Ford.</t>
  </si>
  <si>
    <t>Unit one was stopped at the stop sign waiting to turn left to go south on Main St from Woodland Cv.  Unit 2 was traveling north on Main St.  Unit 1 made the turn but struck the vehicle in the passenger side rear are of the vehicle.  Passenger of unit 1 said her foot was sore after a bit but refused ambulance.</t>
  </si>
  <si>
    <t>Hillview Drive</t>
  </si>
  <si>
    <t>Trista Lane E</t>
  </si>
  <si>
    <t>Driver of Veh #1 was EB on Trista Lane.  Driver admitted that he looked both ways before crossing CSAH 92.  Stated he did not see vehicles approaching in either direction.  When Driver crossed, he was struck by Veh #2.  Driver of Veh #2 had no time to react and stated he pulled out directly in front of her.</t>
  </si>
  <si>
    <t>Trista Lane East</t>
  </si>
  <si>
    <t>UNIT 1 WAS TRAVELING NORTH ON MAIN STREET.  UNIT 2 WAS ON TRISTA LANE EAST WAITING TO TURN LEFT TO HEAD SOUTH ON TO MAIN STREET.  UNIT 2 ATTEMPTED TO MAKE HIS TURN AND WAS STRUCK IN THE DRIVER SIDE OF THE VEHICLE CAUSING A FAIR AMOUNT OF DAMAGE.  NO INJURIES REPORTED ON SCENE.  DRIVER OF UNIT 2 WAS CITED FOR INNATENTIVE DRIVING.</t>
  </si>
  <si>
    <t>Vehicle 2 was driving northbound on Main Street and going to turn onto Trista Lane.  Vehicle 1 was following behind.  Driver of vehicle 1 stated he looked down and when he looked up it was too late to fully brake and rear ended vehicle 2.</t>
  </si>
  <si>
    <t>On the above date and time I received info regarding a property damage accident. The driver was NB Co 92, spun out on ice, and struck the mailbox at 3505 Co Rd 92 near the west ditch. The vehicle had moderate damage to the front pass side. The vehicle was pushed from the snow and able to drive from the scene. The driver was not injured. It should be noted the roads were extremely icy and the road was eventually closed until salted.</t>
  </si>
  <si>
    <t>Vehicle was traveling west on CO 110W and going to turn south onto CO 92.  Vehicle lost control due to extremely snowy, slick conditions and went in the southbound ditch of CO 92.  The vehicle struck a tree down in the ditch causing disabling front end damage.</t>
  </si>
  <si>
    <t>3400 Block</t>
  </si>
  <si>
    <t>UNIT 1 WAS TURNING LEFT FROM COUNTY ROAD 110 WEST TO GO SOUTH ON COUNTY ROAD 92.  UNIT 1 WAS NOT PAYING ATTENTION TO HIS DRIVING AND DROVE INTO THE DITCH STRICKING A UTILITY POLE CAUSING LIGHT DAMAGE TO BOTH THE VEHICLE AND UTILITY POLE.  NO INJURIES REPORTED AT THE TIME OF THE ACCIDENT.</t>
  </si>
  <si>
    <t>Vehicle #1 turned right in front of vehicle #2. Vehicle #2 was northbound and had right of way. Vehicle #1 was westbound and had a stop sign before turning right. Vehicles struck each other and both were rendered disabled.</t>
  </si>
  <si>
    <t>Vehicle 1 was heading north on county road 92 approaching the intersection with county road 92.
Vehicle 2 stopped on county road 110 w, at the stop sign, waiting to make a left hand turn to go south on county road 92.
Vehicle 2 enters intersection, turning left, Vehicle 1 swerves into the southbound lane trying to avoid hitting Vehicle 2.
Vehicle 2's passenger side front bumper makes contact with the passenger side rear panel and rear tire of Vehicle 1.
Both vehicles pulled over on the northeast shoulder of county road 92.  No one reported any injuries.
Driver 1, stated he was driving north and Vehicle 2 pulled out in front of him.  He swerved to avoid contact and was struck.
Driver 2, stated she was stopped at the stop sign and saw that it was clear to make a left turn.  Driver 2 reported as she was making the turn Driver 1 came speeding at them from the south and struck her vehicle in the southbound lane.
Passenger in Vehicle 2, stated the accident occurred in the intersection.  She didn't see Vehicle 1 because she wasn't looking to the south.  She was looking straight ahead.</t>
  </si>
  <si>
    <t>Unit 1 - Is heading north on County Road 92.
Unit 2 - Is stopped at the intersection of County Road 110 W/County Road 92 waiting to turn left to go south on County Road 92.
Unit 2 - Pulls out in front of Unit 1 because the driver thinks Unit 1 has a stop sign and the sun was in her eyes.
Unit 2 - swerves to the left because the driver believes she can get around Unit 2.
Unit 1 - Hits Unit 2 on the front driver's side of the vehicle.</t>
  </si>
  <si>
    <t>County Road 110 N</t>
  </si>
  <si>
    <t>345 CO 110 N</t>
  </si>
  <si>
    <t>Unit one was driving north on CO 110 North when it lost control and entered the lawn of 345 CO 110 N and crashed into several trees and bushes. The driver was transported for moderate injuries and the vehicle was towed.</t>
  </si>
  <si>
    <t>-Driver of V1 was attempting to turn from west County Road 110 to south County Road 92.
-Driver of V1 did not see V2 due to numerous vehicles turning from north County Road 92 to east County Road 110.  
-Driver of V1 pulled out into traffic and was struck by V2.
**DRIVER OF V1 CITED FOR FAILING TO YIELD WHEN ENTERING A ROADWAY**</t>
  </si>
  <si>
    <t>Co Rd 110 W</t>
  </si>
  <si>
    <t>Co Rd 92</t>
  </si>
  <si>
    <t>V1 was coming to a stop at Co Rd 92 when V2 came into his lane and struck him head on.</t>
  </si>
  <si>
    <t>V1 was coming to a stop for the stop sign.  V2 was in the turn lane on Co 92 to turn east onto Co 110 W when the driver hit a patch of ice and slid into the other lane.</t>
  </si>
  <si>
    <t>CO 110</t>
  </si>
  <si>
    <t>CO 92</t>
  </si>
  <si>
    <t>Unit 2 was northbound CO 92 and attempted to turn right onto CO 110.  Due to snowy conditions Unit 2 ran into Unit 1 which was stopped at the stop sign on CO 110.  Minor damage to unit 1.</t>
  </si>
  <si>
    <t>1000023964750001-I</t>
  </si>
  <si>
    <t>UNIT 1 WAS TRAVELING SOUTH ON MAIN STREET NEAR WILDWOOD AVENUE.  UNIT 2 PARKED ON THE WEST SIDE OF THE ROAD NEAR THE SAME LOCATION.  UNIT 1 REAR ENDED UNIT 2.  MINOR INJURIES REPORTED ON SCENE, MEDICAL AID REFUSED.</t>
  </si>
  <si>
    <t>Washington Lake</t>
  </si>
  <si>
    <t>0400006594550033-I</t>
  </si>
  <si>
    <t>Unit 2 was a tractor driving in the south bound lane of CR 33 and 158th Street. Unit 2 was turning, and driver stated he had tractor turn signal on. Unit 1 did not see turn signal and attempted to over pass unit 2 when it was turning. Unit 1 overtook unit 2, but the vehicle was side swiped by the tractors wheels in the process.
Unit 2 insurance is Ram Insurance Mutual (for the farm/ equipment) Policy number FP 20929807. Unit 2 is not a vehicle.
No injuries occurred. WV to Unit 1 for proper passing/ driving with due care, and driving safe speed for conditions. 
Unit 1 towed by Smith Oil due to damage.</t>
  </si>
  <si>
    <t>188th</t>
  </si>
  <si>
    <t>V#1 was NB on Co Rd 33 south of 188th St. V#1 ran off the right (east) side of the road. The vehicle traveled through the ditch for approximately 800 feet, and struck a field approach. After striking the field approach, the vehicle left the ground, and landed back in the ditch on the north side of the field approach.
D#1 stated she believed she fell asleep, or may have been having some sort of a medical issue.
D#1 was transported to Ridgeview. The vehicle was towed to Smith Oil in NYA.</t>
  </si>
  <si>
    <t>Salo</t>
  </si>
  <si>
    <t>40 CR</t>
  </si>
  <si>
    <t>DRIVEWAY 15826</t>
  </si>
  <si>
    <t>0400006594550040-I</t>
  </si>
  <si>
    <t>V1 WAY OVER POSTED 35 MPH.  AFTER HILL CREST ROAD CURVES LEFT.  V1 RAN OFF ROAD RIGHT.  IN DITCH UPRIGHT FOR 210 FEET, CROSSED 1ST DRIVEWAY LEAVING SKIDDING TIRE MARKS (BRAKING).  IN SECON SECTION OF DITCH BIKE AND RIDER GO DOWN.  THE BIKE CONTINUES ANOTHER 174 INCLUDING VAULTING DRIVEWAY 15826 AND TANGLEING IN A CATTLE FENCE AT FINAL REST STOPPING IT.  THE DRIVER WENT 144 FEET AFTER COMING OFF THE BIKE TO FINAL REST.  HIS MINIMUM SPEED ALONE IS IN THE HIGH 50S, NOT INCLUDING THE PREVIOUS 210 FEET OF OFF THE ROAD BRAKING.  AT FIRST A FELLOW RIDER HAD SAID TO ME V1 HAD FELL BEHIND AND WAS CATCHING UP, BUT WHEN I HAD THEN GIVE NAMES AND INFO THE STORYS CHANGED TO WE WERE DRIVING SLOW AND IN A LARGE GROUP WHICH MUST HAVE FORCE HIM OFF THE ROAD.  EXCESSIVE SPEED IS THE PRIMARY FACTOR IN THIS CRASH.</t>
  </si>
  <si>
    <t>Co Rd 40</t>
  </si>
  <si>
    <t>Vehicle 1 was west bound, stopped for stop sign and then proceeded through, driver 1 admitted to not seeing vehicle that was approachin from the nort to south and was struck by vehicle 2.  Vehicles north and southbound on Co rd 40 do not have a stop sign. Driver of vehicle 1 was cited for fail to yeild and driver of vehicle 2 was cited for no current proof of insurance.</t>
  </si>
  <si>
    <t>Unit one was traveling westbound on Co Rd 40, stopped for the stop sign.  Unit one then continued through the intersection as Unit two was southbound on Co Rd 50.  Southbound traffic doesn't have a stop sign.  Unit two hit the passenger side of unit one.  Unit one then hit unit three (Unit three was eastbound Co Rd 40 stopped at stop sign) before going off the roadway.  Driver of Unit one was transported to the hospital.  Passengers of unit two were privately transported to hospital.  Driver of unit three was privately transported to hospital.  Driver of unit one was cited for failure to yield to cross traffic.</t>
  </si>
  <si>
    <t>CSAH 40</t>
  </si>
  <si>
    <t>Unit 1 was traveling West bound on CR 50 approaching the intersection at CR 40. Unit 2 Was headed southbound on CR 40 approaching the intersection at CR 50. Unit 1 had a stop sign and unit 2 did not. Unit 1 did not stop at the stop sign, striking unit 2 in a t-shaped manner. 
Unit 1 driver did not require medical attention. Unit 2 driver had a hurt hand, and minor face injuries, and was transported by a friend to the hospital after declining paramedic services.
Unit 1 driver was cited for failure to stop at a stop sign and unit 2 driver was cited for driving with an expired status.
Both vehicles were towed privately by Colony Plaza to an unknown destination. Neither vehicle was blocking. Both vehicles sustained heavy front end damage and were not able to be driven.</t>
  </si>
  <si>
    <t>CSAH 41</t>
  </si>
  <si>
    <t>0400006594550041-I</t>
  </si>
  <si>
    <t>Vehicle #1 was travelling east on CSAH #50.  Vehicle #2 was south on CSAH #41, stopped at stop sign.  Vehicle #2 proceeded across CSAH #50, failing to yield to Vehicle #1, resulting in right angle crash.  Vehicle #1 caught fire ten minutes after initial crash.</t>
  </si>
  <si>
    <t>Hancock</t>
  </si>
  <si>
    <t>Co. Rd. 53</t>
  </si>
  <si>
    <t>Unit 2 was west of Co rd. 53 on Co. Rd 50. Unit 2 stated he slowed to look for an address.  Unit 2 stated he started to make a left turn and ran into unit 1 who was passing him on his left.  Unit 1 stated unit 2 had slowed to a stop, so she passed him.  Unit 1 stated Unit 2 didnt have a signal on.  Unit 2 stated he used his signal.  Unit 1 stated unit 2 turned into her.  There was minor damage to unit 2 and unit 1 had damge to the right side of teh car and her tire popped.  Unit 1 was towed from teh scene due to the flat tire.  there were no injuries.[</t>
  </si>
  <si>
    <t>Mackendanz and two unidentified witnesses were attempting to push his stalled VW Jetta, Unit 2 (MN 522DBZ) around on Co Rd 50. Mackendanz was facing eastbound and was in the process of turning the vehicle around to face westbound. The vehicle was not running and did not have lights flashing or working. Mackendanz' veh was approx. half way done getting pushed around when Wagner, in Unit 1 (MN 860kxv) approached from the east, heading westbound towards the intersection at Co Rd 53. Wagner did not see Mackendanz in time to stop or avoid the collision. Wagner struck Mackendanz' vehicle causing it to spin and enter the ditch on the westbound side of Co Rd 50 approx 100 feet east of Co Rd 53. Mackendanz veh was not driven by anyone, but was steered while it was manually pushed out of the way. No injuries.</t>
  </si>
  <si>
    <t>county 50</t>
  </si>
  <si>
    <t>county road 53</t>
  </si>
  <si>
    <t>#1 driver stated she stopped at the stop sign at cr 50.  #1 driver was going westbound.  #1 driver looked both ways and proceeded across the intersection and stuck a pick up truck and farm implement sprayer.
#2 driver stated he was at posted 40 mph driving northbound on county road 53 and was struck by #1 vehicle.
Witness #1 stated #1 vehicle stopped at the stop sign and then drove across cr 53 and struck the truck.  Witness #1 stated it looked like #1 driver did not see the truck.  Witness #1 did not think the truck was speeding.</t>
  </si>
  <si>
    <t>Veh 1 was traveling westbound on CSAH 50. Veh 2 was driving northbound on CSAH 53. Veh 1 failed to yield to Veh 2. Veh 2 attempted to stop/avoid Veh 1. Veh 1 struck Veh 2 on the passenger side of Veh 2 causing Veh 2 to enter the northwest ditch. Veh 1 failed to stop and left the scene of the crash. No injuries from crash.</t>
  </si>
  <si>
    <t>150th St.</t>
  </si>
  <si>
    <t>Maria Lake Rd.</t>
  </si>
  <si>
    <t>Driver was E/B 150th St. east of Maria Lake Rd. when she said she lost control due to the gravel road surface and overcorrected. The driver reported that the vehicle rolled once and landed on its tires in a field on the south side of the road. The driver complained of back pain and was seen at a local clinic. The vehicle was driven to 8575 150th St. after the crash. It should be noted that the accident was reported on 09/19/12 at 1127 hrs.</t>
  </si>
  <si>
    <t>Market Avenue</t>
  </si>
  <si>
    <t>driver one was found in the roadway and unable to communicate on what happened.  Evidence at the scene indicate the driver and motorcycle were westbound county road 50 and a deer came out and struck the motorcycle.  The driver stayed on the bike for awhile and fell off the bike landing in the roadway.  Remanants of fur from deer found in front fork of motorcycle.</t>
  </si>
  <si>
    <t>On 10/26/2019 at approximately 2200 hours, Michael Thomas Royal DOB: 02/01/1977, was driving a gray in color 2008 Mazda 3, MN REG AJY996, westbound on County 50 in Dahlgren Township. Royal stated as he was driving westbound he observed a deer come out of the cornfield from the north. Royal stated the deer came out of the cornfield, went back into the cornfield and then ran out onto County 50. Royal stated he attempted to brake but was unable to stop in time. Royal stated the deer hit the front of his vehicle on the right side. I observed heavy front end damage, especially on the right side of the hood and bumper. The vehicle was unable to be driving and was towed privately. Royal was not injured and declined medical attention.</t>
  </si>
  <si>
    <t>Robert was driving westbound on Co Rd 50 when a piece of paper was being blown around his vehicle. He attempted to grab the paper and was not in complete control of the vehicle. He drifted to the right and entered the ditch of a field. He went through the ditch and ended up in the field.</t>
  </si>
  <si>
    <t>Unit 1 was traveling Westbound when steering wheel jerked to the right. Driver overcorrected crossed into Eastbound lane and overturned the vehicle. Vehicle overturned onto drivers side and slid into the right side ditch. Driver of unit 1 was transported to Two Twelve Medical Center in Chaska for minor injuries. Driver was cited for no MN DL and no proof of insurance. Vehicle was a total loss. Attempts were made to contact owner of vehicle to get insurance information and he has not called back with information.</t>
  </si>
  <si>
    <t>7425 Co Rd 50</t>
  </si>
  <si>
    <t>Unit one was east on Co Rd 50. The road conditions were very icy. Unit one lost control going down the hill. Unit one went off the left side of the road and struck a tree. The driver was wearing his seatbelt and the airbags deployed. Driver had minor shoulder pain and was transported by Ridgeview Medical Center to 212 Medical Center. Unit one was towed by private tow later in the day.</t>
  </si>
  <si>
    <t>Joyce Rd.</t>
  </si>
  <si>
    <t>The driver of Unit #1 stated he was WB on CR 50 when the trailer he was towing entered the soft shoulder, entered the ditch, and caused the vehicle and trailer to roll to its side.
The witness was directly behind Unit #1 and stated the trailer entered the ditch and pulled the vehicle with it.</t>
  </si>
  <si>
    <t>The driver of Unit #1 stated he fell asleep going WB on CR50, awoke after the crash.  Unit #1 crossed the EB lane of CR50, entered the ditch, launched itself over Joyce Rd.,  and crashed into trees in the south east corner of the intersection.  The driver had a cut to his right hand.  Parents arrived on scene and the driver was evaluated by RMC.  The driver refused transport.</t>
  </si>
  <si>
    <t>San Francisco</t>
  </si>
  <si>
    <t>Unit 1 was travelling E/B on Co Rd 50 near the intersection of Joyce Rd. Unit 1 struck a deer with the front passenger side of the bumper causing moderate damage. Unit 1 was driven from scene. No injuries, No C/T</t>
  </si>
  <si>
    <t>Unit 1 was eastbound on Co Rd 50, about .25 miles east of Joyce Road when, according to its driver, a deer entered roadway.  The driver advised she swerved to avoid hitting the deer, but then left the road and entered the ditch on the north side of Co Rd 50.  Unit 1 continued down the ditch embankment and through a patch of smaller trees before stopping.  The driver received minor injuries to her face and the vehicle was towed from the scene.</t>
  </si>
  <si>
    <t>Lundstead Rd</t>
  </si>
  <si>
    <t>Unit one traveling west on Co. Rd. 50.  Unit one lost control at sag of curve.  Unit one spun around and went into the north ditch.  Unit one hit several trees.  Unit one ended facing east and upside down.  No photographs taken.  Driver of unit one hit head.  Driver of unit one refused transport by Ridgeview Ambulance.</t>
  </si>
  <si>
    <t>Lundstead Rd.</t>
  </si>
  <si>
    <t>Vehicle was W/B CSAH 50 west of the intersection with Lundstead Rd. The driver said he fell asleep. Tire tracks show that the vehicle left the roadway and went into the north ditch east of the driveway for 7090 CR 50. The vehicle stuck the embankment for the driveway and the vehicle came to rest on the west side of the driveway in the north ditch. The driver complained of back pain and was transported by a Ridgeview Ambulance to the Ridgeview Medical Center ER. Medical staff determined the driver has full movement of his extremities but has a cracked vertebrae in his back which will require surgery. The driver admitted he was not wearing his seat belt. The vehicle was towed from the scene. 
The driver was cited for possession of a small amount of marijuana in a motor vehicle, possession of drug paraphernalia, and seat belt violation.</t>
  </si>
  <si>
    <t>Unit 1 eastbound on Co Rd 50 stopped at intersection. Unit 1 proceeded through the intersection when he heard a horn honking to his right. Unit 2 northbound Co Rd 40 approaching intersection and traveling uphill. Unit 2 had the right of way. Unit 2 saw Unit 1 in the intersection and began honking her horn. Unit 2 collided with Unit 1 in the intersection. Unit 1 suffered damage to right front axle. Unit 2 suffered damage to multiple areas. Both vehicles were towed by Shakopee Towing. Driver of unit 1 cited for failure to yield right of way. Information exchange form completed, white copies issued, and case information provided.</t>
  </si>
  <si>
    <t>county road 40</t>
  </si>
  <si>
    <t>county road 50</t>
  </si>
  <si>
    <t>#1 driver stated he stopped for the stop sign and did not see anyone coming.  #1 veh. pulled out in front of #2 vehicle and was struck.
#2 driver stated she was at posted 35 mph or slower and was appraoching intersection of CR 50 and saw #1 vehicle pull out in front of her.  #2 driver applied the brakes, but could not stop.
W1: across intersection, saw #1 vehicle pull out in front of #2 veh.  W1: felt #2 driver was driving slowly for speed zone</t>
  </si>
  <si>
    <t>On 10/5/2016 at approximately 0030, Unit 1 was observed by a witness 1 at the stop sign on Co Rd 50 at the intersection of Co Rd. 40.  The witness stated the Unit 1 traveled into the intersection and starting performing doughnuts by driving in circles while accelerating and spinning the tires in the middle of the intersection.  The witness stated that Unit 1 lost control while in the intersection and over corrected then drove off the road and struck an oak tree on the property owners land.  The tree was damaged on the east side and there were tire marks on the grass leading from the intersection to the east side of the oak tree that was damaged.
The witness said Unit 1 backed up onto the road and continued north onto Co Rd. 40.</t>
  </si>
  <si>
    <t>Driver was traveling North of County Road 51 approaching 150th Street (County Road 50) in Hancock Township. As V1 approached the intersection a deer came running out of the East ditch onto the roadway. V1 struck the deer on the passenger front fender, hood and headlight. V1 was able to drive away from the scene. The driver did not have any injuries. The deer was dead in the East ditch.</t>
  </si>
  <si>
    <t>County Road 53</t>
  </si>
  <si>
    <t>0400006594550053-I</t>
  </si>
  <si>
    <t># 1 driver stated she was at posted 40 mph northbound cr 53.  #1 driver stated a vehicle to her right pulled out in front of her.  #1 veh. and #2 vehicle collided in intersection.
#2 driver stated she stopped for the stop sign and looked right and did not look left for some reason.  #2 driver pulled out in front of #1 vehicle.
Witness #1:  stated he was behind #1 vehicle and it appeared #2 vehicle did not look and pulled out in front of #1 vehicle</t>
  </si>
  <si>
    <t>Driver # 1 stated that he was north bound on Co Rd 53 on his motorcycle going about 60mph. He came up to a slower moving John Deere field sprayer and slowed down to 30mph and started to pass the tractor on its left. 
This area is marked as a passing zone. Driver # 1 said that the tractor started to make a left turn and he then drove down into the ditch.
The driver was not wearing a helmet, and was transported to the Ridgeview Hospital by EMS. The motorcycle was moved prior to my Arrival.
I spoke to Driver # 2 who told me that he was driving the sprayer northbound on Co Rd 53 and was making a turn into the farm. Driver # 2 said that he checked his mirrors and did not see the motorcycle.  Driver # 2 signaled his turn. Driver # 2 had the tractorâ€™s flashers and yellow warning beacon activated. The left turn signal was still flashing when I observed the parked sprayer. 
The sprayer was moved prior to my arrival.  
No citations issued.</t>
  </si>
  <si>
    <t>Unit 2 was traveling southbound on Co. Rd. 53, approaching the intersection of Co. Rd. 53 and Co. Rd. 50. Unit 1 was traveling eastbound on Co. Rd. 50 approaching the intersection at Co. Rd. 53. 
Driver of Unit 1 stated he stopped at the stop sign. Driver of Unit 1 stated he travels this road all the time and did not know what he was thinking when he entered the intersection. 
Unit 1 failed to yield the right of way to Unit 2 as Unit 2 was approaching the intersection of Co. Rd. 53 and Co. Rd. 50.  
Unit 1 entered the intersection and was struck on the driver's side by Unit 2 in the intersection. 
Unit 1's side front and rear air bags deployed. Unit 2's front driver's side and front passenger side air bags deployed. 
Driver of Unit 2 stated he was not injured and did not need medical attention. Driver and front passenger of Unit 1 suffered injuries and were transported to hospital. Unknown nature/severity of the injuries.
Unit 1 was moved off the roadway prior to arrival</t>
  </si>
  <si>
    <t>CSAH 53</t>
  </si>
  <si>
    <t>Vehicle 2 was north on Co Rd 53 and observed vehicle 2 pulling into the intersection from Co Rd 50. Vehicle 2 attempted to stop but was not able to hitting vehicle 1. Vehicle 1 has a stop sign. Vehicle 2 has no traffic control device at the intersection other than a reduce speed sign to 40 MPH prior to the intersection.</t>
  </si>
  <si>
    <t>331ST AVE</t>
  </si>
  <si>
    <t>0400006595160016-I</t>
  </si>
  <si>
    <t>Vehicle was northbound on CR 16.  It was pulling trailer ADVW211.  The road surface was hard packed snow and ice.  A strong wind was blowing from the NW.  Vehicle lost control and ran off the road to the left.  As the vehicle entered the ditch it rolled over onto the passenger side.</t>
  </si>
  <si>
    <t>351ST AVE</t>
  </si>
  <si>
    <t>0800006595160124-I</t>
  </si>
  <si>
    <t>Vehicle 1 was traveling eastbound on 158th Street. Vehicle 2 was traveling south on 351st Avenue. Vehicle 1 failed to stop at the stop sign and collided with vehicle 2. Vehicle 1 and 2 rolled over after the collision.</t>
  </si>
  <si>
    <t>0300000000000005-I</t>
  </si>
  <si>
    <t>Driver unit #1 stated she was SB on Co Rd. 33 and came to complete stop for stop sign at Hwy. 5/25 S.  Driver unit #1 said she proceeded into intersection and did not see unit #2 travelling WB on Hwy. 5/25 S.  Unit #1 collided with unit #2 causing damage to unit #1 front and unit #2 right side.
Driver unit #2 stated he was travelling WB on Hwy. 5/25 S.  Driver unit #2 said he observed unit #1 start to pull into intersection at Hwy. 5/25 S and Co Rd. 33.  Driver unit #2 stated he attempted to avoid collision with unit #1, but did not want to leave roadway.  Driver unit #2 said unit #1 collided with unit #2 on the right side, just behind fuel tank, striking front drive tire.</t>
  </si>
  <si>
    <t>Unit #1 was travelling SB on Co Rd. 33 and stopped for stop sign at Hwy. 5/25 S. Unit #2 was travelling WB on Hwy. 5/25 S proceeding through intersection at Co Rd. 33. Unit #2 had right of way.
Unit #1 started into intersection in front of unit #2. Unit #2 collided with unit #1, causing unit #1 to leave roadway and roll before coming to rest on field approach/driveway.  
Driver unit #1 said he misjudged distance from unit #2 before proceeding into intersection.  Driver unit #1 is relatively inexperienced driver.</t>
  </si>
  <si>
    <t>Highway 5/25</t>
  </si>
  <si>
    <t>0300000000000025-I</t>
  </si>
  <si>
    <t>Unit #1 was southbound on Co Rd 33 stopped at the intersection of Highway 5/25. The driver of unit #1 said she stopped, looked, and did not see any cars coming. She proceeded to cross Highway 5/25 to continue to go south on Co Rd 33. This is when unit #1 hit unit #2 that was west on Highway 5/25. Unit #1 failed to yield the right of way to unit #2 who did not have a stop sign. There were no apparent injuries. Both cars were towed to Smith Oil in NYA.</t>
  </si>
  <si>
    <t>Unit 1 was traveling westbound on Hwy 5/25 and beginning to turn south onto Co Rd 33. Unit 2 was traveling south on Co Rd 33 approaching the stop sign at the intersection with Hwy 5/25.
Unit 2 did not yeild right of way and proceeded through the stop sign into the path of Unit 1 colliding with the right rear corner of Unit 1. 
Unit 1 ran off the road to the right just west of the intersection and collided with a tree. 
Unit 2 sustained moderate damge to the front. Unit 1 sustained severe damage to the front and passenger side rear. 
The driver of unit 1 complained of chest pain and was transported via private transport to Ridgeview Medical Center in Waconia. 
Fresh skid marks were observed heading south on Co Rd 33 extending into the intersection to the point of impact. Debris and motor vehicle fluids marked the point of impact. The skid marks began approximately 25 yards prior the stop sign indicating the driver of Unit 2 did not stop for the stop sign.
The driver of Unit 2 was cited for fail to yield right of way.</t>
  </si>
  <si>
    <t>Hwy 5 &amp; 25</t>
  </si>
  <si>
    <t>Driver of Unit #1 was on County Road 33 heading south from the stop sign.  Unit #1 pulled out in front of Unit #2, and failed to yield to Unit #2 as it was heading westbound on Hwy 5&amp;25.  Unit #1 is at fault.
No injuries to report.
Both vehicle sustained minor damage and were able to drive from scene.</t>
  </si>
  <si>
    <t>V2 traveling west on hwy 5 was pulling a boat trailer.  V1 NB CR33 failed to yield at a stop sign and pulled into the intersection.  V2 was unable to avoid hitting V1.</t>
  </si>
  <si>
    <t>Unit 1 was traveling southbound on Co Rd 33 crossing the intersection at Hwy 5 &amp; 25 when it failed to yield to Unit 2 which was westbound on Hwy 5 &amp; 25. Unit 2 collided with the driver's side of Unit 1 causing it to run off the road to the right (southwest). Unit 1 sustained severe damage in multiple areas. Unit 2 sustined moderate damage to the right front corner. The driver of Unit 1 sustained moderate injury and was transported from the scene. The driver and passenger in Unit 2 sustained no injury. Unit 2 left the scene under its own power. Unit 1 was a total loss and was towed from the scene. The driver of Unit 1 was cited for fail to yield right of way to Unit 2.</t>
  </si>
  <si>
    <t>V/1 WAS NORTH ON CR-33.  V/2 WAS WEST ON MNTH 5.  DRIVER OF V/1  TOLD ME THAT HIS IS NOT FROM THE AREA, AND MISSED THE STOP SIGN  UNTIL IT WAS TO LATE.  DRIVER V/1 ATTEMPTED TO STOP, BUT SLID  THROUGH THE INTERSECTION, SLIDING INTO THE PATH OF THE WEST BOUND  VEHICLE.</t>
  </si>
  <si>
    <t>Unit 1 was traveling westbound on Hwy 5&amp;25 approaching the intersection of Co Rd 33.  Unit 2 was traveling southbound Co Rd 33 and entering the intersection of Hwy 5&amp;25 after stopping at the stop sign.  Driver of Unit 2 did not see Unit 1 approaching and entered the intersection.  Unit 1 attempted to swerve to the left and struck Unit 2 on the front driver side quarter panel.  Unit 1 and 2 then collided in a side swipe.  Unit 1 came to a stop on Co Rd 33 south of Hwy 5&amp;25.  Unit 2 exited the road way and came to rest in a an open field west of Co Rd 33.
Driver of Unit 2 stated she stopped for the stop sign and then attempted to cross the Hwy but did not see Unit 1.</t>
  </si>
  <si>
    <t>Vehicle one was north on Co Rd 33 and failed to stop for stop sign striking vehicle two. Vehicle two was westbound on Hwy5/25 and had no traffic control device.</t>
  </si>
  <si>
    <t>N REFORM ST</t>
  </si>
  <si>
    <t>On 02/17/2019, I was dispatched to a property damage crash at Kwik Trip (520 Reform St N) in the city of Norwood Young America. The reporting party was the manager at Kwik Trip and stated a semi-truck had struck a Gas Pump and knocked it over. Norwood Fire responded and advised there was no gas leak as the Kwik Trip manager had hit the emergency gas shut off. The driver of the semi-truck stated he did not know what happened but his vehicle was unable to stop. The vehicle was moving at a slow rate and bumped into the gas pump knocking it over. The manager stated the approximate cost of the gas pump was $200. The driver of the semi-truck provided his information and insurance information to the Kwik Trip Manager. No injuries were reported and there was no gas leak. The gas was turned back on the the business reopened.</t>
  </si>
  <si>
    <t>Unit 1 was driving through a gas station to reach an exit when, according to the driver, she fainted.  The front left corner of Unit 1 then struck a bump guard post near a fuel pump.  Unit 1 was towed from the scene.</t>
  </si>
  <si>
    <t>On September 17, 2018 at 1834 hours, unit 1 was attempting to leave the gas pumps at Kwik Trip in the city of Norwood Young America.  Unit 1 was moving toward the exit, when unit 2 pulled out in front of unit 1 coming from the direction of the diesel gas pumps.
The driver of unit 1 stated that he did not see unit 2 pulling out from between semi trucks at the pumps.  The driver of unit 1 stated he was going approximately 10 mph when the front end of his vehicle collided with the front driver's side of unit 2.  Unit 1 had damage to the front bumper and was able to be driven from the scene.  
The driver of unit 2 advised that he was driving through the Kwik Trip parking lot and drove past the semis at the diesel pumps.  The driver of unit 2 stated he did not see unit 1 due to the semis at the gas pumps, so the driver of unit 2 said he could not stop in time to avoid the collision.  
Unit 2 had moderate damage to the front driver's side wheel well and tire, and the vehicle could not be driven from the scene.  Kwik Trip allowed the driver of unit 2 to park the vehicle in the lot until the driver can get it moved.
No airbags were deployed, and both drivers were wearing their seatbelts at the time of the collision.  There were no injuries.</t>
  </si>
  <si>
    <t>Both drivers reported travleing south on CR33 prior to the crash.
The driver of the Ford reported stopping for traffic and was rear ended by the Semi.
The driver of the Semi reported looking at and adjusting his A/C and then rear ended the Ford
No injuries reported
No tows needed</t>
  </si>
  <si>
    <t>Unit 1 was stopped/slowing down for a semi truck pulling onto the road. Unit 2 did not see unit 1 stopped/slowing and struck the back of unit 1. There was very minor damage that occurred.</t>
  </si>
  <si>
    <t>Unit was attempted to execute a left hand turn to go south on Reform St. N from 7th St. in NYA.  Unit 2 was traveling northbound on Reform St. N.  Unit 1 entered the intersection and attempted to turn in front of Unit2.  Unit2 collided with the driver side of Unit 1 and came to rest in the intersection.
Driver of Unit 1 stated he was at a stop sign and a large truck was making a right hand turn onto 7th St. from Reform.  thinking the way was clear Driver of Unit 1 entered the intersection and was struck by Unit 2.
Driver of unit two stated she was behind a truck making a right turn as the truck turned she continued straight.  she stated Unit 1 pulled out in front of her and she did not have time to react. 
Driver of Unit 1 was issued citation for failure to yield right of way.</t>
  </si>
  <si>
    <t>SW 7</t>
  </si>
  <si>
    <t>Driver 1 was travelling N on Co Rd 33. Driver 1 stated a vehicle was stopped in the road infront of him. Driver 1 stated he slowed down and was hit from behind by driver 2. Driver 2 stated she was travelling N on Co Rd 33 and sneezed. Driver 2 stated that when she looked up she saw Driver 1 directly in front of her vehicle. Driver 2 stated she activated her brakes, began to skid on the ice, and slid into the rear of Driver 1's vehicle. No injuries, vehicles driven away without a tow.</t>
  </si>
  <si>
    <t>Co. Rd 33</t>
  </si>
  <si>
    <t>7th St</t>
  </si>
  <si>
    <t>Unit 1 was traveling north on Co Rd 33 in the area of 7th st.  Unit 2 was making a right hand turn from Co Rd. 33 onto 7th st.
Unit 1 looked down to grab her purse and rear ended unit 2's trailer.
There were no injuries from the crash.
Unit 1 was towned from the scene.  A CVI came to the scene for the inspection.
No citations were issued from the crash.</t>
  </si>
  <si>
    <t>V1/Tusha was west on MNTH 5 with the right of way.  V2/Bueng ran stop sign while traveling north on CSAH 33.  V1 collided with the right rear #5 axle of the semi.  No injuries were reported.  V1 was towed from the crash scene.  Witness Schide-Potter also observed the semi fail to stop for stop sign.  A commercial vehicle inspector was called to the scene as well for an inspection.  Bueng had a mobile tire repair company respond to attend to the damaged tire.  Note: MNTH 5 and MNTH 25 are the same road at this location.</t>
  </si>
  <si>
    <t>on 10/11/2016 at 0747 hours I was dispatched to Co Rd 33 and Hwy 5/25 in Young America Township for a PD accident.
Upon arrival, I observed a two vehicle accident. Unit 2 was stopped on the entrance ramp from Co Rd 33 north to travel east on Hwy 5/25. Unit 2 stated she stopped due to a school bus traveling past the intersection. Unit 1 was traveling north on to the entrance ramp from Co Rd 33.  Unit 1 failed to stop and rear-ended Unit 2.</t>
  </si>
  <si>
    <t>The driver of Unit 1 stated he was southbound on CR 33, stopped for the stop sign at the intersection of HWY 5, and entered the intersection striking Unit 2.  The driver of Unit 1 stated he thought the intersection was clear to enter.
The driver of Unit 2 stated he was westbound on HWY 5, when Unit 1 entered the intersection from the southbound lane of CR 33.  The driver of Unit 2 stated Unit 1 stopped for the sign, but continued into the intersection.
Unit 1 had a stop sign for the intersection of CR 33 and HWY 5.
Unit 2 did not have a stop sign on HWY 5 (westbound).
The driver of Unit 1 was responsible for the crash, as he did not clear the intersection and yield for oncoming traffic of HWY 5.</t>
  </si>
  <si>
    <t>-V1 WAS N/B CR 33
-V2 WAS W/B HWY 5
-V1 COLLIDED WITH THE REAR DRIVER`S SIDE OF V2.
-DRIVER OF V1 STATED THAT SHE RAN THE STOP SIGN
-WITNESS STATED THAT V1 RAN STOP SIGN.</t>
  </si>
  <si>
    <t>Highway 5 &amp; 25</t>
  </si>
  <si>
    <t>Unit 1 was traveling southbound on Co. Rd. 33. Unit 2 was traveling westbound on Highway 5 &amp; 25. 
Unit 1 stopped at the stop sign. 
Unit 2 entered the intersection, while unit 1 accelerated into the intersection. 
Unit 1 hit the rear passenger side of Unit 2. 
Unit 1 and Unit 2 were able to drive their vehicles off the roadway. 
Unit 1 and Unit 2 were towed from the scene.</t>
  </si>
  <si>
    <t>Unit 1 was westbound on MN Hwy 5/25 and was continuing through the intersection with Co Rd 33.  Unit 2 was southbound on Co Rd 33 and, per its driver and passenger, had stopped for the stop sign at the intersection with Hwy 5/25.  Unit 2 proceeded into intersection to continue south when its front end struck the right side of Unit 1.  Both the Unit 2 driver and passenger said they were engaged in a conversation and that it distracted the driver from noticing the oncoming Unit 1.  The Unit 2 driver admitted to having consumed alcohol in the hours prior to the crash.  The Unit 2 driver's breath was tested but was found to be below the legal limit.  Both vehicles were towed from the scene.  The Unit 2 driver was cited for failing to yield right of way.</t>
  </si>
  <si>
    <t>Unit 1 has headed southbound on county road 33. Unit 2 was headed westbound of Highway 25/5. Unit 1 drove around a vehicle stopped at the stop sign and turned onto 25/5. Unit 1 did not yield to traffic. Unit 1 and Unit 2 collided in the intersection. Unit 1 had disabling front end damage and Unit 2 had disabling passenger side damage. Both drivers were checked out by EMTs at the scene and were medically cleared. The driver of Unit 1 was issued a citation for failure to Yield right of way. Both units were towed from the scene by Smith Oil.</t>
  </si>
  <si>
    <t>Unit 1 was going northbound on County Road 33 at Hwy 5/25 and did not stop for a stop sign at the intersection. Unit 2 was headed westbound on Hwy 5/25 and did not have a stop sign. The two units collided. 
Unit 1 had two occupants and both were injured and transported to RMC in Waconia for lacerations. Unit 2 had 1 occupant who was transported to RMC in Waconia, and then to HCMC in Minneapolis for injuries to spine and leg.
Unit 1 driver was cited for failure to yield and for stop sign violations. 
Both vehicles sustained heavy disabling damage and were towed to Smith Oil in NYA.</t>
  </si>
  <si>
    <t>Unit 1 was westbound on Hwy 5&amp;25 and was entering the roundabout at Co Rd 33.  Unit 1 was unable to maintain traction upon entering roundabout due to snow covered road surface, continued west, ran off roadway on its left side and struck a sign.</t>
  </si>
  <si>
    <t>There was a property damage crash involving one vehicle and a dog.  Unit 1 was driving nothbound on Co. Rd. 33 when a dog ran out in the road from the ditch.  The dog ran out of the east side ditch into the lane of traffic towards the west ditch.  The driver of Unit 1 struck the dog near the center of the road with the left front of the vehicle causing moderate damage.  The damage was to the front bumper and left front fender.
There were no citations issued and no injuries</t>
  </si>
  <si>
    <t>Unit 1 was southbound on Co Rd 33 from Co Rd 34 when, per its driver, a deer ran on to the road from the east side and struck the front left fender area, causing minor damages.  The Unit 1 driver said the damages were such that she was able to continue driving the vehicle.</t>
  </si>
  <si>
    <t>Co Road 33</t>
  </si>
  <si>
    <t>11450 Co Road 33</t>
  </si>
  <si>
    <t>Unit 1 traveling south on Co Rd 33 and struck deer.  Heavy front end damage suffered to Unit 1.  No injuries and Unit 1 was towed from the scene.</t>
  </si>
  <si>
    <t>-The driver of Unit 1 stated he crossed the intersection and struck Unit 2.
-The driver of Unit 2 had the right-of-way and was traveling NB on CR 33.
-The driver of Unit 1 was EB on CR 34, stated he stopped at the sign, and crossed without seeing Unit 2 NB on CR 33.
- The driver of Unit 2 stated she was NB on CR 33 when Unit 1 pulled into the intersection, causing the crash.
-The driver of Unit 2 stated she had a sore neck and shoulder.
-No witnesses.</t>
  </si>
  <si>
    <t>CSAH 34</t>
  </si>
  <si>
    <t>Driver of #1 was westbound on CSAH 34. Driver of #1 said she did not see the stop sign until she was upon it. Driver of #1 said she was unable to stop. Driver of #1 said she swerved to avoid #2. According to witness driver of #2 also swerved to avoid #1 but #1 struck #2 causing it to spin and #3 struck #2 causing the death of driver of #2</t>
  </si>
  <si>
    <t>#34</t>
  </si>
  <si>
    <t>Vehicle #1 was travelling west on CSAH Hwy #34, approaching CSAH #33.  Vehicle #2 was traveling north on CSAH #33.  Vehicle #1 went though stop sign at intersection, striking Vehicle #2 on passenger side.  Both vehicles then entered the ditch on the west side of CSAH #33.  Driver #1 admitted to not paying attention, and failing to see or stop for stop sign.  This description of the event was confirmed by two witnesses.  Passenger of Vehicle #2 was transported to hospital with unknown injuries.  Driver #1 was issued citation for failing to stop for stop sign.</t>
  </si>
  <si>
    <t>Co Rd 34</t>
  </si>
  <si>
    <t>Driver of unit 2 stated he was stopped in traffic northbound Co Rd 33, waiting to make a left turn on to Co Rd 34.  Driver of unit 2 stated he had his turn signal on.  Driver of unit 2 stated he was stopped for five to ten seconds waiting for traffic in the opposite lane to clear. Unit 1 rear ended unit two.  Unit 1 is a Carver Park vehicle.  Driver of unit 1 stated she didn't see unit 2 stopped in the traffic lane until it was too late to stop.  Driver of unit 2 was transported by ambulance to the hospital with neck pain.  Driver of unit 1 went to the hospital by private transport for neck pain. Driver of unit 1 was cited for inattentive driving</t>
  </si>
  <si>
    <t>Driver of #1 said she was eastbound on CSAH 34 when she stopped at the stop sign at the intersection of CSAH 33.  Driver of #1 said she did not see #2 northbound on CSAH 33 and pulled out in front of #2.  #2 then hit #1 in the rear right side at a 90 degree angle.  
Driver of #2 gave the same account of the incident.</t>
  </si>
  <si>
    <t>Vehicle 1 stopped for stop sign at co Rd 34 and then proceeded east into the intersection. Vehicle 2 does not have a stop sign and was north on co Rd 33. Driver of vehicle 2  observed vehicle 1 pull into the  intersection. Vehicle 2 attempted to avoid hitting vehicle 1 but was unable to. Driver of vehicle 1 cited for fail to yield.</t>
  </si>
  <si>
    <t>Unit 1 was traveling north on Co Rd 33 when it ran off the roadway to the right, corrected back onto the roadway and then ran off the roadway left. The vehicle traveled approximately 200 yards through a bean field and struck several trees before coming to rest. Unit 1 sustained moderate front end damage and was towed from the scene. The driver was the sole occupant and was not injured. Driver cited for inattentive driving.</t>
  </si>
  <si>
    <t>V1 was Traveling South on Carver County Road 33 When a Group of Approximately 4-5 deer were walking across the roadway from east to west. V1 was unable to avoid the deer and hit one deer on the passenger right front of V1 causing moderate damage to the front right fender, headlight assembly and hood. No one was injured during the crash. The deer was dispatched and a passerby was issued a possession tag for the deer.</t>
  </si>
  <si>
    <t>Unit 1 traveling south bound on Co Rd 33. Unit 1 struck an object in the middle of the south bound lane. Unit 1 suffered damage to the radiator and other under carriage items. Item struck was located in the ditch as an empty metal tank of with mounting brackets. Other debris was located in the area of the collision. No injury reported by the driver of Unit 1. Unit 1 towed by Smith Oil. Debris was picked up by the resident across from where the accident occurred.</t>
  </si>
  <si>
    <t>Driver was northbound on Co Rd 33 and was attempting to turn the radio volume down. Driver was heading for the shoulder and realized that she was heading for the shoulder. Driver and attempted to brake and correct and hit the gas instead of the brake. When driver hit the gas it caused her to hit the mailbox and trashcans and come to rest in the field.</t>
  </si>
  <si>
    <t>Co. Rd. 34</t>
  </si>
  <si>
    <t>Unit 1 was traveling northbound on Co. Rd. 33, one mile north of Co. Rd. 34.  
Unit 1 was approached a slight left curve in the roadway and the driver of Unit 1 lost control of the vehicle.  
Unit 1 hit a tree head on in the ditch on the west side of Co. Rd. 33.  
Unit 1 sustained severe front end damage and additional damage in multiple areas.  Unit 1 had to be towed away.  
The driver of Unit 1 sustained no injuries but was found to have been drinking while driving.  The driver of unit 1 was charged with DWI.</t>
  </si>
  <si>
    <t>Unit 1 was northbound on Carver County Road 33 when it struck a deer crossing the road.  Unit 1 suffered significant damage and was towed from the scene.  No injuries.</t>
  </si>
  <si>
    <t>Unit 1 was south bound County Road 33 when truck drifter onto the shoulder. Driver stated he was unable to correct the truck/trailer and he went into the ditch.</t>
  </si>
  <si>
    <t>Camden</t>
  </si>
  <si>
    <t>Driver of Unit 1 was southbound on Co Rd 33 approaching 110th St when a deer exited the ditch on the southbound side and stepped in front of her vehicle. Unit 1 struck the deer causing damage to the front end. The dollar value of the damages is not yet known.</t>
  </si>
  <si>
    <t>Co Rd. 135</t>
  </si>
  <si>
    <t>Veh #1 was NB Co Rd. 33 just north of Co Rd. 135. Veh #1 veered off the road to the rigth and hit mailbox of 10775 Co. Rd. 33. Veh #1 then corrected back onto the roadway before veering off the roadway again to the right and hitting a utility pole and slightly hitting a tree before coming to a rest. Driver was transported to hospital for minor injuries. Driver BPT .215 cited for DWI. The front of Veh #1 was severely damaged from teh crash. Vehicle towed by Smith Oil Towing in NYA.</t>
  </si>
  <si>
    <t>CO RD 135</t>
  </si>
  <si>
    <t>UNIT ONE WAS TRAVELING SOUTH ON CO RD 33 WHEN IT LEFT THE ROADWAY TO THE RIGHT. UNIT ONE HIT A TREE AND CAME TO A REST. NO INJURIES. NO CITATIONS. THE ROAD WAS SLUSHY WITH SNOW AND ICE AT THE TIME OF THE ACCIDENT.</t>
  </si>
  <si>
    <t>Vehicle 1/ Sennes was south on CSAH 33 in the area of driveway 10590 when he lost control of his vehicle and crossed the oncoming lane of traffic.  He ran off the road to the left.  His vehicle over turned and then collided with a utility pole and its support wire coming to rest on its passenger side.</t>
  </si>
  <si>
    <t>10590 CSAH 33</t>
  </si>
  <si>
    <t>Driver of #1 said she was southbound on CSAH #33. She lost control, skidded, overcorrected went into ditch. As she went into ditch she hooked right side tires and rolled over landing on wheels.
She struck vinyl fence upon going into ditch.</t>
  </si>
  <si>
    <t>Vehicle #1 was NB on County Road 33. A deer came onto the roadway and Vehicle #1 struck the deer causing moderate damage. No injuries</t>
  </si>
  <si>
    <t>Driver of #1 was northbound on CSAH #33. Driver said he hit ice, skidded off road, struck sign and rolled.</t>
  </si>
  <si>
    <t>104th St,</t>
  </si>
  <si>
    <t>Driver unit #1 said he began to skid, due to packed snow on roadway. Driver said he left roadway and rolled vehicle onto roof, before coming to a rest.
Driver said he was not injured. Vehicle sustained moderate damage to front and roof.</t>
  </si>
  <si>
    <t>TWP Vega Ave</t>
  </si>
  <si>
    <t>Tire Tracks on-scene indicate vehicle was southbound CSAH 33. Tracks indicate vehicle drifted over center line and went into ditch, north side of CSAH 33 and struck a tree.</t>
  </si>
  <si>
    <t>Unit 1 was north on Co. Rd. 33 just north of Baylor Park in  Carver County.  The weather was very windy and cold, which had caused Co. Rd. 33 to become snow packed and icy.  Unit 1 was following the road as the road started to curve.  Unit 1 lost control of the road and slid off the road to the right, hit a snow bank and rolled onto its side.  The driver of unit 1 was picked up by a passerby and dropped off at her place of work a medical clinic in NYA.  I met with the driver who stated she believed loose debris from her car rolling had struck her in the head.  The driver did not want an ambulance or any medical attention.  The driver had already started a private tow.</t>
  </si>
  <si>
    <t>Unit 1 was traveling northbound on County Road 33 approaching 102nd Street. A deer ran into the roadway and Unit 1 was unable to avoid a collision. Unit 1 struck the deer with the driver side front bumper portion. Unit 1 sustained minor/moderate damage. No injuries, Unit 1 was not towed. Deer was dead on arrival and left on side of roadway.</t>
  </si>
  <si>
    <t>102nd st</t>
  </si>
  <si>
    <t>Vehicle 1 was nouthbound on CSAH 33, south of 102nd street.  The road was frost covered and slippery.  Driver of vehicle 1 was travelling too fast for conditions, began fishtailing on the curve, left the roadway on the right, hit a culvert and then flipped the vehicle.</t>
  </si>
  <si>
    <t>Driver of #1 said she was northbound on CSAH 33. She was slowing down in the curve, lost control, went into the ditch and struck the pole.</t>
  </si>
  <si>
    <t>#13004205</t>
  </si>
  <si>
    <t>102nd Street</t>
  </si>
  <si>
    <t>Driver of Unit #1 was southbound on County Road 33 and hit deer and yellow turn sign near 102nd Street.  The Driver of Unit #1 called several days later by phone and was not from area.  I checked the area but all signs are accounted for or have been replaced.
I collected the insurance information from Driver and mailed him a white copy to be completed.
No injuries to report, and the vehicle was able to drive from scene.</t>
  </si>
  <si>
    <t>DRIVER#1 stated she was headed SB on Co Rd 33 when a deer jumped out of the east ditch and into the roadway. UNIT#1 and the deer collided, causing damage to the passenger-side headlight assembly, bumper, and front quarter panel. Deer was found deceased a short distance from the roadway. No injuries. Vehicle drove away from the scene under its own power.</t>
  </si>
  <si>
    <t>102nd St.</t>
  </si>
  <si>
    <t>Driver of Veh #1 was traveling west on Co Rd. 33 just west of Vega Ave when it struck at least two deer that ran south across the road. The van sustained damage to the front end from one deer and to the front passenger side door from another deer. No injuries. Deer located and permit given to homeowner of 10175 Co. Rd. 33.</t>
  </si>
  <si>
    <t>94th St</t>
  </si>
  <si>
    <t>Unit #1 was traveling Southbound on CR 33 in Camden Twonship. A deer ran in front of Unit #1 and Unit #1 was unable to stop in time and struck the deer. 
Unit #1 had damage to the front right corner of the vehicle, but was able to drive away from the scene.
Driver of Unit #1 was not injuried.</t>
  </si>
  <si>
    <t>90th Street</t>
  </si>
  <si>
    <t>Driver of Unit #1 failed to yield from stop sign on 90th Street to Unit #2 heading north on County Road 33.  Driver of Unit #1 is at fault.  The roads were ice packed and snow covered.
No injuries to report.
Unit #2 drove from scene, but Unit #1 needed to be towed.  Both units sustained moderate damage.</t>
  </si>
  <si>
    <t>Driver #1 was driving Veh #1 SB on Co Rd 33.  Driver #1 stated he must have fallen asleep and his vehicle hit the guardrail.  
Veh #1 was SB on Co Rd 33, just south of 86th St, when it crossed over the NB traffic lane and hit the end cap od the guardrail.  Approximately 25-30 feet of guard rail was damaged.  Veh #1 came to rest in the east ditch.  
Driver #1 stated his right knee hurt.</t>
  </si>
  <si>
    <t>86th St.</t>
  </si>
  <si>
    <t>Unit #1 was travelling SB on Co Rd. 33, S of 86th St.
Unit #1 swerved to miss deer in roadway and left roadway on right side.
Unit #1 skidded sideway colliding with road sign, taking road sign down and causing damage to left front of vehicle.</t>
  </si>
  <si>
    <t>86th Street</t>
  </si>
  <si>
    <t>DRIVER#1 stated he was traveling SB on County Road 33 when a deer jumped onto the roadway. DRIVER#1 stated he swerved but was unable to avoid the deer. UNIT#1 and the deer collided. DRIVER#1 then lost control of UNIT#1. UNIT#1 skid sideways, crossed the center line, left the roadway to the left, and went through a barbed-wire fence. The vehicle came to rest with its front end resting against the rocky shoreline of a frozen pond. No injuries. UNIT#1 sustained minor front-end bodywork damage from contact with the deer and significant scratching due to contact with the barbed-wire fence. UNIT#1 was pulled out of the ditch and towed from the scene by R/V Service of Mayer.</t>
  </si>
  <si>
    <t>86th St</t>
  </si>
  <si>
    <t>Driver #1 stated he was NB on co rd 33, when he tried to avoid a Raccoon in the roadway. Driver #1 lost control of Veh #1 and went into the ditch, hit a tree and ended up submerged in a pond.</t>
  </si>
  <si>
    <t>Unit 1 was northbound on Co Rd 33 from 86th St when a deer ran on to the roadway from the right side ditch.  The driver was unable to slow or avoid a crash.  The front of Unit 1 struck the deer, causing moderate damages.</t>
  </si>
  <si>
    <t>Vehicle #1 was traveling Northbound on Co Rd 33 when it hit a deer.  Driver #1 was not injured.</t>
  </si>
  <si>
    <t>Driver was driving southbound on County Road 33 and hit a deer that ran out in front of his car. The car has heavy front end damage and due to the damage not able to be driven. The driver of the vehicle stated that his insurance company has a tow in route.</t>
  </si>
  <si>
    <t>COUNTY ROAD 33</t>
  </si>
  <si>
    <t>COUNTY ROAD 30</t>
  </si>
  <si>
    <t>Neighbors reported hearing a motorcycle rev its motor and went to investigate. They located a downed motorcycle and an injured DRIVER#1 among the hedges. Skid marks indicated the motorcycle drove southeasterly across County Road 33, impacted a curb, continued across a gravel driveway, struck a pine tree, and then came to rest against a row of hedges. DRIVER#1, who did not have a motorcycle endorsement, later stated the throttle stuck open and he was unable to stop. The motorcycle's owner later tested the motorcycle and found no evidence of a stuck throttle. UNIT#1 sustained damage to the rear fender, license plate bracket, and a bent rim. DRIVER#1 was transported from the scene via ambulance with a possible broken leg.</t>
  </si>
  <si>
    <t>V1 was traveling North on County Road 33 when it veered off the roadway to the left near the interaction with 74th street in Camden Township. V1 entered the West ditch and hit a small number of small trees, damaging the vehicle. V1 eventually came to a stop approx. 100 yards in a marsh wetland area from the point of entry into the ditch. V1 was approx. 30 plus yard from the roadway. V1 had to be winched out by R &amp; V Towing. I was unable to locate the driver at the time of the crash, but learned he may have fallen asleep while driving home.</t>
  </si>
  <si>
    <t>74th Street</t>
  </si>
  <si>
    <t>Veh 1 was southbound on county road 33 near 74th street. Roads were icy. Driver 1 said that he lost control of vehicle and went into the ditch on the east side of county road 33. Veh 1 then rolled onto its top. Driver 1 contacted R&amp;V. Driver 1 had no injuries.</t>
  </si>
  <si>
    <t>New Germany</t>
  </si>
  <si>
    <t>County Road 30</t>
  </si>
  <si>
    <t>UNIT#1 was unoccupied and legally (and parallel) parked facing northbound on Co Rd 33. Tire tracks in the grassy area near UNIT#1 indicate an unknown vehicle drove across the lawn in the NW direction and collided with the passenger side door of UNIT#1. No person(s) came forward to claim responsibility. UNIT#1 sustained a damaged passenger-side door, a broken passenger sideview mirror, and a shattered passenger side window.</t>
  </si>
  <si>
    <t>0400006594550034-I</t>
  </si>
  <si>
    <t>Driver of #1 was westbound on CSAH 34. Driver of #2 was southbound on CSAH 33. Driver of #1 said his cell phone rang, he dropped it.
 As he went to retrieve the phone he went through the stop sign on CSAH 34 at CSAH 33 and struck the semi trailer in the left rear.</t>
  </si>
  <si>
    <t>Unit 1 was at a stop sign and began to slowly creep out from the intersection.  Unit 1 stated they looked north and did not see a vehicle and began to pull out.  Unit 2 was traveling southbound and observed Unit 1 pulling out from the intersection and attempted to avoid Unit 1, but was unsuccessful.  Unit 1 struck Unit 2 in the rear driver's side.  No reported injuries, nobody transported.  Unit 2 was towed from the scene.</t>
  </si>
  <si>
    <t>110th Street</t>
  </si>
  <si>
    <t>0700006594550135-I</t>
  </si>
  <si>
    <t>Driver was sb on County Road 33. Driver struck deer broadside with front of truck. Vehicle was towed due to damage to radiator. Deer was dead. Driver did not want the deer. Vehicle was towed from scene by private tow company.</t>
  </si>
  <si>
    <t>78TH ST</t>
  </si>
  <si>
    <t>0800006594550183-I</t>
  </si>
  <si>
    <t>Unit 1 was traveling northbound on Co Rd 33 in the area of 78th St.  I deer from west to east and struck Unit 1 in the front passenger side fender.
No injuries and no citations.</t>
  </si>
  <si>
    <t>RAMP537</t>
  </si>
  <si>
    <t>2200000000001537-I</t>
  </si>
  <si>
    <t>Unit 1 was traveling on southbound Co Rd 33 near Vega Ave.  Driver of Unit 1 stated he dropped a lit cigarette on the floor of the vehicle and reached down to grab it.  When he returned his eyes to the road he realized he had left the Co Rd 33 and was in the ditch traveling along Vega Ave. where Co Rd 33 curves to the south.  Driver of Unit 1 stated he could not stop the vehicle in time and drove over a stop sign at the intersection. the stop sign broke free from the pole and the base of the pole cut through the bottom of the car and struck his left leg leaving a large cut.  Driver of Unit 1 declined medical attention.  No airbags deployed and the vehicle has been privately towed.</t>
  </si>
  <si>
    <t>RAMP923</t>
  </si>
  <si>
    <t>2200006594555923-I</t>
  </si>
  <si>
    <t>The driver of vehicle 1 advised that he was traveling west bound on Highway 5/25.  At the intersection of Highway 5/25 and County Road 33, the driver of vehicle 2 made a left hand turn and hit the driver's side of vehicle 1 with the front passenger side of vehicle 2.
The driver of vehicle 2 advised that she had just moved to the area and did not realize that the intersection was not a four way stop.  
No one was injured as a result of this crash.  Airbags were not deployed, and everyone involved had the proper restraints on at the time of the crash.
Both vehicles were able to be driven from the scene.  No citations were issued.</t>
  </si>
  <si>
    <t>Unit 1 was navigating the roundabout on Hwy 5&amp;25 westbound at Co Rd 33.  Unit 1 stopped in the roundabout for a Bobcat(construction equipment) in the roadway.  
Unit 2 was traveling behind Unit 1 and attempted to maneuver around Unit 1.  Unit 2 struck Unit 1 on the rear passenger side and then collided with the bobcat caused disabling damage to Unit 2.  
Driver of Unit 1 stated she stopped in the lane to wait for the bobcat operator working in the area to move out of the roadway and Unit 2 swerved to the right side striking her vehicle and the bobcat.
Driver of Unit 2 stated she saw Unit 2 but did not realize they were stopped. the driver stated she attempted to swerve when she realized Unit 1 was stopped but did not see the bobcat on the other side of Unit 1.  She swerved to the right striking Unit 1 and then colliding with the bobcat.</t>
  </si>
  <si>
    <t>Unit 1 was westbound on MN Hwy 5 &amp; 25, about .3 mile east of Central Ave. N., when a deer emerged from the driver's right side.  The front right corner of Unit 1 struck the deer, causing minor damages.  No other vehicles involved.</t>
  </si>
  <si>
    <t>Vehicle was traveling eastbound and struck a deer.  The weather was foggy and misty.
No injuries.  no witnesses.</t>
  </si>
  <si>
    <t>Driver of vehicle one stopped in traffic lane with signal on to make a left hand turn into a driveway. Driver of vehicle one claims she did not see or know for sure if driver of vehicle two had signal on to make left hand turn. Driver of vehicle one said not seeing the brake lights or turn signal she hit the rear of vehicle two pushing vehicle two into the ditch on north side of road.</t>
  </si>
  <si>
    <t>Vehicle heading east on Hwy 5/25 and deer came out from north ditch from behind a vehicle that was heading west on Hwy 5/25. Driver of vehicle observed deer come from behind vehicle that was west on Hwy 5/25 but was unable to avoid hitting deer as he was heading east on Hwy 5/25. Deer struck right front driver side of vehicle.</t>
  </si>
  <si>
    <t>THE DRIVER OF THE PICK-UP REPORTED FALLING ASLEEP AND RUNNING OFF THE ROAD TO THE LEFT.
THE PICK-UP HIT A TREE AND THE DRIVEWAY EMBANKMENT AND THEN ANOTHER TREE.
THE PICK UP WAS PULLING A HORSE TRAILER WITH 2 HORSES AND 3 DOGS IN THE PICK-UP.
DRIVER TRANSPORTED TO WACONIA RIDGEVIEW HOSPITAL
COLONY PLAZA TOWING</t>
  </si>
  <si>
    <t>The crash occurred at the intersection of MNTH 25 and MNTH 5.  The vehicle was traveling southbound on MNTH 25 and approaching a stop sign.  The driver attempted to brake for the stop sign, but his foot came off the pedal.  The vehicle went off the road to the right and hit the stop sign.  The vehicle then crossed over both lanes of MNTH 5 and rolled down the hill on the south side of MNTH 5.  The driver sustained minor injuries and was transported to the hospital in Glencoe.  The vehicle was towed from the scene.</t>
  </si>
  <si>
    <t>5EB</t>
  </si>
  <si>
    <t>V2 WAS STOPPED ON 5EB WAITING TO MAKE A  LEFT TURN ONTO 25NB. D1 WAS 5EB AND DID NOT SEE V2 STOPPED THERE AND REAR ENDED V2 VERY HARD.
D1 WAS HONEST AND ADMITTED HE JUST DID NOT SEE D2 WAS STOPPED AND REAR ENDED HER.
D2 WAS TAKEN TO HOSPITAL AS  PRECAUTIONARY TO ADDRESS POSSIBLE INJURIES.
BOTH VEHICLES WERE TOWED.</t>
  </si>
  <si>
    <t>MN 5/25</t>
  </si>
  <si>
    <t>MN 25</t>
  </si>
  <si>
    <t>#1 driver stated she was travelling eastbound and a deer ran into the side of her vehicle.  The deer crossed from south to north.</t>
  </si>
  <si>
    <t>Vehicle was travelling south on Hwy 25 and was approaching Hwy 5. Vehicle drove off roadway to the right and struck a stop sign post. Vehicle then drove off from area. Vehicle and driver was later located in Glencoe and the male beleived to be the driver was intoxicated. Driver was cited for Hit and Run as a result of this incident.</t>
  </si>
  <si>
    <t>MNTH5</t>
  </si>
  <si>
    <t>Driver of #1 was westbopund on MNTH 5. Driver saw an injured deer lying in road.
 She swerved to avoid hitting deer, ran into ditch and rolled over.</t>
  </si>
  <si>
    <t>Driver stated that he was west bound on Hwy 5 at about 50mhp when he hit a patch of ice and lost control of the truck . The vehicle rolled and ended up on its roof in the south ditch facing east bound.
The drive smelled of alcohol consented to A PBT which showed a BAC of .041.
The vehicle was towed by Colony Plaza. 
No injuries, no passengers.
The roads were ice covered, very windy.</t>
  </si>
  <si>
    <t>driver #1 stated she was travelling at posted speed and a deer ran out from the north to south.  Driver #1 stated she could not stop and struck the deer.  Vehicle was towed from the scene.  No injuries to an occupants</t>
  </si>
  <si>
    <t>Unit 1 was eastbound on Hwy 5 approaching Salem Ave. when, according to its driver, the car began to swerve after hitting slush on the side of the road.  Unit 1 continued, swerved out of control, and crossed the opposite lane of travel.  Unit 1's driver said the car struck an indicator post for the east end of the guard rail on the north side of the road.  There was significant damages to the end of the guard rail from a recent, unrelated incident involving a MN DOT snow plow truck.  Unit 1 stopped moving in the bottom of the ditch on the north side of road.</t>
  </si>
  <si>
    <t>ROME</t>
  </si>
  <si>
    <t>-ALL VEHICLES WB HWY 5
-DV 3 &amp; DV2 STOPPED IN TRAFFIC BECAUSE DEER WERE CROSSING THE ROADWAY
-DV1 SAID SHE LOOKED DOWN AT HER RADIO AND WHEN SHE LOOKED UP SHE COULD NOT STOP IN TIME
-V1 STRIKES V2 THEN V1 STRIKES V3
-NO INJURIES
-DV1 CITED FOR FAIL TO DRIVE WITH DUE CARE</t>
  </si>
  <si>
    <t>TACOMA AVE</t>
  </si>
  <si>
    <t>V/1 EAST ON MNTH 5, V/2 WEST ON 5 AS WELL.  WITNESS BRADLEY  PLIHAL, WHO WAS IN FRONT OF V/2, TOLD ME THAT HE NOTICED V/1  APPROACH HIS VEHICLE PARTIALLY IN HIS LANE.  BRADLEY MOVED TO THE RIGHT, IN TIME TO AVOID A CRASH WITH THE EAST BOUND VEHICLE.  AS HE LOOKED IN HIS MIRROR, HE WATCHED V/1 MOVE MORE INTO THE  OPPOSITE LANE SUDDENLY.  BRADLEY WATCHED THE CRASH IN HIS MIRROR.  V/1 DRIVER DID NOT KNOW WHAT HAPPENED PRIOR TO THE CRASH.  V/2  DRIVER TOLD ME THAT HE LOOKED DOWN FOR A SECOND, AND WHEN HE  LOOKED UP AGAIN, V/1 WAS IN HIS LANE.  UNABLE TO AVOID THE  VEHICLE, THE TWO VEHICLES CRASHED DRIVER SIDE TO DRIVER SIDE.</t>
  </si>
  <si>
    <t>Vehicle #1 was westbound on Hwy 5 just west of Salem Ave. A deer ran onto the road and Vehicle #1 struck the deer. Vehicle #1 sustained moderate damage. No injuries.</t>
  </si>
  <si>
    <t>Vehicle #1 was EB on HWY 5 just east of Salem Ave. Vehicle #1 hit should, driver over corrected went into the north ditch. Vehicle #1 hit a field approach and some brush causing severe damage. No injuries. No damage to public or private property. Driver of Vehicle #1 was cited for Instruction Permit violation.</t>
  </si>
  <si>
    <t>158th Street</t>
  </si>
  <si>
    <t>Veh. #1 was travelling north on Highway 5/25. Driver of veh. #1 stated she was rounding the corner and the vehicle began to fishtail. Driver of veh. #1 stated the vehicle went into the ditch and rolled over.
The road conditions were very poor due to packed snow and blowing snow. There were approximately 40 MPH crosswinds.
Veh. #1 was towed from the scene. No injuries were reported.</t>
  </si>
  <si>
    <t>Salem Ave</t>
  </si>
  <si>
    <t>Unit 1 slowed because of deer on the roadway. Unit 2 ran into the back of unit 1. Driver of unit 2 stated he saw the deer  on the roadway and was probably following to close. 
Driver of unit 2 was issued a citation for failure to drive with due care. 
Minor damage to unit 1. Moderate damage to unit 2. Neither vehicle was towed.</t>
  </si>
  <si>
    <t>According to driver of veh. #1, veh. #1 was EB on Highway 5. Driver of veh. #1 stated he saw a deer enter the roadway in front of him from the south. Driver of veh. #1 stated he lost control of the vehicle and ended in the ditch on the north side of the road.
Driver of the vehicle reported the crash through a tow company roughly 10 hours after the crash occured.
Veh. #1 was towed out of the ditch but driven from the scene. No injuries were reported.</t>
  </si>
  <si>
    <t>The driver and witnesses reported that the right wheels went off the shoulder lip and the driver over-corrected.
The vehicle went off the road to the right and overturned and hit a tree.
Both occupants transported to Ridgeview Waconia Hospital via ambulance.
Smith Oil Towing</t>
  </si>
  <si>
    <t>UNIT 1 WAS WB HWY 5 BETWEEN CO 51 AND HWY 25. UNIT 1 STRUCK DEER THAT RAN INTO TRAFFIC FRON THE SOUTH TO THE NORTH CAUSING MODERATE DAMAGE TO FRONT DRIVER SIDE HEADLAMP. UNIT 2 WAS EB AT LOCATION OF COLLISION W/DEER, RAN OVER DEAD DEER CAUSING SEVERE DISABLING DAMAGE TO UNDERCARRIAGE. 
NO CLUES OF IMPAIRMENT FROM EITHER DRIVER. SEATBELTS WORN BY DOTH DRIVERS. 
UNIT 1 WAS ABLE TO DRIVE FROM SCENE. UNIT 2 WAS TOWED VIA PRIVATE TOW TO UNKNOWN LOCATION.
BOTH DRIVERS PROVIDED CURRENT INSURANCE PROOF. NO INJURIES REPORTED.</t>
  </si>
  <si>
    <t>Veh 1 was travelling eastbound Highway 5 from Highway 25 to the north, approaching Rome Avenue when a deer ran out from the ditch onto the roadway. Veh 1 struck the deer, causing damage to the driver's side headlamp and driver's side mirror. Veh 1 was still operable and able to be driven from the scene.</t>
  </si>
  <si>
    <t>ROME AVE</t>
  </si>
  <si>
    <t>Unit 1 was driving eastbound on Highway 5 approaching Rome Ave. Near the intersection of Highway 5 and Rome Ave., a deer entered the roadway from the north. Unit 1 struck the deer causing moderate damage, disabling the vehicle. No injuries to either the driver or the passenger as a result from the crash. Unit 1 was towed from the scene by Colony Plaza Towing.</t>
  </si>
  <si>
    <t>Kayla was driving eastbound on HWY 5 when a deer ran in front of her car causing her to hit the deer</t>
  </si>
  <si>
    <t>Unit 1 was eastbound on Hwy 5 approaching Rome Ave.  Unit 1's driver noticed a vehicle legally parked on the Southside of the road and moved towards the center line to pass the vehicle.  Unit 2 was westbound on Hwy 5 just passing Rome Ave.  Unit 1 and unit 2 struck each others drivers side mirrors.  There were no injuries and no vehicles were towed. The crash occurred just over the center line on the north side of the road.</t>
  </si>
  <si>
    <t>V/1 WAS WEST ON MNTH 5, JUST EAST OF ROME AVE.  FOR SOME REASON,  THE VEHICLE LEFT THE ROADWAY ON THE RIGHT.  THE DRIVER BROUGHT  THE VEHICLE BACK ON THE ROADWAY, BUT IN THE PROCESS, OVER  CORRECTED, CAUSING HIS VEHICLE TO GO SIDEWAYS.  V/2 WAS EAST ON  MNTH 5, AND WAS NOT ABLE TO AVOID V/1.  V/2 PULLED TO THE RIGHT  OF THE ROADWAY AS FAR AS HE COULD.  IN THE PROCESS, V/1 WAS HIT  B/Y V/2, ON THE EAST BOUND SHOULDER.</t>
  </si>
  <si>
    <t>THE DRIVER REPORTED TRAVELING WEST ON HWY 5 AND SAID THAT SHE LOOKED BACK TO CHECK ON HER GRAND DAUGHTER AND WENT OFF THE ROAD TO THE RIGHT SLIGHTLY AND THEN OVER CORRECTED AND CROSSED BOTH LANES OF TRAFFIC AND OVER TURNED IN THE DITCH.
NO INJURIES REPORTED 
COLONY PLAZA TOWING</t>
  </si>
  <si>
    <t>On 11/06/2018, I responded to a call of vehicle colliding with a deer on Highway 5 west of Rome Ave.  By the time I was in the area, the vehicle had been towed from the scene of the accident to a nearby business.  I spoke with the driver who stated she was traveling westbound on Highway 5 when a deer ran onto the roadway in front of Unit 1.  Unit 1 then struck the deer with the front bumper on the driver's side, causing moderate debilitating damage.  The driver was uninjured and was able to arrange for her vehicle to be towed.</t>
  </si>
  <si>
    <t>According to Driver, Vehicle 1 was travelling eastbound on Hwy 5 between Rome Av and 106th St in Waconia Township. A deer crossed the roadway and the driver was unable to avoid the deer resulting in the crash. Vehicle 1 had severe front end damage as well as damage to the windshield. Vehicle 1 was disabled and towed from the scene.</t>
  </si>
  <si>
    <t>UNIT 1 WAS EB 5 E OF ROME WHEN DEER RAN INTO HIGHWAY FROM N TO S. UNIT 1 STRUCK DEER CAUSING DEER TO GO AIRBORN AND LAND IN BACKSEAT OF 2 DOOR CONVERTIBLE. DEER WAS ALIVE AT TIME OF CALL AND EXPIRED WHILE DEPUTY WAS ON SCENE.
DEER CAUSED SEVERE DISABLING DAMAGE TO FRONT END OF UNIT 1 AND INTERIOR. 
DRIVER WAS NOT INJURED, AIRBAG DEPLOYED, LAP/SHOULDER BELT WORN.
NO SIGNS OF IMPAIRMENT.
UNIT 1 WAS TOWED TO COLONY PLAZA, DRIVER WAS TRANSPORTED HOME BY DEPUTY</t>
  </si>
  <si>
    <t>Rome Avenue</t>
  </si>
  <si>
    <t>Law enforcement was called to the scene of a "vehicle in the ditch" by an anonymous caller. That caller claimed the driver appeared to be OK but showed signs of impairment. By the time law enforcement arrived, the driver of the vehicle had left the scene. Law enforcement, not knowing the driver had left, searched the tall vegetation around the crash scene for the driver. DRIVER#1 called law enforcement almost twelve hours later and claimed "a deer...two deer jumped out in front of me and I swerved." Other than seat belt rash and a sore back, DRIVER#1 said he did not suffer any injuries. DRIVER#1 stated he didn't report the accident because he "panicked." Note that no deer tracks or skid/yaw marks were observed in the area. The vehicle tracks in the dirt shoulder indicated UNIT#1 crossed the center line, crossed the westbound lane, and left the roadway gradually to the left. UNIT#1 then traveled along the drainage ditch, struck the improved driveway of 13680 HWY 5 and went airborne. UNIT#1 then impacted the drainage ditch on the east side of the driveway. The distance from the driveway (where UNIT#1 launched) to where UNIT#1 landed was approximately 100 feet. It appeared UNIT#1 impacted the ground and then pivoted approximately 120 degrees, coming to rest facing northwest. UNIT#1 sustained heavy damage to its front and left (driver) side; the driver-side front wheel/tire combo was never located despite a twenty minute search of the area. An inventory search of UNIT#1 (for vehicle impound) located a "dugout," a small wooden box that contained a pipe and marijuana residue. DRIVER#1 admitted the pipe and marijuana belonged to him but denied he was smoking marijuana at the time of the accident. DRIVER#1 was cited for possession of drug paraphernalia.</t>
  </si>
  <si>
    <t>The vehicles were traveling westbound on MNTH 5.  The Toyota stopped behind a truck which was waiting to turn left.  The Cobalt could not stop in time and rear-ended the Toyota.  The driver of the Cobalt admitted that he was speeding and only had two car lengths between him and the Toyota.  The driver of the Toyota complained of injuries, but he refused treatment.  The Cobalt had to be towed from the scene.</t>
  </si>
  <si>
    <t>106th STREET</t>
  </si>
  <si>
    <t>DRIVER#1 stated he was traveling WB on MNTH5 when a lone deer ran onto the roadway from the north ditch. DRIVER#1 said he braked hard but was unable to avoid a collision. UNIT#1 sustained minor to moderate damage to the front bumper, grill, and hood. The radiator was punctured which necessitated the vehicle to be towed from the scene. No injuries. A Car Deer Kill Possession Permit (#56753) was issued to a passerby who stopped after the incident and wanted the carcass.</t>
  </si>
  <si>
    <t>Driver #1 stated she was WB on Hwy 5 when a deer ran into the roadway.  Driver #1 stated she swerved to avoid the deer and went into the south ditch.  
Veh #1 traveled off the roadway and hit a support wire for a power pole.  The wire broke and made contact with the power lines causing a power outage. 
Driver #1 was not injured</t>
  </si>
  <si>
    <t>On 10/26/2020 at 0617 hours I was dispatched to a single motor vehicle crash involving a deer. I arrived and saw a white Chevrolet Impala bearing MN license 795NTH. The Impala was parked on the eastbound shoulder of State Highway 5 with its hazard light activated. The roadway was dry and it was still dark out. I approached the driver and verified that she was uninjured. I identified the driver Susan Mary Heinen Dob: 07/30/1969. Heinen told me that she was traveling east on State Highway 5 from her home in Glencoe, MN to her place of employment in Victoria,MN. As she was driving through Waconia Township, MN two deer ran in front of her. She missed one and struck the other. I looked at the front end of the Impala and saw damage to the front bumper and grill. I advised Heinen that I could smell coolant but the vehicle did appear to be drivable. I asked Heinen if she wanted me to call a tow for her and she declined. Heinen stated she would drive the vehicle to her home in Glencoe, MN and left the scene of the crash. The deer was dispatched.</t>
  </si>
  <si>
    <t>V4 was stopping suddenly for a vehicle on 5wb making a sudden left turn. V4 stopped and V1 stopped. V2 then rear ended V1 and pushed V1 in to V4. V3 then rear ended V2 and again pushed V1 into V4.
No injuries, V2 towed by smith oil.</t>
  </si>
  <si>
    <t>Driver of Unit #1 was heading eastbound on MN Hwy 5 near the intersection of Co. Rd. 51. Unit #1 hit a deer that ran across road.
No injuries to report.
Unit #1 sustained minor damage on front, and was able to drive from scene.</t>
  </si>
  <si>
    <t>COUNTY ROAD 151</t>
  </si>
  <si>
    <t>Driver of Unit #1 was heading eastbound on MN HWY 5. Driver feel asleep and crossed over westbound lanes and went into the ditch on the northside of the HWY.
No injuries to report.
The vehicle was towed by Colony Plaza.</t>
  </si>
  <si>
    <t>Unit one was traveling westbound on Hwy 5, west of county road 51, when unit one struck a deer. The deer struck the right front bumper of the vehicle causing a significant amount of front end damage. The vehicle was not disabled as a result of the crash. The driver of unit one reports wearing a seat belt at the time of the crash. Airbags were not deployed. The driver of unit one stated she was not injured.</t>
  </si>
  <si>
    <t>Unit 1 was eastbound on MN Hwy 5 approaching intersection with Co Rd 151/51.  The driver said traffic was stopped in order for a towing company to remove a vehicle from the ditch.  The Unit 1 driver said he slowed for the stopped traffic but started sliding due to the snow-packed road surface.  The driver said he veered to opposite side of Hwy 5 in order to avoid a collision with the stopped traffic.  In doing so, Unit 1 drove off the left side of the road and struck a No Passing Zone sign, breaking its posts.</t>
  </si>
  <si>
    <t>The crash occurred on MNTH 5 near County Road 51 in Waconia.
Vehicle one was driving west on MNTH 5 when a deer entered the roadway.  The driver of vehicle one could not avoid hitting the deer.</t>
  </si>
  <si>
    <t>E/B HWY 5 / CR 51</t>
  </si>
  <si>
    <t>VEHICLE WAS TRAVELING E/B HWY 5 JUST PAST CR 51 IN WACONIA TOWNSHIP. 
V1 LEFT THE ROADWAY ON THE NORTH SIDE FOR AN UNKNOWN REASON. V1 WENT DOWN INTO THE DITCH, CAME OUT ON A FRONTAGE ROAD AND HIT AN ELECTRIC FENCE, CRASHING OVER MULTIPLE POSTS. V1 THEN WENT BACK DOWN INTO THE DITCH BETWEEN THE FRONTAGE ROAD AND HWY 5.
NO INDICATION THAT D1 ATTEMPTED TO BRAKE OR STEER.
D1 WAS FOUND DECEASED INSIDE OF THE VEHICLE. 
IT IS UNKNOWN HOW LONG V1 WAS IN THE DITCH BEFORE SOMEONE SAW THE VEHICLE AND CALLED 911.
V1 TOWED BY COLONY PLAZA TOWING.</t>
  </si>
  <si>
    <t>Driver was driving Eastbound on HWY 5 and a deer crossed HWY 5 southbound and the vehicle struck the deer and the deer ended up in the southbound ditch. There was minor front end damage to the car.</t>
  </si>
  <si>
    <t>-CRASH OCCURRED AT HWY 5/CR51
-V1 WAS SB CR 51
-V2 WAS WB HWY 5
-DV1 SAID HE WANTED TO CROSS HWY 5 TO CONTINUE SB CR 51
-DV1 SAID HE DID NOT SEE V2
-DV2 SAID HE WAS GOING APPROXIMATELY 55 MPH
-DV2 BRAKED AND STEERED LT TO AVOID CRASH
-VEHICLES COLLIDE IN THE INTERSECTION
-DV1 CITED FOR FAIL TO YIELD RIGHT OF WAY</t>
  </si>
  <si>
    <t>Unit 1 was traveling westbound on Hwy 5 near Co Rd 51.  A deer ran out in front of Unit 1 traveling from north to south across Hwy 5.  Unit 1 struck deer on the front passenger side quarter panel.  vehicle was privately towed due to damage to the windshield.</t>
  </si>
  <si>
    <t>Road construction on Hwy 5 in the area of CR 51 in Waconia Township, one lane each way open, flaggers on both ends of the construction, a pilot car is running vehicle`s thru the construction zone. There are uncontrolled side streets, it was dark out.  V1 was stopped in the construction zone in the EB lane, loaded with asphalt. There were many construction vehicle`s, the paver, roller units, etc in the area and in front of his truck. V2 was stopped in the construction zone behind V1. V1 said he saw her sitting there behind him, wondered how she got there and thought about going out and telling her to go around. She had been there stopped for 6 minuets he estimated. V1 said he did not see V3 coming, just felt the impact. V2 was at the hospital when I talked to her, she left the scene before I arrived. V2 stated she went past the flagger and his sign said, &amp;quote;slow&amp;quote; on it. She said she was driving along and remembered thinking V3 was coming really fast at her, and then she was hit. She doesn`t remember being stopped in the construction zone behind V1. V3 stated that she was just driving along and didn`t see any lights or flares or anything else before hitting V2.  Carver Deputies told me that V3 driver smelled of alcohol when I arrived on scene. V3 driver was in a Carver Squad when I arrived. I gathered all the information and then placed V3 driver in the rear of my vehicle. As I walked her to my squad, she was unsteady on her feet, was slurring her words slightly. Inside the squad, I could smell a very strong odor of alcohol as she spoke to me. V3 driver was arrested for DUI. V2 driver had broken bones, shoulder, unknown what other injury at the time of report. NOT TO SCALE.</t>
  </si>
  <si>
    <t>Unit 1 was traveling west bound highway 5 from county road 51. Unit 1 struck a deer that was in the middle of the road. Deer ran off. No injuries to driver.</t>
  </si>
  <si>
    <t>THE DRIVER OF THE FORD WAS EAST ON HWY 5 PRIOR TO THE CRASH.  THE DRIVER OF THE PICKUP WAS NORTH ON CR 51 AND STOPPED AT THE STOP SIGN.  HE REPORTED THAT HE THOUGHT IT WAS CLEAR SO HE PROCEEDED AND COLLIDED INTO THE PASSENGER DOOR OF THE FORD. 
THE DRIVER OF THE PICK UP REPORTED THAT THE SUN WAS IN HIS EYES AND THAT WAS WHY HE DID NOT SEE THE FORD.
NO INJURIES REPORTED.
R&amp;V TOWING FOR BOTH VEHICLES.</t>
  </si>
  <si>
    <t>The crash occurred on westbound MNTH 5 at County Road 51.
The driver of vehicle one stated that she was traveling west on MNTH 5.  She stated that she turned right at County Road 51 to make a U-turn.  She stated that she began her U-turn to go back east on MNTH 5.  She stated that her vehicle hit the side of vehicle two as she was making her U-turn.  She stated that she did not see vehicle two prior to the collision.
The driver of vehicle two stated that he was traveling west on MNTH 5.  He stated that vehicle one came into his lane from the right.  He stated that vehicle one hit the right side of his vehicle causing it to go sideways and rollover multiple times.</t>
  </si>
  <si>
    <t>Hwy 5 approximately 500' east of Co Rd 51 had one lane shut down and was clearly marked as a work zone. The  westbound lanes were stopped by a flag man. Unit 2 was stopped at the stop sign which the flag man was holding. Unit 1 collided with the rear of Unit 2 as it sat stopped at the stop sign. Unit 2 sustained light damage to the rear bumper area. Unit 1 sustained moderate damage to the front end. Unit 1 struck with sufficient force to deploy both front air bags. No injuries were reported by either driver. Both vehicles were driven from the scene. 
This crash occured directly behind Deputy Bones' squad car which was also stopped at the stop sign directly in front of Unit 2.</t>
  </si>
  <si>
    <t>102ND ST</t>
  </si>
  <si>
    <t>Vehicle 3 was stopped in traffic WB highway 5 for another vehicle making a left turn.  Vehicle 2 was stopped behind vehicle 3.  Vehicle 1 was traveling WB highway 5 and was unable to stop before hitting vehicle 2 and pushing it into vehicle 3.  Vehicle two then went off the road to the left.</t>
  </si>
  <si>
    <t>102 Street</t>
  </si>
  <si>
    <t>Driver #1 stated she was driving WB on highway 5.  She stated she had the cruise control on.  Driver #1 stated she lost control, when she hit a large snow drift and snow covered roadway.  Veh #1 went into the south ditch.  No injuries and minor damage to Veh #1</t>
  </si>
  <si>
    <t>#1 was west bound on MNTH 5 when a deer ran into the road from the south.  #1 struck the deer with the left front of the vehicle.</t>
  </si>
  <si>
    <t>Vehicle 1 was travelling eastbound on Hwy 5 at 102nd Street in Waconia TWP when he lost control due to the icy road conditions. Vehicle 1 slid and spun into the westbound lane going into the north ditch.  Vehicle 1 hit snow bank and rolled vehicle approx. 2 times.  Driver of vehicle was the only one in the vehicle at the time of the crash and claimed no injuries. Vehicle sustained severe damage to multiple areas.
No other vehicles were involved.  Vehicle was pulled out by tow company and taken to their impound lot per the drivers request.</t>
  </si>
  <si>
    <t>On 06/21/2018 at 0546 hours, V/1 was traveling eastbound Highway 5 approaching 102nd street when a deer emerged from the ditch on the north side of Highway 5. V/1 struck the deer as it crossed south across Highway 5. Driver of V/1 stated he did not see the deer until it was too late and struck the deer. V/1 sustained moderate front end damage. There was one passenger in the vehicle at the time of the crash. Both parties were not in need of medical treatment. Vehicle not towed due to damage. MN DOT advised as to the deer's location.</t>
  </si>
  <si>
    <t>Vehicle #1 was Eastbound MN Highway 5 approximately 1/4 mile east of 102nd Street traveling at approximately 50 - 55 miles per hour. 
Vehicle #2 was Westbound MN Highway 5 approximately 1/4 mile east of 102nd Street. The driver of vehicle #2 was slowing down in her traffic lane as the vehicles in front of her were braking. The driver of vehicle #2 said she looked up and saw she was going into the eastbound lane of traffic and hit the drivers side front of vehicle #1, causing vehicle #1 to go into the south ditch of MN Highway 5 and hit a tree. Vehicle #2 came to rest sideways in the Westbound lane of MN Highway 5.
Both vehicle #1 and #2 sustained severe damage to the front ends of their vehicles.
Passenger of vehicle #1 received a minor cut on the right side of her neck from the seatbelt.</t>
  </si>
  <si>
    <t>CR 151</t>
  </si>
  <si>
    <t>Driver of #1 was west bound on MNTH 5. Driver skidded, went sideways into ditch on right side and rolled over.</t>
  </si>
  <si>
    <t>V/1 TRAVELING WEST ON MNTH 5.  V/2 HAD SLOWED TO ENTER A  DRIVEWAY. DRIVER OF V/1 TOLD ME THAT THE SUN GOT IN HIS EYES AND  DID NOT NOTICE THE TURNING VEHICLE.  V/1 DRIVER SPUN OUT, LEFT  THE ROADWAY, HIT THE DRIVEWAY APPROACH, AND PARTIALLY OVERTURNED.  IT WAS AT THIS POINT THAT V/1 HIT V/2.</t>
  </si>
  <si>
    <t>Unit 1 traveling West bound on Hwy 5. Unit 1 begins to swerve to the right side of the road.  Unit 1 then swerves to the left side of road crossing the centerline.  Unit 1 begins to rotated clockwise and off of the roadway to the left.   Unit 1 hits a culvert and flips, landing on the roof of the vehicle.  Multiple airbag deployment from Unit 1. Driver of Unit one is able to free himself from the vehicle with no injury. The passenger of vehicle is able to free herself with help from rescue. Female passenger transported by Ridgeview with possible injury.  Unit 1 was towed by Colony Plaza.</t>
  </si>
  <si>
    <t>MN HWY 5</t>
  </si>
  <si>
    <t>COUNTY ROAD 51</t>
  </si>
  <si>
    <t>VEHICLE #1 WAS GOING EASTBOUND ON HWY #5.
VEHICLE #1 HIT A PATCH OF ICE, SPUN OUT OF CONTROL, RAN OFF THE RIGHT SIDE OF THE ROAD AND OVERTURNED. 
NO INJURIES.
NO CITATIONS ISSUED.</t>
  </si>
  <si>
    <t>CO RD 151</t>
  </si>
  <si>
    <t>DRIVER#1 stated she was WB on MNTH5 when she encountered icy conditions due to snow blowing over the roadway. DRIVER#1 stated her vehicle suddenly slid off the roadway to the left and rolled over after it impacted deep snow in the ditch. UNIT#1 came to rest on its roof. DRIVER#1 sustained a black eye from contact with an unknown object during the rollover. UNIT#1 sustained light bodywork damage and a cracked windshield. UNIT#1 was towed from the scene via William's Towing of Excelsior. No citations.</t>
  </si>
  <si>
    <t>Co Rd 151</t>
  </si>
  <si>
    <t>Vehicle 1 was travelling westbound on Hwy 5, Approximately a half mile east of CO Rd 151. V1 lost control as a result of a large amount of drifting snow that had accumulated on that section of Hwy 5.  The snow drift covered both east and west lanes and was approximately 1-2 inches deep. V1 struck the snow bank on the north side of Hwy 5 and flipped over. There were no injuries reported at the time of the crash.   The vehicle was towed from the scene.</t>
  </si>
  <si>
    <t>Driver was not at the crash scene. I spoke with her hours after the crash. 
Driver said she was westbound on MNTH 5 when she said she swerved to avoid a deer in roadway. (Tracks indicate she was wrong way into opposing traffic when she swerved. Over corrected went into ditch and flipped.</t>
  </si>
  <si>
    <t>DRIVER#1 stated he was EB on Hwy 5 when he lost control of his vehicle on the icy roadway. DRIVER#1 said UNIT#1 slid off the roadway to the left and overturned onto its side upon impact with deep snow on the north side of HWY 5. No injuries. UNIT#1 sustained largely cosmetic damage and minor denting to the vehicle's passenger side. UNIT#1 had preexisting rust so the exact extent of damage was hard to determine. UNIT#1 was towed from the scene via Colony Plaza and impounded in their lot.</t>
  </si>
  <si>
    <t>Driver of Unit #1 ran of road right side, and struck tree. Driver of Unit #1 was not speeding, and shoulder of road was small causing driver to lose control of vehicle in ditch. No other vehicles were involved.
Minor injuries reported to Driver of Unit #1, and she was transported to RMC in Waconia by Paramedics.
Unit #1 was towed from scene by Colony Plaza.</t>
  </si>
  <si>
    <t>VEHICLE 3 WAS ON 5WB STOPPED WITH LEFT SIGNAL ON TO TURN LEFT INTO HER RESIDENCE DRIVEWAY OFF 5.  VEHICLE 2 WAS STOPPED BEHIND VEHICLE 3 WAITING FOR VEHICLE 3 TO TURN.  VEHICLE 1 WAS ON 5WB AND DID NOT STOP FOR VEHICLE 2 OR VEHICLE 3 AND REAR ENDED VEHICLE 2 VERY HARD PUSHING VEHICLE 2 INTO VEHICLE 3.  VEHICLE 1  THEN VEERED TO THE LEFT AFTER IMPACT INTO 5EB TRAFFIC.   VEHICLE 4 WAS ON 5EB GOING STRAIGHT AND HIT VEHICLE 1 IN THE DRIVERS SIDE OF VEHICLE 1. VEHICLE 4 VEERED RIGHT AFTER HEAD ON IMPACT AND CAME TO FINAL REST IN 5EB RIGHT DITCH.
ACCORDING TO DRIVER 2 HE SAW DRIVER 1 COMING BEHIND HIM VERY FAST NOT SLOWING AND ALL HE COULD DO IS BRACE FOR IMPACT.
THE 2 CHILDREN IN VEHICLE 1 AND DRIVER 1 WERE SERIOUSLY INJURED AND TRANSPORTED TO HCMC HOSPITAL VIA AMBULANCE.  DRIVER 1 HAS A BROKEN NECK, AND PASSENGER NATHANIEL BRAITH HAS SEVERE HEAD INJURIES. BOTH ARE IN CRITICAL CONDITION AT HCMC.
DRIVER 4 AND PASSENGER IN VEHICLE 4 SUFFERED INJURIES, AND WERE TRANSPORTED TO RIDGES HOSPITAL IN WACONIA.  THEIR INJURIES WERE NOT SEVERE.</t>
  </si>
  <si>
    <t>TWNS Orchard Road</t>
  </si>
  <si>
    <t>Driver of #1 was eastbound on MNTH 5.
Deer ran out of south ditch and struck #1</t>
  </si>
  <si>
    <t>Orchard Rd</t>
  </si>
  <si>
    <t>Vehicle #1 was WB on Hwy 5, lost control, went into the south ditch and rolled over.
A single set of foot prints were seen walking away from Veh #1.  A White male, with dreadlocks, was picked up by a another vehicle.   
Driver #1 is Unknown. 
Attempts were made to contact the vehicle owner. Owner was never contacted.</t>
  </si>
  <si>
    <t>Veh 1 driver said wb at 58 MPH and swerved to avoid deer in roadway.  All involved said no injuries.  Parents came out and were able to drive damaged car from scene.  Other juvenile's parents notified and parent of driver gave them a ride home.  Veh 1 went off road, through ditch, hit fence post and through an electric fence and came to rest in field.  Property owner estimated damage to fence to be $50.  Will call back if finds further damage in morning.  Driver issued citation for multiple provisional DL violations.  White copy issued.</t>
  </si>
  <si>
    <t>TWNS Orchard Rd</t>
  </si>
  <si>
    <t>Driver of #1 said he was eastbound on MNTH 5. Driver said he fell asleep at the wheel, ran off road. Tracks indicate he struck the driveway approach at 12075 MNTH 5. He then vaulted the approach and landed on wheels.</t>
  </si>
  <si>
    <t>ORCHARD RD</t>
  </si>
  <si>
    <t>-DV1 W/B 5
-DV1 SAID SHE DROPPED HER MAKE-UP AND LOOKED DOWN
-V1 WENT OFF THE ROADWAY TO THE RT AND ROLLED OVER IN THE NORTH DITCH</t>
  </si>
  <si>
    <t>Oak Ave</t>
  </si>
  <si>
    <t>Unit 2 was turning northbound on Oak Ave from Highway 5. Unit 1 was following to close and ran into the back of Unit 2. Driver of Unit 1 was cited for no insurance and following to close.
No injuries. Neither vehicle was towed.</t>
  </si>
  <si>
    <t>Deputies were dispatched to a report of a unoccupied vehicle in the ditch. Upon arrival, deputies located an unoccupied Red Monte Carlo on the South side of highway 5 just west of Orchard road.
The vehicle appeared to have been travelling WB on highway 5, and lost control. The vehicle went into the ditch on the south side of the road. I observed that the front, and side windows were broken out of the car. These broken windows appeared to have been inflicted by the driver after the crash.
I attempted to contact the driver numerous times via phone but was unable to speak with him. I made contact with the RO, and he advised that he knew his nephew was driving it, and that he was safe "somewhere".</t>
  </si>
  <si>
    <t>MN Hwy 5</t>
  </si>
  <si>
    <t>Driver of unit 1 advised she was looking down playing with the radio and was traveling sw at 55 mph.  Driver of unit 1 looked up and noticed traffic in front of her stopped as another vehicle was making a left hand turn.  Driver of unit 1 was unable to come to a complete stop and struck unit 2.  Driver of unit 2 advised he was stopped waiting for three other cars in front of him in the traffic lane as the lead car was making a left hand turn.  Driver of unit 2 looked into rear view mirror and noticed unit 1 coming at him at a high rate of speed.  Driver knew unit 1 was going to hit him so he drove off the road and into the ditch to avoid contact.  Unit 1 struck unit 2 in the left rear bumper and damage to unit 1 was to the front right bumper.  
No injuries.  Unit 1 driver cited to fail to drive with due care.</t>
  </si>
  <si>
    <t>Driver was traveling eastbound on Highway 5, approaching the roundabout at Orchard Road. The driver drove straight through/across the roundabout, struck a light pole, drove approximately 250 yards in the ditch, jumped a driveway, and then came to a stop. 
The driver was confused, and did not know that he had driven in a ditch and had passed so much distance. 
The drivers son arrived on scene and stated that he  and other family members were going to speak about their fathers drivers status.</t>
  </si>
  <si>
    <t>Driver #1 stated he was EB on Hwy 5 when a deer ran infront of his vehicle.
Vehicle #1 hit the deer.  
Passenger #2 appeared to have minor injuries from the airbag deployment</t>
  </si>
  <si>
    <t>Vehicle 1 was travelling westbound on Hwy 5 approaching the intersection of Hwy 5 &amp; Orchard Rd. Vehicle 2 was travelling in front of V1 and stopped on Hwy 5 to make a left turn onto southbound Orchard Rd. The driver of V1 said he was looking in the rearview mirror and did not see V2 stop and turn on its blinker. The driver of V1 said he was distracted and took his eyes off the road for about four seconds. The driver of V2 said she was making a left turn on to southbound Orchard Rd when she was hit from behind by V1. No injuries were reported at the time of the crash, however the driver of V2 was going to get checked out at Ridgeview Medical Center in Waconia as a precautionary evaluation. Both vehicles were towed form the scene to Colony Plaza. The driver of V1 was issued a citation for Failure to Driver with Due Care and Control.</t>
  </si>
  <si>
    <t>Vehicle 1 was travelling eastbound on Hwy 5 at Orchard Rd when a deer ran out in front of his vehicle. The deer struck the vehicle in the front passenger side. The deer was not located after the crash. The driver of V1 drove to Strong Drive and reported the crash. No injuries reported at the time of the crash.</t>
  </si>
  <si>
    <t>Unit 1 was driving Eastbound Highway 5 approaching the intersection/ roundabout of Orchard Road. Unit 1 did not slow down through the intersection. Unit one drove over the median divider on the west side, drove over the roundabout about, striking the sign. Unit 1 continued to drive over the roundabout, veering off the road to the south, onto a walking path. The vehicle then corrected and continued to drive eastbound on Highway 5. The driver was not injured. Unit 1 was stopped in Chanhassen, where the driver was found to be intoxicated. The driver was arrested for DWI and provided a .14 BrAC.</t>
  </si>
  <si>
    <t>Unit 1 was eastbound on Hwy 5 and nearing the roundabout at Orchard Road.  The driver of Unit 1 admitted to driving too fast and losing control as he entered the roundabout.  Unit 1 left the roadway, entered the interior, grassy portion of the roundabout, struck road signs, and continued traveling east.  Unit 1 came to a rest in the center median of Hwy 5 on the east side of the roundabout.  Unit 1 drove away from the scene.</t>
  </si>
  <si>
    <t>0300000000000005-D</t>
  </si>
  <si>
    <t>The crash occurred at the roundabout at the intersection of MNTH 5 and Orchard Road.  The Saab was traveling westbound on MNTH 5 and had already entered the roundabout.  As the Saab was coming through the roundabout, the bus failed to yield to the Saab and entered the roundabout.  As the bus entered the roundabout, it hit the right side of the Saab.  There were no reported injuries.  No tows were required.</t>
  </si>
  <si>
    <t>Unit 1 was traveling east bound on Hwy 5 near 94th St.  The driver of Unit 1 lost consciousness and drove off the road to the left.  Unit 1 then struck a guard rail on the north side of Hwy 5.  Unit 1 drove over the guard rail and came to a stop facing north in the north ditch of Hwy 5.
A witness traveling west bound on Hwy 5 stated she saw Unit 1 approaching east bound.  she stated Unit 1 was driving normal and then swerved to the left and off the road striking the guardrail. 
The driver of Unit 1 stated he lost consciousness while driving on Hwy 5 and regained consciousness when he struck the guard rail.   Driver of Unit 1 reported no injuries at the scene and declined medical attention.</t>
  </si>
  <si>
    <t>MNTH 5 AT OAK, WACONIA.  V/1 WAS WEST ON MNTH 5, APPROACHING OAK STREET, MOVING TO THE LEFT TURN LANE. APPROACHING A RED LIGHT.  V/2 WAS SOUTH BOUND ON OAK TO GO EAST ON MNTH 5.  HAVING A GREEN MAIN LINE LIGHT AND A FLASHING YELLOW LEFT TURN ARROW.  V/1 DRIVER SAID HE HIT A PATCH OF ICE AND COULD NOT STOP.  V/1 HIT V/2.  IT SHOULD BE NOTED, THE COMPLETE ROADWAY WAS A SLOPPY MIX OF SNOW AND SLUSH.</t>
  </si>
  <si>
    <t>-CRASH OCCURRED ON EB HWY 5/CR 10
-DV1 WAS SB CR 10. SHE SAID HER LIGHT HAD BEEN GREEN BUT SHE STOPPED BECAUSE AN EMERGENCY VEHICLE WITH IT'S LIGHTS ACTIVATED WAS APPROACHING THE INTERSECTION WB ON HWY 5.  DV SAID HER LIGHT TURNED RED AS SHE WAS WAITING AT THE BEGINNING OF THE INTERSECTION
-DV2 WAS EB HWY 5 IN THE RIGHT LANE.  SHE SAID SHE HAD A GREEN LIGHT
-WITNESS WITSCHORIK WAS EB HWY 5 IN THE LEFT LANE. HE SAID EB HWY 5 TRAFFIC HAD A GREEN LIGHT AND HE BRAKED TO AVOID GETTING INTO A CRASH WITH V1.  HE SAID HE HONKED HIS HORN TRYING TO GET DV1'S ATTENTION
-WITNESS TCVIROVA WAS SB CR 10.  SHE SAID SB CR 10 HAD A RED LIGHT
-V1 STRIKES V2</t>
  </si>
  <si>
    <t>The vehicles were traveling eastbound on MNTH 5, near Oak Avenue.  Traffic came to an abrupt stop.  The gray Honda came to a stop behind traffic, and the black Honda came to stop behind the gray Honda.  The Dodge was traveling behind the black Honda and applied the brakes, but he was following too close to stop in time.  The Dodge rear-ended the black Honda and pushed it into the gray Honda.  The Dodge caught fire, which was put out by the fire department.  The Dodge was towed from the scene.  All passengers of Dodge sustained injuries and were transported to the hospital via ambulance.</t>
  </si>
  <si>
    <t>Oak ave,</t>
  </si>
  <si>
    <t>Unit #1 rear ended by unit #2 as they entered a work zone.  two lane closed to one lane and flagged.
Driver of unit #2 charged with CVO/DWI and booked.
Driver of unit #1 had a head injury and was tranport by ambulance to the hospital</t>
  </si>
  <si>
    <t>V1 and V2 were traveling Eastbound on highway 5, West of the intersection of Oak Avenue. 
V2 was stopped for the red light, V1 ran into V2. The driver of V1 stated " I just looked down for a second." There was moderate damage to V1, and appeared that she hit V2 very hard. V2 had minor damages to the rear bumper. both cars were able to be driven from scene.
I was forced to clear the crash to respond to an unrelated call. Documents were later delivered to drivers. 
The driver of V1 was cited for duty to drive with due care.</t>
  </si>
  <si>
    <t>OAK AVE</t>
  </si>
  <si>
    <t>Unit 1 was eastbound on MN Hwy 5 and had moved to the left turn lane to go north on Oak Ave.  Its driver said the traffic signal for her lane was flashing a yellow arrow.  The Unit 1 driver said she saw Unit 2 approaching her on westbound MN Hwy 5 at a high rate of speed so she applied the brakes to stop her vehicle in order to allow Unit 2 to pass through the intersection.  The Unit 1 driver said her vehicle was sliding forward due to the icy road surface.  Snow had recently fallen.  The Unit 1 driver said her vehicle slid into the path of Unit 2, resulting in the crash.  Unit 1 was pushed to the road side at the northwest corner of the intersection.
The Unit 2 driver said he was westbound on MN Hwy 5 and was continuing to drive straight through the intersection when he saw Unit 1 slide into the path of his vehicle.  The Unit 2 driver said he had no time to react before the crash.  The Unit 2 driver said the traffic signal for his lane was displaying solid green.  Unit 2 was found in the center of the intersection.</t>
  </si>
  <si>
    <t>The crash occurred at the intersection of MNTH 5 and Oak Avenue.  The Mercury was traveling westbound on MNTH 5 in the right lane.  The Chevrolet was turning left to go northbound on Oak Avenue from MNTH 5 eastbound.  The Chevrolet had a flashing yellow arrow and the Mercury had a green light.  The Chevrolet did not yield to the Mercury and conducted the left turn in front of the Mercury.  The Mercury had no time to react to the turning Chevrolet and hit the Chevrolet at a right angle on the passenger side.  Both vehicles had to be towed from the scene.  Both drivers and all the passengers in the Chevrolet had to be transported to the hospital, due to injuries.</t>
  </si>
  <si>
    <t>MNTH 5 AT CSAH 10, WACONIA.  V/1 WAS EAST BOUND ON MNTH 5 IN THE LEFT TURN LANE.  V/2 WAS WEST ON MNTH 5.  V/1 DRIVER TOLD ME THAT SHE HAD A FLASHING YELLOW ARROW.  NOT SEEING ANY VEHICLES IN THE AREA, SHE ATTEMPTED A U-TURN.  V/2 WAS WEST BOUND ON MNTH 5, HAVING A GREEN LIGHT.  V/1 MADE A U-TURN IN THE PATH OF V/2.  NOT ABLE TO STOP IN TIME, V/1 WAS HIT BY V/2.</t>
  </si>
  <si>
    <t>Vehicle 1 (659RBY) was travelling eastbound on Highway 5 near Oak Avenue in Waconia, Minnesota.  At the intersection of Highway 5 and Oak Avenue the traffic light turned red.  The driver of vehicle 1, Jessica Lynn Johnson DOB 1/12/1991, said she was unable to stop in time for the red light.  This caused her vehicle to strike a second vehicle in the rear.  Vehicle 1 had moderate damage to its front left bumper and headlight. 
Vehicle 2 (694PPL) had very minor damage to the rear of the vehicle.  Driver 2, Annette Pauline Thomas DOB 06/04/1983, stated her vehicle was struck as it came to a stop at the intersection.  Vehicle 2 had very minor damage on the bumper of the vehicle.  
Neither party was injured and both vehicles were able to be driven off the scene.</t>
  </si>
  <si>
    <t>MNTH 5 WEST OF OAK, WEST OF WACONIA.  TRAFFIC IN THE AREA HAD SLOWED.  FOR SOME UNKNOWN REASON THE LEAD VEHICLE SLOWED.  NOT STOPPING IN TIME, V/1 HIT V/2, V/2 WAS PUSHED INTO V/3, V/3 WAS PUSHED INTO V/4, V/4 WAS PUSHED INTO V/5, AND V/5 WAS PUSHED INTO V/6.</t>
  </si>
  <si>
    <t>Units 1 and 2 were both westbound on Hwy 5 and had just went through the intersection with Oak Ave.  Unit 1 was directly in front of Unit 2.  The Unit 1 driver said he had to stop quickly for traffic in front of him and that once he did, Unit 2 rearended him.  The Unit 2 driver said he saw Unit 1 stop quickly, but failed to react in time to avoid colliding with Unit 1.  Unit 2 driver was cited for failure to drive with due care.  The Unit 1 passenger complained of minor head and neck pain.</t>
  </si>
  <si>
    <t>Hwy. 5</t>
  </si>
  <si>
    <t>Oak Ave.</t>
  </si>
  <si>
    <t>V1 was EB on on Hwy. 5 from NYA. V2 was also EB on Hwy. 5 from Countryside Vet. V2 rearended V1 west of the the intersection on Hwy. 5 just west of Oak Ave. I spoke with the D1 who stated she seen V2 come up behind her "like a bat out of hell" and was all over the road. D1 stated she was ready to call 911 for a driving complaint on V2. I spoke with D2, D2 stated he had a kitten in his vehicle which was crawling around by the pedals, he went to grab the kitten by his feet and that's when he crashed into V1.  V1 sustained light damage to the rear passenger side bumper. V2 sustained no damage. D2 was cited for Failure to Drive with Due Care. No tows and no injuries.</t>
  </si>
  <si>
    <t>Unit 1 was traveling westbound on Highway 5, approaching Oak Avenue in the City of Waconia. The driver of Unit 1 was experiencing flu-like symptoms while approaching the intersection and leaned to his left to vomit out the driver's window. In doing so, the driver turned the wheel to the left as well. 
The vehicle struck a "Divided Roadway" indicator sign, knocking it off at the base. The vehicle continued into on-coming traffic. The driver realized what had occurred and panicked, jerking the wheel back to the right. The vehicle jumped over the curbed median and came to a stop on the right hand shoulder of westbound Highway 5.
The vehicle sustained an indentation to the passenger side of the front bumper and both passenger side tires went flat.
The driver was checked by paramedics on scene and did not sustain any injuries. The vehicle was towed by Colony Plaza due to the two flat tires.</t>
  </si>
  <si>
    <t>Pedestrian(P)and her 8 yr old brother were at Oak Ave waiting to cross Hwy 5. Brother stated he saw a veh trav w/b approx 30-50 mph and stated the veh had a green light. Brother told (P) to not cross because of the veh approaching. (P) stated she could make it. (P) ran out in road as veh was approaching. It appears as (P) stopped when veh was by (P). (P) possibly sprained ankle and fell to the ground. (P) fell on her right elbow - minor cuts with small amount of blood. Driver (D) stopped and turned around to check on (P). It is unknown if (D) knew (P) was injured. (D) did offer to drive (P) and her brother home but they refused. (P) called parents when at home. Parents refused transport by ambulance and (P) was transported by father. Mother's name is Jennifer Lynn Aagaard (612-708-5493). Only description of veh was that it was a red passenger car. A/F driver.</t>
  </si>
  <si>
    <t>mn 5</t>
  </si>
  <si>
    <t>oak avenue</t>
  </si>
  <si>
    <t>#1 driver stated the light for him to go south on Oak Avenue had just changed to a solid green.  #1 driver stated he waited 2 seconds, looked to the west and proceeded across the intersection and was struck.
#2 driver stated she was westbound MN 5 at 50 mph with a solid green light.  #2 driver stated the other veh. appeared in her lane and she tried to moved over to miss the truck.  #2 veh and #1 veh. struck each other in the intersection.</t>
  </si>
  <si>
    <t>#5</t>
  </si>
  <si>
    <t>Vehicle #1 was traveling south on Oak Ave at intersection with MN Hwy #5.Vehicle #2 was traveling north on Oak Ave at intersection with Mn Hwy #5.  Driver #1 stated she was intending to turn onto east bound Hwy #5.  Traffic signal turned green, Driver #1 proceeded to turn into path of Vehicle #2, which was proceeding north, also with green light.  Witness advised that there was no grren arrow visible for south bound Oak to east bound Hwy #5.  Witness stated that Vehicle #1 failed to yield right-of-way to Vehicle #2 at time of crash.</t>
  </si>
  <si>
    <t>V/1, V/2, AND V/3 ALL TRAVELING EAST ON MNTH 5.  THE LIGHT HAD TURNED FROM RED TO GREEN, AND A PACK OF VEHICLES STARTED TO PULL AWAY FROM THE LIGHT.  V/1 APPROACHED THE PACK OF SLOWER MOVING VEHICLES.  V/1 RAN INTO V/2, PUSHING V/2 INTO V/3.  I TALKED WITH THE DRIVER OF V/3.  SHE TOLD ME THAT THE PACK OF VEHICLES WAS MOVING SLOWLY AWAY FROM THE LIGHT.  SHE HAD PLENTY OF ROOM BETWEEN HER VEHICLE AND A SLOWER MOVING VAN.  V/2 DRIVER TOLD ME THAT HE THOUGHT THE VAN HAD STOPPED.  V/1 RAN INTO THE BACK OF V/2, PUSHING V/2 INTO V/3.</t>
  </si>
  <si>
    <t>Mun Oak Avenue</t>
  </si>
  <si>
    <t>Driver of #2 was westbound on MNTH 5.
Driver of #1 was south on MUN Oak Ave. making a right turn onto MNTH 5.
There was a lot of traffic on MNTH 5 and MUN Oak. Driver of #1 said he checked traffic and proceeded to enter MNTH 5 west when #2 struck him in the drivers side of his vehicle.</t>
  </si>
  <si>
    <t>Unit 1 was westbound Hwy 5 approaching the intersection of Oak Ave. Unit 1 signaled to turn right, or NB, onto Oak Ave and moved into the right turn lane. Driver of Unit 1 changed her mind and re-entered westbound lane of Hwy 5, pulling out in front of Unit 2. Unit 2 also westbound behind Unit 1. Semaphore showed green light for westbound traffic. Unit 2 attempted to slow/stop, but struck Unit 1 from behind, causing moderate damage to both vehicles.</t>
  </si>
  <si>
    <t>Vehicle 1 was making a left turn onto eastbound Hwy 5 from southbound Oak Ave. V1 had the green turn arrow. Vehicle 2 was making a right turn onto eastbound Hwy 5 from northbound Oak Ave. The driver of V2 said she did not see V1 enter the intersection when she was making her right turn onto eastbound Hwy 5. The driver of V1 said he had the green turn arrow and V2 struck him as he was turning onto Hwy 5. No injuries were reported at the time of the crash. No witnesses are known at this time. Both vehicles left the scene in working order.</t>
  </si>
  <si>
    <t>VEH 1 STOPPING FOR RED LIGHT
VEH 2 REAR ENDED VEH 1 AS IT STOPPED.</t>
  </si>
  <si>
    <t>The crash occurred at the intersection of MNTH 5 and Oak Avenue.  The snow plow was traveling westbound on MNTH 5 in the right lane and clearing the lane of snow.  The Edge was facing southbound on Oak Avenue, waiting to turn eastbound on MNTH 5.  THe Edge received a green arrow and proceeded to turn left onto MNTH 5.  The snow plow had the sun in his eyes and did not realize that the light had turned red.  The snow plow proceeded through the intersection on the red light and struck the left rear of the Edge.  There were no reported injuries.  No tows were required.</t>
  </si>
  <si>
    <t>Vehicle #1 west bound Hwy 5. Vehicle #2 struck Vehicle #1 From behind</t>
  </si>
  <si>
    <t>Mill Lane</t>
  </si>
  <si>
    <t>Vehicle was travelling West on Hwy 5 and was approaching Mill Lane in Waconia. The vehicle crossed the center line and drove up onto the median, scraping the bottom of the vehicle on the concrete. The vehicle hit a street sign in the median. The vehicle came to a rest facing W on Hwy 5 approximately 200 feet West of Oak Ave. Vehicle had severe front end damage primarily on passenger side. Vehicle towed by Colony Plaza to their lot. Female driver arrested for DWI.</t>
  </si>
  <si>
    <t>Mill Ln</t>
  </si>
  <si>
    <t>Vehicle 1 was traveling eastbound on Hwy 5. Vehicle 2 was also traveling eastbound on Hwy 5 behind V1. The driver of V1 said an unidentified vehicle that was in front of her, rapidly slowed down and made a U-turn through the center median. V1 said she had to swerve and slam on her breaks in order not to hit the vehicle. V2 said she did not see the other vehicle making a U-turn and tried to swerve to avoid hitting V1. V2 struck V1 in the rear. The vehicle that made the illegal U-turn slowed but did not stop. There is no other information about the unidentified vehicle.   V1 and V2 pulled to the shoulder at a safe location and exchanged information. No injuries were reported at the time of the crash. Both vehicle were able to drive from the scene.</t>
  </si>
  <si>
    <t>I located a damaged Do Not Enter sign at the intersection of Hwy 5 and Mill Lane.  The sign post was bent and broken off from its mount.  There were skid marks indicating a westbound Hwy 5 vehicle had been in the left turn lane for going south on Mill Lane but it appeared the vehicle continued west, jumped up on to the center median, locked the brakes and struck the sign.  The vehicle responsible for the damages was not located.</t>
  </si>
  <si>
    <t>Strong Dr</t>
  </si>
  <si>
    <t>Units 1,2, and 3 were all in a line of eastbound traffic on Hwy 5, approaching a red light at Co Rd 10.  Units 1 and 2 had just stopped for those ahead of them when Unit 3 rearended Unit 2, which was then pushed into the rear of Unit 1.  The Unit 3 driver said he looked to the side prior to the crash and failed to stop in time for the traffic ahead of him.</t>
  </si>
  <si>
    <t>Market Blvd</t>
  </si>
  <si>
    <t>Unit 1 was was traveling westbound on MN Hwy 5. Unit 2 was following Unit 1. Unit 1 stated a vehicle merged in on the right turn lane from Market Blvd. 
Unit 1 slowed to allow the vehicle to merge in and Unit 2 struck Unit 1 on the bumper hitch. There was little to no damage on Unit 1 and light damage to Unit 2 in the front bumper. 
Unit 2 stated he was following the truck and was unable to stop in time.</t>
  </si>
  <si>
    <t>Unit 1 was making a left through intersection to go east on HWY 5 on a solid green light(not green arrow). Unit 1 failed to yield to Unit 2 proceeding north through the intersection on a solid green light to continue north on Market Blvd. Unit 2 was unable to stop and hit Unit 1 on the passenger side.</t>
  </si>
  <si>
    <t>Unit 2 was Northbound on Market Blvd. Unit 2 proceeded into the intersection with green lights. Unit 1 was stopped facing Southbound on Market Blvd at the stop lights. Driver of unit 1 stated she saw the lights turn green and she thought she had a green arrow. Unit 2 struck Unit 1 in the center of the intersection. Witness confirmed Unit 2 had right of way. Driver of Unit 1 cited for failure to yeild right of way. Both vehicles were driveable.</t>
  </si>
  <si>
    <t>MN State Highway 5</t>
  </si>
  <si>
    <t>Unit 01 was traveling west bound on Highway 5 approaching Market Blvd. Unit 01 stopped for a red light at the intersection of Hwy 5 and Market Blvd. Unit 02 failed to notice unit01 had stopped for the red light. Unit 02 rear ended unit 01. No injuries, no photographs.</t>
  </si>
  <si>
    <t>Market Blvd.</t>
  </si>
  <si>
    <t>On 04/30/2015 at 1500 hours, there was a two vehicle property damage crash at the intersection of Market Blvd. and MNTH 5 in the city of Chanhassen.  Vehicle 1 was south on Market Blvd, merging onto westbound MNTH 5.  Vehicle 1 stopped for traffic and was struck by Vehicle 2 that was also merging onto MNTH 5.  
Vehicle 1 sustianed severe damage to the rear.  Vehicle 2 sustained moderate damage to the front.
Driver two was cited for failure to drive with due care.  
Both vehicles were driven from the scene.  
No injuries reported.</t>
  </si>
  <si>
    <t>Unit 1 and Unit 2 were stopped at the intersection for a red light at Hwy 5 and Market Blvd facing westbound. The light changed from red to green. Unit 1 thought Unit 2 was proceeding through the green light but Unit 2 was still stopped due to traffic in front of him being stationary.
Moderate damage to the front of Unit 1. Light damage to the rear of Unit 2.
No vehicles were towed from the scene.
No injuries or citations for this incident.</t>
  </si>
  <si>
    <t>Witness stated Vehicle 2 was tailgating him east bound on Highway 5, driving into oncoming traffic and passed witness in a no passing zone.  Witness stated Vehicle 2 stopped behind Vehicle 1 at the red light in the straight lane of east bound Highway 5 at the intersection with Carver County Road 10.  Witness stated Vehicle 2 began driving forward and Vehicle 2 front end hit back end of Vehicle 1.  Witness stated the controlled intersection semaphore light turned green after a few seconds and Vehicle 1 pulled over to the side of the road.  Witness stated Vehicle 2 stopped in the middle of the road, the light turned yellow, then red and Vehicle 2 turned north on County Road 10, then left onto Strong Drive, then a right turn into a McDonald's parking lot and then Vehicle 2 got into the drive thru.  
Driver 1 stated Vehicle 1 was stopped in the straight lane of east bound Highway 5 at the intersection with County Road 10.  Driver 1 stated Vehicle 2 stopped behind Vehicle 1, then started forward, like the intersection was controlled by a stop sign.  Driver 1 stated the front end of Vehicle 2 hit the back end of Vehicle 1.  Driver 1 stated 3-6 seconds later, the controlled intersection light turned green and he drove Vehicle 1 onto County Road 10 and pulled over to exchange information.  Driver 1 stated Vehicle 2 did not stop and quickly drove away from Vehicle 1.  Driver 1 stated Driver 2 told Driver 1, that Vehicle 1 had backed into Vehicle 2.  
Driver 2 stated Vehicle 2 stopped behind Vehicle 1 at the intersection.  Driver 2 stated he thought Vehicle 1 was going to move forward when the light changed green but Vehicle 1 did not move.  Driver 2 stated he began to drive Vehicle 2 forward before Vehicle 1 began to move forward.  Driver 2 stated Vehicle 2 was moving less than 20 mph when Vehicle 2 front end hit Vehicle 1 back end.  Driver 1 stated he did not see any damage so he continued to drive to his destination, McDonald's.  
Driver 2 was unable to locate insurance for Vehicle 2.  Driver 2 was found to be over 18 years old, with an instruction permit.  Passenger 1 in Vehicle 2, had a valid driver license but was not over the age of 18.  
Damage to Vehicle 2 included a dent in the rear bumper on the left/driver side, bumping upward on the top of the bumper.  No damage to Vehicle 2.  No injuries.
Citation issued to Driver 2 for Instruction Permit restriction violation and no proof of insurance.</t>
  </si>
  <si>
    <t>WACONIA PKWY S</t>
  </si>
  <si>
    <t>Unit 1 eastbound on MN Hwy 5 and had entered the left turn to proceed north on Co Rd 10.  The Unit 1 driver said she saw another vehicle was stopped in her lane for a red light and realized that she was not able to stop in time due to the icy road surface to avoid a collision.  The Unit 1 driver said she purposefully drove into the raised, concrete center median to avoid crashing into the stopped vehicle ahead of her.  Unit 1 hit the median's curb and proceeded east, striking and damaging two signs on the east end of the median.</t>
  </si>
  <si>
    <t>Unit 1 was westbound on MN Hwy 5 and I was about 100 feet behind it when i saw it enter the curved exit to Strong Dr at too high of a rate of speed.  Unit 1 jumped the median island at that intersection, struck a sign, continued northwest across Strong Dr, jumped the curb on west side of Strong Dr., continued northwest across grass of McDonalds restaurant, stopped once it struck the brick-constructed sign of McDonalds at its entrance.  I saw the front airbags deploy.  Driver got out of vehicle under her own power.</t>
  </si>
  <si>
    <t>Unit 1 was driving North on Co Rd 10 (Waconia Pkwy S)approaching Hwy 5. The Driver of Unit 1 (Severson) stated that she was following her sister (witness 2, Rehmann) stopped at the red light crossing Hwy 5. Severson stated that the light turned green and she started to go through the intersection following Rehmann. Severson stated that as she went through the intersection collided with Unit 2. Unit 2 was driving west on Hwy 5 approaching Co Rd 10. The driver of Unit 2 (Marlie Lange)stated that she had a green light and as she entered the intersection she collided with Unit 1. The passengers in Unit 2 (Gove &amp; Ohlsen) also stated that they believed the light was green for westbound traffic and Unit 2. Witness 1 (Brakemeier) stated that he was behind Unit 1 and was approaching Hwy 5 and to the best of his knowledge the light for northbound traffic and Unit 1 was red. Witness 2 (Rehmann) stated that she was in front of Unit 1 and stopped at the red light and it then turned green so Rehmann and Unit 1 drove through the intersection. I was unable to determine who was at fault for the crash or which Unit had the green light. No citation was issued. both Unit 1 and Unit 2 were towed from the scene with moderate, disabling damage by Colony Plaza Towing. The only injury reported was by Severson who stated she has minor knee pain. Severson was checked out by Ridgeview Ambulance and refused transport. I exchanged all information from parties involved.</t>
  </si>
  <si>
    <t>Vehicle 2 was traveling WB highway 5, and slowing down at a yellow light at the County Road 10. V1 was behind v2, and rear ended V2. 
Both drivers declined medical attention. V2 stated that as soon as she was hit, she could see V1 looking down. I asked V1 if she was using her phone, she stated that she was using it for directions.
I issued V1 a citation for duty to drive with due care. 
Both vehicles were able to be driven from scene.</t>
  </si>
  <si>
    <t>Unit 4, 3, and 2 were westbound on Hwy 5 and were slowing down for the traffic light at Hwy 5 and Co Rd 10. Driver of Unit 1 stated he did not see the vehicles in front of him start slowing down. Unit 1 rear-ended Unit 2. Unit 2 then jolted forward from the impact and struck Unit 3. Unit 3 jolted forward from the impact and struck Unit 4.
No injuries. Unit 2 was towed by colony plaza.
Driver of Unit 1 cited for failure to drive with due care.</t>
  </si>
  <si>
    <t>Vehicle 2 was traveling eastbound on Hwy 5 approaching Co Rd 10. V1 was behind V2. V1 slid on the ice and struck V2. Very minor damage caused. No injuries reported at the time of the crash. Both vehicles pulled off the road into an adjacent parking lot for the info exchange.</t>
  </si>
  <si>
    <t>Unit 1 was eastbound on Hwy 5, stopped for a red light at Co Rd 10, behind several other vehicles.  Unit 2 was also eastbound on Hwy 5, directly behind Unit 1.  Unit 2 driver said she thought the traffic signal had turned green and that Unit 1 had started moving.  Unit 2 driver said she then diverted her attention to the child in the second row seat.  Unit 2 then rearended Unit 1, causing minor damages.  Neither vehicle was towed.</t>
  </si>
  <si>
    <t>V1 and V2 in W/B turn lane from N/B CoRd. 10 to W/B Hwy 5.  V1 and V2 were side by side in double turn lanes, both going from N/B CoRd. 10 to W/B Hwy 5.  V1 was in the left lane of the two lanes and V2 was in the right lane of the two lanes.  As V1 and V2 made the turn from N/B CoRd. 10 to W/B Hwy 5, V1 drifted into V2's lane.  The front right quarter panel and tire of V1 struck the front left quarter panel, driver door and rear door of V2.  As a result of the crash, moderate damage was done to both vehicles and did meet the State threshold of $1000.00.  Neither vehicle towed as a result of the crash.  Both driver accounts of the accident matched physical evidence at the scene.  Vehicles moved prior to LE arrival.</t>
  </si>
  <si>
    <t>MNTH 5 AT CSAH 10, WACONIA.  V/1 WAS NORTH BOUND ON CSAH 10, MAKING A TURN TO GO WEST ON MNTH 5.  V/2 WAS SOUTH BOUND CSAH 10, CROSSING OVER MNTH 5.  V/1 DRIVER TOLD ME THAT AS SHE WAS NORTH BOUND, ABOUT TO MAKE  HER LEFT TURN, HER ARROW WENT FROM GREEN TO YELLOW.  V/2 DRIVER TOLD ME THAT SHE HAD A GREEN LIGHT.  V/1 WAS TURNING WHEN IT WAS HIT BY V/2.</t>
  </si>
  <si>
    <t>Unit 1 was traveling eastbound on Highway 5 and making a left at the intersection of Highway 5 and County Road 10. Unit 1 driver stated he had a green turn arrow and proceeded to turn to go north bound on County Road 10 when he was struck by unit 2.
Unit 2 was traveling westbound on Highway 5 at the intersection of County Road 10. Unit 2 driver stated that unit 1 pulled out in front of him and the two vehicles collided.
Unit 1 was operational and drove away from the scene. Unit 2 had disabling front end damage and was towed by Colony Plaza Towing. Driver 2 had injuries to the left side of his face and was seen on scene by paramedics. Driver 2 was not transported to the hospital and was transported home by family members.</t>
  </si>
  <si>
    <t>W 13TH ST</t>
  </si>
  <si>
    <t>Unit 1 was traveling northbound on County Road 10 making a left hand turn from the inside turn lane (West most turn lane) to go westbound on Highway 5. Driver 1 stated that he had a flashing yellow arrow. Unit 2 was traveling southbound on County Road 10 through the intersection with Highway 5 to continue to go southbound on County Road 10. Unit 2 had a solid green light. Unit 1 turned in front of Unit 2 and the two came into contact. Both suffered moderate damage that required the vehicles to be towed by Colony Plaza. Driver 1 admitted the crash was his fault. Driver 1 later told deputies that he did not have insurance on his vehicle. Driver 1 will be charged for No Insurance and Failure to Yield.</t>
  </si>
  <si>
    <t>Unit 1 was waiting on County Rd. 10 to take a left onto westbound Hwy 5 in Waconia.  Unit 1 had a flashing yellow turn signal and proceeded into the intersection.  Unit 2 was southbound Waconia Pkwy S approaching Hwy 5.  Unit 2 had a green light and entered the intersection striking unit 1 as she was making her left hand turn. Unit 2 had the right of way.  There were no injuries, no vehicles were towed.  Unit 1 was cited for failure to yield right of way.</t>
  </si>
  <si>
    <t>Unit 1 was headed eastbound on HWY 5 approaching the intersection of HWY 5 and County RD 10 heading straight. Unit 1 Driver stated he had a green light and that Unit 2 was going north bound from County RD 10 and went through the intersection at HWY 5. Unit 1 driver stated that unit 2 would have had a red light and failed to yield at the red light.; Unit 1 stated unit 2 attempted to make a left hand turn through the red light in front of unit 1, causing a collision.
Unit 2 was headed northbound from County RD 10 making a left at the intersection to go westbound onto HWY 5. Unit 2 driver stated that he had a yellow turn arrow with no oncoming traffic, and that unit 1 was heading eastbound through the light causing a collision. Unit 2 stated that unit 1 would have had a red light and that unit 1 did not yield at the red light.
Vehicles collided causing damage to unit 1's front end and unit 2's rear end. Unit 1 driver stated vehicle would start, but would then turn off.
Neither party appeared injured or wanted medical attention. Unit 1 was towed due to damage.</t>
  </si>
  <si>
    <t>VEH 1 GOING W/B ON HWY 5 STATED SHE DID NOT NEE WHAT COLOR LIGHT WAS. 
VEH 2 MAKING LEFT TURN ONTO HWY 5 STATED SHE HAD GREEN ARROW.  
VEH 1 AND VEH 2 COLLIDED IN INTERSECTION.</t>
  </si>
  <si>
    <t>Vehicle #1 and #2 were both eastbound on Highway 5.  Both vehicles were stopped in a long line of traffic at the red light at the intersection of Highway 5 and County Road 10.  The light changed to green and both vehicles began to proceed eastbound with traffic.  Prior to either vehicle getting through the intersection, the light changed to yellow.  Vehicle #2 began to slow down to stop in anticipation the light would immediately be changing to red.  Vehicle #1 did not realize vehicle #2 was slowing down and stopping.  Vehicle #1 struck the rear of vehicle #2.</t>
  </si>
  <si>
    <t>Unit 1 was eastbound on Hwy 5, approaching the intersection with Co Rd 10.  Unit 2 was stopped on the right shoulder of westbound Hwy 5, next to northbound Co Rd 10.  The Unit 1 driver said he had a green light as he approached the  intersection and continued through it.  He said one vehicle a short distance ahead of his had already gone through.  The Unit 2 driver said he looked at the signals for the westbound Hwy 5 traffic and saw they were red and assumed the signals for the eastbound Hwy 5 traffic were red, as well.  The Unit 2 driver said he crossed the westbound Hwy 5 lanes, saw the vehicle ahead of Unit 1 had proceeded and assumed it ran the red light.  Unit 2 entered the eastbound lane of Hwy 5 just as Unit 1 was proceeding through the intersection.  The Unit 1 driver said he saw Unit 2 but was unable to stop in time before the front end of his SUV struck the right side of Unit 2.</t>
  </si>
  <si>
    <t>Driver # 2 said that she had stopped for a yellow light in her turn lane at Hwy 5 and Co Rd 10 when she was rear-ended by vehicle # 1. Vehicle # 2 had four children in it, all in child seats. Vehicle # 2 had moderate rear end damage. No reported injuries in vehicle # 2.
Driver # 1 said that she was going 20mph when vehicle #2 stopped for a yellow light. Driver # 1 said that she could not stop and hit vehicle #2. There were no passengers in vehicle #1.
Both vehicles were westbound Hwy 5 making a left turn onto Co Rd 10.
Vehicle # 1 had no apparent damage.  
The road surface was ice and snow packed. It was snowing, and the roads were very icy.
Driver # 1 was cited for driving to fast for road conditions.</t>
  </si>
  <si>
    <t>Unit #1 stoppd in traffic for red light. Snow packed, icy road surface. Unit #1 unable to stop in time due to icy conditions. Unit #1 rear-ended unit #2.</t>
  </si>
  <si>
    <t>Veh #2 was EB on Hwy 5 approaching Co Rd 10. Veh #1 was following Veh #2. Veh #2 slowed for a red light at Co Rd 10. Driver #2 stated as he was almost stopped, he looked in the rear view mirror and saw that Veh #1 was not slowing down and was going to hit him. Driver #2 stated he tried to accelerate to minimize the impact. 
Driver #1 stated he saw the red light and the veh #2 stopping. Driver #1 said he applied the brakes, but the brakes gave out. Driver #1 said he has a problem with the brakes not working sometimes when it rains. 
A passenger in Veh #1 complained of arm pain. Driver #1 and his passenger were transported to Ridgeview as they were under 18. 
Driver #1 was cited for fail to drive with due care. 
Veh #1 was towed to Colony Plaza. Veh #2 was able to be driven from the scene.</t>
  </si>
  <si>
    <t>Co Rd. 10</t>
  </si>
  <si>
    <t>Driver unit #1 was travelling EB on Hwy. 5 approaching Co Rd. 10.
Driver unit #2 was travelling NB on Co Rd. 10 approaching Hwy. 5.
Driver unit #2 possibly failed to yield for traffic signal and entered intersection.
Driver unit #1 slowed and swerved to miss unit #1 colliding with left rear of unit #1 causing minor damage to unit #1 and unit #2.
Driver unit #1 said he had green light.</t>
  </si>
  <si>
    <t>Mules was EB on Hwy 5, travelling through the intersection of Hwy 5 / Co Rd 5. Mules veered to the left and struck a road sign on the east side of that intersection in the center median. The sign was knocked over and Mules vehicle sustained moderate damage to the front driver's side area. No injuries</t>
  </si>
  <si>
    <t>Units 1 and 2 were both westbound on Hwy 5 and were stopped for a red light at the intersection with Co Rd 10.  Unit 3 was also westbound and approaching Unit 2 from behind.  The Unit 3 driver said he looked down at his cellphone in the cupholder for GPS information.  Unit 3 then drove into the rear of Unit 2, which was then pushed into the rear of Unit 1.  Units 2 and 3 were towed.</t>
  </si>
  <si>
    <t>Vehicle 2 was making a left turn on a green arrow. 
Vehicle 1 noticed a light change from red to green, and did not realize it was the left turn arrow and not to continue straight through the intersection.
Vehicle 1 proceeded through the intersection on a red light causing crash with Vehicle 2.</t>
  </si>
  <si>
    <t>Veh 1 was stopped at the light on County Road 10 northbound at state highway 5 in the city of Waconia. Veh 2 was stopped behind it. When the light turned green, veh 2 started to accelerate and did not see veh 1 had not started. contact was made, damage was to veh 1 only. neither vehicle towed, neither driver cited.</t>
  </si>
  <si>
    <t>Unit 1 was driving westbound on Highway 5 approaching the intersection of County Road 10. Unit 2 was driving eastbound Highway 5 making a U-turn at the intersection of County road 10. Unit 2 had a flashing yellow arrow. Unit 1 had the right of way with a green light. Unit 2 made a U-turn and turned in front of Unit 1. Unit 1 hit the rear end of Unit 2. Unit 1 had minor front end damage and the driver and passenger was not injured. Unit 2 had minor rear end damage and the driver was not injured.</t>
  </si>
  <si>
    <t>I was dispatched to a property damage crash that occurred at the intersection of Highway 5 and CR 10 in the city of Waconia. Dispatch advised they would be parked in the Holiday parking lot. I arrived on scene and spoke to driver of unit 2. Driver of unit 2 stated he was traveling southbound on CR10 on a green light and turned left to go eastbound onto highway 5. Driver of unit 2 stated he turned into the left hand lane of highway 5 when vehicle 1 came into his lane and hit his vehicle. Driver of unit 2 stated when vehicle 1 collided with his it pushed him over the median into westbound traffic. I spoke to driver of unit 1 who stated she was northbound on CR 10 making a right hand turn onto eastbound highway 5. Driver of unit 1 stated she turned right on a red light and had not seen any other vehicles. Driver of unit 1 stated she didn't see what happened but collided with another vehicle. There were no injuries. Vehicle 1 sustained minor damage and vehicle 2 sustained moderate damage.</t>
  </si>
  <si>
    <t>Meath was NB 10 at HWY 5 with a green light crossing the intersection. Diethelm was SB 10 making a left turn to go EB 5. Diethelm admitted he had the yellow flashing arrow and failed to yield right of way to Meath. Diethelm was cited.</t>
  </si>
  <si>
    <t>Strong DR</t>
  </si>
  <si>
    <t>While traveling east on CR10, unit #1 struck person (Ayala) in crosswalk.  Ayala in cross walk transported with minor injuies.  
Dry pavement with dark lighting conditions.</t>
  </si>
  <si>
    <t>Shepherd was SB Co Rd 10 at the intersection with HWY 5 in the left turn lane to go eastbound HWY 5. Boll was NB 10 at HWY 5 in the right turn lane to go East on 5. Shepherd said he had a green arrow to turn onto HWY 5. Shepherd said as he entered onto HWY 5, Boll entered the intersection and hit the passenger side right tire area of his tow truck. Shepherd said Boll stopped at the intersection, looked at EB 5 and entered the intersection. Shepherd said Boll never looked towards oncoming traffic before entering the intersection.
Boll said she was at the intersection and had a red light. Boll said she looked at EB 5 to the west and didn't see any oncoming traffic and entered the intersection. Boll said she did not see anyone coming from Co Rd 10 to the north.</t>
  </si>
  <si>
    <t>V1 was traveling WB HWY 5, attempting to turn left to CR 10. V2 was traveling EB HWY 5, crossing the intersection at CR 10.
V2 has a solid green light. V1 had a flashing Yellow turn arrow. driver of V1 said that he couldn't see V2 until it was too late, and all he could do was honk his horn. 
Driver of V1 cited for failure to yield right of way (left turn).</t>
  </si>
  <si>
    <t>-V1 AND V2 WERE W/B HWY 5
-V2 SLOWED AND WAS STOPPED FOR A RED LIGHT
-V1 DID NOT SLOW OR STOP FOR THE RED LIGHT
-V1 COLLIDED WITH V2
-DRIVER OF V2 STATED SHE WAS STOPPED FOR RED LIGHT
-DRIVER OF V1 STATED THAT HE SAW LIGHT TURN TO YELLOW AND LOOKED DOWN. LOOKED BACK UP AND COULD NOT STOP IN TIME.</t>
  </si>
  <si>
    <t>Units 1 and 2 were both westbound on MN Hwy 5 approaching a red light at Co Rd 10 in the straight thru lane.  Unit 1 was directly ahead of Unit 2.  The Unit 1 driver said she was in the process of stopping for the stopped cars ahead of her when Unit 2 struck her from behind. The Unit 2 driver said she saw Unit 1 slowing ahead of her, looked down to adjust radio, and looked back up to see Unit 1 was closer than she realized.  The Unit 2 driver said she was unable to stop her car in time before it collided with Unit 1.</t>
  </si>
  <si>
    <t>Unit 2 was stopped for a red semaphore light at the intersection of Highway 5 W/Waconia Pkwy S. Unit 1 struck the back of Unit 2 causing moderate damage. No injuries or airbag deployments. 
Driver of Unit 1 was lethargic, disorientated, unable to complete full sentences or answer deputies questions, had slurred speech and poor balance. Driver was unable to complete SFST's. PBT .000. Driver was evaluated by paramedics. Driver evaluation form completed. 
Driver of Unit 2 stated he misjudged the semaphore lights and struck Unit 2 when it stopped for the red light. Driver of Unit 1, after several days, had not provided proof of insurance. Driver of Unit 1 was issued e-Citation #100019000076 for Involved Driver Fails to Give Information. Citation was mailed to driver.
Driver of Unit 2 reported she was in the right lane to continue straight (westbound) on Highway 5 when Unit 2 was struck from Unit 1 from behind.</t>
  </si>
  <si>
    <t>Vehicle 1 was traveling EB Highway 5 in the right lane. Driver 1 admitted to looking down when approaching the intersection, and when she looked up the light was red when she hit vehicle 2. Vehicle 2 was traveling southbound on Cherry street. 
There were two witnesses to the accident who stated that vehicle 1 ran a solid red light, and was the cause of the accident. 
All occupants of vehicle 1 and 2 appeared to be not seriously injured. Anita, a passenger from vehicle 1 has a hematoma on her right cheekbone from the airbag deployment. All occupants declined medical attention.
Vehicle 1 and 2 were towed to Colony Plaza due to disabling damage.</t>
  </si>
  <si>
    <t>Driver of Unit #1 was attempting to make a left had turn on a flashing yellow arrow from Hwy 5 onto Cherry Drive facing westbound.  Unit #2 was heading eastbound on Hwy 5. Driver of Unit #1 failed to yield to Unit #2 causing the crash by pulling in front of Unit #2 
Driver of Unit #1 is at fault.
No injuries to report.
Both Unit's sustained moderate to severe damage.  Colony plaza towed Unit's from scene.</t>
  </si>
  <si>
    <t>Driver of Vehicle #1 was west bound MN Hwy 5 and turned into the right turn lane to go North onto County Road 10. While Vehicle #1 was in the turn lane, the driver of Vehicle #2, which was in the west bound lane of MN Hwy 5 decided to go into the right turn lane to go onto County Road 10 North. The driver of Vehicle #2 did not see Vehicle #1 and hit the left side of Vehicle #1, causing damage to the left head light area and left drivers door area. Vehicle #2 had damage on its right side starting from the right front door to the right rear door.
Vehicles had moved prior to my arrival.</t>
  </si>
  <si>
    <t>The crash occurred in the intersection of MNTH 5 and Cherry Street.  The Honda was traveling eastbound on MNTH 5 and the Bobcat Skid Steer was traveling northbound on Cherry Street.  The Bobcat received a green light and began to cross through the intersection to get to the alternate work side north of MNTH 5.  The Honda had a red light and failed to stop for the red light.  As the Honda went through the red light, he hit the left side of the Bobcat.  There was minor damage to the Bobcat.  The Honda had to be towed from the scene.  The operator of the Bobcat complained of injuries but refused treatment by the paramedics on scene.  There were no claimed injuries by the Honda driver.</t>
  </si>
  <si>
    <t>10th St W</t>
  </si>
  <si>
    <t>Unit 1 was eastbound on Hwy 5 about 250 feet west of 10th St W when it ran off the right side of the road.  The driver said the slick road surfaces caused him to lose control.  Unit 1 continued east down the ditch embankment and came to rest about 200 feet west of 10th St. W.  The front end of the vehicle was slightly damaged.  The vehicle was towed from the scene.</t>
  </si>
  <si>
    <t>Vehicle 1 containing a driver and passenger was traveling northbound Cherry street across highway 5. Vehicle 1 followed the vehicle ahead of him as the light was green and was struck by vehicle 2.
Vehicle 2 containing a driver (adult) and two juvenile passengers was traveling eastbound on highway 5 approaching cherry street. Driver stated that she and the front seat passenger were talking and messing with the radio and was not looking at the road. Driver stated that she looked up and saw the red light immediately before the impact. back seat passenger was not seat belted. Driver was cited for seatbelt violation. 
Witness stated that she was traveling southbound on cherry street, attempting to turn left (eastbound) to highway 5. Witness stated that North/south traffic had the green, and she was at a flashing yellow arrow. Witness stated that Vehicle 2 drove through the red light at full speed, and hit vehicle 1. 
through my investigation the driver of vehicle 2 is at fault. The driver of vehicle 2 also admitted fault.</t>
  </si>
  <si>
    <t>Both vehicles were traveling east on Hwy 5 prior to Cherry street.
When the light changed to red, the driver of the Chevy reported stopping and then was rear ended.
The driver of the Ford reported that the light turned red very unexpectedly and she had to slam her brakes on and rear ended the Chevy.
No injuries reported
No tows ordered by me.</t>
  </si>
  <si>
    <t>CHERRY ST</t>
  </si>
  <si>
    <t>DRIVER OF VEHICLE #1 WAS SOUTH ON CHERRY AND REPORTED THAT WHEN SHE PULLED OUT SHE DID NOT SEE ANOTHER VEHICLE, BUT WAS STRUCK BY VEHICLE #2.
DRIVER OF VEHICLE #2 REPORTED TRAVELING WEST ON 5 AND VEHICLE #1 PULLED OUT UNEXPECTIDLY, HE SLAMMED ON THE BRAKES AND T-BONED #1.
DRIVER OF #1 TO RIDGEVIEW VIA AMBULANCE.
COLONLY PLAZA FOR BOTH VEHICLES.</t>
  </si>
  <si>
    <t>CHERRY ST S</t>
  </si>
  <si>
    <t>V1 stopped at sign on SB Cherry st.  D1 thought she had enought time to quickly cross traffic and turn left onto EB Hwy 5.  V2 was traveling WB Hwy 5 when V1 pulled out and D2 was unable to stop before hitting V1.</t>
  </si>
  <si>
    <t>Cherry Street</t>
  </si>
  <si>
    <t>Unit #1 was westbound on Highway 5 and stopped at the intersection with Cherry Street in order to make a U-turn so he could proceed eastbound on Highway 5.  Unit #2 was eastbound on Highway 5 and was proceeding straight through the intersection with Cherry Street.
Driver #1 looked for eastbound traffic before pulling into the lane, but he did not see Unit #2.  Driver #1 failed to yield to Unit #2 and pulled out directly in front of Unit #2.  This resulted in Unit #2 striking Unit #1 and then unit #2 ran off the road to the right.  The impact spun Unit #1 around and resulted in multiple areas of damage on Unit #1 and on Unit #2.</t>
  </si>
  <si>
    <t>Vehicle 1 was EB on HWY 5 and going to turn north on to Cherry Street. While making the turn onto Cherry Street Vehicle 1 was struck by vehicle 2. Vehicle 2 was at the stop sign facing south and going to turn left (East) onto Hwy 5. While making the turn vehicle 2 ran into the driver side of vehicle 1. Driver of vehicle 2 stated he did not see the vehicle and attempted to cross the intersection and crashed into vehicle 1.</t>
  </si>
  <si>
    <t>Cherry St</t>
  </si>
  <si>
    <t>Driver 1 failed to yeild the right away, as she made an illegal turn into the east bound lane of Hwy 5.  As drver 1 entered the westbound lane to cross the west bound lane of hwy 5, she struck vehicle 2 in the front end.
Vehicles 1 and 2 were towed by Colony Plaza.  Driver 1 was cited for failure to yeild the right away.
No injuries.</t>
  </si>
  <si>
    <t>Unit #1 was southbound on Cherry Street and was stopped at the stop sign at Highway 5.  Unit #1 was in the left lane and driver #1 was planning on making a left turn.  The traffic was very heavy at that time and driver #1 realized it was going to take a long time to be able to make a left turn across traffic.  Driver #1 decided to make a right hand turn from the left hand lane.  However, by then Unit #2 had pulled up in the right hand lane and was also going to make a right hand turn.  Unit #1 failed to see Unit #2 next to him and made a right turn from the left lane and struck Unit #2.</t>
  </si>
  <si>
    <t>Cherry St.</t>
  </si>
  <si>
    <t>Driver #1 was driving S.B. on Cherry St. when she was approaching hwy 5, she started slidding on the icy roadway.  Driver #1 was unable to stop her vehicle and slid into veh #2.
Driver #2 was going S.B. on Cherry st. when she slid on the icy road.  Veh #2 slid into a stop sign, then was hit by veh #1.</t>
  </si>
  <si>
    <t>Unit 1 was westbound on MN Hwy 5, approaching Cherry St. and directly behind another vehicle.  Unit 2 was southbound on Cherry St. and stopped for the stop sign at the intersection.  The Unit 2 driver said she began making a left turn on to Hwy 5 after she saw the vehicle in front of Unit 1 pass.  The Unit 2 driver said she did not see Unit 1.  Unit 2 pulled in front of Unit 1 and the front of both vehicles collided.</t>
  </si>
  <si>
    <t>Unit 1 was westbound on Hwy 5 and had entered the right turn lane to go north on Cherry Street.  Unit 2 was southbound on Cherry St. and was stopped at the stop sign, waiting for Hwy 5 traffic to clear in order to go east on Hwy 5.  The Unit 2 driver said she saw Unit 1 had entered the right turn lane and was signaling to turn right.  She said that since Unit 1 was the only nearby oncoming traffic to her left, she looked to the right and proceeded when traffic from that side had cleared.  In the mean time, the Unit 1 driver decided to not turn right, but continue west on Hwy 5.  Unit 1 was directly in front of Unit 2 when Unit 2 drove ahead, hitting the area behind the right rear tire of Unit 1 with its front bumper, causing light damages.</t>
  </si>
  <si>
    <t>According to a witness behind Unit 1, it was westbound on hwy 5 and lost control at Cherry St.  Unit 1 struck a sign on the median, destroying it.  The witness said Unit 1 drove away from the scene.  The identification of Unit 1 and/or its driver remained unknown.  MN DOT was notified of the damaged sign and a temporary sign was intalled.</t>
  </si>
  <si>
    <t>Unit 1 was westbound on HWY 5, approaching Cherry St., when Unit 2, that was eastbound on Hwy 5, made a left turn on to Cherry St in front of the oncoming Unit 1.  The Unit 1 driver said he had no time to avoid a collision and struck Unit 2's right rear corner.  Both cars were towed from  the scene.  The Unit 2 driver was cited for FTYROW.</t>
  </si>
  <si>
    <t>Cherry St S</t>
  </si>
  <si>
    <t>Vehicle 1 was traveling westbound on Hwy 5. Vehicle 2 was attempting to make a left turn onto eastbound Hwy 5 from southbound Cherry St. S.  V2 attempted to make the left turn V1 struck V2 in the front. There was minor damage to both vehicles. No injuries were reported at the time of the crash. Both vehicles drove from the scene.</t>
  </si>
  <si>
    <t>Unit 1 was waiting at a stop sign on southbound Cherry St S to make a right turn to westbound MN Hwy 5.  Unit 2 was directly behind Unit 1.  The Unit 1 driver said she started to move to make the turn but stopped as oncoming traffic was approaching too fast.  The Unit 2 driver said he saw Unit 1 start to move and looked to his left for oncoming traffic not realizing that Unit 1 had stopped.  Unit 2 moved forward and struck the rear of Unit 1, causing minor damages.</t>
  </si>
  <si>
    <t>Unit 1 was westbound on MN Hwy 5 and had stopped for traffic just past Cherry ST S.  Unit 2 had turned from southbound Cherry St to westbound Hwy 5 and it was approaching Unit 1 when the Unit 2 driver said his foot became caught between the brake and gas pedals.  The unit 2 driver said he was pushing on both pedals at the same time as the car continued forward into the rear of Unit 1.</t>
  </si>
  <si>
    <t>Units 1,2, and 3 were all westbound on Hwy 5, approaching Cherry St.  Units 1 and 2 were both stopped in traffic due to a red light.  Unit 3, while moving still, struck Unit 2 from behind, which pushed it into the rear of Unit 1.</t>
  </si>
  <si>
    <t>Schrupp was turning from SB Cherry to WB HWY 5, Buckingham was WB 5 through the intersection. Schrupp entered the intersection without yielding to oncoming traffic who had a green light. Schrupp struck Buckingham as she entered the intersection.</t>
  </si>
  <si>
    <t>W CHERRY ST</t>
  </si>
  <si>
    <t>Unit 1 and Unit 2 were traveling west on Highway 5.  Unit 1 looked down at window panel to adjust side mirrors and ran into unit 2.  Unit 1 and unit 2 were drivable and each had minor damage.  Unit 1 had a cracked front bumper on the driver side.  Unit 2 suspected having rear bumper damage.  Information and insurance information was exchanged between the two units.  No injuries.</t>
  </si>
  <si>
    <t>V1 was driving west on Highway 5 passing the intersection at Highway 5/Cherry St. V2 made a U-turn at the intersection and did not see V1 causing an accident. Driver of V2 stated he had a flashing yellow arrow and he did not observe V1 coming through the intersection. Driver of V2 was issued citation for failure to obey traffic control device. No injuries and information was exchanged.</t>
  </si>
  <si>
    <t>Chevrolet was turning west on Hwy 5 from Cherry St on the south side, while Honda was turning west on Hwy 5 from Cherry St on the north side. Chevrolet's front passenger tire deflated causing it to crash into the Honda. Chevrolet lost control and went through Holiday parking lot hitting a pine tree and then the traffic control lights. No injuries and only damage was to the pine tree. Chevrolet was towed to Colony and information was exchanged.</t>
  </si>
  <si>
    <t>Vehicle #1 was westbound on Hwy 5 at the intersection of Cherry Street. Vehicle 3 ran of the right side of the road and struck the concrete curb causing the front right tire to break off. Vehicle #1 came to a rest and driver fled the scene. Airbags did not deploy. No signs of injury inside of vehicle. No damage to public property. Unable to locate driver at his residence. Vehicle #1 was towed to Colony.</t>
  </si>
  <si>
    <t>On 01/27/2020 at 1322 hours, V/2 was traveling eastbound Highway 5 approaching the intersection of Cherry Street. V/2 proceeded into the intersection on a green semaphore. While doing so, V/1 which was traveling westbound Highway 5 attempted to make a south bound turn onto Cherry Street on a flashing yellow semaphore. V/2 struck V/1 in the passenger side rear quarter panel causing moderate disabling damage to both vehicles. V/1 sustained rear passenger side damage and V/2 sustained front end damage. 
Driver of V/1 was brought to the Ridgeview hospital from he scene for further assessment of injuries sustained. While on scene, I observed that the driver was bleeding from his left elbow area. The passenger in V/1 sustained a possible injury and it is unknown if she was assessed at the hospital or not. 
Both vehicles were towed to Colony Towing in Waconia.</t>
  </si>
  <si>
    <t>Vehicle 1 was driving WB 5 to turn left (SB) Cherry. V1 had flashing yellow turn arrow. V1 turned through the intersection and caused accident with Vehicle 2, which was traveling EB Highway 5. there were three juvenile passengers in V2. all parties in V2 were uninjured. Driver of V1 has small abrasions to the face and declined medical attention. 
Driver of V1 was more concerned with going to the gas station to get cigarettes than remaining and handling the accident. 
Driver of V1 was cited for no Minnesota DL, no proof of insurance, and failure to yield turning left.</t>
  </si>
  <si>
    <t>Vehicle #2 was driving east bound on Hwy 5 approaching the intersection of Hwy 5/Cherry St. Vehicle #1 was in the left turn lane turning south onto Cherry St. Vehicle #1 turned south and Vehicle #2 continued east on Hwy 5 and the vehicles got into an accident. Vehicle #2 driver stated she had a green light and Vehicle #1 driver stated she had the green arrow to turn left. No injuries occurred and both vehicles were towed by colony back to their shops.</t>
  </si>
  <si>
    <t>Unit #1 was stopped at the stoplight on Hwy 5 and Cherry Street in the Westbound left turn lane to go south on Cherry Street. Unit #2 was pulling into the left turn lane to go south on Cherry Street behind Unit #1. As Unit #2 pulled behind Unit #1, Unit 2's brakes seized up due to icy roads, and Unit #2 hit Unit #1's rear bumper.
Neither driver was injured and unit #1 was still drivable. Unit #2 was towed privately due to disabling damage.</t>
  </si>
  <si>
    <t>Driver of Unit #1 was facing westbound on Hwy 5 turning left at the control lights flashing yellow arrow.  Driver of Unit #1 tried to proceed onto southbound Cherry Drive.  Driver of Unit #2 was heading eastbound on Hwy 5 with a green light.  Driver of Unit #1 failed to yield for Unit #2 causing the crash.  Driver of Unit #1 is at fault for failing to yield to Unit #2 who had the right-of-way.  The crash was blocking Hwy 5 and Unit #2 had a small fire in the engine compartment.  The fire was put out with a extinguisher.  Waconia Fire responded to scene.
No injuries to report.
Both Unit's sustained moderate to severe damage.  Colony Plaza towed both Units.</t>
  </si>
  <si>
    <t>ACCORDING TO STATEMENTS FROM DRIVERS UNIT 1 WAS EB HWY 5 ATTEMPTING TO TURN LEFT FOR NB CHERRY STREET ON FACING AN EITHER FLASHING OR STEADY YELLOW TURN ARROW, AND U2 WAS WB HWY 5 ENTERING THE CHERRY ST INTERSECTION AGAINST A GREEN LIGHT. U1 TURNED FOR NORTH CHERRY ST AND UNIT 1 AND 2 STRUCK HEAD ON CAUSING U2 TO ROLL OVER BOTH UNITS CAME TO REST ON CHERRY ST. D1 WAS CITED FOR FAILURE TO YIELD. P1 WAS TRANSPORTED TO THE HOSPITAL WITH SUSPECTED MINOR INJURIES.</t>
  </si>
  <si>
    <t>Unit 1 was westbound on Hwy 5 and its driver said she had just moved into the right turn lane to go north on Cherry Street.  She said Unit 2 came along her left side and attempted to move into the turn lane as well but instead, sideswiped her vehicle.  The Unit 2 driver said he was lost and wanted to move into the right turn lane but failed to notice Unit 1 was already there.  The unit 2 driver said he began to enter the turn lane but instead, struck Unit 1.</t>
  </si>
  <si>
    <t>Unit 2 stopped for traffic because the westbound light on Highway 5 turned red at Cherry Street. Driver of Unit 1 did not see that Unit 2 had stopped and rear ended Unit 2.
No injuries. Neither vehicle towed. Driver of Unit 1 cited for failure to driver with due care.</t>
  </si>
  <si>
    <t>Private Drive</t>
  </si>
  <si>
    <t>Unit 1 was westbound on Hwy 5 in the turn lane with left turn signal on. Unit 1 was in the turn lane to turn into the Holiday gas stated. Unit 2 was stopped at the stop sign to make a left hand turn and go eastbound on Highway 5. Driver of Unit 2 observed Unit 1 in the turn lane with signal on so he started to turn left onto Highway 5. 
Driver of Unit 1 kept going straight and did not turn into the Holiday gas station. 
No injuries. Neither vehicle was towed. Driver of Unit 1 cited for missuse of lane.</t>
  </si>
  <si>
    <t>-CRASH OCCURRED AT HWY 5/MAPLE ST
-DV1 WAS EB HWY 5 MAKING A LEFT TURN TO GO NB MAPLE ST
-DV 2 WAS WB HWY 5
-DV3 WAS STOPPED ON SB MAPLE ST TO GO WB HWY 5
-DV1 SAID SHE DID NOT SEE V2
-V1 AND V2 COLLIDE AND THEN THEY BOTH HIT V3
-DV1 AND DV3 WENT TO THE HOSPITAL WITH POSSIBLE INJURIES
-DV1 SAID SHE DOES NOT HAVE CAR INSURANCE
-DV1 CITED FOR FAIL TO YIELD RIGHT OF WAY AND NO INSURANCE</t>
  </si>
  <si>
    <t>Vehicle 1 and 2 were traveling WB on Highway 5 at Willow Place South.
Vehicle 1 was driving in the inside lane, and was attempting to change lanes (right) and exit Highway 5 to Holiday Gas Station. Vehicle 1 needed to rapidly change two lanes in a short distance to exit the highway. Vehicle 1 began changing lanes to the right, and ran into vehicle 2. Vehicle 1's front right bumper made contact with Vehicle 2's rear drivers side wheel well area. 
Vehicle one admitted to attempting to changing lanes, which caused the accident. statements between both drivers, and both passengers were consistent. 
The driver of vehicle 1 was cited for duty to drive with due care (endangering life or property box checked).</t>
  </si>
  <si>
    <t>Unit 1 was pulling a trailer with four rolls of chain link style metal fencing. Unit 1 was traveling westbound on Highway 5 in the area of Maple Street. Unknown to Driver 1, the rolls of fencing became unsecured, fell off the trailer, and landed in the roadway of Highway 5. Unit 1 continued to drive westbound. Unit 2 was not immediately behind Unit 1 but was traveling in the same direction. Unit 2 stated that he was unable to avoid a collision with the fencing in the roadway and struck some of the fencing. Driver 2 then exited his vehicle and moved the fencing off the roadway. Unit 1 sustained no damage and later retrieved the fencing from the side of the roadway. Unit 2 sustained moderate damage to the front and undercarriage of the vehicle. No citations issued and no tows.</t>
  </si>
  <si>
    <t>Maple Street South</t>
  </si>
  <si>
    <t>Unit #1 was southbound on Maple and stopped at the stop sign at Maple and Highway 5.  Unit #2 was westbound on Highway 5 and was approaching the intersection of Highway 5 and Maple.  Unit #1 had a stop sign, Unit #2 did not have a stop sign.  The driver of unit #1 looked both ways prior to pulling out into cross traffic, however she neglected to see Unit #2 approaching her from the east.  Unit #1 left the stop sign and pulled into Unit#2's path.  The driver of Unit #2 attempted to swerve, but did not have enough space and time to get out of the way. 
The front of Unit #1 struck the middle of the passenger side of Unit #2.</t>
  </si>
  <si>
    <t>Maple Street S</t>
  </si>
  <si>
    <t>Driver of veh 1 was pulling out of parking lot when driver of veh 2 was pulling into the lot off from the roadway.  Veh 1 hit veh 2 as veh 2 was pulling into entry of lot from roadway.</t>
  </si>
  <si>
    <t>Unit #1 was southbound on Maple Street.  Unit #1 stopped at the stop sign at Maple Street and Highway 5. Unit #1 was going to turn left on Highway 5 and proceed eastbound.  Unit #2 was westbound on Highway 5 and was approaching the intersection with Maple Street. Driver #1 looked to his left and right prior to entering the intersection.  As he entered the intersection, there was another vehicle making a turn from westbound Highway 5 to northbound Maple Street.  This vehicle obstructed his vision of westbound traffic on Highway 5. Unit #1 failed to properly yield and pulled out immediately in front of unit #2. Unit #2 struck unit #1 at a right angle.</t>
  </si>
  <si>
    <t>Unit #2 travelled eastbound on Highway 5 and was going to make a left hand turn to proceed northbound on Maple Street.  Unit #2 was stopped in the left turn lane of Highway 5 at maple Street waiting for cross traffic to clear.  
Unit #1 had also travelled eastbound on Highway 5 and was also going to make a left hand turn to proceed northbound on Maple Street.  Unit #1 entered the left turn lane and did see Unit #2 was stopped in the turn lane. Unit #1 thought that unit #2 was moving forward when Unit #2 was actually stationary.  Unit #1 collided with Unit #2 in a rear end-type collision. the driver of Unit #1 was cited with citation 10 00 12002068 for MSS 169.14 Sub.1 for inattentive driving.</t>
  </si>
  <si>
    <t>Maple St S</t>
  </si>
  <si>
    <t>Unit 1 was traveling westbound on Hwy 5. Unit 2 made left turn in front of Unit 1. Vehicles collided and Unit 1 received very minor damage to left front bumper, Unit 2 received moderate damage to left front bumper. No injuries. Unit 2 was cited.</t>
  </si>
  <si>
    <t>Driver of veh. #1 stated she was travelling Westbound on Hwy 5 and looked up to see a line of cars stopped in traffic. Driver of veh. #1 stated she tried to stop but had a rear-end collision with veh. #2.
Driver of veh. #2 stated he was stopped in traffic on Hwy 5 waiting for the light at County Road 10 to turn green. Driver of veh. #2 said he observed veh. #1 approach and not stop. Driver of veh. #2 stated his vehicle was struck from behind which made him have a rear end collision with veh. #3.
Driver of veh. #3 stated he was stopped in traffic when he was struck from behind by veh. #2, which caused him to have a rear end collision with veh. #4.
Driver of veh. #4 stated she was stopped in traffic when she heard a crash behind her, then was struck from behind by veh. #3.
Driver of veh. #1 was cited for failure to drive with due care, paper cit #2282. No injuries.</t>
  </si>
  <si>
    <t>Dammann was EB 5 at the red light at 284, stopped. Lord was behind her and was inattentive, and rear ended Dammann.</t>
  </si>
  <si>
    <t>Unit #1 was travelling west in left lane of MN Hwy #5.  Unit #1 attempted to change lanes to right lane.  Driver #1 stated that she did not see Unit #2 in right lane.  Unit #1 struck Unit #2.</t>
  </si>
  <si>
    <t>Vehicle #1 and Vehicle #2 east bound on Highway 5 stopped at the stop light with Highway 284. Vehicle #2 saw a vehicle in his rearview mirror which he thought was coming to fast and might hit him. This vehicle passed vehicle #1 and #2 on the right shoulder. When the vehicle passed on the right, driver of vehicle #2 took his foot off the brake and rear-ended vehicle #1.</t>
  </si>
  <si>
    <t>Unit 1 EB, west of the 284 intersection approaching red light. Unit 2 following Unit 1. Unit 2 was fumbling around in the car with personal items, and did not observe Unit 1 slowing down for the red light and rear ended Unit 1.</t>
  </si>
  <si>
    <t>MNTH 284</t>
  </si>
  <si>
    <t>Unit 2 was driving westbound on MNTH 5 approaching MNTH 284 intersection. Unit 2 received a green light and proceeded through the intersection. As Unit 2 was driving through the intersection Unit 1 turned North on Hwy 284 (from driving eastbound on MNTH 5.) Driver of Unit 2 stated that they could not stop in time and made contact with Unit 1. Unit 2 had moderate damage to the front right and front quarter panel of the vehicle. The driver and passenger of Unit 2 stated that they struck the rear passenger side quarter panel of Unit 1. The Driver and passenger of Unit 2 stated they pulled over to the side of MNTH 5 and Unit 1 continued driving north. Driver/occupants of Unit 1 are unknown. No injuries to occupants of Unit 2. No tow of Unit 2. The driver and passenger of Unit 2 could only describe Unit 1 as a red car, unable to give a license plate or sex of the driver. I was approached by the listed witness who advised that she witnessed the accident. Witness stated that she observed that Unit 1 was driving eastbound on MNTH 5 and had a flashing, yellow left turn indicator for the MNTH 284 intersection. The witness stated that Unit 1 cut in front of Unit 2 and then the collision occurred. The witness stated that Unit 1 continued to drive northbound and Unit 2 stopped on the side of the road. the Witness could only describe Unit 1 as a red, 2-door coupe, unknown license plate.</t>
  </si>
  <si>
    <t>drivers are married, and V1 was following V2 to Waconia Dodge. V2 was calling V1, V1 looked for phone and ran into V2.</t>
  </si>
  <si>
    <t>Vehicle 1 was wb on Hwy 5 approaching Hwy 284. Vehicle 2 was parked in the line of stopped cars on Hwy 5. Vehicle 2 was turning left into the lot of caribou coffee and as vehicle 2 turned, vehicle 1 went past it on the drivers side to turn sb on hwy 284. Vehicle 1 struck vehicle 2 in the drivers side front as vehicle 2 turned left. Both parties stated that it was the others fault. Witness stated that vehicle 1 was going past the line of cars when it should have stayed in the line until the turn lane began. both cars were towed privately since they were in a private parking lot. No driver was cited.</t>
  </si>
  <si>
    <t>Maple Street</t>
  </si>
  <si>
    <t>Unit 2 was westbound on Highway 5. Unit 1 was stopped at the stop sign exiting the parking lot turning westbound onto highway 5. Unit 1 struck Unit 2.
Both vehicles were towed with moderate damage. Passenger of unit 2 was assessed by the paramedics and released to her parents.
Driver of Unit 1 cited for failure to yield.</t>
  </si>
  <si>
    <t>Depot Dr</t>
  </si>
  <si>
    <t>Vehicle 1 was traveling westbound on Hwy 5. Vehicle 1 was struck by an unidentified vehicle in the rear driverâ€™s side quarter panel. The unidentified vehicle attempted to cross Hey 5 from Depot Dr. The unidentified vehicle struck V1 in the westbound lane. The unidentified vehicle left the scene eastbound on Hwy 5. The damage to V1 was minimal.  At the time of this report the only information know about the vehicle is that itâ€™s a Silver Chevrolet Crew Cab Pick-Up Truck.</t>
  </si>
  <si>
    <t>V1 was stopped at on the north side of Hwy 5 at Depot Dr. attemopting to make a left turn onto eastbound Hwy 5. Vehicle 2 was travelling westbound on Hwy 5. Both drivers said V2 was in the right turn lane with blinker on, however V2 did not make a right turn. V2 attempted to go straight through the intersection in the turn lane. The driver of V2 said she was in the turn lane to make a right turn onto Maple St. The turn lane for Maple started west of the intersection where the crash occurred. The driver of V1 said he believed V2 was going to turn right and he proceeded to make the left turn onto Hwy 5. V2 struck V1 in the driverâ€™s side rear wheel. Both vehicles were towed form the scene. No injuries were reported at the time of the crash.</t>
  </si>
  <si>
    <t>Veh 1 was westbound and reportedly slowed.  The trailer containing a boat began to swing side to side, and ultimately struck a fence belonging to the City of Waconia.  The boat shifted on the trailer, ultimately causing it to roll onto its right side, spinning the vehicle around.  The boat trailer detached from the truck.  The truck and boat both ultimately were facing back east.  Boat trailer was towed from the scene, and there was not apparent damage to veh 1.</t>
  </si>
  <si>
    <t>Jack was in a parking lot attempting to cross Hwy 5 onto Elm St. Trucke was WB 5 at Olive. Trucke had right of way WB, Jack had to yield. Jack did not see Trucke and attempted to cross 5. Trucke struck rear passenger side tire of Jack's car.</t>
  </si>
  <si>
    <t>Hwy 5 and Hwy 284. V1 said a large gas truck was turning right into a gas station and as he slowed down V2 struck him from behind. V2 said she was travelling westbound and did not see the gas truck slowing down to make a right turn and by the time she noticed everyone slowing down it was too late and she struck V1. The driver of V1 was transported to Ridgeview Medical Center in Waconia for evaluation of minor injuries. Driver of V2 did not report any injuries at the time of the crash. V2 was towed to Colony Plaza. V1 was moved to a parking lot adjacent to Hwy 5.</t>
  </si>
  <si>
    <t>MNTH284</t>
  </si>
  <si>
    <t>On 01/24/2020 at approximately 1741 hours I, Deputy Kane-Zafke #885, was dispatched to a reported collision between two vehicles. I was informed the two vehicles would be standing by at NAPA Auto Parts located at 200 Highway 5 in the city of Waconia. I arrived on scene, spoke with the drivers and learned the following. It was reported that UNIT 1 was travelling southbound on Olive St approaching the intersection of Hwy 5. UNIT 1 proceeded to make a right turn to go westbound on Highway 5 from Olive St and reported having the green arrow. It was reported that UNIT 2 was travelling northbound on Hwy 284 approaching the intersection of Hwy 5. UNIT 2 proceeded to make a left turn to go westbound on Highway 5 from Hwy 284 and was reported having a flashing yellow arrow. UNIT 2 struck UNIT 1 on the left side of UNIT 1 resulting in minor, but functional damage to the front bumper, wheel well and left front passenger side door. UNIT 2 had minor, but functional damage on the driver side front bumper and wheel well. All involved parties declined medical attention or tow services.</t>
  </si>
  <si>
    <t>The crash occurred at the intersection of MNTH 5 and MNTH 284.  The Acadia was traveling westbound on MNTH 5 and turning left to go southbound on the flashing yellow arrow.  The Sierra was traveling eastbound on MNTH 5, in the through lane, on the green light.  The green light was confirmed by the witness, who was behind the Sierra.  The Mack truck was stopped at the red light on MNTH 284 in the left turn lane.  The Acadia failed to yield to the Sierra coming through on the green light, and conducted the left turn.  The Sierra was not able to evade and hit the Acadia.  After the initial impact, the Acadia spun and hit the Mack truck.  The driver of the Acadia was injured and transported to the hospital by ambulance.  The driver of the Sierra sustained injuries, but refused transport.  The Acadia and Sierra were both towed from the scene.</t>
  </si>
  <si>
    <t>Menth was SB Olive at 5. Winter, the witness, was NB Olive at 5. Both parties said their lights turned green and they entered the intersection. Schiller was EB 5 at the stop light at Olive/284. Winter said he saw Schiller coming and thought she sped up to make it through the stop light. Menth also said it appeared Schiller was speeding up through the intersection. Schiller said she thought the light was green, then later thought it may have turned yellow. Schiller said she hit the brakes but due to the snowy roads, wasn't able to stop. Menth hit the drivers side door area with her front bumper.</t>
  </si>
  <si>
    <t>Units 1 and 2 were stopped for a red light on eastbound Hwy 5 at the intersection of Hwy 284.  Unit 1 was directly ahead of Unit 2.  Unit 3 was also eastbound on Hwy 5, directly behind Unit 2.  The Unit 3 driver said he fell asleep which caused his vehicle to collide with the rear of Unit 2.  Unit 2 was then propelled into the rear of Unit 1.</t>
  </si>
  <si>
    <t>MN HWY 284</t>
  </si>
  <si>
    <t>V1 was stopped in traffic at the traffic light on HWY 5 facing west at HWY 284.  V2 was behind V1.  V2 rear ended V1 as the light transitioned to green.  No ambulance needed.  D2 was apologetic.</t>
  </si>
  <si>
    <t>Highway 284</t>
  </si>
  <si>
    <t>Unit #2 was westbound on Highway 5 and was stopped at the red light at Highway 284. Unit #1 was also westbound on Highway 5 and was approaching the intersection with Highway 284 from behind Unit #2.  Driver #1 mis-judged her speed as she started to slow down to stop behind Unit #2 at the red light. The front of Unit #1 hit the rear of Unit #2.  Both vehicles had minor damage. Driver #1 specified she felt her vehicle skidded. The road surface was dry.</t>
  </si>
  <si>
    <t>Hey 284</t>
  </si>
  <si>
    <t>Vehicle 1 was stopped at the intersection of Hwy 5 and Hwy 284. V1 was attempting to make a right turn onto southbound Hwy 284 form eastbound Hwy 5. The driver of V1 said she was stopped trying to make a right turn when she was struck in the rear by Vehicle 2. The driver of vehicle 2 thought he was turning. The driver of Vehicle 2 was transported to the hospital and a blood test for intoxication was completed. It is believed that the driver of V2 was under the influence of alcohol.  V1 reported no injuries at the scene. Minimal damage to V1.  V2 had to be towed form the scene.</t>
  </si>
  <si>
    <t>5 HWY W</t>
  </si>
  <si>
    <t>V1 AND V2 WERE WB MNTH 5 APPROACHING MNTH 284.
D1 STATED SHE WAS GOING 60-61 MPH WHEN SHE NOTICED THE SEMAPHORE TURN YELLOW. D1 STATED SHE ALSO NOTICED A SQUAD BEHIND HER ACTIVATE ITS EMERGENCY LIGHTS. D1 STATED SHE THEN BRAKED FOR THE SEMAPHORE AND WAS HIT BY V2.
D2 STATED HE WAS MAKING A TRAFFIC STOP ON V1. D1 STATED V2 BRAKED HEAVY ONCE THE SEMAPHORE TURNED YELLOW AND HE SLID INTO V1.</t>
  </si>
  <si>
    <t>Unit 2 was southbound on Hwy 284/Olive St. The driver stated she had a green light so they proceeded through the intersection. The driver stated they were hit by Unit 1 as Unit 1 made a right hand turn to go southbound on Highway 284.
Driver of Unit 1 stated she had a green light so she turned southbound. Driver stated she did not see Unit 2 until they hit.
No citations were issued. No witnesses except the passenger in Unit 2. Neither vehicle was towed. No injuries.</t>
  </si>
  <si>
    <t>Unit 1 was westbound on Hwy 5 and had approached intersection with Hwy 284.  its driver stated she was looking for a side street and was not paying attention to traffic signal so much as she was reaching intersection.  Unit 1 driver said when she looked back to signal, it had turned red to her surprise.  Unit 1 driver said she had entered intersection and tried to avoid Unit 2 but had no time to do so.  Unit 2 was northbound on Hwy 284 and its driver said she had a green light so she entered intersection when Unit 1's front end struck her right rear corner.</t>
  </si>
  <si>
    <t>Unit 1 was traveling westbound on Highway 5 approaching the intersection with Highway 284. Unit 1 was going to turn from westbound Highway 5 to southbound Highway 284. Driver 1 believed that she had a green light but was not sure as she was unfamiliar with the area. Unit 2 was traveling eastbound on Highway 5 approaching the intersection with Highway 284. Driver 2 stated that she had a green light to go straight through the intersection. Driver 2 stated Unit 1 turned in front of her. Driver 2 tried to stop and avoid a collision but was unable to. Driver 2 stated she thought she felt her vehicle slip a little on a small patch of ice. Unit 2 struck Unit 1 on the passenger side B-Pillar area. Witness 1 was following Unit 1 and stated when he went through the intersection the traffic signal showed yellow. It should be noted that the traffic signal at that intersection, gives left turning traffic a flashing yellow light, advising traffic to yield to on-coming traffic. Through investigation it was determined that Unit 1 did not have insurance, as the policy has lapsed at the beginning of the month and the owner was in the processing of getting new insurance. I spoke with the owner who advised that she was aware the vehicle did not have insurance on it and allowed Driver 1 to drive vehicle due to vehicle problems with Driver 1's vehicle. Driver 1 issued citation for Failure to Yield, Owner of Unit 1 will be mailed a citation for No Insurance-Owner Violation. While on scene, Driver 1 complained of pain in her neck but decided against being assessed by an ambulance and explained that she may stop at the hospital closer to her home address. Unit 1 sustained severe damage and Unit 2 sustained moderate damage, both were towed to Colony Plaza.</t>
  </si>
  <si>
    <t>Both vehicles were west bound on MNTH 5 at the intersection of MNTH 284 waiting for a green light.
Driver of #1 said she saw #2 start to move ahead,driver of #1 said she was checking her mirror when she ran into the back of #2 who was just inching ahead and re-stopped.</t>
  </si>
  <si>
    <t>On 10/22/2019 at 1519 hours, I was dispatched to a crash at the intersection of Hwy 5 and Hwy 284. When I arrived I spoke with the driver of vehicle 1, Marcus John Owczarek DOB 02/13/1987, who was driving a white Chevy Silverado with Minnesota registration MKE845.  
Owczarek stated he was heading westbound on Hwy 5.  While travelling across the intersection of Hwy 5 and Hwy 284 he had a green light.  While crossing the intersection he noticed a black Chevy Equinox (MN registration 2DR790) heading eastbound that was attempting to turn left to head north on Hwy 284.  Owczarek attempted to speed up in order to avoid a collision, but his vehicle was struck on its left side.  Vehicle 1 was then turned around due to the crash and hit a pedestrian crossing light.  The vehicle was then facing eastbound.  Airbags in the front of the vehicle deployed and Owczarek stated he had no injuries.
I then spoke with the driver of vehicle 2,Duane Howard Debower DOB 07/25/1943.  Debower said he was heading eastbound on Hwy 5 and attempting to make a left turn to head north on Hwy 284.  Debower was unsure whether he had a green or yellow arrow when he attempted to cross the intersection he said.  Airbags in the front of the vehicle deployed, and Debower stated he had no injuries.
Both vehicles were towed due to disabling damage.  Debower was given a ticket for Failure to yield right of way for a left turn MN Statute 169.20 subd. 2.</t>
  </si>
  <si>
    <t>Olive St</t>
  </si>
  <si>
    <t>Units 1 and 2 were both westbound on Hwy 5, approaching traffic light at intersection with Olive Street.  Unit 2 was directly ahead of Unit 1.  The Unit 2 driver said the traffic light turned yellow and the 2 vehicles in front of him began to brake and skid.  He said he braked hard and skidded and moved to his right to avoid colliding with vehicles in front of him.  Both drivers said Unit 1 then rearended Unit 2.  The Unit 1 driver said he saw Unit 2 skid and move to right but he was unable to avoid colliding with it.</t>
  </si>
  <si>
    <t>Unit 1 was travelling eastbound on Hwy 5 west of the intersection of Hwy 5 and Hwy 284. Unit 1 struck Unit 2, who was also traveling eastbound on Hwy 5, in the rear. Both vehicle were moving at a slow rate of speed. Unit 1 driver setimated to 10-15 MPH and the Driver of Unit 2 estimated 5-10 MPH. Both vehicles pulled to the soputh side of Hwy 5 and exchanged information. Both drivers denied any injuries and declined paramedics. Both vehicles were able to leave the scene under their own power. Deputy Mckirahan 840 is compleating this report under Deputy Hodge's DVS login because of password issues with Deputy McKirahan. No DVS service other than this report was used by Deputy McKirahan.</t>
  </si>
  <si>
    <t>The crash occurred on MNTH 5, just east of the intersection with MNTH 284.  The Escape was stopped in the through lane, waiting at the red light.  The Ranger approached from the rear and hit the Escape.  The Ranger then careened off to the right, went up the embankment, and hit an electrical box.  The driver of the Ranger stated that her windshield fogged up while she was driving, and as she went to wipe the windshield with her sleeve, didn't realize that the vehicles in front of her were stopped.  The crash resulted in damage to both vehicles and to the electrical box.  There were no reported injuries.  Both vehicles were towed from the scene.</t>
  </si>
  <si>
    <t>MAPLE ST S</t>
  </si>
  <si>
    <t>-DV1 W/B HWY 5 WHEN SHE LOST CONTROL, LEFT THE ROADWAY, STRUCK A ROAD SIGN, AND VEHICLE ROLLED OVER
-WITNESSES SAID DV1 WAS DRIVING ERATICALLY PRIOR TO THE CRASH
-DV1 SAID SHE HAS EPILEPSY AND MAY HAVE HAD A SEIZURE</t>
  </si>
  <si>
    <t>Both vehicles were stopped on west Hwy 5 at 282 at the red light.  When the light turned red traffic started then stopped unexpectedly and the Ford lightly rear ended the Pontiac.
No injuries reported.
No tows needed.</t>
  </si>
  <si>
    <t>Elm St S</t>
  </si>
  <si>
    <t>Unit 1 was southbound on Elm St. S. and, according to its driver, had stopped for the stopsign at Hwy 5.  Unit 2 was westbound on Hwy 5, approaching Elm St. S. and its driver said he noticed Unit 1 was stopped at stop sign.  The Unit 1 driver said he wanted to cross Hwy 5 to a business on opposite side and proceeded after, he said, he saw no approaching traffic.  The Unit 2 driver said Unit 1 pulled on to Hwy 5 immediately in front of him and that he had no time to react before his vehicle collided with the other.  Both were towed.</t>
  </si>
  <si>
    <t>S ELM ST</t>
  </si>
  <si>
    <t>Unit 1 was traveling eastbound on Highway 5 approaching the intersection of Elm Street S in the city of Waconia. Unit 1 began slowing and signaled to turn northbound onto Elm Street S. The driver of Unit 2 stated he was unsure what Unit 1 was doing as it looked like his vehicle stalled out, so he went to pass Unit 1 on the left. Unit 1 then turned into the rear passenger door of Unit 2.
Unit 1 had minor scuffs and paint transfer to the front bumper on the driver's side. Unit 2 had a large dent to the passenger side rear door. Both vehicles drove away from the scene.
Both parties reported they were not injured.</t>
  </si>
  <si>
    <t>Vehicle #1 was westbound MN Highway 5 approaching Elm Street, as vehicle #1 was passing Elm Street vehicle #2 which was making a left hand turn from Elm Street into the eastbound lane of MN Highway 5 got hit on the left rear passenger door by vehicle #1. Driver of vehicle #2 said she did not see vehicle #1 as she could not see around a vehicle that was westbound MN Highway 5 in the turn lane to go right/north onto Elm Street.
Vehicles had been moved prior to my arrival.</t>
  </si>
  <si>
    <t>V1, V2, AND V3 TRAVELING WB ON HWY 5 AT ELM STREET.  A PEDESTRIAN RAN OUT INTO THE MIDDLE OF THE HWY AND STOPPED IN THE TRAFFIC LANE CAUSING V1 TO SLAM ON ITS BREAKS AND COME TO A STOP.  V2 STOPPED BEHIND V1.  V3, THEN HIT V2, PUSHING V2 INTO V1.  
NO INJURIES REPORTED ON SCENE.  
THE IDENTITY OF THE PEDESTRIAN IS UNKNOWN.</t>
  </si>
  <si>
    <t>MNTH 5/25 AT CSAH 33, NYA AREA.  V/1 WAS SOUTH BOUND ON CSAH 33, STOPPED AT A STOP SIGN, V/2 WAS WEST ON MNTH 25.  DRIVER OF V/1 TOLD ME THAT SHE DID NOT SEE THE WEST BOUND VEHICLE.  PULLING INTO THE INTERSECTION, HER VEHICLE WAS HIT BY THE EAST BOUND CEMENT MIXER.  WITNESS KENNETH TOLD ME THAT HE WAS FOLLOWING THE CEMENT MIXER, ABOUT 40-45 MILES PER HOUR.  THE CAR THAT WAS SOUTH BOUND PULLED INTO THE PATH ON THE CONCRETE MIXER.  WITNESS CORINNE WAS SOUTH BOUND ON CSAH 33.  SHE SAID THAT THE CAR STOPPED, BUT PULLED OUT IN FRONT OF THE TRUCK.</t>
  </si>
  <si>
    <t>4th Ave SW</t>
  </si>
  <si>
    <t>Vehicle 1 was travelling westbound on Hwy 5 and slowed to make a left turn on to 4th St SW. V2 was travelling west bound behind B1 and did not see V1 slowing down to make the left turn. V2 rear-ended V1 and both vehicles carried into the north ditch.  Only very minor injuries reported at the scene. Both drivers were transported to hospital by private vehicle. Both vehicles were towed form the scene. The driver of V2 was issued a citation for fail to drive with due care. The driver of V2 said he did not see V1 slow down to turn. The witnesses to the crash said V1 did have breaklights and turn signal activated for the left turn.</t>
  </si>
  <si>
    <t>Unit 1 was traveling eastbound on MN Highway 5 &amp; 25, approaching the intersection of Southeast 2nd Street. Unit 1 stated that there was oncoming traffic coming westbound, whose headlights prevented Driver 1 from seeing animals in the ditch. Driver 1 stated that he observed a deer come from the north and was in front of his vehicle before he could react. Driver 1 stated he was unable to prevent a collision and the deer struck the front of Unit 1. Unit 1 sustained severe disabling damage. Unit 1 was towed by an unknown tow agency to HEI Collision in Waconia. Driver 1 did not sustain any injuries.</t>
  </si>
  <si>
    <t>25 HWY SE</t>
  </si>
  <si>
    <t>33RD ST SE</t>
  </si>
  <si>
    <t>BOTH VEHICLES NB HWY 25.  VEHICLE ONE STOPPED FOR SCHOOL BUS WITH RED FLASHING LIGHTS ON.  VEHICLE TWO FAILED TO STOP IN TIME REAR ENDING VEHICLE  ONE.  VEHICLE TWO BURST INTO FLAMES, COMPLETELY ENGULFED.  BOTH VEHICLES TOWED, NO INJURIES REPORTED.  DRIVER VEHICLE TWO CITED WITH FAIL TO DRIVE WITH DUE CARE.</t>
  </si>
  <si>
    <t>Hwy 5 and 25</t>
  </si>
  <si>
    <t>Central Ave</t>
  </si>
  <si>
    <t>Unit 1 was traveling norhtwest on Central Ave.  Unit 2 was traveling northeast on Hwy 5 &amp; 25.  Unit 3 was traveling southwest on Hwy 5 &amp; 25.
Unit 1 driver told me she did not see unit 2 and pulled out onto Hwy 5 &amp; 25.
Unit 2 driver told me he tried to stop but due to the icy roads he was unable to stop.  Unit 2 struck Unit 1 and then bounced off Unit 1 and struck Unit 3.
Unit 3 driver told me the same story as Unit 1 and Unit 2 drivers.
No injuries due to the crash.
No citations wer issued from the crash.</t>
  </si>
  <si>
    <t>15401 HWY 5 &amp; HWY 25 - YOUNG AMERICA TOWNSHIP
V1 WAS SW ON HWY 5 &amp; 25 AND HIT A DEER THAT WAS CROSSING THE ROADWAY.
DRIVER OF V1 COMPLAINED OF CHEST PAIN AND WAS TRANSPORTED BY RIDGEVIEW AMBULANCE TO WACONIA HOSPITAL FOR EVALUATION.
V1 TOWED BY SMITH OIL.</t>
  </si>
  <si>
    <t>CENTRAL AVE</t>
  </si>
  <si>
    <t>THE DRIVER OF THE XCEL ENERGY TRUCK WAS PULLING A TRAILER TRAVELING WEST ON HWY 5 AND TURNED HIS FLASHERS AND TURN SIGNAL ON TO TURN RIGHT INTO A FIELD APPROACH.
THE DRIVER OF THE JETTA REPORTED SEEING THE TRUCK TURNING AND THOUGHT IT WAS GOING TO TURN FASTER AND REAR ENDED THE TRAILER.
NO INJURIES REPORTED
SMITH OIL TOWING FOR THE JETTA</t>
  </si>
  <si>
    <t>VEH 1 STATED HE SLOWED FOR A DEER RUNNING ONTO ROADWAY.  
VEH 2 DID NOT SEE VEH 1 SLOW AND REAR ENDED VEH 1.</t>
  </si>
  <si>
    <t>Vehicle one was west bound hwy 5, just west of Tacoma Ave when a deer emerged from the ditch on the south side of the road and ran north across hwy 5. Vehicle one struck the deer going 55mph. Vehicle one sustained moderate front end damage. Vehicle was not towed. Person 1 was wearing her seatbelt and was not injured. The deer was DOA on the south shoulder when deputies arrived. State notified of deer's location. no photos taken.</t>
  </si>
  <si>
    <t>The driver of Unit 1 stated she was westbound on HWY 5/25 when Unit 2 slowed down to yield to another vehicle at the intersection of Tacoma Avenue.  The driver of Unit 1 stated she was unable to slow down to avoid a crash and truck Unit 2 to the rear.  The driver of Unit 2 stated she was westbound on HWY 5/25 when she yielded for a vehicle making a turn off of HWY 5/25 and onto Tacoma Avenue.  The driver of Unit 2 stated she was struck to the rear by Unit 1.  Both vehicles were in the westbound lane of HWY 5/25, on the shoulder, at my arrival.  The driver of Unit 1 was cited for No Proof Of Insurance.</t>
  </si>
  <si>
    <t>Driver of Unit #1 was traveling eastbound on HWY 5 at the intersection of Tacoma Ave. in Young America Township.  Driver of Unit #2 was stopped facing eastbound on Hwy 5, trying to make a left hand turn onto Tacoma Avenue.  Driver of Unit #1 rear ended Unit #2. Driver of Unit #1 is at fault.
No injuries to report.
Both Units were able to drive from scene.</t>
  </si>
  <si>
    <t>E/B MNTH 5 EAST OF NYA.  VEHICLE WAS EAST ON MNTH 5.  DRIVER LOST CONTROL OF HER VEHICLE DUE TO SLIPPERY ROADWAYS, LEFT THE ROADWAY, WENT INTO THE DITCH AND HIT A TREE WITH THE DRIVER SIDE DOOR.</t>
  </si>
  <si>
    <t>Unit 1 was westbound on HWY 5/25 and had just passed 114th St. when its driver said he saw oncoming traffic slowing.  The driver indicated he was trying to figure out why when a deer ran across the roadway from the opposite side and collided with the left side of his body and motorcycle.  The driver said he remained on the vehicle and brought it to a stop along the shoulder.</t>
  </si>
  <si>
    <t>State Highway 5</t>
  </si>
  <si>
    <t>114th St</t>
  </si>
  <si>
    <t>Unit 2 stated she was east bound on State Highway 5 about 1056 feet east of 114th St. Unit 2 stated Unit 1 was in her lane coming straight towards her. Unit 2 stated she honked her horn at Unit 1 but he did not move. Unit 2 crossed center line to avoid Unit 1. Unit 2 stated as she changed lanes, Unit 1 swerved back into his lane hitting Unit 2 on the right side of the vehicle. Unit 2 had minor injuries to her arm. Unit 2 had her mother take her to Ridgeview Medical Center for medical attention. Unit 1 stated Unit 2 swerved infront of him causing Unit 1 to hit Unit 2 on the drivers side of the vehicle. Unit 1 was found to be intoxicated and arrested for DUI. Unit 1 had minor injuries and was transported to Ridgeview Medical Center. Photos were taken of the scene. Both vehicles were towed by Colony Plaza to their lot.</t>
  </si>
  <si>
    <t>Unit 1 was westbound on MN Hwy 5/25, about 200 yards from 114th St., when a deer ran on to roadway to Unit 1's front.  the Unit 1 driver did not have time to avoid a crash and the front of Unit 1 struck the deer.</t>
  </si>
  <si>
    <t>11025 Hwy 25</t>
  </si>
  <si>
    <t>Unit#1 was southbound on Hwy 25. Driver of Unit#1 took eyes off of the roadway when entering a curve and vehicle started to enter shoulder. Driver of Unit#1 attempt to correct vehicle and over corrected causing Unit#1 to go off roadway into the ditch. Unit#1 struck a Xcel Energy power pole causing damage to it. Unit#1 had heavy front end damage. Driver of Unit#1 was not injuried.</t>
  </si>
  <si>
    <t>Unit 1 was traveling eastbound on Highway 25 near where Highway 5 and 25 split for Highway 25 to go north in Young America Township. A deer ran out onto the road going northbound in front of Unit 1. Unit 1 struck the deer with the front of the vehicle. The deer ran from the scene. Unit 1 had front end damage over $1000. The vehicle was still drivable and the driver left the scene. No injuries and no tow.</t>
  </si>
  <si>
    <t>unit #1 was traveling westbound on Highway 5 just west of the intersection of Highway 5 and Highway 25.  Driver of Unit #1 stated a deer ran out onto the road in front of him and he attempted to avoid hitting the deer by slowing down.  Unit #1 struck the deer on the front passenger side corner.   Driver of Unit #1 did not stop at the scene, but called his employer.  Employer reported the incident.  Driver of Unit #1 stated he did not sustain any injuries.  Deer was injured but was able to travel several hundred feet off the roadway into a wooded area.</t>
  </si>
  <si>
    <t>Unit 1 was an ambulance responding to an emergency call. Ambulance hit a deer which produced damage to the ambulance of an estimated amount that was greater than $1000. Ambulance was towed by an unknown tow company. Deer was not located but was presumed deceased.</t>
  </si>
  <si>
    <t>Unit 1 was westbound on Highway 5 &amp; 25 just west of Highway 25 to the north. The weather conditions at the time of the crash was light to moderate snowfall with below freezing temperature. Unit 1 lost control due to slick road conditions and drove off the roadway into the north side ditch. Unit 1 slid and performed a 90 degree turn south and made contact with several trees before coming a final resting position facing south. No injuries to either occupants of the vehicle. Vehicle was towed by Colony Plaza to Colony in Waconia. Driver 1 admitted that she did not have current insurance on the vehicle, a citation was issued for the violation. Deputies found an expired "General" insurance card that expired in July of 2018.</t>
  </si>
  <si>
    <t>Unit 1 was traveling westbound on Highway 5/ Highway 25 just passing Highway 25 to the north. Driver 1 stated that a deer ran across the road coming from the south ditch of the roadway. Driver 1 stated she slammed on her brakes but was unable to avoid a collision. Unit 1 struck the deer in the center of the front of the vehicle. No injuries. Unit 1 was disabled due to damage. Driver 1 had vehicle towed via AAA service, unknown tow company.</t>
  </si>
  <si>
    <t>Vehicle #1 was travelling west on MN #5, approaching MN #25.  Vehicle was observed by witness weaving over fog and center lines.  Vehicle entered ditch east of Hwy #25, returned to roadway.  Vehicle then left roadway west of Hwy #25, striking speed limit sign.  Vehicle continued into the ditch before striking numerous trees.  Witness to crash was a Ridgeview Ambulance paramedic following Vehicle #1.  Witness reported driving conduct and subsequent crash.  Driver #1 transported to hospital with minor injuries.  It was later determined that Driver #1 was suffering a diabetic emergency at time of crash.</t>
  </si>
  <si>
    <t>Unit 1 was westbound on MN Hwy 5/25 and had just passed the intersection where Hwy 25 branches off and continues north.  Unit 1 was unable to maintain traction on the left curve and slid off the roadway and entered the ditch.  As Unit 1 continued down the ditch it struck a MN DOT No Passing Zone sign, causing damages to its posts.  Unit 1 slid to a stop up against several small trees.</t>
  </si>
  <si>
    <t>Unit 1 was eastbound on HWY 5/25, about 100 yards from intersection where Hwy 25 branches off to the north, when a deer ran on to roadway in front of it.  The front left corner of Unit 1 struck the deer, causing minor damages.</t>
  </si>
  <si>
    <t>NB 25 HWY</t>
  </si>
  <si>
    <t>V1 SSTOPPED AT STOP SIGN MOVED FORWARD AND WAITED FOR MORE TRAFFIC THEN REAR ENDED BY V2 WHO MOVED FORWARD. NO INJURIES , NO TOWS.</t>
  </si>
  <si>
    <t>The driver of Unit 1 stated he was southbound on HWY 25 when he approached the intersection of HWY 5, where Unit 2 was stopped.  The driver of Unit 1 stated he failed to yield for Unit 2 at the stop sign.  Unit 2 was struck to the rear by Unit 1.
CCSO Incident Report filed.</t>
  </si>
  <si>
    <t>Driver of #1 was south bound on MNTH 25. When she got to MNTH 25/MNTH 5, she ran off road, after she missed the curve and stop sign. She hit road ditch,north of MNTH 5 launched over MNTH 5. Went into ditch south side of MNTH 5 ran up hill and struck utility pole.</t>
  </si>
  <si>
    <t>MNTH 25 / HWY 5</t>
  </si>
  <si>
    <t>Unit two was stopped at the stop sign on highway 25 SB.  Unit one stopped directly behind unit two.  Driver one thought unit two had turned right when he moved forward he rear-ended unit two.</t>
  </si>
  <si>
    <t>Unit 1 was southbound on Highway 25 approaching Highway 5. Driver 1 stated that a deer came out of nowhere and Driver 1 swerved to avoid the deer. Unit 1 went off the roadway and struck an Xcel Energy Meter along with a tree. Unit 1 sustained severe disabling damage. Unit 1 was towed from the scene by Smith Oil. No citations and no injuries.</t>
  </si>
  <si>
    <t>On 10/08/2016 at 0810 hours, I was dispatched to Hwy 25 north of Hwy 5 for a report of a PD accident involving one motor vehicle.
Unit 1 was traveling turning left onto Hwy 25 to travel north from Hwy 5/25 eastbound. Unit 1 stated he swerved to avoid a vehicle that did not stop for the stop sign at the intersection of Hwy 25 southbound and Hwy 5/25. Unit 1 went into the eastbound ditch of Hwy 25 north, struck a Adopt-a-Hwy sign, traveled in the ditch for approximately 25 feet and then struck a Hwy 25 sign. Vehicle one then came to a stop in the eastbound ditch of Hwy 25 north.
No injuries or citations reported for this incident. 
Unit 1 was towed by private tow from ditch.</t>
  </si>
  <si>
    <t>V1 TRAVELING S/B HWY 25 APPROACHING HWY 5 IN YOUNG AMERICA TOWNSHIP. THE ROAD CURVED TO THE LEFT NEAR HWY 5. V1 DID NOT FOLLOW THE CURVE OF THE ROAD AND WENT STRAIGHT INSTEAD. V1 RAN OFF ROAD ON RIGHT SIDE, WHERE IT CRASHED INTO THE DITCH AND THEN EJECTED D1. 
D1 STATED HE WENT OFF THE ROAD, WAS NOT SURE WHAT CAUSED HIM TO CRASH.
D1 TRANSPORTED TO RIDGEVIEW HOSPITAL VIA AMBULANCE
V1 TOWED  BY COLONY PLAZA TOWING.
D1 ARRESTED FOR DWI.</t>
  </si>
  <si>
    <t>0300000000000284-D</t>
  </si>
  <si>
    <t>Vehicle #1 was turning left onto Hwy 284 from the Walgreen's in Waconia. Vehicle turned north onto Hwy 284 and did not see the "Do not enter" sign in the median due to multiple vehicles on Hwy 284. The driver stopped removed the sign from the roadway and proceeded to his residence in Waconia. I followed up with the driver who admitted hitting the sign and then driving home. The driver did not want to bother the Sheriff's Office with hitting of the sign and just removed it from the roadway. I advised the driver to stay at the scene of an accident or else he could receive a citation in the future.</t>
  </si>
  <si>
    <t>284 HWY</t>
  </si>
  <si>
    <t>0300000000000284-I</t>
  </si>
  <si>
    <t>V1 IS MARKED CTY SUV SQUAD.  V1 HAD STOPPED BEHIND ANOTHER VEHICLE THAT HAD STOPPED AND SIGNALED A LEFT TURN INTO A BUSINESS DRIVEWAY.  V2 STATED SHE WAS TRYING TO GET A ROCK OUT OF HER SHOE, LOOKED DOWN AND THEN SAW THE AIRBAG.  NO INJURIES WERE REPORTED. COLONY TOW WAS CALLED FOR THE CHEVY  BY CARVER COUNTY.</t>
  </si>
  <si>
    <t>Both drivers reported crossing Hwy 5 on 284 when a white pickup made an unexpected U-turn in front of them.
The driver of the Buick reported slowing and the Pontiac rear ended it.  
The damage was minor.  The driver of the Pontiac reported maybe going 10 mph when she rear ended the Buick.  The damage seemed consistent with this speed estimate.
Ambulance crew on scene.  Treatment and evaluation was declined.
No tows needed.</t>
  </si>
  <si>
    <t>Unit 2 was stopped at the stoplight to turn right onto Hwy 5 from Hwy 284. Unit 1 was right behind Unit 2. Driver of Unit 1 thought Unit 2 was moving so he took his foot off the brake and ran into Unit 2. Neither individual was injured. Neither vehicle towed. No citations.</t>
  </si>
  <si>
    <t>Unit 1 was driving westbound on Highway 5 approaching the intersection of Highway 284. Unit 2 was facing eastbound on Highway 5 attempting to turn  on to Olive street. Unit 1 had a green light and was proceeding through the intersection. Unit 2 had a blinking yellow turn light and failed to yield the right of way. Unit 1's front end hit the passenger side of Unit 2. Both vehicles were towed from the scene due to moderate disabling damage. No one reported injuries on scene.</t>
  </si>
  <si>
    <t>Unit #1 was northbound on Hwy 284 and was stopped at the stop signs at Hwy 5.  There were stop signs for NB and SB traffic on Hwy 284, but there were no stop signs for EB and WB traffic on Hwy 5. There was a massive road construciton project going on with many temporary signs in the construction zone. Unit #1 was going to make a left turn onto Hwy 5. Driver #1 looked both ways, but failed to see Unit #2 EB on Hwy 5 approaching the intersection.  Driver #1 pulled out in front of Unit #2, causing Unit #2 to broadside Unit #1.  Driver #1 was cited with #100012003309 for failing to yeild with a court date of 10/01/2012. Driver #1 and her passenger both transported to the hospital by ambulance.</t>
  </si>
  <si>
    <t>V/1 WAS EAST ON MNTH 5, MAKING A TURN TO GO NORTH.  V/2 WAS WEST  ON MNTH 5.  V/1 DRIVER TOLD ME THAT HE NOTICED THE FLASHING  YELLOW LIGHT, BUT DID NOT NOTICE V/2.  V/1 MADE HIS TURN, AND HIT V/2.</t>
  </si>
  <si>
    <t>HWY 284</t>
  </si>
  <si>
    <t>Veh. #1 was travelling EB on HWY 5. Veh. #2 was travelling NB on HWY 284. Veh. #2 pulled into intersection at HWY 284/5 to make left turn to go WB on HWY 5. Veh. #1 hit veh. #2 on the rear driver's side.
Driver of veh. #1 stated she knew the light was green for her. Driver of veh. #2 stated she thought the light was green for her but she might be wrong. Later, driver of veh. #2 stated that she was probably mistaken and the light must have been red.</t>
  </si>
  <si>
    <t>#284</t>
  </si>
  <si>
    <t>Vehicle #1 was travelling south on Mn #284 at intersection with Mn #5.  Vehicle #1 had flashing yellow turn signal.  Vehicle #1 turned east onto Mn #5.  Vehicle #1 turned into path of Vehicle #2.  Vehicle #2 was travelling north on Mn #5.  Vehicle #2 had green light for travel north on Mn #284.  Vehicle #2 struck Vehicle #1 in right side.</t>
  </si>
  <si>
    <t>Unit 2 was yielding prior to making a left turn onto westbound Hwy 5. Unit 1 rear ended Unit 2. No damage to Unit 1, minor damge to Unit 2. Passenger in Unit 2 was transported by ambulance with minor injuries.</t>
  </si>
  <si>
    <t>Olive Street</t>
  </si>
  <si>
    <t>Unit 2 was slowing down for the traffic light at Hwy 5 and Olive Street. Driver of Unit 2 stated the light turned red for westbound traffic. Driver of Unit 1 stated he was westbound on Hwy 5 approaching the intersection of Olive Street. The driver stated he had dropped something and reached down to pick it up and ran into the back of Unit 2.
Minor damage to both vehicles. Neither vehicle towed. No injuries.</t>
  </si>
  <si>
    <t>Unit 1 was eastbound on MN Hwy 5 and was proceeding through the intersection with Hwy 284 on what its driver said was a green traffic signal light.  Unit 2 was westbound on MN Hwy 5 and was making a left turn to go south on Hwy 284 on what its said was a flashing yellow traffic signal.  The Unit 1 driver said he saw Unit 2 slow, but then appeared to speed up to make the left turn.  The Unit 1 driver said, due to the snowy road conditions and Unit 2's abrupt turn such a short distance ahead of him, he was unable to avoid a collision.  The front right corner of Unit 1 struck the right side of Unit 2 in the area of its rear wheel.  
The Unit 1 driver said he instructed the other driver to park in a nearby parking lot to exchange information.  The Unit 1 driver said the Unit 2 driver, instead, drove away on southbound Hwy 284.  The Unit 1 driver said he drover after Unit 2 and was able to stop its travel by blocking Unit 2 on Hwy 284 at Carver Co Rd 10.  The Unit 1 driver said the Unit 2 driver smelled of alcohol and continued in his efforts to leave the scene by driving away.  
When this deputy arrived on scene, the Unit 2 driver was not there, and had fled on foot.  The Unit 2 driver was located later in the day and admitted to being the driver of Unit 2 in the crash.  The Unit 2 driver admitted to failing to yield the right of way to Unit 1 by turning left in front of Unit 1.  He also admitted to having been intoxicated, which was his reason for fleeing.</t>
  </si>
  <si>
    <t>Veh 1 was E/B on Hwy 212 in the right lane.  Veh 2 was E/B on Hwy 212 in the left lane behind veh 1.  Veh 1 lost control, began spinning, and hit veh 2.  Veh 2 crossed the center median across the W/B lanes of Hwy 212 where it came to a stop.  Driver of veh 1 said she lost control while in the right lane and hit veh 2.</t>
  </si>
  <si>
    <t>US HIGHWAY 212</t>
  </si>
  <si>
    <t>Dr1 of V1 said that he was in the outer lane of eb 212 approaching Wallace Rd. He rounded a slight right hand curve in the road and lost control of the rear end of his PU.  V1 vehicle skidded  perpendicular to the EB lanes. V2 struck V1 while it skidded. The collision caused both vehicles to enter the center median ditch. Dr2 of V2 said he was in the inside lane traveling behind V1. He saw V1 lose control and skid on the road surface. Dr2 tried to avoid V1 by braking and changing his course. V2 skidded on the slippery road and he was unable to avoid striking V1.</t>
  </si>
  <si>
    <t>DRIVER V1 SAID THAT SHE WAS TRAVELING EAST ON HWY 212 WHEN SHE CAME INTO THE CORNER AND BEGAN TO SLIDE.  SHE WAS UNABLE TO STOP AND CAME TO FINAL REST ON THE RIGHT SHOULDER OF HWY 212 EAST FACING WRONG WAY.  SHE HAD JUST PICKED UP HER PHONE TO CALL 911 WHEN V2 LOST CONTROL AND SPUN INTO HER VEHICLE AND CAME TO FINAL REST ALSO FACING WRONG WAY.
DRIVER V2 SAID THAT HE WAS TRAVELING EAST ON HWY 212 WHEN HE BEGAN TO SLIDE, HE WAS UNABLE TO STOP AND SLID INTO V1 THAT WAS ALREADY STOPPED ON THE SHOULDER FACING WRONG WAY.
BOTH DRIVERS SAID THEY WERE NOT INJURED AND DID NOT WISH FOR AMBULANCE TO RRESPOND.</t>
  </si>
  <si>
    <t>The driver of vehicle one stated that she was traveling west on USTH 212 in the left lane near Martin Dr.  She stated that traffic slowed suddenly.  She stated that she could not stop before her vehicle hit the back of vehicle two.
The driver of vehicle two stated that he was traveling west on USTH 212 in the left lane.  He stated that vehicle three slowed suddenly.  He stated that he could not stop before his vehicle hit the back of vehicle three.  He stated that he was then hit in the back by vehicle one.
The driver of vehicle three stated that she was traveling west on USTH 212 in the left lane.  She stated that she slowed for traffic and her vehicle was hit in the back by vehicle two.</t>
  </si>
  <si>
    <t>DRIVER OF VEHICLE 1 SAID HE WAS NORTHBOUND ON HWY 41 AND EXITTED ONTO EASTBOUND HWY 212. DRIVER 1 SAID, AT THE END OF THE ON RAMP, HE SLIGHTLY LOST CONTROL OF HIS VEHICLE AND HIT THE CENTER GUARD RAIL ON 212. DRIVER 1 SAID HE CONTINUED TO POWERS/212, WHERE HE EXITTED AND HIS VEHICLE CAME TO A REST.</t>
  </si>
  <si>
    <t>V#1 driver stated she was in the right lane west bound Hwy 5 when she started to slide.  V#1 driver stated she crossed over into left lane and hit the concrete median.  V#1 driver stated she spun around and ended up stationary in the left lane west bound Hwy 5.</t>
  </si>
  <si>
    <t>WB USTH 212 AT MITHCELL RD</t>
  </si>
  <si>
    <t>WB MNTH 5 AT MITCHELL RD.
DV1 STATED SHE WAS MOVING IN THE RIGHT LANE WHEN SHE WAS REAR-ENDED BY V2. SHE STATED SHE WAS LOOKING FORWARD AND DID NOT SEE V2.
DV2 STATED SHE WAS HEADING HOME FROM THE MALL OF AMERICA. SHE STATED THAT SHE WAS MOVING BEHIND V1 ABOUT TWO CAR LENGTHS AND TRAVELING AT A SPEED OF 55 MPH. NO MECHANICAL ISSUES WITH THE VEHICLE WERE REPORTED PRIOR TO CRASH BY DV2.
PRIOR TO CRASH DV2 STATED THAT SHE NOTICED A WARNING ON HER DASHBOARD THAT STATED "DISMISSED." SHE THEN HEARD A BEEPING WARING SOUND AND SAW THAT THE VEHICLE IN FRONT WAS BRAKING. SHE A STATED SHE APPLIED HER BRAKES BUT COULD NOT STOP IN TIME. SHE STATED THAT HER VEHICLE WAS NOT STOPPING.
THE WITNESS STATED THAT SHE WAS IN FRONT OF V1 AND V2. HER WINDOW WAS ROLLED DOWN. SHE WAS MOVING IN THE RIGHT LANE WHEN SHE OBSERVED TRAFFIC WAS SLOWING DOWN DUE TO THE RED SEMAPHORE AT THE INTERSECTION AHEAD OF HER. SHE APPLIED HER BREAKS AND STATED SHE OBSERVED V1 WAS SLOWING AS WELL. SHE LOOKED BACK IN THE REAR VIEW MIRROR MIRROR AND STATED THAT SHE COULD HEAR V2 APPROACH AT FREEWAY SPEED AND SAW V2 REAR-END V1. SHE STATED THAT THERE WAS NO SOUND OF BRAKES BEING APPLIED OR TIRE SCRATCHING. THERE WAS NO ATTEMPT TO VEER OR AVOID V1, DV2 DROVE RIGHT ONTO THE BACK OF V1.
WHEN I INSPECTED THE CRASH SCENE I DID NOT SEE ANY SIGNS OF TIRE MARKS FROM V2.</t>
  </si>
  <si>
    <t>According to a statement from D2 both units were WB on HWY 212 JEO the HWY 5 / 212 split. D2 stated unit 1 was looking down and stated that he was texting when he veered into her lane. V1 sideswiped V2. 
D1 exchanged info with D2 and left the scene prior to my arrival</t>
  </si>
  <si>
    <t>VEH 1 AND VEH 2 WERE TRAVELING EASTBOUND 212E IN THE LEFT LANE.  THE SUN WAS RISING AND WAS AFFFECTING THE VISION OF EASTBOUND TRAFFIC. 
DVR 1 STATED SHE WAS UNABLE TO SEE WELL DUE TO THE SUN, AND DIDN`T REALIZE VEH 2 WAS BRAKING.  DVR 1 STATED SHE TRIED TO BRAKE HARD, BUT STRUCK VEH 2. 
DVR 2 STATED SHE WAS MOVING SLOWLY WHEN STRUCK.</t>
  </si>
  <si>
    <t>EB USTH 212 AT MITCHELL RD</t>
  </si>
  <si>
    <t>EB MNTH 212 AT MITCHELL ROAD.
DV1 STATED SHE WAS MERGING ONTO EB 212, SHE WAS IN THE FAR RIGHT LANE. SHE STATED SHE HAD HER SIGNAL LIGHT ON AND MERGED TO THE CENTER RIGHT LANE WHEN SHE SAW AN OPENING. AS DV1 MERGED OVER TO THE RIGHT CENTER LANE SHE SIDE SWIPED V2.
DV2 STATED THAT HE WAS IN THE CENTER RIGHT MOVING SLOW WITH TRAFFIC WHEN V1 VEERED OVER AND SIDE SWIPED HIS VEHICLE. DV2 STATED THAT HE WAS IN HIS LANE WHEN ALL OF A SUDDEN DV2 HIT HIM.</t>
  </si>
  <si>
    <t>V1 AND V3 WERE TRAVELING WB USTH 212 WEST OF MITCHELL ROAD. V1 AND V3 WERE IN THE RIGHT LANE OF TRAFFIC ON WB USTH 212. V2 WAS TRAVELING WB ON THE RAMP FROM MITCHELL ROAD TO WB HIGHWAY 5. DRIVER OF V1 STATED SHE WAS GOING STRAIGHT FOLLOWING THE ROADWAY AT APPROXIMATELY 40 MPH. DRIVER OF V1 STATED V2 ENTERED HER LANE SIDEWAYS FROM THE RIGHT STRIKING V1 ON THE FRONT WITH THE LEFT SIDE OF V2. DRIVER OF V1 STATED SHE SPUN OUT TO THE LEFT AND STRUCK THE CENTER MEDIAN BARRIER WITH THE FRONT LEFT OF V1. DRIVER AND PASSENGER OF V1 REFUSED BEING SEEN BY MEDICS ON SCENE. 
DRIVER OF V2 STATED SHE WAS DRIVING DOWN THE RAMP FROM MITCHELL ROAD TO WB HIGHWAY 5 GOING APPROXIMATELY 30 MPH. DRIVER OF V2 STATED TRAFFIC STOPPED BUT THE ROADS WERE TOO ICY FOR HER TO STOP. DRIVER OF V2 STATED SHE TURNED TO THE RIGHT TO GO INTO THE RIGHT DITCH BUT SPUN OUT TO THE LEFT INSTEAD. DRIVER OF V2 STATED SHE KNEW SHE WAS STRUCK BY ANOTHER VEHICLE BUT DID KNOW KNOW HOW IT HAPPENED. DRIVER OF V2 WAS TRANSPORTED TO THE HOSPITAL BY MEDICS.
DRIVER OF V3 STATED SHE WAS GOING STRAIGHT FOLLOWING THE ROAD IN THE RIGHT LANE OF WB USTH 212 WEST OF MITCHELL ROAD. DRIVER OF V3 STATED SHE SAW V2 SPIN OUT TO THE LEFT IN FRONT OF HER AND STRIKE V1. DRIVER OF V3 STATED V2 THEN CAME BACK TO THE RIGHT AND STRUCK V3 ON THE FRONT. DRIVER OF V3 STATED V2 THEN CONTINUED TO SPIN RIGHT AND COME TO REST ON THE CENTER MEDIAN BETWEEN USTH 212 AND HIGHWAY 5. DRIVER OF V3 REFUSED TO BE SEEN BY MEDICS ON SCENE.</t>
  </si>
  <si>
    <t>WB HWY 212 @ Mitchell Rd
V1 Driver stated he was traveling WB on HWY 212 in the left lane. Driver stated traffic was heavy but moving. Driver stated he was moving along slowly with traffic when he was all of the sudden rear ended by V2.
V2 Driver stated she was traveling WB on HWY 212 in the left lane directly behind V1. Driver stated she was approximately half a car length behind V1. Driver stated she had just changed lanes from the middle lane and once she was in the left lane behind V1, V1 braked and she could not stop in time and rear ended V1. 
There were no apparent injuries. Neither vehicle's were towed. No citations were issued.</t>
  </si>
  <si>
    <t>I was investigating a hit and run crash that happened in the area of where eastbound Highway 212 and Highway 5 split. The driver of Unit 2 stated that she was traveling eastbound in the right lane JEO the of the split and Unit 1 was in the left lane right next to her. Unit 1 signaled a lane change and attempted to move from the left to the right lane and struck Unit 2 in the drivers side compartment pinning the doors of Unit 2 shut. Unit 1 moved back to the left lane and continued eastbound. Unit 2 was flashing lights and honking to try to get Unit 1 to stop. Unit 1 got a partial plate of Unit 1 and called MSP.
I was able to locate a driver and i spoke with him on the phone. D1 stated that he was the driver of Unit 1 at the time of the crash. He stated that he signaled to make a lane change from the left lane to the right lane and heard Unit 2 honk her horn. D1 stated he did not feel the impact of a collision and stated he would have stopped if he did. Insurance information was exchanged between the trucking company and the reporting party.</t>
  </si>
  <si>
    <t>EB HWY 212 @ Mitchell Rd
V1 Driver stated she was traveling EB on HWY 212 in the middle left lane. Driver stated traffic slowed in front of her. V1 then braked due to traffic. After stopping V1 was then hit from behind by V2. Driver stated it appeared V2 was trying to change lanes. 
V2 Driver stated she was traveling EB on HWY 212 directly behind V1. V1 braked quickly in front of V2. V2 tried to brake but could not stop in time and rear ended V1. 
No citations were issued. Both vehicles were towed by Matt's Towing.</t>
  </si>
  <si>
    <t>V1 and V2 were eastbound on 212 near Mitchell Road.  V2 was in front of V1 in the left of two lanes.  Traffic was heavy and coming to a stop.  V2 was slowing to a stop, and V1 was slowing behind V2.  The vehicle in front of V2 abruptly stopped and driver of V2 slammed on their brakes to avoid hitting the vehicle in front.  V2 was slowing behind V1 and could not stop in time when V2 had to slam on their brakes.  V1 hit the back of V2.  There was moderate damage to the rear of V2 and driver of V2 said the back of their head hurt from the crash but refused medics.  There was heavy front end damage to the front of V1 and it was towed from the scene.  Both drivers were wearing their seatbelts, no airbags deployed.</t>
  </si>
  <si>
    <t>Driver stated his tire had issues, and his vehicle pulled to the left.  He then stated he tried to correct back to the right, and over-corrected, running off road and through a freeway fence.</t>
  </si>
  <si>
    <t>VEHICLE #1 WAS EAST BOUND USTH212 IN THE LEFT LANE.  VEHICLE SPUN OUT AND WENT INTO LEFT MEDIAN DITCH ROLLING OVER. THERE WERE  THREE OCCUPANTS IN THE VEHICLE.  DRIVER REPORTED MINOR CUT TO HIS  HAND.  NO OTHER INJURIES WERE REPORTED AT THE SCENE.</t>
  </si>
  <si>
    <t>CRASH LOCATION WB USTH 212 / MITCHELL ROAD.
DRIVER UNIT 1 STATED WB USTH 212 IN LL.  DRIVER UNIT 1 STATED MAINTAINING LL WHEN REAR ENDED BY UNIT 2.
DRIVER UNIT 2 STATED WB USTH 212 IN LL DIRECTLY BEHIND UNIT 1.  DRIVER UNIT  2 STATED LOOKED AWAY FROM ROADWAY TO RETRIEVE CIGARETTES.  DRIVER UNIT 2 STATED LOOKED BACK UP AND TOO CLOSE TO UNIT 1.  DRIVER UNIT 2 STATED REAR ENDED UNIT 1.</t>
  </si>
  <si>
    <t>EB USTH 212 AT MITHCELL RD</t>
  </si>
  <si>
    <t>EB MNTH 212 AT MITCHELL RD.
DV1 STATED SHE WAS MOVING IN THE CENTER RIGHT LANE MOVING WHEN SHE WAS SIDE SWIPED BY V2.
DV2 ADMITTED THE CRASH WAS HIS FAULT. HE STATED THAT HE WAS MAKING A LANE CHANGE FROM THE CENTER LEFT LANE TO THE RIGHT AND DID NOT SEE V1 WHICH WAS IN HIS BLIND SPOT.</t>
  </si>
  <si>
    <t>EASTBOUND USTH 212 NEAR MITCHELL RD</t>
  </si>
  <si>
    <t>Lindquist (Driver 1) stated he was traveling in the center lane of eastbound USTH 212 near Mitchell Road.Stated Unit 2 was traveling ahead of him and that some rocks fell from Unit 2 and chipped the paint and windshield of Unit 1.</t>
  </si>
  <si>
    <t>USTH 212 EB at Mitchell RD. 
Vehicle 1 was EB 212 in the center lane. Vehicle 1 changed lanes from center to right. Driver 1 was not able to see vehicle 2 in the blind spot. Vehicle #1's right, front wheel hit the rear, left wheel and fender area of vehicle 2.  
No injuries or tows. Vehicle 1 had minor damage and didn't require an inspection.</t>
  </si>
  <si>
    <t>USTH 212 WB W OF MITCHELL RD. EDEN PRAIRIE.
Both vehicles were WB 212 in the left lane. Driver 2 was slowing in heavy traffic. Driver 1 stated she was looking over her right shoulder to change lanes to the right. Driver 1 was following too closely and didn't see that traffic in the left lane had slowed. Vehicle 1 hit 2 in the rear. No injuries or tows.</t>
  </si>
  <si>
    <t>Unit #1 was travelling westbound on Highway 212. Unit #2 was also travelling westbound on Highway 212 in the lane to the right of Unit #1. The driver of Unit #2 stated there was a vehicle next to her (on the right side) and she believed she may have been in its blind spot. The vehicle next to her began to merge left into her lane. She attempted to avoid the vehicle by moving to her left which caused her to sideswipe Unit #1. No injuries reported at accident scene.</t>
  </si>
  <si>
    <t>EB USTH 212 AT MITHCELL RD.</t>
  </si>
  <si>
    <t>EB MNTH 212 AT MITCHELL RD.
DV1 STATED THAT HE WAS IN THE CENTER LEFT LANE MOVING WITH TRAFFIC WHEN V2 CHANGED LANES IN FRONT OF HIM FROM THE LEFT TO THE RIGHT AND SIDE SWIPED HIS VEHICLE. DV1 STOPPED ON THE RIGHT AND V2 FLED THE SCENE. DV1 DESCRIBED V2 ONLY AS A WHITE VAN. NO LICENSE PLATE OR DRIVER DESCRIPTION WAS AVAILABLE. DV1 REPORTED NO INJURIES.</t>
  </si>
  <si>
    <t>USTH 212 EB AT MITCHELL RD EDEN PRAIRIE.
Vehicle 1 was EB on 212. Driver 1 stated he dropped his cell phone and started looking for it while he was still in motion. Vehicle 1 ran off the road to the left, hit the guardrail, destroying it and several posts. Vehicle 1 also upset the rock bed surrounding the rail and posts.
No injuries. Vehicle 1 drove off the freeway with heavy damage. Vehicle 1 was parked in a private parking lot.
Driver 1 was arrested for DAC IPS.</t>
  </si>
  <si>
    <t>UNIT 1 WAS TRAVELING FROM HWY 5 TO EB HWY 212,,,
THE DRIVER OF UNIT 1 SAID SHE WAS TRAVELING AT SPEEDS OF 50 MPH WHEN SHE LOST CONTROL TO AVOID PLOW IN THE FAR RIGHT LANE OF HWY 212. UNIT 1 SPUN OUT AND HIT THE CABLE MEDIAN BARRIER. 
MINIMAL DAMAGE TO UNIT 1 OR CABLE MEDIAN BARRIER.
TOW FOR A PULLOUT.</t>
  </si>
  <si>
    <t>- Westbound USTH 212 / Mitchell Road
- Unit 1 was traveling westbound on USTH 212 at Mitchell Road in the right lane.
- Unit 2 was traveling next to Unit 1 in the left lane.
- Unit 2 sideswiped Unit 1.
- Driver of Unit 2 stated another vehicle that was in the right lane suddenly cut her off, causing her to brake and lose control, going into the right lane and sideswiping Unit 1.
- No apparent injuries.
- No tows.</t>
  </si>
  <si>
    <t>The crash occurred on eastbound USTH 212 near Mitchell Road.
The driver of vehicle one stated that she was in the left lane.  She stated that traffic stopped suddenly.  She stated that he could not stop before his vehicle hit the back of vehicle two.
The driver of vehicle two stated that she was in the left lane.  She stated that he stopped for traffic and his vehicle was hit in the back by vehicle one.</t>
  </si>
  <si>
    <t>- Eastbound Highway 212 at Mitchell Road
- Unit 1 was traveling eastbound on Highway 212 at Mitchell Road in the left lane.
- Unit 2 was traveling behind Unit 1.
- Unit 1 came to a stop for traffic.
- Unit 2 rear-ended Unit 1.
- Driver of Unit 2 stated he was thinking about changing lanes and could not stop in time.
- No apparent injuries.
- Unit 2 was towed.</t>
  </si>
  <si>
    <t>Sky was cloudy, roads were wet and icy.
Unit 1 was driving westbound on Hwy 212 in the 3rd lane from the left. Unit 2 was driving westbound in the 2nd lane from the left. Unit 1 lost control of his vehicle due to the icy conditions and collided with Unit 2. Unit 2 was able to pull her vehicle over on the far right lane and unit 1 was on the far left lane. Unit 1 was towed from its location. Unit 1 and its passengers along with Unit 2 stated they were not injured and did not request medical care.</t>
  </si>
  <si>
    <t>The driver of vehicle one stated that he was traveling west on  USTH 212 in the right lane.  He stated that he may have fallen  asleep and went onto the right shoulder hitting a sign.  He  stated that he overcorrected and lost control of his vehicle.  He stated that he went across the westbound lanes of traffic and  into the median.  He stated that he was not injured.</t>
  </si>
  <si>
    <t>WB 5 HWY</t>
  </si>
  <si>
    <t>Driver #1 was intoxicated. Vehicle 1 was WB 212. Driver 1 hit an unknown vehicle in front of him, lost control, swerved to the left and crashed into the guardrail in the left ditch. There was no other information on the other vehicle.</t>
  </si>
  <si>
    <t>E USTH 212 @ MITCHELL RD</t>
  </si>
  <si>
    <t>Demario (Driver 1) stated she had been slowing with congested traffic when she was rear-ended by Unit 2.
Tyrrell (Driver 2) stated he had been traveling behind Unit 1 in the center-right of four lanes on eastbound USTH 212 just west of Mitchell Rd. when traffic congested ahead of them. Stated he braked behind Unit 1 but was unable to slow/stop Unit 2 prior to contact with Unit 1.</t>
  </si>
  <si>
    <t>The crash occurred on eastbound USTH 212 near Mitchell Road.
The driver of vehicle one stated that she was in the left lane.  She stated traffic stopped suddenly.  She stated that she could not stop her vehicle before it hit the back of vehicle two.
The driver of vehicle two stated that he was stopped for traffic in the left lane.  He stated that his vehicle was then hit in the back by vehicle one.</t>
  </si>
  <si>
    <t>V#1 driver stated she was east bound Hwy 212 in stop right lane and traffic was stop and go.  V#1 driver stated all of a sudden her air bags were deployed.  
V#2 driver stated he was east bound Hwy 212 in right lane and traffic was stop and go.  V#2 driver stated he all of a sudden felt a tap on the trailer and saw V#1 behind him.
Witness stated saw V#1 which was in front of her tailgating V#2 for about 10 minutes and saw V#1 rear-end V#2.
V#1 driver cited for following to close, #272619224480</t>
  </si>
  <si>
    <t>V1 AND V2 WB HWY 212 JUST PRIOR TO MITCHELL ROAD.  V2 ATTEMPTED TO CHANGE LANES, WAS UNABLE TO DO SO AND REAR ENDED V1. V2 IMPACTED V1 FRONT TO REAR. MODERATE DAMAGE TO V2, MINOR DAMAGE TO V1. NO APPARENT INJURIES TO EITHER PARTIES.</t>
  </si>
  <si>
    <t>The crash occurred on westbound USTH 212 near Mitchell Road.
The driver of vehicle one stated that he was traveling westbound in the left lane.  He stated that traffic stopped suddenly.  He stated that he swerved to the right but could not avoiding hitting the back of vehicle two.
The driver of vehicle two stated that she was in the left lane.  She stated that she stopped for traffic and her vehicle was hit in the back by vehicle one.</t>
  </si>
  <si>
    <t>Unit 1 was northbound Mitchell Road over Highway 212.  Unit 2 was on the exit ramp from westbound Highway 212 to Mitchell.  Unit 1 approached intersection and the light turned red.  According to the driver of unit 1, he didn't think he would be able to stop for the red light in time so he just went for it.  Unit 2, now having the green light, pulled into the intersection.  Unit 1 was struck by unit 2 because unit 1 ran a red light.  No injuries reported.</t>
  </si>
  <si>
    <t>UNIT 1 WAS TRAVELING WB HWY 212 JUST EAST OF MITCHELL RD. UNIT 1 WAS IN THE SECOND FROM THE RIGHT LANE COMMITTED TO HWY 5.
THE DRIVER OF UNIT 1 STATED HE WAS COMING UP TO THE APEX WHERE HWY 212 AND HWY 5 SPLIT. THE DRIVER OF UNIT 1 ADMITTED TO SPEEDING AND OBSERVED A VEHICLE IN FRONT OF HIM MERGE RIGHT TO THE SAME LANE UNIT 1 WAS IN. THE DRIVER OF UNIT 1 STATED HE WAS APPROACHING THE VEHICLE TOO FAST, AND SWERVED LEFT TO AVOID THE VEHICLE.  THE DRIVER OF UNIT 1 STATED THE VEHICLE MERGED BACK TO THE LEFT TO AVOID UNIT 1. UNIT 1 MERGED BACK TO THE RIGHT CAUSING UNIT 1 TO LOSE CONTROL AND GO DOWN.
UNIT 1 DID NOT CRASH INTO ANYONE. THE MOTORCYCLE WENT DOWN.</t>
  </si>
  <si>
    <t>Both vehicles were stopped for a red semaphore near the top of the ramp from westbound Highway 212 to Mitchell Road.  Unit 1 was rear ended by an SUV and pushed into Unit 2.  The SUV then fled the scene in violation of Minnesota law.  The suspect/vehicle was not identified but described as a dark colored SUV.</t>
  </si>
  <si>
    <t>The crash occurred on east USTH 212 near Mitchell Road.
The driver of vehicle one stated that she was in the left lane.  She stated that traffic stopped suddenly.  She stated that she attempted to stop and slid on the ice.  She stated that her vehicle then hit the back of vehicle two.
The driver of vehicle two stated that he was in the left lane.  He stated that he stopped for traffic and his vehicle was hit in the back by vehicle one.</t>
  </si>
  <si>
    <t>The driver of Unit 1 stated that he was driving home from work and was travelling approximately 40mph in a 60mph zone when the rear end of his truck kicked to the side due to the ice build up on the highway.  The driver of Unit 1 stated that he was on the phone with a friend while he was driving and did not know how he ended up rolling the vehicle.  The driver of Unit 1 stated that his leg hurt a little but he declined ambulance.  The driver of Unit 1 stated he was tired from working a 12 hour shift.  I did not observe any signs of drug or alcohol impairment.  The vehicle was towed by Matt's Auto and the driver was given a ride home.</t>
  </si>
  <si>
    <t>EB HWY 212 AT MITCHELL ROAD</t>
  </si>
  <si>
    <t>Crashed occurred on WB HWY 212 at Mitchell Road. Upon arrival both vehicles were on the left shoulder. 
Vehicle 1 driver stated she was traveling westbound in the middle lane. When vehicle 2 enter her lane side swapping her vehicle on the driver side. Causing damage her driver side front quarter panel and both front and back door. Vehicle 1 driver stated she had some neck injuries. Refuse medical. Will be going to urgent care if pain continues. 
Vehicle 2 driver stated she was in the far right lane, when she attempted to merge into the middle lane. After she merge into the lane she crashed into vehicle 1. Causing damage to the passenger side front end. Vehicle 2 driver stated she did not see vehicle 1, before she merged into the lane. 
No vehicle were towed from the scene. Both drivers identified by Minnesota and Virgina driver license.</t>
  </si>
  <si>
    <t>Unit #1 was traveling westbound on West 78th Street approaching the underpass of Mitchell Road. It was raining extremely hard and visibility was limited. Unit #1 was in the far left lane. The driver believes that he was traveling around 40 mph. The driver of Unit #1 stated that the vehicle began to hyrdoplane on the road. Unit #1 then left the roadway and struck the guardrail in the median, just east of the Mitchell Road underpass.
The guardrail was damaged and a yellow tag was left attached to the rail (#142545).</t>
  </si>
  <si>
    <t>VEHICLE WAS WB 212 TAKING THE MITCHELL RD EXIT. DRIVER WENT OFF THE ROAD ON THE LEFT AND HIT A SMALL REFLECTIVE SIGN. 
NO INJURIES REPORTED OR OBSERVED. 
DRIVER ELECTED TO WAIT FOR HER OWN TOW TRUCK. UNKNOWN ON THE TOW COMPANY.</t>
  </si>
  <si>
    <t>- Westbound MNTH 5 at Mitchell Road
- Unit 1 was traveling westbound on MNTH 5 at Mitchell Road in the left center lane.
- Unit 2 was traveling behind Unit 1.
- Unit 1 came to a stop for traffic.
- Unit 2 rear-ended Unit 1.
- Unit 2 was a motorcycle and the driver was not wearing a helmet.
- Driver of Unit 2 was transported to the hospital.
- Unit 2 was towed. 
- Driver of Unit 1 stated Unit 2 was following too close.</t>
  </si>
  <si>
    <t>Vehicle 2 was EB USTH 212 east of Mitchell RD, in the left lane. Driver 1 was traveling too fast for conditions. Vehicle 1 spun out in the right lane, crossed into the left lane and hit vehicle 2. Vehicle 2 was pushed into the cable barrier on the left. Vehicle 1 was towed. Vehicle 1 is responsible of the cable barrier damage.
No injuries. No yellow tag left due to traffic hazard.</t>
  </si>
  <si>
    <t>ACCORDING TO STATEMENTS FROM DRIVERS INVOLVED ALL UNITS WERE WB AT THE HWY 212 / HWY 5 SPLIT IN EDEN PRAIRIE, D3 CAUSED CRASH BY FAILING TO MAINTAN LANE / UNSAFE LANE USAGE BY CUTTING ACROSS THE APEX FROM WB HWY 5 TO ATTEMPT TO CONTINUE WB ON 212. V3 STRUCK V1 IN THE REAR PASSENGER QUARTER PANEL, V1 SWERVED TO AVOID V3 AND V1 SIDESWIPED V2.  D3 INITIALLY STOPPED AT CRASH SCENE AND OTHER DRIVERS INVOLVED TOLD HIM THAT THEY CALLED POLICE. AT THAT POINT THE VIOLATOR LEFT THE SCENE OF THE CRASH. A PASSENGER INVOLVED GOT THE PLATE FOR THE VIOLATORS VEHICLE. BOTH DRIVERS INVOLVED POSITIVELY  IDENTIFIED THE VIOLATOR VIA MNDL PHOTO ON FILE SAYING THAT 'THAT IS DEFINITELY HIM'. WENT TO TO ADDRESS ON FILE AND WAS UNABLE TO MAKE CONTACT WITH THE VIOLATOR. D3 WAS MAILED A REQUEST FOR INSURANCE INFO AND A CITATION FOR FAIL TO PROVIDE INFORMATION AT A CRASH SCENE AND MOVING VIOLATIONS.</t>
  </si>
  <si>
    <t>USTH 212 EB E OF MITCHELL RD. EDEN PRAIRIE.
Drivers both have conflicting accounts. Driver 1 stated vehicle 2 came up from behind him and forced his way into the lane. Driver 2 stated he was already in his lane and vehicle 1 merged into him.
minor sideswipe damage. No injuries or tows.</t>
  </si>
  <si>
    <t>HWY 5/ VENTURE</t>
  </si>
  <si>
    <t>Westbound HWY 5/ Venture Lane. Upon arrival unit 2 and 3 were on the right shoulder. 
Driver 2 stated that he was rear ended by unit 1. Driver 2 described driver 1 as a middle aged black male. A photo was taken of unit 1 with a clear MN plate. Driver 2 stated that driver 1 stated that he had no insurance and left the scene. Driver 3 agreed with Driver 2 description. 
Driver 3 stated that unit 2 was pushed into his car by unit 1 and collaborated with driver 2 description of driver/ unit 1. 
No reported injuries. No tows. 
insurance request form will be mailed.</t>
  </si>
  <si>
    <t>11-00264</t>
  </si>
  <si>
    <t>MITCHELL ROAD</t>
  </si>
  <si>
    <t>VEHICLE#1: DRIVER#1 was trying to avoid a vehicle in front of her that had lost control but she was able to stop her vehicle. She was struck by Veh#2. She was in the left lane and stopped close to the center median.
VEHICLE#2: DRIVER#2 was changing lanes into the left lane. After he made his lane change he realized VEH#1 had stopped and he was unable to avoid the collision.</t>
  </si>
  <si>
    <t>The Highlander was crashed in the center median and had struck the median guard wires and come to a complete stop when the Corolla lost control and went into the center median and struck the Highlander.
Driver of the Highlander and passenger of the Corolla both transported to HCMC
Matts towing for both vehicles</t>
  </si>
  <si>
    <t>The crash occurred on eastbound USTH 212 near Mitchell Road.
The driver of vehicle one stated that he was in the left lane.  He stated that traffic stopped suddenly.  He stated he could not stop his vehicle before it hit the back of vehicle two.
The driver of vehicle two stated that she was in the left lane.  She stated that she was slowing for traffic and her vehicle was hit in the back by vehicle one.  She stated that the impact pushed her vehicle into the back of vehicle three.
The driver of vehicle three stated that he was in the left lane.  He stated that traffic stopped suddenly.  He stated that he could not stop before his vehicle hit the back of vehicle four.  He stated that his vehicle was then hit in the back by vehicle two.
The driver of vehicle four stated that he was in the left lane.  He stated that traffic stopped suddenly.  He stated that he could not stop before his vehicle hit the back of vehicle five.  He stated that his vehicle was then hit by vehicle three.
The driver of vehicle five left the scene.</t>
  </si>
  <si>
    <t>- Westbound USTH 212 / Mitchell Road
- Unit 1 was traveling westbound on USTH 212 at Mitchell Road in the right center lane.
- Unit 2 was traveling next to Unit 1 in the left center lane.
- The U-Joint of Unit 2 broke off and struck the driver's side of Unit 1.
- No apparent injuries.
- Unit 2 called for a private tow.</t>
  </si>
  <si>
    <t>Unit 1 was traveling EB on Hwy 212 approaching Mitchell Road at a high rate of speed.  Unit 2 was merging onto Hwy 212 from Hwy 5 at approximately the speed limit and merged onto the Hwy.  Unit 1 decided to over take unit 2 on the right and then looked down at her phone per her statement.  Unit 1 struck unit 2 on the right rear corner with the left front of the vehicle.  Unit 1 spun out and merged left.  Unit 2 spun out going right causing the vehicle to go off the Hwy.  Unit 1 had signs of impairment and was late determined to be impaired due to alcohol.  PBT result was.12.  A urine sample was collected later from unit 1.  Unit 2 driver and passenger was transported to minor injuries to FVSD to be treated for back/neck injuries.</t>
  </si>
  <si>
    <t>- Westbound USTH 212 at Mitchell Road
- Unit 1 was traveling westbound on USTH 212 at Mitchell Road in the left center lane.
- Unit 2 was traveling behind Unit 1.
- Unit 1 came to a stop for traffic.
- Unit 2 rear-ended Unit 1.
- No apparent injuries.
- No tows.
- Driver of Unit 1 stated it was rush hour stop and go traffic and she was hit.
- Driver of Unit 2 had a language barrier.</t>
  </si>
  <si>
    <t>The crash occurred on eastbound on USTH 212 near Prairie Center Drive.
The driver of vehicle one was being worked on by paramedics so she was unable to speak to me.
The driver of vehicle two stated that he was in the middle lane.  He stated that vehicle one came up on his right side and appeared to be going fast.  He stated that the right lane ended.  He stated that vehicle one merged into the right front of his vehicle and lost control.  He stated vehicle one spun out and hit the median cable barrier.
The witness stated that vehicle one was go really fast.  He stated that vehicle one then hit vehicle two and lost control.  He stated that vehicle one then spun out and hit the median cable barrier.</t>
  </si>
  <si>
    <t>Both vehicles east bound Hwy 212 near Mitchell Rd. Driver veh 2 does not know what happened. States he was in right lane and crashed into a bobtail semi. The semi did not stop. No injuries, veh 2 towed for a flat tire, no injuries, no citations, no drugs/alcohol, no airbags, wearing seatbelt.</t>
  </si>
  <si>
    <t>MITCHELL RD TO WB 78</t>
  </si>
  <si>
    <t>-DRIVER OF VEH 1 SAID THAT HE WAS IN THE L CENTER LANE WHEN HE NOTICED HE HAD TO TAKE MITCHELL ROAD AND SWERVED RIGHT INTO OTHER VEH WHOM HE SAID HE DID NOT SEE. 
-DRIVER OF VEH 2 SAID HE WAS IN THE MIDDLE RT LANE WHEN ANOTHER VEH JUST SIDESWIPED HIM. 
-VEH 2 HAD 5 PEOPLE IN VEH; REAR PASS OF VEH 1 WAS TRANSPORTED TO HOSPITAL; NO OTHER INJURIES WERE REPORTED. 
-DRIVER OF VEH 2 CITED FOR FAIL TO USE DUE CARE</t>
  </si>
  <si>
    <t>Mitchell Road</t>
  </si>
  <si>
    <t>Vehicle #1 Westbound Hwy 212 west of Mitchell Road overpass in the right lane.  Vehicle #2 westbound Hwy 212 west of Mitchell Road in the left lane.
Vehicle #2 crossed into right lane and sideswiped vehicle #1.  Vehicle #2 continued after striking vehicle #1.
Driver of vehicle #2 cited for DWI and other moving violations.  See case report for more information.</t>
  </si>
  <si>
    <t>MITCHELL RD</t>
  </si>
  <si>
    <t>MC STRUCK REAR OF V2. IT IS UNCELAR IF THE DRIVER OF THE MC WAS STUCK BY V3.  DRIVER OF MC WAS TRANSPORTED TO HCMC FOR HEAD AND HAND INJURIES. NO OTHER KNOWN INJURIES. MC TOWED BY MATTS TOWING. WITTNESSES STATED THE MC WAS TRAVELING AT A HIGH RATE OF SPEED AND CUTTING IN AND OUT OF TRAFFIC.  WITTE CITED FOR FAIL TO DRIVE WITH DUE CARE AND RECKLESS.</t>
  </si>
  <si>
    <t>VEH #1 AND VEH #3 WERE MAKING LEFT TURNS FROM W 212 TO GO SOUTH ON MITCHELL RD.  BOTH PARTIES STATED THEY HAD A GREEN ARROW.  VEH #2 WAS TRAVELING S ON MITCHELL AND COLLIDED WITH VEH #3, THEN VEH #2.  DR #2 STATED THAT HE THOUGTH HE HAD A GREEN LIGHT.  I OBSERVED THE SIGNAL WORKING PROPERLY FOR 15-20 MINUTES AFTER CRASH AND NO OTHER KNOWN CRASHES AT THAT INTERSECTION.  NO INJURIES, NO CITATIONS ISSUED.</t>
  </si>
  <si>
    <t>VEHICLES WERE TRAVELING EB ON 212 IN THE AREA OF MITCHELL RD,  TRAFFIC WAS SLOWING.  VEH #3 REAR ENDED VEH #2 AND PUSHED VEH #2 INTO VEH #1.  NO INJURIES, NO CITATIONS ISSUED.</t>
  </si>
  <si>
    <t>THE DRIVER OF V1 STATED THAT SHE SWERVED TO AVOID CRASHING INTO A VEHICLE AHEAD OF HER IN THE EAST BOUND CENTER LANE. SHE THEN  LOST CONTROL OF THE VEHICLE AND WENT INTO THE WEST BOUND LANES  INTO ONCOMING TRAFFIC AND T- BONED V2. THE DRIVER OF V2 STATED THAT HE WAS  DRIVING WEST BOUND AND DID NOT KNOW WHAT HAPPENED BUT WAS HIT ON  THE DRIVERS SIDE DOOR BY V1. V3 SWERVED TO AVOID BEING HIT BY V1 AS IT  WAS COMING INTO HER LANE AND THEN WAS T-BONED IN THE DRIVERS SIDE BY V4. V3 THEN CONTINUED THROUGH THE CENTER MEDIAN GRASS AND HIT V5 AND V6 DRIVING EAST BOUND. THE DRIVER OF V4 STATED THAT HE  SAW V1 COMING ACROSS INTO THE WB LANES AND THAT V3 SWERVED IN  FRONT OF HIM AND HE WAS UNABLE TO AVOID HITTING THEM. THE DRIVER  OF V5 SAID THAT SHE WAS IN THE LEFT LANE AND V3 CAME ACROSS FROM THE WB LANES AND HIT HER. THE DRIVER OF V6 WAS IN THE CENTER  LANE AND WAS HIT BY V3, AS IT CAME INTO THE EAST BOUND TRAFFIC. V1 STARTED THE ENTIRE CRASH. ALL SIX VEHICLES WERE TOWED BY MATT`S TOWING. THE DRIVER OF V3  WAS TRANSPORTED BY AMBULANCE.</t>
  </si>
  <si>
    <t>Mitchell</t>
  </si>
  <si>
    <t>Vehicle was e/b 212 when deer ran out in front of vehicle, causing damage to front of car.</t>
  </si>
  <si>
    <t>Unit 1 was driving east on the highway in the right lane.  A deer ran in front of Unit 1. Unit 1 sustained heavy damage on the front and driver side of the car.
Driver of Unit 1 had several minor lacerations and a possible eye injury from the shattered windshield.  The driver was checked out by HCMC paramedics and released.</t>
  </si>
  <si>
    <t>Hwy 5 W/B (split)</t>
  </si>
  <si>
    <t>Driver of Veh.1 stated he was coming from Hastings, MN enroute to Minneapolis, MN.  He fell asleep behind the wheel and crashed.  Could not explain how he got to Eden Prairie.
Evidence shows that veh.1 was w/b Hwy 5, crossed over the median at Hwy 212 w/b (damaged signs), then crossed over grassy median to Hwy 212 e/b (Came to rest facing the wrong way).
Driver of veh.1 showed signs of alcohol impairment and was arrested for DWI.
Driver blew .12 into DMT-G.
Vehicle was towed by Matt's Auto.
Yellow tag was left on damaged sign at split from Hwy 5 and Hwy 212.</t>
  </si>
  <si>
    <t>DRIVER`S BOTH STATED THE OTHER VEHICLE CAME INTO THEIR LANE. SIDE SWIPE, SAME DIRECTION. NO KNOW INJURIES AND NO TOWS.</t>
  </si>
  <si>
    <t>The driver of vehicle one stated that she was exiting from Mitchell Rd to go east on MNTH 5.  She stated that she did not know what happened.  Both her and the front passenger were transported to the hospital.
The witness, Tom Stephney Phone: 612-481-8719, stated that he was driving his ambulance east on MNTH 5.  He stated that observed vehicle one enter onto MNTH 5 from Mitchell Rd.  He stated that the driver appeared to have trouble merging and lost control.  He stated that vehicle one then hit the median guardrail.</t>
  </si>
  <si>
    <t>MITCHELL RD TO EB 78TH ST W RM</t>
  </si>
  <si>
    <t>D2 SAID THAT SHE WAS IN THE MIDDLE LANE GOING WB 212 AND SAID THAT SHE WAS IN STOP AND GO TRAFFIC, WAS NEARLY AT A COMPLETE STOP WHEN SHE WAS HIT FROM BEHIND. SHE SAID THAT SHE WAS HIT SO HARD FROM BEHIND THAT CAUSED HER TO HIT VEH IN FRONT OF HER. SHE THOUGH D3 WAS POSSIBLY GOING ABOUT 20-30 MPH.
D3 SAID THAT SHE WAS ALSO IN THE MIDDLE LANE, SAID THAT SHE WAS PAYING ATTENTION AND WAS MAYBE GOING 5-10 MPH BUT ENDED UP REARENDING VEH IN FRONT OF HER.  
3 PEOPLE IN V1, NO INJURIES WERE REPORTED. 
D3 CITED FOR FAIL TO USE DUE CARE.</t>
  </si>
  <si>
    <t>WITNESSES SAID THAT VEH 1 WAS GOING EB 212 AND SAID THAT HE DRIFTED TO THE LEFT DRIVING ON TO THE SHOULDER. SAID THAT HE THEN HIT THE GUARDRAIL IN THE CENTER MEDIAN, MADE IT INTO WB LANES OF TRAFFIC GOING THE WRONG WAY. THE VEHICLE THEN WENT BACK INTO THE CENTER MEDIAN AND HIT HEAD ON INTO GUARDRAIL AND LEG OF LARGE OVER HEAD SIGN POST. 
ONE WITNESS SAID THAT HE WAS SPEEDING, OTHER ONE SAID HE WAS GOING ABOUT 55-60 MPH INTO ONCOMING TRAFFIC.
DRIVER ONLY ONE INVOLVED, WENT TO HOSPITAL BY AMBULANCE. 
WHILE DRIVER WAS IN AMBULANCE BEFORE LEAVING FOR THE HOSPITAL HE HAD TOLD THE PARAMEDICS THAT HE HAD A BRAIN TUMOR AND A METAL PLATE IN HIS HEAD.</t>
  </si>
  <si>
    <t>VEH1 AND VEH2 IN SECOND FROM RIGHT LANE.  VEH1 SLOWED WITH TRAFFIC AND WAS REARENDED BY VEH2.  DRVR OF VEH2 SAID SHE WAS LOOKING DOWN AT A PIECE OF FUZZ ON HER PANTS WHEN THE CRASH HAPPENED.</t>
  </si>
  <si>
    <t>D1 SAID THAT HE WAS IN THE LL GOING WB 5 AND SAID THAT V2 THAT WAS IN THE RT LANE CAME INTO HIS LANE AND HIT HIM THEM WENT TO THE RIGHT AND HIT A SIGN. 
D2 SAID THAT SHE WAS IN IN THE RT LANE OF WB 5 AND SAID THAT SHE HIT SOME BLACK ICE SAID THAT SHE CORRECTED TO THE LEFT HIT V1, THEN CORRECTED AND WENT TO THE RIGHT AND HIT A SIGN.
D2 SAID THAT SHE WAS NOT SPEEDING WHEN SHE HIT THE ICE. 
LIGHT SNOW
NO INJURIES WERE REPORTED.</t>
  </si>
  <si>
    <t>HIGHWAY 5</t>
  </si>
  <si>
    <t>DRIVER V1 SAID HE WAS IN THE #2 LN (FROM CTR MEDIAN OUT TO THE NORTH)TRAVELING WEST AND PREPARING TO GO ONTO HWY 212.  V2 WAS IN #3 LN NEXT TO HIM, V2 LOST CONTROL AND STRUCK HIS VEH IN THE FRONT THEN AGAIN IN THE REAR PASSENGER SIDES.  HE PULLED OFF THE HWY AND ONTO THE MITCHELL RD EXIT WHERE HE STOPPED.
DRIVER V2 SAID HE WAS TRAVELING WEST ON THE HWY AND WAS NEXT TO V1.  HIS VEHICLE STARTED SLIDING AND HE WAS UNABLE TO REGAIN CONTROL OF THE VEHICLE AND STRUCK V1.  HIS VEH CAME TO FINAL REST SIDEWAYS ON THE HWY BLOCKING TWO LANES.  HE RAN TO CHECK ON THE DRIVER OF V1.
BOTH DRIVERS SAID THEY WERE UNINJURED AND DID NOT WISH AMBULANCE RESPONSE.
DRIVER V2 CITED FOR DL VIOLATION.</t>
  </si>
  <si>
    <t>The driver of Unit #1 was westbound in the outer lane of traffic of 212 at that area where it bends away from 5. The driver of Unit #2 was westbound in the outer lane of 5 at this same location. The driver of Unit #1 states that his vehicle began to drift to the left. He corrected by turning the wheel slightly to the right. In the area where these two highways bend away from each other, snow had collected into a ridge. The driver of unit #1 said that he got caught up in this causing his vehicle to spin 90 degrees clockwise and continue across two lanes of westbound 5 perpendicular to the direction on travel on westbound 5. The driver of Unit #2 states that Unit #1 suddenly appeared in front of her and she was not able to avoid a collision.</t>
  </si>
  <si>
    <t>VEHICLE #1 AND #2 WERE WESTBOUND MNTH5.  VEHICLE #1 WAS IN THE LEFT LANE AND VEHICLE #2 WAS IN THE RIGHT LANE.  VEHICLE #2 WAS TRAVELLING TOO FAST FOR SLIPPERY CONDITIONS ON THE ROADWAY.  DRIVER OF VEHICLE #2 ADMITTED TO LOSING CONTROL.  PASSENGER AND DRIVER OF VEHICLE #2 WERE TRANSPORTED WITH MINOR INJURIES.</t>
  </si>
  <si>
    <t>MITCHEL ROAD</t>
  </si>
  <si>
    <t>VEH1 SLOWED FOR TRAFFIC THAT WAS COMING TO AN ABRUPT STOP.  VEH1 STOPPED JUST SHORT OF THE VEHICLE IN FRONT OF IT THEN WAS REARENDED BY VEH2.  VEH1 WAS PUSHED INTO THE VEHICLE WHO DIDN`T STAY AT CRASH SCENE FOR REPORT.</t>
  </si>
  <si>
    <t>The driver of vehicle one stated that he was traveling west on MNTH 5 in the middle lane.  He stated that he swerved to hard to the right to exit onto Mitchell Rd.  He stated that he lost control and rolled the vehicle.  He stated that he was not feeling good.  He was checked by the paramedics and released.  He had four friends in the vehicle that were all not injured.</t>
  </si>
  <si>
    <t>BOTH VEHICLES TRAVELING E/B ON HWY 212 APPROACHING MITCHELL ROAD IN THE LEFT LANE. TRAFFIC WAS STOP AND GO DUE TO CONGESTION. TRAFFIC STARTED AND THEN STOPPED. V2 STOPPED, V1 DID NOT, REAR ENDING V2. MODERATE DAMAGE TO BOTH VEHICLES.
D1 STATED THAT SHE SAW V2 START TO ACCELERATE, SO SHE STARTED AND THEN V2 STOPPED ABRUPTLY. D1 TRIED TO STOP BUT COULD NOT IN TIME AND REAR ENDED V2.  
D2 STATED THAT SHE STARTED TO GO AND THEN THE PERSON IN FRONT OF HER STOPPED, SO SHE STOPPED. SHE WAS THEN REAR ENDED BY V1.
NO INJURIES
V1 TOWED BY MATTS TOWING</t>
  </si>
  <si>
    <t>Vehicles 2 and 3 were slowing in traffic. Vehicle 1 was following too close. Vehicle 1 bumped vehicle 2 and vehicle 2 tapped vehicle 3. Very minor damage. Driver 2 seemd to have neck pain and was transported by ambulance.</t>
  </si>
  <si>
    <t>VEH 1 EB ON 212 APPROACHING MITCHELL RD.  VEH 1 WAS SLOWING FOR TRAFFIC.  VEH 2 WAS BEHIND VEH 1 AND REAR ENDED VEH 1.  DRIVER OF VEH 2 WAS AT FAULT FOR THE CRASH.  DRIVER OF VEH 2 GAVE DRIVER OF VEH 1 CASH AND HANDED IT TO HER.  DRIVER OF VEH 2 DID NOT WANT THE POLICE TO ARRIVE ON SCENE.  THE CASH WAS RETURNED TO DRIVER OF VEH 2. 
DRIVER OF VEH 2 WAS INVOLVED IN ANOTHER CRASH JUST A FEW HOURS PRIOR TO THIS CRASH.  HE WAS CITED FOR VIOLATING HIS PERMIT AND INATTENTIVE DRIVING.  I CITED THE DRIVER OF VIOLATING HIS PERMIT.</t>
  </si>
  <si>
    <t>D1 SAID THAT SHE WAS IN THE RT LANE OF WB 212 AND DID NOT SEE THE SEMI. SAID THAT SHE CHANGED LANES AND HIT SEMI. 
D2 SAID THAT HE WAS IN THE MIDDLE LANE OF WB 212 AND SAID THAT V1 WAS IN THE RT HAND LANE AND SIDESWIPED THE FRONT PASSENGER SIDE OF THE SEMI. 
NO INJURIES WERE REPORTED. 
V1 HAD TWO SMALL CHILDREN IN REAR.</t>
  </si>
  <si>
    <t>- Unit 1 was traveling westbound on HWY 212 at Mitchell Road in the left center lane.
- Unit 2 was traveling behind Unit 1.
- Unit 1 came to a stop for traffic.
- Unit 2 rear-ended Unit 1.
- Driver of Unit 2 stated she was looking to change lanes.
- No apparent injuries.
- No tows.</t>
  </si>
  <si>
    <t>DRIVER 1 STATED THAT SHE WAS TRAVELING WB ON HWY 212 AND DECIDED AT THE LAST MOMENT TO CHANGE LANES TO HWY 5 WB. SHE DID NOT  CHECK THE LANE TO HER LEFT BEFORE CHANGING LANES AND STRUCK VEH  2. SHE CORRECTED BACK TOO THE LEFT AND WENT OVER THE MEDIAN.  OVERCORRECTED BACK TO THE RIGHT, WENT OVER MEDIAN AGAIN, HIT  TRAFFIC SIGN, AND ROLLED HER VEHICLE. VEH 1 CAME TO FINAL REST ON HWY 5. DRIVER 1 STATED THAT THE CRASH WAS HER FAULT.
 EPPD OFFICER STATED THAT THEY SPOKE WITH DRIVER 2, WHO STATED  THAT HE WAS TRAVELING IN LEFT LANE OF HWY 5. VEH 2 CHANGED LANES  AND SIDESWIPED HIM. TURNED LEFT, THEN RIGHT AGAIN OVER MEDIAN AND ROLLED. DRIVER 2  STOPPED HIS VEHICLE.
WITNESS:  CINDY COLBERT DOB 11/18/1960. PHONE # 612-226-3113.  CONFIRMED STATEMENTS OF DRIVERS 1 AND 2.</t>
  </si>
  <si>
    <t>The driver of vehicle one stated that she was traveling east on  USTH 212 in the left of three lanes.  She stated that traffic  stopped suddenly.  She stated that she could not stop before  hitting vehicle two.
The driver of vehicle two stated that he was traveling east on  USTH 212 in the left lane.  He stated that traffic slowed  suddenly.  He stated that he slowed and was rearended by vehicle  one.  He stated that the impact from vehicle one pushed him into  vehicle three.
The driver of vehicle three stated that he was traveling east on  USTH 212 in the left lane.  He stated that he slowed for traffic  and was hit by vehicle two.</t>
  </si>
  <si>
    <t>Vehice 2 was slowing in rush hour traffic. Driver 1 was following to close and was not able to slow quick enough to avoid hitting vehicle 2. Vehicle 1 hit 2 in the rear. No injures or tows.</t>
  </si>
  <si>
    <t>THE DRVR OF UNIT 1 STATED SHE WAS TRAVELING EB IN THE RIGHT LANE ON HWY 212.  SHE STATED SHE WAS TRAVELING IN THE STOP AND GO TRAFFIC AND SAW THE VEHICLE TO HER REAR TRAVELING AT A HIGHER RATE OF SPEED NOT SLOWING DOWN.  AS A RESULT, SHE STATED THAT UNIT 2 CRASHED INTO THE REAR BUMPER OF UNIT 1.   
THE DRVR OF UNIT 2 STATED HE WAS TRAVELING EB IN THE RIGHT LANE ON HWY 212.  THE DRVR OF UNIT 2 STATED AS HE APPROACHED UNIT 1, HE SUDDENLY NOTICED TRAFFIC HAD SLOWED AND COULD NOT STOP IN TIME.  HE STATED HE CRASHED INTO THE REAR BUMPER OF UNIT 1.</t>
  </si>
  <si>
    <t>- Unit 1 was traveling westbound on HWY 5 at the HWY 212 split. - Unit 1 spun out and rolled over into the right ditch striking chain linked fence.
- Approximately 15 feet of chain linked fence in the right ditch was damaged.
- No apparent injuries.
- Unit 1 was towed.</t>
  </si>
  <si>
    <t>The crash occurred on westbound USTH 212 near Mitchell Road.
The driver of vehicle one stated that she was in lane number three of four.  She stated that she was merging to the right so she could exit onto west MNTH 5.  She stated that she did not see vehicle two as she merged.  She stated that vehicle two sped by her and her vehicle hit vehicle two.
The driver of vehicle two stated that he was in lane number two of four.  He stated that vehicle one merged into the side of his vehicle.</t>
  </si>
  <si>
    <t>ALL VEHICLES WERE TRAVELING ON EB USTH 212 AT MITCHELL ROAD. ALL VEHICLES WERE IN THE RIGHT LANE OF TRAFFIC. DRIVER OF V1 STATED HE WAS STOPPED FOR EMERGENCY VEHICLES, WITH LIGHTS AND SIREN ACTIVATED, ENTERING ON TO EB 212 FROM THE MITCHELL ROAD RAMP AND WAS STRUCK IN THE REAR BY V2. DRIVER OF V2 STATED SHE STOPPED FOR THE EMERGENCY VEHICLES AND WAS STRUCK IN THE REAR BY V3 AND PUSHED INTO V1. DRIVER OF V3 STATED HE WAS STOPPED FOR THE EMERGENCY VEHICLES WHEN V3 WAS STRUCK IN THE REAR BY V4 AND PUSHED INTO V2. DRIVER OF V4 STATED HE WAS GOING STRAIGHT FOLLOWING THE ROADWAY AT APPROXIMATELY 50-55 M.P.H. DRIVER OF V4 STATED THAT WHEN HE SAW THE LIGHTS HE DID NOT KNOW WHAT TO DO AND STRUCK V3 IN THE REAR WITH THE FRONT OF V4. DRIVER AND PASSENGER OF V4 WERE CHECKED OUT BY MEDICS ON SCENE BUT REFUSED TRANSPORT TO THE HOSPITAL. ALL OTHER DRIVERS AND PASSENGERS STATED THEY WERE NOT INJURED ON SCENE.</t>
  </si>
  <si>
    <t>All units were traveling east on Hwy 212 in the far right lane. Unit #2 had to suddenly stop for slowing traffic due to an unknown vehicle swerving and changing lanes. Once Unit #2 stopped, Unit #1 rear-ended Unit #2 and Unit #3 rear-ended unit #1.</t>
  </si>
  <si>
    <t>WB USTH 212@ MITCHELL RD</t>
  </si>
  <si>
    <t>Taylor (Driver 1) stated that he had been traveling in the center-right lane of westbound USTH 212 approaching Mitchel Rd. and Unit 2 had been traveling ahead of him in the same lane. Stated that Unit 2 began making a left lane change, but there was another vehicle adjacent to Unit 2 in the lane to its left. Stated Unit 2 veered back to the right, over corrected, veered left across all lanes and to the left shoulder, then veered right again across all lanes before striking Unit 1.
Abdullahi (Driver 2) gave a same/similar statement. Lost control after canceling the lane change and struck Unit 1.</t>
  </si>
  <si>
    <t>Unit 1 was traveling westbound on highway 212 approaching Mitchell Road in the right lane. Unit 2 was traveling in front of Unit 1.
Driver of Unit 1 stated the Domino's pizza sign on top of the delivery car came detached from the top of Unit 2 and hit her front driver side bumper.
The driver of Unit 2 stated he did not know the sign had fallen off until he had returned to Domino's. Driver of Unit 2 stated he was doing a delivery and was insured though Domino's but provided me his insurance info in the meantime.
There were no injuries. I did not detect any signs of impairment from either driver. Neither vehicle required a tow. No citations were issued.</t>
  </si>
  <si>
    <t>ALL VEHICLES WERE TRAVELING EB USTH 212 AT MITCHELL ROAD. V1 WAS ENTERING 212 FROM MITCHELL ROAD. V1 AND V2 WERE IN THE LEFT CENTER LANE OF TRAFFIC. DRIVER OF V1 STATED HE WAS DRIVING DOWN THE RAMP WHEN HIS VEHICLE LOCKED UP FOR AN UNKNOWN REASON. DRIVER OF V1 STATED HIS VEHICLE SPUN OUT TO THE LEFT STOPPING IN THE LEFT CENTER LANE FACING THE WRONG WAY. DRIVER OF V2 STATED HE STOPPED WHEN V1 ENTERED HIS LANE AND WAS STRUCK IN THE REAR BY V2. DRIVER OF V2 STATED HE ATTEMPTED TO STOP BUT WAS UNABLE TO BEFORE STRIKING V2 IN THE REAR WITH THE FRONT OF V3. THERE WERE 3 PASSENGERS IN V2. DRIVERS AND PASSENGERS STATED THEY WERE NOT INJURED ON SCENE.</t>
  </si>
  <si>
    <t>I spoke with both parties and got the following story:
Driver of vehicle 2 stopped for traffic that was backed up. Vehicle 1 hit vehicle 2 as vehicle 2 was stopping abruptly. Driver of Vehicle 1 did not believe he hit vehicle 2. Driver of vehicle 2 called the police and reported a hit and run as vehicle 1 drove away. I stopped vehicle one near Dell on 212. The driver of vehicle 1 did not realize he has hit vehicle 2. 
Based on the damage to vehicle 2 it is highly probable driver one did not realize he struck vehicle 2. There was only a faint scratch here the two vehicles made contact. 
Driver of vehicle was cited for no proof of insurance and driving with out a valid license. Citation #272618239622</t>
  </si>
  <si>
    <t>Vehicle #1 was WB Hwy 5 to exit at Mitchell Rd. Driver # 1 states she lost control of her vehicle as she came to the exit ramp and went off the road to the right and hit the fence.</t>
  </si>
  <si>
    <t>Driver 2 stated he was eastbound on Highway 5 between Mitchell Road and Prairie Center Drive. While he was driving, Vehicle 1 started to change lanes into him so he honked his horn and moved to the left lane. Vehicle 1 continued to merge into him and the rear driver's side of Vehicle 1 struck the front passenger side of Vehicle 2. Both vehicles pulled into a parking lot at 800 Prairie Center Drive. Driver 1 was upset and yelling at Driver 2. Driver 2 stated Driver 1 was a black female approximately 20 years old. Driver 1 provided her insurance information but not her name/contact information. Driver 1 stated she only had a learner's permit and then left the scene when Driver 2 stated he was going to call the police.</t>
  </si>
  <si>
    <t>Driver stated he was going east on Hwy 5/Hwy 212 when his steering wasn't working right. The driver stated he veered into the cable median then and stopped.  The driver and passenger did not want ambulance.  MN state patrol contacted MN DOT regarding about 20 posts of the cable median barrier were hit and giving them the owner/driver name of the vehicle.  The driver MERRITT admitted he did not have insurance on his vehicle and that he had a revoked driving status.  MERRITT was given a citation for no insurance on vehicle and driving after revocation.</t>
  </si>
  <si>
    <t>USTH 212 WB 1 QUARTER MILE EAST OF MITCHELL RD. EDEN PRAIRIE.  Vehicle 1 was traveling too fast for wet road conditions. Vehicle 1 started to hydroplane on the standing water. Vehicle 1 ran off the road to the right side and hit the fencing on the right. No injuries. Vehicle 1 was able to drive off. Driver reported crash by phone. It was confirmed fencing was state property and was damaged. Yellow tag left on the fencing.</t>
  </si>
  <si>
    <t>WB USTH 212 AT MITCHELL RD</t>
  </si>
  <si>
    <t>WB MNTH 212 AT MITCHELL RD.
DV1 WAS SLOWING DOWN IN THE CENTER LEFT LANE WHEN SHE WAS REAR-ENDED BY V2.
DV2 WAS BEHIND V1, SHE STATED THAT V1 HAD STOPPED SUDDENLY AND THAT SHE WAS UNABLE TO STOP IN TIME AND REAR-ENDED V1.</t>
  </si>
  <si>
    <t>The crash occurred on westbound USTH 212 near Mitchell Road.
The driver of vehicle one stated that he was in the left/middle of four lanes.  He stated that he looked over his left shoulder to change to the left lane.  He stated that traffic stopped suddenly and he could not stop his vehicle before it hit the back of vehicle two.
The driver of vehicle two stated that he was in the left/middle of four lanes.  He stated that he stopped for traffic.  He stated that his vehicle was hit in the back by vehicle one.  He stated that the impact pushed his vehicle into the back of vehicle three.
The driver of vehicle three stated that he was in the left/middle of four lanes.  He stated that he stopped his vehicle and it was hit in the back by vehicle two.</t>
  </si>
  <si>
    <t>The sky was dark with snow falling.  The roads were snow and ice covered.  Units #1,2,3 were all traveling west on Hwy 212 east of the exit to Mitchell Rd.  Unit#1 lost control due to the icy roads while in the right lane of west hwy212.  Unit#1 spun and veered into the left lane of west Hwy 212 colliding into the front passenger door of Unit#2 with its front driver side bumper causing moderate damage to both vehicles.  Unit#3 swerved, spun and lost control in an attempt to not collide with Unit#1.  Unit#3 ran off the north side of Hwy212 colliding with a state owned chain-link fence causing damage to the fence and minor damage to the vehicle.  No injuries were report.</t>
  </si>
  <si>
    <t>The crash occurred on westbound MNTH 5 near Mitchell Road.
The driver of vehicle one stated that she was in the right lane.  She stated that she looked down at her phone.  She did not see that traffic slowed in time to stop her vehicle.   She stated that her vehicle then hit the back of vehicle two.
The driver of vehicle two stated that she was in the right lane.  She stated that she slowed for traffic and her vehicle was hit in the back by vehicle one.</t>
  </si>
  <si>
    <t>I observed Unit #2 make a U-turn in the emergency turn around which was a no U-turn zone on highway 212 East near Mitchell Rd. Unit #2 blocked three lanes of traffic since he was pulling a trailer. The weather outside was snowy and slippery. Unit #1 was headed on 212 East when unit #2 started to block lanes. Unit #1 attempted not to crash into Unit #2 trailer which caused her to hit the metal wire in the median which caused her airbag to deploy. Unit #2 was cited for driving after revocation, no proof of insurance, and duty to drive with due care #</t>
  </si>
  <si>
    <t>The sky was dark and the roads were snow/ice covered.  Unit#1 was in the middle lane of west Hwy 212 prior to the exit with Mitchell Rd.  Unit#1 was backing (eastbound) with it's overhead emergency lights on down the middle lane of west Hwy 212.  Unit#2 was stopped in the middle lane of west Hwy 212 waiting for Unit#1 to clear the area.  Unit#1 driver stated he did not see Unit#2 and collided with Unit#2 while backing causing moderate damage to the front of Unit#2 and minor damage to Unit#1.  Unit#1 was backing down Hwy 212 in an attempt to clear out of the location so another vehicle could drive from the shoulder back onto Hwy 212.  No injuries were reported.</t>
  </si>
  <si>
    <t>Vehicles #1 #2 #3 and #4 all EB on Hwy 212 E of Mitchell Rd. Driver #1 states she was trying to merge with traffic and didn't notice that traffic was stopped, she then rear ended V#2. Driver #2 states he stopped/slowed for vehicle V#3  when he was rear-ended by V#1. Driver #3 states  V#4 merged into his lane and braked right away, he was able to stop but was rear-ended by V#2. Driver #4 states he was entering Hwy 212 from Mitchell Road and merged into traffic which was stopped, he braked and was then rear-ended by V#3.</t>
  </si>
  <si>
    <t>- Eastbound USTH 212 / Prairie Center Drive
- Unit 1 was traveling eastbound on USTH 212 at Prairie Center Drive in the right lane.
- Unit 2 was traveling behind Unit 1.
- Unit 1 came to a slow for traffic.
- Unit 2 rear-ended Unit 1.
- Driver of Unit 2 stated they did could not remember what happened.
- No apparent injuries.
- No tows.
- Driver of Unit 2 was cited for Due Care.</t>
  </si>
  <si>
    <t>EB USTH 212 / Prairie Center Drive Eden Prairie:
D1 stated that she was EB in the right lane when she lost control on icy roadway. D1 ran off road left into median and struck median cable guardrail. D1 was traveling too fast for road conditions.</t>
  </si>
  <si>
    <t>Unit 2 applied their brakes because a separate vehicle pulled out in front of them. Unit 1 then rear ended Unit 2. West bound 212 in the left lane.</t>
  </si>
  <si>
    <t>V1 TRAVELING W/B ON HWY 212 IN LEFT LANE JUST WEST OF WALLACE ROAD IN EDEN PRAIRIE. V1 LOST CONTROL AND CRASHED INTO THE CABLE MEDIAN BARRIER CAUSING SEVERE DAMAGE TO CABLE BARRIER AND CAR.
D1 STATED THAT IT STARTED TO SLEET AND HE LOST CONTROL ON THE ICY ROADWAY.
NO INJURIES
V1 TOWED BY MATTS AUTO SERVICES.</t>
  </si>
  <si>
    <t>WB 212 .10 MILES EAST OF MITCHELL ROAD.  V1 AND V2 WERE TRAVELING WB ON 212 NEAR MITCHELL ROAD . V2 WAS IN THE SECOND FROM RIGHT LANE OF FIVE LANES.  V1 WAS IN THE THIRD FROM RIGHT LANE A DISTANCE BEHIND V2.  DRIVER OF V2 LOOKED BACK TO MAKE A LANE CHANGE TO THE LEFT AND SAW THE LANE WAS CLEAR AND SAW V1 A WAYS BEHIND HIM A SAFE DISTANCE.  DRIVER OF V2 THEN SIGNALED A LANE CHANGE TO THE LEFT AND MERGED INTO THE NEXT LANE TO THE LEFT THAT V1 WAS TRAVELING IN.  DRIVER OF V1 THEN ACCELERATED UP TO V2 AS IT WAS MAKING THE LANE CHANGE.  THERE WAS CONTACT WITH THE FRONT PASSENGER CORNER OF V1 AND THE REAR DRIVER SIDE OF V2.  DRIVER OF V1 HAD VIDEO OF THE CRASH.  THE VIDEO CLEARLY SHOWED V2 WAS AHEAD OF HIM IN THE NEXT LANE OVER, V2 IS SIGNALING A  LANE CHANGE TO THE LEFT AND V1 CONTINUES TO DRIVER INTO V2 AS IT IS MAKING THE LANE CHANGE.  BOTH DRIVERS WERE WEARING THEIR SEATBELTS.  NO AIRBAGS DEPLOYED.  NO INJURIES.  NO TOWS.</t>
  </si>
  <si>
    <t>Driver 2 stated that he slowed to avoid bumping into another vehicle in front of him during a traffic jam. Driver 1 stated that she could not stop in time due to driver 2's abrupt stop. Driver 2 stated that as driver of vehicle 1 rear ended him, he hit another vehicle in front of him. That vehicle did not stop to exchange vehicle information. There was no visible damage to front end of vehicle 2.</t>
  </si>
  <si>
    <t>V1 WAS TRAVELING EB 212 AT MITCHELL ROAD IN MIDDLE OF THREE LANES.  TRAFFIC WAS LIGHT AND MOVING SLOW DUE TO CONDITIONS.  IT WAS SNOWING, ROADS WERE ICY, DAYLIGHT.  THE VEHICLE TO THE RIGHT OF V1 LOST CONTROL AND DRIFTED INTO MIDDLE LANE, V1 SWERVED TO THE LEFT AND BRAKED MOMENTARILY TO AVOID VEH.  V1 LOST CONTROL, SPUN OUT AND STRUCK GUARDRAIL ON LEFT SIDE.  DRIVER OF V1 WAS WEARING A SEATBELT, NO INJURIES.  V1 WAS TOWED DUE TO DAMAGE.  GUARDRAIL WAS YELLOW TAGGED.</t>
  </si>
  <si>
    <t>Hwy 212 E/B east of Mitchell Rd
V1 was traveling on Hwy 212 E/B east of Mitchell Rd when a deer jumped onto the hwy.  D1 could not avoid deer, striking the deer then disabling V1.
No injuries.  V1 was towed by a AAA tow.</t>
  </si>
  <si>
    <t>DV1 LOST CONTROL OF HER VEHICLE AND ENTERED INTO THE LANE IN FRONT OF V2.  V2 IMPACTED V1 AT A RIGHT ANGLE.  V3 WAS STRUCK BY V1 AFTER V2 COLLIDED WITH V1.  DV1 AND DV2 COMPLAINED OF MINOR INJURIES.</t>
  </si>
  <si>
    <t>The driver of the vehicle stated that he was traveling east on USTH 212.  He stated that he has a history of seizures.  He stated that he does not remember anything.
Witness stated that the vehicle was traveling east on USTH 212.  They stated that the vehicle went off the right side of the roadway.  They stated that the vehicle then went back to the left crossing both directions of 212.  The vehicle then went off the north side of USTH 212 and through the highway fence.  Eden Praire PD advised me of what the witness stated.</t>
  </si>
  <si>
    <t>VEH #1 WAS REPORTED TO BE TRAVELING AT HIGH RATE OF SPEED ON WB HWY 212.  VEH #1 EXITED TO MITCHELL RD AND WENT STRAIGHT THROUGH THE INTERSECTION GLANCING OFF THE  SEMAPHORE POLE BEFORE GOING THROUGH A CHAINLINK FENCE AND THEN DRIVING DOWN THE GRASS EMBANKMENT CROSSING THE WESTBOUND LANES OF HWY 212 AND STRIKING THE CABLE BARRIER IN THE MEDIAN.  DR #1 WAS TRANSPORTED TO HCMC.  PER EDEN PRAIRIE PD, DR #1 SMELLED OF ALCOHOL.  A WARRANT WAS OBTAINED FOR DR #1`S BLOOD TEST.  SEE EDEN PRAIRIE CASE NUMBER 15038528 FOR FURTHER.</t>
  </si>
  <si>
    <t>ALL VEHICLES WERE TRAVELING WB USTH 212 AT MITCHELL ROAD. ALL VEHICLES WERE IN THE LEFT CENTER LANE OF TRAFFIC. DRIVER OF V1 STATED SHE WAS STOPPED IN TRAFFIC WHEN V1 WAS STRUCK IN THE REAR BY V2. DRIVER OF V2 STATED HE WAS STOPPED IN TRAFFIC WHEN V2 WAS STRUCK IN THE REAR BY V3 AND PUSHED INTO V1. DRIVER OF V3 STATED SHE WAS STOPPED IN TRAFFIC WHEN V3 WAS STRUCK IN THE REAR AND PUSHED INTO V2. DRIVER OF V4 STATED HE WAS GOING STRAIGHT FOLLOWING TRAFFIC. DRIVER OF V4 STATED HE LOOKED BACK TO CHANGE LANES AND DID NOT SEE TRAFFIC STOPPING AND STRUCK V3 IN THE REAR WITH THE FRONT OF V4. DRIVERS AND PASSENGER STATED THEY WERE NOT INJURED ON SCENE.</t>
  </si>
  <si>
    <t>The crash occurred on westbound USTH 212 near Prairie Center Drive.
The driver lost control in the snow and hit the cable barrier.</t>
  </si>
  <si>
    <t>W18503009</t>
  </si>
  <si>
    <t>ACCORDING TO STATEMENTS FROM BOTH DRIVERS UNIT 1 WAS CHANGING LANES FROM THE RIGHT CENTER TO THE LEFT CENTER LANE. UNIT 1 LOST CONTROL OF VEH DUE TO SNOW ICE. UNIT 2 STRUCK UNIT 1.</t>
  </si>
  <si>
    <t>ACCORDING TO STATEMENTS . THERE WAS A SUDDEN SLOW DOWN IN TRAFFIC. UNIT 1 REAR ENDED UNIT 2</t>
  </si>
  <si>
    <t>Unit #1 was traveling westbound on US Highway 212 in either the far left lane or the center lane (the driver could not remember). As the road began to curve slightly to the right, Unit #1 began to slide due to the icy conditions of the roadway and the driver began to lose control of the vehicle. Unit #1 began to spin on the road and collided with the cable median barrier.</t>
  </si>
  <si>
    <t>- Westbound HWY 212 east of Mitchell Road
- Unit 1 was traveling westbound on HWY 212 east of Mitchell Road in the left lane.
- Unit 2 was traveling behind Unit 1.
- Unit 1 came to a stop for traffic.
- Unit 2 rear-ended Unit 1.
- Witness stated Unit 2 was driving erratically prior to crash, speeding, brake checking, and driving on shoulder several times.
- Driver of Unit 2 admitted not paying paying attention and driving fast to get home.
- Driver of Unit 2 was cited for Due Care.
- No tows.
- No apparent injuries.</t>
  </si>
  <si>
    <t>WB HWY 212 between Prairie Center Dr and Mitchel Rd
V1 Driver stated she was traveling WB on HWY 212 and began to lose control. The vehicle began to slide and went off the right side of the road hitting the guard rail and then the chain link fence.</t>
  </si>
  <si>
    <t>According to statements from all drivers involved all units were WB 212 JWO Prairie Center Drive in Eden Prairie, there was a backup in trafic due to a crash on the L shoulder EPPD was on scene with emergency lights activated. Unit 1 rear ended U2 pushed U2 into U3, U3 was pushed into U4 U4 was pushed into U5</t>
  </si>
  <si>
    <t>Unit 1 traveling eastbound 212 approaching Prairie Center.  Deer ran out in front of unit 1, causing severe damager to the vehicle.  Vehicle towed by Matt's auto.  Driver checked out by ambulance ok.  Released at scene.</t>
  </si>
  <si>
    <t>- Eastbound USTH 212 at Prairie Center Drive
- Unit 1 was traveling eastbound on USTH 212 at Prairie Center Drive in the left lane.
- Driver of Unit 1 stated he was cut off and he swerved.
- Unit 1 ran off the left side of the road into the median and struck the cable median barrier and guardrail.
- State damage yellow tagged.
- No apparent injuries. 
- Unit 1 pulling flatbed trailer with 3 pallets.</t>
  </si>
  <si>
    <t>The driver of vehicle one stated that he was traveling west on MNTH 5 in the right/middle of four lanes.  He stated that he was merging to the left and did not see vehicle two.  He stated that he merged into vehicle two.  He stated that he was not injured.
The driver of vehicle two stated that she was traveling west on MNTH in the left/middle of four lanes.  She stated that vehicle one merged into her vehicle from the lane to her right.  She stated that there were no injuries in her vehicle.</t>
  </si>
  <si>
    <t>EB USTH 212 @ PRAIRIE CENTER DR</t>
  </si>
  <si>
    <t>Knudsen (Driver 1) initially lied about being the driver of Unit 1 at the time of the collision because he knew his license was revoked. He later informed Trooper D. Wayne SP570 that he had been the driver. He informed Trooper Wayne that he had fallen asleep while driving before he left the roadway and crashed.</t>
  </si>
  <si>
    <t>WB MNTH 212 AT MITCHEL ROAD.
DV1 STATED THAT SHE WAS MOVING IN THE CENTER LEFT LANE WHEN THE LARGE SHEET OF PARTICLE BOARD SHE WAS TRANSPORTING ON TOP OF HER ROOF FELL OFF ONTO THE ROADWAY HITTING V2.
DV1 IMPROPERLY SECURED THE WOODEN BOARD USING ONLY TWO NYLON STRINGS SUPPLIED TO HER BY THE HOME DEPOT. WHILE IN TRANSIT THE TWO NYLON STRINGS BROKE AND THE WOODEN SHEET FELL OFF THE ROOF OF HER VEHICLE AND ONTO THE ROAD CAUSING V2 TO CRASH INTO IT.
DV1 WAS CITED, CITATION NO: 882005150250 OFFENSE: UNSECURED LOAD.
DV2 STATED SHE WAS BEHIND V1 WHEN THE THE WOODEN SHEET FLEW OFF V1. SHE STATED SHE HAD NO WAY TO AVOID IT DUE TO SURROUNDING TRAFFIC AND CRASHED INTO IT.</t>
  </si>
  <si>
    <t>BOTH VEHICLES WERE TRAVELING WB USTH 212 AT MITCHELL RD. BOTH VEHICLES WERE IN THE LEFT LANE OF TRAFFIC. DRIVER OF V1 STATED HE WAS SLOWING IN TRAFFIC WHEN V1 WAS STRUCK IN THE REAR BY V2. DRIVER OF V2 STATED SHE WAS GOING STRAIGHT FOLLOWING THE ROADWAY. DRIVER OF V2 STATED TRAFFIC SLOWED BUT WAS NOT ABLE TO STOP BEFOER STRIKING V1 IN THE REAR WITH THE FRONT OF V2. BOTH DRIVERS STATED THEY WERE NOT INJURED ON SCENE.</t>
  </si>
  <si>
    <t>W USTH 212, W OF PRAIRIE CENTER DR.</t>
  </si>
  <si>
    <t>Mackenthun (Driver 1) stated he had been traveling in the far left lane of USTH 212 near the entrance from Prairie Center Drive. Stated Unit 2 entered the westbound lanes from the Prairie Center Drive on-ramp, lost control, slid across all lanes to the left, and into the far left lane directly ahead of him. Stated he braked but was unable to prevent contact with Unit 2. 
Phaviseth (Driver 2) stated he had been entering westbound USTH 212 from Prairie Center Drive when he lost control of Unit 2 on icy roadway, slid across all lanes of traffic to the left, and was struck from behind by Unit 1 in the far left lane.</t>
  </si>
  <si>
    <t>UNIT 1 WAS IN LANE 1 AND UNIT 2 WAS IN LANE 3. THEY WERE BOTH MERGING INTO LANE 2 WHEN THE FRONT RIGHT BUMPER OF UNIT 1 HIT THE DRIVER'S SIDE OF UNIT 2
Unit 1 was in lane 1 and Unit 2 was in lane 3. They were both merging into lane 2 when the front right bumper of Unit 1 hit the driver;s side of Unit 2.
Unit 1 driver said she didn't know who hit who. Unit 2 driver said Unit 1 hit her.</t>
  </si>
  <si>
    <t>Vehicle #1 began to skid/slide on icy roadway and lost control running off of roadway to the left. When Vehicle #1 slid off of the roadway it struck the center cable median. 
Driver #1 stated he lost control of his vehicle due to icy/snow conditions of the roadway and slid into the median.
Yellow tag #139453 was issued and left at the scene of the damaged cable median.</t>
  </si>
  <si>
    <t>WB MNTH 212 AT MITCHELL RD.
V1 STALLED OUT IN THE LEFT LANE BLOCKING THE LANE WHEN IT WAS REAR-ENDED BY V2. DV2 REPORTED A POSSIBLE INJURY BUT REFUSED ANY MEDICAL ASSISTANCE AT THE SCENE.
DV2 STATED THAT SHE WAS MOVING IN THE LEFT LANE WHEN SHE SAW V1 BLOCKING THE LANE. SHE VEERED TO THE LEFT SHOULDER BUT WAS UNABLE TO AVOID V1 AND SIDE SWIPED IT.</t>
  </si>
  <si>
    <t>PRAIRIE CENTER DRIVE</t>
  </si>
  <si>
    <t>-D1 SAID THAT HE WAS IN THE RT LANE GOING WB 212 AND SAID THAT HE SAW V2 IN THE LL SPIN OUT AND HIT HIM HEAD ON. 
-D2 SAID THAT HE WAS IN THE LL GOING WB 212 SAID HE HIT SOME ICE SPUN OUT, CROSSED ALL LANES, HIT V1 AND HIT SIDE OF BRIDGE. 
-V1 HAD NEWBORN BABIES IN VEH AT TIME OF CRASH AND WERE TRANSPORTED TO HCMC TO GET CHECKED OUT. 
-NO OTHER INJURIES WERE REPORTED.</t>
  </si>
  <si>
    <t>The crash occurred on eastbound USTH 212 near Prairie Center Driver.
The driver of vehicle one stated that she was in the middle lane.  She stated that traffic stopped suddenly.  She stated that she could not stop before her vehicle hit the back of vehicle two.
The driver of vehicle two stated that he was in the middle lane. He stated that he stopped for traffic and his vehicle was hit in the back by vehicle one.</t>
  </si>
  <si>
    <t>EB 212  JWO PRAIRE CTR DR</t>
  </si>
  <si>
    <t>Unit two was traveling in the center lane when he was struck from behind by unit one.  Unit one was traveling in the right lane when he lost control and struck unit two.</t>
  </si>
  <si>
    <t>Sky was cloudy, roads were wet and icy.
Unit 1 was driving westbound on Hwy 212 in the second lane from the right. Unit 2 was driving westbound on Hwy 212 in the right lane and pulled in front of Unit 1 in the second lane from the right. Unit 1 stated that Unit 2 was driving slow when he pulled in front of her. Unit 1 did not have time to stop before colliding with Unit 2 due to the icy conditions of the road. Unit 1 and Unit 2 drivers both stated that they were not injured and did not request medical care.</t>
  </si>
  <si>
    <t>Upon arrival V1 was in the ditch between mainline of Highway 212 and exit to Flying Cloud Drive.
     V1 Driver stated that he was in the right lane traveling eastbound on Highway 212 when other vehicles in front of him began to fishtail on the slippery roads.  V1 moved to the right to avoid crashing into the other vehicles and got sucked into the snow on the right side and pulled into the ditch.  As V1 went into the ditch, he slid over several traffic control signs.
     No injuries claimed and V1 drove away once it was pulled out of the ditch.</t>
  </si>
  <si>
    <t>The driver of vehicle one stated that he was traveling east on USTH 212 in the right/middle of four lanes.  He stated that he looked down for a second.  He stated when he looked up traffic had stopped.  He stated that he could not stop before hitting vehicle two.  He stated that his chest hurt.  He was checked by paramedics and released.
The driver of vehicle two stated that he was traveling east on USTH 212 in the right/middle of four lanes.  He stated that he stopped for traffic and was hit by vehicle one.  He stated that he was not injured.</t>
  </si>
  <si>
    <t>EB USTH 212 @ PRAIRIE CENTER</t>
  </si>
  <si>
    <t>DRIVER OF V1 STATED SHE WAS IN THE MIDDLE LANE, TRAFFIC WAS HEAVE AND SLOW. DRIVER STATED SHE CAME TO A SLOW STOP WHEN SHE WAS HIT FROM BEHIND. STATED SHE WAS GOING 20-30 MPH. 
DRIVER OF V2 STATED SHE WAS NOT SURE WHAT LANE SHE WAS IN. STATED TRAFFIC WAS FLOWING AND V1 CAME TO A SUDDEN STOP. STATED SHE WAS GOING 30-40 MPH. STATED SHE WAS CLOSE ABOUT A CAR LENGTH AWAY. 
NO TOWS
NO INJURIES</t>
  </si>
  <si>
    <t>The crash occurred on westbound USTH 212 near Prairie Center Drive.
The driver of vehicle one stated that he was changing to the left lane and his vehicle spun out on the ice.  He stated that his vehicle was then hit by vehicle two.
The driver of vehicle two stated that she was in the left lane.  She stated that vehicle one lost control in front of her and spun out.  She stated that she could not stop before her vehicle hit the front of vehicle one.</t>
  </si>
  <si>
    <t>- Eastbound Highway 212 at Prairie Center Drive
- Unit 1 was traveling eastbound on Highway 212 at Prairie Center Drive in the right center lane.
- Unit 2 was traveling behind Unit 1.
- Unit 1 came to a stop for rush hour traffic.
- Unit 2 rear-ended Unit 1.
- Driver of Unit 2 stated he looked at his dash and could not stop in time.
- No apparent injuries.
- Unit 2 was towed.</t>
  </si>
  <si>
    <t>BOTH VEHICLES WERE TRAVELING ON EB USTH 212 AT PRAIRIE CENTER DRIVE. BOTH VEHICLES WERE IN THE RIGHT LANE OF TRAFFIC. DRIVER OF V1 STATED HE WAS SLOWING IN BACKED UP TRAFFIC WHEN V1 WAS STRUCK IN THE REAR BY V2. DRIVER OF V2 STATED SLOWED QUICKLY AND WAS NOT ABLE TO STOP BEFORE STRIKING V1 WITH THE FRONT OF V2. BOTH DRIVERS AND PASSENGERS STATED THEY WERE NOT INJURED ON SCENE.</t>
  </si>
  <si>
    <t>PRAIRIE CENTER DR.</t>
  </si>
  <si>
    <t>VEHICLE #1 AND #2 WERE EASTBOUND USTH212 IN THE RIGHT LANE.  DRIVER OF VEHICLE #2 SAID HE WAS FOLLOWING VEHICLE #1 TOO CLOSELY AND REAR-ENDED #1 AS IT SLOWED DOWN FOR TRAFFIC. DRIVER OF VEHICLE #1 REPORTED NECK PAIN AND REFUSED MEDICAL ATTENTION. NO OTHER INJURIES WERE REPORTED AT THE SCENE.</t>
  </si>
  <si>
    <t>Mitchell Rd</t>
  </si>
  <si>
    <t>Both units were traveling westbound on Highway 212. Unit #1 was in the left or center lane. Unit #2 was in the right lane. Unit #1 began to skid and move towards unit #2. Unit #2 swerved to the right to avoid unit #1 and started to skid. Unit #2 left the roadway striking a fence on the north side of the road. The roads were slippery and it was snowing heavily.</t>
  </si>
  <si>
    <t>EB USTH 212 AT PRAIRIE CENTER DR</t>
  </si>
  <si>
    <t>Two vehicle crash, EB MNTH 212 at Prairie Center Drive. No injuries or tows. 
V1 stated that he was in the center lane and was traveling EB on 212, when he was rear crashed into by V2.
V2 stated that he had noticed that traffic ahead was slowing down, and was not able to stop in time. In attempt to avoid rear ending the car in front of him, he swerved into center lane. V2 then crashed into V1.</t>
  </si>
  <si>
    <t>WB 212 HWY W/PRAIRIE CENTER DR</t>
  </si>
  <si>
    <t>Crashed occurred on WB HWY 212 at Prairie Center Drive. Upon arrival both vehicles were on the right shoulder. 
Vehicle 1 driver stated he was traveling westbound in lane 3, when vehicle 2 came into his lane. Vehicle 1 driver stated that vehicle 2 crashed into the side of his vehicle. Causing damage to his driver side front. Vehicle 1 driver stated he never changed lanes. Vehicle 1 driver identified by Florida driver license. 
Vehicle 2 driver stated she was traveling in lane 2, when she attempted to change lanes. She looked over her right shoulder and saw that vehicle 1 slowing. She moved forward when vehicle 1 crashed into her. Causing damage to her passenger front end and tire. Vehicle 2 driver identified by Minnesota driver license. 
No injuries were reported at the scene. No vehicles towed from the scene. No citation were issued.</t>
  </si>
  <si>
    <t>-DRIVER SAID THAT HE WAS ON THE RAMP FROM EDEN PRIAIRE ROAD TO GO EB 5/212 AND SAID THAT HIS TIRE POPPED THEN RAN INTO THE WALL. 
-DRIVER SAID HE WAS NOT GOING VERY FAST.</t>
  </si>
  <si>
    <t>V/1, V/2, V/3, AND V/4 ALL EAST BOUND ON USTH 212, V/4 LEAD VEHICLE.  V/4 DRIVER TOLD ME THAT HE HAD SLOWED AND THEN STOPPED FOR SLOWER TRAFFIC IN FRONT OF HIS VEHICLE, WHEN HIS CAR GOT HIT BY V/2.  V/3 DRIVER TOLD ME THAT HE HAD STOPPED IN TIME FOR V/4, WHEN HIS VEHICLE WAS HIT BY V/3.  V/2 DRIVER WENT ON TO SAY THAT HE FELT ANOTHER HIT, AS V/1 HIT V/2.  V/2 DRIVER SAID THAT HIS VEHICLE WAS BLASTED BY V/1.  V/1 DRIVER TOLD ME THAT TRAFFIC STOPPED SUDDENLY AND DID NOT HAVE ENOUGH TIME TO AVOID HITTING V/2.</t>
  </si>
  <si>
    <t>- Eastbound MNTH 5 / Prairie Center Drive
- Unit 1 was traveling eastbound on MNTH 5 at Prairie Center Drive in the right lane.
- Unit 2 was traveling behind Unit 1.
- Unit 3 was traveling behind Unit 2.
- Unit 1 and Unit 2 came to a stop for rush hour traffic.
- Unit 3 rear-ended Unit 2, pushing Unit 2 into Unit 1.
- Driver of Unit 3 stated he might have been too close.
- No apparent injuries.
- Driver of Unit 3 was cited for Due Care.</t>
  </si>
  <si>
    <t>Unit 1 was traveling westbound Hwy 212 approaching Prairie Center Dr. when a vehicle cut off Unit 1.  Unit 1 swerved to avoid the car and began to slide in the snow covered road.  Unit 2 then collided with Unit 1 spinning Unit 1 out.  Unit 1 then collided with Unit 3.</t>
  </si>
  <si>
    <t>EB USTH 212 at Eden Priarie RD.
Dvr 1 stated traffic slowed in front of him quickly, he began slowing when struck from behind by V2.
Dvr 2 stated traffic slowed ahead of him and he couldn't slow fast enough striking V1 from behind.</t>
  </si>
  <si>
    <t>The crash occurred on westbound USTH 212 near Prairie Center Drive.
The driver of vehicle one stated that she merged to the right lane because MNDOT was doing work in the middle and left lane.  She stated that she got into the right lane and vehicle two stopped.  She stated that her motorcycle hit the back of vehicle two and then slid into vehicle three.
The driver of vehicle two stated that she was in the right lane.  She stated that she stopped for traffic and her vehicle was hit in the back by vehicle one.
Vehicle three was parked in the middle lane.  It was closing down the lane for pot hole repair.</t>
  </si>
  <si>
    <t>BOTH VEH`S WB HWY 5 APPROACHING MITCHELL RD IN FAR LF LN. VEH 2 SLOWING FOR TRAFFIC, VEH 1 DOES NOT STOP, REARENDS VEH 2. NO INJURIES, NO TOWS, NO CITATIONS, NO DRUGS/ALCOHOL, NO AIRBAGS. BOTH WEARING SEATBELTS.</t>
  </si>
  <si>
    <t>USTH 212 WB AT PRAIRIE CENTER DRV. EDEN PRAIRIE.
Vehicles 1 and 2 were WB 212 in the left lane. Traffic slowed rapidly in front of vehicle 2. Vehicle 2 slowed. A vehicle between 1 and 2 swerved off to the left shoulder to avoid hitting vehicle 2. Driver 1 didn't anticipate seeing vehicle 2 stopped in front of her. Vehicle 1 hit 2 in the rear.
No injuries. Vehicle 1 was towed.</t>
  </si>
  <si>
    <t>all units were WB 212 in the area of Prairie Center Drive in Eden Prairie. Unit 1 rear ended unit 2 while attempting to change lanes in stop and go traffic</t>
  </si>
  <si>
    <t>EB USTH 212 AT PRAIRIE CNTER DR</t>
  </si>
  <si>
    <t>EB MNTH 212 AT PRAIRIE CENTER DRIVE. 
DV2 STATED THAT HE WAS IN THE RIGHT LANE AND WAS COMING TO A SUDDEN STOP IN THE LANE DUE TO TRAFFIC AHEAD WHEN HE WAS REAR-ENDED BY V2. DV1 REPORTED NO INJURIES.
DV1 STATED THAT SHE WAS DIRECTLY BEHIND V2 WHEN IT CAME A SUDDEN STOP IN THE LANE. SHE STATED THAT SHE COULD NOT STOP IN TIME AND REAR-ENDED V2. DV1 REPORTED NO INJURIES.</t>
  </si>
  <si>
    <t>EB HWY 212 between Mitchell Rd and Prairie Center Dr
Driver stated that she was traveling EB in the left lane. Driver stated it was down pouring rain. All of the sudden driver stated she lost control of the vehicle and went off the road into the center grass median area. Vehicle then caused damage to cable median barrier. Cable median barrier was yellow tagged.</t>
  </si>
  <si>
    <t>- Eastbound USTH 212 / Prairie Center Drive
- Unit 1 was traveling eastbound on USTH 212 at Prairie Center Drive in the right lane.
- Unit 2 was traveling behind Unit 1.
- Unit 3 was traveling behind Unit 2.
- Unit 1 and Unit 2 came to a slow for rush hour traffic.
- Unit 3 rear-ended Unit 2 pushing Unit 2 into Unit 1.
- Driver of Unit 3 provided name and phone number to driver of Unit 2, driver of Unit 3 left the scene.
- No apparent injuries.
- No tows.
- Contact number provided by driver of Unit 3. Driver gave me false name and DOB, false address, and was evasive hung up on me and stopped answering my calls.
- Found real name and address of driver of Unit 3. Driver had No MN driver's license and No Insurance.
- Driver of Unit 3, identified as Jennifer Browne, admitted to driving and was cited for Hit and Run, False Name to Police, No Insurance, and No MN D.L.</t>
  </si>
  <si>
    <t>USTH 212 EB AT PRAIRIE CENTER DRIVE. EDEN PRAIRIE.
Vehicles 2 and 3 were stopped in heavy, morning, rush hour traffic. Driver 1 stated he was looking down at his radio and turning the station. Vehicle 1 was following too closely and when driver 1 looked up he hit vehicle 2 and forced it into vehicle 3.
Driver 2 reported possible injuries but was checked and released by medics on scene. Vehicle's 1 and 2 were towed.
Driver 1 was cited. DUTY TO DRIVE WITH DUE CARE.</t>
  </si>
  <si>
    <t>Upon arrival V1 was on right shoulder of Highway 212 prior to Flying Cloud Drive facing the wrong way.
     V1 Driver stated that he was eastbound in the center lane when he lost control and spun out, crashing into the guardrail on the right shoulder.
     No injuries claimed at the scene.</t>
  </si>
  <si>
    <t>E USTH 212 @ PRAIRIE CENTER DR.</t>
  </si>
  <si>
    <t>Flavin (Driver 1) stated that he had come to a stop with congested traffic in the right lane of eastbound USTH 212, west of the entrance lane from Prairie Center Drive. Stated he observed Unit 2 approaching Unit 1 from behind and it did not appear as if Unit 2 was going to stop. Stated he tried to move to the right in order to avoid collision with Unit 2, but was unable to move out of Unit 2's path. Flavin was rear-endedby Unit 2.
Prior (Driver 2) stated he was traveling behind Unit 1 in the left lane, looked to his left in preparation for a left lane change, and struck Unit 1.  Stated he had not noticed Unit 1 braking.</t>
  </si>
  <si>
    <t>The crash occurred eastbound on USTH 212 near Prairie Center Drive.
The driver of vehicle one stated that he was going around some vehicles because of heavy traffic at a merging area.  He stated that he did cut in front of vehicle two.  He stated that the driver of vehicle two must have gotten upset and cut him off.  He stated that vehicle two merged into the side of his vehicle.
The driver of vehicle two stated that he was in the middle lane.  He stated that vehicle one was driving fast and cut him off.  He stated that vehicle two sideswiped the right side of his trailer as it passed on his right.
The witness, CHARLENE KOWALIK 612-597-0040, stated that the two vehicles were driving aggressively toward each other.  She stated that it appeared that vehicle two swerved at vehicle one and the trailer hit vehicle one.
The incident was caught on highway camera.  Dispatch stated that it appeared to be a merging issue caused by vehicle one.</t>
  </si>
  <si>
    <t>Ombati (Driver 1) stated that he had been slowing with congested traffic in the right lane of eastbound USTH 212 when he heard a screeching noise behind him. Stated he looked behind him using his rear-view mirror and observed Unit 3 losing control between Unit 2 and Unit 1. Stated he accelerated to try to avoid Unit 3, but Unit 3 ultimately struck his rear-end. 
Schumaker (Driver 2) stated that he was slowing with congesting traffic in the right lane, behind Unit 1. Stated he observed Unit 3 approaching him from behind, traveling "way faster than he should be". Stated he observed Unit 3 make a lane change to the center lane, rather than slow with traffic in the right lane. Stated it appeared as though Driver 3 was trying to bypass the congestion rather than decrease his speed. Stated the crash appeared to be the result of Driver 3 driving carelessly. Stated Unit 3 sideswiped Unit 2 as it spun out and came to final rest between Unit 2 and Unit 3.
Justice (Driver 3) stated that he had been traveling in the center lane and was beginning to make a lane change to the right lane when he lost control and struck the other two vehicles. Justice denied having been first traveling in the right lane and trying to bypass Unit 2 instead of slowing with traffic. Justice blamed the crash on icy/slippery road conditions. It was a sunny, warm morning (approximately 26 degrees F), and heavy morning traffic had eliminated any ice/snow on the roads. The roads were wet, but not icy, nor were there any standing puddles.</t>
  </si>
  <si>
    <t>V1 Driver stated they were driving EB on 212 in the right lane at approximately 30 mph. Traffic stopped quickly, after V1 stopped it was rear-ended by V2.
V2 Driver stated they were driving EB on 212 in right lane. Traffic was going roughly 30-40 mph. Driver stated they were roughly 1-1.5 car lengths behind V1. Traffic stopped quickly, V2 braked but didn't stop in time and rear-ended V1.
There were no apparent injuries. No citations were issued. V2 was towed by Matt's.</t>
  </si>
  <si>
    <t>EB HWY 212 @ Prairie Center Dr
V1 Driver stated he was traveling EB on 212 in the far right lane. V2 slid in front of V1 and collided with V1 on the front left side of V1 with the rear right side of V2. After making contact with V2 V1 slowed and stopped on the right shoulder to avoid colliding with any other vehicles. This occurred while another crash was being investigated on the right shoulder of the roadway. 
V2 Driver stated she was traveling EB on 212 in the middle right lane. Driver stated traffic was slowing. V2 began to spin and hit V1. 
This crash occurred while I was on the right shoulder of HWY 212 writing a different crash.</t>
  </si>
  <si>
    <t>EB 212 HWY AT PRAIRIE CENTER DR</t>
  </si>
  <si>
    <t>Crashed occurred on EB 212 at Prairie Center drive. Upon arrival both vehicles were on the right shoulder.
Vehicle 1 driver stated he was traveling eastbound in the right lane, when traffic slowed and stopped. He began to stop when he was rear ended by vehicle 2. Causing damage to his rear end. Vehicle 1 driver stated that driver of vehicle 2 admitted to the crash right away. 
Vehicle 2 driver stated he was traveling in the right lane, when traffic slowed and stopped. He attempted to stop but was not able before crashing into vehicle 1. Causing damage to his front end. Vehicle 2 driver stated he was driving a little to fast and knew that traffic backup at the exit ramp. Vehicle 2 was towed from the scene. 
No injuries reported at the scene. Both drivers identified by Minnesota driver license. Vehicle 2 driver was issued a citation for failure to drive with due care.</t>
  </si>
  <si>
    <t>ACCORDING TO STATEMENTS FROM BOTH DRIVERS BOTH UNITS WERE EB 212 JWO PRAIRIE CENTER DRIVE IN EDEN PRAIRIE. U2 CAME TO A ABRUPT STOP AND U1 REAR ENDED UNIT 2. NO NOTICEABLE DAMAGE TO U1 SMALL SCRATCH /SCUFF REAR PASS BUMPER OF U2</t>
  </si>
  <si>
    <t>EB HWY 212 between Mitchell Rd and Prairie Center Dr
V1 Driver stated she was traveling EB on 212. Driver stated she lost control and the vehicle began to spin. the vehicle spun al the way around and hit the guard rial on the left side of the road making contact with the rear right portion of the vehicle.</t>
  </si>
  <si>
    <t>WB USTH 212 @PRAIRIE CENTER DR</t>
  </si>
  <si>
    <t>Provo (Driver 1) stated they had come to a full stop with congested traffic in the far left lane of westbound USTH 212 near Prairie Center Dr. before being rear-ended by Unit 2.
Nagendrappa (Driver 2) stated they had ben traveling behind Unit 1 at approximately 40-45 MPH with a following distance of to car-lengths and was unable to slow her vehicle fast enough to prevent collision.</t>
  </si>
  <si>
    <t>Crashed occurred on EB HWY 212 at Prairie Center road. Upon arrival both vehicles were on the right shoulder.  
Vehicle 1 driver stated she was traveling eastbound in the right lane. When traffic slow and stop, she began to slow when she was rear ended by vehicle 2. Causing damage to her driver side rear end. Vehicle 1 driver state traffic was stop and go in the right lane.  
Vehicle 2 driver stated he was eastbound in the right lane, when he saw traffic slowing. He attempted to change lanes when traffic stop. He attempted to stop but was not able before crashing into vehicle 1. Vehicle 2 driver stated he accelerated before attempted to change lanes, when he crashed into vehicle 1. Causing damage to his front end. Vehicle 2 driver was issued a citation for failure to drive with due care. 
No injuries were reported at the scene. No Vehicle were towed from the scene. Both drivers identified by Minnesota driver license.</t>
  </si>
  <si>
    <t>EB HWY 212 @ Prairie Center Dr
V1 Driver stated he just came down the ramp from Prairie Center Dr to go EB on HWY 212. Driver stated he was looking to see if he could merge. Driver stated he saw V2 spinning out and tried to avoid hitting V2. Front of V1 hit passenger side of V2. 
V2 Driver stated he was traveling EB 212 in the middle right lane. Driver stated he saw the squad lights of my squad car on the right side of the road. Driver stated he tried to move to the left and spun out losing control. He then over-corrected and spun to the right.After spinning to the right V2 was hit by V1.
This crash occurred while I was on the right shoulder of EB HWY 212 writing a different crash.</t>
  </si>
  <si>
    <t>- Westbound USTH 212 / Prairie Center Drive
- Unit 1 was traveling westbound on USTH 212 at Prairie Center Drive in the center lane.
- Unit 2 was traveling in the right lane and changed lanes behind Unit 1.
- Unit 1 came to a slow for traffic.
- Unit 2 rear-ended Unit 1.
- Driver of Unit 2 failed to stop at the scene and became a hit and run vehicle.
- Contacted driver of Unit 2 and he stated he was looking to change lanes to the left lane and struck Unit 1.
- Driver of Unit 2 stated he got scared and did not stop.
- Front right of Unit 2 stuck rear left of Unit 1.
- No apparent injuries.
- No tows.
- Witness called and also reported the incident along with the suspect license plate of Unit 2.
- Driver of Unit 2 was cited for Hit and Run.</t>
  </si>
  <si>
    <t>WB 212 HWY AT PRAIRIE CENTER DR</t>
  </si>
  <si>
    <t>Crashed occurred on WB HWY 212 at Prairie center drive. Upon arrival the vehicle was in the left median against the cable. 
Vehicle 1 driver stated she was traveling westbound in the right lane, when she began to slide and lose control. She attempted to corrected the vehicle from spinning, when she lost control hitting the cables. Causing damage to her front end. Vehicle 1 damage 5 feet of cable. 
No injuries were reported at the scene. Vehicle 1 was towed from the scene.  Driver identified by Minnesota driver license.</t>
  </si>
  <si>
    <t>V#1 driver stated he was in the left lane west bound Hwy 212 approaching Prairie Center Drive.  V#1 driver stated the sun was in his eyes and he was distracted when he looked down to change the radio station or volume and did not see V#2 slowing in traffic.  V#1 driver stated he rear-ended V#2.
V#2 driver stated he was in the left lane west bound Hwy 212 approaching Prairie Center Drive.  V#2 driver stated traffic was slowing so he did and was rear-ended by V#1.</t>
  </si>
  <si>
    <t>EB HWY 212 and Prairie Center Drive
V1 Driver stated he was driving EB on 212 in the middle right lane. Traffic then slowed quickly. V1 then slowed due to traffic. After slowing V1 was hit by V2. 
V2 Driver stated he was driving EB on 212 in the middle right lane directly behind V1. Traffic began to slow. V2 slowed due to traffic. After slowing V2 was hit from behind and pushed into V1. 
V3 Driver stated she was driving EB on 212 in the middle right lane directly behind V2. Driver stated she was roughly 2-3 vehicles behind V2. Driver stated traffic stopped quickly. V3 braked but could not stop in time and rear ended V2.</t>
  </si>
  <si>
    <t>DRIVER V1 WAS PROCEEDING DOWN THE RAMP FROM PRAIRIE CENTER DRIVE TO WEST BOUND HIGHWAY 5.  HE ACCELERATED TOO MUCH FOR THE CURRENT ROAD CONDITIONS COMING AROUND THE CURVE AND LOST CONTROL OF THE VEHICLE WHICH DROVE UP THE BANK OF SNOW ON THE RIGHT SIDE OF THE ROAD AND CAME TO FINAL REST ON TOP OF THE CEMENT BARRIER/FENCE SEPERATING THE ROAD FROM THE SIDEWALK.
VEHICLE RO WAS FRONT SEAT PASSNEGER.  RO SAID THE DRIVER WAS HIS SON WHO ONLY HAD HIS PERMIT AND WAS LEARNING TO DRIVE.  HE BELIEVED THAT HIS SON HIT THE ACCELERATOR INSTEAD OF THE BRAKE AFTER REALIZING THAT HE HAD LOST CONTROL OF THE VEHICLE WHICH TOOK THE VEHICLE TO IT'S FINAL REST POSITION.
BOTH DRIVER AND PASSENGER SAID THEY WERE NOT INJURED AND DID NOT WISH AMBULANCE RESPONSE.</t>
  </si>
  <si>
    <t>Regional Center Road</t>
  </si>
  <si>
    <t>Unit 1 entered the intersection after the light had turned to orange.  Unit 2 was making a left turn onto south Flying Cloud Drive from EP Center property when the crash occurred. 
According to driver of Unit 2, Unit 1, "came out of nowhere."  Driver of Unit 1 admitted he was trying to "beat the light."</t>
  </si>
  <si>
    <t>PRAIRIE CENTER DR</t>
  </si>
  <si>
    <t>V1, A MARKED SQUAD CAR,  WAS RESPONDING LIGHTS AND SIREN TO A CALL FOR SERVICE.  V1 ENTERED INTO THE INTERSECTION WITH LIGHTS AND SIREN ACTIVATED.  V2 ENTERED INTO THE INTERSECTION AND COLLIDIED WITH V1.  TWO PASSENGERS IN V2 WERE TRANSPORTED BY AMBULANCE FOR NON-LIFE THREATENING INJUIRES.</t>
  </si>
  <si>
    <t>The driver of vehicle one stated that he was traveling east on USTH 212 in the right lane.  He stated that he looked over his left shoulder to change to the middle lane.  He stated that he looked forward again and traffic had stopped.  He stated that he swerved to the right but could not avoid hitting the back of vehicle two.  He stated that he was not injured.
The driver of vehilce two stated that she was traveling east on USTH 212 in the right lane.  She stated that she stopped for traffic when the back of her vehicle was hit by vehicle one.  She state that the impact pushed her vehicle into vehicle three.  She stated that she was not injured.
The driver of vehicle three stated that he was traveling east on USTH 212 in the right lane.  He stated that the stopped for traffic and his vehicle was hit by vehicle two.  He stated that he was not injured.</t>
  </si>
  <si>
    <t>BOTH VEHICLES IN RIGHT LANE IN HEAVY TRAFFIC, VEHICLE1 SLOWED FOR TRAFFIC, VEHICLE2 GOING TOO FAST FOR TRAFFIC CONDITIONS WAS UNABLE TO SLOW IN TIME AND REARENDED VEHICLE1.  VEHICLE 1 HAD A CHILD SAFETY SEAT IN THE BACK THAT WILL NEED TO BE REPLACED</t>
  </si>
  <si>
    <t>D1 SAID THAT HE WAS IN THE LL TRAVELING WB 212 WHEN TRAFFIC HAD SLOWED SO HE APPLIED HIS BRAKES AND WAS REARENDED. 
D2 SAID THAT HE WAS ALSO IN THE LL OF WB  212 AND SAID THAT V1 SLAMMED ON HIS BRAKES AND REARENDED SUV.  D2 ADMITTED TO FOLLOWING TO CLOSE. 
D1 HAD A NAME CHANGE FROM TRONG NAM HO TO TRONG NAM TRAN.</t>
  </si>
  <si>
    <t>Driver #1 stated he was on Prairie Center Drive in the right lane (tractor/trailer).  As he approached the intersection he changed from the right lane to the left lane.  He felt a slight bump and believed a vehicle may have contacted the trailer he was pulling.  He cleared the intersection and stopped.  He exited his cab, made contact with Driver's #2 &amp; 3, and learned about the crash.
Driver #2 stated he was stopped in the left turn lane on Prairie Center Drive, behind V#3.  He determined that he was set up to make a turn in the wrong direction.  He attempted to change from the turn lane (left turn) to the straight lane of Prairie center Drive.  As he did so V#1 was in the process of changing lanes.  V#2 struck the left rear tires of the trailer pulled by V#1.  The initial contact prevented V#2 from avoiding collision with V#3.
Driver #3 stated she was stopped in the left turn lane of Prairie Center Drive.  Her vehicle was struck by V#2 as he attempted to change lanes.
Witness stated she was stopped behind V#2 in the turn lane.  She observed V#2 attempt to leave the turn lane and collide with the trailer pulled by V#1.</t>
  </si>
  <si>
    <t>Vehicle #1 was entering WB Hwy 5 from Prairie Center Drive. Driver #1 states as she shifted gears, she lost control, spun out and rolled into the right ditch.</t>
  </si>
  <si>
    <t>UNIT 1 WAS TRAVELING WB HWY 212 NEAR PRAIRIE CENTER DRIVE.
WITNESS 1 AND WITNESS 2 STATED THEY SAW THE UNIT 1 SLOWLY VEER FROM THE FAR RIGHT LANE OFF THE ROAD INTO THE EMBANKMENT UNDER PRAIRIE CENTER DRIVE. WITNESS  AND WITNESS 2 STATED SPEEDS WERE APPROXIMATELY 60 MPH. WITNESS 1 AND WITNESS 2 STATED UNIT 1 NEVER APPLIED BRAKES AFTER IMPACT.
UNIT 1 ROLLED AND THE DRIVER OF UNIT 1 WAS PARTIALLY EJECTED.  I LEARNED ON 10/28 THAT THE VICTIM DIED WHILE IN SURGERY.</t>
  </si>
  <si>
    <t>V#1 driver stated she had exited Hwy 212 at Prairie Center Drive and was in the outer right turn lane to turn south bound on Prairie Center Drive on red.  V#1 driver stated she was looking to her left for oncoming traffic and started to turn red.  V#1 driver stated she did not see V#2 making a left turn from west bound Technology Drive to south bound Prairie Center Drive and hit V#2.
V#2 driver stated she was making a left turn on green from west bound Technology Drive to south bound Prairie Center Drive when V#1 made right turn.  V#2 driver stated she honked at V#1 to get the driver's attention; however, V#1 hit her vehicle.</t>
  </si>
  <si>
    <t>unit 1 traveling n/b Prairie Center Drive at 212, unit 2 also traveling n/b Prairie Center Drive behind unit 1.  unit 1 came to a stop due to traffic reasons, unit 2 rear-ended unit 1.  no apparent injury</t>
  </si>
  <si>
    <t>Unit 1 was traveling east on Hwy 212 approaching Prairie Center Drive.  Unit 2 was traveling behind unit 1.  Unit 1 began slowing down due to heavy traffic and stopping traffic on Hwy 212.  Unit 2 attempted to slow and stop behind unit 1 but began to slide due to road conditions.  Unit 2 slid into and struck unit 1.  Neither party where injured.  Pictures taken of crash scene.</t>
  </si>
  <si>
    <t>Vehicle getting onto Highway 5 from Prairie Center Drive.  Deer ran out in front of vehicle.  Moderate damage to vehicle.</t>
  </si>
  <si>
    <t>PRAIRIE CNTR DRV.</t>
  </si>
  <si>
    <t>Vehicle 2 was slowing in heavy traffic in the left lane. Driver 1 was in the left lane looking to change lanes to the right. When she looked back, she was not able to stop for vehicle 2 which had stopped in the left lane. Vehicle 1 hit 2 in the rear.</t>
  </si>
  <si>
    <t>PRAIRIE CENTER</t>
  </si>
  <si>
    <t>-DRIVER SAID THAT RAMP WAS ICY WHICH CAUSED HER VEH TO LEAVE THE ROADWAY AND HIT THE WALL. 
-DRIVER WAS TRAVELING PRAIRIE CENTER DRIVE TO WB 212 AND WAS FACING WRONG WAY WHEN I ARRIVED. 
-NO INJURIES WERE REPORTED. 
-RAMP WAS SLIGHTLY ICY WHEN I ARRIVED.</t>
  </si>
  <si>
    <t>V3 traveling EB USTH 212 in center lane of traffic.  Driver stated that she came to a complete stop.  V4 struck V3 at this time from behind.  The impact pushed V3 into V2; then V2 into V1.  
Driver of V2 stated that she saw the whole thing happen in her rearview mirror.  Said that V3 was at a complete stop when it was struck from behind by V4.  V3 then hit her which caused her vehicle to hit V1.  
Photos take by EPPD.  HCMC Run #12006995.  Taken to Southdale Hospital for a broken arm.</t>
  </si>
  <si>
    <t>THE DRIVER OF V1 STATED THAT HE LOST CONTROL OF HIS VEHICLE IN THE LEFT LANE AND HIT V2. THE DRIVER OF V2 STATED THAT HE WAS IN THE RIGHT LANE AND SAW V1 FISH TAIL NEXT TO HIM, THEN HIT HIM.  THERE WERE NO APPARENT INJURIES AND NOW TOWS WERE NEEDED.</t>
  </si>
  <si>
    <t>Unit 1 was traveling EB on entrance ramp to east Highway 212 from Prairie Center Drive. Unit 2 was traveling directly behind Unit 1. Unit 2 struck Unit 1 from behind. Driver of Unit 2 said she was in the process of merging and looking at EB Highway 212 traffic when her vehicle struck Unit 1 from behind.</t>
  </si>
  <si>
    <t>Unit #1 stated he was in the right turn lane on the exit ramp from eastbound Hwy 212 to Prairie Center Drive. He thought Unit #2 had made the right turn in front of him.  He looked for sounthbound traffic on PCD and proceeded forward striking Unit #2.
Unit #2 stated she was stopped for oncoming traffic on the ramp from eastbound Hwy 212 to Prairie Center Drive when she was struck from behind by Unit #1</t>
  </si>
  <si>
    <t>Vehicle 1 was WB 212 in the left lane transporting sheet rock. The cargo was not properly secured. Sheet rock came off vehicle 1 and struck vehicle 2 smahinging in the windshield of vehicle 2. No injuries. Driver 1 cited for IMPROPER/LEAKING LOAD and NO PROOF ON INSURANCE.</t>
  </si>
  <si>
    <t>Vehicle #1 was EB on HWY 5, took exit ramp to Prairie Center Drive (PCD). Exit ramp was ice/pack snow covered. Driver #1 said his vehicle spun on icy roadway, spun around to a position of facing South, was then struck by front of vehicle #2.  Driver #2 said he was unable to stop or manuver around in order to avoid collision with vehicle #1.</t>
  </si>
  <si>
    <t>RAMP TO PRAIRIE CENTER DR</t>
  </si>
  <si>
    <t>VEH 2 STRUCK VEH 1.  DRVR 1 STATED VEH 1 WAS STOPPING VEH 2 FOR VIOLATION.  BOTH VEHS COME TO STOP ON RT WHEN VEH 2 BACKED INTO VEH 1.  DRVR 1 STATED WAS OUT OF VEH 1 AND TRIED TO GET IN VEH 1 TO MOVE WHEN VEH 2 STARTED BACKING.  COULD NOT MOVE IN TIME.  VEH 1 HAD ITS EMERG LIGHTS ONLY ACTIVATED.  DRVR 1 STATED HE DID CHIRP SIREN TO GET DRVR 2 ATTN.  DRVR 2 STATED PUT VEH 2 IN PARK AND THEN BOTH VEHS CRASH.  DRVR 2 HAS NO IDEA HOW VEHS HIT EACH OTHER.  NO INJURIES REPORTED.  VEH 2 TOWED FOR UNRELATED REASON.</t>
  </si>
  <si>
    <t>V1 WAS COMING OFF THE RAMP TO FAST AND LOST CONTROL OF THE VEHICLE. V1 CAME ACROSS ALL THE LANES OF TRAFFIC AND WENT INTO THE MEDIAN DITCH. THERE WERE NO APPARENT INJURIES AND NO TOWS WERE NEEDED.</t>
  </si>
  <si>
    <t>PRAIRIE  CTR  DRIVE</t>
  </si>
  <si>
    <t>V1 WAS 5EB IN RIGHT CENTER LANE. V1 WAS  CUT OFF AND FORCED OFF THE  ROAD TO  THE  RIGHT. D1 LOST CONTROL OF CAR IN TRYING TO AVOID COLLISION AND WENT INTO  DITCH AND HIT A GUARDRAIL.
NO INJURIES, V1 TOWED</t>
  </si>
  <si>
    <t>Vehicle one was slowing due to traffic congestion.  Vehicle one said she turned on her signal and moved to the right to avoid traffic in front of her.  Vehicle two said he saw vehicle one signal and apply brakes to avoid traffic in front.  As vehicle one was changing lanes, vehicle two turned left to avoid veh one.  Vehicle two hit vehicle one from behind.  I feel both vehicles were not paying attention enough and contributed to the cause of the crash.</t>
  </si>
  <si>
    <t>VEH 1 IN RIGHT LANE STOPPED FOR TRAFFIC ON HWY 62.  VEH 2 WAS IN THE RIGHT LANE BEHIND VEH 1.  VEH 3 WAS IN THE RIGHT LANE AND CRASHED INTO VEH 2.  VEH 2 WAS PUSHED INTO VEH 1.  
DRIVER OF VEH 3 STATED HE LOOKED DOWN AT HIS PHONE FOR DIRECTIONS.</t>
  </si>
  <si>
    <t>VEH1 A MOTORCYCLE COMING UP THE RAMP SPUN OUT DRIVING THRU ANTIFREEZE FROM AN OVERHEATED VEHICLE.</t>
  </si>
  <si>
    <t>101 / PRAIRIE CENTER DRIVE</t>
  </si>
  <si>
    <t>ALL FOUR VEHICLES TRAVELING E/B ON HWY 212 IN THE RIGHT LANE, APPROACHING PRAIRIE CENTER DRIVE. TRAFFIC WAS SLOWING DUE TO CONGESTION. V2 REAR ENDED V1. V3 THEN REAR ENDED V2, FURTHER PUSHING V2 INTO V1. V4 THEN REAR ENDED V3.
D1 STATED THAT HE SLOWED IN TRAFFICAND THEN WAS HIT FROM BEHIND BY V2, AND THEN WHEN V3 HIT V2, HE WAS PUSHED FURTHER AHEAD. MINOR DAMAGE TO THE REAR OF V1.
D2 STATED THAT HE DID NOT SEE TRAFFIC SLOWING AHEAD AND REAR ENDED V1, BUT WAS THEN REAR ENDED BY V3. MINOR DAMAGE TO THE FRONT AND REAR OF V2.
D3 STATED THAT WHEN THE FIRST TWO VEHICLES CRASHED, HE DID NOT HAVE TIME TO STOP AND REAR ENDED V2, PUSHING V2 INTO V1. V3 HAD THE MOST DAMAGE, MODERATE FRONT END DAMAGE.
D4 STATED THAT WHEN THE FIRST THREE VEHICLES CRASHED, SHE ALMOST STOPPED IN TIME, BUT BUMPED V3. NO DAMAGE ON THE REAR OF V3 THAT I COULD SEE. VERY MINOR DAMAGE TO V4, A SMALL CRACK IN HER FRONT BUMPER, IT APPEARS SHE STRUCK THE TRAILER HITCH OF V3. 
NO INJURIES
NO TOWS.</t>
  </si>
  <si>
    <t>The driver of vehicle one stated that she was traveling west on  USTH 212 in the left lane.  She stated that she looked over her  right shoulder to see if it was clear to change lanes.  She  stated that she looked forward and traffic had stopped.  She  stated that she could not stop before hitting vehicle two. She  stated that she was not injured.
The driver of vehicle two stated that she was traveling west on  USTH 212 in the left lane.  She stated that she stopped for  traffic and was hit by vehicle one.  She stated that the impact  from vehicle one pushed her into vehicle three.  She stated that  she was not injured.
The driver of vehicle three stated that he was traveling west on  USTH 212 in the left lane.  He stated that he stopped for traffic and was hit by vehicle two. He stated that vehicle two had  stopped but was hit by vehicle one and pushed into his vehicle.   He stated that he was not injured.</t>
  </si>
  <si>
    <t>VEH1 IN LEFT LANE GOING AT HIGHWAY SPEEDS WHENN VEH2 CAME INTO LEFT LANE SIDESWIPING VEH1 AND FORCING VEH1 OFF THE ROAD.  VEH2 ALSO SPUN OUT OF CONTROL, BUT GOT BACK ON THE HIWAY AND LEFT THE SCENE OF THE CRASH.</t>
  </si>
  <si>
    <t>V1 SLOWING IN TRAFFIC IN LEFT LANE.  V2 CAME UP FROM BEHIND AND HIT V1
D1 STATED TRAVELING SLOWER BECAUSE OF TRAFFIC.  SAID HE SAW V2 COMING UP FROM BEHIND AND KNEW HE WOULD NOT GET STOPPED BEHIND HIM
D2 SAID HE FELT HE HAD PROPER SPEED AND DISTANCE BUT WHEN HE BEGAN TO SLOW DOWN HIT SLID AND THEN HIT V1.
D2 WAS NOT PAYING ATTENTION TO HIS DRIVING AND HIT V1 BECAUSE OF IT.  D2 CITED FOR FAILURE TO DRIVE WITH DUE CARE
NO INJURIES NO TOWS</t>
  </si>
  <si>
    <t>UNIT #1 WAS TRAVELING EASTBOUND ON HIGHWAY 212.  THERE WERE FLURRIES AND THE ROAD WAS SLIGHTLY COVERED WITH SNOW.  
THE DRIVER OF UNIT #1 STATED HE LOST CONTROL OF HIS VEHICLE AND WASN'T SURE WHAT HAPPENED.  
BASED ON THE TIRE TRACKS IN THE DITCH, THE DAMAGE TO THE VEHICLE AND THE INITIAL REPORTING PARTY IT APPEARED THAT VEHICLE ROLLED OVER IN THE DITCH AND THEN CAME TO A STOP IN WESTBOUND TRAFFIC. 
THE VEHICLE WAS TOWED TO MATT'S AUTO.  DRIVER WAS TRANSPORTED TO SOUTHDALE.  DRIVER WILL BE MAILED STATE ACCIDENT REPORT.</t>
  </si>
  <si>
    <t>212 HWY AT PRAIRIE C</t>
  </si>
  <si>
    <t>D1 stated she had just stopped in the right lane with rush hour traffic when she was rearended by D2. D2 was drving a semi truck and hauling a dump trailer with MN plate 4429STH. . D2 said that he was traveling at &amp;quote;40mph&amp;quote; and following at about &amp;quote;30 feet&amp;quote; behind D1 when traffic stopped and he rearended D1. V1 was towed with heavy rearend damage. D2 was cited for Following Too Closely. No injuries were reported on the scene. 
Owner of Leske Trucking-Edgar Leske, 507-766-3127</t>
  </si>
  <si>
    <t>Prairie Center Dr</t>
  </si>
  <si>
    <t>Vehicle #1 and #2 westbound Hwy 212 approaching Prairie Center Drive.  Vehicle #1 in exit lane for Prairie Center Drive exit.  Vehicle #2 in lane adjacent.  Vehicle #2 lost control and began spinning, crossed lanes and spun out in front of vehicle #1.  Collision in exit lane, both vehicles were pushed to shoulder from collision.
No citation issued due to slippery road surface and weather conditions.</t>
  </si>
  <si>
    <t>14-00003729</t>
  </si>
  <si>
    <t>PAIRIE CENTER</t>
  </si>
  <si>
    <t>VEHICLE #1 WAS ON THE RAMP FROM PRAIRIE CENTER DRIVE TO HEAD  EASTBOUND USTH212.  IT WAS TRAVELING TOO FAST FOR ICY CONDITIONS AND SPUN OUT AND ROLLED.  NO INJURIES WERE REPORTED AT THE  SCENE.</t>
  </si>
  <si>
    <t>VEH 1 IN RIGHT LANE SLOWING FOR TRAFFIC. VEH 2 BEHIND VEH 1 AND WAS UNABLE TO STOP.  VEH 2 REAR ENDED VEH 1.</t>
  </si>
  <si>
    <t>The driver of the vehicle stated that he was going west on USTH 212 in the middle lane.  He stated that his front left wheel broke and he lost control.  He stated that he lost control and went off the left side of the road.  He stated that he then hit the median guardrail.  He stated that he was not injured.</t>
  </si>
  <si>
    <t>Vehicle 2 was slowing in stop and go traffic. Driver 1 was following too close and inattentive. Vehicle 1 hit #2 in the rear. No injuries or tows.</t>
  </si>
  <si>
    <t>VEHICLE #1 AND #2 WERE EASTBOUND USTH212 IN THE RIGHT LANE OF THE MAINLINE.  V1 STOPPED IN TRAFFIC AND WAS REAR-ENDED BY VEHICLE #2.  DRIVER OF V2 REPORTED MINOR INJURIES TO HIS HEAD AND HIS KNEE.  NO OTHER INJURIES WERE REPORTED.</t>
  </si>
  <si>
    <t>VEH 2 STRUCK VEH 1...REAR END...  NO INJURIES....  MATTS TOWED VEH 2 WITH MODERATE DAMAGE...... BOTH PARTIES BUCKLED...</t>
  </si>
  <si>
    <t>PRAIRIE CNTR DR.</t>
  </si>
  <si>
    <t>Vehicle 2 had to slow quickly for heavy traffic. Vehicle 2 started to swerve to the right shoulder and come to a stop. Driver 1 was attempting to do the same and when he went to the shoulder, vehicle 1 hit 2 in the rear. No injuries. Vehicle 1 was towed.</t>
  </si>
  <si>
    <t>PRAIRIE CNTR. DRV.</t>
  </si>
  <si>
    <t>Vehicle 2 was slowing in heavy traffic, but driver 2 stated she was still moving at 35-40 MPH in the 60 zn. Driver 1 was following too close and moving too fast for conditions. Vehicle 1 tried to swerve as it approached vehicle 2 but hit it in the rear. No injuries.</t>
  </si>
  <si>
    <t>D1 STATED V1 SUDDENLY STARTED TO PULL AS THEY WERE SWITCHING TO THE LEFT LANE. V1 LOST CONTROL AND RAN OFF THE LEFT SIDE OF THE ROADWAY INTO THE CABLE MEDIAN BARRIER.
D1 HAD A SMALL SCRAPE ON THE INSIDE OF THEIR LEFT KNEE BUT OTHERWISE NOT INJURED. V1 WAS TOWED.</t>
  </si>
  <si>
    <t>BOTH VEHICLES WERE TRAVELING EB MNTH 5 AT PRAIRIE CENTER DRIVE. BOTH VEHICLES WERE IN THE CENTER LANE OF TRAFFIC. DRIVER OF V1 STATED SHE WAS GOING STRAIGHT FOLLOWING THE ROAWAY WHEN V1 WAS STRUCK IN THE REAR BY V2. DRIVER OF V2 STATED SHE WAS GOING STRAIGHT FOLLOWING THE ROADWAY. DRIVER OF V2 STATED SHE WAS LOOKING AROUND IN HER CAR AND DID NOT SEE V1 TRAVELING T A SLOWER SPEED THAN HER. DRIVER OF V2 STATED SHE STRUCK V1 IN THE REAR WITH THE FRONT OF V2. BOTH DRIVERS STATED THEY WERE NOT INJURED ON SCENE.</t>
  </si>
  <si>
    <t>V-1 WAS INVOLVED IN A VEHICLE PURSUIT THAT STARTED IN THE CITY OF EDINA.  V-1 FLED INTO EDEN PRAIRIE AND ATTEMPTED TO EXIT ONTO PRAIRIE CENTER DRIVE.
V-1 WAS TRAVELING AT APPROXIMATELY 90MPH ON THE RAMP, LOST CONTROL AND CRASHED ONTO A HOLDING POND WHERE IT PARTIALLY SANK.
THE ATTACHED DRIVER WAS ARRESTED FOR NUMEROUS VIOLATIONS AND THE V-1 WAS IMPOUNDED PENDING FORFEITURE.</t>
  </si>
  <si>
    <t>The driver of vehicle one stated that she was entering onto west USTH 212 from Prairie Center Drive.  She stated that she lost control on the ice as she accelerated.  She stated that she then hit vehicle two.
The driver of vehicle two stated that she was traveling west on USTH 212 in the left of four lanes.  She stated that she saw vehicle one lose control but she could not get out of the way.  She stated that vehicle one came into her lane and hit the front of her vehicle.  She stated that the impact pushed her into the median and she hit the cable barrier.</t>
  </si>
  <si>
    <t>Driver stated he was traveling east on Highway 212 on snow-covered roads when he began to lose control.  His vehicle began to slide and he was struck by Vehicle #2.  Driver #2 stated Vehicle #1 began to spin and he was unable to avoid making contact.  The vehicle collided, causing Vehicle #2 to collide with a sign post on the median.</t>
  </si>
  <si>
    <t>Unit 1 and unit 2 both northbound on Prairie Center Drive at the north intersection of Technology Drive.  Traffic controls were on flashing red.  Unit 1 was stopped at the light waiting for his turn when he was rear-ended by unit 2.  Unit 2 had severe damage to the vehicle.  Driver of unit 2 had large gash on her forehead from hitting the steering wheel.  Did not appear to be wearing a seatbelt.  Driver stated the light was green.  Ofc. Dean had driven through the intersection approximately 5 minutes prior and the lights were flashing red then.  Maintenance person on site working the lights said they had been on flashing red for a while and there was no way it was green.  Unit 1 stated he had some neck pain but declined ambulance.  Passenger in unit 2 did not appear injured but rode in the ambulance with driver of unit 2.  Driver of unit 2 stated the vehicle was not insured and it hasn't been since 
August of this year.  I advised her she would be receiving a citation in the mail for the uninsured vehicle.  Matt's Auto towed the vehicle.</t>
  </si>
  <si>
    <t>WB HWY 212 AT PRAIRIE CENTER DRIVER</t>
  </si>
  <si>
    <t>Crashed occurred on WB HWY 212 at Prairie Center drive. Upon arrival both vehicles were on the right shoulder. 
Vehicle 1 driver stated she was traveling westbound in the left lane, when she attempted to change lanes. She turned and looked over her right shoulder, she did not see a vehicle. She proceeded into the middle lane. Crashing into vehicle 1 driver side door. Causing damage to her front right quarter panel. Vehicle 1 driver stated she never saw vehicle 2 until they impacted each other. 
Vehicle 2 driver stated she was traveling westbound in the middle lane. When vehicle 1 entered her lane, crashing into her driver side door. Causing damage to her driver side door. Vehicle 2 driver stated she had been driving in the middle lane for a few miles before the crash. 
No injuries were reported at the scene. No vehicles towed from the scene. Both drivers identified by Minnesota driver license.</t>
  </si>
  <si>
    <t>SINGLE VEHICLE WEST ON MNTH5/USTH212.  DRIVER LOST CONTROL OF HER VEHICLE, SPUN OUT, SLID ACROSS LANES, AND OVERTURNED.</t>
  </si>
  <si>
    <t>The crash occurred on eastbound USTH 212 near Prairie Center Drive.
The driver of vehicle one stated that he was in the right lane.  He stated that traffic stopped suddenly.  He stated that he could not stop before he hit the back of vehicle two.
The driver of vehicle two stated that she was in the right lane.  She stated that she stopped for traffic and her vehicle was hit in the back by vehicle one.</t>
  </si>
  <si>
    <t>Per the driver of Unit #1 she was traveling eastbound on Highway 212 driving slow due to the ice on the road when Unit #2 collided into her.  Per the driver of Unit #2, he observed Unit #1 start to lose control and he was unable to stop in time causing him to collided with the rear driver's side wheel well.  The driver of Unit #1 did not have proof of insurance at the time of the crash but stated she had it at home.  I told the driver to respond home and call me with policy and insurance information.  I took photographs of the damage and advised both driver's that a state accident report will be mailed to them with more detailed information.  Approximately 3 hours passed and the driver did not call with insurance information.  I mailed a citation to the driver of Unit #1 for no proof of insurance.  I advised the driver of Unit #2 my actions and advised him to speak with his insurance company.</t>
  </si>
  <si>
    <t>BOTH VEHICLES WERE TRAVELING ON WB MNTH 212 AT PRAIRIE CENTER DRIVE. BOTH VEHICLES WERE IN THE LEFT LANE OF TRAFFIC. DRIVER OF V1 STATED HE WAS STOPPED IN STOP AND GO TRAFFIC WHEN V1 WAS STRUCK IN THE REAR BY V2. DRIVER OF V2 STATED HE WAS GOING STRAIGHT AND FOLLOWING THE ROADWAY. DRIVER OF V2 STATED HE ATTEMPTED TO STOP BUT COULD NOT AND STRUCK V1 WITH THE FRONT OF V2. DRIVER OF V2 STATED HE THOUGHT HE BLEW HIS BRAKE LINE NOT ALLOWING HIM TO STOP. BOTH DRIVERS STATED THEY WERE NOT INJURED ON SCENE.</t>
  </si>
  <si>
    <t>- Westbound USTH 212 / Prairie Center Drive
- Unit 1 was traveling westbound on USTH 212 at Prairie Center Drive in the right lane.
- Unit 2 was traveling behind Unit 1.
- Unit 2 was looking to change lanes to the center lane and rear-ended Unit 1.
- Driver of Unit 2 stated he mis-judged the speed of Unit 1 and was looking to change lanes.
- No apparent injuries.
- No tows.</t>
  </si>
  <si>
    <t>Driver #1 and #2 both EB on Hwy 5 at Prairie Center Drive. #1 was in left lane and #2 was in right or center lane. Driver #1 states vehicle #2 came into her lane abruptly and she collided with the drivers side of vehicle #2. Driver #2 stated he did not notice traffic had slowed in front of him he veered left to avoided rear ending traffic and his vehicle was then struck by #1.</t>
  </si>
  <si>
    <t>WB USTH 212 AT PRAIRIE CENTER DRIVE</t>
  </si>
  <si>
    <t>WB USTH 212 at Prairie Center Drive
Unit 1 went the wrong way down the exit ramp from westbound USTH 212 to Prairie Center Drive, and was going eastbound in the westbound lanes of USTH 212.
Unit 2 was going the correct direction and taking the exit ramp. Unit 2 was an emergency vehicle on a non emergency prisoner transport. Unit 1 hit Unit 2 front to front. Minor damage to both vehicles. Unit 1 was towed by Matt's towing.
Driver evaluation for Driver 1. 
No reported injuries.</t>
  </si>
  <si>
    <t>The driver of unit one stated he was driving east on Highway 212 in the area of Prairie Center Drive, in the left lane.  He said that a deer ran across the road and in front of his vehicle and he was unable to stop before colliding with it.  
There was blood and animal hair in the damage to the vehicle.</t>
  </si>
  <si>
    <t>- Eastbound USTH 212 / Prairie Center Drive
- Unit 1 was traveling eastbound on USTH 212 at Prairie Center Drive in the right lane.
- Unit 2 was traveling behind Unit 1.
- Unit 1 came to a stop for traffic.
- Unit 2 rear-ended Unit 1.
- Driver of Unit 2 stated she could not stop in time.
- No apparent injuries.</t>
  </si>
  <si>
    <t>Unit #1 was entering eastbound US Highway 212 from Prairie Center Drive. Unit #1 slid on the icy roadway while negotiating the curve onto the highway, slid off of the roadway, and into the roadway sign on the right side of the highway.</t>
  </si>
  <si>
    <t>Sky was clear and the roads were dry.
Unit#1 was traveling west on Hwy 212 approaching the exit to Prairie Center Drive in the far left lane.  Unit#1 traveled over three traffic lanes to enter the far right lane to exit at Prairie Center Dr.  
Unit#2 had exited Hwy 494 onto west Hwy 212.  Unit #2 was in the far right lane approaching Prairie Center Dr.  Unit#1 entered the far right lane directly behind Unit#2 and then collided into the rear bumper of Unit#2 causing minor damage to both vehicles. The collision occurred just east of the Prairie Center Drive bridge.
Unit#1 driver stated that as she entered the far right lane she quickly came upon Unit#2 who was stopped or barley moving in the far right lane.  Because of the speed of Unit#2, the collision occurred.
Unit#1 driver stated that as she entered Hwy 212 west she stayed in the right lane with her left blinker on.  She was wanting to move into the lane to her left but because of the speed of the other vehicles in that lane she was unable to.  She continued at a slow speed with her left blinker on until the Prairie Center Drive bridge where she was struck from behind by Unit#1.
No injuries were reported on scene.</t>
  </si>
  <si>
    <t>Unit #1 was entering eastbound US Highway 212 from the entrance ramp from Prairie Center Drive. Unit #2 was in the far left lane traveling eastbound on US Highway 212. The driver of Unit #1 lost control of the vehicle when entering the highway due to the slippery road conditions. Unit #1 slid across all of the lanes of traffic and struck Unit #2 in the far left lane.</t>
  </si>
  <si>
    <t>- Eastbound USTH 212 at Prairie Center Drive.
- Unit 1 was traveling eastbound on USTH 212 at Prairie Center Drive in the right lane.
- Unit 2 was traveling next to Unit 1 in the right center lane.
- Unit 2 changed lanes to the right lane sideswiping Unit 1.
- Driver of Unit 2 stated Unit 1 was in his blind spot.
- Front right of Unit 2 struck front driver's side of Unit 1.
- No apparent injuries.
- No tows.
- Driver of Unit 2 was cited.</t>
  </si>
  <si>
    <t>The crash occurred on eastbound USTH 212 near Prairie Center Drive.
The driver of vehicle one stated that she was in the right lane.  She stated that she looked to her right at the traffic coming off of Prairie Center Drive.  She stated that traffic stopped suddenly.  She stated that she could not stop before her vehicle hit the back of vehicle two.
The driver of vehicle two stated that she was in the right lane.  She stated that she stopped for traffic and her vehicle was hit in the back by vehicle one.
The driver of vehicle three stated that she was in the right lane.  She stated that she stopped for traffic and her vehicle was hit in the back by vehicle two.</t>
  </si>
  <si>
    <t>EB HWY 212 @ Prairie Center Drive
V1 Driver stated he was traveling EB on HWY 212 in the right lane. Driver stated traffic was beginning to slow in front of him. When traffic came to a stop V1 braked. After braking V1 said he heard the collision of V3 hitting V2 and then V2 hit V1. 
V2 Driver stated he was traveling EB on HWY 212 in the right lane directly behind V1. Driver stated traffic slowed and he was going roughly 5-10 mph before being hit. V1 stopped quickly, V2 then braked quickly. After braking V2 was rear ended by V3 and pushed into V1.
V3 Driver stated he was traveling EB on HWY 212 directly behind V2 at approximately 55 mph. Driver stated he was roughly 3-4 car lengths behind V2. V2 braked quickly. After V2 braked V3 braked but could not stop in time and rear ended V2. 
There were no apparent injuries. None of the vehicles were towed. V3 Driver was cited for Duty to Drive with Due Care.</t>
  </si>
  <si>
    <t>VEH2 CUT FROM LEFT LANE ACROSS MULTIPLE LANES OF TRAFFFIC TO LEFT LANE AND SIDESWIPED VEH1.  DRVR OF VEH2 SAID HE WAS CUT OFF AND MADE EVASIVE MANEUVER TO AVIOD THAT CAR.  DRVR VEH2 WAS UNSURE WHAT LANE HE STARTED IN AND CHANGED HIS STORY MANY TIMES.</t>
  </si>
  <si>
    <t>LOCATION- WB 212 AND PRAIRIE CENTER DRIVE, EDEN PRAIRIE
D1 STATED THAT HE FELL ASLEEP AND RAN OFF THE ROAD.
V1 SUSTAINED DAMAGES TO FRONT AFTER STRIKING BRIDGE OF PRAIRIE CENTER DRIVE.
V1 TOWED BY MATTS
D1 POSSIBLY INJURED, TRANSPORTED TO HOSPITAL BY PARENTS.
I TROOPER LINDBECK WITNESSED VEHICLE DRIFT RIGHT TWO LANES WITHOUT SIGNALING IN THE AREA PRIOR TO CRASH WHILE ENROUTE TO ANOTHER CALL.</t>
  </si>
  <si>
    <t>- Westbound USTH 212 at Prairie Center Drive
- Unit 1 was traveling westbound on USTH 212 in the exit lane for Prairie Center Drive.
- Unit 2 merged onto westbound USTH 212 from I494 and sideswiped Unit 1.
- Driver of Unit 1 stated he was maintaining his lane.
- Driver of Unit 2 admitted to merging but he did not see Unit 1.
- No apparent injuries.
- No tows.</t>
  </si>
  <si>
    <t>The driver of vehicle one stated that he was traveling east on USTH 212.  He stated that he did not see traffic stop and he hit vehicle two.
The driver of vehicle two stated that she was traveling east on USTH 212 in the right lane.  She stated that she stopped for traffic.  She stated that she observed vehicle one coming up behind her fast. She attempted to move to the left to avoid getting hit by vehicle one.  She was then hit by vehicle one.</t>
  </si>
  <si>
    <t>USTH 212 EB AT PRAIRIE CENTER DR. EDEN PRAIRIE.
Drivers 1 and 2 agree on the manner of the crash but differ on which vehicle hit the other.
Driver 1 stated she moved from left to center and vehicle 2 came from behind and sideswiped her. Driver 2 stated she was in the center lane and vehicle 1 came into her lane from the left lane.  No injuries or tows.</t>
  </si>
  <si>
    <t>USTH 212 EB AT PRAIRIE CENTER DR. EDEN PRAIRIE.
Vehicle 2 was stopped in heavy, rush hour traffic in the right lane of EB 212. Driver 1 was following too close and traveling too fast for the busy conditions. Vehicle 1 hit 2 in the rear. 
No tows. Driver 2 had a possible injury resulting from the crash.</t>
  </si>
  <si>
    <t>BOTH VEHICLES TRAVELING W/B ON HWY 212 APPROACHING PRAIRIE CENTER DR. V1 IN CENTER LANE, V2 IN RIGHT LANE. V1 HIT ICE, SIDESWIPED V2 AND THEN V2 SLID OFF RIGHT SIDE OF ROAD INTO THE DITCH. BOTH VEHICLES DISABLED IN CRASH. AIRBAGS DEPLOYED IN V1.
D1 STATED THAT HE WAS JUST GOING WHEN HE LOST TRACTION AND SLID INTO THE SIDE OF V2.
D2 STATED THAT V1 ALL OF THE SUDDEN SIDESWIPED HER AND THEN SHE WENT OFF THE ROAD INTO THE DITCH.
PASSENGER IN V2 WAS IN PAIN, BUT UNSURE OF IF IT WAS FROM A PREVIOUSLY BROKEN FOOT OR FROM THE CRASH. ENTERED HER IN AS A POSSIBLE INJURY
NO OTHER INJURIES
BOTH VEHICLES TOWED BY MATTS</t>
  </si>
  <si>
    <t>According to statements from drivers involved both units were WB on MNTH 212 in the area of Prairie Center Drive in Eden Prairie. There was a sudden backup in traffic and unit 1 rear ended unit 2 in the left lane</t>
  </si>
  <si>
    <t>BOTH VEHICLES TRAVELING W/B ON HWY 212 JUST WEST OF PRAIRIE CENTER DRIVE. BOTH VEHICLES IN THE CENTER LANE. TRAFFIC WAS STOP AND GO DUE TO CONGESTION. V1 REAR ENDED V2 WHEN TRAFFIC STOPPED. MINOR DAMAGE TO BOTH VEHICLES.
D1 STATED THAT SOMEONE TAPPED HIM FROM BEHIND AND HE LOOKED IN HIS MIRROR TO SEE WHAT HAPPENED. HE THEN REAR ENDED V2. THERE WAS NO DAMAGE OR DISTURBANCE IN THE DIRT ON THE BACK OF V1 TO CONFIRM D1S STORY.
D2 STATED THAT SHE WAS STOPPED IN TRAFFIC AND THEN WAS REAR ENDED BY V1.
NO INJURIES
NO TOWS</t>
  </si>
  <si>
    <t>WB 212 AT PRAIRIE CENTER DR
VEH 1 WAS BACKING UP AT A CRASH SCENE AND HIT VEH 2. VEH 1 WAS POLICE VEH ASSISTING AT A CRASH SCENE. VEH 2 ARRIVED ON SCENE TO PICK UP DRV INVOLVED IN CRASH AND PARKED BEHIND VEH 1. TOW TRUCK ARRIVED TO RECOVER VEH FROM INITIAL CRASH. VEH 1 WAS GOING TO BACK UP AND GIVE TOW TRUCK ADEQUATE ROOM TO WORK WHEN IT STRUCK VEH 2. VEH 2 WAS UNOCCUPIED AT THE TIME. NO TOWS WERE NEEDED FOR THIS CRASH, NO INJURIES WERE REPORTED.</t>
  </si>
  <si>
    <t>Driver 1 stated Vehicle 2 cut over in front of him to take the exit at the last second.  Driver 1 could not avoid Vehicle 2, and his vehicle rear ended V2.
Driver 2 stated he was in the exit lane the whole time, and was rear ended by Vehicle 1.</t>
  </si>
  <si>
    <t>V1 WAS GOING TO FAST FOR THE WEATHER CONDITIONS. THE DRIVER OF V1 STATED THAT SHE LOST CONTROL OF THE VEHICLE WHEN SHE STARTED TO HYDROPLANE. SHE WENT OFF THE ROADWAY TO THE RIGHT AND HIT A  HIGHWAY SIGN. THE VEHICLE WAS TOWED BY MATTES TOWING. THERE WERE  NO REPORTED INJURIES.</t>
  </si>
  <si>
    <t>ALL VEHICLES WERE TRAVELING ON WB MNTH 212 AT PRAIRIE CENTER DRIVE. ALL VEHICLES WERE IN THE LEFT LANE OF TRAFFIC. DRIVER OF V1 STATED SHE WAS STOPPED IN BACKED UP TRAFFIC WHEN V1 WAS STRUCK IN THE REAR BY V2. DRIVER OF V2 STATED HE WAS SLOWING IN BACKED UP TRAFFIC WHEN V2 WAS STRUCK I NTHE REAR BY V3 AND PUSHED INTO V1. DRIVER OF 3 STATED HE DID NOT SEE TRAFFIC SLOWING AND STRUCK V2 WITH THE FRONT OF V3. ALL DRIVERS STATED THEY WERE NOT INJURED ON SCENE.</t>
  </si>
  <si>
    <t>Unit 1 was eastbound on Highway 212 at the eastbound Highway 494 exit when they rear ended Unit 2.
This was during rush hour - traffic was moving slow
Unit 1 was following too close</t>
  </si>
  <si>
    <t>The crash occurred on eastbound USTH 212 near Prairie Center Drive.
The driver of vehicle one stated that she was in the right lane.  She stated that traffic stopped suddenly.  She stated that she could not stop her vehicle before it hit the back of vehicle two.
The driver of vehicle two stated that she was in the right lane.  She stated that she slowed for traffic and her vehicle was hit in the back by vehicle one.  She stated that the impact pushed her vehicle into the back of vehicle three.
The driver of vehicle three stated that he was stopped for traffic in the right lane.  He stated that his vehicle was then hit in the back by vehicle two.</t>
  </si>
  <si>
    <t>Driver stated she was westbound on Highway 212 when her vehicle started to slide.  There was active snowfall and road conditions were poor.  She ran off the road on the median and made contact with the cable barrier.  No other vehicles were involved.</t>
  </si>
  <si>
    <t>USTH 212 WB AT PRAIRIE CENTER DRV. EDEN PRAIRIE.
Vehicles were WB 212. Driver 2 was slowing in heavy traffic. Driver 1 stated her mount broke off on her GPS and she looked down too see directions after placing unit in the center console.
Vehicle 1 was following too close to # 2 and hit vehicle 2 in the rear. Minor damage. No injuries or tows.</t>
  </si>
  <si>
    <t>According to statements from drivers and witnesses both vehicles involved were WB on HWY 212 in the Left lane in the area of Prairie Center Drive in Eden Prairie. Unit 2 stated he was slowing for traffic backup ahead of him and was able to slow to a stop. unit 2 slowed to a stop. Unit 1 stated that she was driving along looking straight ahead and rear ended unit 2 while traveling at 60 MPH. U1 stated U2 was stopped and she didnt see him stopped and she tried to swerve to avoid him.</t>
  </si>
  <si>
    <t>The driver of vehicle one stated that she was traveling west on USTH 212 near Prairie Center Dr.  She stated that she was changing lanes to the left.  She stated that as she was changing lanes the left rear of her vehicle hit the right front of vehicle two.  She stated that she then lost control of her vehicle and went off the left side of the road.  She stated that she then hit the median cable barrier.
The driver of vehicle two stated that he was traveling west on USTH 212.  He stated that vehicle one merged into the right front of his vehicle.  He stated that vehicle one lost control and hit the median cable barrier.</t>
  </si>
  <si>
    <t>The crash occurred on westbound USTH 212 near ISTH 494.
The driver of vehicle one went off the right side of the road and hit a sign.  She did not know what happened.</t>
  </si>
  <si>
    <t>EB USTH 212 AT PRARIE CENTER DRIVE</t>
  </si>
  <si>
    <t>Single vehicle crash, EB USTH 212. No reported injuries, the vehicle was towed by Bobby and Steves towing. 
Driver stated that she was in the left lane of traffic. Stated she lost control due to the weather and road conditions. Driver only had a instructional permit, so the vehicle was towed to bobby and steves lot.</t>
  </si>
  <si>
    <t>VALLEY VIEW ROAD</t>
  </si>
  <si>
    <t>Rhys Frederick Braun was driving WB on 212 in the left lane of the two lane highway. The driver stated that he was tapped from behind by a vehicle and it caused him to spin out. He could not give a description of the vehicle at the time. He stated that he was spinning so much that he could not get a good look at the vehicle. He stated he was heading from his home in Hopkins to pick up a friend in Edina. We told him that he was past Edina and he stated that he meant to say Eden Prairie. He stated that he had some drinks late last night. He then changed his story and stated that he may have had a beer this morning but could not remember. PBT test result of .013 BAC. There was damage to the guardrail. Around 100 feet of cables and about 10 posts. Yellow tag # K4201. Frederick stated he had Progressive Insurance but did not have proof. He also stated that he takes Zolof medication daily and that he had taken it today.</t>
  </si>
  <si>
    <t>Driver 1 was too fast for iced road conditions. Vehicle 1 lost control, ran off to the left and hit the cable barrier. No injuries. Vehicle 1 was towed by Matt`s.</t>
  </si>
  <si>
    <t>Meyer (Driver 1) stated that she was traveling eastbound on USTH 212 in the far left lane when Unit 2 entered her lane from the center lane and sideswiped Unit 1. Meyer stated that she had not seen a third vehicle traveling in the far right lane adjacent to Unit 2.
Kohler (Driver 2) stated that he had been traveling in the center lane when a vehicle traveling adjacent to him in the far right lane began moving into the center lane. Stated he had not seen Unit 1 in the lane to his left. Stated he veered to the left in order to avoid contact with the unknown vehicle on his right, and subsequently sideswiped Unit 1. Kohler was arrested for DWI.</t>
  </si>
  <si>
    <t>LOCATION OF CRASH, WB 212, NEAR PRAIRIE CENTER DRIVE, EDEN PRARIE.
D1 STATED HE WAS REAR-ENDED BY ANOTHER VEHICLE.
D2 FLED THE SCENE.
NO INJURIES REPORTED.
MATT'S TOWING.
UPDATE- TYLER SUFKA ID'D AS D1 AND FORMALLY CHARGED. INSURANCE INFO RECEIVED FROM OWNER1. 
-SSL</t>
  </si>
  <si>
    <t>BOTH VEHICLES TRAVELING W/B ON HWY 212 JUST WEST OF PRAIRIE CENTER DRIVE IN THE LEFT LANE. V1 LOST CONTROL ON ICE PATCH AND CRASHED INTO THE BACK OF V2.
D1 STATED HE TRIED TO SLOW, HIT SOME ICE AND LOST CONTROL. HE THEN CRASHED INTO THE BACK OF V2. V1 THEN WENT OFF THE ROAD INTO THE MEDIAN AND CRASHED INTO A FREEWAY SIGN.
D2 STATED SHE WAS DRIVING SLOW IN TRAFFIC WHEN V1 ALL OF THE SUDDEN CRASHED INTO THE BACK OF HER VEHICLE. 
NO INJURIES
BOTH VEHICLES TOWED.</t>
  </si>
  <si>
    <t>EB USTH 212 @ PRIARIE CENTER DR</t>
  </si>
  <si>
    <t>EB USTH 212 @ Prairie Center Dr, Eden Prairie
Dv1 stated he was in the right lane at 60 mph when traffic started to slow quickly.  Dv1 stated he braked and was then rear ended by Veh2 at about 25mph.
Dv2 stated she was behind Veh1 with a following distance of 1/2 to 1 car length.  Dv2 stated she looked up at the road closed ahead sign and did not see that Veh1 had braked quickly.  Dv2 stated she then rear ended Veh1.
No injuries, Veh1 towed via Matt's.</t>
  </si>
  <si>
    <t>WB USTH 212 AND PRAIRIE CENTER DR</t>
  </si>
  <si>
    <t>WB USTH 212 AND PRAIRIE CENTER DR.
DV1 WAS A SEMI-TRUCK AND TRAILER DRIVING IN THE CENTER LANE WB ON USTH 212. DV1 STATED TRAFFIC WAS SLOW AND STEADILY MOVING WHEN HE FELT A BUMP TOWARDS THE FRONT OF HIS VEHICLE. DV1 STATED V2 PULLED AWAY FROM THE FRONT OF HIS VEHICLE AND OFF TO THE RIGHT SIDE OF THE ROADWAY. DV1 STATED V2 WAS IN THE BLIND SPOT OF HIS VEHICLE AND HE NEVER SAW V2 BEFORE IMPACT. FRONT BUMPER OF V1 WAS PULLED FORWARD BY V2.
DV2 WAS IN THE RIGHT LANE SLIGHTLY AHEAD OF V1. DV2 STATED SHE BELIEVED SHE HAD ENOUGH ROOM TO MERGE INTO THE CENTER LANE AHEAD OF V1 AND STARTED TO MERGE. DV2 STATED AS SHE BEGAN HER LANE CHANGE, TRAFFIC IN THE CENTER LANE CAME TO A STOP. STATED SHE HAD TO BRING V2 TO A STOP PARTIALLY IN BOTH THE RIGHT AND CENTER LANES AND WAS STRUCK ON HER REAR LEFT SIDE BY V1.</t>
  </si>
  <si>
    <t>WB 212 AND HWY 5</t>
  </si>
  <si>
    <t>Both vehicles traveling WB 212 and Prairie Center Drive, V1 stated she stopped with traffic when V2 slammed into her vehicle, causing damage to her bumper and rear. 
V2 stated she was moving forward when traffic stopped and she was unable to stop in time and ran into the rear of V1. 
No vehicle needed to be towed. 
No medical was needed. 
Both Drivers ID by MN DL.
638/516</t>
  </si>
  <si>
    <t>WB USTH 212 AT PRAIRIE CENTER DR</t>
  </si>
  <si>
    <t>WB MNTH 212 AT PRAIRIE CENTER DR.
DV1 STATED THAT HE WAS STOPPED IN THE CENTER LEFT LANE DUE TO TRAFFIC. HE STATED THAT HE HEARD THE CRASH BEFORE HE WAS REAR-ENDED BY V2.
DV2 STATED THAT SHE WAS STOPPED BEHIND V1 WHEN SHE SAW V3 APPROACH AT A HIGH RATE OF SPEED. SHE STATED THAT DV3 FAILED TO STOP IN TIME AND REAR-ENDED HER PUSHING HER INTO V3.
DV3 ADMITTED HE WAS LOOKING BACK TO MAKE A LANE CHANGE WHEN V1 AND V2 WERE STOPPING. DV3 FAILED TO SEE V1, V2 AS THEY STOPPED AND REAR-ENDED V2 PUSHING IT INTO V1.</t>
  </si>
  <si>
    <t>VALLEY VIEW</t>
  </si>
  <si>
    <t>V1 WAS DRIVING EB ON 212 WHEN THE DRIVER STATED THAT A DEER RAN OUT IN FRONT OF HER CAUSING HER TO STEER TO THE LEFT INTO THE  MEDIAN AND GUARDRAIL. V1 WENT THROUGH GUARDRAIL AND ONTO WB 212 SHOULDER.</t>
  </si>
  <si>
    <t>VEHICLE WAS WB 212. VEHICLE LOST CONTROL AND WENT INTO THE RIGHT DITCH. VEHICLE STRUCK A CHAIN LINK FENCE. 
NO INJURIES REPORTED OR OBSERVED. 
VEHICLE TOWED BOBBY AND STEVES TOWING.</t>
  </si>
  <si>
    <t>Vehicle 2 was EB 212 in the center lane in slow traffic due to multiple crashes. Driver 1 was EB 212 in the center lane. Driver 2 switched lanes into vehicle 2. Vehicle 2 suffered damage to the left sideview mirror. No injuries or tows.</t>
  </si>
  <si>
    <t>BOTH VEHICLES WERE TRAVELING WB USTH 212 AT ISTH 494. BOTH VEHICLES WERE IN THE RIGHT LANE OF TRAFFIC. DRIVER OF V1 STATED HE WAS STOPPED IN TRAFFIC WHEN V1 WAS STRUCK IN THE REAR BY V2. DRIVER OF V2 STATED SHE WAS GOING STRAIGHT FOLLOWING THE ROADWAY. DRIVER OF V2 STATED SHE LOOKED DOWN AT HER RADIO AND DID NOT SEE TRAFFIC STOPPING BEFORE STRIKING V1 WITH THE FRONT OF V2. BOTH DRIVERS STATED THEY WERE NOT INJURED ON SCENE.</t>
  </si>
  <si>
    <t>ALL VEHICLES WERE TRAVELING WB USTH 212 EAST OF PRAIRIE CENTER DRIVE. ALL VEHICLES WERE IN THE LEFT LANE OF TRAFFIC. DRIVER OF V1 STATED SHE WAS STOPPED IN BACKED UP TRAFFIC WHEN V1 WAS STRUCK IN THE REAR BY V2. DRIVER OF V2 STATED HE WAS STOPPED IN TRAFFIC WHEN V2 WAS STRUCK IN THE REAR BY V3 AND PUSHED INTO V1. DRIVER OF V3 STATED SHE WAS GOING STRAIGHT FOLLOWING THE ROADWAY AT APPROXIMATELY 20 MPH. DRIVER OF V3 STATED TRAFFIC AHEAD OF HER STOPPED AND SHE WAS NOT ABLE TO STOP IN TIME BEFORE STRIKING V2 WITH THE FRONT OF V3. ALL DRIVERS STATED THEY WERE NOT INJURED ON SCENE.</t>
  </si>
  <si>
    <t>DRIVER SAID THAT HE WAS IN THE RT LANE OF EB 212 AND SAID THAT HE HIT SOME ICE, FISH TAILED AND ROLLED HIS VEH. HE SAID THAT HE WAS ONLY GOING 45 MPH.
WITNESS SAID THAT THE SUV WAS IN THE LEFT OR MIDDLE LANE GOING EB 212, CHANGED LANES, THEN ROLLED SUV. THEY ALSO SAID THAT THEY WERE ALL PROBABLY GOING ABOUT 45 MPH. 
DRIVER SAID THAT HE WAS GOING TO TAKE EB 494.</t>
  </si>
  <si>
    <t>V1 LOSES CONTROL AND SPINSIDEWISE IN FRONT OF V2. V2 BRAKES AND STOPS BEFORE HITTING V1. V3 IS FOLLOWING V2. V3 SEES V2 BRAKE. V3 BRAKES. V3 DOES NOT STOP AND HITS V2 IN THE REAR. V2 IS PUSHED FORWARD INTO THE RIGHT FRONT OF V1.</t>
  </si>
  <si>
    <t>Upon arrival I stopped with both vehicles on Shady Oak Road southeast of USTH 212.  Crash occurred in the area of Dell road. 
Unit 1 stated that they were eastbound USTH 212 in the area of Dell road in left lane of two.  Driver stated that they had moved from right lane to left lane in order to pass a vehicle.  Driver stated that Unit 2 came from behind and passed them on the left shoulder, side swiping them in the process.
Unit 2 stated that they were eastbound USTH 212 in the area of Dell road.  Driver stated that Unit 1 had been driving erratically and would not let them pass.  Driver stated that they passed the vehicle on the left shoulder in order to get away from them.
Unit 1 called 911 when they pulled over and Unit 2 did not stop.  Unit 2 called 911 when they were in the area of Shady Oak road.  I caught up to Unit 2 due to the hit and run that was reported to Minnesota State Patrol.  I pulled over Unit 2 on Shady Oak road to get them to stop.  Unit 1 met up with us at that time.
No injuries were reported, No vehicles were towed.
Unit 2 was cited for Duty to Drive with due care.</t>
  </si>
  <si>
    <t>EB USTH 212 AND MITCHELL RD</t>
  </si>
  <si>
    <t>EB 212 AND MITCHELL RD
DV1 stated she was in the right lane when another vehicle hit her. She is unsure what vehicle hit her.
DV2 stated he was in the right lane behind V1 when he saw V3 coming up behind him quickly. He stated V3 start to go over the skip strip and rear ended him, pushing him over a little bit. Then V3 hit V1.
DV3 stated he was in the middle lane and attempted to move to the left lane but decided not to because the vehicle in front of him had switch into that lane at the same time. As he went back into the middle lane he stated he hit V1. He stated he wasnt sure about V2.
DV3 story does not match Dv2 story and the evidence at hand. There was red paint transfer on V2 meaning he had hit V2. Also, the initial point of contact appeared to be in the right lane. There was car part debris all over the right lane. There was pieces of an inside of a fender in the right lane also, matching the same looking part from V3.
No injuries reported
DV3 was cited for driving after revocation and duty to drive with due care.</t>
  </si>
  <si>
    <t>V/1 AND V/2 BOTH EAST ON USTH 212, IN THE LEFT LANE, STOP AND GO  TRAFFIC.  V/2 HAD SLOWED, AND THE DRIVER HAD HER FOOT ON THE  BRAKE, WHEN HER VEHICLE WAS HIT BY V/1.  V/1 DRIVER TOLD ME THAT  SHE RAN INTO THE VEHICLE.</t>
  </si>
  <si>
    <t>BOTH VEHICLES WERE TRAVELING ON WB USTH 212 EAST OF PRAIRIE CENTER DRIVE. BOTH VEHICLES WERE IN THE LEFT LANE OF TRAFFIC. DRIVER OF V1 STATED SHE WAS SLOWING FOR BACKED UP TRAFFIC WHEN V1 WAS STRUCK IN THE REAR BY V2. DRIVER OF V2 STATED HE WAS GOING STRAIGHT FOLLOWING THE ROADWAY. DRIVER OF V2 STATED HE WAS LOOKING OVER HIS SHOULDER TO THE RIGHT TO CHANGE LANES. DRIVER OF V2 STATED HE DID NOT SEE TRAFFIC IN FRONT OF HIM SLOWING AND STRUCK V1 WITH THE THE FRONT OF V2. BOTH DRIVERS STATED THEY WERE NOT INJURED ON SCENE.</t>
  </si>
  <si>
    <t>WB USTH 212 @ PRAIRIE CENTER DRIVE</t>
  </si>
  <si>
    <t>BOTH VEHICLES WERE TRAVELING WEST BOUND USTH 212 @ PRAIRIE CENTER DRIVE. VEHICLE ONE IN THE LEFT LANE, VEHICLE TWO IN THE RIGHT LANE CHANGING INTO THE LEFT LANE.
DRIVER ONE STATED THAT HE WAS DRIVING IN THE LEFT LANE AND VEHICLE TWO CHANGED LANES INTO HIM. HIT HIS PASSENGER SIDE OF THE VEHICLE. 
DRIVER TWO STATED THAT HE WAS CHANGING INTO THE LEFT LANE, HE STATED HE LOOKED INTO HIS MIRROR AND DID NOT SEE VEHICLE ONE. HE CHANGED LANES AND HAS DAMAGE ON HIS FRONT LEFT OF HIS VEHICLE.
NO INJURIES REPORTED
NO TOWS</t>
  </si>
  <si>
    <t>EB USTH 212 AT NB ISTH 494</t>
  </si>
  <si>
    <t>EB MNTH 212 AT ISTH 494.
DV1 STATED THAT SHE WAS MOVING FORWARD IN THE CENTER LANE WHEN V2 ATTEMPTED TO PASS HER AS THE LEFT LANE ENDED AND SIDE SWIPED HER VEHICLE.
DV2 WAS NOT LOCATED AND NO STATEMENT WAS COLLECTED.
THE WITNESS STATED THAT THAT THE TWO VEHICLES HAD A MERGING CONFLICT AND SIDESWIPED EACH OTHER. SHE STATED THAT THE SUV CONTINUED BUT THE TRUCK PULLED OVER AND STOPPED. SHE DID NOT SEE THE LICENSE PLATE FOR THE TRUCK.</t>
  </si>
  <si>
    <t>Unit one driver stated that he was exiting from Prairie Center Dr. eastbound onto Hwy 212 when he was sideswiped on his driver side of his vehicle by unit two. Unit one was attempting to merge onto Hwy 212. Unit one had damage to his driver side door, and rear passenger door.
Unit two driver stated that he was eastbound on Hwy 212 in the far right lane when unit one attempted to speed up and get in front of him. Unit one sideswiped unit two bounced off of him and sideswiped unit two a second time. Unit two vehicles had minor damage to the passenger side
I provided both units with a business card and a case number. I instructed both units that an accident exchange forms and the state accident report will be mailed to them.</t>
  </si>
  <si>
    <t>CRASH LOCATION EB USTH 212 RAMP TO EB ISTH 494.
DRIVER UNIT 1 STATED EB USTH 212 RAMP TO EB ISTH 494.  DRIVER UNIT 1 STATED SLOWED FOR TRAFFIC TO THE FRONT AND WAS REAR ENDED BY UNIT 2.
DRIVER UNIT 2 STATED EB USTH 212 RAMP TO EB ISTH 494 DIRECTLY BEHIND UNIT 1.  DRIVER UNIT 2 STATED UNIT 1 SLOWED, HE COULD NOT STOP IN TIME, AND REAR ENDED UNIT 1.</t>
  </si>
  <si>
    <t>EB USTH 212 @ ISTH 494</t>
  </si>
  <si>
    <t>DRIVER STATED HE HIT A DEER EAST BOUND EB USTH 212 @ ISTH 494 AREA.
DAMAGE WAS ON THE FRONT BUMPER AND THE DRIVER SIDE WIND SHIELD WAS CRACKED FROM THE DEER. STILL HAD FUR FROM THE DEER IN THE WIND SHIELD. STATED HE SLOWED DOWN PRIOR TO HITTING THE DEER.
NOT INJURED 
HAD OWN PRIVATE TOW</t>
  </si>
  <si>
    <t>VEH1 AND VEH2 IN 2ND LANE FROM RIGHT, VEH2 FOLLOWING VEH1.  VEH1 STOPPED ABRUPTLY IN STOP AND GO TRAFFIC, VEH2 WAS LOOKING IN MIRROR TO CHANGE LANES, AND COULD NOT STOP IN TIME.  VEH2 REARENDED VEH1.</t>
  </si>
  <si>
    <t>D1 (EPPD #103) IN EPPD SQUAD CAR (SQUAD #221) RESPONDING TO EMERGENCY CALL USING EMERGENCY LIGHTS - NO SIREN. D1 STATED TRAVELING WB ON PRAIRIE CENTER DRIVE AND CAME UP TO RED LIGHT AT FLYING CLOUD DR WHEN HE ACTIVATED HIS LIGHTS. D1 STATED NO OPTICOM TRIGGERED AND SAW SB CARS TURNING TO GO EB PRAIRIE CENTER DRIVE WERE STOPPED, AND WAS UNABLE TO SEE V2 COMING SB ON FLYING CLOUD DRIVE. D1 STATED HE ENTERED THE INTERSECTION AND WAS HIT IN THE REAR PASSENGER SIDE. D1 STATED HE WAS GOING APPROX 30-40 MPH. 
D2 STATED HE WAS TRAVELING SB FLYING CLOUD DRIVE IN THE RIGHT SOUTHBOUND LANE (LANE #4/5). D2 STATED HE SAW THE SQUAD CAR LAST MINUTE AND HIT THE CAR. D2 ESTIMATED HIS SPEED AROUND 45-50 MPH. 
D2 TOLD ME THAT HE HAD DROPPED HIS INSURANCE 4 MONTHS AGO DUE TO FINANCIAL PROBLEMS. STATED HE WAS AWARE IT WAS ILLEGAL TO DRIVE ON PUBLIC ROADS WITHOUT INSURANCE. 
D2 CITED NO INSURANCE.</t>
  </si>
  <si>
    <t>The driver of vehicle one stated that he was traveling east on USTH 212 in the right lane.  He stated that traffic stopped suddenly.  He stated that he swerved to the right but could not avoid hitting vehicle two.  He stated that he was not injured.
The driver of vehicle two stated that he was traveling east on USTH 212 in the right lane.  He stated that he slowed for traffic when he was rearended by vehicle one.  He stated that he was not injured.</t>
  </si>
  <si>
    <t>USTH 212 WB AT ISTH '4. EDEN PRAIRIE.
Both parties called in by phone. Both parties have the same account.
Vehicle 2 stopped quickly for a vehicle that had stalled out in the left lane. Vehicle 1 was following too close and was not able to get stopped in time. Vehicle 1 hit 2 in the rear.</t>
  </si>
  <si>
    <t>EB 212/5 AND ISTH 494
VEHICLE 1 DRIVER SAID SHE CHECKED MIRRORS AND LOOKED LEFT BUT DID NOT SEE VEHICLE 2 AND MOVED OVER.  BACK DRIVERS SIDE OF VEHICLE 1 HIT FRONT PASSENGER SIDE OF VEHICLE 2.  DRIVER 2 MADE COMMENT ABOUT BEING IN DRIVER 1'S BLIND SPOT AND THAT HE HAD NOT SEEN DRIVER 1 LOOK EITHER WAY.  NO CITES, NO TOWS, NO INJURIES, MINOR DAMAGE.</t>
  </si>
  <si>
    <t>WB USTH 212 @ PRAIRIE CENTER DR</t>
  </si>
  <si>
    <t>Kack (Driver 1) stated that he had been traveling in the far left lane of westbound USTH 212 between ISTH 494 and Prairie Center Drive when Unit 2 rear-ended him.
Golden (Driver 2) stated that she had entered westbound USTH 212 from southbound ISTH 494 andbegan making lane changes to the left. Stated that she lost control of Unit 2 during the lane changes and slid into Unit 1.</t>
  </si>
  <si>
    <t>WB HWY 212 
V1 Driver stated she was in the left lane traveling approximately 10-15 mph. Driver stated that traffic stopped in front of her. V1 then began to slow down in preparation to stop. As V1 was slowing V2 rear ended V1. 
V2 Driver stated he was traveling in the left lane directly behind V1 and was traveling approximately 20-30 mph. Driver stated traffic was stop and go and that he was roughly 1 car length behind V1. V1 braked quickly due to traffic. V2 braked but could not stop in time and rear ended V1. 
There were no apparent injuries. Neither vehicles were towed. No citations were issued.</t>
  </si>
  <si>
    <t>V#1 driver stated he was west bound Hwy 212 in between Hwy 494 and Prairie Center Drive in middle lane when traffic stopped quickly and he could not stop, rear-ending V#2.
V#2 driver stated she was in the middle lane west bound Hwy 212 between Hwy 494 and Prairie Center Drive when traffic started to move ahead slowly and then V#1 rear-ended her.</t>
  </si>
  <si>
    <t>SINGLETREE LN</t>
  </si>
  <si>
    <t>The driver of vehicle one stated that she was traveling east on Flying Cloud Drive.  She stated that traffic stopped and she hit vehicle two.  She stated that she was distracted.  She stated that she was not injured.
The driver of vehicle two stated that he was traveling east on Flying Cloud Drive.  He stated that he was stopped in traffic when he was hit by vehicle one.  He stated the hit pushed him into vehicle three.  He stated that he was not injured.
The driver of vehicle three stated that he was traveling east on Flying Cloud Drive.  He stated that he was stopped in traffic when he was hit by vehicle two.  He stated the hit pushed him into vehicle one.  He stated that he was not injured.
The driver of vehicle four stated that she was traveling east on Flying Cloud Drive.  She stated that she was stopped in traffic.  She stated that he vehicle(546EKP) in front of her did not go when the light turned green.  She said that he told him his car broke down.  That vehicle was not there when I arrived.  She stated that both her and her passenger where not injured.</t>
  </si>
  <si>
    <t>CRASH LOCATION EB USTH 212 / ISTH 494.
DRIVER UNIT 1 STATED EB USTH 212 IN RL.  DRIVER UNIT 1 STATED BELIEVED A MECHANICAL ISSUE OCCURRED WITH UNIT 1'S FRONT WHEELS.  DRIVER UNIT 1 STATED LOST CONTROL OF UNIT 1.  UNIT 1 THEN LEFT THE RIGHT SIDE OF THE ROADWAY, AND IMPACTED THE GUARDRAIL.</t>
  </si>
  <si>
    <t>VEH 2 LOST CONTROL DUE TO SNOW AND ICE ON RD AND STRUCK VEH 1 . VEH 1 WAS MOVING FORWARD MAINTAINING HIS LANE WHEN HE WAS STRUCK BY VEH 2 ACCORDING TO STATEMENTS</t>
  </si>
  <si>
    <t>EB HWY 212 between Prairie Center Dr and 494
V1 Driver stated he was traveling EB on 212 in the lane to go EB 494. Driver stated he then attempted to merge into the lane to his left to continue EB on 212.Driver stated he activated his turn signal then attempted to merge. When he changed lanes he made contact with V2.
V2 Driver stated he was traveling EB on HWY 212 in the right lane. Driver stated V1 then attempted to merge into the right lane to continue EB on 212. When V1 merged it struck V2.</t>
  </si>
  <si>
    <t>WB 212 .10 MILES EAST OF PRAIRIE CENTER DRIVE.  V1 and V2 were traveling westbound on 212 near Prairie Center Driver.  The weather was rainy and the roadway was wet.  V2 was in front of V1 in the second from right of four lanes.  Traffic was heavy and coming to a stop.  V2 slowed to a stop for backed up traffic.  V1 tried to slow to a stop but slid on the wet roads.  Very minor damage to the rear of V2, no visible damage to the front of V1.  No injuries.  No tows.</t>
  </si>
  <si>
    <t>The crash occurred on eastbound USTH 212 near Prairie Center Drive.
The driver of vehicle one stated that she lost control of her vehicle on the ice.  She stated that she went into the left lane sideways.  She stated that she was then hit by vehicle two.
The driver of vehicle two stated that he was in the left lane.  He stated that vehicle one lost control and came into his lane. He stated that he did not have time to stop his vehicle before he was hit by vehicle one.</t>
  </si>
  <si>
    <t>- Eastbound USTH 212 at I494
- Unit 1 was traveling eastbound on USTH 212 at I494 in the right lane.
- Unit 2 was traveling behind Unit 1.
- Left lane was closed for construction. 
- Unit 1 came to a stop for traffic.
- Unit 2 was a Motorcycle and laid it down rear-ending Unit 1.
- Driver of Unit 1 and witness stated traffic stopped suddenly.
- Driver of Unit 2 was transported to HCMC for injuries.
- Unit 2 was towed.</t>
  </si>
  <si>
    <t>CRASH LOCATION WB USTH 212 / ISTH 494.
DRIVER UNIT 1 STATED WB USTH 212 IN LL.  DRIVER UNIT 1 STATED SLOWING FOR TRAFFIC TO THE FRONT AND WAS REAR ENDED BY UNIT 2.
DRIVER UNIT 2 STATED WB USTH 212 IN LL DIRECTLY BEHIND UNIT 1.  DRIVER UNIT 2 STATED UNIT 1 SLOWED, SHE COULD NOT STOP IN TIME AND REAR ENDED UNIT 1.</t>
  </si>
  <si>
    <t>- Westbound USTH 212 at I494 
- Unit 1 was traveling westbound on USTH 212 at I494 in the right lane.
- Unit 1 was a Southwest Transit Bus.
- Unit 2 was traveling off the ramp from northbound I494 to westbound USTH 212.
- Unit 2 attempted to merge into the right lane but sideswiped Unit 1.
- Driver of Unit 2 stated he did not see Unit 1.
- No apparent injuries.
- No tows.</t>
  </si>
  <si>
    <t>Vehicles 2 and 3 were slowing in heavy, rush hour traffic on USTH 212 EB near the ISTH 494 EB exit. Driver 1 was following too close and not paying close enough attention to slowing traffic. Vehicle 1 hit vehicle 2. Vehicle 2 was pushed into vehicle 3. No injuries. Driver 1 was cited for DUTY TO DRIVE WITH DUE CARE.
Driver 3 was cited for NO MN DRIVER'S LICENSE.</t>
  </si>
  <si>
    <t>Driver lost control and ran off road to the left, striking the median barrier.</t>
  </si>
  <si>
    <t>E/B 212 UNDER PRAIRIE CENTER. TRAFFIC IN THE AREA STOP AND GO.  V/2 LEAD VEHICLE, SLOWED AND STOPPED.  NOT ABLE TO STOP IN TIME, V/1 RAN INTO THE REAR OF V/2.</t>
  </si>
  <si>
    <t>VEH 1 MERGING INTO CENTER LANE SIDESWIPED VEH 2...  MODERATE DAMAGE TO VEHICLE 1...  BOTH VEHICLES ABLE TO DRIVE AWAY, NO TOWS NEEDED... NO INJURIES...  ALL PARTIES BUCKLED.</t>
  </si>
  <si>
    <t>EB USTH 212 TO EB ISTH 494</t>
  </si>
  <si>
    <t>EB MNTH 212 RAMP TO EB ISTH 494.
DV1 STATED THAT HE WAS SLOWING ON THE RAMP DUE TO TRAFFIC AHEAD WHEN HE WAS REAR-ENDED BY V2.
DV2 STATED THAT AS V1 WAS SLOWING SHE APPLIED HER BRAKES BUT WAS UNABLE TO STOP IN TIME. DV2 ADMITTED SHE WAS FOLLOWING TOO CLOSE TO V1, UNABLE TO STOP IN TIME SHE CRASHED INTO THE REAR OF V1.</t>
  </si>
  <si>
    <t>USTH 212 WB WEST OF ISTH 494. EDEN PRAIRIE.
Vehicle 2 was WB 212 in the center lane. Vehicle 1 was merging into traffic from the NB 494 ramp to WB 212. Driver 1 was looking over his shoulder behind him to change lanes from right to center. Driver one did not see vehicle 2 and sideswiped vehicle 2 while changing lanes. No injuries or tows.</t>
  </si>
  <si>
    <t>Unit #1 was entering westbound US Highway 212 from the northbound Interstate 494 exit ramp. Unit #2 was in the middle lane of westbound US Highway 212 passing underneath Interstate 494. Unit #1 entered westbound 212 and was in the right lane. Unit #1 activated its left turn blinker and began to change lanes into the middle lane. Unit #1 came into contact with Unit #2 in the middle lane.</t>
  </si>
  <si>
    <t>WB HWY 212 @ 494
V1 Driver stated he was traveling WB on HWY 212 in the center lane. Driver stated traffic suddenly slowed down in front of him. He braked due to traffic, when he braked he saw V2 in his rear view mirror did not slow down. He was then rear ended by V2.
V2 Driver stated he was travelig WB on HWY 212 directly behind V1 in the center lane. Driver stated he saw V1 slowing down due to traffic. When V1 braked he went to apply the brake but pressed the gas pedal instead. Driver of V2 did not have a valid DL and only had a Instruction Permit. V2 was driven away from the crash scene by a friend of the driver of V2. Driver was checked to verify he had a valid MN DL.
There were no apparent injuries. Neither vehicle's were towed. V2 Driver was cited for No MN DL.</t>
  </si>
  <si>
    <t>The crash occurred on westbound USTH 212 near ISTH 494.
The driver of vehicle one stated that she was merging from the right lane to the middle lane.  She stated that she did not see vehicle two.  She stated that her vehicle then hit the side of vehicle two.
The driver of vehicle two stated that he was in the middle lane.  He stated that vehicle one merged from the right lane and hit the side of his vehicle.</t>
  </si>
  <si>
    <t>EB 212 HWY AT 494</t>
  </si>
  <si>
    <t>Crashed occurred on EB HWY 212 west of HWY 494. Upon arrival both vehicles were on the left shoulder. Vehicle 1 driver was in the ditch.  
Vehicle 1 driver stated he was traveling eastbound in the left. When vehicle 2 came into his lane, hitting his vehicle on the passenger side doors. Causing damage to both passenger doors. Vehicle 1 driver stated that his was pushed into the center median by vehicle 2. Vehicle 1 was pulled out by the tow truck.  
Vehicle 2 driver stated he was in the center lane, when he attempted to change lanes. He began to slid on ice and lose control of his vehicle. Vehicle 2 driver stated he over-corrected, spin sideways and crashed into vehicle 1. Causing damage to his front end. Vehicle 2 driver was issued a citation for failure to drive with due care. 
No injuries were reported at the scene. No Vehicle were towed from the scene. Both drivers and passenger identified by Minnesota driver license.</t>
  </si>
  <si>
    <t>The crash occurred on eastbound USTH 212 near ISTH 494.  
The driver of vehicle one stated that the left rear wheel came off of the pick-up he was towing.  He was not aware that the wheel hit another vehicle.
The driver of vehicle two stated that she was in the right lane.  She stated that something came out of nowhere and hit the front of her vehicle.</t>
  </si>
  <si>
    <t>WB 212/494. 3 LANES. MIDDLE LANE. 
UNIT 1 SAID HE WAS IN THE MIDDLE LANE. HE SAID HE SAW UNIT 2 COMING OFF THE 494 CLOVERLEAF. UNIT 1 SAW UNIT 2 CHANGE FROM THE RIGHT LANE INTO THE MIDDLE LANE AND HIT UNIT 1 IN THE RIGHT REAR PANEL.
UNIT 2 SAID SHE CAME OFF THE CLOVERLEAF AND WAS FOLLOWING A WHITE TAHOE AND SHE SAID SHE DOESNT KNOW WHAT HAPPENED NEXT. UNIT 2 DAMAGE ON THE FRONT LEFT PANEL AND MIRROR. 
NO TOWS. NO INJURIES.</t>
  </si>
  <si>
    <t>CRASH LOCATION EB USTH 212 / ISTH 494. 
DRIVER UNIT 1 STATED EB USTH 212 IN CL.  DRIVER UNIT 1 STATED ATTEMPTING TO CHANGE LANES FROM CL TO LL.  DRIVER UNIT 1 STATED UNIT 2 EB USTH 212 IN LL APPROACHING FROM REAR IN LL.  DRIVER UNIT 1 STATED HE HAD PLENTY OF TIME TO MOVE INTO LL AND THAT UNIT 2 WAS DRIVING TOO FAST FOR CONDITIONS.  DRIVER UNIT 1 STATED UNIT 2 IMPACTED THE LEFT SIDE OF UNIT 1.
DRIVER UNIT 2 STATED EB USTH 212 IN LL.  DRIVER UNIT 2 STATED UNIT 1 EB USTH 212 TO THE FRONT OF UNIT 2.  DRIVER UNIT 2 STATED UNIT 1 WAS DRIVING DOWN THE MIDDLE OF THE LL AND CL.   DRIVER UNIT 2 STATED WAS MAINTAINING LL WHEN UNIT 1 CAME INTO LL AND IMPACTED UNIT 2.</t>
  </si>
  <si>
    <t>W USTH 212 @ ISTH 494</t>
  </si>
  <si>
    <t>Korsbon (Driver 1) stated he was traveling in the center lane of westbound USTH 212 at ISTH 494 when Unit 2 made a lane change from the right lane to the center lane and sideswiped Unit 1.
Bacon (Driver 2) stated he had entered westbound USTH 212 from westbound ISTH 494. Stated he had been in the right lane and looked to his left in preparation for a left lane change. Stated he saw a single Chevy truck in the lane to his left (did not observe Unit 1 in the lane). Stated he waited for the Chevy truck to pass by before he began his left lane change, when he struck Unit 1 in the center lane. Stated he was unaware Unit 1 had been in the lane.</t>
  </si>
  <si>
    <t>WB USTH 212 @ ISTH 494</t>
  </si>
  <si>
    <t>Hogins (Driver 1) stated that she had been slowing with congested traffic in the far left lane of westbound USTH 212 near ISTH 494 when she was rear-ended by Unit 2.
Bartels (Driver 2) stated that he had been traveling directly behind Unit 1 prior to the collision. There had been a prior vehicle crash on the right shoulder and a MNDOT First truck had stopped behind it with its emergency lights activated. Bartels stated that he had looked at the other crash scene briefly and during that time traffic ahead of him congested. Stated Unit 2 collided with Unit 1 as he looked forward again. Unit 3 struck Unit 2 after the initial collision and then Unit 4 struck Unit 3.
Erickson (Driver 3) stated that he had struck Unit 2 after the initial collision between Unit 2 and Unit 1.
Cavello (Driver 4) stated that he had struck Unit 3 after Unit 3 struck Unit 2, which as after Unit 2 struck Unit 1.</t>
  </si>
  <si>
    <t>SB 494 I AT 212 HWY</t>
  </si>
  <si>
    <t>Crashed occurred on SB HWY 494 and WB HWY 212 ramp. Upon arrival both vehicles were on the right shoulder. 
Vehicle 1 driver stated she was traveling SB HWY 494 when she exited the ramp to HWY 212. She slid off the road into the median. She was waiting for a tow when vehicle 2 crashed into her. Causing damage to her front end. Vehicle 1 driver stated vehicle 2 hit the same ice she hit and lost control, entering the median and crashing into her vehicle. Vehicle 1 was towed from the scene. 
Vehicle 2 driver stated he was traveling on the ramp, when he lost control of his vehicle. Crashing into vehicle 1. Causing damage to his passenger side doors. Vehicle 2 driver stated the ramp was slippery and hit must have hit a ice patch. Causing him to veer off into the median. Where vehicle 1 was located. 
No injuries were reported. Both drivers identified by Minnesota driver license.</t>
  </si>
  <si>
    <t>ALL VEHICLES TRAVELING WB 212 IN THE AREA OF PRAIRIE CENTER DR.  VEH #1 SLOWING IN TRAFFIC, VEH #2 REAR ENDED VEH #1 (MINOR SCUFF MARKS ON BUMPERS) VEH #3 THEN REAR ENDED VEH #2.  VEH #3 HAD MODERATE FRONT END DAMAGE.  NO INJURIES, NO CITATIONS ISSUED.</t>
  </si>
  <si>
    <t>WB 212 HWY AT 494</t>
  </si>
  <si>
    <t>Crashed occurred on westbound highway 212 at highway 494. Upon arrival to the scene both vehicles were on the right blocking the right lane of traffic.  
Vehicle 1 driver stated she was traveling westbound in the middle lane, when she attempted to change lanes. Vehicle 1 driver stated she wanted to get into the far left lane, she change lanes from middle to left. Not seeing vehicle 2 and crashed into vehicle 2. Causing damage to her driver side door and front quarter panel. Vehicle 1 driver admitted to causing the crash and was very apologetic. Vehicle 1 driver was issued a citation for failure to drive with due care.    
Vehicle 2 driver stated she was traveling westbound in the left lane, when vehicle 1 came into her lane. Crashing into her passenger side causing damage to her quarter panel and both doors.  
No injuries were reported at the scene. No Vehicle were towed from the scene. Both drivers identified by Minnesota driver license. Passenger was identified by mother.</t>
  </si>
  <si>
    <t>Bentley (Driver 1) stated that he had been traveling in the far right lane of eastbound ISTH 494. Stated that he did not recall any further events of the crash prior to being approached by Sambroski (Witness 1) after the crash had occurred. Stated that he thinks he either fell asleep or blacked out while driving. No indicators of impairment were observed. Bentley stated that he takes medication for epilepsy. Bentley was seen by EMS personnel at the scene of the crash but refused transport. 
Sambroski (Witness 1) stated that he had been traveling in the left lane of eastbound HWY 212. Stated he had observed Unit 1 traveling down the grass embankment from eastbound ISTH 494, across the westbound lanes of HWY 212, and into the ditch and cable barrier on the south side of HWY 212's westbound lanes. Stated that Unit 1 would have likely collided with his vehicle if the cable barriers had not brought Unit 1 to a stop. Stated he stopped to help Driver 1. Described Driver 1 as being "out of it" following the crash and that Driver 1's state of consciousness following the crash was consistent with that of someone who had experienced a seizure. 
Observations:  Tire tracks leading down embankment from ISTH 494 to the crash scene.
Driver evaluation form submitted with statements of Driver 1 and Witness 1 as basis.</t>
  </si>
  <si>
    <t>Trombley (Driver 1) stated that he had been traveling in the far right lane of westbound USTH 212 (not including the entrance/exit lane to/from ISTH 494) when he was rear-ended by Unit 2.
Johnson (Driver 2) stated that she had been traveling behind Unit 1 and attempting to make a lane change to the center lane (left adjacent to her). Stated she was looking over her left shoulder while initiating the lane change when traffic in the right lane congested in front of her. Stated she struck Unit 1 as she made her lane change.</t>
  </si>
  <si>
    <t>BOTH VEHICLES WERE TRAVELING WB USTH 212 AT ISTH 494. BOTH VEHICLES WERE IN THE RIGHT LANE OF TRAFFIC. DRIVER OF V1 STATED TRAFFIC STOPPED QUICKLY AND STRUCK V2 IN THE REAR WITH THE FRONT OF V1. DRIVER OF V1 STATED V2 DID NOT STOP TO EXCHANGE INFORMATION AND WAS NOT ABLE TO GET ANY VEHICLE INFORMATION FOR V2 OTHER THAN IT WAS A WHITE SUV. DRIVER OF V1 STATED HE WAS NOT INJURED ON SCENE.</t>
  </si>
  <si>
    <t>The driver of vehicle one stated that he was traveling west on USTH 212 in the right/middle of four lanes.  He stated that he looked over his left shoulder to change lanes.  He stated that when he looked forward again traffic had slowed.  He stated that he could not stop before hitting vehicle two.
The driver of vehicle two stated that he was traveling west on USTH 212 in the right/middle of four lanes.  He stated that he slowed for traffic and was hit by vehicle one.</t>
  </si>
  <si>
    <t>The crash occurred on east USTH 212 near Prairie Center Drive in Eden Prairie.
The driver of vehicle one stated that he was changing to the far left lane from the right lane.  He stated that he did not see traffic coming so he started to change lanes into the middle lane and was hit by vehicle two.
The driver of vehicle two stated that she was traveling east in the middle lane.  She stated that she saw vehicle coming into her lane.  She stated that it appeared that vehicle one was perpendicular to the traffic lanes.  She stated that she could not avoid being hit by vehicle one.
The witness stated that vehicle one came onto east USTH 212 from Prairie Center Drive.  He stated that vehicle one stopped for no reason as it changed lanes to the right.  He stated that he was able to swerve around vehicle one and avoid the collision.</t>
  </si>
  <si>
    <t>Between Mitchell Rd and I-494</t>
  </si>
  <si>
    <t>212 E of Carver - 4 Lane Freeway</t>
  </si>
  <si>
    <t>212 E of Carver - 6 Lane Freeway</t>
  </si>
  <si>
    <t>Between Glencoe and Norwood Young America</t>
  </si>
  <si>
    <t>Between Hwy 5 and CR 53</t>
  </si>
  <si>
    <t>x</t>
  </si>
  <si>
    <t>Broadway Ave</t>
  </si>
  <si>
    <t>Costs (Year 2021$)</t>
  </si>
  <si>
    <t>Between Hwy 5 and CR 43</t>
  </si>
  <si>
    <t>Between Hutchinson and Rolling Acres Rd</t>
  </si>
  <si>
    <t>CR 110</t>
  </si>
  <si>
    <t>CR 92</t>
  </si>
  <si>
    <t>salem ave</t>
  </si>
  <si>
    <t>stewart</t>
  </si>
  <si>
    <t>tacoma ave</t>
  </si>
  <si>
    <t>s2</t>
  </si>
  <si>
    <t>Units 1 and 2 were both westbound on Highway 212.  Unit 2 had stopped to turn left on to Stewart Ave., but was waiting for oncoming traffic.  Unit 2 driver advised he had activated turn signal.  Unit 1 then drove into the rear of Unit 2. The Unit 1 driver advised she could not recall seeing Unit 2 prior to the crash.</t>
  </si>
  <si>
    <t>Unit 1 was travelling westbound on US TH212 at Stewart Ave in Norwood-Young America.  Unit 1 struck a deer that jumped out into the roadway.  The deer caused significant front-end damage requiring the vehicle be towed.  There were no human injuries. 
** the vehicle was recently purchased and no registration affixed or assigned yet **</t>
  </si>
  <si>
    <t>-CRASH OCCURRED HWY 212 JUST WEST OF STEWART RD
-DV1 SAID SOMETHING FELL OFF OF THE CAMPER IN FRONT OF HIM POSSIBLY A ROOF VENT AND STRUCK HIS WINDSHIELD
-HE LOST CONTROL OF HIS VEHICLE, CROSSED THE CENTERLINE, LEFT THE ROADWAY AND V1 ROLLED OVER</t>
  </si>
  <si>
    <t>Unit one was traveling southbound on Highway 212 near the intersection of Tacoma Ave. Unit one had a tire blow out and the vehicle spun in the lane. The vehicle struck a street sign in the median of the roadway. The sign belonged to the state of MN . MN DOT was notified. The vehicle sustained moderate damage to the passenger side. No injury and no tow. The driver was polite and cooperative no citation issued.</t>
  </si>
  <si>
    <t>EB HWY 212 / TACOMA AVE</t>
  </si>
  <si>
    <t>Unit two was traveling east on highway 212.  Unit one crossed over west 212 from Tacoma Ave. and was turning east onto highway 212.  Driver one was confused but the construction barrels when she struck unit two.</t>
  </si>
  <si>
    <t>Unit 1 was eastbound on MN Hwy 212 from Tacoma Ave when it lost control on the icy roadway.  Unit 1 slid across the westbound lane of traffic, entered the ditch, and then rolled.</t>
  </si>
  <si>
    <t>V1 going East on Hwy 212 is stopped in the through lane, making a left turn onto Salem to go North bound. V2 going East on 212 behind V1, said he looked to the gravel road going NB and didn't see V1 stopped in front of him, didn't see a turn signal on or brake lights. V2 blasted V1 out into the West bound lane of 212 where V1 was then hit by V3. V3 flipped over on its roof in the West bound lane. V2 continued East bound after hitting V1. V3 stated as he was traveling West bound approaching, he could see V1's front blinker operating as he was waiting to turn. All driver's transported to hospital's Via Ambulance. NOT TO SCALE.</t>
  </si>
  <si>
    <t>Vehicle 1 was stopped making a left turn off HWY 212 onto Salem Ave. Vehicle 2 was following Vehicle 1 and could not stop in time and rear ended Vehicle 1. Vehicle 3 was behind Vehicle 1 and 2 and swerved to the right to avoid rear ending Vehicle 2. Vehicle 3 side swiped Vehicle 2 in the right turn lane of Salem Ave.</t>
  </si>
  <si>
    <t>Vehicle 1 was stopped in traffic, eastbound on Hwy 212, waiting to make a left hand turn onto Salem Ave. Vehicle 2 was behind Vehicle 1, also eastbound on 212. Driver of Vehicle 2 stated he grabbed his cell phone to look at Google maps, and when he looked up from his phone, he rear ended Vehicle 1.
Driver of Vehicle 2 was cited for distracted driving.</t>
  </si>
  <si>
    <t>Unit 1 was traveling westbound on Highway 212 approaching Salem Avenue. Unit 1 stated that a deer ran out on to the roadway. It is unknown exactly where the deer from but it is believed to have come from the north side ditch. Unit 1 was unable to avoid a collision with the deer. Unit 1 suffered moderate damage to the front of the vehicle. Unit 1 was still able to be driven. No injuries or citations.</t>
  </si>
  <si>
    <t>Unit 1 was traveling eastbound on Highway 212 near Salem Ave in Benton Township.  Driver 1 stated he was driving up the hill when he lost control of his vehicle.  Driver 1 spun out due to the icy road conditions and entered into the westbound traffic lane.
Unit 2 was traveling westbound on Highway 212 east of Salem Ave.  Driver 2 stated after he crested the hill, he noticed unit 1 in his lane of traffic.  Driver 2 ran into unit 1 on Hwy 212, just east of Salem Ave.  The road was icy and covered in snow.
Medics arrived on scene and cleared both driver 1 and 2 (run #3996).  Driver 1 initially stated he may have been injured but was cleared by medics.
Unit 1 was towed to Colony Plaza due to disabling damage.  Unit 2 was towed to Smith Oil due to disabling damage.</t>
  </si>
  <si>
    <t>Unit 1 was westbound on Hwy 212, approaching Salem Ave., when its driver  had to slow suddenly for a line of vehicles in front of it.  Unit 1 spun out of control, crossed the eastbound lane, and then entered the ditch.  the front of Unit 1 struck an embankment, causing moderate damages.  Unit 1 was driven away from the scene.</t>
  </si>
  <si>
    <t>W/B USTH 212 / EAST OF TACOMA AVE</t>
  </si>
  <si>
    <t>BOTH VEHICLES TRAVELING W/B HWY 212 NEAR TACOMA AVE. V2 SLOWING WITH TRAFFIC DUE TO VEHICLE IN FRONT OF HER SLOWING TO TURN RIGHT. V1 CRASHED INTO THE BACK OF V2.
D1 STATED THAT V2 BRAKED AND SHE WAS NOT ABLE TO SLOW IN TIME.
D2 STATED THAT V1 HAD BEEN TAILGATING HER SINCE COLOGNE. D2 STATED THAT SHE BEGAN TO SLOW WITH TRAFFIC FOR VEHICLE IN FRONT OF HER THAT WAS SIGNALING A RIGHT TURN. V1 THEN REAR ENDED HER.
NO INJURIES
NO TOWS.
D1 CITED FOR "DUTY TO DRIVE WITH DUE CARE."
1 FEMALE PASSENGER IN V1, DECLINED TO BE ENTERED INTO CRASH REPORT.</t>
  </si>
  <si>
    <t>Unit 1 was eastbound on Hwy 212 between Tacoma Ave and Stewart Ave when, per its driver, a deer ran into the roadway.  The Unit 1 driver said he swerved to avoid striking the deer.  Unit 1 slid out of control, crossed the westbound lane, entered the ditch and rolled once.</t>
  </si>
  <si>
    <t>On 3/20/18 at 0830 hrs. I was dispatched to a car in the ditch. When I arrived at the location no one was in the vehicle or nearby. I ran the license plate through the state system, and it is registered to Jaclyn Ann Lopez DOB 7/02/79. I tried to call Lopez on the phone number that dispatch gave to me, Lopez did not answer her phone. I found an address out of NYA that she was claiming as her residence. When arriving I knocked on the door and Lopez answered, I asked her to tell me what happened. Lopez stated that she was going 45MPH on HWY212 heading Eastbound when she started to lose control of her vehicle. Lopez stated that she tried to correct her car but was unable to do so. The vehicle went into the Northbound ditch of HWY212, when the vehicle entered into the ditch it ripped both passenger tires from the rim and caused heavy front end damage. After Lopez told me this I asked to see her DL and proof of insurance, Lopez informed me that she currently does not have insurance for the vehicle. I asked Lopez if she knew that it is a crime to operate a motor vehicle without proper insurance, Lopez stated that she could not afford the insurance. I did not cite Lopez for no insurance. Since the car is not blocking the roadway I did not request a tow, Lopez stated that they will have a personal tow retrieve the vehicle at a later time.</t>
  </si>
  <si>
    <t>On 10/26/2019 at approximately 0340 hours, William James Backen DOB: 03/08/1957, was driving a white in color 2017 Chevrolet Traverse MN REG 664XGU westbound on Highway 212 approximately two miles east of the city of Norwood Young America. As Backen was travelling westbound he observed a deer cross Highway 212 from the north side of the highway. Backen slowed his speed at this time, and another deer entered the roadway from the north side of Highway 212. Backen was able to drive the vehicle to a nearby gas station. The vehicle has moderate damage to the front bumper on the right side. Deer was not located in roadway - no traffic hazard.</t>
  </si>
  <si>
    <t>Unit 1 was eastbound on Hwy 212, about 0.2 miles east of Stewart Ave., when a deer ran across the roadway.  The front right corner of Unit 1 struck the deer, causing minor damages.</t>
  </si>
  <si>
    <t>V1 was traveling eastbound on Hwy 212 near Salem Ave. V1 drifted off the road into the right ditch.  V1 traveled approximately 100ft in the ditch, then hitting and coming to rest on a drainage culvert. 
Driver stated she was traveling eastbound when she observed a semi truck approaching her in the westbound lane cross over the center line into the eastbound lane of traffic.  Driver stated she panicked and swerved to the right thinking the semi would hit her. 
V1 was removed from the ditch with damage to the front of the vehicle but was able to be driven from the scene.</t>
  </si>
  <si>
    <t>Unit 1 was eastbound on Hwy 212, near mile marker 133, when a deer ran out from the north side ditch and crossed the roadway.  The Unit 1 driver said the deer ran directly in front of his vehicle and he had no time to slow or avoid striking it with the vehicle's front end.</t>
  </si>
  <si>
    <t>V1 was traveling West on U.S. Highway 212 when it veered off the roadway into the North ditch. V1's side curtain air bags went off and the driver sustained no apparent injuries. the driver of V1 was able to get V1 out of the ditch on his own, by driving it out.V1 continued West on US Highway 212 and the driver made it back home to his residence. 
It was later determined the driver was intoxicated and was ultimately arrest for DWI. 
V1 was towed and impounded due to the DWI offense. 
No persons were injured as a result of the crash. Only a small amount of property damage was sustained.</t>
  </si>
  <si>
    <t>USTH 212 / JWO SALEM AVE</t>
  </si>
  <si>
    <t>Vehicle two was stopped eastbound 212 waiting to turn left into a driveway.  Vehicle one was traveling eastbound 212 when the driver was unable to stop before hitting vehicle two.  Vehicle two was pushed off the road to the left.</t>
  </si>
  <si>
    <t>Driver was traveling West on Hwy 212 just approaching 14105 Hwy 212 when a dog ran out into the roadway in front of V1. V1 was unable to maneuver around the dog and struck the dog with the front of his vehicle. There was extensive damage done to V1 as a result of the collision. V1 was not drivable after the collision and needed to be towed from the scene. There were no other vehicle or people involved with the crash.</t>
  </si>
  <si>
    <t>Unit 1 traveling westbound Hwy 212 near Salem ave.  Unit 2 traveling westbound behind Unit 1.  Unit 3 traveling westbound behind Unit 2.
Unit 4 traveling eastbound Hwy 212 near Salem Ave.
Unit 1 slowed down to avoid collision with vehicle in front of her.  Unit 2 struck the rear of Unit 1 then jackknifed into the south ditch.  Unit 3 swerved to avoid Unit 2 and struck embankment on south ditch.  
Unit 4 swerve to avoid unit 3 and struck embankment on south ditch.
all stated icy/windy conditions contributed to the crash.</t>
  </si>
  <si>
    <t>Unit 1 and Unit 2 were both eastbound on Hwy 212 with Unit 1 directly ahead of Unit 2.  About 1/4 mile east of Salem Avenue the front of Unit 2 struck the rear of Unit 1.  the Unit 2 driver claimed the Unit 1 driver slammed his brakes on, which caused her to have little time to avoid the crash.</t>
  </si>
  <si>
    <t>While i was following Unit 1 due to seeing it swerving from side to side on westbound Hwy 212 between CR 51 and Salem Ave, Unit 1 veered left, crossed into the eastbound lane, continued and struck the end of a cable guard rail.  Unit 1 continued west, through a clump of trees and then into a farm field.  The driver was found to be intoxicated and was arrested for such.</t>
  </si>
  <si>
    <t>WB 212 / JEO SALEM AVE</t>
  </si>
  <si>
    <t>Vehicle one traveling west on highway 212 crossed the center line then over corrected and went off the road to the right.</t>
  </si>
  <si>
    <t>Units 1 and 2 were both eastbound on Hwy 212 when they, and other eastbound vehicles, slowed and pulled to side due to a westbound emergency vehicle responding to an incident.  The Unit 1 driver said he pulled back on to the roadway and was accelerating when he was forced to slow for vehicles ahead of him that had suddenly slowed.  The Unit 1 driver said the front of Unit 2 then struck the rear of his vehicle.  The Unit 2 driver acknowledged running into the rear of Unit 1, but did not provide information that would have explained the reason for doing so.</t>
  </si>
  <si>
    <t>Units 1 and 2 slowing for traffic back up due to crash further west on Hwy 212. Unit 1 began to slide on downhill and crashed into Unit 2. Unit 1 suffered minor damage to front end and Unit 2 suffered damage to the rear end. Driver of Unit 1 stated she and husband just purchased the vehicle and they have not received their insurance cards in the mail. Driver of Unit 1 cited for no proof of insurance and no driver license in possession. White copies issued to both driver along with case information. Information exchange forms were emailed to the drivers. Both vehicles were driven away from scene.</t>
  </si>
  <si>
    <t>The crash occurred on USTH 212 near Carver County Road 51.  The mini-tanker truck was traveling westbound on USTH 212 and noted that the vehicles in front of him were starting to slow down.  The mini-tanker began to slow as well, but it began to slide on the ice.  The mini-tanker, maneuvered to the shoulder to avoid the car to the front.  The Dodge was traveling behind the mini-tanker and also attempted to slow.  The Dodge was following too close to the mini-tanker and also attempted to maneuver to the shoulder.  The Dodge hit the left rear of the mini-tanker.  The semi was traveling behind the Dodge.  The semi attempted to slow, and it also began to slide on the ice.  The semi driver stated that he didn't want to hit the vehicles in front of him, so he turned hard to the left and jack-knifed the semi and its trailer.  As the semi jack-knifed, the F-350 was traveling eastbound on USTH 212.  The F-350 attempted to maneuver away from the semi, but the semi hit the F-350.  The F-350 went off the road to the right.  As the trailer jack-knifed, it came around and hit the Dodge after the collision with the mini-tanker.  The driver of the Dodge complained of injuries, was checked on scene by paramedics, but refused transport.  All the vehicles required a tow assist.</t>
  </si>
  <si>
    <t>Vehicle #1 pulled was SB on Tacoma and pulled onto WB Hwy 212.  Vehicle #1 hit Vehicle #2.  Driver #1 stated he stopped at the stop sign and did not see vehicle #2 when he pulled onto the highway 212.  
Vehicle #2 was WB on Highway 212 when vehicle #1 pulled out from Tacoma and hit vehicle #2.  Driver #2 stated that driver #1 did not stop at the stop sign when he pulled onto Hwy 212.</t>
  </si>
  <si>
    <t>V1/Henderson east on USTH 212, V2/Hilgers had been west on USTH 212 and turned left in front of V1.  V1 braked to the point of skidding and steered right attempting to avoid V2.  V1 collided with the passenger side #2 and #3 tag axles of 6.  The offset tire mark shows the collision actually occurred in the east bound right turn lane.  This means that V2 was also turning well wide on the left turn improperly using the lane.  V2 had a yield sign and failed to do so. Hilgers was cited for fail to yield making a left turn.</t>
  </si>
  <si>
    <t>USTH 212 /TACOMA AVE</t>
  </si>
  <si>
    <t>Unit two was traveling west on highway 212.  Unit one was waiting east on 212 at Tacoma to turn north.  Driver one was distracted by a passenger and confused by the construction when she turned left and unit two was unable to stop before hitting unit one.</t>
  </si>
  <si>
    <t>Unit 1 was traveling eastbound on Hwy 212 approaching the intersection of Tacoma Ave. N.  Unit 1 began to slide to the left while rotating 180 Degrees.  Unit crossed into the center median just prior to the intersection striking two road signs on the passenger side of the vehicle.  Unit 1 then crossed over the westbound lanes of traffic and came to rest facing north in the west bound ditch.</t>
  </si>
  <si>
    <t>W19512222</t>
  </si>
  <si>
    <t>CRASH OCCURRED AT THE INTERSECTION OF USTH 212 AND TACOMA.
VEH1 (VAN)
VEH2 (TRUCK) 
VEH 1 WAS GOING SB ON TACOMA CROSSING USTH 212.    VEH 1 HAD A STOP SIGN BEFORE CROSSING 212 AND THEN A YIELD SIGN IN THE MEDIAN BEFORE CROSSING.   
VEH 2 WAS GOING EB ON USTH 212 APPROACHING TACOMA.   
VEH 1 DID NOT YIELD FOR VEH 2.   VEH 2 COLLIDED WITH VEH 1 IN THE RIGHT LANE.    THE FRONT OF VEH 2 COLLIDED WITH THE REAR RIGHT OF VEH 1.    
BOTH DRIVERS SUFFERED MINOR INJURIES.   DRIVER 1 WAS SORE BUT NOTHING SERIOUS.   DRIVER 2 HAD SIMILAR SORENESS.    BOTH DECLINED TRANSPORTATION.   RIDGEVIEW AMBULANCE WAS ON SCENE. 
FIRE RESCUE AND SCOTT CO DEPUTIES WERE ON SCENE.   SMITH TOWING TOWED VEH 1 WHICH WAS DISABLED.    
VEH 1 HAD RIGHT SIDE CURTAIN AIRBAGS DEPLOY.   VEH 2 HAD BOTH FRONT AIRBAGS DEPLOY.   BELTS WERE WORN.  
DRIVER 1 ISSUED CITATION FOR FAILING TO YIELD.   DRIVER 1 IS AT FAULT.   
DRIVER 1 STATED SHE WAS COMING SOUTHBOUND ON TACOMA.  SHE CROSSED BOTH LANES AND NEXT THING SHE KNOWS IS SHE WAS SPINNING.  DRIVER 2 STATED HE WAS GOING EB ON 212 WHEN HE SAW VEH 1 GO SB ACROSS 212.   HE THOUGHT SHE WAS GOING TO STOP IN THE MEDIAN BUT SHE DID NOT.   HE TRIED TO BRAKE BUT STILL COLLIDED WITH VEH 1.</t>
  </si>
  <si>
    <t>Unit 1 was called in for driving complaint of vehicle that had no working trailer lights. Deputy Klukas got behind vehicle and followed vehicle that was traveling westbound on Highway 212 for a safe traffic stop location as the vehicle did not have any trailer lights and was a serious hazard. 
The vehicle activated the left turn signal and started to turn from WB Highway 212 on to Tacoma Avenue to travel SB. The vehicle slid into the median that was not protected and the passenger rear quarter panel of the truck struck several traffic signs (Yellow Tag# 140761). 
Upon contact with Driver 1, Deputy Klukas realized Driver 1 had been stopped about a month ago for equipment violations. Driver 1 had not fixed any of the violations. Driver 1 was cited for No MN DL, No Proof of Insurance, Unsafe Tires, No trailer brakes, no trailer lights, and no registration on the trailer. Driver 1 was advised that he can't drive the truck or the pull the trailer until everything is corrected.</t>
  </si>
  <si>
    <t>The crash occurred at the intersection of USTH 212 and Tacoma Avenue.  The Ford was traveling eastbound on USTH 212 and stopped in the right turn lane to conduct a u-turn.  The Ford began making the u-turn, but didn't see the Dodge coming up behind in the eastbound lane.  The Ford hit the rear of the trailer that the Dodge was pulling.  The impact on the trailer caused the spare tire to be ejected off the trailer and it struck the Pontiac which was traveling westbound on USTH 212.  There were no reported injuries.  All the vehicles were drivable, but the trailer had to be towed from the scene.</t>
  </si>
  <si>
    <t>Unit 1 was facing eastbound on Highway 212 waiting to turn north onto County Road 34. Unit 2 was westbound on Highway 212. Unit 1 turned in front of Unit 2. Unit 2 struck Unit 1 in the passenger side rear panel. Both vehicles has disabling damage and were towed to smith oil. Driver of Unit 2 was transported to Ridgeview by Ridgeview.</t>
  </si>
  <si>
    <t>Unit 1 was traveling westbound on Hwy 212 and making a right turn to go north on Co Rd 34.  Unit 2 was stopped at the stop sign facing south on Co Rd 34 at the intersection of Hwy 212.  
Unit 1 began to slide while negotiating the right turn.  Unit 1 slid into the front driver side of Unit 2.</t>
  </si>
  <si>
    <t>Unit 1 was traveling eastbound no Hwy 212 approaching Co. Rd. 34 when Unit 2 pulled out in front of her.  Unit 2 caused Unit 1 to hit Unit 2 and because of this, Unit 1 then collided with Unit 3.  Unit 3 was waiting at the stop sign on Co. Rd. 34 south of Hwy 212.  The drivers of Unit 1 and Unit 3 stated Unit 2 traveled at a high rate of speed down Co. Rd. 34, barely stopped at the stop sign, crossed westbound Hwy 212, never yielded in the median, and pulled onto Hwy 212 eastbound colliding with Unit 1.  
All three vehicles were towed from the scene.  All drivers were checked out by paramedics on scene but were not transported.</t>
  </si>
  <si>
    <t>Unit 1 (Fire vehicle) parked at intersection of eastbound Hwy 212/Tacoma Ave.  
Unit 5 (Fire Unit)directing traffic in median of Hwy 212/Tacoma Ave.
Unit 6 (Fire Unit)directing traffic on south shoulder of Hwy 212/Tacoma Ave.
Unit 3 was eastbound on Hwy 212. slid and came to stop on the passenger side of Unit 1
Unit 2 was eastbound Hwy 212 swerved to avoid Unit 3/ struck Ped. Unit 5 on his right arm then struck driver side of Unit 1 causing Unit 1 to strike Ped. Unit 6 and Unit 3.
Unit 2 came to rest at north median dividing Hwy 212 east/west.
Unit 4 traveling eastbound Hwy 212 swerved to avoid Uint 2 and struck Unit 2 on the rear passenger side.  
Icy road conditions/speed contributed to crash. 
Unit 5 stated minor injury/ personal transport from scene.
Unit 6 reported no injury.</t>
  </si>
  <si>
    <t>Unit 1 was traveling north on Tacoma Ave when it failed to  see Unit 2 traveling eastbound on Hwy 212 when crossing the intersection. Unit 1 hit Unit 2 on the d passenger side of the vehicle. Driver of unit 2 was complaining of shoulder pain was transported to Ridgeview in Waconia, MN. I printed out driver information for both drivers.There was front end bumper damage to Unit 1 and passenger side damage to Unit 2. Unit 2 was towed by Smith Oil to their shop.</t>
  </si>
  <si>
    <t>Driver of Vehicle 1 was approaching two jackknifed semis on Hwy 212 near Salem Ave. There was a blizzard at the time and nearly zero visibility. Driver swerved to avoid the semis and took the ditch, which then caused his vehicle to roll over onto its roof after hitting the ditch.</t>
  </si>
  <si>
    <t>Unit 1 was driving eastbound on US Hwy 212. Driver of Unit 1 stated that he forgot to lower the dump bucket of his dump truck. The dump bucket made contact with a electrical wire that ran above and across the roadway. The wire was damaged causing power outage to the adjacent house (14105 HWY 212). The electrical wire was owned by Xcel Energy. no injuries, no tow, no citation.</t>
  </si>
  <si>
    <t>17-salem ave</t>
  </si>
  <si>
    <t>19-stewart ave</t>
  </si>
  <si>
    <t>21-tacoma ave</t>
  </si>
  <si>
    <t>Location (Cross street or driveway)</t>
  </si>
  <si>
    <t>Non-intersection US 212 Crashes (eastern half)</t>
  </si>
  <si>
    <t>Non-intersection US 212 Crashes (western half)</t>
  </si>
  <si>
    <t>ID</t>
  </si>
  <si>
    <t>Change in NOx 
($)(2)</t>
  </si>
  <si>
    <r>
      <t>Change in SO2
($)</t>
    </r>
    <r>
      <rPr>
        <vertAlign val="superscript"/>
        <sz val="9"/>
        <color theme="1"/>
        <rFont val="Calibri"/>
        <family val="2"/>
        <scheme val="minor"/>
      </rPr>
      <t>(2)</t>
    </r>
  </si>
  <si>
    <t>No Build AADT</t>
  </si>
  <si>
    <t>Build AADT</t>
  </si>
  <si>
    <t>Table 5 - AADT Summary</t>
  </si>
  <si>
    <t>No Build Users</t>
  </si>
  <si>
    <t>Additional Users</t>
  </si>
  <si>
    <t>TH 212 Corridor</t>
  </si>
  <si>
    <t>Total (CO2 + Other Emissions)</t>
  </si>
  <si>
    <r>
      <t>Change in C02</t>
    </r>
    <r>
      <rPr>
        <vertAlign val="superscript"/>
        <sz val="9"/>
        <color theme="1"/>
        <rFont val="Calibri"/>
        <family val="2"/>
        <scheme val="minor"/>
      </rPr>
      <t>3</t>
    </r>
    <r>
      <rPr>
        <sz val="9"/>
        <color theme="1"/>
        <rFont val="Calibri"/>
        <family val="2"/>
        <scheme val="minor"/>
      </rPr>
      <t xml:space="preserve"> (metric tons)</t>
    </r>
  </si>
  <si>
    <t>Change in Annual Network VMT</t>
  </si>
  <si>
    <t>Table 1 - Pollution Emission by Mode (g/VMT)</t>
  </si>
  <si>
    <t>Table 3 - Average Gallons of Fuel Consumed Per Hour Idle</t>
  </si>
  <si>
    <t>Automobile (gallons per hour)</t>
  </si>
  <si>
    <t>Source: U.S. Department of Energy</t>
  </si>
  <si>
    <t>*Note conservative estimate does not include trucks which  reflects an undercount in benefits.</t>
  </si>
  <si>
    <t>U.S. Department of Energy, Vehicle Technology Office</t>
  </si>
  <si>
    <t>Fact of the Week # 861</t>
  </si>
  <si>
    <t>Table4 - Average MPG for VMT Equivalent</t>
  </si>
  <si>
    <t>Type</t>
  </si>
  <si>
    <t>Average MPG</t>
  </si>
  <si>
    <t>Idle Consumption at Idle for Selected Gasoline and Diesel Vehicles</t>
  </si>
  <si>
    <t>Table 2 - Damage Costs for Emissions per metric ton</t>
  </si>
  <si>
    <t>Vehicle Type</t>
  </si>
  <si>
    <t>Fuel Type</t>
  </si>
  <si>
    <t>Engine Size (liter)</t>
  </si>
  <si>
    <t>Gross Vehicle Weight (GVW) (lb)</t>
  </si>
  <si>
    <t>Idling fuel use (Gal/hr with no load)</t>
  </si>
  <si>
    <t>Tractor-Semitrailer</t>
  </si>
  <si>
    <t>Diesel</t>
  </si>
  <si>
    <t>-</t>
  </si>
  <si>
    <t>Table 5 - VMT Equivalent</t>
  </si>
  <si>
    <t>Bucket Truck</t>
  </si>
  <si>
    <t>1 hour of delay is equivalent to</t>
  </si>
  <si>
    <t>Transit Bus</t>
  </si>
  <si>
    <t>Medium Heavy Truck</t>
  </si>
  <si>
    <t>6-10</t>
  </si>
  <si>
    <t>23,000-33,000</t>
  </si>
  <si>
    <t>Tow Truck</t>
  </si>
  <si>
    <t>Delivery Truck</t>
  </si>
  <si>
    <t>Gas</t>
  </si>
  <si>
    <t>5-7</t>
  </si>
  <si>
    <t>19,700-26,000</t>
  </si>
  <si>
    <t>Compact Sedan</t>
  </si>
  <si>
    <t>Large Sedan</t>
  </si>
  <si>
    <t xml:space="preserve">Source: Argonne National Laboratory, Idling Reduction Savings Calculator, </t>
  </si>
  <si>
    <t>http://www.transportation.anl.gov/pdfs/idling_worksheet.pdf</t>
  </si>
  <si>
    <t>Total change in emissions was valued in accordance with the Benefit Cost Analysis Guidance for Discretionary Grant Programs, dated March 2022.</t>
  </si>
  <si>
    <t>Emission Type</t>
  </si>
  <si>
    <t>Reduction</t>
  </si>
  <si>
    <t>CO2 (metric tons)</t>
  </si>
  <si>
    <t>*Damage costs for emissions in years beyond 2050 assume costs provided for year 2050.</t>
  </si>
  <si>
    <t>NOx (kg)</t>
  </si>
  <si>
    <t>SO2 (kg)</t>
  </si>
  <si>
    <t>PM2.5 (kg)</t>
  </si>
  <si>
    <t>Inflation from year 2020 to 2021 from GDP Deflators</t>
  </si>
  <si>
    <t>Capital Costs (2020$)</t>
  </si>
  <si>
    <t>Regional Travel Time Cost Savings</t>
  </si>
  <si>
    <t>Corridor Travel Time Cost Savings</t>
  </si>
  <si>
    <t>Non TH 212 Travel Time Cost Savings</t>
  </si>
  <si>
    <t>Year 2040 volume delta plot between the Build and No Build</t>
  </si>
  <si>
    <r>
      <t>Table 2 - Regional 212 Existing Crash Rates by Severity 2014-2020</t>
    </r>
    <r>
      <rPr>
        <b/>
        <vertAlign val="superscript"/>
        <sz val="11"/>
        <color theme="1"/>
        <rFont val="Calibri"/>
        <family val="2"/>
        <scheme val="minor"/>
      </rPr>
      <t>4</t>
    </r>
  </si>
  <si>
    <r>
      <t xml:space="preserve">Table 3 - Regional Crash Costs (Excluding TH 212 project extents) </t>
    </r>
    <r>
      <rPr>
        <b/>
        <vertAlign val="superscript"/>
        <sz val="11"/>
        <color theme="1"/>
        <rFont val="Calibri"/>
        <family val="2"/>
        <scheme val="minor"/>
      </rPr>
      <t>4</t>
    </r>
  </si>
  <si>
    <t>Travel time savings per veh (min)</t>
  </si>
  <si>
    <t>Table 6 - TH 212 Travel Time Savings per Vehicle</t>
  </si>
  <si>
    <t>Table 7 - Daily TH 212 Travel Time Savings (hours)</t>
  </si>
  <si>
    <t>Table 6 - Annual TH 212 Travel Time Savings</t>
  </si>
  <si>
    <t xml:space="preserve">Year 2014 and 2040 VMT and VHT from the Carver County Regional Travel Demand Model were summarized for the No Build and Build Alternative. The regional model captured trip impacts related to increased free-flow speed and capacity on US 212 and network trip diversion. Travel time savings per user along the approximately 5-mile project portion of US 212 was assumed to be 0.7 minutes. This savings was applied to existing and forecast year users under No Build conditions to determine travel time benefits for ‘existing’ users. The savings per user was also applied to additional users drawn to the corridor under Build conditions. Travel time savings for additional users were valued at half the value of time as existing users, however.
Microsimulation analysis was also conducted to evaluate the change in operations at the proposed US 212/CSAH 51 interchange. Macroscopic models are not suitable for analyzing changes in operations at the nodal level, so microsimulation was relied on to perform a more granular analysis. Synchro/SimTraffic models were developed for morning and afternoon peak hours to evaluate total user travel time under each operating condition. Year 2019 and year 2040 volumes were developed for both the No Build and Build Alternatives based on travel pattern shifts from the regional travel demand model. More trips were assumed to use the US 212/CSAH 51 junction under Build conditions, so benefit estimates based solely on total VHT from the microsimulation models likely underestimate user benefits for the interchange project component. Total network VHT was summarized for each year under both alternatives and added to US 212 VHT from the travel demand model.
Benefits for the years between 2014 and 2040 were interpolated based on model results using an annual growth rate. VMT and VHT for years beyond year 2040 were extrapolated using the same annual growth rate. Savings due to reduction of VMT and VHT were calculated using costs per mile and per hour that account for vehicle occupancy and different vehicle types. </t>
  </si>
  <si>
    <t>User travel time benefits were valued in accordance with the Benefit-Cost Analysis Guidance for Discretionary Grant Programs - March 2022. The recommended values for travel time were provided in year 2019 dollars.</t>
  </si>
  <si>
    <t>User travel time benefits were valued in accordance with the Benefit-Cost Analysis Guidance for Discretionary Grant Programs - March 2022. The recommended values for travel time were provided in year 2020 dollars.</t>
  </si>
  <si>
    <t>This analysis assumed that construction would take place from year 2024 to 2025. Initial capital cost were brought back to 2020 dollars to determine present value.</t>
  </si>
  <si>
    <t>Table 3 - Existing Three-Year Crashes by Severity from from year 2018-2020</t>
  </si>
  <si>
    <r>
      <t xml:space="preserve">Table 4 - Crash Modification Factor (CMF) Summary </t>
    </r>
    <r>
      <rPr>
        <b/>
        <vertAlign val="superscript"/>
        <sz val="11"/>
        <color theme="1"/>
        <rFont val="Calibri"/>
        <family val="2"/>
        <scheme val="minor"/>
      </rPr>
      <t>2</t>
    </r>
  </si>
  <si>
    <r>
      <t xml:space="preserve">Table 5 - TH 212 Crash Cost Savings By Location </t>
    </r>
    <r>
      <rPr>
        <b/>
        <vertAlign val="superscript"/>
        <sz val="11"/>
        <color theme="1"/>
        <rFont val="Calibri"/>
        <family val="2"/>
        <scheme val="minor"/>
      </rPr>
      <t>3</t>
    </r>
  </si>
  <si>
    <t>Table 6 - Total TH 212 Crash Cost Savings by Project Segment</t>
  </si>
  <si>
    <t>No Build Daily AADT</t>
  </si>
  <si>
    <t>Results</t>
  </si>
  <si>
    <t xml:space="preserve">Changes in emissions are expected to be impacted by the time vehicles spend idling in the project area. The change in emissions was quantified for vehicles entering the US 212/CSAH 51 junction under No Build and Build conditions. Intersection delay between No Build and Build conditions was obtained from the microsimulation modeling results and converted to equivalents of vehicle-miles traveled (VMT) by applying fuel consumption for idling vehicles to average miles per gallon for passenger cars. The change in VMT equivalents was then applied to emission rates by vehicle type. Average emission rates per vehicle type were obtained from the Environmental Protection Agency’s Motor Vehicle Emission Simulator (MOVES) version 3. </t>
  </si>
  <si>
    <t>Crashes were monetized using the values and procedures described in the Benefit-Cost Analysis Guidance for Discretionary Grant Programs - March 2022.</t>
  </si>
  <si>
    <t xml:space="preserve">Regional year 2014 and 2040 VMT and VHT from the Carver County Regional Travel Demand Model were summarized for the No Build and Build Alternative. The regional model captured trip impacts related to increased free-flow speed and capacity on US 212 and network trip diversion. Vehicle miles traveled for regional users excluded those for users on the project portion of Highway 212.
Benefits for the years between 2014 and 2040 were interpolated based on model results using an annual growth rate. VMT for years beyond year 2040 were extrapolated using the same annual growth rate. Savings due to reduction of VMT were calculated using costs per mile and per hour that account for vehicle occupancy and different vehicle types. </t>
  </si>
  <si>
    <t xml:space="preserve">Regional year 2014 and 2040 VMT and VHT from the Carver County Regional Travel Demand Model were summarized for the No Build and Build Alternative. The regional model captured trip impacts related to increased free-flow speed and capacity on US 212 and network trip diversion. Travel time benefits for regional users excluded benefits for users on the project portion of Highway 212.
Benefits for the years between 2014 and 2040 were interpolated based on model results using an annual growth rate. VHT for years beyond year 2040 were extrapolated using the same annual growth rate. Savings due to reduction of VHT were calculated using costs per mile and per hour that account for vehicle occupancy and different vehicle types. </t>
  </si>
  <si>
    <t>Emission costs were obtained from Benefit-Cost Analysis Guidance for Discretionary Grant Programs - March 2022.</t>
  </si>
  <si>
    <t>MPDG 2022 BCA SUMMARY - US 212 RURAL FREIGHT MOBILITY AND SAFETY PROJECT</t>
  </si>
  <si>
    <t>BENEFITS - Regional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</si>
</sst>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_(* #,##0_);_(* \(#,##0\);_(* &quot;-&quot;??_);_(@_)"/>
    <numFmt numFmtId="168" formatCode="0.0%"/>
    <numFmt numFmtId="169" formatCode="&quot;$&quot;#,##0.00"/>
    <numFmt numFmtId="170" formatCode="0.000"/>
    <numFmt numFmtId="171" formatCode="0.0"/>
    <numFmt numFmtId="172" formatCode="&quot;$&quot;#,##0.0"/>
    <numFmt numFmtId="173" formatCode="0.0000"/>
    <numFmt numFmtId="174" formatCode="#,##0.000"/>
    <numFmt numFmtId="175" formatCode="#,##0.0"/>
  </numFmts>
  <fonts count="36"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vertAlign val="superscript"/>
      <sz val="11"/>
      <color theme="1"/>
      <name val="Calibri"/>
      <family val="2"/>
      <scheme val="minor"/>
    </font>
    <font>
      <sz val="11"/>
      <color rgb="FF00B0F0"/>
      <name val="Calibri"/>
      <family val="2"/>
      <scheme val="minor"/>
    </font>
    <font>
      <sz val="11"/>
      <color indexed="8"/>
      <name val="Calibri"/>
      <family val="2"/>
      <scheme val="minor"/>
    </font>
    <font>
      <b/>
      <i/>
      <sz val="11"/>
      <color theme="1"/>
      <name val="Calibri"/>
      <family val="2"/>
      <scheme val="minor"/>
    </font>
    <font>
      <sz val="9"/>
      <color rgb="FF0070C0"/>
      <name val="Calibri"/>
      <family val="2"/>
      <scheme val="minor"/>
    </font>
    <font>
      <u/>
      <sz val="11"/>
      <color theme="10"/>
      <name val="Calibri"/>
      <family val="2"/>
      <scheme val="minor"/>
    </font>
    <font>
      <sz val="11"/>
      <color rgb="FFFF0000"/>
      <name val="Calibri"/>
      <family val="2"/>
      <scheme val="minor"/>
    </font>
    <font>
      <sz val="9"/>
      <name val="Arial"/>
      <family val="2"/>
    </font>
    <font>
      <b/>
      <sz val="9"/>
      <name val="Arial"/>
      <family val="2"/>
    </font>
    <font>
      <b/>
      <sz val="8"/>
      <name val="Arial"/>
      <family val="2"/>
    </font>
    <font>
      <b/>
      <sz val="14"/>
      <color theme="1"/>
      <name val="Calibri"/>
      <family val="2"/>
      <scheme val="minor"/>
    </font>
    <font>
      <sz val="11"/>
      <color rgb="FF00B050"/>
      <name val="Calibri"/>
      <family val="2"/>
      <scheme val="minor"/>
    </font>
    <font>
      <sz val="9"/>
      <color theme="0" tint="-0.34998626667073579"/>
      <name val="Calibri"/>
      <family val="2"/>
      <scheme val="minor"/>
    </font>
    <font>
      <sz val="11"/>
      <color theme="0"/>
      <name val="Calibri"/>
      <family val="2"/>
      <scheme val="minor"/>
    </font>
    <font>
      <sz val="9"/>
      <color rgb="FFFF0000"/>
      <name val="Calibri"/>
      <family val="2"/>
      <scheme val="minor"/>
    </font>
    <font>
      <vertAlign val="subscript"/>
      <sz val="9"/>
      <color theme="1"/>
      <name val="Calibri"/>
      <family val="2"/>
      <scheme val="minor"/>
    </font>
    <font>
      <sz val="12"/>
      <name val="Arial"/>
      <family val="2"/>
    </font>
    <font>
      <u/>
      <sz val="10"/>
      <color indexed="12"/>
      <name val="Arial"/>
      <family val="2"/>
    </font>
    <font>
      <u/>
      <sz val="12"/>
      <color indexed="12"/>
      <name val="Arial"/>
      <family val="2"/>
    </font>
    <font>
      <b/>
      <sz val="12"/>
      <name val="Arial"/>
      <family val="2"/>
    </font>
  </fonts>
  <fills count="4">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right style="medium">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auto="1"/>
      </right>
      <top style="thin">
        <color auto="1"/>
      </top>
      <bottom style="thin">
        <color auto="1"/>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auto="1"/>
      </right>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0">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 fillId="0" borderId="0"/>
    <xf numFmtId="0" fontId="21" fillId="0" borderId="0" applyNumberFormat="0" applyFill="0" applyBorder="0" applyAlignment="0" applyProtection="0"/>
    <xf numFmtId="0" fontId="33" fillId="0" borderId="0" applyNumberFormat="0" applyFill="0" applyBorder="0" applyAlignment="0" applyProtection="0">
      <alignment vertical="top"/>
      <protection locked="0"/>
    </xf>
  </cellStyleXfs>
  <cellXfs count="600">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0" fontId="8" fillId="0" borderId="0" xfId="0" applyFont="1" applyFill="1" applyBorder="1" applyAlignment="1">
      <alignment horizontal="center"/>
    </xf>
    <xf numFmtId="0" fontId="9" fillId="0" borderId="26" xfId="0" applyFont="1" applyBorder="1" applyAlignment="1">
      <alignment vertical="center"/>
    </xf>
    <xf numFmtId="164" fontId="2" fillId="0" borderId="0" xfId="0" applyNumberFormat="1" applyFont="1" applyBorder="1" applyAlignment="1">
      <alignment horizontal="center"/>
    </xf>
    <xf numFmtId="0" fontId="2" fillId="0" borderId="0" xfId="0" applyFont="1" applyBorder="1" applyAlignment="1">
      <alignment horizontal="center"/>
    </xf>
    <xf numFmtId="1" fontId="2" fillId="0" borderId="0" xfId="0" applyNumberFormat="1" applyFont="1" applyBorder="1" applyAlignment="1">
      <alignment horizontal="center"/>
    </xf>
    <xf numFmtId="0" fontId="10" fillId="0" borderId="0" xfId="0" applyFont="1" applyBorder="1" applyAlignment="1">
      <alignment horizontal="center"/>
    </xf>
    <xf numFmtId="0" fontId="11" fillId="0" borderId="0" xfId="0" applyFont="1"/>
    <xf numFmtId="164" fontId="12" fillId="0" borderId="0" xfId="0" applyNumberFormat="1" applyFont="1" applyFill="1" applyBorder="1" applyAlignment="1">
      <alignment horizontal="center"/>
    </xf>
    <xf numFmtId="0" fontId="0" fillId="0" borderId="40" xfId="0" applyBorder="1"/>
    <xf numFmtId="0" fontId="4" fillId="2" borderId="45" xfId="0" applyFont="1" applyFill="1" applyBorder="1"/>
    <xf numFmtId="0" fontId="4" fillId="2" borderId="44" xfId="0" applyFont="1" applyFill="1" applyBorder="1"/>
    <xf numFmtId="0" fontId="0" fillId="0" borderId="0" xfId="0" applyFill="1"/>
    <xf numFmtId="0" fontId="0" fillId="0" borderId="0" xfId="0" applyFill="1" applyAlignment="1"/>
    <xf numFmtId="0" fontId="4" fillId="0" borderId="0" xfId="0" applyFont="1" applyFill="1"/>
    <xf numFmtId="0" fontId="2" fillId="0" borderId="13" xfId="0" applyFont="1" applyFill="1" applyBorder="1" applyAlignment="1">
      <alignment horizontal="center"/>
    </xf>
    <xf numFmtId="0" fontId="2" fillId="0" borderId="14" xfId="0" applyFont="1" applyFill="1" applyBorder="1" applyAlignment="1">
      <alignment horizontal="center"/>
    </xf>
    <xf numFmtId="0" fontId="2" fillId="0" borderId="15" xfId="0" applyFont="1" applyFill="1" applyBorder="1" applyAlignment="1">
      <alignment horizontal="center"/>
    </xf>
    <xf numFmtId="0" fontId="2" fillId="0" borderId="0" xfId="0" applyFont="1" applyFill="1"/>
    <xf numFmtId="0" fontId="3" fillId="0" borderId="0" xfId="0" applyFont="1" applyFill="1"/>
    <xf numFmtId="164" fontId="2" fillId="0" borderId="0" xfId="0" applyNumberFormat="1" applyFont="1" applyFill="1" applyAlignment="1">
      <alignment horizontal="center"/>
    </xf>
    <xf numFmtId="0" fontId="0" fillId="0" borderId="0" xfId="0" applyFill="1" applyAlignment="1">
      <alignment wrapText="1"/>
    </xf>
    <xf numFmtId="0" fontId="0" fillId="0" borderId="0" xfId="0" applyFill="1" applyBorder="1"/>
    <xf numFmtId="0" fontId="0" fillId="0" borderId="0" xfId="0" applyFill="1" applyBorder="1" applyAlignment="1">
      <alignment horizontal="center"/>
    </xf>
    <xf numFmtId="0" fontId="0" fillId="0" borderId="0" xfId="0" applyFill="1" applyAlignment="1">
      <alignment vertical="top" wrapText="1"/>
    </xf>
    <xf numFmtId="0" fontId="0" fillId="0" borderId="0" xfId="0" applyBorder="1"/>
    <xf numFmtId="0" fontId="0" fillId="0" borderId="0" xfId="0" applyAlignment="1">
      <alignment vertical="top" wrapText="1"/>
    </xf>
    <xf numFmtId="0" fontId="4" fillId="0" borderId="0" xfId="0" applyFont="1" applyBorder="1"/>
    <xf numFmtId="0" fontId="4" fillId="0" borderId="0" xfId="0" applyFont="1" applyFill="1" applyBorder="1" applyAlignment="1">
      <alignment horizontal="left"/>
    </xf>
    <xf numFmtId="6" fontId="0" fillId="0" borderId="0" xfId="0" applyNumberFormat="1" applyFill="1" applyBorder="1" applyAlignment="1">
      <alignment horizontal="center"/>
    </xf>
    <xf numFmtId="0" fontId="0" fillId="0" borderId="0" xfId="0" applyBorder="1" applyAlignment="1">
      <alignment horizontal="center"/>
    </xf>
    <xf numFmtId="0" fontId="14" fillId="0" borderId="0" xfId="0" applyFont="1" applyFill="1" applyBorder="1" applyAlignment="1">
      <alignment horizontal="left"/>
    </xf>
    <xf numFmtId="0" fontId="15" fillId="0" borderId="0" xfId="0" applyFont="1"/>
    <xf numFmtId="0" fontId="0" fillId="0" borderId="4" xfId="0" applyBorder="1" applyAlignment="1">
      <alignment horizontal="center"/>
    </xf>
    <xf numFmtId="165" fontId="8" fillId="0" borderId="26" xfId="1" applyNumberFormat="1" applyFont="1" applyFill="1" applyBorder="1" applyAlignment="1">
      <alignment horizontal="center"/>
    </xf>
    <xf numFmtId="165" fontId="8" fillId="0" borderId="25" xfId="1" applyNumberFormat="1" applyFont="1" applyFill="1" applyBorder="1" applyAlignment="1">
      <alignment horizontal="center"/>
    </xf>
    <xf numFmtId="0" fontId="9" fillId="0" borderId="26" xfId="1" applyNumberFormat="1" applyFont="1" applyFill="1" applyBorder="1" applyAlignment="1">
      <alignment horizontal="center"/>
    </xf>
    <xf numFmtId="0" fontId="0" fillId="0" borderId="1" xfId="0" applyBorder="1"/>
    <xf numFmtId="0" fontId="0" fillId="0" borderId="2" xfId="0" applyBorder="1" applyAlignment="1">
      <alignment horizontal="center"/>
    </xf>
    <xf numFmtId="0" fontId="0" fillId="0" borderId="33" xfId="0" applyBorder="1"/>
    <xf numFmtId="0" fontId="0" fillId="0" borderId="32" xfId="0" applyBorder="1"/>
    <xf numFmtId="0" fontId="0" fillId="0" borderId="46" xfId="0" applyBorder="1"/>
    <xf numFmtId="0" fontId="0" fillId="0" borderId="3" xfId="0" applyBorder="1"/>
    <xf numFmtId="0" fontId="0" fillId="0" borderId="30" xfId="0" applyBorder="1"/>
    <xf numFmtId="0" fontId="0" fillId="0" borderId="34" xfId="0" applyBorder="1"/>
    <xf numFmtId="0" fontId="0" fillId="0" borderId="39" xfId="0" applyBorder="1"/>
    <xf numFmtId="0" fontId="0" fillId="0" borderId="42" xfId="0" applyBorder="1"/>
    <xf numFmtId="0" fontId="4" fillId="0" borderId="36" xfId="0" applyFont="1" applyBorder="1"/>
    <xf numFmtId="0" fontId="4" fillId="0" borderId="17" xfId="0" applyFont="1" applyBorder="1"/>
    <xf numFmtId="167" fontId="4" fillId="0" borderId="0" xfId="15" applyNumberFormat="1" applyFont="1"/>
    <xf numFmtId="164" fontId="3" fillId="0" borderId="4" xfId="0" applyNumberFormat="1" applyFont="1" applyBorder="1" applyAlignment="1"/>
    <xf numFmtId="0" fontId="10" fillId="0" borderId="0" xfId="0" applyFont="1" applyAlignment="1">
      <alignment horizontal="left"/>
    </xf>
    <xf numFmtId="0" fontId="10" fillId="0" borderId="0" xfId="0" applyFont="1" applyBorder="1" applyAlignment="1">
      <alignment horizontal="left"/>
    </xf>
    <xf numFmtId="167" fontId="0" fillId="0" borderId="0" xfId="15" applyNumberFormat="1" applyFont="1" applyBorder="1"/>
    <xf numFmtId="164" fontId="0" fillId="0" borderId="0" xfId="0" applyNumberFormat="1" applyBorder="1" applyAlignment="1">
      <alignment horizontal="center"/>
    </xf>
    <xf numFmtId="2" fontId="0" fillId="0" borderId="0" xfId="0" applyNumberFormat="1" applyBorder="1" applyAlignment="1">
      <alignment horizontal="center"/>
    </xf>
    <xf numFmtId="0" fontId="0" fillId="0" borderId="0" xfId="0" applyBorder="1" applyAlignment="1"/>
    <xf numFmtId="9" fontId="4" fillId="0" borderId="0" xfId="0" applyNumberFormat="1" applyFont="1" applyFill="1" applyBorder="1" applyAlignment="1">
      <alignment horizontal="center"/>
    </xf>
    <xf numFmtId="9" fontId="17" fillId="0" borderId="18" xfId="0" applyNumberFormat="1" applyFont="1" applyBorder="1" applyAlignment="1">
      <alignment horizontal="center"/>
    </xf>
    <xf numFmtId="0" fontId="17" fillId="0" borderId="19" xfId="0" applyFont="1" applyBorder="1" applyAlignment="1">
      <alignment horizontal="center"/>
    </xf>
    <xf numFmtId="0" fontId="17" fillId="0" borderId="43" xfId="0" applyFont="1" applyBorder="1" applyAlignment="1">
      <alignment horizontal="center"/>
    </xf>
    <xf numFmtId="0" fontId="0" fillId="0" borderId="0" xfId="0" applyBorder="1" applyAlignment="1">
      <alignment vertical="top" wrapText="1"/>
    </xf>
    <xf numFmtId="0" fontId="0" fillId="0" borderId="0" xfId="0"/>
    <xf numFmtId="0" fontId="0" fillId="0" borderId="0" xfId="0"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0" xfId="0" applyBorder="1" applyAlignment="1">
      <alignment horizontal="center" vertical="top" wrapText="1"/>
    </xf>
    <xf numFmtId="0" fontId="0" fillId="0" borderId="0" xfId="0" applyAlignment="1">
      <alignment horizontal="center" vertical="top" wrapText="1"/>
    </xf>
    <xf numFmtId="2" fontId="0" fillId="0" borderId="0" xfId="0" applyNumberFormat="1" applyFill="1" applyBorder="1" applyAlignment="1">
      <alignment horizontal="center"/>
    </xf>
    <xf numFmtId="0" fontId="0" fillId="0" borderId="0" xfId="0" applyAlignment="1">
      <alignment vertical="top"/>
    </xf>
    <xf numFmtId="164" fontId="20" fillId="0" borderId="0" xfId="0" applyNumberFormat="1" applyFont="1" applyBorder="1" applyAlignment="1">
      <alignment horizontal="center"/>
    </xf>
    <xf numFmtId="0" fontId="0" fillId="0" borderId="26" xfId="0" applyFont="1" applyFill="1" applyBorder="1" applyAlignment="1"/>
    <xf numFmtId="0" fontId="0" fillId="0" borderId="0" xfId="0" applyFont="1" applyFill="1" applyAlignment="1">
      <alignment horizontal="center"/>
    </xf>
    <xf numFmtId="164" fontId="3" fillId="0" borderId="0" xfId="0" applyNumberFormat="1" applyFont="1" applyBorder="1" applyAlignment="1"/>
    <xf numFmtId="165" fontId="2" fillId="0" borderId="0" xfId="1" applyNumberFormat="1" applyFont="1" applyBorder="1" applyAlignment="1">
      <alignment horizontal="center"/>
    </xf>
    <xf numFmtId="0" fontId="0" fillId="0" borderId="0" xfId="0" applyFill="1" applyAlignment="1">
      <alignment vertical="top"/>
    </xf>
    <xf numFmtId="37" fontId="2" fillId="0" borderId="0" xfId="0" applyNumberFormat="1" applyFont="1"/>
    <xf numFmtId="0" fontId="19" fillId="0" borderId="0" xfId="0" applyFont="1" applyAlignment="1">
      <alignment horizontal="center"/>
    </xf>
    <xf numFmtId="0" fontId="0" fillId="0" borderId="0" xfId="0"/>
    <xf numFmtId="0" fontId="0" fillId="0" borderId="0" xfId="0" applyFill="1" applyBorder="1" applyAlignment="1">
      <alignment horizontal="left"/>
    </xf>
    <xf numFmtId="167" fontId="0" fillId="0" borderId="0" xfId="0" applyNumberFormat="1" applyFill="1" applyBorder="1" applyAlignment="1">
      <alignment horizontal="center"/>
    </xf>
    <xf numFmtId="167" fontId="0" fillId="0" borderId="0" xfId="0" applyNumberFormat="1" applyFill="1" applyBorder="1" applyAlignment="1">
      <alignment horizontal="center" vertical="top" wrapText="1"/>
    </xf>
    <xf numFmtId="44" fontId="0" fillId="0" borderId="0" xfId="1" applyFont="1" applyFill="1" applyBorder="1"/>
    <xf numFmtId="0" fontId="0" fillId="0" borderId="0" xfId="0" applyFill="1" applyBorder="1" applyAlignment="1"/>
    <xf numFmtId="0" fontId="0" fillId="0" borderId="0" xfId="0" applyAlignment="1">
      <alignment horizontal="left"/>
    </xf>
    <xf numFmtId="0" fontId="21" fillId="0" borderId="0" xfId="18" applyFill="1"/>
    <xf numFmtId="0" fontId="2" fillId="0" borderId="7" xfId="0" applyFont="1" applyBorder="1" applyAlignment="1">
      <alignment horizontal="center"/>
    </xf>
    <xf numFmtId="0" fontId="3" fillId="0" borderId="11" xfId="0" applyFont="1" applyFill="1" applyBorder="1" applyAlignment="1">
      <alignment horizontal="center" vertical="center"/>
    </xf>
    <xf numFmtId="0" fontId="0" fillId="0" borderId="0" xfId="0" applyFill="1" applyAlignment="1">
      <alignment horizontal="right"/>
    </xf>
    <xf numFmtId="1" fontId="0" fillId="0" borderId="0" xfId="0" applyNumberFormat="1"/>
    <xf numFmtId="0" fontId="4" fillId="0" borderId="0" xfId="0" applyFont="1" applyAlignment="1">
      <alignment horizontal="center"/>
    </xf>
    <xf numFmtId="169" fontId="0" fillId="0" borderId="0" xfId="1" applyNumberFormat="1" applyFont="1" applyFill="1" applyBorder="1" applyAlignment="1">
      <alignment horizontal="center"/>
    </xf>
    <xf numFmtId="0" fontId="4" fillId="0" borderId="26" xfId="0" applyFont="1" applyFill="1" applyBorder="1"/>
    <xf numFmtId="168" fontId="0" fillId="0" borderId="26" xfId="16" applyNumberFormat="1" applyFont="1" applyFill="1" applyBorder="1" applyAlignment="1">
      <alignment horizontal="center"/>
    </xf>
    <xf numFmtId="0" fontId="23" fillId="0" borderId="0" xfId="0" applyFont="1" applyFill="1"/>
    <xf numFmtId="167" fontId="0" fillId="0" borderId="0" xfId="0" applyNumberFormat="1" applyFill="1" applyAlignment="1"/>
    <xf numFmtId="0" fontId="0" fillId="0" borderId="26" xfId="0" applyFill="1" applyBorder="1" applyAlignment="1">
      <alignment horizontal="left"/>
    </xf>
    <xf numFmtId="169" fontId="0" fillId="0" borderId="26" xfId="0" applyNumberFormat="1" applyFont="1" applyFill="1" applyBorder="1" applyAlignment="1">
      <alignment horizontal="center"/>
    </xf>
    <xf numFmtId="169" fontId="0" fillId="0" borderId="26" xfId="1" applyNumberFormat="1" applyFont="1" applyFill="1" applyBorder="1" applyAlignment="1">
      <alignment horizontal="center"/>
    </xf>
    <xf numFmtId="2" fontId="0" fillId="0" borderId="26" xfId="16" applyNumberFormat="1" applyFont="1" applyFill="1" applyBorder="1" applyAlignment="1">
      <alignment horizontal="center"/>
    </xf>
    <xf numFmtId="6" fontId="2" fillId="0" borderId="18" xfId="1" applyNumberFormat="1" applyFont="1" applyFill="1" applyBorder="1" applyAlignment="1">
      <alignment horizontal="right"/>
    </xf>
    <xf numFmtId="164" fontId="2" fillId="0" borderId="18" xfId="0" applyNumberFormat="1" applyFont="1" applyBorder="1" applyAlignment="1">
      <alignment horizontal="center" vertical="center"/>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164" fontId="2" fillId="0" borderId="5" xfId="0" applyNumberFormat="1" applyFont="1" applyBorder="1" applyAlignment="1">
      <alignment horizontal="center" vertical="center" wrapText="1"/>
    </xf>
    <xf numFmtId="167" fontId="2" fillId="0" borderId="20" xfId="15" applyNumberFormat="1" applyFont="1" applyFill="1" applyBorder="1" applyAlignment="1">
      <alignment horizontal="right" indent="1"/>
    </xf>
    <xf numFmtId="167" fontId="2" fillId="0" borderId="18" xfId="15" applyNumberFormat="1" applyFont="1" applyFill="1" applyBorder="1" applyAlignment="1">
      <alignment horizontal="right" indent="1"/>
    </xf>
    <xf numFmtId="170" fontId="0" fillId="0" borderId="0" xfId="0" applyNumberFormat="1"/>
    <xf numFmtId="6" fontId="11" fillId="0" borderId="0" xfId="0" applyNumberFormat="1" applyFont="1" applyAlignment="1">
      <alignment horizontal="center"/>
    </xf>
    <xf numFmtId="164" fontId="2" fillId="0" borderId="13" xfId="0" applyNumberFormat="1" applyFont="1" applyBorder="1" applyAlignment="1">
      <alignment horizontal="center" vertical="center"/>
    </xf>
    <xf numFmtId="164" fontId="2" fillId="0" borderId="13" xfId="0" applyNumberFormat="1" applyFont="1" applyBorder="1" applyAlignment="1">
      <alignment horizontal="right"/>
    </xf>
    <xf numFmtId="164" fontId="2" fillId="0" borderId="0" xfId="0" applyNumberFormat="1" applyFont="1" applyBorder="1" applyAlignment="1">
      <alignment horizontal="center" vertical="center"/>
    </xf>
    <xf numFmtId="0" fontId="2" fillId="0" borderId="32" xfId="0" applyFont="1" applyFill="1" applyBorder="1" applyAlignment="1">
      <alignment horizontal="center" vertical="center"/>
    </xf>
    <xf numFmtId="0" fontId="4" fillId="0" borderId="0" xfId="0" applyFont="1" applyAlignment="1">
      <alignment horizontal="right"/>
    </xf>
    <xf numFmtId="165" fontId="9" fillId="0" borderId="26" xfId="1" applyNumberFormat="1" applyFont="1" applyFill="1" applyBorder="1" applyAlignment="1">
      <alignment vertical="center"/>
    </xf>
    <xf numFmtId="37" fontId="0" fillId="0" borderId="26" xfId="15" applyNumberFormat="1" applyFont="1" applyFill="1" applyBorder="1" applyAlignment="1">
      <alignment horizontal="center"/>
    </xf>
    <xf numFmtId="0" fontId="9" fillId="0" borderId="0" xfId="2" applyFont="1" applyFill="1" applyBorder="1" applyAlignment="1">
      <alignment horizontal="left"/>
    </xf>
    <xf numFmtId="0" fontId="9" fillId="0" borderId="26" xfId="2" applyFont="1" applyFill="1" applyBorder="1" applyAlignment="1">
      <alignment horizontal="left" vertical="center"/>
    </xf>
    <xf numFmtId="0" fontId="9" fillId="0" borderId="26" xfId="2" applyFont="1" applyFill="1" applyBorder="1" applyAlignment="1">
      <alignment horizontal="center" vertical="center"/>
    </xf>
    <xf numFmtId="37" fontId="0" fillId="0" borderId="0" xfId="15" applyNumberFormat="1" applyFont="1" applyFill="1" applyBorder="1" applyAlignment="1">
      <alignment horizontal="center"/>
    </xf>
    <xf numFmtId="0" fontId="24" fillId="0" borderId="26" xfId="0" applyFont="1" applyFill="1" applyBorder="1" applyAlignment="1">
      <alignment horizontal="center"/>
    </xf>
    <xf numFmtId="0" fontId="25" fillId="0" borderId="26" xfId="0" applyFont="1" applyFill="1" applyBorder="1" applyAlignment="1">
      <alignment horizontal="right"/>
    </xf>
    <xf numFmtId="0" fontId="24" fillId="0" borderId="26" xfId="0" applyFont="1" applyFill="1" applyBorder="1" applyAlignment="1">
      <alignment horizontal="right"/>
    </xf>
    <xf numFmtId="0" fontId="21" fillId="0" borderId="0" xfId="18"/>
    <xf numFmtId="0" fontId="22" fillId="0" borderId="0" xfId="0" applyFont="1"/>
    <xf numFmtId="0" fontId="22" fillId="0" borderId="0" xfId="0" quotePrefix="1" applyFont="1"/>
    <xf numFmtId="6" fontId="2" fillId="0" borderId="12" xfId="0" applyNumberFormat="1" applyFont="1" applyFill="1" applyBorder="1" applyAlignment="1">
      <alignment horizontal="right" indent="1"/>
    </xf>
    <xf numFmtId="0" fontId="0" fillId="0" borderId="26" xfId="0" applyBorder="1"/>
    <xf numFmtId="0" fontId="27" fillId="0" borderId="0" xfId="0" quotePrefix="1" applyFont="1"/>
    <xf numFmtId="164" fontId="2" fillId="0" borderId="19" xfId="0" applyNumberFormat="1" applyFont="1" applyBorder="1" applyAlignment="1">
      <alignment horizontal="center" vertical="center"/>
    </xf>
    <xf numFmtId="164" fontId="2" fillId="0" borderId="20" xfId="0" applyNumberFormat="1" applyFont="1" applyBorder="1" applyAlignment="1">
      <alignment horizontal="center" vertical="center"/>
    </xf>
    <xf numFmtId="0" fontId="8" fillId="0" borderId="0" xfId="0" applyFont="1" applyFill="1" applyBorder="1" applyAlignment="1">
      <alignment horizontal="center" vertical="center" wrapText="1"/>
    </xf>
    <xf numFmtId="165" fontId="9" fillId="0" borderId="0" xfId="1" applyNumberFormat="1" applyFont="1" applyFill="1" applyBorder="1" applyAlignment="1">
      <alignment vertical="center"/>
    </xf>
    <xf numFmtId="165" fontId="8" fillId="0" borderId="0" xfId="1" applyNumberFormat="1" applyFont="1" applyFill="1" applyBorder="1" applyAlignment="1">
      <alignment horizontal="center"/>
    </xf>
    <xf numFmtId="0" fontId="8" fillId="0" borderId="0" xfId="4" applyFont="1" applyFill="1" applyBorder="1" applyAlignment="1">
      <alignment horizontal="center" vertical="center"/>
    </xf>
    <xf numFmtId="165" fontId="9" fillId="0" borderId="0" xfId="1" applyNumberFormat="1" applyFont="1" applyFill="1" applyBorder="1" applyAlignment="1">
      <alignment horizontal="center"/>
    </xf>
    <xf numFmtId="0" fontId="4" fillId="0" borderId="26" xfId="0" applyFont="1" applyBorder="1"/>
    <xf numFmtId="2" fontId="9" fillId="0" borderId="26" xfId="0" applyNumberFormat="1" applyFont="1" applyFill="1" applyBorder="1" applyAlignment="1">
      <alignment horizontal="center"/>
    </xf>
    <xf numFmtId="0" fontId="4" fillId="0" borderId="0" xfId="0" applyFont="1" applyFill="1" applyBorder="1" applyAlignment="1">
      <alignment horizontal="left"/>
    </xf>
    <xf numFmtId="0" fontId="4" fillId="0" borderId="26" xfId="0" applyFont="1" applyBorder="1" applyAlignment="1">
      <alignment horizontal="center"/>
    </xf>
    <xf numFmtId="6" fontId="2" fillId="0" borderId="19" xfId="1" applyNumberFormat="1" applyFont="1" applyFill="1" applyBorder="1" applyAlignment="1">
      <alignment horizontal="right"/>
    </xf>
    <xf numFmtId="6" fontId="2" fillId="0" borderId="20" xfId="1" applyNumberFormat="1" applyFont="1" applyFill="1" applyBorder="1" applyAlignment="1">
      <alignment horizontal="right"/>
    </xf>
    <xf numFmtId="0" fontId="4" fillId="0" borderId="26" xfId="0" applyFont="1" applyBorder="1" applyAlignment="1">
      <alignment horizontal="center" vertical="center"/>
    </xf>
    <xf numFmtId="164" fontId="2" fillId="0" borderId="34" xfId="15" applyNumberFormat="1" applyFont="1" applyBorder="1" applyAlignment="1">
      <alignment horizontal="right"/>
    </xf>
    <xf numFmtId="164" fontId="0" fillId="0" borderId="0" xfId="0" applyNumberFormat="1"/>
    <xf numFmtId="5" fontId="0" fillId="0" borderId="0" xfId="0" applyNumberFormat="1"/>
    <xf numFmtId="164" fontId="2" fillId="0" borderId="54" xfId="0" applyNumberFormat="1" applyFont="1" applyBorder="1" applyAlignment="1">
      <alignment horizontal="center" vertical="center"/>
    </xf>
    <xf numFmtId="164" fontId="2" fillId="0" borderId="34" xfId="0" applyNumberFormat="1" applyFont="1" applyBorder="1" applyAlignment="1">
      <alignment horizontal="center" vertical="center"/>
    </xf>
    <xf numFmtId="164" fontId="2" fillId="0" borderId="52" xfId="0" applyNumberFormat="1" applyFont="1" applyBorder="1" applyAlignment="1">
      <alignment horizontal="center" vertical="center"/>
    </xf>
    <xf numFmtId="164" fontId="2" fillId="0" borderId="6" xfId="0" applyNumberFormat="1" applyFont="1" applyFill="1" applyBorder="1" applyAlignment="1">
      <alignment horizontal="right"/>
    </xf>
    <xf numFmtId="164" fontId="2" fillId="0" borderId="8" xfId="0" applyNumberFormat="1" applyFont="1" applyFill="1" applyBorder="1" applyAlignment="1">
      <alignment horizontal="right"/>
    </xf>
    <xf numFmtId="164" fontId="2" fillId="0" borderId="14" xfId="0" applyNumberFormat="1" applyFont="1" applyBorder="1" applyAlignment="1">
      <alignment horizontal="right"/>
    </xf>
    <xf numFmtId="164" fontId="2" fillId="0" borderId="10" xfId="0" applyNumberFormat="1" applyFont="1" applyFill="1" applyBorder="1" applyAlignment="1">
      <alignment horizontal="right"/>
    </xf>
    <xf numFmtId="164" fontId="2" fillId="0" borderId="15" xfId="0" applyNumberFormat="1" applyFont="1" applyBorder="1" applyAlignment="1">
      <alignment horizontal="right"/>
    </xf>
    <xf numFmtId="164" fontId="2" fillId="0" borderId="39" xfId="15" applyNumberFormat="1" applyFont="1" applyBorder="1" applyAlignment="1">
      <alignment horizontal="right"/>
    </xf>
    <xf numFmtId="164" fontId="0" fillId="0" borderId="26" xfId="0" applyNumberFormat="1" applyBorder="1"/>
    <xf numFmtId="164" fontId="2" fillId="0" borderId="34" xfId="0" applyNumberFormat="1" applyFont="1" applyBorder="1" applyAlignment="1">
      <alignment horizontal="right"/>
    </xf>
    <xf numFmtId="164" fontId="2" fillId="0" borderId="18" xfId="0" applyNumberFormat="1" applyFont="1" applyFill="1" applyBorder="1" applyAlignment="1">
      <alignment horizontal="right"/>
    </xf>
    <xf numFmtId="164" fontId="2" fillId="0" borderId="39" xfId="0" applyNumberFormat="1" applyFont="1" applyBorder="1" applyAlignment="1">
      <alignment horizontal="right"/>
    </xf>
    <xf numFmtId="164" fontId="2" fillId="0" borderId="35" xfId="0" applyNumberFormat="1" applyFont="1" applyBorder="1" applyAlignment="1">
      <alignment horizontal="right"/>
    </xf>
    <xf numFmtId="0" fontId="2" fillId="0" borderId="7" xfId="0" applyFont="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14" xfId="0" applyNumberFormat="1" applyFont="1" applyBorder="1" applyAlignment="1">
      <alignment horizontal="center" vertical="center"/>
    </xf>
    <xf numFmtId="0" fontId="2" fillId="0" borderId="39" xfId="0" applyFont="1" applyBorder="1" applyAlignment="1">
      <alignment horizontal="center"/>
    </xf>
    <xf numFmtId="0" fontId="2" fillId="0" borderId="35" xfId="0" applyFont="1" applyBorder="1" applyAlignment="1">
      <alignment horizontal="center"/>
    </xf>
    <xf numFmtId="167" fontId="2" fillId="0" borderId="19" xfId="15" applyNumberFormat="1" applyFont="1" applyFill="1" applyBorder="1" applyAlignment="1">
      <alignment horizontal="right" indent="1"/>
    </xf>
    <xf numFmtId="167" fontId="23" fillId="0" borderId="26" xfId="7" applyNumberFormat="1" applyFont="1" applyFill="1" applyBorder="1" applyAlignment="1">
      <alignment horizontal="center"/>
    </xf>
    <xf numFmtId="0" fontId="24" fillId="0" borderId="26" xfId="0" applyFont="1" applyFill="1" applyBorder="1"/>
    <xf numFmtId="0" fontId="4" fillId="0" borderId="0" xfId="0" applyFont="1" applyAlignment="1"/>
    <xf numFmtId="164" fontId="2" fillId="0" borderId="47" xfId="15" applyNumberFormat="1" applyFont="1" applyBorder="1" applyAlignment="1">
      <alignment horizontal="right"/>
    </xf>
    <xf numFmtId="164" fontId="2" fillId="0" borderId="18" xfId="0" applyNumberFormat="1" applyFont="1" applyBorder="1" applyAlignment="1">
      <alignment horizontal="right"/>
    </xf>
    <xf numFmtId="164" fontId="2" fillId="0" borderId="26" xfId="15" applyNumberFormat="1" applyFont="1" applyBorder="1" applyAlignment="1">
      <alignment horizontal="right"/>
    </xf>
    <xf numFmtId="164" fontId="0" fillId="0" borderId="26" xfId="0" applyNumberFormat="1" applyBorder="1" applyAlignment="1">
      <alignment horizontal="right"/>
    </xf>
    <xf numFmtId="164" fontId="2" fillId="0" borderId="53" xfId="15" applyNumberFormat="1" applyFont="1" applyBorder="1" applyAlignment="1">
      <alignment horizontal="right"/>
    </xf>
    <xf numFmtId="38" fontId="3" fillId="0" borderId="0" xfId="0" applyNumberFormat="1" applyFont="1" applyFill="1"/>
    <xf numFmtId="38" fontId="2" fillId="0" borderId="12" xfId="0" applyNumberFormat="1" applyFont="1" applyFill="1" applyBorder="1" applyAlignment="1">
      <alignment horizontal="right" indent="1"/>
    </xf>
    <xf numFmtId="37" fontId="2" fillId="0" borderId="13" xfId="15" applyNumberFormat="1" applyFont="1" applyBorder="1" applyAlignment="1">
      <alignment horizontal="center"/>
    </xf>
    <xf numFmtId="37" fontId="2" fillId="0" borderId="14" xfId="15" applyNumberFormat="1" applyFont="1" applyBorder="1" applyAlignment="1">
      <alignment horizontal="center"/>
    </xf>
    <xf numFmtId="37" fontId="2" fillId="0" borderId="15" xfId="15" applyNumberFormat="1" applyFont="1" applyBorder="1" applyAlignment="1">
      <alignment horizontal="center"/>
    </xf>
    <xf numFmtId="6" fontId="2" fillId="0" borderId="39"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39" xfId="0" applyNumberFormat="1" applyFont="1" applyFill="1" applyBorder="1" applyAlignment="1">
      <alignment horizontal="center"/>
    </xf>
    <xf numFmtId="6" fontId="2" fillId="0" borderId="14" xfId="0" applyNumberFormat="1" applyFont="1" applyBorder="1" applyAlignment="1">
      <alignment horizontal="center" vertical="center" wrapText="1"/>
    </xf>
    <xf numFmtId="6" fontId="2" fillId="0" borderId="7" xfId="0" applyNumberFormat="1" applyFont="1" applyBorder="1" applyAlignment="1">
      <alignment horizontal="center" vertical="center" wrapText="1"/>
    </xf>
    <xf numFmtId="6" fontId="2" fillId="0" borderId="14" xfId="0" applyNumberFormat="1" applyFont="1" applyBorder="1" applyAlignment="1">
      <alignment horizontal="center" vertical="center"/>
    </xf>
    <xf numFmtId="6" fontId="2" fillId="0" borderId="35" xfId="0" applyNumberFormat="1" applyFont="1" applyBorder="1" applyAlignment="1">
      <alignment horizontal="center"/>
    </xf>
    <xf numFmtId="6" fontId="2" fillId="0" borderId="20" xfId="0" applyNumberFormat="1" applyFont="1" applyBorder="1" applyAlignment="1">
      <alignment horizontal="center"/>
    </xf>
    <xf numFmtId="6" fontId="2" fillId="0" borderId="15" xfId="0" applyNumberFormat="1" applyFont="1" applyBorder="1" applyAlignment="1">
      <alignment horizontal="center"/>
    </xf>
    <xf numFmtId="6" fontId="2" fillId="0" borderId="35" xfId="0" applyNumberFormat="1" applyFont="1" applyFill="1" applyBorder="1" applyAlignment="1">
      <alignment horizontal="center"/>
    </xf>
    <xf numFmtId="6" fontId="2" fillId="0" borderId="15" xfId="0" applyNumberFormat="1" applyFont="1" applyBorder="1" applyAlignment="1">
      <alignment horizontal="center" vertical="center" wrapText="1"/>
    </xf>
    <xf numFmtId="6" fontId="2" fillId="0" borderId="9" xfId="0" applyNumberFormat="1" applyFont="1" applyBorder="1" applyAlignment="1">
      <alignment horizontal="center" vertical="center" wrapText="1"/>
    </xf>
    <xf numFmtId="6" fontId="2" fillId="0" borderId="15" xfId="0" applyNumberFormat="1" applyFont="1" applyBorder="1" applyAlignment="1">
      <alignment horizontal="center" vertical="center"/>
    </xf>
    <xf numFmtId="10" fontId="23" fillId="0" borderId="26" xfId="16" applyNumberFormat="1" applyFont="1" applyFill="1" applyBorder="1" applyAlignment="1">
      <alignment horizontal="center"/>
    </xf>
    <xf numFmtId="0" fontId="2" fillId="0" borderId="14" xfId="0" applyFont="1" applyBorder="1" applyAlignment="1">
      <alignment horizontal="center" vertical="center" wrapText="1"/>
    </xf>
    <xf numFmtId="164" fontId="28" fillId="0" borderId="0" xfId="0" applyNumberFormat="1" applyFont="1" applyBorder="1" applyAlignment="1">
      <alignment horizontal="center"/>
    </xf>
    <xf numFmtId="0" fontId="26" fillId="0" borderId="4" xfId="0" applyFont="1" applyFill="1" applyBorder="1" applyAlignment="1"/>
    <xf numFmtId="164" fontId="2" fillId="0" borderId="9" xfId="0" applyNumberFormat="1" applyFont="1" applyBorder="1" applyAlignment="1">
      <alignment horizontal="center" vertical="center" wrapText="1"/>
    </xf>
    <xf numFmtId="164" fontId="2" fillId="0" borderId="18"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164" fontId="2" fillId="0" borderId="18" xfId="0" applyNumberFormat="1" applyFont="1" applyBorder="1" applyAlignment="1">
      <alignment horizontal="center"/>
    </xf>
    <xf numFmtId="164" fontId="2" fillId="0" borderId="19" xfId="0" applyNumberFormat="1" applyFont="1" applyBorder="1" applyAlignment="1">
      <alignment horizontal="center"/>
    </xf>
    <xf numFmtId="0" fontId="4" fillId="2" borderId="57" xfId="0" applyFont="1" applyFill="1" applyBorder="1"/>
    <xf numFmtId="2" fontId="4" fillId="0" borderId="58" xfId="0" applyNumberFormat="1" applyFont="1" applyFill="1" applyBorder="1" applyAlignment="1">
      <alignment horizontal="center"/>
    </xf>
    <xf numFmtId="0" fontId="4" fillId="2" borderId="35" xfId="0" applyFont="1" applyFill="1" applyBorder="1"/>
    <xf numFmtId="164" fontId="0" fillId="0" borderId="20" xfId="0" applyNumberFormat="1" applyBorder="1" applyAlignment="1">
      <alignment horizontal="center"/>
    </xf>
    <xf numFmtId="164" fontId="2" fillId="0" borderId="35" xfId="15" applyNumberFormat="1" applyFont="1" applyBorder="1" applyAlignment="1">
      <alignment horizontal="right"/>
    </xf>
    <xf numFmtId="164" fontId="2" fillId="0" borderId="20" xfId="0" applyNumberFormat="1" applyFont="1" applyBorder="1" applyAlignment="1">
      <alignment horizontal="center"/>
    </xf>
    <xf numFmtId="164" fontId="2" fillId="0" borderId="12" xfId="0" applyNumberFormat="1" applyFont="1" applyBorder="1" applyAlignment="1">
      <alignment horizontal="center"/>
    </xf>
    <xf numFmtId="164" fontId="2" fillId="0" borderId="15" xfId="0" applyNumberFormat="1" applyFont="1" applyBorder="1" applyAlignment="1">
      <alignment horizontal="center" vertical="center"/>
    </xf>
    <xf numFmtId="0" fontId="6" fillId="0" borderId="26" xfId="0" applyFont="1" applyBorder="1" applyAlignment="1">
      <alignment vertical="center"/>
    </xf>
    <xf numFmtId="0" fontId="0" fillId="0" borderId="26" xfId="0" applyFont="1" applyBorder="1"/>
    <xf numFmtId="164" fontId="0" fillId="0" borderId="50" xfId="0" applyNumberFormat="1" applyBorder="1"/>
    <xf numFmtId="0" fontId="0" fillId="0" borderId="26" xfId="0" applyBorder="1" applyAlignment="1">
      <alignment horizontal="left"/>
    </xf>
    <xf numFmtId="0" fontId="0" fillId="0" borderId="26" xfId="0" applyBorder="1" applyAlignment="1">
      <alignment horizontal="left" vertical="center"/>
    </xf>
    <xf numFmtId="0" fontId="0" fillId="0" borderId="26" xfId="0" applyBorder="1" applyAlignment="1">
      <alignment horizontal="center"/>
    </xf>
    <xf numFmtId="0" fontId="29" fillId="0" borderId="0" xfId="0" applyFont="1" applyAlignment="1">
      <alignment horizontal="center"/>
    </xf>
    <xf numFmtId="0" fontId="2" fillId="0" borderId="26" xfId="0" applyFont="1" applyFill="1" applyBorder="1" applyAlignment="1">
      <alignment horizontal="center"/>
    </xf>
    <xf numFmtId="0" fontId="0" fillId="0" borderId="0" xfId="0" applyAlignment="1">
      <alignment horizontal="right" vertical="top"/>
    </xf>
    <xf numFmtId="164" fontId="2" fillId="0" borderId="50" xfId="0" applyNumberFormat="1" applyFont="1" applyFill="1" applyBorder="1" applyAlignment="1">
      <alignment horizontal="right" indent="1"/>
    </xf>
    <xf numFmtId="0" fontId="21" fillId="0" borderId="26" xfId="18" applyBorder="1"/>
    <xf numFmtId="0" fontId="4" fillId="0" borderId="26" xfId="0" applyFont="1" applyBorder="1" applyAlignment="1">
      <alignment horizontal="center"/>
    </xf>
    <xf numFmtId="9" fontId="4" fillId="2" borderId="37" xfId="0" applyNumberFormat="1" applyFont="1" applyFill="1" applyBorder="1" applyAlignment="1">
      <alignment horizontal="center"/>
    </xf>
    <xf numFmtId="164" fontId="0" fillId="0" borderId="59" xfId="0" applyNumberFormat="1" applyBorder="1" applyAlignment="1">
      <alignment horizontal="center"/>
    </xf>
    <xf numFmtId="164" fontId="0" fillId="0" borderId="43" xfId="0" applyNumberFormat="1" applyBorder="1" applyAlignment="1">
      <alignment horizontal="center"/>
    </xf>
    <xf numFmtId="9" fontId="4" fillId="2" borderId="29" xfId="0" applyNumberFormat="1" applyFont="1" applyFill="1" applyBorder="1" applyAlignment="1">
      <alignment horizontal="center"/>
    </xf>
    <xf numFmtId="0" fontId="0" fillId="0" borderId="55" xfId="0" applyBorder="1"/>
    <xf numFmtId="0" fontId="4" fillId="2" borderId="60" xfId="0" applyFont="1" applyFill="1" applyBorder="1"/>
    <xf numFmtId="0" fontId="4" fillId="2" borderId="42" xfId="0" applyFont="1" applyFill="1" applyBorder="1"/>
    <xf numFmtId="0" fontId="4" fillId="2" borderId="61" xfId="0" applyFont="1" applyFill="1" applyBorder="1"/>
    <xf numFmtId="164" fontId="0" fillId="0" borderId="18" xfId="0" applyNumberFormat="1" applyBorder="1" applyAlignment="1">
      <alignment horizontal="center"/>
    </xf>
    <xf numFmtId="0" fontId="0" fillId="0" borderId="0" xfId="0"/>
    <xf numFmtId="0" fontId="4" fillId="0" borderId="0" xfId="0" applyFont="1"/>
    <xf numFmtId="0" fontId="0" fillId="0" borderId="0" xfId="0" applyAlignment="1">
      <alignment horizontal="center"/>
    </xf>
    <xf numFmtId="0" fontId="4" fillId="0" borderId="0" xfId="0" applyFont="1" applyAlignment="1">
      <alignment horizontal="center"/>
    </xf>
    <xf numFmtId="164" fontId="0" fillId="0" borderId="0" xfId="0" applyNumberFormat="1"/>
    <xf numFmtId="9" fontId="0" fillId="0" borderId="0" xfId="16" applyFont="1"/>
    <xf numFmtId="167" fontId="0" fillId="0" borderId="0" xfId="15" applyNumberFormat="1" applyFont="1"/>
    <xf numFmtId="171" fontId="0" fillId="0" borderId="0" xfId="0" applyNumberFormat="1" applyFill="1"/>
    <xf numFmtId="171" fontId="4" fillId="0" borderId="58" xfId="0" applyNumberFormat="1" applyFont="1" applyFill="1" applyBorder="1" applyAlignment="1">
      <alignment horizontal="left"/>
    </xf>
    <xf numFmtId="164" fontId="2" fillId="0" borderId="19" xfId="0" applyNumberFormat="1" applyFont="1" applyBorder="1" applyAlignment="1">
      <alignment horizontal="right"/>
    </xf>
    <xf numFmtId="164" fontId="2" fillId="0" borderId="20" xfId="0" applyNumberFormat="1" applyFont="1" applyBorder="1" applyAlignment="1">
      <alignment horizontal="right"/>
    </xf>
    <xf numFmtId="0" fontId="2" fillId="0" borderId="5"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164" fontId="2" fillId="0" borderId="5" xfId="0" applyNumberFormat="1" applyFont="1" applyBorder="1" applyAlignment="1">
      <alignment horizontal="center" vertical="center"/>
    </xf>
    <xf numFmtId="164" fontId="2" fillId="0" borderId="7" xfId="0" applyNumberFormat="1" applyFont="1" applyBorder="1" applyAlignment="1">
      <alignment horizontal="center" vertical="center"/>
    </xf>
    <xf numFmtId="164" fontId="2" fillId="0" borderId="9" xfId="0" applyNumberFormat="1" applyFont="1" applyBorder="1" applyAlignment="1">
      <alignment horizontal="center" vertical="center"/>
    </xf>
    <xf numFmtId="164" fontId="2" fillId="0" borderId="5" xfId="0" applyNumberFormat="1" applyFont="1" applyBorder="1" applyAlignment="1">
      <alignment horizontal="center"/>
    </xf>
    <xf numFmtId="164" fontId="2" fillId="0" borderId="7" xfId="0" applyNumberFormat="1" applyFont="1" applyBorder="1" applyAlignment="1">
      <alignment horizontal="center"/>
    </xf>
    <xf numFmtId="164" fontId="2" fillId="0" borderId="9" xfId="0" applyNumberFormat="1" applyFont="1" applyBorder="1" applyAlignment="1">
      <alignment horizontal="center"/>
    </xf>
    <xf numFmtId="164" fontId="2" fillId="0" borderId="5" xfId="15" applyNumberFormat="1" applyFont="1" applyBorder="1" applyAlignment="1">
      <alignment horizontal="right"/>
    </xf>
    <xf numFmtId="164" fontId="2" fillId="0" borderId="7" xfId="15" applyNumberFormat="1" applyFont="1" applyBorder="1" applyAlignment="1">
      <alignment horizontal="right"/>
    </xf>
    <xf numFmtId="164" fontId="2" fillId="0" borderId="9" xfId="15" applyNumberFormat="1" applyFont="1" applyBorder="1" applyAlignment="1">
      <alignment horizontal="right"/>
    </xf>
    <xf numFmtId="172" fontId="0" fillId="0" borderId="18" xfId="0" applyNumberFormat="1" applyBorder="1" applyAlignment="1">
      <alignment horizontal="left"/>
    </xf>
    <xf numFmtId="172" fontId="0" fillId="0" borderId="43" xfId="0" applyNumberFormat="1" applyBorder="1" applyAlignment="1">
      <alignment horizontal="left"/>
    </xf>
    <xf numFmtId="172" fontId="0" fillId="0" borderId="20" xfId="0" applyNumberFormat="1" applyBorder="1" applyAlignment="1">
      <alignment horizontal="left"/>
    </xf>
    <xf numFmtId="6" fontId="0" fillId="0" borderId="0" xfId="0" applyNumberFormat="1"/>
    <xf numFmtId="0" fontId="0" fillId="0" borderId="41" xfId="0" applyBorder="1" applyAlignment="1">
      <alignment horizontal="center"/>
    </xf>
    <xf numFmtId="0" fontId="0" fillId="0" borderId="29" xfId="0" applyBorder="1" applyAlignment="1">
      <alignment horizontal="center"/>
    </xf>
    <xf numFmtId="0" fontId="2" fillId="0" borderId="38" xfId="0" applyFont="1" applyFill="1" applyBorder="1" applyAlignment="1">
      <alignment horizontal="center" vertical="center" wrapText="1"/>
    </xf>
    <xf numFmtId="0" fontId="0" fillId="0" borderId="0" xfId="0" applyFill="1" applyAlignment="1">
      <alignment horizontal="left" vertical="top" wrapText="1"/>
    </xf>
    <xf numFmtId="0" fontId="2" fillId="0" borderId="49"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4" fillId="0" borderId="27" xfId="0" applyFont="1" applyBorder="1" applyAlignment="1">
      <alignment horizontal="left"/>
    </xf>
    <xf numFmtId="0" fontId="4" fillId="0" borderId="26" xfId="0" applyFont="1" applyBorder="1" applyAlignment="1">
      <alignment horizontal="center"/>
    </xf>
    <xf numFmtId="0" fontId="26" fillId="0" borderId="0" xfId="0" applyFont="1" applyFill="1" applyBorder="1" applyAlignment="1"/>
    <xf numFmtId="167" fontId="2" fillId="0" borderId="34" xfId="15" applyNumberFormat="1" applyFont="1" applyFill="1" applyBorder="1" applyAlignment="1">
      <alignment horizontal="right" indent="1"/>
    </xf>
    <xf numFmtId="167" fontId="2" fillId="0" borderId="47" xfId="15" applyNumberFormat="1" applyFont="1" applyFill="1" applyBorder="1" applyAlignment="1">
      <alignment horizontal="right" indent="1"/>
    </xf>
    <xf numFmtId="167" fontId="2" fillId="0" borderId="39" xfId="15" applyNumberFormat="1" applyFont="1" applyFill="1" applyBorder="1" applyAlignment="1">
      <alignment horizontal="right" indent="1"/>
    </xf>
    <xf numFmtId="167" fontId="2" fillId="0" borderId="26" xfId="15" applyNumberFormat="1" applyFont="1" applyFill="1" applyBorder="1" applyAlignment="1">
      <alignment horizontal="right" indent="1"/>
    </xf>
    <xf numFmtId="167" fontId="2" fillId="0" borderId="35" xfId="15" applyNumberFormat="1" applyFont="1" applyFill="1" applyBorder="1" applyAlignment="1">
      <alignment horizontal="right" indent="1"/>
    </xf>
    <xf numFmtId="167" fontId="2" fillId="0" borderId="53" xfId="15" applyNumberFormat="1" applyFont="1" applyFill="1" applyBorder="1" applyAlignment="1">
      <alignment horizontal="right" indent="1"/>
    </xf>
    <xf numFmtId="0" fontId="2" fillId="0" borderId="55"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2" fillId="0" borderId="37" xfId="0" applyFont="1" applyFill="1" applyBorder="1" applyAlignment="1">
      <alignment horizontal="center" vertical="center" wrapText="1"/>
    </xf>
    <xf numFmtId="167" fontId="2" fillId="0" borderId="25" xfId="15" applyNumberFormat="1" applyFont="1" applyFill="1" applyBorder="1" applyAlignment="1">
      <alignment horizontal="right" indent="1"/>
    </xf>
    <xf numFmtId="37" fontId="2" fillId="0" borderId="34" xfId="15" applyNumberFormat="1" applyFont="1" applyFill="1" applyBorder="1" applyAlignment="1">
      <alignment horizontal="center"/>
    </xf>
    <xf numFmtId="37" fontId="2" fillId="0" borderId="47" xfId="15" applyNumberFormat="1" applyFont="1" applyFill="1" applyBorder="1" applyAlignment="1">
      <alignment horizontal="center"/>
    </xf>
    <xf numFmtId="164" fontId="2" fillId="0" borderId="47" xfId="15" applyNumberFormat="1" applyFont="1" applyFill="1" applyBorder="1" applyAlignment="1">
      <alignment horizontal="right"/>
    </xf>
    <xf numFmtId="37" fontId="2" fillId="0" borderId="39" xfId="15" applyNumberFormat="1" applyFont="1" applyFill="1" applyBorder="1" applyAlignment="1">
      <alignment horizontal="center"/>
    </xf>
    <xf numFmtId="37" fontId="2" fillId="0" borderId="26" xfId="15" applyNumberFormat="1" applyFont="1" applyFill="1" applyBorder="1" applyAlignment="1">
      <alignment horizontal="center"/>
    </xf>
    <xf numFmtId="164" fontId="2" fillId="0" borderId="26" xfId="15" applyNumberFormat="1" applyFont="1" applyFill="1" applyBorder="1" applyAlignment="1">
      <alignment horizontal="right"/>
    </xf>
    <xf numFmtId="164" fontId="2" fillId="0" borderId="19" xfId="15" applyNumberFormat="1" applyFont="1" applyFill="1" applyBorder="1" applyAlignment="1">
      <alignment horizontal="right"/>
    </xf>
    <xf numFmtId="37" fontId="2" fillId="0" borderId="35" xfId="15" applyNumberFormat="1" applyFont="1" applyFill="1" applyBorder="1" applyAlignment="1">
      <alignment horizontal="center"/>
    </xf>
    <xf numFmtId="37" fontId="2" fillId="0" borderId="53" xfId="15" applyNumberFormat="1" applyFont="1" applyFill="1" applyBorder="1" applyAlignment="1">
      <alignment horizontal="center"/>
    </xf>
    <xf numFmtId="164" fontId="2" fillId="0" borderId="53" xfId="15" applyNumberFormat="1" applyFont="1" applyFill="1" applyBorder="1" applyAlignment="1">
      <alignment horizontal="right"/>
    </xf>
    <xf numFmtId="164" fontId="2" fillId="0" borderId="20" xfId="15" applyNumberFormat="1" applyFont="1" applyFill="1" applyBorder="1" applyAlignment="1">
      <alignment horizontal="right"/>
    </xf>
    <xf numFmtId="37" fontId="2" fillId="0" borderId="0" xfId="0" applyNumberFormat="1" applyFont="1" applyFill="1"/>
    <xf numFmtId="0" fontId="0" fillId="0" borderId="55" xfId="0" applyFill="1" applyBorder="1" applyAlignment="1"/>
    <xf numFmtId="0" fontId="0" fillId="0" borderId="62" xfId="0" applyFill="1" applyBorder="1" applyAlignment="1"/>
    <xf numFmtId="0" fontId="0" fillId="0" borderId="37" xfId="0" applyFill="1" applyBorder="1" applyAlignment="1"/>
    <xf numFmtId="0" fontId="0" fillId="0" borderId="41" xfId="0" applyBorder="1" applyAlignment="1"/>
    <xf numFmtId="0" fontId="0" fillId="0" borderId="29" xfId="0" applyBorder="1" applyAlignment="1"/>
    <xf numFmtId="38" fontId="2" fillId="0" borderId="0" xfId="0" applyNumberFormat="1" applyFont="1" applyFill="1" applyBorder="1" applyAlignment="1">
      <alignment horizontal="right" indent="1"/>
    </xf>
    <xf numFmtId="0" fontId="9" fillId="0" borderId="0" xfId="0" applyFont="1" applyAlignment="1">
      <alignment vertical="center"/>
    </xf>
    <xf numFmtId="173" fontId="0" fillId="0" borderId="0" xfId="0" applyNumberFormat="1"/>
    <xf numFmtId="171" fontId="2" fillId="0" borderId="5" xfId="0" applyNumberFormat="1" applyFont="1" applyBorder="1" applyAlignment="1">
      <alignment horizontal="center"/>
    </xf>
    <xf numFmtId="174" fontId="2" fillId="0" borderId="34" xfId="0" applyNumberFormat="1" applyFont="1" applyBorder="1" applyAlignment="1">
      <alignment horizontal="center"/>
    </xf>
    <xf numFmtId="174" fontId="2" fillId="0" borderId="47" xfId="0" applyNumberFormat="1" applyFont="1" applyBorder="1" applyAlignment="1">
      <alignment horizontal="center"/>
    </xf>
    <xf numFmtId="174" fontId="2" fillId="0" borderId="18" xfId="0" applyNumberFormat="1" applyFont="1" applyBorder="1" applyAlignment="1">
      <alignment horizontal="center"/>
    </xf>
    <xf numFmtId="171" fontId="2" fillId="0" borderId="45" xfId="0" applyNumberFormat="1" applyFont="1" applyBorder="1" applyAlignment="1">
      <alignment horizontal="center"/>
    </xf>
    <xf numFmtId="174" fontId="2" fillId="0" borderId="39" xfId="0" applyNumberFormat="1" applyFont="1" applyBorder="1" applyAlignment="1">
      <alignment horizontal="center"/>
    </xf>
    <xf numFmtId="174" fontId="2" fillId="0" borderId="26" xfId="0" applyNumberFormat="1" applyFont="1" applyBorder="1" applyAlignment="1">
      <alignment horizontal="center"/>
    </xf>
    <xf numFmtId="174" fontId="2" fillId="0" borderId="19" xfId="0" applyNumberFormat="1" applyFont="1" applyBorder="1" applyAlignment="1">
      <alignment horizontal="center"/>
    </xf>
    <xf numFmtId="0" fontId="4" fillId="0" borderId="26" xfId="0" applyFont="1" applyBorder="1" applyAlignment="1">
      <alignment vertical="center"/>
    </xf>
    <xf numFmtId="0" fontId="0" fillId="0" borderId="26" xfId="0" applyBorder="1" applyAlignment="1">
      <alignment horizontal="center" vertical="center"/>
    </xf>
    <xf numFmtId="6" fontId="0" fillId="0" borderId="26" xfId="0" applyNumberFormat="1" applyBorder="1"/>
    <xf numFmtId="171" fontId="2" fillId="0" borderId="9" xfId="0" applyNumberFormat="1" applyFont="1" applyBorder="1" applyAlignment="1">
      <alignment horizontal="center"/>
    </xf>
    <xf numFmtId="174" fontId="2" fillId="0" borderId="35" xfId="0" applyNumberFormat="1" applyFont="1" applyBorder="1" applyAlignment="1">
      <alignment horizontal="center"/>
    </xf>
    <xf numFmtId="174" fontId="2" fillId="0" borderId="53" xfId="0" applyNumberFormat="1" applyFont="1" applyBorder="1" applyAlignment="1">
      <alignment horizontal="center"/>
    </xf>
    <xf numFmtId="174" fontId="2" fillId="0" borderId="20" xfId="0" applyNumberFormat="1" applyFont="1" applyBorder="1" applyAlignment="1">
      <alignment horizontal="center"/>
    </xf>
    <xf numFmtId="6" fontId="3" fillId="0" borderId="0" xfId="0" applyNumberFormat="1" applyFont="1"/>
    <xf numFmtId="6" fontId="2" fillId="0" borderId="0" xfId="0" applyNumberFormat="1" applyFont="1" applyAlignment="1">
      <alignment horizontal="center"/>
    </xf>
    <xf numFmtId="0" fontId="0" fillId="0" borderId="0" xfId="0" applyAlignment="1">
      <alignment wrapText="1"/>
    </xf>
    <xf numFmtId="0" fontId="4" fillId="0" borderId="0" xfId="0" applyFont="1" applyAlignment="1">
      <alignment horizontal="center" vertical="center" textRotation="90" wrapText="1"/>
    </xf>
    <xf numFmtId="0" fontId="4" fillId="0" borderId="4" xfId="0" applyFont="1" applyBorder="1" applyAlignment="1"/>
    <xf numFmtId="164" fontId="2" fillId="0" borderId="12" xfId="0" applyNumberFormat="1" applyFont="1" applyFill="1" applyBorder="1" applyAlignment="1">
      <alignment horizontal="right" indent="1"/>
    </xf>
    <xf numFmtId="164" fontId="2" fillId="0" borderId="50" xfId="0" applyNumberFormat="1" applyFont="1" applyFill="1" applyBorder="1"/>
    <xf numFmtId="6" fontId="2" fillId="0" borderId="47" xfId="15" applyNumberFormat="1" applyFont="1" applyFill="1" applyBorder="1" applyAlignment="1">
      <alignment horizontal="right"/>
    </xf>
    <xf numFmtId="6" fontId="2" fillId="0" borderId="18" xfId="0" applyNumberFormat="1" applyFont="1" applyFill="1" applyBorder="1" applyAlignment="1">
      <alignment horizontal="right"/>
    </xf>
    <xf numFmtId="6" fontId="2" fillId="0" borderId="26" xfId="15" applyNumberFormat="1" applyFont="1" applyFill="1" applyBorder="1" applyAlignment="1">
      <alignment horizontal="right"/>
    </xf>
    <xf numFmtId="6" fontId="2" fillId="0" borderId="19" xfId="15" applyNumberFormat="1" applyFont="1" applyFill="1" applyBorder="1" applyAlignment="1">
      <alignment horizontal="right"/>
    </xf>
    <xf numFmtId="6" fontId="2" fillId="0" borderId="53" xfId="15" applyNumberFormat="1" applyFont="1" applyFill="1" applyBorder="1" applyAlignment="1">
      <alignment horizontal="right"/>
    </xf>
    <xf numFmtId="6" fontId="2" fillId="0" borderId="20" xfId="15" applyNumberFormat="1" applyFont="1" applyFill="1" applyBorder="1" applyAlignment="1">
      <alignment horizontal="right"/>
    </xf>
    <xf numFmtId="3" fontId="2" fillId="0" borderId="13" xfId="0" applyNumberFormat="1" applyFont="1" applyBorder="1" applyAlignment="1">
      <alignment horizontal="center"/>
    </xf>
    <xf numFmtId="3" fontId="2" fillId="0" borderId="14" xfId="0" applyNumberFormat="1" applyFont="1" applyBorder="1" applyAlignment="1">
      <alignment horizontal="center"/>
    </xf>
    <xf numFmtId="173" fontId="0" fillId="0" borderId="26" xfId="0" applyNumberFormat="1" applyBorder="1" applyAlignment="1">
      <alignment horizontal="center" vertical="center"/>
    </xf>
    <xf numFmtId="173" fontId="0" fillId="0" borderId="26" xfId="0" applyNumberFormat="1" applyBorder="1"/>
    <xf numFmtId="0" fontId="6" fillId="0" borderId="0" xfId="0" applyFont="1" applyAlignment="1">
      <alignment horizontal="center"/>
    </xf>
    <xf numFmtId="0" fontId="14" fillId="0" borderId="0" xfId="0" applyFont="1" applyAlignment="1">
      <alignment horizontal="center"/>
    </xf>
    <xf numFmtId="0" fontId="6" fillId="0" borderId="0" xfId="0" applyFont="1" applyAlignment="1">
      <alignment horizontal="center" vertical="center"/>
    </xf>
    <xf numFmtId="3" fontId="2" fillId="0" borderId="15" xfId="0" applyNumberFormat="1" applyFont="1" applyBorder="1" applyAlignment="1">
      <alignment horizontal="center"/>
    </xf>
    <xf numFmtId="0" fontId="30" fillId="0" borderId="0" xfId="0" applyFont="1"/>
    <xf numFmtId="0" fontId="4" fillId="0" borderId="0" xfId="0" applyFont="1" applyAlignment="1">
      <alignment horizontal="left"/>
    </xf>
    <xf numFmtId="164" fontId="0" fillId="0" borderId="0" xfId="0" applyNumberFormat="1" applyAlignment="1">
      <alignment horizontal="center"/>
    </xf>
    <xf numFmtId="0" fontId="2" fillId="0" borderId="5" xfId="0" applyFont="1" applyBorder="1" applyAlignment="1">
      <alignment horizontal="center" vertical="center"/>
    </xf>
    <xf numFmtId="6" fontId="2" fillId="0" borderId="13" xfId="0" applyNumberFormat="1" applyFont="1" applyBorder="1" applyAlignment="1">
      <alignment horizontal="right"/>
    </xf>
    <xf numFmtId="0" fontId="4" fillId="0" borderId="26" xfId="0" applyFont="1" applyBorder="1" applyAlignment="1">
      <alignment horizontal="left"/>
    </xf>
    <xf numFmtId="164" fontId="4" fillId="0" borderId="26" xfId="0" applyNumberFormat="1" applyFont="1" applyBorder="1" applyAlignment="1">
      <alignment horizontal="center"/>
    </xf>
    <xf numFmtId="0" fontId="2" fillId="0" borderId="7" xfId="0" applyFont="1" applyBorder="1" applyAlignment="1">
      <alignment horizontal="center" vertical="center"/>
    </xf>
    <xf numFmtId="6" fontId="2" fillId="0" borderId="14" xfId="0" applyNumberFormat="1" applyFont="1" applyBorder="1" applyAlignment="1">
      <alignment horizontal="right"/>
    </xf>
    <xf numFmtId="164" fontId="0" fillId="0" borderId="26" xfId="0" applyNumberFormat="1" applyBorder="1" applyAlignment="1">
      <alignment horizontal="center"/>
    </xf>
    <xf numFmtId="9" fontId="0" fillId="0" borderId="0" xfId="16" applyFont="1" applyAlignment="1">
      <alignment horizontal="center"/>
    </xf>
    <xf numFmtId="0" fontId="29" fillId="0" borderId="0" xfId="0" applyFont="1"/>
    <xf numFmtId="0" fontId="29" fillId="0" borderId="23" xfId="0" applyFont="1" applyBorder="1"/>
    <xf numFmtId="0" fontId="0" fillId="0" borderId="26" xfId="0" applyBorder="1" applyAlignment="1">
      <alignment horizontal="right"/>
    </xf>
    <xf numFmtId="0" fontId="6" fillId="0" borderId="23" xfId="0" applyFont="1" applyBorder="1" applyAlignment="1">
      <alignment horizontal="center"/>
    </xf>
    <xf numFmtId="0" fontId="2" fillId="0" borderId="9" xfId="0" applyFont="1" applyBorder="1" applyAlignment="1">
      <alignment horizontal="center" vertical="center"/>
    </xf>
    <xf numFmtId="6" fontId="2" fillId="0" borderId="15" xfId="0" applyNumberFormat="1" applyFont="1" applyBorder="1" applyAlignment="1">
      <alignment horizontal="right"/>
    </xf>
    <xf numFmtId="164" fontId="2" fillId="0" borderId="0" xfId="0" applyNumberFormat="1" applyFont="1"/>
    <xf numFmtId="6" fontId="2" fillId="0" borderId="12" xfId="0" applyNumberFormat="1" applyFont="1" applyBorder="1" applyAlignment="1">
      <alignment horizontal="right" indent="1"/>
    </xf>
    <xf numFmtId="0" fontId="0" fillId="0" borderId="26" xfId="0" applyBorder="1" applyAlignment="1">
      <alignment horizontal="right" vertical="center"/>
    </xf>
    <xf numFmtId="0" fontId="0" fillId="0" borderId="0" xfId="0" applyBorder="1" applyAlignment="1">
      <alignment horizontal="left" vertical="center"/>
    </xf>
    <xf numFmtId="164" fontId="0" fillId="0" borderId="0" xfId="0" applyNumberFormat="1" applyBorder="1" applyAlignment="1">
      <alignment horizontal="right"/>
    </xf>
    <xf numFmtId="0" fontId="0" fillId="0" borderId="21" xfId="0" applyBorder="1"/>
    <xf numFmtId="0" fontId="0" fillId="0" borderId="21" xfId="0" applyBorder="1" applyAlignment="1">
      <alignment horizontal="left"/>
    </xf>
    <xf numFmtId="170" fontId="0" fillId="0" borderId="26" xfId="0" applyNumberFormat="1" applyBorder="1" applyAlignment="1">
      <alignment horizontal="right"/>
    </xf>
    <xf numFmtId="170" fontId="0" fillId="0" borderId="26" xfId="0" applyNumberFormat="1" applyBorder="1"/>
    <xf numFmtId="0" fontId="4" fillId="0" borderId="26" xfId="0" applyFont="1" applyBorder="1" applyAlignment="1">
      <alignment horizontal="left" vertical="center"/>
    </xf>
    <xf numFmtId="44" fontId="0" fillId="0" borderId="0" xfId="0" applyNumberFormat="1"/>
    <xf numFmtId="169" fontId="0" fillId="0" borderId="26" xfId="0" applyNumberFormat="1" applyBorder="1" applyAlignment="1">
      <alignment horizontal="center"/>
    </xf>
    <xf numFmtId="164" fontId="0" fillId="0" borderId="26" xfId="0" applyNumberFormat="1" applyFill="1" applyBorder="1" applyAlignment="1">
      <alignment horizontal="center"/>
    </xf>
    <xf numFmtId="164" fontId="0" fillId="0" borderId="26" xfId="0" applyNumberFormat="1" applyFill="1" applyBorder="1"/>
    <xf numFmtId="0" fontId="4" fillId="0" borderId="23" xfId="0" applyFont="1" applyBorder="1" applyAlignment="1">
      <alignment horizontal="center"/>
    </xf>
    <xf numFmtId="0" fontId="4" fillId="0" borderId="0" xfId="0" applyFont="1" applyBorder="1" applyAlignment="1">
      <alignment horizontal="center"/>
    </xf>
    <xf numFmtId="0" fontId="4" fillId="0" borderId="0" xfId="0" applyFont="1" applyBorder="1" applyAlignment="1"/>
    <xf numFmtId="37" fontId="0" fillId="0" borderId="23" xfId="15" applyNumberFormat="1" applyFont="1" applyFill="1" applyBorder="1" applyAlignment="1">
      <alignment horizontal="center"/>
    </xf>
    <xf numFmtId="9" fontId="0" fillId="0" borderId="0" xfId="16" applyFont="1" applyBorder="1" applyAlignment="1">
      <alignment horizontal="center"/>
    </xf>
    <xf numFmtId="10" fontId="0" fillId="0" borderId="0" xfId="16" applyNumberFormat="1" applyFont="1" applyBorder="1" applyAlignment="1">
      <alignment horizontal="center"/>
    </xf>
    <xf numFmtId="0" fontId="24" fillId="0" borderId="69" xfId="0" applyFont="1" applyFill="1" applyBorder="1" applyAlignment="1">
      <alignment horizontal="right"/>
    </xf>
    <xf numFmtId="10" fontId="23" fillId="0" borderId="69" xfId="16" applyNumberFormat="1" applyFont="1" applyFill="1" applyBorder="1" applyAlignment="1">
      <alignment horizontal="center"/>
    </xf>
    <xf numFmtId="37" fontId="2" fillId="0" borderId="39" xfId="15" applyNumberFormat="1" applyFont="1" applyBorder="1" applyAlignment="1">
      <alignment horizontal="center"/>
    </xf>
    <xf numFmtId="37" fontId="2" fillId="0" borderId="34" xfId="15" applyNumberFormat="1" applyFont="1" applyBorder="1" applyAlignment="1">
      <alignment horizontal="center"/>
    </xf>
    <xf numFmtId="37" fontId="2" fillId="0" borderId="35" xfId="15" applyNumberFormat="1" applyFont="1" applyBorder="1" applyAlignment="1">
      <alignment horizontal="center"/>
    </xf>
    <xf numFmtId="37" fontId="2" fillId="0" borderId="64" xfId="15" applyNumberFormat="1" applyFont="1" applyFill="1" applyBorder="1" applyAlignment="1">
      <alignment horizontal="center"/>
    </xf>
    <xf numFmtId="37" fontId="2" fillId="0" borderId="56" xfId="15" applyNumberFormat="1" applyFont="1" applyFill="1" applyBorder="1" applyAlignment="1">
      <alignment horizontal="center"/>
    </xf>
    <xf numFmtId="37" fontId="2" fillId="0" borderId="65" xfId="15" applyNumberFormat="1" applyFont="1" applyFill="1" applyBorder="1" applyAlignment="1">
      <alignment horizontal="center"/>
    </xf>
    <xf numFmtId="6" fontId="2" fillId="0" borderId="34" xfId="0" applyNumberFormat="1" applyFont="1" applyBorder="1" applyAlignment="1">
      <alignment horizontal="right"/>
    </xf>
    <xf numFmtId="6" fontId="2" fillId="0" borderId="18" xfId="0" applyNumberFormat="1" applyFont="1" applyBorder="1" applyAlignment="1">
      <alignment horizontal="right"/>
    </xf>
    <xf numFmtId="6" fontId="2" fillId="0" borderId="60" xfId="0" applyNumberFormat="1" applyFont="1" applyBorder="1" applyAlignment="1">
      <alignment horizontal="right"/>
    </xf>
    <xf numFmtId="6" fontId="2" fillId="0" borderId="59" xfId="0" applyNumberFormat="1" applyFont="1" applyBorder="1" applyAlignment="1">
      <alignment horizontal="right"/>
    </xf>
    <xf numFmtId="6" fontId="2" fillId="0" borderId="35" xfId="0" applyNumberFormat="1" applyFont="1" applyBorder="1" applyAlignment="1">
      <alignment horizontal="right"/>
    </xf>
    <xf numFmtId="6" fontId="2" fillId="0" borderId="20" xfId="0" applyNumberFormat="1" applyFont="1" applyBorder="1" applyAlignment="1">
      <alignment horizontal="right"/>
    </xf>
    <xf numFmtId="6" fontId="2" fillId="0" borderId="6" xfId="0" applyNumberFormat="1" applyFont="1" applyBorder="1" applyAlignment="1">
      <alignment horizontal="right"/>
    </xf>
    <xf numFmtId="6" fontId="2" fillId="0" borderId="56" xfId="0" applyNumberFormat="1" applyFont="1" applyBorder="1" applyAlignment="1">
      <alignment horizontal="right"/>
    </xf>
    <xf numFmtId="6" fontId="2" fillId="0" borderId="26" xfId="0" applyNumberFormat="1" applyFont="1" applyBorder="1" applyAlignment="1">
      <alignment horizontal="right"/>
    </xf>
    <xf numFmtId="6" fontId="2" fillId="0" borderId="19" xfId="0" applyNumberFormat="1" applyFont="1" applyBorder="1" applyAlignment="1">
      <alignment horizontal="right"/>
    </xf>
    <xf numFmtId="6" fontId="2" fillId="0" borderId="8" xfId="0" applyNumberFormat="1" applyFont="1" applyBorder="1" applyAlignment="1">
      <alignment horizontal="right"/>
    </xf>
    <xf numFmtId="6" fontId="2" fillId="0" borderId="39" xfId="0" applyNumberFormat="1" applyFont="1" applyBorder="1" applyAlignment="1">
      <alignment horizontal="right"/>
    </xf>
    <xf numFmtId="6" fontId="2" fillId="0" borderId="65" xfId="0" applyNumberFormat="1" applyFont="1" applyBorder="1" applyAlignment="1">
      <alignment horizontal="right"/>
    </xf>
    <xf numFmtId="6" fontId="2" fillId="0" borderId="53" xfId="0" applyNumberFormat="1" applyFont="1" applyBorder="1" applyAlignment="1">
      <alignment horizontal="right"/>
    </xf>
    <xf numFmtId="6" fontId="2" fillId="0" borderId="10" xfId="0" applyNumberFormat="1" applyFont="1" applyBorder="1" applyAlignment="1">
      <alignment horizontal="right"/>
    </xf>
    <xf numFmtId="1" fontId="0" fillId="0" borderId="26" xfId="0" applyNumberFormat="1" applyBorder="1"/>
    <xf numFmtId="0" fontId="21" fillId="0" borderId="56" xfId="18" applyBorder="1"/>
    <xf numFmtId="0" fontId="0" fillId="0" borderId="72" xfId="0" applyBorder="1" applyAlignment="1">
      <alignment horizontal="center" vertical="center"/>
    </xf>
    <xf numFmtId="0" fontId="0" fillId="0" borderId="0" xfId="0" applyAlignment="1"/>
    <xf numFmtId="0" fontId="0" fillId="0" borderId="26" xfId="0" applyBorder="1" applyAlignment="1">
      <alignment horizontal="center"/>
    </xf>
    <xf numFmtId="0" fontId="0" fillId="0" borderId="26" xfId="0" applyFill="1" applyBorder="1"/>
    <xf numFmtId="0" fontId="0" fillId="0" borderId="26" xfId="0" applyFill="1" applyBorder="1" applyAlignment="1">
      <alignment horizontal="right" vertical="center"/>
    </xf>
    <xf numFmtId="0" fontId="0" fillId="0" borderId="26" xfId="0" applyFill="1" applyBorder="1" applyAlignment="1">
      <alignment horizontal="center"/>
    </xf>
    <xf numFmtId="0" fontId="11" fillId="0" borderId="0" xfId="0" applyFont="1" applyAlignment="1">
      <alignment horizontal="center"/>
    </xf>
    <xf numFmtId="0" fontId="24" fillId="0" borderId="26" xfId="0" applyFont="1" applyFill="1" applyBorder="1" applyAlignment="1">
      <alignment horizontal="center"/>
    </xf>
    <xf numFmtId="0" fontId="0" fillId="0" borderId="0" xfId="0" applyAlignment="1">
      <alignment horizontal="left" vertical="top" wrapText="1"/>
    </xf>
    <xf numFmtId="0" fontId="4" fillId="0" borderId="0" xfId="0" applyFont="1" applyBorder="1" applyAlignment="1">
      <alignment horizontal="left"/>
    </xf>
    <xf numFmtId="0" fontId="4" fillId="0" borderId="0" xfId="0" applyFont="1" applyFill="1" applyBorder="1" applyAlignment="1">
      <alignment horizontal="left"/>
    </xf>
    <xf numFmtId="0" fontId="0" fillId="0" borderId="26" xfId="0" applyBorder="1" applyAlignment="1">
      <alignment horizontal="center"/>
    </xf>
    <xf numFmtId="0" fontId="4" fillId="0" borderId="26" xfId="0" applyFont="1" applyBorder="1" applyAlignment="1">
      <alignment horizontal="center" vertical="center"/>
    </xf>
    <xf numFmtId="6" fontId="2" fillId="0" borderId="64" xfId="0" applyNumberFormat="1" applyFont="1" applyBorder="1" applyAlignment="1">
      <alignment horizontal="center"/>
    </xf>
    <xf numFmtId="6" fontId="2" fillId="0" borderId="47" xfId="0" applyNumberFormat="1" applyFont="1" applyBorder="1" applyAlignment="1">
      <alignment horizontal="center"/>
    </xf>
    <xf numFmtId="6" fontId="2" fillId="0" borderId="18" xfId="0" applyNumberFormat="1" applyFont="1" applyBorder="1" applyAlignment="1">
      <alignment horizontal="center"/>
    </xf>
    <xf numFmtId="169" fontId="0" fillId="0" borderId="0" xfId="0" applyNumberFormat="1" applyFont="1" applyFill="1" applyBorder="1" applyAlignment="1">
      <alignment horizontal="center"/>
    </xf>
    <xf numFmtId="168" fontId="0" fillId="0" borderId="0" xfId="16" applyNumberFormat="1" applyFont="1" applyFill="1" applyBorder="1" applyAlignment="1">
      <alignment horizontal="center"/>
    </xf>
    <xf numFmtId="2" fontId="0" fillId="0" borderId="0" xfId="16" applyNumberFormat="1" applyFont="1" applyFill="1" applyBorder="1" applyAlignment="1">
      <alignment horizontal="center"/>
    </xf>
    <xf numFmtId="0" fontId="4" fillId="0" borderId="26" xfId="0" applyFont="1" applyBorder="1" applyAlignment="1">
      <alignment horizontal="center" vertical="top" wrapText="1"/>
    </xf>
    <xf numFmtId="0" fontId="4" fillId="0" borderId="26" xfId="0" applyFont="1" applyBorder="1" applyAlignment="1">
      <alignment horizontal="center" vertical="top"/>
    </xf>
    <xf numFmtId="1" fontId="0" fillId="0" borderId="26" xfId="0" applyNumberFormat="1" applyBorder="1" applyAlignment="1">
      <alignment horizontal="center" vertical="top" wrapText="1"/>
    </xf>
    <xf numFmtId="164" fontId="0" fillId="0" borderId="26" xfId="0" applyNumberFormat="1" applyBorder="1" applyAlignment="1">
      <alignment horizontal="center" vertical="top" wrapText="1"/>
    </xf>
    <xf numFmtId="164" fontId="0" fillId="0" borderId="26" xfId="0" applyNumberFormat="1" applyBorder="1" applyAlignment="1">
      <alignment vertical="top" wrapText="1"/>
    </xf>
    <xf numFmtId="6" fontId="2" fillId="0" borderId="34" xfId="0" applyNumberFormat="1" applyFont="1" applyBorder="1" applyAlignment="1">
      <alignment horizontal="center"/>
    </xf>
    <xf numFmtId="6" fontId="2" fillId="0" borderId="13" xfId="0" applyNumberFormat="1" applyFont="1" applyBorder="1" applyAlignment="1">
      <alignment horizontal="center"/>
    </xf>
    <xf numFmtId="6" fontId="2" fillId="0" borderId="6" xfId="0" applyNumberFormat="1" applyFont="1" applyBorder="1" applyAlignment="1">
      <alignment horizontal="center"/>
    </xf>
    <xf numFmtId="6" fontId="2" fillId="0" borderId="60" xfId="0" applyNumberFormat="1" applyFont="1" applyBorder="1" applyAlignment="1">
      <alignment horizontal="center"/>
    </xf>
    <xf numFmtId="6" fontId="2" fillId="0" borderId="59" xfId="0" applyNumberFormat="1" applyFont="1" applyBorder="1" applyAlignment="1">
      <alignment horizontal="center"/>
    </xf>
    <xf numFmtId="6" fontId="2" fillId="0" borderId="56" xfId="0" applyNumberFormat="1" applyFont="1" applyBorder="1" applyAlignment="1">
      <alignment horizontal="center"/>
    </xf>
    <xf numFmtId="6" fontId="2" fillId="0" borderId="26" xfId="0" applyNumberFormat="1" applyFont="1" applyBorder="1" applyAlignment="1">
      <alignment horizontal="center"/>
    </xf>
    <xf numFmtId="6" fontId="2" fillId="0" borderId="8" xfId="0" applyNumberFormat="1" applyFont="1" applyBorder="1" applyAlignment="1">
      <alignment horizontal="center"/>
    </xf>
    <xf numFmtId="2" fontId="0" fillId="0" borderId="26" xfId="0" applyNumberFormat="1" applyBorder="1" applyAlignment="1">
      <alignment horizontal="center"/>
    </xf>
    <xf numFmtId="171" fontId="0" fillId="0" borderId="26" xfId="0" applyNumberFormat="1" applyBorder="1"/>
    <xf numFmtId="0" fontId="32" fillId="0" borderId="0" xfId="6" applyFont="1"/>
    <xf numFmtId="0" fontId="7" fillId="0" borderId="0" xfId="6"/>
    <xf numFmtId="0" fontId="34" fillId="0" borderId="0" xfId="19" applyFont="1" applyAlignment="1" applyProtection="1"/>
    <xf numFmtId="0" fontId="35" fillId="0" borderId="0" xfId="6" applyFont="1"/>
    <xf numFmtId="0" fontId="32" fillId="0" borderId="0" xfId="6" applyFont="1" applyAlignment="1">
      <alignment horizontal="center"/>
    </xf>
    <xf numFmtId="3" fontId="32" fillId="0" borderId="0" xfId="6" applyNumberFormat="1" applyFont="1" applyAlignment="1">
      <alignment horizontal="center"/>
    </xf>
    <xf numFmtId="2" fontId="32" fillId="0" borderId="0" xfId="6" applyNumberFormat="1" applyFont="1" applyAlignment="1">
      <alignment horizontal="center"/>
    </xf>
    <xf numFmtId="2" fontId="0" fillId="0" borderId="0" xfId="0" applyNumberFormat="1" applyAlignment="1">
      <alignment horizontal="center"/>
    </xf>
    <xf numFmtId="16" fontId="32" fillId="0" borderId="0" xfId="6" quotePrefix="1" applyNumberFormat="1" applyFont="1" applyAlignment="1">
      <alignment horizontal="center"/>
    </xf>
    <xf numFmtId="171" fontId="0" fillId="0" borderId="0" xfId="0" applyNumberFormat="1"/>
    <xf numFmtId="6" fontId="2" fillId="0" borderId="65" xfId="0" applyNumberFormat="1" applyFont="1" applyBorder="1" applyAlignment="1">
      <alignment horizontal="center"/>
    </xf>
    <xf numFmtId="6" fontId="2" fillId="0" borderId="53" xfId="0" applyNumberFormat="1" applyFont="1" applyBorder="1" applyAlignment="1">
      <alignment horizontal="center"/>
    </xf>
    <xf numFmtId="6" fontId="2" fillId="0" borderId="10" xfId="0" applyNumberFormat="1" applyFont="1" applyBorder="1" applyAlignment="1">
      <alignment horizontal="center"/>
    </xf>
    <xf numFmtId="171" fontId="4" fillId="0" borderId="26" xfId="0" applyNumberFormat="1" applyFont="1" applyBorder="1" applyAlignment="1">
      <alignment horizontal="center" vertical="center"/>
    </xf>
    <xf numFmtId="0" fontId="32" fillId="0" borderId="0" xfId="6" applyFont="1" applyAlignment="1">
      <alignment vertical="center"/>
    </xf>
    <xf numFmtId="3" fontId="2" fillId="0" borderId="0" xfId="0" applyNumberFormat="1" applyFont="1"/>
    <xf numFmtId="174" fontId="2" fillId="0" borderId="0" xfId="0" applyNumberFormat="1" applyFont="1"/>
    <xf numFmtId="171" fontId="0" fillId="0" borderId="26" xfId="0" applyNumberFormat="1" applyBorder="1" applyAlignment="1">
      <alignment horizontal="center" vertical="center"/>
    </xf>
    <xf numFmtId="0" fontId="21" fillId="0" borderId="0" xfId="18" applyAlignment="1" applyProtection="1"/>
    <xf numFmtId="0" fontId="0" fillId="0" borderId="51" xfId="0" applyBorder="1" applyAlignment="1">
      <alignment vertical="top"/>
    </xf>
    <xf numFmtId="0" fontId="0" fillId="0" borderId="28" xfId="0" applyBorder="1" applyAlignment="1">
      <alignment horizontal="center" vertical="top"/>
    </xf>
    <xf numFmtId="0" fontId="0" fillId="0" borderId="56" xfId="0" applyBorder="1" applyAlignment="1">
      <alignment vertical="top"/>
    </xf>
    <xf numFmtId="3" fontId="0" fillId="0" borderId="21" xfId="0" applyNumberFormat="1" applyBorder="1" applyAlignment="1">
      <alignment horizontal="center" vertical="top"/>
    </xf>
    <xf numFmtId="0" fontId="0" fillId="3" borderId="26" xfId="0" applyFill="1" applyBorder="1" applyAlignment="1">
      <alignment horizontal="center" vertical="center"/>
    </xf>
    <xf numFmtId="6" fontId="0" fillId="3" borderId="26" xfId="0" applyNumberFormat="1" applyFill="1" applyBorder="1"/>
    <xf numFmtId="0" fontId="0" fillId="0" borderId="73" xfId="0" applyBorder="1" applyAlignment="1">
      <alignment vertical="top"/>
    </xf>
    <xf numFmtId="3" fontId="0" fillId="0" borderId="74" xfId="0" applyNumberFormat="1" applyBorder="1" applyAlignment="1">
      <alignment horizontal="center" vertical="top"/>
    </xf>
    <xf numFmtId="0" fontId="3" fillId="0" borderId="40" xfId="0" applyFont="1" applyFill="1" applyBorder="1" applyAlignment="1">
      <alignment horizontal="center" vertical="center" wrapText="1"/>
    </xf>
    <xf numFmtId="0" fontId="24" fillId="0" borderId="41" xfId="0" applyFont="1" applyFill="1" applyBorder="1" applyAlignment="1">
      <alignment horizontal="center"/>
    </xf>
    <xf numFmtId="0" fontId="0" fillId="0" borderId="0" xfId="0"/>
    <xf numFmtId="0" fontId="0" fillId="0" borderId="0" xfId="0"/>
    <xf numFmtId="175" fontId="2" fillId="0" borderId="34" xfId="0" applyNumberFormat="1" applyFont="1" applyBorder="1" applyAlignment="1">
      <alignment horizontal="center"/>
    </xf>
    <xf numFmtId="164" fontId="2" fillId="0" borderId="75" xfId="15" applyNumberFormat="1" applyFont="1" applyFill="1" applyBorder="1" applyAlignment="1">
      <alignment horizontal="right"/>
    </xf>
    <xf numFmtId="164" fontId="2" fillId="0" borderId="21" xfId="15" applyNumberFormat="1" applyFont="1" applyFill="1" applyBorder="1" applyAlignment="1">
      <alignment horizontal="right"/>
    </xf>
    <xf numFmtId="164" fontId="2" fillId="0" borderId="76" xfId="15" applyNumberFormat="1" applyFont="1" applyFill="1" applyBorder="1" applyAlignment="1">
      <alignment horizontal="right"/>
    </xf>
    <xf numFmtId="6" fontId="2" fillId="0" borderId="64" xfId="0" applyNumberFormat="1" applyFont="1" applyBorder="1" applyAlignment="1">
      <alignment horizontal="right"/>
    </xf>
    <xf numFmtId="6" fontId="2" fillId="0" borderId="47" xfId="0" applyNumberFormat="1" applyFont="1" applyBorder="1" applyAlignment="1">
      <alignment horizontal="right"/>
    </xf>
    <xf numFmtId="0" fontId="0" fillId="0" borderId="0" xfId="0" applyNumberFormat="1" applyAlignment="1">
      <alignment horizontal="center"/>
    </xf>
    <xf numFmtId="0" fontId="0" fillId="0" borderId="0" xfId="0"/>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3" fillId="0" borderId="40" xfId="0" applyFont="1" applyFill="1" applyBorder="1" applyAlignment="1">
      <alignment horizontal="center" vertical="center"/>
    </xf>
    <xf numFmtId="0" fontId="3" fillId="0" borderId="29"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164" fontId="3" fillId="0" borderId="40" xfId="0" applyNumberFormat="1" applyFont="1" applyFill="1" applyBorder="1" applyAlignment="1">
      <alignment horizontal="center" vertical="center"/>
    </xf>
    <xf numFmtId="164" fontId="3" fillId="0" borderId="29" xfId="0" applyNumberFormat="1" applyFont="1" applyFill="1" applyBorder="1" applyAlignment="1">
      <alignment horizontal="center" vertical="center"/>
    </xf>
    <xf numFmtId="0" fontId="3" fillId="0" borderId="40"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4" fillId="0" borderId="0" xfId="0" applyFont="1" applyBorder="1" applyAlignment="1">
      <alignment horizontal="left"/>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4" fillId="0" borderId="0" xfId="0" applyFont="1" applyFill="1" applyBorder="1" applyAlignment="1">
      <alignment horizontal="left"/>
    </xf>
    <xf numFmtId="0" fontId="2" fillId="0" borderId="49"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xf>
    <xf numFmtId="0" fontId="24" fillId="0" borderId="41" xfId="0" applyFont="1" applyFill="1" applyBorder="1" applyAlignment="1">
      <alignment horizontal="center"/>
    </xf>
    <xf numFmtId="0" fontId="24" fillId="0" borderId="29" xfId="0" applyFont="1" applyFill="1" applyBorder="1" applyAlignment="1">
      <alignment horizontal="center"/>
    </xf>
    <xf numFmtId="0" fontId="24" fillId="0" borderId="40" xfId="0" applyFont="1" applyFill="1" applyBorder="1" applyAlignment="1">
      <alignment horizontal="center"/>
    </xf>
    <xf numFmtId="0" fontId="0" fillId="0" borderId="0" xfId="0" applyAlignment="1">
      <alignment horizontal="left" vertical="top"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49"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4" fillId="0" borderId="56" xfId="0" applyFont="1" applyBorder="1" applyAlignment="1">
      <alignment horizontal="center" vertical="center"/>
    </xf>
    <xf numFmtId="0" fontId="4" fillId="0" borderId="26"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29" xfId="0" applyFont="1" applyBorder="1" applyAlignment="1">
      <alignment horizontal="center" vertical="center"/>
    </xf>
    <xf numFmtId="0" fontId="4" fillId="0" borderId="40" xfId="0" applyFont="1" applyBorder="1" applyAlignment="1">
      <alignment horizontal="center"/>
    </xf>
    <xf numFmtId="0" fontId="4" fillId="0" borderId="41" xfId="0" applyFont="1" applyBorder="1" applyAlignment="1">
      <alignment horizontal="center"/>
    </xf>
    <xf numFmtId="0" fontId="4" fillId="0" borderId="1" xfId="0" applyFont="1" applyBorder="1" applyAlignment="1">
      <alignment horizontal="center"/>
    </xf>
    <xf numFmtId="0" fontId="4" fillId="0" borderId="33" xfId="0" applyFont="1" applyBorder="1" applyAlignment="1">
      <alignment horizontal="center"/>
    </xf>
    <xf numFmtId="0" fontId="2" fillId="0" borderId="13"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18" xfId="0" applyFont="1" applyBorder="1" applyAlignment="1">
      <alignment horizontal="center" vertical="center"/>
    </xf>
    <xf numFmtId="0" fontId="2" fillId="0" borderId="54" xfId="0" applyFont="1" applyBorder="1" applyAlignment="1">
      <alignment horizontal="center" vertical="center"/>
    </xf>
    <xf numFmtId="0" fontId="2" fillId="0" borderId="24" xfId="0" applyFont="1" applyBorder="1" applyAlignment="1">
      <alignment horizontal="center" vertical="center" wrapText="1"/>
    </xf>
    <xf numFmtId="0" fontId="0" fillId="0" borderId="0" xfId="0"/>
    <xf numFmtId="0" fontId="2" fillId="0" borderId="16"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0" fillId="0" borderId="23" xfId="0" applyBorder="1" applyAlignment="1">
      <alignment horizontal="left" vertical="center" wrapText="1"/>
    </xf>
    <xf numFmtId="0" fontId="0" fillId="0" borderId="0" xfId="0" applyAlignment="1">
      <alignment horizontal="left" vertical="center" wrapText="1"/>
    </xf>
    <xf numFmtId="0" fontId="2" fillId="0" borderId="34" xfId="0" applyFont="1" applyBorder="1" applyAlignment="1">
      <alignment horizontal="center" vertical="center"/>
    </xf>
    <xf numFmtId="0" fontId="2" fillId="0" borderId="35"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0" fillId="0" borderId="40" xfId="0" applyBorder="1" applyAlignment="1">
      <alignment horizontal="center"/>
    </xf>
    <xf numFmtId="0" fontId="0" fillId="0" borderId="29" xfId="0" applyBorder="1" applyAlignment="1">
      <alignment horizontal="center"/>
    </xf>
    <xf numFmtId="0" fontId="2" fillId="0" borderId="33"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0" xfId="0" applyFill="1" applyAlignment="1">
      <alignment horizontal="left" vertical="top" wrapText="1"/>
    </xf>
    <xf numFmtId="0" fontId="4" fillId="0" borderId="50" xfId="0" applyFont="1" applyBorder="1" applyAlignment="1">
      <alignment horizontal="center"/>
    </xf>
    <xf numFmtId="0" fontId="4" fillId="0" borderId="29" xfId="0" applyFont="1" applyBorder="1" applyAlignment="1">
      <alignment horizont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8" fillId="0" borderId="22"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2" xfId="4" applyFont="1" applyFill="1" applyBorder="1" applyAlignment="1">
      <alignment horizontal="center" vertical="center"/>
    </xf>
    <xf numFmtId="0" fontId="8" fillId="0" borderId="24" xfId="4" applyFont="1" applyFill="1" applyBorder="1" applyAlignment="1">
      <alignment horizontal="center" vertical="center"/>
    </xf>
    <xf numFmtId="0" fontId="8" fillId="0" borderId="25" xfId="4" applyFont="1" applyFill="1" applyBorder="1" applyAlignment="1">
      <alignment horizontal="center" vertical="center"/>
    </xf>
    <xf numFmtId="0" fontId="8" fillId="0" borderId="28" xfId="0" applyFont="1" applyFill="1" applyBorder="1" applyAlignment="1">
      <alignment horizontal="center" wrapText="1"/>
    </xf>
    <xf numFmtId="0" fontId="8" fillId="0" borderId="51" xfId="0" applyFont="1" applyFill="1" applyBorder="1" applyAlignment="1">
      <alignment horizontal="center" wrapText="1"/>
    </xf>
    <xf numFmtId="0" fontId="8" fillId="0" borderId="26" xfId="0" applyFont="1" applyFill="1" applyBorder="1" applyAlignment="1">
      <alignment horizontal="center" wrapText="1"/>
    </xf>
    <xf numFmtId="0" fontId="8" fillId="0" borderId="22" xfId="0" applyFont="1" applyFill="1" applyBorder="1" applyAlignment="1">
      <alignment horizontal="left" vertical="center"/>
    </xf>
    <xf numFmtId="0" fontId="8" fillId="0" borderId="24" xfId="0" applyFont="1" applyFill="1" applyBorder="1" applyAlignment="1">
      <alignment horizontal="left" vertical="center"/>
    </xf>
    <xf numFmtId="0" fontId="8" fillId="0" borderId="25" xfId="0" applyFont="1" applyFill="1" applyBorder="1" applyAlignment="1">
      <alignment horizontal="left" vertical="center"/>
    </xf>
    <xf numFmtId="0" fontId="8" fillId="0" borderId="22"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24" fillId="0" borderId="26" xfId="0" applyFont="1" applyFill="1" applyBorder="1" applyAlignment="1">
      <alignment horizontal="center"/>
    </xf>
    <xf numFmtId="0" fontId="24" fillId="0" borderId="0" xfId="0" applyFont="1" applyFill="1" applyBorder="1" applyAlignment="1">
      <alignment horizontal="center"/>
    </xf>
    <xf numFmtId="0" fontId="23" fillId="0" borderId="34" xfId="0" applyFont="1" applyFill="1" applyBorder="1" applyAlignment="1">
      <alignment horizontal="center" vertical="center"/>
    </xf>
    <xf numFmtId="0" fontId="23" fillId="0" borderId="47"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37" xfId="0" applyFont="1" applyFill="1" applyBorder="1" applyAlignment="1">
      <alignment horizontal="center" vertical="center"/>
    </xf>
    <xf numFmtId="0" fontId="2" fillId="0" borderId="40"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4" fillId="0" borderId="21" xfId="0" applyFont="1" applyFill="1" applyBorder="1" applyAlignment="1">
      <alignment horizontal="center"/>
    </xf>
    <xf numFmtId="0" fontId="24" fillId="0" borderId="8" xfId="0" applyFont="1" applyFill="1" applyBorder="1" applyAlignment="1">
      <alignment horizontal="center"/>
    </xf>
    <xf numFmtId="0" fontId="24" fillId="0" borderId="56" xfId="0" applyFont="1" applyFill="1" applyBorder="1" applyAlignment="1">
      <alignment horizontal="center"/>
    </xf>
    <xf numFmtId="0" fontId="2" fillId="0" borderId="11"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0" fillId="0" borderId="26" xfId="0" applyBorder="1" applyAlignment="1">
      <alignment horizontal="center"/>
    </xf>
    <xf numFmtId="0" fontId="0" fillId="0" borderId="21" xfId="0" applyBorder="1" applyAlignment="1">
      <alignment horizontal="center"/>
    </xf>
    <xf numFmtId="0" fontId="0" fillId="0" borderId="8" xfId="0" applyBorder="1" applyAlignment="1">
      <alignment horizontal="center"/>
    </xf>
    <xf numFmtId="0" fontId="0" fillId="0" borderId="56" xfId="0" applyBorder="1" applyAlignment="1">
      <alignment horizontal="center"/>
    </xf>
    <xf numFmtId="0" fontId="2" fillId="0" borderId="38" xfId="0" applyFont="1" applyBorder="1" applyAlignment="1">
      <alignment horizontal="center" vertical="center"/>
    </xf>
    <xf numFmtId="0" fontId="2" fillId="0" borderId="36" xfId="0" applyFont="1" applyBorder="1" applyAlignment="1">
      <alignment horizontal="center" vertical="center"/>
    </xf>
    <xf numFmtId="49" fontId="2" fillId="0" borderId="16" xfId="0" applyNumberFormat="1" applyFont="1" applyBorder="1" applyAlignment="1">
      <alignment horizontal="center" vertical="center" wrapText="1"/>
    </xf>
    <xf numFmtId="49" fontId="2" fillId="0" borderId="17" xfId="0" applyNumberFormat="1" applyFont="1" applyBorder="1" applyAlignment="1">
      <alignment horizontal="center" vertical="center" wrapText="1"/>
    </xf>
  </cellXfs>
  <cellStyles count="20">
    <cellStyle name="Comma" xfId="15" builtinId="3"/>
    <cellStyle name="Comma 2" xfId="7" xr:uid="{00000000-0005-0000-0000-000001000000}"/>
    <cellStyle name="Comma0" xfId="8" xr:uid="{00000000-0005-0000-0000-000002000000}"/>
    <cellStyle name="Currency" xfId="1" builtinId="4"/>
    <cellStyle name="Currency0" xfId="9" xr:uid="{00000000-0005-0000-0000-000004000000}"/>
    <cellStyle name="Date" xfId="10" xr:uid="{00000000-0005-0000-0000-000005000000}"/>
    <cellStyle name="Fixed" xfId="11" xr:uid="{00000000-0005-0000-0000-000006000000}"/>
    <cellStyle name="Hyperlink" xfId="18" builtinId="8"/>
    <cellStyle name="Hyperlink 2" xfId="19" xr:uid="{95908C48-2AAB-453C-A416-661491E9F2A1}"/>
    <cellStyle name="Normal" xfId="0" builtinId="0"/>
    <cellStyle name="Normal 16" xfId="2" xr:uid="{00000000-0005-0000-0000-000009000000}"/>
    <cellStyle name="Normal 17" xfId="4" xr:uid="{00000000-0005-0000-0000-00000A000000}"/>
    <cellStyle name="Normal 18" xfId="3" xr:uid="{00000000-0005-0000-0000-00000B000000}"/>
    <cellStyle name="Normal 19" xfId="5" xr:uid="{00000000-0005-0000-0000-00000C000000}"/>
    <cellStyle name="Normal 2" xfId="6" xr:uid="{00000000-0005-0000-0000-00000D000000}"/>
    <cellStyle name="Normal 3" xfId="12" xr:uid="{00000000-0005-0000-0000-00000E000000}"/>
    <cellStyle name="Normal 4" xfId="13" xr:uid="{00000000-0005-0000-0000-00000F000000}"/>
    <cellStyle name="Normal 5" xfId="17" xr:uid="{00000000-0005-0000-0000-000010000000}"/>
    <cellStyle name="Percent" xfId="16" builtinId="5"/>
    <cellStyle name="Percent 2" xfId="14" xr:uid="{00000000-0005-0000-0000-000012000000}"/>
  </cellStyles>
  <dxfs count="1">
    <dxf>
      <fill>
        <patternFill>
          <bgColor rgb="FFFF0000"/>
        </patternFill>
      </fill>
    </dxf>
  </dxfs>
  <tableStyles count="0" defaultTableStyle="TableStyleMedium2" defaultPivotStyle="PivotStyleLight16"/>
  <colors>
    <mruColors>
      <color rgb="FF0037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1207033</xdr:colOff>
      <xdr:row>49</xdr:row>
      <xdr:rowOff>122464</xdr:rowOff>
    </xdr:from>
    <xdr:to>
      <xdr:col>19</xdr:col>
      <xdr:colOff>156059</xdr:colOff>
      <xdr:row>63</xdr:row>
      <xdr:rowOff>98090</xdr:rowOff>
    </xdr:to>
    <xdr:pic>
      <xdr:nvPicPr>
        <xdr:cNvPr id="2" name="Picture 1">
          <a:extLst>
            <a:ext uri="{FF2B5EF4-FFF2-40B4-BE49-F238E27FC236}">
              <a16:creationId xmlns:a16="http://schemas.microsoft.com/office/drawing/2014/main" id="{0C0741D5-DA3A-4E5E-B02D-8D76A1829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51180" y="9905199"/>
          <a:ext cx="9168791" cy="2642626"/>
        </a:xfrm>
        <a:prstGeom prst="rect">
          <a:avLst/>
        </a:prstGeom>
      </xdr:spPr>
    </xdr:pic>
    <xdr:clientData/>
  </xdr:twoCellAnchor>
  <xdr:twoCellAnchor editAs="oneCell">
    <xdr:from>
      <xdr:col>14</xdr:col>
      <xdr:colOff>98451</xdr:colOff>
      <xdr:row>63</xdr:row>
      <xdr:rowOff>108057</xdr:rowOff>
    </xdr:from>
    <xdr:to>
      <xdr:col>18</xdr:col>
      <xdr:colOff>29936</xdr:colOff>
      <xdr:row>86</xdr:row>
      <xdr:rowOff>12314</xdr:rowOff>
    </xdr:to>
    <xdr:pic>
      <xdr:nvPicPr>
        <xdr:cNvPr id="3" name="Picture 2">
          <a:extLst>
            <a:ext uri="{FF2B5EF4-FFF2-40B4-BE49-F238E27FC236}">
              <a16:creationId xmlns:a16="http://schemas.microsoft.com/office/drawing/2014/main" id="{D0D94CAF-2AD7-4C97-87A1-720FCFF01E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364039" y="12557792"/>
          <a:ext cx="8324691" cy="4285757"/>
        </a:xfrm>
        <a:prstGeom prst="rect">
          <a:avLst/>
        </a:prstGeom>
      </xdr:spPr>
    </xdr:pic>
    <xdr:clientData/>
  </xdr:twoCellAnchor>
  <xdr:twoCellAnchor editAs="oneCell">
    <xdr:from>
      <xdr:col>14</xdr:col>
      <xdr:colOff>112059</xdr:colOff>
      <xdr:row>86</xdr:row>
      <xdr:rowOff>100854</xdr:rowOff>
    </xdr:from>
    <xdr:to>
      <xdr:col>17</xdr:col>
      <xdr:colOff>96370</xdr:colOff>
      <xdr:row>105</xdr:row>
      <xdr:rowOff>26726</xdr:rowOff>
    </xdr:to>
    <xdr:pic>
      <xdr:nvPicPr>
        <xdr:cNvPr id="5" name="Picture 4">
          <a:extLst>
            <a:ext uri="{FF2B5EF4-FFF2-40B4-BE49-F238E27FC236}">
              <a16:creationId xmlns:a16="http://schemas.microsoft.com/office/drawing/2014/main" id="{684E46DA-FF11-4D75-9B37-EC71F517A5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377647" y="16965707"/>
          <a:ext cx="7772400" cy="3567784"/>
        </a:xfrm>
        <a:prstGeom prst="rect">
          <a:avLst/>
        </a:prstGeom>
      </xdr:spPr>
    </xdr:pic>
    <xdr:clientData/>
  </xdr:twoCellAnchor>
  <xdr:twoCellAnchor editAs="oneCell">
    <xdr:from>
      <xdr:col>14</xdr:col>
      <xdr:colOff>156882</xdr:colOff>
      <xdr:row>105</xdr:row>
      <xdr:rowOff>156883</xdr:rowOff>
    </xdr:from>
    <xdr:to>
      <xdr:col>16</xdr:col>
      <xdr:colOff>222436</xdr:colOff>
      <xdr:row>118</xdr:row>
      <xdr:rowOff>71158</xdr:rowOff>
    </xdr:to>
    <xdr:pic>
      <xdr:nvPicPr>
        <xdr:cNvPr id="11" name="Picture 10">
          <a:extLst>
            <a:ext uri="{FF2B5EF4-FFF2-40B4-BE49-F238E27FC236}">
              <a16:creationId xmlns:a16="http://schemas.microsoft.com/office/drawing/2014/main" id="{2892FC03-E77F-4557-9585-A7CD422140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422470" y="20697265"/>
          <a:ext cx="7248525" cy="239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526676</xdr:colOff>
      <xdr:row>34</xdr:row>
      <xdr:rowOff>78442</xdr:rowOff>
    </xdr:from>
    <xdr:to>
      <xdr:col>17</xdr:col>
      <xdr:colOff>4853</xdr:colOff>
      <xdr:row>42</xdr:row>
      <xdr:rowOff>112414</xdr:rowOff>
    </xdr:to>
    <xdr:pic>
      <xdr:nvPicPr>
        <xdr:cNvPr id="4" name="Picture 3">
          <a:extLst>
            <a:ext uri="{FF2B5EF4-FFF2-40B4-BE49-F238E27FC236}">
              <a16:creationId xmlns:a16="http://schemas.microsoft.com/office/drawing/2014/main" id="{657C84D7-B2D0-4F72-BAA1-A32CA102590C}"/>
            </a:ext>
          </a:extLst>
        </xdr:cNvPr>
        <xdr:cNvPicPr>
          <a:picLocks noChangeAspect="1"/>
        </xdr:cNvPicPr>
      </xdr:nvPicPr>
      <xdr:blipFill>
        <a:blip xmlns:r="http://schemas.openxmlformats.org/officeDocument/2006/relationships" r:embed="rId1"/>
        <a:stretch>
          <a:fillRect/>
        </a:stretch>
      </xdr:blipFill>
      <xdr:spPr>
        <a:xfrm>
          <a:off x="12763500" y="6947648"/>
          <a:ext cx="6000000" cy="16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67235</xdr:colOff>
      <xdr:row>3</xdr:row>
      <xdr:rowOff>67235</xdr:rowOff>
    </xdr:from>
    <xdr:to>
      <xdr:col>34</xdr:col>
      <xdr:colOff>245478</xdr:colOff>
      <xdr:row>42</xdr:row>
      <xdr:rowOff>100397</xdr:rowOff>
    </xdr:to>
    <xdr:grpSp>
      <xdr:nvGrpSpPr>
        <xdr:cNvPr id="2" name="Group 1">
          <a:extLst>
            <a:ext uri="{FF2B5EF4-FFF2-40B4-BE49-F238E27FC236}">
              <a16:creationId xmlns:a16="http://schemas.microsoft.com/office/drawing/2014/main" id="{B52BFBCD-FB53-4427-BB99-02D5B758F828}"/>
            </a:ext>
          </a:extLst>
        </xdr:cNvPr>
        <xdr:cNvGrpSpPr/>
      </xdr:nvGrpSpPr>
      <xdr:grpSpPr>
        <a:xfrm>
          <a:off x="12886764" y="649941"/>
          <a:ext cx="12885714" cy="8090191"/>
          <a:chOff x="28250030" y="5737412"/>
          <a:chExt cx="12885714" cy="8123809"/>
        </a:xfrm>
      </xdr:grpSpPr>
      <xdr:pic>
        <xdr:nvPicPr>
          <xdr:cNvPr id="3" name="Picture 2">
            <a:extLst>
              <a:ext uri="{FF2B5EF4-FFF2-40B4-BE49-F238E27FC236}">
                <a16:creationId xmlns:a16="http://schemas.microsoft.com/office/drawing/2014/main" id="{46234C9C-27A7-4766-8F94-E86AB783304D}"/>
              </a:ext>
            </a:extLst>
          </xdr:cNvPr>
          <xdr:cNvPicPr>
            <a:picLocks noChangeAspect="1"/>
          </xdr:cNvPicPr>
        </xdr:nvPicPr>
        <xdr:blipFill>
          <a:blip xmlns:r="http://schemas.openxmlformats.org/officeDocument/2006/relationships" r:embed="rId1"/>
          <a:stretch>
            <a:fillRect/>
          </a:stretch>
        </xdr:blipFill>
        <xdr:spPr>
          <a:xfrm>
            <a:off x="28250030" y="5737412"/>
            <a:ext cx="12885714" cy="8123809"/>
          </a:xfrm>
          <a:prstGeom prst="rect">
            <a:avLst/>
          </a:prstGeom>
        </xdr:spPr>
      </xdr:pic>
      <xdr:sp macro="" textlink="">
        <xdr:nvSpPr>
          <xdr:cNvPr id="4" name="Rectangle 3">
            <a:extLst>
              <a:ext uri="{FF2B5EF4-FFF2-40B4-BE49-F238E27FC236}">
                <a16:creationId xmlns:a16="http://schemas.microsoft.com/office/drawing/2014/main" id="{7A17414C-7A19-4DDD-8C0A-27DB7A24FB87}"/>
              </a:ext>
            </a:extLst>
          </xdr:cNvPr>
          <xdr:cNvSpPr/>
        </xdr:nvSpPr>
        <xdr:spPr>
          <a:xfrm>
            <a:off x="30042971" y="8659442"/>
            <a:ext cx="268941" cy="249619"/>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Rectangle 4">
            <a:extLst>
              <a:ext uri="{FF2B5EF4-FFF2-40B4-BE49-F238E27FC236}">
                <a16:creationId xmlns:a16="http://schemas.microsoft.com/office/drawing/2014/main" id="{B683FCA4-1FB5-417F-8A6C-299E4EFDE701}"/>
              </a:ext>
            </a:extLst>
          </xdr:cNvPr>
          <xdr:cNvSpPr/>
        </xdr:nvSpPr>
        <xdr:spPr>
          <a:xfrm rot="1999541">
            <a:off x="30011028" y="8689366"/>
            <a:ext cx="365355" cy="80058"/>
          </a:xfrm>
          <a:prstGeom prst="rect">
            <a:avLst/>
          </a:prstGeom>
          <a:solidFill>
            <a:srgbClr val="0037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22412</xdr:colOff>
      <xdr:row>28</xdr:row>
      <xdr:rowOff>22412</xdr:rowOff>
    </xdr:from>
    <xdr:to>
      <xdr:col>26</xdr:col>
      <xdr:colOff>637685</xdr:colOff>
      <xdr:row>70</xdr:row>
      <xdr:rowOff>44368</xdr:rowOff>
    </xdr:to>
    <xdr:grpSp>
      <xdr:nvGrpSpPr>
        <xdr:cNvPr id="4" name="Group 3">
          <a:extLst>
            <a:ext uri="{FF2B5EF4-FFF2-40B4-BE49-F238E27FC236}">
              <a16:creationId xmlns:a16="http://schemas.microsoft.com/office/drawing/2014/main" id="{19F3F7E3-A5E6-40C2-9450-560708AD48E0}"/>
            </a:ext>
          </a:extLst>
        </xdr:cNvPr>
        <xdr:cNvGrpSpPr/>
      </xdr:nvGrpSpPr>
      <xdr:grpSpPr>
        <a:xfrm>
          <a:off x="19016383" y="5771030"/>
          <a:ext cx="12885714" cy="8056573"/>
          <a:chOff x="28250030" y="5737412"/>
          <a:chExt cx="12885714" cy="8123809"/>
        </a:xfrm>
      </xdr:grpSpPr>
      <xdr:pic>
        <xdr:nvPicPr>
          <xdr:cNvPr id="5" name="Picture 4">
            <a:extLst>
              <a:ext uri="{FF2B5EF4-FFF2-40B4-BE49-F238E27FC236}">
                <a16:creationId xmlns:a16="http://schemas.microsoft.com/office/drawing/2014/main" id="{AA087293-7AE6-412E-A155-A9608155E560}"/>
              </a:ext>
            </a:extLst>
          </xdr:cNvPr>
          <xdr:cNvPicPr>
            <a:picLocks noChangeAspect="1"/>
          </xdr:cNvPicPr>
        </xdr:nvPicPr>
        <xdr:blipFill>
          <a:blip xmlns:r="http://schemas.openxmlformats.org/officeDocument/2006/relationships" r:embed="rId1"/>
          <a:stretch>
            <a:fillRect/>
          </a:stretch>
        </xdr:blipFill>
        <xdr:spPr>
          <a:xfrm>
            <a:off x="28250030" y="5737412"/>
            <a:ext cx="12885714" cy="8123809"/>
          </a:xfrm>
          <a:prstGeom prst="rect">
            <a:avLst/>
          </a:prstGeom>
        </xdr:spPr>
      </xdr:pic>
      <xdr:sp macro="" textlink="">
        <xdr:nvSpPr>
          <xdr:cNvPr id="6" name="Rectangle 5">
            <a:extLst>
              <a:ext uri="{FF2B5EF4-FFF2-40B4-BE49-F238E27FC236}">
                <a16:creationId xmlns:a16="http://schemas.microsoft.com/office/drawing/2014/main" id="{1EDBD14B-EFED-4A57-9F32-5405CF88415C}"/>
              </a:ext>
            </a:extLst>
          </xdr:cNvPr>
          <xdr:cNvSpPr/>
        </xdr:nvSpPr>
        <xdr:spPr>
          <a:xfrm>
            <a:off x="30042971" y="8659442"/>
            <a:ext cx="268941" cy="249619"/>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EF6C67FD-C795-4C09-A770-A9A0C66F7B90}"/>
              </a:ext>
            </a:extLst>
          </xdr:cNvPr>
          <xdr:cNvSpPr/>
        </xdr:nvSpPr>
        <xdr:spPr>
          <a:xfrm rot="1999541">
            <a:off x="30011028" y="8689366"/>
            <a:ext cx="365355" cy="80058"/>
          </a:xfrm>
          <a:prstGeom prst="rect">
            <a:avLst/>
          </a:prstGeom>
          <a:solidFill>
            <a:srgbClr val="0037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rans/Grant%20Applications/2022%20Grants/RAISE/MnDOT%20Highway%2053/BCA/Attachment%20A%20-%20Hwy%2053%20BCA%20Workbo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ebapps.srfconsulting.com/Projects/09000/9228/TS/BCA/2016%20Update/Scott%20County%20BCA%20Workbook%20201604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
      <sheetName val="Travel Time Savings "/>
      <sheetName val="Travel Time - Progress Ext"/>
      <sheetName val="Operating Cost-Roughness"/>
      <sheetName val="SafetyBenefits"/>
      <sheetName val="Air Quality"/>
      <sheetName val="Operating and Maintenance Costs"/>
      <sheetName val="Capital Cost and RCV Calc"/>
      <sheetName val="Travel Time - Detour"/>
      <sheetName val="Operating Costs - Detour"/>
    </sheetNames>
    <sheetDataSet>
      <sheetData sheetId="0">
        <row r="4">
          <cell r="D4">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cmfclearinghouse.org/detail.cfm?facid=7570" TargetMode="External"/><Relationship Id="rId7" Type="http://schemas.openxmlformats.org/officeDocument/2006/relationships/printerSettings" Target="../printerSettings/printerSettings4.bin"/><Relationship Id="rId2" Type="http://schemas.openxmlformats.org/officeDocument/2006/relationships/hyperlink" Target="http://www.cmfclearinghouse.org/detail.cfm?facid=7571" TargetMode="External"/><Relationship Id="rId1" Type="http://schemas.openxmlformats.org/officeDocument/2006/relationships/hyperlink" Target="http://www.cmfclearinghouse.org/detail.cfm?facid=357" TargetMode="External"/><Relationship Id="rId6" Type="http://schemas.openxmlformats.org/officeDocument/2006/relationships/hyperlink" Target="https://www.dot.state.mn.us/roadwork/rci/docs/trafficsafetyatrcistudy.pdf" TargetMode="External"/><Relationship Id="rId5" Type="http://schemas.openxmlformats.org/officeDocument/2006/relationships/hyperlink" Target="http://www.cmfclearinghouse.org/detail.cfm?facid=459" TargetMode="External"/><Relationship Id="rId4" Type="http://schemas.openxmlformats.org/officeDocument/2006/relationships/hyperlink" Target="http://www.cmfclearinghouse.org/detail.cfm?facid=9821"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ansportation.anl.gov/pdfs/idling_worksheet.pdf" TargetMode="External"/><Relationship Id="rId1" Type="http://schemas.openxmlformats.org/officeDocument/2006/relationships/hyperlink" Target="http://energy.gov/eere/vehicles/fact-861-february-23-2015-idle-fuel-consumption-selected-gasoline-and-diesel-vehicle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E13"/>
  <sheetViews>
    <sheetView view="pageBreakPreview" zoomScaleNormal="100" zoomScaleSheetLayoutView="100" workbookViewId="0">
      <selection activeCell="D22" sqref="D22"/>
    </sheetView>
  </sheetViews>
  <sheetFormatPr defaultRowHeight="15" x14ac:dyDescent="0.25"/>
  <cols>
    <col min="2" max="2" width="35.140625" customWidth="1"/>
    <col min="3" max="3" width="13.42578125" customWidth="1"/>
  </cols>
  <sheetData>
    <row r="5" spans="2:5" x14ac:dyDescent="0.25">
      <c r="B5" s="26" t="s">
        <v>83</v>
      </c>
      <c r="C5" s="123"/>
      <c r="E5" s="131"/>
    </row>
    <row r="6" spans="2:5" x14ac:dyDescent="0.25">
      <c r="B6" s="124" t="s">
        <v>140</v>
      </c>
      <c r="C6" s="125">
        <v>2020</v>
      </c>
      <c r="E6" s="135"/>
    </row>
    <row r="7" spans="2:5" x14ac:dyDescent="0.25">
      <c r="B7" s="124" t="s">
        <v>128</v>
      </c>
      <c r="C7" s="125">
        <v>2024</v>
      </c>
      <c r="E7" s="132"/>
    </row>
    <row r="8" spans="2:5" x14ac:dyDescent="0.25">
      <c r="B8" s="124" t="s">
        <v>129</v>
      </c>
      <c r="C8" s="125">
        <v>2</v>
      </c>
      <c r="E8" s="135"/>
    </row>
    <row r="9" spans="2:5" x14ac:dyDescent="0.25">
      <c r="B9" s="124" t="s">
        <v>84</v>
      </c>
      <c r="C9" s="125">
        <v>20</v>
      </c>
      <c r="E9" s="132"/>
    </row>
    <row r="10" spans="2:5" x14ac:dyDescent="0.25">
      <c r="B10" s="124" t="s">
        <v>130</v>
      </c>
      <c r="C10" s="125">
        <f>C7+C8</f>
        <v>2026</v>
      </c>
    </row>
    <row r="11" spans="2:5" x14ac:dyDescent="0.25">
      <c r="B11" s="124" t="s">
        <v>85</v>
      </c>
      <c r="C11" s="125">
        <f>C10+20-1</f>
        <v>2045</v>
      </c>
    </row>
    <row r="12" spans="2:5" x14ac:dyDescent="0.25">
      <c r="B12" s="124" t="s">
        <v>131</v>
      </c>
      <c r="C12" s="125">
        <v>2040</v>
      </c>
    </row>
    <row r="13" spans="2:5" x14ac:dyDescent="0.25">
      <c r="B13" s="124" t="s">
        <v>88</v>
      </c>
      <c r="C13" s="125">
        <v>365</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C182-3A50-4397-A81F-E7E15E3230AD}">
  <sheetPr>
    <tabColor theme="7" tint="0.39997558519241921"/>
    <pageSetUpPr fitToPage="1"/>
  </sheetPr>
  <dimension ref="A1:AY91"/>
  <sheetViews>
    <sheetView view="pageBreakPreview" zoomScale="85" zoomScaleNormal="85" zoomScaleSheetLayoutView="85" workbookViewId="0">
      <selection activeCell="G23" sqref="G23"/>
    </sheetView>
  </sheetViews>
  <sheetFormatPr defaultRowHeight="15" x14ac:dyDescent="0.25"/>
  <cols>
    <col min="1" max="1" width="5.42578125" style="238" customWidth="1"/>
    <col min="2" max="6" width="15.85546875" style="238" customWidth="1"/>
    <col min="7" max="7" width="10.85546875" style="238" customWidth="1"/>
    <col min="8" max="8" width="11.140625" style="238" customWidth="1"/>
    <col min="9" max="9" width="44.28515625" style="238" customWidth="1"/>
    <col min="10" max="14" width="18.28515625" style="238" customWidth="1"/>
    <col min="15" max="17" width="9.140625" style="238"/>
    <col min="18" max="18" width="15.28515625" style="238" bestFit="1" customWidth="1"/>
    <col min="19" max="19" width="23.28515625" style="238" customWidth="1"/>
    <col min="20" max="20" width="30.5703125" style="238" bestFit="1" customWidth="1"/>
    <col min="21" max="21" width="45.140625" style="238" customWidth="1"/>
    <col min="22" max="22" width="24.5703125" style="238" customWidth="1"/>
    <col min="23" max="23" width="14.28515625" style="238" customWidth="1"/>
    <col min="24" max="24" width="15.42578125" style="238" customWidth="1"/>
    <col min="25" max="29" width="15.28515625" style="238" bestFit="1" customWidth="1"/>
    <col min="30" max="30" width="9.5703125" style="238" customWidth="1"/>
    <col min="31" max="35" width="10.5703125" style="238" customWidth="1"/>
    <col min="36" max="41" width="9.140625" style="238"/>
    <col min="42" max="42" width="14.5703125" style="238" customWidth="1"/>
    <col min="43" max="46" width="9.140625" style="238"/>
    <col min="47" max="47" width="15.28515625" style="238" bestFit="1" customWidth="1"/>
    <col min="48" max="49" width="12.5703125" style="238" bestFit="1" customWidth="1"/>
    <col min="50" max="50" width="11.5703125" style="238" bestFit="1" customWidth="1"/>
    <col min="51" max="51" width="10.5703125" style="238" bestFit="1" customWidth="1"/>
    <col min="52" max="52" width="13.42578125" style="238" bestFit="1" customWidth="1"/>
    <col min="53" max="16384" width="9.140625" style="238"/>
  </cols>
  <sheetData>
    <row r="1" spans="2:51" x14ac:dyDescent="0.25">
      <c r="B1" s="238">
        <v>1</v>
      </c>
      <c r="C1" s="475">
        <f t="shared" ref="C1:F1" si="0">B1+1</f>
        <v>2</v>
      </c>
      <c r="D1" s="238">
        <f t="shared" si="0"/>
        <v>3</v>
      </c>
      <c r="E1" s="238">
        <f t="shared" si="0"/>
        <v>4</v>
      </c>
      <c r="F1" s="238">
        <f t="shared" si="0"/>
        <v>5</v>
      </c>
    </row>
    <row r="2" spans="2:51" x14ac:dyDescent="0.25">
      <c r="B2" s="239" t="s">
        <v>114</v>
      </c>
    </row>
    <row r="3" spans="2:51" ht="15.75" thickBot="1" x14ac:dyDescent="0.3"/>
    <row r="4" spans="2:51" ht="29.25" customHeight="1" x14ac:dyDescent="0.25">
      <c r="B4" s="506" t="s">
        <v>0</v>
      </c>
      <c r="C4" s="508" t="s">
        <v>234</v>
      </c>
      <c r="D4" s="512" t="s">
        <v>1</v>
      </c>
      <c r="E4" s="506" t="s">
        <v>124</v>
      </c>
      <c r="F4" s="512" t="s">
        <v>1</v>
      </c>
    </row>
    <row r="5" spans="2:51" ht="29.25" customHeight="1" thickBot="1" x14ac:dyDescent="0.3">
      <c r="B5" s="507"/>
      <c r="C5" s="509"/>
      <c r="D5" s="513"/>
      <c r="E5" s="507"/>
      <c r="F5" s="513"/>
      <c r="I5" s="342" t="s">
        <v>146</v>
      </c>
      <c r="J5" s="343"/>
    </row>
    <row r="6" spans="2:51" x14ac:dyDescent="0.25">
      <c r="B6" s="344">
        <f>Assumptions!$C$10</f>
        <v>2026</v>
      </c>
      <c r="C6" s="150">
        <f>TREND($J$29:$J$30,$I$29:$I$30,$B6)</f>
        <v>2001913.8453192711</v>
      </c>
      <c r="D6" s="259">
        <f>C6*(1+0.07)^-($B6-Assumptions!$C$6)</f>
        <v>1333959.7235791089</v>
      </c>
      <c r="E6" s="345">
        <f>SUM(C6)</f>
        <v>2001913.8453192711</v>
      </c>
      <c r="F6" s="107">
        <f>E6*(1+0.07)^-($B6-Assumptions!$C$6)</f>
        <v>1333959.7235791089</v>
      </c>
      <c r="G6" s="243"/>
      <c r="I6" s="346" t="s">
        <v>86</v>
      </c>
      <c r="J6" s="347" t="s">
        <v>51</v>
      </c>
      <c r="K6" s="347" t="s">
        <v>52</v>
      </c>
      <c r="L6" s="347" t="s">
        <v>53</v>
      </c>
      <c r="M6" s="273" t="s">
        <v>54</v>
      </c>
      <c r="N6" s="273" t="s">
        <v>82</v>
      </c>
    </row>
    <row r="7" spans="2:51" x14ac:dyDescent="0.25">
      <c r="B7" s="348">
        <f>B6+1</f>
        <v>2027</v>
      </c>
      <c r="C7" s="161">
        <f>TREND($J$29:$J$30,$I$29:$I$30,$B7)</f>
        <v>2025570.97905875</v>
      </c>
      <c r="D7" s="260">
        <f>C7*(1+0.07)^-($B7-Assumptions!$C$6)</f>
        <v>1261423.8043777549</v>
      </c>
      <c r="E7" s="349">
        <f t="shared" ref="E7:E25" si="1">SUM(C7)</f>
        <v>2025570.97905875</v>
      </c>
      <c r="F7" s="147">
        <f>E7*(1+0.07)^-($B7-Assumptions!$C$6)</f>
        <v>1261423.8043777549</v>
      </c>
      <c r="I7" s="220" t="s">
        <v>44</v>
      </c>
      <c r="J7" s="350">
        <v>12837400</v>
      </c>
      <c r="K7" s="350">
        <v>554800</v>
      </c>
      <c r="L7" s="350">
        <v>151100</v>
      </c>
      <c r="M7" s="350">
        <v>77200</v>
      </c>
      <c r="N7" s="350">
        <v>4600</v>
      </c>
    </row>
    <row r="8" spans="2:51" x14ac:dyDescent="0.25">
      <c r="B8" s="348">
        <f t="shared" ref="B8:B25" si="2">B7+1</f>
        <v>2028</v>
      </c>
      <c r="C8" s="161">
        <f>TREND($J$29:$J$30,$I$29:$I$30,$B8)</f>
        <v>2049228.1127982289</v>
      </c>
      <c r="D8" s="260">
        <f>C8*(1+0.07)^-($B8-Assumptions!$C$6)</f>
        <v>1192669.4189792008</v>
      </c>
      <c r="E8" s="349">
        <f t="shared" si="1"/>
        <v>2049228.1127982289</v>
      </c>
      <c r="F8" s="147">
        <f>E8*(1+0.07)^-($B8-Assumptions!$C$6)</f>
        <v>1192669.4189792008</v>
      </c>
    </row>
    <row r="9" spans="2:51" x14ac:dyDescent="0.25">
      <c r="B9" s="348">
        <f t="shared" si="2"/>
        <v>2029</v>
      </c>
      <c r="C9" s="161">
        <f>TREND($J$29:$J$30,$I$29:$I$30,$B9)</f>
        <v>2072885.2465377152</v>
      </c>
      <c r="D9" s="260">
        <f>C9*(1+0.07)^-($B9-Assumptions!$C$6)</f>
        <v>1127512.2300967239</v>
      </c>
      <c r="E9" s="349">
        <f t="shared" si="1"/>
        <v>2072885.2465377152</v>
      </c>
      <c r="F9" s="147">
        <f>E9*(1+0.07)^-($B9-Assumptions!$C$6)</f>
        <v>1127512.2300967239</v>
      </c>
      <c r="J9" s="362"/>
      <c r="K9" s="362"/>
      <c r="M9" s="239"/>
    </row>
    <row r="10" spans="2:51" ht="15" customHeight="1" x14ac:dyDescent="0.25">
      <c r="B10" s="348">
        <f t="shared" si="2"/>
        <v>2030</v>
      </c>
      <c r="C10" s="161">
        <f>TREND($J$29:$J$30,$I$29:$I$30,$B10)</f>
        <v>2096542.3802771941</v>
      </c>
      <c r="D10" s="260">
        <f>C10*(1+0.07)^-($B10-Assumptions!$C$6)</f>
        <v>1065775.8349443479</v>
      </c>
      <c r="E10" s="349">
        <f t="shared" si="1"/>
        <v>2096542.3802771941</v>
      </c>
      <c r="F10" s="147">
        <f>E10*(1+0.07)^-($B10-Assumptions!$C$6)</f>
        <v>1065775.8349443479</v>
      </c>
      <c r="I10" s="342" t="s">
        <v>5208</v>
      </c>
      <c r="J10" s="362"/>
      <c r="K10" s="362"/>
    </row>
    <row r="11" spans="2:51" x14ac:dyDescent="0.25">
      <c r="B11" s="348">
        <f t="shared" si="2"/>
        <v>2031</v>
      </c>
      <c r="C11" s="161">
        <f>TREND($J$29:$J$30,$I$29:$I$30,$B11)</f>
        <v>2120199.5140166804</v>
      </c>
      <c r="D11" s="260">
        <f>C11*(1+0.07)^-($B11-Assumptions!$C$6)</f>
        <v>1007291.516013787</v>
      </c>
      <c r="E11" s="349">
        <f t="shared" si="1"/>
        <v>2120199.5140166804</v>
      </c>
      <c r="F11" s="147">
        <f>E11*(1+0.07)^-($B11-Assumptions!$C$6)</f>
        <v>1007291.516013787</v>
      </c>
      <c r="I11" s="367" t="s">
        <v>91</v>
      </c>
      <c r="J11" s="347" t="s">
        <v>51</v>
      </c>
      <c r="K11" s="347" t="s">
        <v>52</v>
      </c>
      <c r="L11" s="273" t="s">
        <v>53</v>
      </c>
      <c r="M11" s="273" t="s">
        <v>54</v>
      </c>
      <c r="N11" s="273" t="s">
        <v>82</v>
      </c>
    </row>
    <row r="12" spans="2:51" x14ac:dyDescent="0.25">
      <c r="B12" s="348">
        <f t="shared" si="2"/>
        <v>2032</v>
      </c>
      <c r="C12" s="161">
        <f>TREND($J$29:$J$30,$I$29:$I$30,$B12)</f>
        <v>2143856.6477561593</v>
      </c>
      <c r="D12" s="260">
        <f>C12*(1+0.07)^-($B12-Assumptions!$C$6)</f>
        <v>951897.99050148716</v>
      </c>
      <c r="E12" s="349">
        <f t="shared" si="1"/>
        <v>2143856.6477561593</v>
      </c>
      <c r="F12" s="147">
        <f>E12*(1+0.07)^-($B12-Assumptions!$C$6)</f>
        <v>951897.99050148716</v>
      </c>
      <c r="I12" s="363" t="s">
        <v>205</v>
      </c>
      <c r="J12" s="365">
        <f t="shared" ref="J12:N23" si="3">AE16</f>
        <v>0.78159753612319116</v>
      </c>
      <c r="K12" s="365">
        <f t="shared" si="3"/>
        <v>1.6748518631211238</v>
      </c>
      <c r="L12" s="365">
        <f t="shared" si="3"/>
        <v>6.2527802889855293</v>
      </c>
      <c r="M12" s="365">
        <f t="shared" si="3"/>
        <v>9.4908272243530352</v>
      </c>
      <c r="N12" s="365">
        <f t="shared" si="3"/>
        <v>43.099521277650254</v>
      </c>
      <c r="R12" s="368">
        <v>12837400</v>
      </c>
      <c r="AU12" s="368"/>
      <c r="AV12" s="368"/>
      <c r="AW12" s="368"/>
      <c r="AX12" s="368"/>
      <c r="AY12" s="368"/>
    </row>
    <row r="13" spans="2:51" x14ac:dyDescent="0.25">
      <c r="B13" s="348">
        <f t="shared" si="2"/>
        <v>2033</v>
      </c>
      <c r="C13" s="161">
        <f>TREND($J$29:$J$30,$I$29:$I$30,$B13)</f>
        <v>2167513.7814956456</v>
      </c>
      <c r="D13" s="260">
        <f>C13*(1+0.07)^-($B13-Assumptions!$C$6)</f>
        <v>899441.15962913691</v>
      </c>
      <c r="E13" s="349">
        <f t="shared" si="1"/>
        <v>2167513.7814956456</v>
      </c>
      <c r="F13" s="147">
        <f>E13*(1+0.07)^-($B13-Assumptions!$C$6)</f>
        <v>899441.15962913691</v>
      </c>
      <c r="I13" s="363" t="s">
        <v>206</v>
      </c>
      <c r="J13" s="365">
        <f t="shared" si="3"/>
        <v>0.30641934744016514</v>
      </c>
      <c r="K13" s="365">
        <f t="shared" si="3"/>
        <v>0.91925804232049535</v>
      </c>
      <c r="L13" s="365">
        <f t="shared" si="3"/>
        <v>8.8861610757647878</v>
      </c>
      <c r="M13" s="365">
        <f t="shared" si="3"/>
        <v>7.6604836860041274</v>
      </c>
      <c r="N13" s="365">
        <f t="shared" si="3"/>
        <v>39.221676472341137</v>
      </c>
      <c r="R13" s="368">
        <v>554800</v>
      </c>
    </row>
    <row r="14" spans="2:51" x14ac:dyDescent="0.25">
      <c r="B14" s="348">
        <f t="shared" si="2"/>
        <v>2034</v>
      </c>
      <c r="C14" s="161">
        <f>TREND($J$29:$J$30,$I$29:$I$30,$B14)</f>
        <v>2191170.9152351245</v>
      </c>
      <c r="D14" s="260">
        <f>C14*(1+0.07)^-($B14-Assumptions!$C$6)</f>
        <v>849773.85894389264</v>
      </c>
      <c r="E14" s="349">
        <f t="shared" si="1"/>
        <v>2191170.9152351245</v>
      </c>
      <c r="F14" s="147">
        <f>E14*(1+0.07)^-($B14-Assumptions!$C$6)</f>
        <v>849773.85894389264</v>
      </c>
      <c r="I14" s="363" t="s">
        <v>207</v>
      </c>
      <c r="J14" s="365">
        <f t="shared" si="3"/>
        <v>0.64323009570700995</v>
      </c>
      <c r="K14" s="365">
        <f t="shared" si="3"/>
        <v>0.64323009570700995</v>
      </c>
      <c r="L14" s="365">
        <f t="shared" si="3"/>
        <v>5.7890708613630899</v>
      </c>
      <c r="M14" s="365">
        <f t="shared" si="3"/>
        <v>9.6484514356051498</v>
      </c>
      <c r="N14" s="365">
        <f t="shared" si="3"/>
        <v>41.809956220955648</v>
      </c>
      <c r="R14" s="368">
        <v>151100</v>
      </c>
      <c r="Y14" s="592" t="s">
        <v>240</v>
      </c>
      <c r="Z14" s="592"/>
      <c r="AA14" s="592"/>
      <c r="AB14" s="592"/>
      <c r="AC14" s="592"/>
      <c r="AE14" s="593" t="s">
        <v>241</v>
      </c>
      <c r="AF14" s="594"/>
      <c r="AG14" s="594"/>
      <c r="AH14" s="594"/>
      <c r="AI14" s="595"/>
      <c r="AK14" s="593" t="s">
        <v>242</v>
      </c>
      <c r="AL14" s="594"/>
      <c r="AM14" s="594"/>
      <c r="AN14" s="594"/>
      <c r="AO14" s="594"/>
      <c r="AP14" s="595"/>
    </row>
    <row r="15" spans="2:51" x14ac:dyDescent="0.25">
      <c r="B15" s="348">
        <f t="shared" si="2"/>
        <v>2035</v>
      </c>
      <c r="C15" s="161">
        <f>TREND($J$29:$J$30,$I$29:$I$30,$B15)</f>
        <v>2214828.0489746034</v>
      </c>
      <c r="D15" s="260">
        <f>C15*(1+0.07)^-($B15-Assumptions!$C$6)</f>
        <v>802755.6105430983</v>
      </c>
      <c r="E15" s="349">
        <f t="shared" si="1"/>
        <v>2214828.0489746034</v>
      </c>
      <c r="F15" s="147">
        <f>E15*(1+0.07)^-($B15-Assumptions!$C$6)</f>
        <v>802755.6105430983</v>
      </c>
      <c r="I15" s="363" t="s">
        <v>208</v>
      </c>
      <c r="J15" s="365">
        <f t="shared" si="3"/>
        <v>0</v>
      </c>
      <c r="K15" s="365">
        <f t="shared" si="3"/>
        <v>0.22462447701104188</v>
      </c>
      <c r="L15" s="365">
        <f t="shared" si="3"/>
        <v>1.9467454674290297</v>
      </c>
      <c r="M15" s="365">
        <f t="shared" si="3"/>
        <v>5.0914881455836163</v>
      </c>
      <c r="N15" s="365">
        <f t="shared" si="3"/>
        <v>29.051432360094751</v>
      </c>
      <c r="R15" s="368">
        <v>77200</v>
      </c>
      <c r="S15" s="414" t="s">
        <v>238</v>
      </c>
      <c r="T15" s="414" t="s">
        <v>237</v>
      </c>
      <c r="U15" s="414" t="s">
        <v>239</v>
      </c>
      <c r="V15" s="414" t="s">
        <v>220</v>
      </c>
      <c r="W15" s="414" t="s">
        <v>221</v>
      </c>
      <c r="X15" s="414" t="s">
        <v>222</v>
      </c>
      <c r="Y15" s="414" t="s">
        <v>215</v>
      </c>
      <c r="Z15" s="414" t="s">
        <v>216</v>
      </c>
      <c r="AA15" s="414" t="s">
        <v>217</v>
      </c>
      <c r="AB15" s="414" t="s">
        <v>218</v>
      </c>
      <c r="AC15" s="414" t="s">
        <v>219</v>
      </c>
      <c r="AE15" s="414" t="s">
        <v>215</v>
      </c>
      <c r="AF15" s="414" t="s">
        <v>216</v>
      </c>
      <c r="AG15" s="414" t="s">
        <v>217</v>
      </c>
      <c r="AH15" s="414" t="s">
        <v>218</v>
      </c>
      <c r="AI15" s="414" t="s">
        <v>219</v>
      </c>
      <c r="AJ15" s="240"/>
      <c r="AK15" s="414" t="s">
        <v>215</v>
      </c>
      <c r="AL15" s="414" t="s">
        <v>216</v>
      </c>
      <c r="AM15" s="414" t="s">
        <v>217</v>
      </c>
      <c r="AN15" s="414" t="s">
        <v>218</v>
      </c>
      <c r="AO15" s="414" t="s">
        <v>219</v>
      </c>
      <c r="AP15" s="414" t="s">
        <v>243</v>
      </c>
    </row>
    <row r="16" spans="2:51" x14ac:dyDescent="0.25">
      <c r="B16" s="348">
        <f t="shared" si="2"/>
        <v>2036</v>
      </c>
      <c r="C16" s="161">
        <f>TREND($J$29:$J$30,$I$29:$I$30,$B16)</f>
        <v>2238485.1827140898</v>
      </c>
      <c r="D16" s="260">
        <f>C16*(1+0.07)^-($B16-Assumptions!$C$6)</f>
        <v>758252.37804030103</v>
      </c>
      <c r="E16" s="349">
        <f t="shared" si="1"/>
        <v>2238485.1827140898</v>
      </c>
      <c r="F16" s="147">
        <f>E16*(1+0.07)^-($B16-Assumptions!$C$6)</f>
        <v>758252.37804030103</v>
      </c>
      <c r="I16" s="363" t="s">
        <v>209</v>
      </c>
      <c r="J16" s="365">
        <f t="shared" si="3"/>
        <v>0.19092167438308433</v>
      </c>
      <c r="K16" s="365">
        <f t="shared" si="3"/>
        <v>0.57276502314925304</v>
      </c>
      <c r="L16" s="365">
        <f t="shared" si="3"/>
        <v>2.4819817669800965</v>
      </c>
      <c r="M16" s="365">
        <f t="shared" si="3"/>
        <v>4.7730418595771082</v>
      </c>
      <c r="N16" s="365">
        <f t="shared" si="3"/>
        <v>50.976087060283518</v>
      </c>
      <c r="R16" s="368">
        <v>4600</v>
      </c>
      <c r="S16" s="134">
        <f>AVERAGE(1000,800)</f>
        <v>900</v>
      </c>
      <c r="T16" s="220" t="s">
        <v>205</v>
      </c>
      <c r="U16" s="134" t="s">
        <v>5084</v>
      </c>
      <c r="V16" s="134">
        <v>35.299999999999997</v>
      </c>
      <c r="W16" s="134">
        <v>9930</v>
      </c>
      <c r="X16" s="134">
        <v>2019</v>
      </c>
      <c r="Y16" s="414">
        <v>7</v>
      </c>
      <c r="Z16" s="414">
        <v>15</v>
      </c>
      <c r="AA16" s="414">
        <v>56</v>
      </c>
      <c r="AB16" s="414">
        <v>85</v>
      </c>
      <c r="AC16" s="414">
        <v>386</v>
      </c>
      <c r="AE16" s="366">
        <f>Y16*100000000/($W16*365*7*$V16)</f>
        <v>0.78159753612319116</v>
      </c>
      <c r="AF16" s="366">
        <f t="shared" ref="AF16:AI27" si="4">Z16*100000000/($W16*365*7*$V16)</f>
        <v>1.6748518631211238</v>
      </c>
      <c r="AG16" s="366">
        <f t="shared" si="4"/>
        <v>6.2527802889855293</v>
      </c>
      <c r="AH16" s="366">
        <f t="shared" si="4"/>
        <v>9.4908272243530352</v>
      </c>
      <c r="AI16" s="366">
        <f t="shared" si="4"/>
        <v>43.099521277650254</v>
      </c>
      <c r="AK16" s="336">
        <f t="shared" ref="AK16:AO27" si="5">AE16*$S16*$V16*365/10^8</f>
        <v>9.0634441087613288E-2</v>
      </c>
      <c r="AL16" s="336">
        <f t="shared" si="5"/>
        <v>0.19421665947345704</v>
      </c>
      <c r="AM16" s="336">
        <f t="shared" si="5"/>
        <v>0.7250755287009063</v>
      </c>
      <c r="AN16" s="336">
        <f t="shared" si="5"/>
        <v>1.1005610703495903</v>
      </c>
      <c r="AO16" s="336">
        <f t="shared" si="5"/>
        <v>4.9978420371169623</v>
      </c>
      <c r="AP16" s="162">
        <f>(SUMPRODUCT(AK16:AO16,$J$7:$N$7))</f>
        <v>1488774.2770824342</v>
      </c>
    </row>
    <row r="17" spans="1:42" x14ac:dyDescent="0.25">
      <c r="B17" s="348">
        <f t="shared" si="2"/>
        <v>2037</v>
      </c>
      <c r="C17" s="161">
        <f>TREND($J$29:$J$30,$I$29:$I$30,$B17)</f>
        <v>2262142.3164535686</v>
      </c>
      <c r="D17" s="260">
        <f>C17*(1+0.07)^-($B17-Assumptions!$C$6)</f>
        <v>716136.32497435878</v>
      </c>
      <c r="E17" s="349">
        <f t="shared" si="1"/>
        <v>2262142.3164535686</v>
      </c>
      <c r="F17" s="147">
        <f>E17*(1+0.07)^-($B17-Assumptions!$C$6)</f>
        <v>716136.32497435878</v>
      </c>
      <c r="I17" s="363" t="s">
        <v>210</v>
      </c>
      <c r="J17" s="365">
        <f t="shared" si="3"/>
        <v>0</v>
      </c>
      <c r="K17" s="365">
        <f t="shared" si="3"/>
        <v>3.8913246419300349</v>
      </c>
      <c r="L17" s="365">
        <f t="shared" si="3"/>
        <v>31.130597135440279</v>
      </c>
      <c r="M17" s="365">
        <f t="shared" si="3"/>
        <v>3.8913246419300349</v>
      </c>
      <c r="N17" s="365">
        <f t="shared" si="3"/>
        <v>27.239272493510242</v>
      </c>
      <c r="S17" s="134">
        <v>-1100</v>
      </c>
      <c r="T17" s="220" t="s">
        <v>206</v>
      </c>
      <c r="U17" s="134" t="s">
        <v>5078</v>
      </c>
      <c r="V17" s="134">
        <v>10.6</v>
      </c>
      <c r="W17" s="134">
        <v>12050</v>
      </c>
      <c r="X17" s="134">
        <v>2019</v>
      </c>
      <c r="Y17" s="414">
        <v>1</v>
      </c>
      <c r="Z17" s="414">
        <v>3</v>
      </c>
      <c r="AA17" s="414">
        <v>29</v>
      </c>
      <c r="AB17" s="414">
        <v>25</v>
      </c>
      <c r="AC17" s="414">
        <v>128</v>
      </c>
      <c r="AE17" s="366">
        <f t="shared" ref="AE17:AE27" si="6">Y17*100000000/($W17*365*7*$V17)</f>
        <v>0.30641934744016514</v>
      </c>
      <c r="AF17" s="366">
        <f t="shared" si="4"/>
        <v>0.91925804232049535</v>
      </c>
      <c r="AG17" s="366">
        <f t="shared" si="4"/>
        <v>8.8861610757647878</v>
      </c>
      <c r="AH17" s="366">
        <f t="shared" si="4"/>
        <v>7.6604836860041274</v>
      </c>
      <c r="AI17" s="366">
        <f t="shared" si="4"/>
        <v>39.221676472341137</v>
      </c>
      <c r="AK17" s="336">
        <f t="shared" si="5"/>
        <v>-1.3040901007705987E-2</v>
      </c>
      <c r="AL17" s="336">
        <f t="shared" si="5"/>
        <v>-3.9122703023117961E-2</v>
      </c>
      <c r="AM17" s="336">
        <f t="shared" si="5"/>
        <v>-0.37818612922347361</v>
      </c>
      <c r="AN17" s="336">
        <f t="shared" si="5"/>
        <v>-0.32602252519264968</v>
      </c>
      <c r="AO17" s="336">
        <f t="shared" si="5"/>
        <v>-1.6692353289863664</v>
      </c>
      <c r="AP17" s="162">
        <f t="shared" ref="AP17:AP27" si="7">(SUMPRODUCT(AK17:AO17,$J$7:$N$7))</f>
        <v>-279107.88381742733</v>
      </c>
    </row>
    <row r="18" spans="1:42" x14ac:dyDescent="0.25">
      <c r="B18" s="348">
        <f t="shared" si="2"/>
        <v>2038</v>
      </c>
      <c r="C18" s="161">
        <f>TREND($J$29:$J$30,$I$29:$I$30,$B18)</f>
        <v>2285799.450193055</v>
      </c>
      <c r="D18" s="260">
        <f>C18*(1+0.07)^-($B18-Assumptions!$C$6)</f>
        <v>676285.57725987327</v>
      </c>
      <c r="E18" s="349">
        <f t="shared" si="1"/>
        <v>2285799.450193055</v>
      </c>
      <c r="F18" s="147">
        <f>E18*(1+0.07)^-($B18-Assumptions!$C$6)</f>
        <v>676285.57725987327</v>
      </c>
      <c r="I18" s="363" t="s">
        <v>211</v>
      </c>
      <c r="J18" s="365">
        <f t="shared" si="3"/>
        <v>0.31934516358136661</v>
      </c>
      <c r="K18" s="365">
        <f t="shared" si="3"/>
        <v>1.9160709814881995</v>
      </c>
      <c r="L18" s="365">
        <f t="shared" si="3"/>
        <v>12.13511621609193</v>
      </c>
      <c r="M18" s="365">
        <f t="shared" si="3"/>
        <v>19.799400142044728</v>
      </c>
      <c r="N18" s="365">
        <f t="shared" si="3"/>
        <v>92.610097438596313</v>
      </c>
      <c r="S18" s="134">
        <v>-1000</v>
      </c>
      <c r="T18" s="220" t="s">
        <v>574</v>
      </c>
      <c r="U18" s="134" t="s">
        <v>223</v>
      </c>
      <c r="V18" s="134">
        <v>13.3</v>
      </c>
      <c r="W18" s="134">
        <v>4575</v>
      </c>
      <c r="X18" s="134">
        <v>2019</v>
      </c>
      <c r="Y18" s="414">
        <v>1</v>
      </c>
      <c r="Z18" s="414">
        <v>1</v>
      </c>
      <c r="AA18" s="414">
        <v>9</v>
      </c>
      <c r="AB18" s="414">
        <v>15</v>
      </c>
      <c r="AC18" s="414">
        <v>65</v>
      </c>
      <c r="AE18" s="366">
        <f t="shared" si="6"/>
        <v>0.64323009570700995</v>
      </c>
      <c r="AF18" s="366">
        <f t="shared" si="4"/>
        <v>0.64323009570700995</v>
      </c>
      <c r="AG18" s="366">
        <f t="shared" si="4"/>
        <v>5.7890708613630899</v>
      </c>
      <c r="AH18" s="366">
        <f t="shared" si="4"/>
        <v>9.6484514356051498</v>
      </c>
      <c r="AI18" s="366">
        <f t="shared" si="4"/>
        <v>41.809956220955648</v>
      </c>
      <c r="AK18" s="336">
        <f t="shared" si="5"/>
        <v>-3.1225604996096799E-2</v>
      </c>
      <c r="AL18" s="336">
        <f t="shared" si="5"/>
        <v>-3.1225604996096799E-2</v>
      </c>
      <c r="AM18" s="336">
        <f t="shared" si="5"/>
        <v>-0.28103044496487117</v>
      </c>
      <c r="AN18" s="336">
        <f t="shared" si="5"/>
        <v>-0.46838407494145201</v>
      </c>
      <c r="AO18" s="336">
        <f t="shared" si="5"/>
        <v>-2.0296643247462924</v>
      </c>
      <c r="AP18" s="162">
        <f t="shared" si="7"/>
        <v>-506138.95394223265</v>
      </c>
    </row>
    <row r="19" spans="1:42" x14ac:dyDescent="0.25">
      <c r="B19" s="348">
        <f t="shared" si="2"/>
        <v>2039</v>
      </c>
      <c r="C19" s="161">
        <f>TREND($J$29:$J$30,$I$29:$I$30,$B19)</f>
        <v>2309456.5839325339</v>
      </c>
      <c r="D19" s="260">
        <f>C19*(1+0.07)^-($B19-Assumptions!$C$6)</f>
        <v>638583.99018409289</v>
      </c>
      <c r="E19" s="349">
        <f t="shared" si="1"/>
        <v>2309456.5839325339</v>
      </c>
      <c r="F19" s="147">
        <f>E19*(1+0.07)^-($B19-Assumptions!$C$6)</f>
        <v>638583.99018409289</v>
      </c>
      <c r="I19" s="364">
        <v>110</v>
      </c>
      <c r="J19" s="365">
        <f t="shared" si="3"/>
        <v>1.6654869467460549</v>
      </c>
      <c r="K19" s="365">
        <f t="shared" si="3"/>
        <v>8.327434733730275</v>
      </c>
      <c r="L19" s="365">
        <f t="shared" si="3"/>
        <v>18.320356414206604</v>
      </c>
      <c r="M19" s="365">
        <f t="shared" si="3"/>
        <v>21.651330307698714</v>
      </c>
      <c r="N19" s="365">
        <f t="shared" si="3"/>
        <v>109.92213848523963</v>
      </c>
      <c r="S19" s="134">
        <v>-900</v>
      </c>
      <c r="T19" s="220" t="s">
        <v>5076</v>
      </c>
      <c r="U19" s="134" t="s">
        <v>224</v>
      </c>
      <c r="V19" s="134">
        <v>10.3</v>
      </c>
      <c r="W19" s="134">
        <v>50750</v>
      </c>
      <c r="X19" s="134">
        <v>2019</v>
      </c>
      <c r="Y19" s="414">
        <v>0</v>
      </c>
      <c r="Z19" s="414">
        <v>3</v>
      </c>
      <c r="AA19" s="414">
        <v>26</v>
      </c>
      <c r="AB19" s="414">
        <v>68</v>
      </c>
      <c r="AC19" s="414">
        <v>388</v>
      </c>
      <c r="AE19" s="366">
        <f t="shared" si="6"/>
        <v>0</v>
      </c>
      <c r="AF19" s="366">
        <f t="shared" si="4"/>
        <v>0.22462447701104188</v>
      </c>
      <c r="AG19" s="366">
        <f t="shared" si="4"/>
        <v>1.9467454674290297</v>
      </c>
      <c r="AH19" s="366">
        <f t="shared" si="4"/>
        <v>5.0914881455836163</v>
      </c>
      <c r="AI19" s="366">
        <f t="shared" si="4"/>
        <v>29.051432360094751</v>
      </c>
      <c r="AK19" s="336">
        <f t="shared" si="5"/>
        <v>0</v>
      </c>
      <c r="AL19" s="336">
        <f t="shared" si="5"/>
        <v>-7.6002814919071083E-3</v>
      </c>
      <c r="AM19" s="336">
        <f t="shared" si="5"/>
        <v>-6.5869106263194935E-2</v>
      </c>
      <c r="AN19" s="336">
        <f t="shared" si="5"/>
        <v>-0.17227304714989447</v>
      </c>
      <c r="AO19" s="336">
        <f t="shared" si="5"/>
        <v>-0.98296973961998602</v>
      </c>
      <c r="AP19" s="162">
        <f t="shared" si="7"/>
        <v>-31990.598170302608</v>
      </c>
    </row>
    <row r="20" spans="1:42" x14ac:dyDescent="0.25">
      <c r="B20" s="348">
        <f t="shared" si="2"/>
        <v>2040</v>
      </c>
      <c r="C20" s="161">
        <f>TREND($J$29:$J$30,$I$29:$I$30,$B20)</f>
        <v>2333113.7176720202</v>
      </c>
      <c r="D20" s="260">
        <f>C20*(1+0.07)^-($B20-Assumptions!$C$6)</f>
        <v>602920.92037216143</v>
      </c>
      <c r="E20" s="349">
        <f t="shared" si="1"/>
        <v>2333113.7176720202</v>
      </c>
      <c r="F20" s="147">
        <f>E20*(1+0.07)^-($B20-Assumptions!$C$6)</f>
        <v>602920.92037216143</v>
      </c>
      <c r="I20" s="364">
        <v>92</v>
      </c>
      <c r="J20" s="365">
        <f t="shared" si="3"/>
        <v>0</v>
      </c>
      <c r="K20" s="365">
        <f t="shared" si="3"/>
        <v>0</v>
      </c>
      <c r="L20" s="365">
        <f t="shared" si="3"/>
        <v>9.9463642308849529</v>
      </c>
      <c r="M20" s="365">
        <f t="shared" si="3"/>
        <v>24.865910577212382</v>
      </c>
      <c r="N20" s="365">
        <f t="shared" si="3"/>
        <v>104.436824424292</v>
      </c>
      <c r="S20" s="134">
        <v>-900</v>
      </c>
      <c r="T20" s="220" t="s">
        <v>5077</v>
      </c>
      <c r="U20" s="134" t="s">
        <v>5075</v>
      </c>
      <c r="V20" s="134">
        <v>2</v>
      </c>
      <c r="W20" s="134">
        <v>102500</v>
      </c>
      <c r="X20" s="134">
        <v>2019</v>
      </c>
      <c r="Y20" s="414">
        <v>1</v>
      </c>
      <c r="Z20" s="414">
        <v>3</v>
      </c>
      <c r="AA20" s="414">
        <v>13</v>
      </c>
      <c r="AB20" s="414">
        <v>25</v>
      </c>
      <c r="AC20" s="414">
        <v>267</v>
      </c>
      <c r="AE20" s="366">
        <f t="shared" si="6"/>
        <v>0.19092167438308433</v>
      </c>
      <c r="AF20" s="366">
        <f t="shared" si="4"/>
        <v>0.57276502314925304</v>
      </c>
      <c r="AG20" s="366">
        <f t="shared" si="4"/>
        <v>2.4819817669800965</v>
      </c>
      <c r="AH20" s="366">
        <f t="shared" si="4"/>
        <v>4.7730418595771082</v>
      </c>
      <c r="AI20" s="366">
        <f t="shared" si="4"/>
        <v>50.976087060283518</v>
      </c>
      <c r="AK20" s="336">
        <f t="shared" si="5"/>
        <v>-1.2543554006968639E-3</v>
      </c>
      <c r="AL20" s="336">
        <f t="shared" si="5"/>
        <v>-3.7630662020905923E-3</v>
      </c>
      <c r="AM20" s="336">
        <f t="shared" si="5"/>
        <v>-1.6306620209059236E-2</v>
      </c>
      <c r="AN20" s="336">
        <f t="shared" si="5"/>
        <v>-3.1358885017421602E-2</v>
      </c>
      <c r="AO20" s="336">
        <f t="shared" si="5"/>
        <v>-0.33491289198606272</v>
      </c>
      <c r="AP20" s="162">
        <f t="shared" si="7"/>
        <v>-24615.846689895468</v>
      </c>
    </row>
    <row r="21" spans="1:42" x14ac:dyDescent="0.25">
      <c r="B21" s="348">
        <f t="shared" si="2"/>
        <v>2041</v>
      </c>
      <c r="C21" s="161">
        <f>TREND($J$29:$J$30,$I$29:$I$30,$B21)</f>
        <v>2356770.8514114991</v>
      </c>
      <c r="D21" s="260">
        <f>C21*(1+0.07)^-($B21-Assumptions!$C$6)</f>
        <v>569191.00306780555</v>
      </c>
      <c r="E21" s="349">
        <f t="shared" si="1"/>
        <v>2356770.8514114991</v>
      </c>
      <c r="F21" s="147">
        <f>E21*(1+0.07)^-($B21-Assumptions!$C$6)</f>
        <v>569191.00306780555</v>
      </c>
      <c r="I21" s="363" t="s">
        <v>212</v>
      </c>
      <c r="J21" s="365">
        <f t="shared" si="3"/>
        <v>0</v>
      </c>
      <c r="K21" s="365">
        <f t="shared" si="3"/>
        <v>2.453852241287291</v>
      </c>
      <c r="L21" s="365">
        <f t="shared" si="3"/>
        <v>7.3615567238618729</v>
      </c>
      <c r="M21" s="365">
        <f t="shared" si="3"/>
        <v>12.269261206436454</v>
      </c>
      <c r="N21" s="365">
        <f t="shared" si="3"/>
        <v>29.446226895447492</v>
      </c>
      <c r="S21" s="134">
        <f>AVERAGE(1600,2900)</f>
        <v>2250</v>
      </c>
      <c r="T21" s="220" t="s">
        <v>5081</v>
      </c>
      <c r="U21" s="134" t="s">
        <v>5079</v>
      </c>
      <c r="V21" s="134">
        <v>9.4</v>
      </c>
      <c r="W21" s="134">
        <v>1070</v>
      </c>
      <c r="X21" s="134">
        <v>2018</v>
      </c>
      <c r="Y21" s="414">
        <v>0</v>
      </c>
      <c r="Z21" s="414">
        <v>1</v>
      </c>
      <c r="AA21" s="414">
        <v>8</v>
      </c>
      <c r="AB21" s="414">
        <v>1</v>
      </c>
      <c r="AC21" s="414">
        <v>7</v>
      </c>
      <c r="AE21" s="366">
        <f t="shared" si="6"/>
        <v>0</v>
      </c>
      <c r="AF21" s="366">
        <f t="shared" si="4"/>
        <v>3.8913246419300349</v>
      </c>
      <c r="AG21" s="366">
        <f t="shared" si="4"/>
        <v>31.130597135440279</v>
      </c>
      <c r="AH21" s="366">
        <f t="shared" si="4"/>
        <v>3.8913246419300349</v>
      </c>
      <c r="AI21" s="366">
        <f t="shared" si="4"/>
        <v>27.239272493510242</v>
      </c>
      <c r="AK21" s="336">
        <f t="shared" si="5"/>
        <v>0</v>
      </c>
      <c r="AL21" s="336">
        <f t="shared" si="5"/>
        <v>0.30040053404539385</v>
      </c>
      <c r="AM21" s="336">
        <f t="shared" si="5"/>
        <v>2.4032042723631508</v>
      </c>
      <c r="AN21" s="336">
        <f t="shared" si="5"/>
        <v>0.30040053404539385</v>
      </c>
      <c r="AO21" s="336">
        <f t="shared" si="5"/>
        <v>2.1028037383177569</v>
      </c>
      <c r="AP21" s="162">
        <f t="shared" si="7"/>
        <v>562650.20026702259</v>
      </c>
    </row>
    <row r="22" spans="1:42" ht="14.25" customHeight="1" x14ac:dyDescent="0.25">
      <c r="B22" s="348">
        <f t="shared" si="2"/>
        <v>2042</v>
      </c>
      <c r="C22" s="161">
        <f>TREND($J$29:$J$30,$I$29:$I$30,$B22)</f>
        <v>2380427.985150978</v>
      </c>
      <c r="D22" s="260">
        <f>C22*(1+0.07)^-($B22-Assumptions!$C$6)</f>
        <v>537293.93500999419</v>
      </c>
      <c r="E22" s="349">
        <f t="shared" si="1"/>
        <v>2380427.985150978</v>
      </c>
      <c r="F22" s="147">
        <f>E22*(1+0.07)^-($B22-Assumptions!$C$6)</f>
        <v>537293.93500999419</v>
      </c>
      <c r="I22" s="363" t="s">
        <v>213</v>
      </c>
      <c r="J22" s="365">
        <f t="shared" si="3"/>
        <v>0</v>
      </c>
      <c r="K22" s="365">
        <f t="shared" si="3"/>
        <v>4.9246861589848745</v>
      </c>
      <c r="L22" s="365">
        <f t="shared" si="3"/>
        <v>12.311715397462185</v>
      </c>
      <c r="M22" s="365">
        <f t="shared" si="3"/>
        <v>14.774058476954623</v>
      </c>
      <c r="N22" s="365">
        <f t="shared" si="3"/>
        <v>105.88075241817479</v>
      </c>
      <c r="R22" s="238" t="s">
        <v>5080</v>
      </c>
      <c r="S22" s="134"/>
      <c r="T22" s="220" t="s">
        <v>211</v>
      </c>
      <c r="U22" s="134" t="s">
        <v>225</v>
      </c>
      <c r="V22" s="134">
        <v>8</v>
      </c>
      <c r="W22" s="134">
        <v>15320</v>
      </c>
      <c r="X22" s="134">
        <v>2018</v>
      </c>
      <c r="Y22" s="414">
        <v>1</v>
      </c>
      <c r="Z22" s="414">
        <v>6</v>
      </c>
      <c r="AA22" s="414">
        <v>38</v>
      </c>
      <c r="AB22" s="414">
        <v>62</v>
      </c>
      <c r="AC22" s="414">
        <v>290</v>
      </c>
      <c r="AE22" s="366">
        <f t="shared" si="6"/>
        <v>0.31934516358136661</v>
      </c>
      <c r="AF22" s="366">
        <f t="shared" si="4"/>
        <v>1.9160709814881995</v>
      </c>
      <c r="AG22" s="366">
        <f t="shared" si="4"/>
        <v>12.13511621609193</v>
      </c>
      <c r="AH22" s="366">
        <f t="shared" si="4"/>
        <v>19.799400142044728</v>
      </c>
      <c r="AI22" s="366">
        <f t="shared" si="4"/>
        <v>92.610097438596313</v>
      </c>
      <c r="AK22" s="336">
        <f t="shared" si="5"/>
        <v>0</v>
      </c>
      <c r="AL22" s="336">
        <f t="shared" si="5"/>
        <v>0</v>
      </c>
      <c r="AM22" s="336">
        <f t="shared" si="5"/>
        <v>0</v>
      </c>
      <c r="AN22" s="336">
        <f t="shared" si="5"/>
        <v>0</v>
      </c>
      <c r="AO22" s="336">
        <f t="shared" si="5"/>
        <v>0</v>
      </c>
      <c r="AP22" s="162">
        <f t="shared" si="7"/>
        <v>0</v>
      </c>
    </row>
    <row r="23" spans="1:42" x14ac:dyDescent="0.25">
      <c r="B23" s="348">
        <f t="shared" si="2"/>
        <v>2043</v>
      </c>
      <c r="C23" s="161">
        <f>TREND($J$29:$J$30,$I$29:$I$30,$B23)</f>
        <v>2404085.1188904643</v>
      </c>
      <c r="D23" s="260">
        <f>C23*(1+0.07)^-($B23-Assumptions!$C$6)</f>
        <v>507134.26312654716</v>
      </c>
      <c r="E23" s="349">
        <f t="shared" si="1"/>
        <v>2404085.1188904643</v>
      </c>
      <c r="F23" s="147">
        <f>E23*(1+0.07)^-($B23-Assumptions!$C$6)</f>
        <v>507134.26312654716</v>
      </c>
      <c r="I23" s="363" t="s">
        <v>214</v>
      </c>
      <c r="J23" s="365">
        <f t="shared" si="3"/>
        <v>0.49660516981376535</v>
      </c>
      <c r="K23" s="365">
        <f t="shared" si="3"/>
        <v>0.99321033962753069</v>
      </c>
      <c r="L23" s="365">
        <f t="shared" si="3"/>
        <v>8.9388930566477764</v>
      </c>
      <c r="M23" s="365">
        <f t="shared" si="3"/>
        <v>16.884575773668022</v>
      </c>
      <c r="N23" s="365">
        <f t="shared" si="3"/>
        <v>76.477196151319859</v>
      </c>
      <c r="R23" s="238" t="s">
        <v>5080</v>
      </c>
      <c r="S23" s="134"/>
      <c r="T23" s="220" t="s">
        <v>5085</v>
      </c>
      <c r="U23" s="134" t="s">
        <v>226</v>
      </c>
      <c r="V23" s="134">
        <v>4.7</v>
      </c>
      <c r="W23" s="134">
        <v>5000</v>
      </c>
      <c r="X23" s="134">
        <v>2018</v>
      </c>
      <c r="Y23" s="414">
        <v>1</v>
      </c>
      <c r="Z23" s="414">
        <v>5</v>
      </c>
      <c r="AA23" s="414">
        <v>11</v>
      </c>
      <c r="AB23" s="414">
        <v>13</v>
      </c>
      <c r="AC23" s="414">
        <v>66</v>
      </c>
      <c r="AE23" s="366">
        <f t="shared" si="6"/>
        <v>1.6654869467460549</v>
      </c>
      <c r="AF23" s="366">
        <f t="shared" si="4"/>
        <v>8.327434733730275</v>
      </c>
      <c r="AG23" s="366">
        <f t="shared" si="4"/>
        <v>18.320356414206604</v>
      </c>
      <c r="AH23" s="366">
        <f t="shared" si="4"/>
        <v>21.651330307698714</v>
      </c>
      <c r="AI23" s="366">
        <f t="shared" si="4"/>
        <v>109.92213848523963</v>
      </c>
      <c r="AK23" s="336">
        <f t="shared" si="5"/>
        <v>0</v>
      </c>
      <c r="AL23" s="336">
        <f t="shared" si="5"/>
        <v>0</v>
      </c>
      <c r="AM23" s="336">
        <f t="shared" si="5"/>
        <v>0</v>
      </c>
      <c r="AN23" s="336">
        <f t="shared" si="5"/>
        <v>0</v>
      </c>
      <c r="AO23" s="336">
        <f t="shared" si="5"/>
        <v>0</v>
      </c>
      <c r="AP23" s="162">
        <f t="shared" si="7"/>
        <v>0</v>
      </c>
    </row>
    <row r="24" spans="1:42" x14ac:dyDescent="0.25">
      <c r="B24" s="348">
        <f t="shared" si="2"/>
        <v>2044</v>
      </c>
      <c r="C24" s="161">
        <f>TREND($J$29:$J$30,$I$29:$I$30,$B24)</f>
        <v>2427742.2526299432</v>
      </c>
      <c r="D24" s="260">
        <f>C24*(1+0.07)^-($B24-Assumptions!$C$6)</f>
        <v>478621.17921287019</v>
      </c>
      <c r="E24" s="349">
        <f t="shared" si="1"/>
        <v>2427742.2526299432</v>
      </c>
      <c r="F24" s="147">
        <f>E24*(1+0.07)^-($B24-Assumptions!$C$6)</f>
        <v>478621.17921287019</v>
      </c>
      <c r="I24" s="361"/>
      <c r="J24" s="362"/>
      <c r="K24" s="362"/>
      <c r="R24" s="238" t="s">
        <v>5080</v>
      </c>
      <c r="S24" s="134"/>
      <c r="T24" s="220" t="s">
        <v>5086</v>
      </c>
      <c r="U24" s="134" t="s">
        <v>227</v>
      </c>
      <c r="V24" s="134">
        <v>1</v>
      </c>
      <c r="W24" s="134">
        <v>7870</v>
      </c>
      <c r="X24" s="134">
        <v>2018</v>
      </c>
      <c r="Y24" s="414">
        <v>0</v>
      </c>
      <c r="Z24" s="414">
        <v>0</v>
      </c>
      <c r="AA24" s="414">
        <v>2</v>
      </c>
      <c r="AB24" s="414">
        <v>5</v>
      </c>
      <c r="AC24" s="414">
        <v>21</v>
      </c>
      <c r="AE24" s="366">
        <f t="shared" si="6"/>
        <v>0</v>
      </c>
      <c r="AF24" s="366">
        <f t="shared" si="4"/>
        <v>0</v>
      </c>
      <c r="AG24" s="366">
        <f t="shared" si="4"/>
        <v>9.9463642308849529</v>
      </c>
      <c r="AH24" s="366">
        <f t="shared" si="4"/>
        <v>24.865910577212382</v>
      </c>
      <c r="AI24" s="366">
        <f t="shared" si="4"/>
        <v>104.436824424292</v>
      </c>
      <c r="AK24" s="336">
        <f t="shared" si="5"/>
        <v>0</v>
      </c>
      <c r="AL24" s="336">
        <f t="shared" si="5"/>
        <v>0</v>
      </c>
      <c r="AM24" s="336">
        <f t="shared" si="5"/>
        <v>0</v>
      </c>
      <c r="AN24" s="336">
        <f t="shared" si="5"/>
        <v>0</v>
      </c>
      <c r="AO24" s="336">
        <f t="shared" si="5"/>
        <v>0</v>
      </c>
      <c r="AP24" s="162">
        <f t="shared" si="7"/>
        <v>0</v>
      </c>
    </row>
    <row r="25" spans="1:42" ht="15.75" thickBot="1" x14ac:dyDescent="0.3">
      <c r="B25" s="356">
        <f t="shared" si="2"/>
        <v>2045</v>
      </c>
      <c r="C25" s="213">
        <f>TREND($J$29:$J$30,$I$29:$I$30,$B25)</f>
        <v>2451399.3863694295</v>
      </c>
      <c r="D25" s="261">
        <f>C25*(1+0.07)^-($B25-Assumptions!$C$6)</f>
        <v>451668.32071709016</v>
      </c>
      <c r="E25" s="357">
        <f t="shared" si="1"/>
        <v>2451399.3863694295</v>
      </c>
      <c r="F25" s="148">
        <f>E25*(1+0.07)^-($B25-Assumptions!$C$6)</f>
        <v>451668.32071709016</v>
      </c>
      <c r="I25" s="361"/>
      <c r="J25" s="362"/>
      <c r="K25" s="362"/>
      <c r="S25" s="401">
        <f>AVERAGE(2600,4000,800)</f>
        <v>2466.6666666666665</v>
      </c>
      <c r="T25" s="220" t="s">
        <v>212</v>
      </c>
      <c r="U25" s="134" t="s">
        <v>5083</v>
      </c>
      <c r="V25" s="134">
        <v>14.5</v>
      </c>
      <c r="W25" s="134">
        <v>1100</v>
      </c>
      <c r="X25" s="134">
        <v>2019</v>
      </c>
      <c r="Y25" s="414">
        <v>0</v>
      </c>
      <c r="Z25" s="414">
        <v>1</v>
      </c>
      <c r="AA25" s="414">
        <v>3</v>
      </c>
      <c r="AB25" s="414">
        <v>5</v>
      </c>
      <c r="AC25" s="414">
        <v>12</v>
      </c>
      <c r="AE25" s="366">
        <f t="shared" si="6"/>
        <v>0</v>
      </c>
      <c r="AF25" s="366">
        <f t="shared" si="4"/>
        <v>2.453852241287291</v>
      </c>
      <c r="AG25" s="366">
        <f t="shared" si="4"/>
        <v>7.3615567238618729</v>
      </c>
      <c r="AH25" s="366">
        <f t="shared" si="4"/>
        <v>12.269261206436454</v>
      </c>
      <c r="AI25" s="366">
        <f t="shared" si="4"/>
        <v>29.446226895447492</v>
      </c>
      <c r="AK25" s="336">
        <f t="shared" si="5"/>
        <v>0</v>
      </c>
      <c r="AL25" s="336">
        <f t="shared" si="5"/>
        <v>0.32034632034632032</v>
      </c>
      <c r="AM25" s="336">
        <f t="shared" si="5"/>
        <v>0.96103896103896091</v>
      </c>
      <c r="AN25" s="336">
        <f t="shared" si="5"/>
        <v>1.6017316017316017</v>
      </c>
      <c r="AO25" s="336">
        <f t="shared" si="5"/>
        <v>3.8441558441558437</v>
      </c>
      <c r="AP25" s="162">
        <f t="shared" si="7"/>
        <v>464277.92207792209</v>
      </c>
    </row>
    <row r="26" spans="1:42" ht="15.75" thickBot="1" x14ac:dyDescent="0.3">
      <c r="B26" s="4"/>
      <c r="C26" s="358"/>
      <c r="D26" s="358">
        <f>SUM(D6:D25)</f>
        <v>16428589.039573632</v>
      </c>
      <c r="E26" s="320" t="s">
        <v>2</v>
      </c>
      <c r="F26" s="359">
        <f>SUM(F6:F25)</f>
        <v>16428589.039573632</v>
      </c>
      <c r="S26" s="134">
        <v>-500</v>
      </c>
      <c r="T26" s="220" t="s">
        <v>213</v>
      </c>
      <c r="U26" s="134" t="s">
        <v>228</v>
      </c>
      <c r="V26" s="134">
        <v>8.5</v>
      </c>
      <c r="W26" s="134">
        <v>1870</v>
      </c>
      <c r="X26" s="134">
        <v>2019</v>
      </c>
      <c r="Y26" s="414">
        <v>0</v>
      </c>
      <c r="Z26" s="414">
        <v>2</v>
      </c>
      <c r="AA26" s="414">
        <v>5</v>
      </c>
      <c r="AB26" s="414">
        <v>6</v>
      </c>
      <c r="AC26" s="414">
        <v>43</v>
      </c>
      <c r="AE26" s="366">
        <f t="shared" si="6"/>
        <v>0</v>
      </c>
      <c r="AF26" s="366">
        <f t="shared" si="4"/>
        <v>4.9246861589848745</v>
      </c>
      <c r="AG26" s="366">
        <f t="shared" si="4"/>
        <v>12.311715397462185</v>
      </c>
      <c r="AH26" s="366">
        <f t="shared" si="4"/>
        <v>14.774058476954623</v>
      </c>
      <c r="AI26" s="366">
        <f t="shared" si="4"/>
        <v>105.88075241817479</v>
      </c>
      <c r="AK26" s="336">
        <f t="shared" si="5"/>
        <v>0</v>
      </c>
      <c r="AL26" s="336">
        <f t="shared" si="5"/>
        <v>-7.6394194041252847E-2</v>
      </c>
      <c r="AM26" s="336">
        <f t="shared" si="5"/>
        <v>-0.19098548510313215</v>
      </c>
      <c r="AN26" s="336">
        <f t="shared" si="5"/>
        <v>-0.22918258212375861</v>
      </c>
      <c r="AO26" s="336">
        <f t="shared" si="5"/>
        <v>-1.6424751718869364</v>
      </c>
      <c r="AP26" s="162">
        <f t="shared" si="7"/>
        <v>-96489.686783804413</v>
      </c>
    </row>
    <row r="27" spans="1:42" ht="17.25" x14ac:dyDescent="0.25">
      <c r="I27" s="239" t="s">
        <v>5209</v>
      </c>
      <c r="L27" s="101"/>
      <c r="M27" s="410" t="s">
        <v>235</v>
      </c>
      <c r="S27" s="134">
        <v>700</v>
      </c>
      <c r="T27" s="220" t="s">
        <v>214</v>
      </c>
      <c r="U27" s="134" t="s">
        <v>229</v>
      </c>
      <c r="V27" s="134">
        <v>8.34</v>
      </c>
      <c r="W27" s="134">
        <v>9450</v>
      </c>
      <c r="X27" s="134">
        <v>2019</v>
      </c>
      <c r="Y27" s="414">
        <v>1</v>
      </c>
      <c r="Z27" s="414">
        <v>2</v>
      </c>
      <c r="AA27" s="414">
        <v>18</v>
      </c>
      <c r="AB27" s="414">
        <v>34</v>
      </c>
      <c r="AC27" s="414">
        <v>154</v>
      </c>
      <c r="AE27" s="366">
        <f t="shared" si="6"/>
        <v>0.49660516981376535</v>
      </c>
      <c r="AF27" s="366">
        <f t="shared" si="4"/>
        <v>0.99321033962753069</v>
      </c>
      <c r="AG27" s="366">
        <f t="shared" si="4"/>
        <v>8.9388930566477764</v>
      </c>
      <c r="AH27" s="366">
        <f t="shared" si="4"/>
        <v>16.884575773668022</v>
      </c>
      <c r="AI27" s="366">
        <f t="shared" si="4"/>
        <v>76.477196151319859</v>
      </c>
      <c r="AK27" s="336">
        <f t="shared" si="5"/>
        <v>1.0582010582010581E-2</v>
      </c>
      <c r="AL27" s="336">
        <f t="shared" si="5"/>
        <v>2.1164021164021163E-2</v>
      </c>
      <c r="AM27" s="336">
        <f t="shared" si="5"/>
        <v>0.19047619047619049</v>
      </c>
      <c r="AN27" s="336">
        <f t="shared" si="5"/>
        <v>0.35978835978835971</v>
      </c>
      <c r="AO27" s="336">
        <f t="shared" si="5"/>
        <v>1.6296296296296293</v>
      </c>
      <c r="AP27" s="162">
        <f t="shared" si="7"/>
        <v>211640.21164021164</v>
      </c>
    </row>
    <row r="28" spans="1:42" x14ac:dyDescent="0.25">
      <c r="B28" s="239" t="s">
        <v>3</v>
      </c>
      <c r="I28" s="273" t="s">
        <v>92</v>
      </c>
      <c r="J28" s="273" t="s">
        <v>127</v>
      </c>
      <c r="L28" s="174" t="s">
        <v>92</v>
      </c>
      <c r="M28" s="410" t="s">
        <v>45</v>
      </c>
      <c r="AP28" s="242">
        <f>SUM(AP16:AP27)</f>
        <v>1788999.6416639281</v>
      </c>
    </row>
    <row r="29" spans="1:42" ht="15" customHeight="1" x14ac:dyDescent="0.25">
      <c r="A29" s="7" t="s">
        <v>32</v>
      </c>
      <c r="B29" s="505" t="s">
        <v>248</v>
      </c>
      <c r="C29" s="505"/>
      <c r="D29" s="505"/>
      <c r="E29" s="505"/>
      <c r="F29" s="505"/>
      <c r="I29" s="273">
        <v>2017</v>
      </c>
      <c r="J29" s="162">
        <f>SUM($AP$16:$AP$27)</f>
        <v>1788999.6416639281</v>
      </c>
      <c r="L29" s="128">
        <v>2014</v>
      </c>
      <c r="M29" s="173">
        <f>'Annualized Operations'!C5</f>
        <v>7194763.4400000013</v>
      </c>
    </row>
    <row r="30" spans="1:42" x14ac:dyDescent="0.25">
      <c r="B30" s="505"/>
      <c r="C30" s="505"/>
      <c r="D30" s="505"/>
      <c r="E30" s="505"/>
      <c r="F30" s="505"/>
      <c r="I30" s="273">
        <v>2040</v>
      </c>
      <c r="J30" s="371">
        <f>J29*M30/M29</f>
        <v>2333113.717672016</v>
      </c>
      <c r="L30" s="128">
        <v>2040</v>
      </c>
      <c r="M30" s="173">
        <f>'Annualized Operations'!C6</f>
        <v>9383009.8600000013</v>
      </c>
    </row>
    <row r="31" spans="1:42" x14ac:dyDescent="0.25">
      <c r="A31" s="7"/>
      <c r="B31" s="505"/>
      <c r="C31" s="505"/>
      <c r="D31" s="505"/>
      <c r="E31" s="505"/>
      <c r="F31" s="505"/>
      <c r="L31" s="378"/>
      <c r="M31" s="379"/>
    </row>
    <row r="32" spans="1:42" x14ac:dyDescent="0.25">
      <c r="B32" s="505"/>
      <c r="C32" s="505"/>
      <c r="D32" s="505"/>
      <c r="E32" s="505"/>
      <c r="F32" s="505"/>
    </row>
    <row r="33" spans="1:14" x14ac:dyDescent="0.25">
      <c r="B33" s="505"/>
      <c r="C33" s="505"/>
      <c r="D33" s="505"/>
      <c r="E33" s="505"/>
      <c r="F33" s="505"/>
    </row>
    <row r="34" spans="1:14" x14ac:dyDescent="0.25">
      <c r="B34" s="505"/>
      <c r="C34" s="505"/>
      <c r="D34" s="505"/>
      <c r="E34" s="505"/>
      <c r="F34" s="505"/>
      <c r="J34" s="240"/>
      <c r="K34" s="240"/>
      <c r="L34" s="240"/>
      <c r="M34" s="240"/>
      <c r="N34" s="240"/>
    </row>
    <row r="35" spans="1:14" ht="15" customHeight="1" x14ac:dyDescent="0.25">
      <c r="B35" s="505"/>
      <c r="C35" s="505"/>
      <c r="D35" s="505"/>
      <c r="E35" s="505"/>
      <c r="F35" s="505"/>
      <c r="J35" s="240"/>
      <c r="K35" s="240"/>
      <c r="L35" s="240"/>
      <c r="M35" s="240"/>
      <c r="N35" s="240"/>
    </row>
    <row r="36" spans="1:14" x14ac:dyDescent="0.25">
      <c r="B36" s="505"/>
      <c r="C36" s="505"/>
      <c r="D36" s="505"/>
      <c r="E36" s="505"/>
      <c r="F36" s="505"/>
    </row>
    <row r="37" spans="1:14" ht="15" customHeight="1" x14ac:dyDescent="0.25">
      <c r="B37" s="505"/>
      <c r="C37" s="505"/>
      <c r="D37" s="505"/>
      <c r="E37" s="505"/>
      <c r="F37" s="505"/>
    </row>
    <row r="38" spans="1:14" ht="15" customHeight="1" x14ac:dyDescent="0.25">
      <c r="B38" s="505"/>
      <c r="C38" s="505"/>
      <c r="D38" s="505"/>
      <c r="E38" s="505"/>
      <c r="F38" s="505"/>
    </row>
    <row r="40" spans="1:14" x14ac:dyDescent="0.25">
      <c r="A40" s="7" t="s">
        <v>31</v>
      </c>
      <c r="B40" s="505" t="s">
        <v>5225</v>
      </c>
      <c r="C40" s="505"/>
      <c r="D40" s="505"/>
      <c r="E40" s="505"/>
      <c r="F40" s="505"/>
    </row>
    <row r="41" spans="1:14" ht="17.25" customHeight="1" x14ac:dyDescent="0.25">
      <c r="B41" s="505"/>
      <c r="C41" s="505"/>
      <c r="D41" s="505"/>
      <c r="E41" s="505"/>
      <c r="F41" s="505"/>
    </row>
    <row r="42" spans="1:14" ht="15" customHeight="1" x14ac:dyDescent="0.25">
      <c r="B42" s="33"/>
    </row>
    <row r="43" spans="1:14" x14ac:dyDescent="0.25">
      <c r="B43" s="33"/>
    </row>
    <row r="44" spans="1:14" ht="15" customHeight="1" x14ac:dyDescent="0.25">
      <c r="B44" s="33"/>
    </row>
    <row r="45" spans="1:14" ht="15" customHeight="1" x14ac:dyDescent="0.25"/>
    <row r="47" spans="1:14" x14ac:dyDescent="0.25">
      <c r="I47" s="7"/>
    </row>
    <row r="54" spans="9:9" ht="15" customHeight="1" x14ac:dyDescent="0.25"/>
    <row r="58" spans="9:9" x14ac:dyDescent="0.25">
      <c r="I58" s="7"/>
    </row>
    <row r="72" spans="9:9" x14ac:dyDescent="0.25">
      <c r="I72" s="7"/>
    </row>
    <row r="83" spans="9:9" x14ac:dyDescent="0.25">
      <c r="I83" s="7"/>
    </row>
    <row r="89" spans="9:9" ht="15.75" customHeight="1" x14ac:dyDescent="0.25"/>
    <row r="91" spans="9:9" ht="15.75" customHeight="1" x14ac:dyDescent="0.25"/>
  </sheetData>
  <mergeCells count="10">
    <mergeCell ref="Y14:AC14"/>
    <mergeCell ref="AE14:AI14"/>
    <mergeCell ref="AK14:AP14"/>
    <mergeCell ref="B40:F41"/>
    <mergeCell ref="F4:F5"/>
    <mergeCell ref="B4:B5"/>
    <mergeCell ref="C4:C5"/>
    <mergeCell ref="D4:D5"/>
    <mergeCell ref="E4:E5"/>
    <mergeCell ref="B29:F38"/>
  </mergeCells>
  <pageMargins left="0.7" right="0.7" top="0.75" bottom="0.75" header="0.3" footer="0.3"/>
  <pageSetup scale="29" orientation="landscape" horizontalDpi="1200" verticalDpi="1200" r:id="rId1"/>
  <colBreaks count="1" manualBreakCount="1">
    <brk id="9"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fitToPage="1"/>
  </sheetPr>
  <dimension ref="A1:L43"/>
  <sheetViews>
    <sheetView view="pageBreakPreview" zoomScale="85" zoomScaleNormal="85" zoomScaleSheetLayoutView="85" workbookViewId="0">
      <selection activeCell="K8" sqref="K8"/>
    </sheetView>
  </sheetViews>
  <sheetFormatPr defaultColWidth="9.140625" defaultRowHeight="15" x14ac:dyDescent="0.25"/>
  <cols>
    <col min="1" max="1" width="3.7109375" style="85" customWidth="1"/>
    <col min="2" max="3" width="15.85546875" style="85" customWidth="1"/>
    <col min="4" max="7" width="15.85546875" style="238" customWidth="1"/>
    <col min="8" max="8" width="5.7109375" style="85" customWidth="1"/>
    <col min="9" max="9" width="10.7109375" style="85" customWidth="1"/>
    <col min="10" max="10" width="32" style="85" customWidth="1"/>
    <col min="11" max="12" width="20" style="85" customWidth="1"/>
    <col min="13" max="16384" width="9.140625" style="85"/>
  </cols>
  <sheetData>
    <row r="1" spans="1:12" x14ac:dyDescent="0.25">
      <c r="A1" s="19"/>
      <c r="B1" s="19">
        <v>1</v>
      </c>
      <c r="C1" s="19">
        <f>B1+1</f>
        <v>2</v>
      </c>
      <c r="D1" s="19">
        <f t="shared" ref="D1:G1" si="0">C1+1</f>
        <v>3</v>
      </c>
      <c r="E1" s="19">
        <f t="shared" si="0"/>
        <v>4</v>
      </c>
      <c r="F1" s="19">
        <f t="shared" si="0"/>
        <v>5</v>
      </c>
      <c r="G1" s="19">
        <f t="shared" si="0"/>
        <v>6</v>
      </c>
    </row>
    <row r="2" spans="1:12" x14ac:dyDescent="0.25">
      <c r="B2" s="6" t="s">
        <v>113</v>
      </c>
    </row>
    <row r="3" spans="1:12" ht="15.75" thickBot="1" x14ac:dyDescent="0.3">
      <c r="B3" s="6"/>
    </row>
    <row r="4" spans="1:12" ht="15.75" thickBot="1" x14ac:dyDescent="0.3">
      <c r="C4" s="70"/>
      <c r="D4" s="297"/>
      <c r="E4" s="298"/>
      <c r="F4" s="298"/>
      <c r="G4" s="299"/>
    </row>
    <row r="5" spans="1:12" ht="35.1" customHeight="1" x14ac:dyDescent="0.25">
      <c r="B5" s="506" t="s">
        <v>0</v>
      </c>
      <c r="C5" s="506" t="s">
        <v>154</v>
      </c>
      <c r="D5" s="586" t="s">
        <v>155</v>
      </c>
      <c r="E5" s="510" t="s">
        <v>69</v>
      </c>
      <c r="F5" s="510" t="s">
        <v>75</v>
      </c>
      <c r="G5" s="500" t="s">
        <v>1</v>
      </c>
    </row>
    <row r="6" spans="1:12" ht="43.5" customHeight="1" thickBot="1" x14ac:dyDescent="0.3">
      <c r="B6" s="507"/>
      <c r="C6" s="507"/>
      <c r="D6" s="587"/>
      <c r="E6" s="511"/>
      <c r="F6" s="511"/>
      <c r="G6" s="501"/>
      <c r="J6" s="494" t="s">
        <v>156</v>
      </c>
      <c r="K6" s="494"/>
    </row>
    <row r="7" spans="1:12" ht="18" customHeight="1" x14ac:dyDescent="0.25">
      <c r="B7" s="1">
        <f>Assumptions!C10</f>
        <v>2026</v>
      </c>
      <c r="C7" s="183">
        <f>IFERROR(VLOOKUP($B7,'Annualized Operations'!$B$13:$J$32,'Annualized Operations'!C$1,FALSE),0)</f>
        <v>2994724014.046164</v>
      </c>
      <c r="D7" s="285">
        <f>IFERROR(VLOOKUP($B7,'Annualized Operations'!$B$13:$J$32,'Annualized Operations'!D$1,FALSE),0)</f>
        <v>2999604308.8769164</v>
      </c>
      <c r="E7" s="286">
        <f>$C7-D7</f>
        <v>-4880294.8307523727</v>
      </c>
      <c r="F7" s="327">
        <f>E7*$K$15</f>
        <v>-1572723.8121582596</v>
      </c>
      <c r="G7" s="328">
        <f>F7*(1+0.07)^-($B7-Assumptions!$C$6)</f>
        <v>-1047972.2824427178</v>
      </c>
      <c r="J7" s="103" t="s">
        <v>58</v>
      </c>
      <c r="K7" s="369">
        <v>0.27</v>
      </c>
    </row>
    <row r="8" spans="1:12" x14ac:dyDescent="0.25">
      <c r="B8" s="2">
        <f>B7+1</f>
        <v>2027</v>
      </c>
      <c r="C8" s="184">
        <f>IFERROR(VLOOKUP($B8,'Annualized Operations'!$B$13:$J$32,'Annualized Operations'!C$1,FALSE),0)</f>
        <v>3025443627.2500024</v>
      </c>
      <c r="D8" s="288">
        <f>IFERROR(VLOOKUP($B8,'Annualized Operations'!$B$13:$J$32,'Annualized Operations'!D$1,FALSE),0)</f>
        <v>3030346883.949996</v>
      </c>
      <c r="E8" s="289">
        <f t="shared" ref="E8:E26" si="1">$C8-D8</f>
        <v>-4903256.6999936104</v>
      </c>
      <c r="F8" s="329">
        <f t="shared" ref="F8:F26" si="2">E8*$K$15</f>
        <v>-1580123.504139941</v>
      </c>
      <c r="G8" s="330">
        <f>F8*(1+0.07)^-($B8-Assumptions!$C$6)</f>
        <v>-984021.5043489238</v>
      </c>
      <c r="J8" s="103" t="s">
        <v>59</v>
      </c>
      <c r="K8" s="105">
        <v>0.66</v>
      </c>
    </row>
    <row r="9" spans="1:12" x14ac:dyDescent="0.25">
      <c r="B9" s="2">
        <f t="shared" ref="B9:B26" si="3">B8+1</f>
        <v>2028</v>
      </c>
      <c r="C9" s="184">
        <f>IFERROR(VLOOKUP($B9,'Annualized Operations'!$B$13:$J$32,'Annualized Operations'!C$1,FALSE),0)</f>
        <v>3056163240.4538512</v>
      </c>
      <c r="D9" s="288">
        <f>IFERROR(VLOOKUP($B9,'Annualized Operations'!$B$13:$J$32,'Annualized Operations'!D$1,FALSE),0)</f>
        <v>3061089459.0230756</v>
      </c>
      <c r="E9" s="289">
        <f t="shared" si="1"/>
        <v>-4926218.5692243576</v>
      </c>
      <c r="F9" s="329">
        <f t="shared" si="2"/>
        <v>-1587523.1961182414</v>
      </c>
      <c r="G9" s="330">
        <f>F9*(1+0.07)^-($B9-Assumptions!$C$6)</f>
        <v>-923952.95384900551</v>
      </c>
      <c r="H9" s="96"/>
      <c r="I9" s="96"/>
      <c r="J9" s="86"/>
      <c r="K9" s="98"/>
      <c r="L9" s="96"/>
    </row>
    <row r="10" spans="1:12" ht="14.25" customHeight="1" x14ac:dyDescent="0.25">
      <c r="B10" s="2">
        <f t="shared" si="3"/>
        <v>2029</v>
      </c>
      <c r="C10" s="184">
        <f>IFERROR(VLOOKUP($B10,'Annualized Operations'!$B$13:$J$32,'Annualized Operations'!C$1,FALSE),0)</f>
        <v>3086882853.6577001</v>
      </c>
      <c r="D10" s="288">
        <f>IFERROR(VLOOKUP($B10,'Annualized Operations'!$B$13:$J$32,'Annualized Operations'!D$1,FALSE),0)</f>
        <v>3091832034.0961442</v>
      </c>
      <c r="E10" s="289">
        <f t="shared" si="1"/>
        <v>-4949180.4384441376</v>
      </c>
      <c r="F10" s="329">
        <f t="shared" si="2"/>
        <v>-1594922.8880930077</v>
      </c>
      <c r="G10" s="330">
        <f>F10*(1+0.07)^-($B10-Assumptions!$C$6)</f>
        <v>-867532.37565354805</v>
      </c>
      <c r="J10" s="494" t="s">
        <v>153</v>
      </c>
      <c r="K10" s="494"/>
    </row>
    <row r="11" spans="1:12" x14ac:dyDescent="0.25">
      <c r="B11" s="2">
        <f t="shared" si="3"/>
        <v>2030</v>
      </c>
      <c r="C11" s="184">
        <f>IFERROR(VLOOKUP($B11,'Annualized Operations'!$B$13:$J$32,'Annualized Operations'!C$1,FALSE),0)</f>
        <v>3117602466.8615489</v>
      </c>
      <c r="D11" s="288">
        <f>IFERROR(VLOOKUP($B11,'Annualized Operations'!$B$13:$J$32,'Annualized Operations'!D$1,FALSE),0)</f>
        <v>3122574609.1692238</v>
      </c>
      <c r="E11" s="289">
        <f t="shared" si="1"/>
        <v>-4972142.3076748848</v>
      </c>
      <c r="F11" s="329">
        <f t="shared" si="2"/>
        <v>-1602322.5800713084</v>
      </c>
      <c r="G11" s="330">
        <f>F11*(1+0.07)^-($B11-Assumptions!$C$6)</f>
        <v>-814539.54935072432</v>
      </c>
      <c r="J11" s="103" t="s">
        <v>60</v>
      </c>
      <c r="K11" s="100">
        <f>1-K12</f>
        <v>0.86599999999999999</v>
      </c>
    </row>
    <row r="12" spans="1:12" x14ac:dyDescent="0.25">
      <c r="B12" s="2">
        <f t="shared" si="3"/>
        <v>2031</v>
      </c>
      <c r="C12" s="184">
        <f>IFERROR(VLOOKUP($B12,'Annualized Operations'!$B$13:$J$32,'Annualized Operations'!C$1,FALSE),0)</f>
        <v>3148322080.0653868</v>
      </c>
      <c r="D12" s="288">
        <f>IFERROR(VLOOKUP($B12,'Annualized Operations'!$B$13:$J$32,'Annualized Operations'!D$1,FALSE),0)</f>
        <v>3153317184.2423029</v>
      </c>
      <c r="E12" s="289">
        <f t="shared" si="1"/>
        <v>-4995104.1769161224</v>
      </c>
      <c r="F12" s="329">
        <f t="shared" si="2"/>
        <v>-1609722.2720529896</v>
      </c>
      <c r="G12" s="330">
        <f>F12*(1+0.07)^-($B12-Assumptions!$C$6)</f>
        <v>-764767.45563703438</v>
      </c>
      <c r="J12" s="103" t="s">
        <v>61</v>
      </c>
      <c r="K12" s="100">
        <f>'Travel Time Cost Savings'!N12</f>
        <v>0.13400000000000001</v>
      </c>
    </row>
    <row r="13" spans="1:12" x14ac:dyDescent="0.25">
      <c r="B13" s="2">
        <f t="shared" si="3"/>
        <v>2032</v>
      </c>
      <c r="C13" s="184">
        <f>IFERROR(VLOOKUP($B13,'Annualized Operations'!$B$13:$J$32,'Annualized Operations'!C$1,FALSE),0)</f>
        <v>3179041693.2692356</v>
      </c>
      <c r="D13" s="288">
        <f>IFERROR(VLOOKUP($B13,'Annualized Operations'!$B$13:$J$32,'Annualized Operations'!D$1,FALSE),0)</f>
        <v>3184059759.3153825</v>
      </c>
      <c r="E13" s="289">
        <f t="shared" si="1"/>
        <v>-5018066.0461468697</v>
      </c>
      <c r="F13" s="329">
        <f t="shared" si="2"/>
        <v>-1617121.9640312903</v>
      </c>
      <c r="G13" s="330">
        <f>F13*(1+0.07)^-($B13-Assumptions!$C$6)</f>
        <v>-718021.49158075906</v>
      </c>
      <c r="J13" s="86"/>
      <c r="K13" s="89"/>
    </row>
    <row r="14" spans="1:12" ht="15" customHeight="1" x14ac:dyDescent="0.25">
      <c r="B14" s="2">
        <f t="shared" si="3"/>
        <v>2033</v>
      </c>
      <c r="C14" s="184">
        <f>IFERROR(VLOOKUP($B14,'Annualized Operations'!$B$13:$J$32,'Annualized Operations'!C$1,FALSE),0)</f>
        <v>3209761306.4730844</v>
      </c>
      <c r="D14" s="288">
        <f>IFERROR(VLOOKUP($B14,'Annualized Operations'!$B$13:$J$32,'Annualized Operations'!D$1,FALSE),0)</f>
        <v>3214802334.3884621</v>
      </c>
      <c r="E14" s="289">
        <f t="shared" si="1"/>
        <v>-5041027.9153776169</v>
      </c>
      <c r="F14" s="329">
        <f t="shared" si="2"/>
        <v>-1624521.6560095907</v>
      </c>
      <c r="G14" s="330">
        <f>F14*(1+0.07)^-($B14-Assumptions!$C$6)</f>
        <v>-674118.73206899257</v>
      </c>
      <c r="J14" s="145" t="s">
        <v>62</v>
      </c>
      <c r="K14" s="79"/>
    </row>
    <row r="15" spans="1:12" x14ac:dyDescent="0.25">
      <c r="B15" s="2">
        <f t="shared" si="3"/>
        <v>2034</v>
      </c>
      <c r="C15" s="184">
        <f>IFERROR(VLOOKUP($B15,'Annualized Operations'!$B$13:$J$32,'Annualized Operations'!C$1,FALSE),0)</f>
        <v>3240480919.6769338</v>
      </c>
      <c r="D15" s="288">
        <f>IFERROR(VLOOKUP($B15,'Annualized Operations'!$B$13:$J$32,'Annualized Operations'!D$1,FALSE),0)</f>
        <v>3245544909.4615307</v>
      </c>
      <c r="E15" s="289">
        <f t="shared" si="1"/>
        <v>-5063989.78459692</v>
      </c>
      <c r="F15" s="329">
        <f t="shared" si="2"/>
        <v>-1631921.3479842034</v>
      </c>
      <c r="G15" s="330">
        <f>F15*(1+0.07)^-($B15-Assumptions!$C$6)</f>
        <v>-632887.2347325075</v>
      </c>
      <c r="J15" s="78" t="s">
        <v>63</v>
      </c>
      <c r="K15" s="105">
        <f>K11*K7+K12*K8</f>
        <v>0.32225999999999999</v>
      </c>
    </row>
    <row r="16" spans="1:12" x14ac:dyDescent="0.25">
      <c r="B16" s="2">
        <f t="shared" si="3"/>
        <v>2035</v>
      </c>
      <c r="C16" s="184">
        <f>IFERROR(VLOOKUP($B16,'Annualized Operations'!$B$13:$J$32,'Annualized Operations'!C$1,FALSE),0)</f>
        <v>3271200532.8807716</v>
      </c>
      <c r="D16" s="288">
        <f>IFERROR(VLOOKUP($B16,'Annualized Operations'!$B$13:$J$32,'Annualized Operations'!D$1,FALSE),0)</f>
        <v>3276287484.5346103</v>
      </c>
      <c r="E16" s="289">
        <f t="shared" si="1"/>
        <v>-5086951.6538386345</v>
      </c>
      <c r="F16" s="329">
        <f t="shared" si="2"/>
        <v>-1639321.0399660382</v>
      </c>
      <c r="G16" s="330">
        <f>F16*(1+0.07)^-($B16-Assumptions!$C$6)</f>
        <v>-594165.38585166412</v>
      </c>
    </row>
    <row r="17" spans="1:9" x14ac:dyDescent="0.25">
      <c r="B17" s="2">
        <f t="shared" si="3"/>
        <v>2036</v>
      </c>
      <c r="C17" s="184">
        <f>IFERROR(VLOOKUP($B17,'Annualized Operations'!$B$13:$J$32,'Annualized Operations'!C$1,FALSE),0)</f>
        <v>3301920146.0846205</v>
      </c>
      <c r="D17" s="288">
        <f>IFERROR(VLOOKUP($B17,'Annualized Operations'!$B$13:$J$32,'Annualized Operations'!D$1,FALSE),0)</f>
        <v>3307030059.6076894</v>
      </c>
      <c r="E17" s="289">
        <f t="shared" si="1"/>
        <v>-5109913.5230689049</v>
      </c>
      <c r="F17" s="329">
        <f t="shared" si="2"/>
        <v>-1646720.7319441852</v>
      </c>
      <c r="G17" s="330">
        <f>F17*(1+0.07)^-($B17-Assumptions!$C$6)</f>
        <v>-557801.28481843288</v>
      </c>
    </row>
    <row r="18" spans="1:9" x14ac:dyDescent="0.25">
      <c r="B18" s="2">
        <f t="shared" si="3"/>
        <v>2037</v>
      </c>
      <c r="C18" s="184">
        <f>IFERROR(VLOOKUP($B18,'Annualized Operations'!$B$13:$J$32,'Annualized Operations'!C$1,FALSE),0)</f>
        <v>3332639759.2884693</v>
      </c>
      <c r="D18" s="288">
        <f>IFERROR(VLOOKUP($B18,'Annualized Operations'!$B$13:$J$32,'Annualized Operations'!D$1,FALSE),0)</f>
        <v>3337772634.680769</v>
      </c>
      <c r="E18" s="289">
        <f t="shared" si="1"/>
        <v>-5132875.3922996521</v>
      </c>
      <c r="F18" s="329">
        <f t="shared" si="2"/>
        <v>-1654120.4239224859</v>
      </c>
      <c r="G18" s="330">
        <f>F18*(1+0.07)^-($B18-Assumptions!$C$6)</f>
        <v>-523652.16495749651</v>
      </c>
    </row>
    <row r="19" spans="1:9" x14ac:dyDescent="0.25">
      <c r="B19" s="2">
        <f t="shared" si="3"/>
        <v>2038</v>
      </c>
      <c r="C19" s="184">
        <f>IFERROR(VLOOKUP($B19,'Annualized Operations'!$B$13:$J$32,'Annualized Operations'!C$1,FALSE),0)</f>
        <v>3363359372.4923182</v>
      </c>
      <c r="D19" s="288">
        <f>IFERROR(VLOOKUP($B19,'Annualized Operations'!$B$13:$J$32,'Annualized Operations'!D$1,FALSE),0)</f>
        <v>3368515209.7538376</v>
      </c>
      <c r="E19" s="289">
        <f t="shared" si="1"/>
        <v>-5155837.2615194321</v>
      </c>
      <c r="F19" s="329">
        <f t="shared" si="2"/>
        <v>-1661520.1158972522</v>
      </c>
      <c r="G19" s="330">
        <f>F19*(1+0.07)^-($B19-Assumptions!$C$6)</f>
        <v>-491583.84853647684</v>
      </c>
    </row>
    <row r="20" spans="1:9" x14ac:dyDescent="0.25">
      <c r="B20" s="2">
        <f t="shared" si="3"/>
        <v>2039</v>
      </c>
      <c r="C20" s="184">
        <f>IFERROR(VLOOKUP($B20,'Annualized Operations'!$B$13:$J$32,'Annualized Operations'!C$1,FALSE),0)</f>
        <v>3394078985.6961565</v>
      </c>
      <c r="D20" s="288">
        <f>IFERROR(VLOOKUP($B20,'Annualized Operations'!$B$13:$J$32,'Annualized Operations'!D$1,FALSE),0)</f>
        <v>3399257784.8269172</v>
      </c>
      <c r="E20" s="289">
        <f t="shared" si="1"/>
        <v>-5178799.1307606697</v>
      </c>
      <c r="F20" s="329">
        <f t="shared" si="2"/>
        <v>-1668919.8078789334</v>
      </c>
      <c r="G20" s="330">
        <f>F20*(1+0.07)^-($B20-Assumptions!$C$6)</f>
        <v>-461470.23400537437</v>
      </c>
    </row>
    <row r="21" spans="1:9" ht="14.25" customHeight="1" x14ac:dyDescent="0.25">
      <c r="B21" s="2">
        <f t="shared" si="3"/>
        <v>2040</v>
      </c>
      <c r="C21" s="184">
        <f>IFERROR(VLOOKUP($B21,'Annualized Operations'!$B$13:$J$32,'Annualized Operations'!C$1,FALSE),0)</f>
        <v>3424798598.9000053</v>
      </c>
      <c r="D21" s="288">
        <f>IFERROR(VLOOKUP($B21,'Annualized Operations'!$B$13:$J$32,'Annualized Operations'!D$1,FALSE),0)</f>
        <v>3430000359.8999968</v>
      </c>
      <c r="E21" s="289">
        <f t="shared" si="1"/>
        <v>-5201760.9999914169</v>
      </c>
      <c r="F21" s="329">
        <f t="shared" si="2"/>
        <v>-1676319.4998572341</v>
      </c>
      <c r="G21" s="330">
        <f>F21*(1+0.07)^-($B21-Assumptions!$C$6)</f>
        <v>-433192.81355054956</v>
      </c>
    </row>
    <row r="22" spans="1:9" x14ac:dyDescent="0.25">
      <c r="B22" s="2">
        <f t="shared" si="3"/>
        <v>2041</v>
      </c>
      <c r="C22" s="184">
        <f>IFERROR(VLOOKUP($B22,'Annualized Operations'!$B$13:$J$32,'Annualized Operations'!C$1,FALSE),0)</f>
        <v>3455518212.1038542</v>
      </c>
      <c r="D22" s="288">
        <f>IFERROR(VLOOKUP($B22,'Annualized Operations'!$B$13:$J$32,'Annualized Operations'!D$1,FALSE),0)</f>
        <v>3460742934.9730759</v>
      </c>
      <c r="E22" s="289">
        <f t="shared" si="1"/>
        <v>-5224722.8692216873</v>
      </c>
      <c r="F22" s="329">
        <f t="shared" si="2"/>
        <v>-1683719.1918353809</v>
      </c>
      <c r="G22" s="330">
        <f>F22*(1+0.07)^-($B22-Assumptions!$C$6)</f>
        <v>-406640.2192267963</v>
      </c>
    </row>
    <row r="23" spans="1:9" x14ac:dyDescent="0.25">
      <c r="B23" s="2">
        <f t="shared" si="3"/>
        <v>2042</v>
      </c>
      <c r="C23" s="184">
        <f>IFERROR(VLOOKUP($B23,'Annualized Operations'!$B$13:$J$32,'Annualized Operations'!C$1,FALSE),0)</f>
        <v>3486237825.307703</v>
      </c>
      <c r="D23" s="288">
        <f>IFERROR(VLOOKUP($B23,'Annualized Operations'!$B$13:$J$32,'Annualized Operations'!D$1,FALSE),0)</f>
        <v>3491485510.0461445</v>
      </c>
      <c r="E23" s="289">
        <f t="shared" si="1"/>
        <v>-5247684.7384414673</v>
      </c>
      <c r="F23" s="329">
        <f t="shared" si="2"/>
        <v>-1691118.8838101472</v>
      </c>
      <c r="G23" s="330">
        <f>F23*(1+0.07)^-($B23-Assumptions!$C$6)</f>
        <v>-381707.79595940339</v>
      </c>
    </row>
    <row r="24" spans="1:9" x14ac:dyDescent="0.25">
      <c r="B24" s="2">
        <f t="shared" si="3"/>
        <v>2043</v>
      </c>
      <c r="C24" s="184">
        <f>IFERROR(VLOOKUP($B24,'Annualized Operations'!$B$13:$J$32,'Annualized Operations'!C$1,FALSE),0)</f>
        <v>3516957438.5115409</v>
      </c>
      <c r="D24" s="288">
        <f>IFERROR(VLOOKUP($B24,'Annualized Operations'!$B$13:$J$32,'Annualized Operations'!D$1,FALSE),0)</f>
        <v>3522228085.1192241</v>
      </c>
      <c r="E24" s="289">
        <f t="shared" si="1"/>
        <v>-5270646.6076831818</v>
      </c>
      <c r="F24" s="329">
        <f t="shared" si="2"/>
        <v>-1698518.575791982</v>
      </c>
      <c r="G24" s="330">
        <f>F24*(1+0.07)^-($B24-Assumptions!$C$6)</f>
        <v>-358297.19986726705</v>
      </c>
    </row>
    <row r="25" spans="1:9" x14ac:dyDescent="0.25">
      <c r="B25" s="2">
        <f t="shared" si="3"/>
        <v>2044</v>
      </c>
      <c r="C25" s="184">
        <f>IFERROR(VLOOKUP($B25,'Annualized Operations'!$B$13:$J$32,'Annualized Operations'!C$1,FALSE),0)</f>
        <v>3547677051.7153897</v>
      </c>
      <c r="D25" s="288">
        <f>IFERROR(VLOOKUP($B25,'Annualized Operations'!$B$13:$J$32,'Annualized Operations'!D$1,FALSE),0)</f>
        <v>3552970660.1923037</v>
      </c>
      <c r="E25" s="289">
        <f t="shared" si="1"/>
        <v>-5293608.476913929</v>
      </c>
      <c r="F25" s="329">
        <f t="shared" si="2"/>
        <v>-1705918.2677702827</v>
      </c>
      <c r="G25" s="330">
        <f>F25*(1+0.07)^-($B25-Assumptions!$C$6)</f>
        <v>-336316.02039981697</v>
      </c>
    </row>
    <row r="26" spans="1:9" ht="15" customHeight="1" thickBot="1" x14ac:dyDescent="0.3">
      <c r="B26" s="3">
        <f t="shared" si="3"/>
        <v>2045</v>
      </c>
      <c r="C26" s="185">
        <f>IFERROR(VLOOKUP($B26,'Annualized Operations'!$B$13:$J$32,'Annualized Operations'!C$1,FALSE),0)</f>
        <v>3578396664.919239</v>
      </c>
      <c r="D26" s="292">
        <f>IFERROR(VLOOKUP($B26,'Annualized Operations'!$B$13:$J$32,'Annualized Operations'!D$1,FALSE),0)</f>
        <v>3583713235.2653828</v>
      </c>
      <c r="E26" s="293">
        <f t="shared" si="1"/>
        <v>-5316570.3461437225</v>
      </c>
      <c r="F26" s="331">
        <f t="shared" si="2"/>
        <v>-1713317.959748276</v>
      </c>
      <c r="G26" s="332">
        <f>F26*(1+0.07)^-($B26-Assumptions!$C$6)</f>
        <v>-315677.4249177014</v>
      </c>
    </row>
    <row r="27" spans="1:9" ht="15" customHeight="1" thickBot="1" x14ac:dyDescent="0.3">
      <c r="B27" s="4"/>
      <c r="C27" s="83"/>
      <c r="D27" s="296"/>
      <c r="E27" s="181" t="s">
        <v>2</v>
      </c>
      <c r="F27" s="265">
        <f>SUM(F7:F26)</f>
        <v>-32860417.719081033</v>
      </c>
      <c r="G27" s="133">
        <f>SUM(G7:G26)</f>
        <v>-12288317.971755194</v>
      </c>
    </row>
    <row r="28" spans="1:9" ht="15" customHeight="1" x14ac:dyDescent="0.25"/>
    <row r="29" spans="1:9" x14ac:dyDescent="0.25">
      <c r="A29" s="238"/>
      <c r="B29" s="21" t="s">
        <v>3</v>
      </c>
      <c r="C29" s="238"/>
    </row>
    <row r="30" spans="1:9" ht="15" customHeight="1" x14ac:dyDescent="0.25">
      <c r="A30" s="7" t="s">
        <v>32</v>
      </c>
      <c r="B30" s="505" t="s">
        <v>5226</v>
      </c>
      <c r="C30" s="505"/>
      <c r="D30" s="505"/>
      <c r="E30" s="505"/>
      <c r="F30" s="505"/>
      <c r="G30" s="505"/>
      <c r="H30" s="505"/>
      <c r="I30" s="505"/>
    </row>
    <row r="31" spans="1:9" x14ac:dyDescent="0.25">
      <c r="A31" s="238"/>
      <c r="B31" s="505"/>
      <c r="C31" s="505"/>
      <c r="D31" s="505"/>
      <c r="E31" s="505"/>
      <c r="F31" s="505"/>
      <c r="G31" s="505"/>
      <c r="H31" s="505"/>
      <c r="I31" s="505"/>
    </row>
    <row r="32" spans="1:9" x14ac:dyDescent="0.25">
      <c r="A32" s="238"/>
      <c r="B32" s="505"/>
      <c r="C32" s="505"/>
      <c r="D32" s="505"/>
      <c r="E32" s="505"/>
      <c r="F32" s="505"/>
      <c r="G32" s="505"/>
      <c r="H32" s="505"/>
      <c r="I32" s="505"/>
    </row>
    <row r="33" spans="1:9" x14ac:dyDescent="0.25">
      <c r="A33" s="238"/>
      <c r="B33" s="505"/>
      <c r="C33" s="505"/>
      <c r="D33" s="505"/>
      <c r="E33" s="505"/>
      <c r="F33" s="505"/>
      <c r="G33" s="505"/>
      <c r="H33" s="505"/>
      <c r="I33" s="505"/>
    </row>
    <row r="34" spans="1:9" ht="15" customHeight="1" x14ac:dyDescent="0.25">
      <c r="B34" s="505"/>
      <c r="C34" s="505"/>
      <c r="D34" s="505"/>
      <c r="E34" s="505"/>
      <c r="F34" s="505"/>
      <c r="G34" s="505"/>
      <c r="H34" s="505"/>
      <c r="I34" s="505"/>
    </row>
    <row r="35" spans="1:9" x14ac:dyDescent="0.25">
      <c r="B35" s="505"/>
      <c r="C35" s="505"/>
      <c r="D35" s="505"/>
      <c r="E35" s="505"/>
      <c r="F35" s="505"/>
      <c r="G35" s="505"/>
      <c r="H35" s="505"/>
      <c r="I35" s="505"/>
    </row>
    <row r="36" spans="1:9" x14ac:dyDescent="0.25">
      <c r="B36" s="505"/>
      <c r="C36" s="505"/>
      <c r="D36" s="505"/>
      <c r="E36" s="505"/>
      <c r="F36" s="505"/>
      <c r="G36" s="505"/>
      <c r="H36" s="505"/>
      <c r="I36" s="505"/>
    </row>
    <row r="37" spans="1:9" ht="15" customHeight="1" x14ac:dyDescent="0.25">
      <c r="B37" s="505"/>
      <c r="C37" s="505"/>
      <c r="D37" s="505"/>
      <c r="E37" s="505"/>
      <c r="F37" s="505"/>
      <c r="G37" s="505"/>
      <c r="H37" s="505"/>
      <c r="I37" s="505"/>
    </row>
    <row r="38" spans="1:9" x14ac:dyDescent="0.25">
      <c r="B38" s="505"/>
      <c r="C38" s="505"/>
      <c r="D38" s="505"/>
      <c r="E38" s="505"/>
      <c r="F38" s="505"/>
      <c r="G38" s="505"/>
      <c r="H38" s="505"/>
      <c r="I38" s="505"/>
    </row>
    <row r="39" spans="1:9" x14ac:dyDescent="0.25">
      <c r="B39" s="467"/>
      <c r="C39" s="467"/>
      <c r="D39" s="467"/>
      <c r="E39" s="467"/>
      <c r="F39" s="467"/>
      <c r="G39" s="467"/>
      <c r="H39" s="467"/>
      <c r="I39" s="467"/>
    </row>
    <row r="40" spans="1:9" ht="15" customHeight="1" x14ac:dyDescent="0.25">
      <c r="A40" s="7" t="s">
        <v>31</v>
      </c>
      <c r="B40" s="505" t="s">
        <v>5215</v>
      </c>
      <c r="C40" s="505"/>
      <c r="D40" s="505"/>
      <c r="E40" s="505"/>
      <c r="F40" s="505"/>
      <c r="G40" s="505"/>
      <c r="H40" s="505"/>
      <c r="I40" s="505"/>
    </row>
    <row r="41" spans="1:9" x14ac:dyDescent="0.25">
      <c r="A41" s="238"/>
      <c r="B41" s="505"/>
      <c r="C41" s="505"/>
      <c r="D41" s="505"/>
      <c r="E41" s="505"/>
      <c r="F41" s="505"/>
      <c r="G41" s="505"/>
      <c r="H41" s="505"/>
      <c r="I41" s="505"/>
    </row>
    <row r="42" spans="1:9" x14ac:dyDescent="0.25">
      <c r="A42" s="238"/>
      <c r="B42" s="467"/>
      <c r="C42" s="467"/>
      <c r="D42" s="467"/>
      <c r="E42" s="467"/>
      <c r="F42" s="467"/>
      <c r="G42" s="467"/>
      <c r="H42" s="467"/>
      <c r="I42" s="467"/>
    </row>
    <row r="43" spans="1:9" x14ac:dyDescent="0.25">
      <c r="A43" s="7" t="s">
        <v>135</v>
      </c>
      <c r="B43" s="467" t="s">
        <v>152</v>
      </c>
      <c r="C43" s="467"/>
      <c r="D43" s="467"/>
      <c r="E43" s="467"/>
      <c r="F43" s="467"/>
      <c r="G43" s="467"/>
      <c r="H43" s="467"/>
      <c r="I43" s="467"/>
    </row>
  </sheetData>
  <mergeCells count="10">
    <mergeCell ref="B40:I41"/>
    <mergeCell ref="J6:K6"/>
    <mergeCell ref="J10:K10"/>
    <mergeCell ref="B5:B6"/>
    <mergeCell ref="C5:C6"/>
    <mergeCell ref="D5:D6"/>
    <mergeCell ref="E5:E6"/>
    <mergeCell ref="F5:F6"/>
    <mergeCell ref="G5:G6"/>
    <mergeCell ref="B30:I38"/>
  </mergeCells>
  <pageMargins left="0.25" right="0.25" top="0.75" bottom="0.75" header="0.3" footer="0.3"/>
  <pageSetup paperSize="11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7" tint="0.39997558519241921"/>
    <pageSetUpPr fitToPage="1"/>
  </sheetPr>
  <dimension ref="A1:AE74"/>
  <sheetViews>
    <sheetView view="pageBreakPreview" zoomScale="85" zoomScaleNormal="85" zoomScaleSheetLayoutView="85" workbookViewId="0">
      <selection activeCell="B40" sqref="B40:M42"/>
    </sheetView>
  </sheetViews>
  <sheetFormatPr defaultRowHeight="15" x14ac:dyDescent="0.25"/>
  <cols>
    <col min="1" max="1" width="4.140625" style="238" customWidth="1"/>
    <col min="2" max="3" width="15.7109375" style="238" customWidth="1"/>
    <col min="4" max="5" width="18.5703125" style="238" customWidth="1"/>
    <col min="6" max="15" width="15.7109375" style="238" customWidth="1"/>
    <col min="16" max="16" width="17.7109375" style="238" customWidth="1"/>
    <col min="17" max="17" width="8.5703125" style="238" customWidth="1"/>
    <col min="18" max="22" width="15.42578125" style="238" customWidth="1"/>
    <col min="23" max="24" width="9.28515625" style="238" customWidth="1"/>
    <col min="25" max="25" width="12.28515625" style="238" customWidth="1"/>
    <col min="26" max="26" width="19.140625" style="238" customWidth="1"/>
    <col min="27" max="27" width="13.85546875" style="238" customWidth="1"/>
    <col min="28" max="31" width="13.140625" style="238" customWidth="1"/>
    <col min="32" max="16384" width="9.140625" style="238"/>
  </cols>
  <sheetData>
    <row r="1" spans="2:31" x14ac:dyDescent="0.25">
      <c r="B1" s="238">
        <v>1</v>
      </c>
      <c r="C1" s="238">
        <f>B1+1</f>
        <v>2</v>
      </c>
      <c r="D1" s="238">
        <f t="shared" ref="D1:P1" si="0">C1+1</f>
        <v>3</v>
      </c>
      <c r="E1" s="238">
        <f t="shared" si="0"/>
        <v>4</v>
      </c>
      <c r="F1" s="238">
        <f t="shared" si="0"/>
        <v>5</v>
      </c>
      <c r="G1" s="238">
        <f t="shared" si="0"/>
        <v>6</v>
      </c>
      <c r="H1" s="238">
        <f t="shared" si="0"/>
        <v>7</v>
      </c>
      <c r="I1" s="238">
        <f t="shared" si="0"/>
        <v>8</v>
      </c>
      <c r="J1" s="238">
        <f t="shared" si="0"/>
        <v>9</v>
      </c>
      <c r="K1" s="238">
        <f t="shared" si="0"/>
        <v>10</v>
      </c>
      <c r="L1" s="238">
        <f t="shared" si="0"/>
        <v>11</v>
      </c>
      <c r="M1" s="238">
        <f t="shared" si="0"/>
        <v>12</v>
      </c>
      <c r="N1" s="238">
        <f t="shared" si="0"/>
        <v>13</v>
      </c>
      <c r="O1" s="238">
        <f t="shared" si="0"/>
        <v>14</v>
      </c>
      <c r="P1" s="238">
        <f t="shared" si="0"/>
        <v>15</v>
      </c>
    </row>
    <row r="2" spans="2:31" ht="15.75" thickBot="1" x14ac:dyDescent="0.3">
      <c r="B2" s="239" t="s">
        <v>25</v>
      </c>
      <c r="C2" s="239"/>
      <c r="D2" s="239"/>
      <c r="E2" s="239"/>
    </row>
    <row r="3" spans="2:31" ht="35.1" customHeight="1" thickBot="1" x14ac:dyDescent="0.3">
      <c r="C3" s="516" t="s">
        <v>161</v>
      </c>
      <c r="D3" s="517"/>
      <c r="E3" s="518"/>
      <c r="F3" s="519" t="s">
        <v>179</v>
      </c>
      <c r="G3" s="520"/>
      <c r="H3" s="520"/>
      <c r="I3" s="520"/>
      <c r="J3" s="520"/>
      <c r="K3" s="520"/>
      <c r="L3" s="520"/>
      <c r="M3" s="520"/>
      <c r="N3" s="548"/>
      <c r="O3" s="519" t="s">
        <v>162</v>
      </c>
      <c r="P3" s="548"/>
    </row>
    <row r="4" spans="2:31" ht="35.1" customHeight="1" x14ac:dyDescent="0.25">
      <c r="B4" s="506" t="s">
        <v>0</v>
      </c>
      <c r="C4" s="506" t="s">
        <v>247</v>
      </c>
      <c r="D4" s="508" t="s">
        <v>163</v>
      </c>
      <c r="E4" s="495" t="s">
        <v>164</v>
      </c>
      <c r="F4" s="506" t="s">
        <v>246</v>
      </c>
      <c r="G4" s="508" t="s">
        <v>165</v>
      </c>
      <c r="H4" s="498" t="s">
        <v>166</v>
      </c>
      <c r="I4" s="531" t="s">
        <v>167</v>
      </c>
      <c r="J4" s="508" t="s">
        <v>5147</v>
      </c>
      <c r="K4" s="498" t="s">
        <v>5148</v>
      </c>
      <c r="L4" s="531" t="s">
        <v>168</v>
      </c>
      <c r="M4" s="506" t="s">
        <v>169</v>
      </c>
      <c r="N4" s="512" t="s">
        <v>1</v>
      </c>
      <c r="O4" s="596" t="s">
        <v>160</v>
      </c>
      <c r="P4" s="598" t="s">
        <v>170</v>
      </c>
      <c r="R4" s="92"/>
    </row>
    <row r="5" spans="2:31" ht="15.75" thickBot="1" x14ac:dyDescent="0.3">
      <c r="B5" s="507"/>
      <c r="C5" s="507"/>
      <c r="D5" s="509"/>
      <c r="E5" s="496"/>
      <c r="F5" s="507"/>
      <c r="G5" s="509"/>
      <c r="H5" s="499"/>
      <c r="I5" s="545"/>
      <c r="J5" s="509"/>
      <c r="K5" s="499"/>
      <c r="L5" s="545"/>
      <c r="M5" s="507"/>
      <c r="N5" s="513"/>
      <c r="O5" s="597"/>
      <c r="P5" s="599"/>
    </row>
    <row r="6" spans="2:31" ht="17.25" x14ac:dyDescent="0.25">
      <c r="B6" s="1">
        <v>2026</v>
      </c>
      <c r="C6" s="305">
        <f>($F6*$V$8*'Travel Time Cost Savings'!$N$11+$F6*$V$9*'Travel Time Cost Savings'!$N$12)/10^6</f>
        <v>2150.7781866908913</v>
      </c>
      <c r="D6" s="386">
        <f>C6*-_xlfn.XLOOKUP($B6,$R$14:$R$44,$V$14:$V$44)</f>
        <v>-122594.3566413808</v>
      </c>
      <c r="E6" s="387">
        <f>D6*(1+0.03)^-($B6-Assumptions!$C$6)</f>
        <v>-102670.84364541764</v>
      </c>
      <c r="F6" s="333">
        <f>IFERROR(_xlfn.XLOOKUP($B6,'Annualized Operations'!$B$13:$B$32,'Annualized Operations'!$E$13:$E$32),0)</f>
        <v>4880294.8307523727</v>
      </c>
      <c r="G6" s="306">
        <f>($F6*S$8*'Reg Operating Cost Savings'!$K$11+$F6*S$9*'Reg Operating Cost Savings'!$K$12)/10^6</f>
        <v>2.3362011291965428</v>
      </c>
      <c r="H6" s="307">
        <f>($F6*T$8*'Reg Operating Cost Savings'!$K$11+$F6*T$9*'Reg Operating Cost Savings'!$K$12)/10^6</f>
        <v>1.1877814631699865E-2</v>
      </c>
      <c r="I6" s="308">
        <f>($F6*U$8*'Reg Operating Cost Savings'!$K$11+$F6*U$9*'Reg Operating Cost Savings'!$K$12)/10^6</f>
        <v>4.5846262983957366E-2</v>
      </c>
      <c r="J6" s="472">
        <f>-G6*_xlfn.XLOOKUP($B6,$R$13:$R$48,$S$13:$S$48)</f>
        <v>-39248.178970501918</v>
      </c>
      <c r="K6" s="473">
        <f>-H6*_xlfn.XLOOKUP($B6,$R$13:$R$48,$T$13:$T$48)</f>
        <v>-542.81612866868386</v>
      </c>
      <c r="L6" s="387">
        <f>-I6*_xlfn.XLOOKUP($B6,$R$13:$R$48,$U$13:$U$48)</f>
        <v>-37341.781200433274</v>
      </c>
      <c r="M6" s="345">
        <f t="shared" ref="M6:M29" si="1">SUM(J6:L6)</f>
        <v>-77132.776299603865</v>
      </c>
      <c r="N6" s="392">
        <f>M6*(1+0.07)^-($B6-Assumptions!$C$6)</f>
        <v>-51396.825688619632</v>
      </c>
      <c r="O6" s="388">
        <f t="shared" ref="O6:P29" si="2">M6+D6</f>
        <v>-199727.13294098468</v>
      </c>
      <c r="P6" s="389">
        <f t="shared" si="2"/>
        <v>-154067.66933403729</v>
      </c>
      <c r="R6" s="272" t="s">
        <v>171</v>
      </c>
      <c r="S6" s="272"/>
      <c r="T6" s="272"/>
      <c r="U6" s="272"/>
      <c r="V6" s="272"/>
      <c r="Y6" s="239" t="s">
        <v>180</v>
      </c>
    </row>
    <row r="7" spans="2:31" x14ac:dyDescent="0.25">
      <c r="B7" s="2">
        <f t="shared" ref="B7:B29" si="3">+B6+1</f>
        <v>2027</v>
      </c>
      <c r="C7" s="309">
        <f>($F7*$V$8*'Travel Time Cost Savings'!$N$11+$F7*$V$9*'Travel Time Cost Savings'!$N$12)/10^6</f>
        <v>2160.8976342247793</v>
      </c>
      <c r="D7" s="388">
        <f t="shared" ref="D7:D29" si="4">C7*-_xlfn.XLOOKUP($B7,$R$14:$R$44,$V$14:$V$44)</f>
        <v>-125332.0627850372</v>
      </c>
      <c r="E7" s="389">
        <f>D7*(1+0.03)^-($B7-Assumptions!$C$6)</f>
        <v>-101906.43634966599</v>
      </c>
      <c r="F7" s="334">
        <f>IFERROR(_xlfn.XLOOKUP($B7,'Annualized Operations'!$B$13:$B$32,'Annualized Operations'!$E$13:$E$32),0)</f>
        <v>4903256.6999936104</v>
      </c>
      <c r="G7" s="310">
        <f>($F7*S$8*'Reg Operating Cost Savings'!$K$11+$F7*S$9*'Reg Operating Cost Savings'!$K$12)/10^6</f>
        <v>2.3471929947928207</v>
      </c>
      <c r="H7" s="311">
        <f>($F7*T$8*'Reg Operating Cost Savings'!$K$11+$F7*T$9*'Reg Operating Cost Savings'!$K$12)/10^6</f>
        <v>1.1933699949268411E-2</v>
      </c>
      <c r="I7" s="312">
        <f>($F7*U$8*'Reg Operating Cost Savings'!$K$11+$F7*U$9*'Reg Operating Cost Savings'!$K$12)/10^6</f>
        <v>4.6061970422205459E-2</v>
      </c>
      <c r="J7" s="393">
        <f t="shared" ref="J7:J29" si="5">-G7*_xlfn.XLOOKUP($B7,$R$13:$R$48,$S$13:$S$48)</f>
        <v>-40137.000210957238</v>
      </c>
      <c r="K7" s="394">
        <f t="shared" ref="K7:K29" si="6">-H7*_xlfn.XLOOKUP($B7,$R$13:$R$48,$T$13:$T$48)</f>
        <v>-554.91704764098108</v>
      </c>
      <c r="L7" s="395">
        <f t="shared" ref="L7:L29" si="7">-I7*_xlfn.XLOOKUP($B7,$R$13:$R$48,$U$13:$U$48)</f>
        <v>-38111.674327332796</v>
      </c>
      <c r="M7" s="349">
        <f t="shared" si="1"/>
        <v>-78803.591585931019</v>
      </c>
      <c r="N7" s="396">
        <f>M7*(1+0.07)^-($B7-Assumptions!$C$6)</f>
        <v>-49074.916319717275</v>
      </c>
      <c r="O7" s="397">
        <f t="shared" si="2"/>
        <v>-204135.65437096823</v>
      </c>
      <c r="P7" s="395">
        <f t="shared" si="2"/>
        <v>-150981.35266938328</v>
      </c>
      <c r="R7" s="143" t="s">
        <v>181</v>
      </c>
      <c r="S7" s="415" t="s">
        <v>175</v>
      </c>
      <c r="T7" s="415" t="s">
        <v>172</v>
      </c>
      <c r="U7" s="415" t="s">
        <v>176</v>
      </c>
      <c r="V7" s="415" t="s">
        <v>173</v>
      </c>
      <c r="Y7" s="134" t="s">
        <v>182</v>
      </c>
      <c r="Z7" s="134" t="s">
        <v>183</v>
      </c>
      <c r="AA7" s="134" t="s">
        <v>184</v>
      </c>
      <c r="AB7" s="414" t="s">
        <v>175</v>
      </c>
      <c r="AC7" s="414" t="s">
        <v>172</v>
      </c>
      <c r="AD7" s="414" t="s">
        <v>176</v>
      </c>
      <c r="AE7" s="414" t="s">
        <v>173</v>
      </c>
    </row>
    <row r="8" spans="2:31" x14ac:dyDescent="0.25">
      <c r="B8" s="2">
        <f t="shared" si="3"/>
        <v>2028</v>
      </c>
      <c r="C8" s="309">
        <f>($F8*$V$8*'Travel Time Cost Savings'!$N$11+$F8*$V$9*'Travel Time Cost Savings'!$N$12)/10^6</f>
        <v>2171.0170817540434</v>
      </c>
      <c r="D8" s="388">
        <f t="shared" si="4"/>
        <v>-130261.02490524261</v>
      </c>
      <c r="E8" s="389">
        <f>D8*(1+0.03)^-($B8-Assumptions!$C$6)</f>
        <v>-102829.25593139608</v>
      </c>
      <c r="F8" s="334">
        <f>IFERROR(_xlfn.XLOOKUP($B8,'Annualized Operations'!$B$13:$B$32,'Annualized Operations'!$E$13:$E$32),0)</f>
        <v>4926218.5692243576</v>
      </c>
      <c r="G8" s="310">
        <f>($F8*S$8*'Reg Operating Cost Savings'!$K$11+$F8*S$9*'Reg Operating Cost Savings'!$K$12)/10^6</f>
        <v>2.3581848603840778</v>
      </c>
      <c r="H8" s="311">
        <f>($F8*T$8*'Reg Operating Cost Savings'!$K$11+$F8*T$9*'Reg Operating Cost Savings'!$K$12)/10^6</f>
        <v>1.1989585266811431E-2</v>
      </c>
      <c r="I8" s="312">
        <f>($F8*U$8*'Reg Operating Cost Savings'!$K$11+$F8*U$9*'Reg Operating Cost Savings'!$K$12)/10^6</f>
        <v>4.6277677860355006E-2</v>
      </c>
      <c r="J8" s="393">
        <f t="shared" si="5"/>
        <v>-41032.416570682952</v>
      </c>
      <c r="K8" s="394">
        <f t="shared" si="6"/>
        <v>-567.10738312018066</v>
      </c>
      <c r="L8" s="395">
        <f t="shared" si="7"/>
        <v>-38901.016009414416</v>
      </c>
      <c r="M8" s="349">
        <f t="shared" si="1"/>
        <v>-80500.539963217539</v>
      </c>
      <c r="N8" s="396">
        <f>M8*(1+0.07)^-($B8-Assumptions!$C$6)</f>
        <v>-46852.047180994326</v>
      </c>
      <c r="O8" s="397">
        <f t="shared" si="2"/>
        <v>-210761.56486846015</v>
      </c>
      <c r="P8" s="395">
        <f t="shared" si="2"/>
        <v>-149681.30311239039</v>
      </c>
      <c r="R8" s="143" t="s">
        <v>185</v>
      </c>
      <c r="S8" s="335">
        <f>AB26</f>
        <v>0.22790983982547491</v>
      </c>
      <c r="T8" s="335">
        <f t="shared" ref="T8:V8" si="8">AC26</f>
        <v>2.0699004398994176E-3</v>
      </c>
      <c r="U8" s="335">
        <f t="shared" si="8"/>
        <v>5.8180715878192544E-3</v>
      </c>
      <c r="V8" s="335">
        <f t="shared" si="8"/>
        <v>317.22468262036</v>
      </c>
      <c r="Y8" s="414">
        <v>11</v>
      </c>
      <c r="Z8" s="134" t="s">
        <v>186</v>
      </c>
      <c r="AA8" s="134" t="s">
        <v>187</v>
      </c>
      <c r="AB8" s="336">
        <v>0.73690802096518104</v>
      </c>
      <c r="AC8" s="336">
        <v>2.4081927794970298E-3</v>
      </c>
      <c r="AD8" s="336">
        <v>1.78605259703664E-2</v>
      </c>
      <c r="AE8" s="336">
        <v>362.51238716242</v>
      </c>
    </row>
    <row r="9" spans="2:31" x14ac:dyDescent="0.25">
      <c r="B9" s="2">
        <f t="shared" si="3"/>
        <v>2029</v>
      </c>
      <c r="C9" s="309">
        <f>($F9*$V$8*'Travel Time Cost Savings'!$N$11+$F9*$V$9*'Travel Time Cost Savings'!$N$12)/10^6</f>
        <v>2181.1365292784749</v>
      </c>
      <c r="D9" s="388">
        <f t="shared" si="4"/>
        <v>-133049.32828598697</v>
      </c>
      <c r="E9" s="389">
        <f>D9*(1+0.03)^-($B9-Assumptions!$C$6)</f>
        <v>-101971.23142546063</v>
      </c>
      <c r="F9" s="334">
        <f>IFERROR(_xlfn.XLOOKUP($B9,'Annualized Operations'!$B$13:$B$32,'Annualized Operations'!$E$13:$E$32),0)</f>
        <v>4949180.4384441376</v>
      </c>
      <c r="G9" s="310">
        <f>($F9*S$8*'Reg Operating Cost Savings'!$K$11+$F9*S$9*'Reg Operating Cost Savings'!$K$12)/10^6</f>
        <v>2.3691767259700844</v>
      </c>
      <c r="H9" s="311">
        <f>($F9*T$8*'Reg Operating Cost Savings'!$K$11+$F9*T$9*'Reg Operating Cost Savings'!$K$12)/10^6</f>
        <v>1.2045470584327759E-2</v>
      </c>
      <c r="I9" s="312">
        <f>($F9*U$8*'Reg Operating Cost Savings'!$K$11+$F9*U$9*'Reg Operating Cost Savings'!$K$12)/10^6</f>
        <v>4.6493385298401524E-2</v>
      </c>
      <c r="J9" s="393">
        <f t="shared" si="5"/>
        <v>-41934.428049670496</v>
      </c>
      <c r="K9" s="394">
        <f t="shared" si="6"/>
        <v>-580.59168216459796</v>
      </c>
      <c r="L9" s="395">
        <f t="shared" si="7"/>
        <v>-39705.351044834904</v>
      </c>
      <c r="M9" s="349">
        <f t="shared" si="1"/>
        <v>-82220.370776669995</v>
      </c>
      <c r="N9" s="396">
        <f>M9*(1+0.07)^-($B9-Assumptions!$C$6)</f>
        <v>-44722.433993210427</v>
      </c>
      <c r="O9" s="397">
        <f t="shared" si="2"/>
        <v>-215269.69906265696</v>
      </c>
      <c r="P9" s="395">
        <f t="shared" si="2"/>
        <v>-146693.66541867107</v>
      </c>
      <c r="R9" s="143" t="s">
        <v>188</v>
      </c>
      <c r="S9" s="335">
        <f t="shared" ref="S9:V9" si="9">AB27</f>
        <v>2.099484306313415</v>
      </c>
      <c r="T9" s="335">
        <f t="shared" si="9"/>
        <v>4.7858028693373951E-3</v>
      </c>
      <c r="U9" s="335">
        <f t="shared" si="9"/>
        <v>3.2505287070740692E-2</v>
      </c>
      <c r="V9" s="335">
        <f t="shared" si="9"/>
        <v>1238.7315972924489</v>
      </c>
      <c r="Y9" s="414">
        <v>21</v>
      </c>
      <c r="Z9" s="134" t="s">
        <v>189</v>
      </c>
      <c r="AA9" s="134" t="s">
        <v>187</v>
      </c>
      <c r="AB9" s="336">
        <v>3.7528759722247264E-2</v>
      </c>
      <c r="AC9" s="336">
        <v>1.6122938930079201E-3</v>
      </c>
      <c r="AD9" s="336">
        <v>1.1798384221972261E-3</v>
      </c>
      <c r="AE9" s="336">
        <v>243.79125643460799</v>
      </c>
    </row>
    <row r="10" spans="2:31" ht="15" customHeight="1" x14ac:dyDescent="0.25">
      <c r="B10" s="2">
        <f t="shared" si="3"/>
        <v>2030</v>
      </c>
      <c r="C10" s="309">
        <f>($F10*$V$8*'Travel Time Cost Savings'!$N$11+$F10*$V$9*'Travel Time Cost Savings'!$N$12)/10^6</f>
        <v>2191.2559768077394</v>
      </c>
      <c r="D10" s="388">
        <f t="shared" si="4"/>
        <v>-135857.87056207986</v>
      </c>
      <c r="E10" s="389">
        <f>D10*(1+0.03)^-($B10-Assumptions!$C$6)</f>
        <v>-101091.01477607056</v>
      </c>
      <c r="F10" s="334">
        <f>IFERROR(_xlfn.XLOOKUP($B10,'Annualized Operations'!$B$13:$B$32,'Annualized Operations'!$E$13:$E$32),0)</f>
        <v>4972142.3076748848</v>
      </c>
      <c r="G10" s="310">
        <f>($F10*S$8*'Reg Operating Cost Savings'!$K$11+$F10*S$9*'Reg Operating Cost Savings'!$K$12)/10^6</f>
        <v>2.3801685915613411</v>
      </c>
      <c r="H10" s="311">
        <f>($F10*T$8*'Reg Operating Cost Savings'!$K$11+$F10*T$9*'Reg Operating Cost Savings'!$K$12)/10^6</f>
        <v>1.2101355901870777E-2</v>
      </c>
      <c r="I10" s="312">
        <f>($F10*U$8*'Reg Operating Cost Savings'!$K$11+$F10*U$9*'Reg Operating Cost Savings'!$K$12)/10^6</f>
        <v>4.6709092736551071E-2</v>
      </c>
      <c r="J10" s="393">
        <f t="shared" si="5"/>
        <v>-43081.051507260272</v>
      </c>
      <c r="K10" s="394">
        <f t="shared" si="6"/>
        <v>-594.17657478185515</v>
      </c>
      <c r="L10" s="395">
        <f t="shared" si="7"/>
        <v>-40524.808858231707</v>
      </c>
      <c r="M10" s="349">
        <f t="shared" si="1"/>
        <v>-84200.036940273829</v>
      </c>
      <c r="N10" s="396">
        <f>M10*(1+0.07)^-($B10-Assumptions!$C$6)</f>
        <v>-42803.029176305288</v>
      </c>
      <c r="O10" s="397">
        <f t="shared" si="2"/>
        <v>-220057.90750235369</v>
      </c>
      <c r="P10" s="395">
        <f t="shared" si="2"/>
        <v>-143894.04395237585</v>
      </c>
      <c r="R10" s="239"/>
      <c r="S10" s="337"/>
      <c r="T10" s="338"/>
      <c r="U10" s="337"/>
      <c r="V10" s="339"/>
      <c r="Y10" s="414">
        <v>31</v>
      </c>
      <c r="Z10" s="134" t="s">
        <v>189</v>
      </c>
      <c r="AA10" s="134" t="s">
        <v>187</v>
      </c>
      <c r="AB10" s="336">
        <v>5.602001301010253E-2</v>
      </c>
      <c r="AC10" s="336">
        <v>2.0534055761767299E-3</v>
      </c>
      <c r="AD10" s="336">
        <v>1.6834690354423085E-3</v>
      </c>
      <c r="AE10" s="336">
        <v>318.590574637288</v>
      </c>
    </row>
    <row r="11" spans="2:31" x14ac:dyDescent="0.25">
      <c r="B11" s="2">
        <f t="shared" si="3"/>
        <v>2031</v>
      </c>
      <c r="C11" s="309">
        <f>($F11*$V$8*'Travel Time Cost Savings'!$N$11+$F11*$V$9*'Travel Time Cost Savings'!$N$12)/10^6</f>
        <v>2201.375424341627</v>
      </c>
      <c r="D11" s="388">
        <f t="shared" si="4"/>
        <v>-138686.65173352251</v>
      </c>
      <c r="E11" s="389">
        <f>D11*(1+0.03)^-($B11-Assumptions!$C$6)</f>
        <v>-100190.18799253929</v>
      </c>
      <c r="F11" s="334">
        <f>IFERROR(_xlfn.XLOOKUP($B11,'Annualized Operations'!$B$13:$B$32,'Annualized Operations'!$E$13:$E$32),0)</f>
        <v>4995104.1769161224</v>
      </c>
      <c r="G11" s="310">
        <f>($F11*S$8*'Reg Operating Cost Savings'!$K$11+$F11*S$9*'Reg Operating Cost Savings'!$K$12)/10^6</f>
        <v>2.3911604571576195</v>
      </c>
      <c r="H11" s="311">
        <f>($F11*T$8*'Reg Operating Cost Savings'!$K$11+$F11*T$9*'Reg Operating Cost Savings'!$K$12)/10^6</f>
        <v>1.2157241219439325E-2</v>
      </c>
      <c r="I11" s="312">
        <f>($F11*U$8*'Reg Operating Cost Savings'!$K$11+$F11*U$9*'Reg Operating Cost Savings'!$K$12)/10^6</f>
        <v>4.6924800174799171E-2</v>
      </c>
      <c r="J11" s="393">
        <f t="shared" si="5"/>
        <v>-43280.004274552914</v>
      </c>
      <c r="K11" s="394">
        <f t="shared" si="6"/>
        <v>-596.92054387447092</v>
      </c>
      <c r="L11" s="395">
        <f t="shared" si="7"/>
        <v>-40711.956631655761</v>
      </c>
      <c r="M11" s="349">
        <f t="shared" si="1"/>
        <v>-84588.881450083136</v>
      </c>
      <c r="N11" s="396">
        <f>M11*(1+0.07)^-($B11-Assumptions!$C$6)</f>
        <v>-40187.568231418052</v>
      </c>
      <c r="O11" s="397">
        <f t="shared" si="2"/>
        <v>-223275.53318360564</v>
      </c>
      <c r="P11" s="395">
        <f t="shared" si="2"/>
        <v>-140377.75622395735</v>
      </c>
      <c r="S11" s="240"/>
      <c r="T11" s="240"/>
      <c r="U11" s="240"/>
      <c r="V11" s="240"/>
      <c r="Y11" s="414">
        <v>32</v>
      </c>
      <c r="Z11" s="134" t="s">
        <v>189</v>
      </c>
      <c r="AA11" s="134" t="s">
        <v>187</v>
      </c>
      <c r="AB11" s="336">
        <v>8.1182565604368817E-2</v>
      </c>
      <c r="AC11" s="336">
        <v>2.2057095109159902E-3</v>
      </c>
      <c r="AD11" s="336">
        <v>2.5484529232710825E-3</v>
      </c>
      <c r="AE11" s="336">
        <v>344.00451224712401</v>
      </c>
    </row>
    <row r="12" spans="2:31" ht="17.25" x14ac:dyDescent="0.25">
      <c r="B12" s="2">
        <f t="shared" si="3"/>
        <v>2032</v>
      </c>
      <c r="C12" s="309">
        <f>($F12*$V$8*'Travel Time Cost Savings'!$N$11+$F12*$V$9*'Travel Time Cost Savings'!$N$12)/10^6</f>
        <v>2211.494871870892</v>
      </c>
      <c r="D12" s="388">
        <f t="shared" si="4"/>
        <v>-141535.67179973709</v>
      </c>
      <c r="E12" s="389">
        <f>D12*(1+0.03)^-($B12-Assumptions!$C$6)</f>
        <v>-99270.272529931579</v>
      </c>
      <c r="F12" s="334">
        <f>IFERROR(_xlfn.XLOOKUP($B12,'Annualized Operations'!$B$13:$B$32,'Annualized Operations'!$E$13:$E$32),0)</f>
        <v>5018066.0461468697</v>
      </c>
      <c r="G12" s="310">
        <f>($F12*S$8*'Reg Operating Cost Savings'!$K$11+$F12*S$9*'Reg Operating Cost Savings'!$K$12)/10^6</f>
        <v>2.4021523227488761</v>
      </c>
      <c r="H12" s="311">
        <f>($F12*T$8*'Reg Operating Cost Savings'!$K$11+$F12*T$9*'Reg Operating Cost Savings'!$K$12)/10^6</f>
        <v>1.2213126536982345E-2</v>
      </c>
      <c r="I12" s="312">
        <f>($F12*U$8*'Reg Operating Cost Savings'!$K$11+$F12*U$9*'Reg Operating Cost Savings'!$K$12)/10^6</f>
        <v>4.7140507612948725E-2</v>
      </c>
      <c r="J12" s="393">
        <f t="shared" si="5"/>
        <v>-43478.957041754657</v>
      </c>
      <c r="K12" s="394">
        <f t="shared" si="6"/>
        <v>-599.66451296583318</v>
      </c>
      <c r="L12" s="395">
        <f t="shared" si="7"/>
        <v>-40899.104404994316</v>
      </c>
      <c r="M12" s="349">
        <f t="shared" si="1"/>
        <v>-84977.725959714808</v>
      </c>
      <c r="N12" s="396">
        <f>M12*(1+0.07)^-($B12-Assumptions!$C$6)</f>
        <v>-37731.126595195266</v>
      </c>
      <c r="O12" s="397">
        <f t="shared" si="2"/>
        <v>-226513.39775945188</v>
      </c>
      <c r="P12" s="395">
        <f t="shared" si="2"/>
        <v>-137001.39912512683</v>
      </c>
      <c r="R12" s="239" t="s">
        <v>174</v>
      </c>
      <c r="Y12" s="414">
        <v>41</v>
      </c>
      <c r="Z12" s="134" t="s">
        <v>190</v>
      </c>
      <c r="AA12" s="134" t="s">
        <v>191</v>
      </c>
      <c r="AB12" s="336">
        <v>2.237602310868759</v>
      </c>
      <c r="AC12" s="336">
        <v>5.5717265564873301E-3</v>
      </c>
      <c r="AD12" s="336">
        <v>1.658066855283262E-2</v>
      </c>
      <c r="AE12" s="336">
        <v>1406.7823013201701</v>
      </c>
    </row>
    <row r="13" spans="2:31" x14ac:dyDescent="0.25">
      <c r="B13" s="2">
        <f t="shared" si="3"/>
        <v>2033</v>
      </c>
      <c r="C13" s="309">
        <f>($F13*$V$8*'Travel Time Cost Savings'!$N$11+$F13*$V$9*'Travel Time Cost Savings'!$N$12)/10^6</f>
        <v>2221.6143194001565</v>
      </c>
      <c r="D13" s="388">
        <f t="shared" si="4"/>
        <v>-144404.93076101018</v>
      </c>
      <c r="E13" s="389">
        <f>D13*(1+0.03)^-($B13-Assumptions!$C$6)</f>
        <v>-98332.731103331957</v>
      </c>
      <c r="F13" s="334">
        <f>IFERROR(_xlfn.XLOOKUP($B13,'Annualized Operations'!$B$13:$B$32,'Annualized Operations'!$E$13:$E$32),0)</f>
        <v>5041027.9153776169</v>
      </c>
      <c r="G13" s="310">
        <f>($F13*S$8*'Reg Operating Cost Savings'!$K$11+$F13*S$9*'Reg Operating Cost Savings'!$K$12)/10^6</f>
        <v>2.4131441883401332</v>
      </c>
      <c r="H13" s="311">
        <f>($F13*T$8*'Reg Operating Cost Savings'!$K$11+$F13*T$9*'Reg Operating Cost Savings'!$K$12)/10^6</f>
        <v>1.2269011854525365E-2</v>
      </c>
      <c r="I13" s="312">
        <f>($F13*U$8*'Reg Operating Cost Savings'!$K$11+$F13*U$9*'Reg Operating Cost Savings'!$K$12)/10^6</f>
        <v>4.7356215051098272E-2</v>
      </c>
      <c r="J13" s="393">
        <f t="shared" si="5"/>
        <v>-43677.909808956414</v>
      </c>
      <c r="K13" s="394">
        <f t="shared" si="6"/>
        <v>-602.40848205719544</v>
      </c>
      <c r="L13" s="395">
        <f t="shared" si="7"/>
        <v>-41086.252178332863</v>
      </c>
      <c r="M13" s="349">
        <f t="shared" si="1"/>
        <v>-85366.57046934648</v>
      </c>
      <c r="N13" s="396">
        <f>M13*(1+0.07)^-($B13-Assumptions!$C$6)</f>
        <v>-35424.091782950301</v>
      </c>
      <c r="O13" s="397">
        <f t="shared" si="2"/>
        <v>-229771.50123035666</v>
      </c>
      <c r="P13" s="395">
        <f t="shared" si="2"/>
        <v>-133756.82288628226</v>
      </c>
      <c r="R13" s="313" t="s">
        <v>92</v>
      </c>
      <c r="S13" s="273" t="s">
        <v>175</v>
      </c>
      <c r="T13" s="273" t="s">
        <v>172</v>
      </c>
      <c r="U13" s="273" t="s">
        <v>176</v>
      </c>
      <c r="V13" s="273" t="s">
        <v>173</v>
      </c>
      <c r="Y13" s="414">
        <v>42</v>
      </c>
      <c r="Z13" s="134" t="s">
        <v>190</v>
      </c>
      <c r="AA13" s="134" t="s">
        <v>191</v>
      </c>
      <c r="AB13" s="336">
        <v>1.9658170115512426</v>
      </c>
      <c r="AC13" s="336">
        <v>5.4889920561794897E-3</v>
      </c>
      <c r="AD13" s="336">
        <v>1.2308421676718551E-2</v>
      </c>
      <c r="AE13" s="336">
        <v>1391.9649569298599</v>
      </c>
    </row>
    <row r="14" spans="2:31" ht="15" customHeight="1" x14ac:dyDescent="0.25">
      <c r="B14" s="2">
        <f t="shared" si="3"/>
        <v>2034</v>
      </c>
      <c r="C14" s="309">
        <f>($F14*$V$8*'Travel Time Cost Savings'!$N$11+$F14*$V$9*'Travel Time Cost Savings'!$N$12)/10^6</f>
        <v>2231.7337669243775</v>
      </c>
      <c r="D14" s="388">
        <f t="shared" si="4"/>
        <v>-147294.4286170089</v>
      </c>
      <c r="E14" s="389">
        <f>D14*(1+0.03)^-($B14-Assumptions!$C$6)</f>
        <v>-97378.969456584164</v>
      </c>
      <c r="F14" s="334">
        <f>IFERROR(_xlfn.XLOOKUP($B14,'Annualized Operations'!$B$13:$B$32,'Annualized Operations'!$E$13:$E$32),0)</f>
        <v>5063989.78459692</v>
      </c>
      <c r="G14" s="310">
        <f>($F14*S$8*'Reg Operating Cost Savings'!$K$11+$F14*S$9*'Reg Operating Cost Savings'!$K$12)/10^6</f>
        <v>2.4241360539259116</v>
      </c>
      <c r="H14" s="311">
        <f>($F14*T$8*'Reg Operating Cost Savings'!$K$11+$F14*T$9*'Reg Operating Cost Savings'!$K$12)/10^6</f>
        <v>1.2324897172040527E-2</v>
      </c>
      <c r="I14" s="312">
        <f>($F14*U$8*'Reg Operating Cost Savings'!$K$11+$F14*U$9*'Reg Operating Cost Savings'!$K$12)/10^6</f>
        <v>4.7571922489140314E-2</v>
      </c>
      <c r="J14" s="393">
        <f t="shared" si="5"/>
        <v>-43876.862576059</v>
      </c>
      <c r="K14" s="394">
        <f t="shared" si="6"/>
        <v>-605.15245114718994</v>
      </c>
      <c r="L14" s="395">
        <f t="shared" si="7"/>
        <v>-41273.39995157814</v>
      </c>
      <c r="M14" s="349">
        <f t="shared" si="1"/>
        <v>-85755.414978784334</v>
      </c>
      <c r="N14" s="396">
        <f>M14*(1+0.07)^-($B14-Assumptions!$C$6)</f>
        <v>-33257.428439367919</v>
      </c>
      <c r="O14" s="397">
        <f t="shared" si="2"/>
        <v>-233049.84359579324</v>
      </c>
      <c r="P14" s="395">
        <f t="shared" si="2"/>
        <v>-130636.39789595208</v>
      </c>
      <c r="R14" s="314">
        <v>2021</v>
      </c>
      <c r="S14" s="315">
        <v>15600</v>
      </c>
      <c r="T14" s="315">
        <v>41500</v>
      </c>
      <c r="U14" s="315">
        <v>748600</v>
      </c>
      <c r="V14" s="315">
        <v>52</v>
      </c>
      <c r="Y14" s="414">
        <v>43</v>
      </c>
      <c r="Z14" s="134" t="s">
        <v>190</v>
      </c>
      <c r="AA14" s="134" t="s">
        <v>191</v>
      </c>
      <c r="AB14" s="336">
        <v>1.9469017025302577</v>
      </c>
      <c r="AC14" s="336">
        <v>3.66910948950592E-3</v>
      </c>
      <c r="AD14" s="336">
        <v>5.5096995199883071E-2</v>
      </c>
      <c r="AE14" s="336">
        <v>1071.1129065416801</v>
      </c>
    </row>
    <row r="15" spans="2:31" x14ac:dyDescent="0.25">
      <c r="B15" s="2">
        <f t="shared" si="3"/>
        <v>2035</v>
      </c>
      <c r="C15" s="309">
        <f>($F15*$V$8*'Travel Time Cost Savings'!$N$11+$F15*$V$9*'Travel Time Cost Savings'!$N$12)/10^6</f>
        <v>2241.8532144584756</v>
      </c>
      <c r="D15" s="388">
        <f t="shared" si="4"/>
        <v>-150204.16536871786</v>
      </c>
      <c r="E15" s="389">
        <f>D15*(1+0.03)^-($B15-Assumptions!$C$6)</f>
        <v>-96410.338090663863</v>
      </c>
      <c r="F15" s="334">
        <f>IFERROR(_xlfn.XLOOKUP($B15,'Annualized Operations'!$B$13:$B$32,'Annualized Operations'!$E$13:$E$32),0)</f>
        <v>5086951.6538386345</v>
      </c>
      <c r="G15" s="310">
        <f>($F15*S$8*'Reg Operating Cost Savings'!$K$11+$F15*S$9*'Reg Operating Cost Savings'!$K$12)/10^6</f>
        <v>2.4351279195224178</v>
      </c>
      <c r="H15" s="311">
        <f>($F15*T$8*'Reg Operating Cost Savings'!$K$11+$F15*T$9*'Reg Operating Cost Savings'!$K$12)/10^6</f>
        <v>1.2380782489610239E-2</v>
      </c>
      <c r="I15" s="312">
        <f>($F15*U$8*'Reg Operating Cost Savings'!$K$11+$F15*U$9*'Reg Operating Cost Savings'!$K$12)/10^6</f>
        <v>4.778762992739289E-2</v>
      </c>
      <c r="J15" s="393">
        <f t="shared" si="5"/>
        <v>-44075.81534335576</v>
      </c>
      <c r="K15" s="394">
        <f t="shared" si="6"/>
        <v>-607.89642023986278</v>
      </c>
      <c r="L15" s="395">
        <f t="shared" si="7"/>
        <v>-41460.547725006072</v>
      </c>
      <c r="M15" s="349">
        <f t="shared" si="1"/>
        <v>-86144.259488601703</v>
      </c>
      <c r="N15" s="396">
        <f>M15*(1+0.07)^-($B15-Assumptions!$C$6)</f>
        <v>-31222.643966682263</v>
      </c>
      <c r="O15" s="397">
        <f t="shared" si="2"/>
        <v>-236348.42485731957</v>
      </c>
      <c r="P15" s="395">
        <f t="shared" si="2"/>
        <v>-127632.98205734612</v>
      </c>
      <c r="R15" s="314">
        <v>2022</v>
      </c>
      <c r="S15" s="315">
        <v>15800</v>
      </c>
      <c r="T15" s="315">
        <v>42300</v>
      </c>
      <c r="U15" s="315">
        <v>761600</v>
      </c>
      <c r="V15" s="315">
        <v>53</v>
      </c>
      <c r="Y15" s="414">
        <v>51</v>
      </c>
      <c r="Z15" s="134" t="s">
        <v>192</v>
      </c>
      <c r="AA15" s="134" t="s">
        <v>191</v>
      </c>
      <c r="AB15" s="336">
        <v>2.48942987946789</v>
      </c>
      <c r="AC15" s="336">
        <v>5.2833773025508703E-3</v>
      </c>
      <c r="AD15" s="336">
        <v>3.4321389281753531E-2</v>
      </c>
      <c r="AE15" s="336">
        <v>1427.83446247497</v>
      </c>
    </row>
    <row r="16" spans="2:31" x14ac:dyDescent="0.25">
      <c r="B16" s="2">
        <f t="shared" si="3"/>
        <v>2036</v>
      </c>
      <c r="C16" s="309">
        <f>($F16*$V$8*'Travel Time Cost Savings'!$N$11+$F16*$V$9*'Travel Time Cost Savings'!$N$12)/10^6</f>
        <v>2251.97266198753</v>
      </c>
      <c r="D16" s="388">
        <f t="shared" si="4"/>
        <v>-155386.11367713957</v>
      </c>
      <c r="E16" s="389">
        <f>D16*(1+0.03)^-($B16-Assumptions!$C$6)</f>
        <v>-96831.488857491815</v>
      </c>
      <c r="F16" s="334">
        <f>IFERROR(_xlfn.XLOOKUP($B16,'Annualized Operations'!$B$13:$B$32,'Annualized Operations'!$E$13:$E$32),0)</f>
        <v>5109913.5230689049</v>
      </c>
      <c r="G16" s="310">
        <f>($F16*S$8*'Reg Operating Cost Savings'!$K$11+$F16*S$9*'Reg Operating Cost Savings'!$K$12)/10^6</f>
        <v>2.4461197851134466</v>
      </c>
      <c r="H16" s="311">
        <f>($F16*T$8*'Reg Operating Cost Savings'!$K$11+$F16*T$9*'Reg Operating Cost Savings'!$K$12)/10^6</f>
        <v>1.2436667807152099E-2</v>
      </c>
      <c r="I16" s="312">
        <f>($F16*U$8*'Reg Operating Cost Savings'!$K$11+$F16*U$9*'Reg Operating Cost Savings'!$K$12)/10^6</f>
        <v>4.8003337365537954E-2</v>
      </c>
      <c r="J16" s="393">
        <f t="shared" si="5"/>
        <v>-44274.768110553385</v>
      </c>
      <c r="K16" s="394">
        <f t="shared" si="6"/>
        <v>-610.64038933116808</v>
      </c>
      <c r="L16" s="395">
        <f t="shared" si="7"/>
        <v>-41647.695498340727</v>
      </c>
      <c r="M16" s="349">
        <f t="shared" si="1"/>
        <v>-86533.10399822527</v>
      </c>
      <c r="N16" s="396">
        <f>M16*(1+0.07)^-($B16-Assumptions!$C$6)</f>
        <v>-29311.756178930013</v>
      </c>
      <c r="O16" s="397">
        <f t="shared" si="2"/>
        <v>-241919.21767536484</v>
      </c>
      <c r="P16" s="395">
        <f t="shared" si="2"/>
        <v>-126143.24503642182</v>
      </c>
      <c r="R16" s="314">
        <v>2023</v>
      </c>
      <c r="S16" s="315">
        <v>16000</v>
      </c>
      <c r="T16" s="315">
        <v>43100</v>
      </c>
      <c r="U16" s="315">
        <v>774700</v>
      </c>
      <c r="V16" s="315">
        <v>54</v>
      </c>
      <c r="Y16" s="414">
        <v>52</v>
      </c>
      <c r="Z16" s="134" t="s">
        <v>192</v>
      </c>
      <c r="AA16" s="134" t="s">
        <v>191</v>
      </c>
      <c r="AB16" s="336">
        <v>0.95074648895471525</v>
      </c>
      <c r="AC16" s="336">
        <v>3.5321878667988801E-3</v>
      </c>
      <c r="AD16" s="336">
        <v>1.5158170819293781E-2</v>
      </c>
      <c r="AE16" s="336">
        <v>862.616489254057</v>
      </c>
    </row>
    <row r="17" spans="2:31" x14ac:dyDescent="0.25">
      <c r="B17" s="2">
        <f t="shared" si="3"/>
        <v>2037</v>
      </c>
      <c r="C17" s="309">
        <f>($F17*$V$8*'Travel Time Cost Savings'!$N$11+$F17*$V$9*'Travel Time Cost Savings'!$N$12)/10^6</f>
        <v>2262.0921095167946</v>
      </c>
      <c r="D17" s="388">
        <f t="shared" si="4"/>
        <v>-158346.44766617563</v>
      </c>
      <c r="E17" s="389">
        <f>D17*(1+0.03)^-($B17-Assumptions!$C$6)</f>
        <v>-95802.204979134651</v>
      </c>
      <c r="F17" s="334">
        <f>IFERROR(_xlfn.XLOOKUP($B17,'Annualized Operations'!$B$13:$B$32,'Annualized Operations'!$E$13:$E$32),0)</f>
        <v>5132875.3922996521</v>
      </c>
      <c r="G17" s="310">
        <f>($F17*S$8*'Reg Operating Cost Savings'!$K$11+$F17*S$9*'Reg Operating Cost Savings'!$K$12)/10^6</f>
        <v>2.4571116507047033</v>
      </c>
      <c r="H17" s="311">
        <f>($F17*T$8*'Reg Operating Cost Savings'!$K$11+$F17*T$9*'Reg Operating Cost Savings'!$K$12)/10^6</f>
        <v>1.2492553124695115E-2</v>
      </c>
      <c r="I17" s="312">
        <f>($F17*U$8*'Reg Operating Cost Savings'!$K$11+$F17*U$9*'Reg Operating Cost Savings'!$K$12)/10^6</f>
        <v>4.8219044803687501E-2</v>
      </c>
      <c r="J17" s="393">
        <f t="shared" si="5"/>
        <v>-44473.720877755128</v>
      </c>
      <c r="K17" s="394">
        <f t="shared" si="6"/>
        <v>-613.38435842253011</v>
      </c>
      <c r="L17" s="395">
        <f t="shared" si="7"/>
        <v>-41834.843271679274</v>
      </c>
      <c r="M17" s="349">
        <f t="shared" si="1"/>
        <v>-86921.948507856927</v>
      </c>
      <c r="N17" s="396">
        <f>M17*(1+0.07)^-($B17-Assumptions!$C$6)</f>
        <v>-27517.262866827579</v>
      </c>
      <c r="O17" s="397">
        <f t="shared" si="2"/>
        <v>-245268.39617403256</v>
      </c>
      <c r="P17" s="395">
        <f t="shared" si="2"/>
        <v>-123319.46784596224</v>
      </c>
      <c r="R17" s="314">
        <v>2024</v>
      </c>
      <c r="S17" s="315">
        <v>16200</v>
      </c>
      <c r="T17" s="315">
        <v>44000</v>
      </c>
      <c r="U17" s="315">
        <v>788100</v>
      </c>
      <c r="V17" s="315">
        <v>55</v>
      </c>
      <c r="Y17" s="414">
        <v>53</v>
      </c>
      <c r="Z17" s="134" t="s">
        <v>192</v>
      </c>
      <c r="AA17" s="134" t="s">
        <v>191</v>
      </c>
      <c r="AB17" s="336">
        <v>0.89067775827536644</v>
      </c>
      <c r="AC17" s="336">
        <v>3.4020765235606102E-3</v>
      </c>
      <c r="AD17" s="336">
        <v>1.349939126139434E-2</v>
      </c>
      <c r="AE17" s="336">
        <v>829.46088804247995</v>
      </c>
    </row>
    <row r="18" spans="2:31" x14ac:dyDescent="0.25">
      <c r="B18" s="2">
        <f t="shared" si="3"/>
        <v>2038</v>
      </c>
      <c r="C18" s="309">
        <f>($F18*$V$8*'Travel Time Cost Savings'!$N$11+$F18*$V$9*'Travel Time Cost Savings'!$N$12)/10^6</f>
        <v>2272.2115570412261</v>
      </c>
      <c r="D18" s="388">
        <f t="shared" si="4"/>
        <v>-161327.02054992705</v>
      </c>
      <c r="E18" s="389">
        <f>D18*(1+0.03)^-($B18-Assumptions!$C$6)</f>
        <v>-94762.621933828384</v>
      </c>
      <c r="F18" s="334">
        <f>IFERROR(_xlfn.XLOOKUP($B18,'Annualized Operations'!$B$13:$B$32,'Annualized Operations'!$E$13:$E$32),0)</f>
        <v>5155837.2615194321</v>
      </c>
      <c r="G18" s="310">
        <f>($F18*S$8*'Reg Operating Cost Savings'!$K$11+$F18*S$9*'Reg Operating Cost Savings'!$K$12)/10^6</f>
        <v>2.4681035162907103</v>
      </c>
      <c r="H18" s="311">
        <f>($F18*T$8*'Reg Operating Cost Savings'!$K$11+$F18*T$9*'Reg Operating Cost Savings'!$K$12)/10^6</f>
        <v>1.2548438442211443E-2</v>
      </c>
      <c r="I18" s="312">
        <f>($F18*U$8*'Reg Operating Cost Savings'!$K$11+$F18*U$9*'Reg Operating Cost Savings'!$K$12)/10^6</f>
        <v>4.8434752241734019E-2</v>
      </c>
      <c r="J18" s="393">
        <f t="shared" si="5"/>
        <v>-44672.673644861854</v>
      </c>
      <c r="K18" s="394">
        <f t="shared" si="6"/>
        <v>-616.1283275125819</v>
      </c>
      <c r="L18" s="395">
        <f t="shared" si="7"/>
        <v>-42021.991044928436</v>
      </c>
      <c r="M18" s="349">
        <f t="shared" si="1"/>
        <v>-87310.793017302873</v>
      </c>
      <c r="N18" s="396">
        <f>M18*(1+0.07)^-($B18-Assumptions!$C$6)</f>
        <v>-25832.113159243683</v>
      </c>
      <c r="O18" s="397">
        <f t="shared" si="2"/>
        <v>-248637.81356722992</v>
      </c>
      <c r="P18" s="395">
        <f t="shared" si="2"/>
        <v>-120594.73509307207</v>
      </c>
      <c r="R18" s="314">
        <v>2025</v>
      </c>
      <c r="S18" s="315">
        <v>16500</v>
      </c>
      <c r="T18" s="315">
        <v>44900</v>
      </c>
      <c r="U18" s="315">
        <v>801700</v>
      </c>
      <c r="V18" s="315">
        <v>56</v>
      </c>
      <c r="Y18" s="414">
        <v>54</v>
      </c>
      <c r="Z18" s="134" t="s">
        <v>192</v>
      </c>
      <c r="AA18" s="134" t="s">
        <v>191</v>
      </c>
      <c r="AB18" s="336">
        <v>1.6481032166429217</v>
      </c>
      <c r="AC18" s="336">
        <v>6.0326542026046303E-3</v>
      </c>
      <c r="AD18" s="336">
        <v>4.2864875162321965E-2</v>
      </c>
      <c r="AE18" s="336">
        <v>1166.1048437433201</v>
      </c>
    </row>
    <row r="19" spans="2:31" x14ac:dyDescent="0.25">
      <c r="B19" s="2">
        <f t="shared" si="3"/>
        <v>2039</v>
      </c>
      <c r="C19" s="309">
        <f>($F19*$V$8*'Travel Time Cost Savings'!$N$11+$F19*$V$9*'Travel Time Cost Savings'!$N$12)/10^6</f>
        <v>2282.3310045751136</v>
      </c>
      <c r="D19" s="388">
        <f t="shared" si="4"/>
        <v>-164327.83232940818</v>
      </c>
      <c r="E19" s="389">
        <f>D19*(1+0.03)^-($B19-Assumptions!$C$6)</f>
        <v>-93713.866593754385</v>
      </c>
      <c r="F19" s="334">
        <f>IFERROR(_xlfn.XLOOKUP($B19,'Annualized Operations'!$B$13:$B$32,'Annualized Operations'!$E$13:$E$32),0)</f>
        <v>5178799.1307606697</v>
      </c>
      <c r="G19" s="310">
        <f>($F19*S$8*'Reg Operating Cost Savings'!$K$11+$F19*S$9*'Reg Operating Cost Savings'!$K$12)/10^6</f>
        <v>2.4790953818869883</v>
      </c>
      <c r="H19" s="311">
        <f>($F19*T$8*'Reg Operating Cost Savings'!$K$11+$F19*T$9*'Reg Operating Cost Savings'!$K$12)/10^6</f>
        <v>1.2604323759779993E-2</v>
      </c>
      <c r="I19" s="312">
        <f>($F19*U$8*'Reg Operating Cost Savings'!$K$11+$F19*U$9*'Reg Operating Cost Savings'!$K$12)/10^6</f>
        <v>4.8650459679982112E-2</v>
      </c>
      <c r="J19" s="393">
        <f t="shared" si="5"/>
        <v>-44871.626412154488</v>
      </c>
      <c r="K19" s="394">
        <f t="shared" si="6"/>
        <v>-618.87229660519768</v>
      </c>
      <c r="L19" s="395">
        <f t="shared" si="7"/>
        <v>-42209.138818352483</v>
      </c>
      <c r="M19" s="349">
        <f t="shared" si="1"/>
        <v>-87699.63752711218</v>
      </c>
      <c r="N19" s="396">
        <f>M19*(1+0.07)^-($B19-Assumptions!$C$6)</f>
        <v>-24249.68057827665</v>
      </c>
      <c r="O19" s="397">
        <f t="shared" si="2"/>
        <v>-252027.46985652036</v>
      </c>
      <c r="P19" s="395">
        <f t="shared" si="2"/>
        <v>-117963.54717203103</v>
      </c>
      <c r="R19" s="314">
        <v>2026</v>
      </c>
      <c r="S19" s="315">
        <v>16800</v>
      </c>
      <c r="T19" s="315">
        <v>45700</v>
      </c>
      <c r="U19" s="315">
        <v>814500</v>
      </c>
      <c r="V19" s="315">
        <v>57</v>
      </c>
      <c r="Y19" s="414">
        <v>61</v>
      </c>
      <c r="Z19" s="134" t="s">
        <v>193</v>
      </c>
      <c r="AA19" s="134" t="s">
        <v>191</v>
      </c>
      <c r="AB19" s="336">
        <v>3.0234078113615883</v>
      </c>
      <c r="AC19" s="336">
        <v>4.9760807160904204E-3</v>
      </c>
      <c r="AD19" s="336">
        <v>4.3407648080982714E-2</v>
      </c>
      <c r="AE19" s="336">
        <v>1463.90880302132</v>
      </c>
    </row>
    <row r="20" spans="2:31" x14ac:dyDescent="0.25">
      <c r="B20" s="2">
        <f t="shared" si="3"/>
        <v>2040</v>
      </c>
      <c r="C20" s="309">
        <f>($F20*$V$8*'Travel Time Cost Savings'!$N$11+$F20*$V$9*'Travel Time Cost Savings'!$N$12)/10^6</f>
        <v>2292.4504521043782</v>
      </c>
      <c r="D20" s="388">
        <f t="shared" si="4"/>
        <v>-167348.88300361962</v>
      </c>
      <c r="E20" s="389">
        <f>D20*(1+0.03)^-($B20-Assumptions!$C$6)</f>
        <v>-92657.019009269818</v>
      </c>
      <c r="F20" s="334">
        <f>IFERROR(_xlfn.XLOOKUP($B20,'Annualized Operations'!$B$13:$B$32,'Annualized Operations'!$E$13:$E$32),0)</f>
        <v>5201760.9999914169</v>
      </c>
      <c r="G20" s="310">
        <f>($F20*S$8*'Reg Operating Cost Savings'!$K$11+$F20*S$9*'Reg Operating Cost Savings'!$K$12)/10^6</f>
        <v>2.4900872474782449</v>
      </c>
      <c r="H20" s="311">
        <f>($F20*T$8*'Reg Operating Cost Savings'!$K$11+$F20*T$9*'Reg Operating Cost Savings'!$K$12)/10^6</f>
        <v>1.2660209077323011E-2</v>
      </c>
      <c r="I20" s="312">
        <f>($F20*U$8*'Reg Operating Cost Savings'!$K$11+$F20*U$9*'Reg Operating Cost Savings'!$K$12)/10^6</f>
        <v>4.8866167118131666E-2</v>
      </c>
      <c r="J20" s="393">
        <f t="shared" si="5"/>
        <v>-45070.579179356231</v>
      </c>
      <c r="K20" s="394">
        <f t="shared" si="6"/>
        <v>-621.61626569655982</v>
      </c>
      <c r="L20" s="395">
        <f t="shared" si="7"/>
        <v>-42396.28659169103</v>
      </c>
      <c r="M20" s="349">
        <f t="shared" si="1"/>
        <v>-88088.482036743822</v>
      </c>
      <c r="N20" s="396">
        <f>M20*(1+0.07)^-($B20-Assumptions!$C$6)</f>
        <v>-22763.737687322726</v>
      </c>
      <c r="O20" s="397">
        <f t="shared" si="2"/>
        <v>-255437.36504036345</v>
      </c>
      <c r="P20" s="395">
        <f t="shared" si="2"/>
        <v>-115420.75669659255</v>
      </c>
      <c r="R20" s="314">
        <v>2027</v>
      </c>
      <c r="S20" s="315">
        <v>17100</v>
      </c>
      <c r="T20" s="315">
        <v>46500</v>
      </c>
      <c r="U20" s="315">
        <v>827400</v>
      </c>
      <c r="V20" s="315">
        <v>58</v>
      </c>
      <c r="Y20" s="414">
        <v>62</v>
      </c>
      <c r="Z20" s="134" t="s">
        <v>193</v>
      </c>
      <c r="AA20" s="134" t="s">
        <v>191</v>
      </c>
      <c r="AB20" s="336">
        <v>3.7426725771679936</v>
      </c>
      <c r="AC20" s="336">
        <v>5.1160211102583997E-3</v>
      </c>
      <c r="AD20" s="336">
        <v>5.9310023601485649E-2</v>
      </c>
      <c r="AE20" s="336">
        <v>1528.79872430418</v>
      </c>
    </row>
    <row r="21" spans="2:31" x14ac:dyDescent="0.25">
      <c r="B21" s="2">
        <f t="shared" si="3"/>
        <v>2041</v>
      </c>
      <c r="C21" s="309">
        <f>($F21*$V$8*'Travel Time Cost Savings'!$N$11+$F21*$V$9*'Travel Time Cost Savings'!$N$12)/10^6</f>
        <v>2302.5698996334327</v>
      </c>
      <c r="D21" s="388">
        <f t="shared" si="4"/>
        <v>-170390.17257287403</v>
      </c>
      <c r="E21" s="389">
        <f>D21*(1+0.03)^-($B21-Assumptions!$C$6)</f>
        <v>-91593.11388856874</v>
      </c>
      <c r="F21" s="334">
        <f>IFERROR(_xlfn.XLOOKUP($B21,'Annualized Operations'!$B$13:$B$32,'Annualized Operations'!$E$13:$E$32),0)</f>
        <v>5224722.8692216873</v>
      </c>
      <c r="G21" s="310">
        <f>($F21*S$8*'Reg Operating Cost Savings'!$K$11+$F21*S$9*'Reg Operating Cost Savings'!$K$12)/10^6</f>
        <v>2.5010791130692733</v>
      </c>
      <c r="H21" s="311">
        <f>($F21*T$8*'Reg Operating Cost Savings'!$K$11+$F21*T$9*'Reg Operating Cost Savings'!$K$12)/10^6</f>
        <v>1.2716094394864869E-2</v>
      </c>
      <c r="I21" s="312">
        <f>($F21*U$8*'Reg Operating Cost Savings'!$K$11+$F21*U$9*'Reg Operating Cost Savings'!$K$12)/10^6</f>
        <v>4.9081874556276738E-2</v>
      </c>
      <c r="J21" s="393">
        <f t="shared" si="5"/>
        <v>-45269.531946553849</v>
      </c>
      <c r="K21" s="394">
        <f t="shared" si="6"/>
        <v>-624.36023478786501</v>
      </c>
      <c r="L21" s="395">
        <f t="shared" si="7"/>
        <v>-42583.4343650257</v>
      </c>
      <c r="M21" s="349">
        <f t="shared" si="1"/>
        <v>-88477.326546367403</v>
      </c>
      <c r="N21" s="396">
        <f>M21*(1+0.07)^-($B21-Assumptions!$C$6)</f>
        <v>-21368.432240887196</v>
      </c>
      <c r="O21" s="397">
        <f t="shared" si="2"/>
        <v>-258867.49911924143</v>
      </c>
      <c r="P21" s="395">
        <f t="shared" si="2"/>
        <v>-112961.54612945594</v>
      </c>
      <c r="R21" s="314">
        <v>2028</v>
      </c>
      <c r="S21" s="315">
        <v>17400</v>
      </c>
      <c r="T21" s="315">
        <v>47300</v>
      </c>
      <c r="U21" s="315">
        <v>840600</v>
      </c>
      <c r="V21" s="315">
        <v>60</v>
      </c>
    </row>
    <row r="22" spans="2:31" x14ac:dyDescent="0.25">
      <c r="B22" s="2">
        <f t="shared" si="3"/>
        <v>2042</v>
      </c>
      <c r="C22" s="309">
        <f>($F22*$V$8*'Travel Time Cost Savings'!$N$11+$F22*$V$9*'Travel Time Cost Savings'!$N$12)/10^6</f>
        <v>2312.6893471578642</v>
      </c>
      <c r="D22" s="388">
        <f t="shared" si="4"/>
        <v>-173451.7010368398</v>
      </c>
      <c r="E22" s="389">
        <f>D22*(1+0.03)^-($B22-Assumptions!$C$6)</f>
        <v>-90523.142036454883</v>
      </c>
      <c r="F22" s="334">
        <f>IFERROR(_xlfn.XLOOKUP($B22,'Annualized Operations'!$B$13:$B$32,'Annualized Operations'!$E$13:$E$32),0)</f>
        <v>5247684.7384414673</v>
      </c>
      <c r="G22" s="310">
        <f>($F22*S$8*'Reg Operating Cost Savings'!$K$11+$F22*S$9*'Reg Operating Cost Savings'!$K$12)/10^6</f>
        <v>2.5120709786552804</v>
      </c>
      <c r="H22" s="311">
        <f>($F22*T$8*'Reg Operating Cost Savings'!$K$11+$F22*T$9*'Reg Operating Cost Savings'!$K$12)/10^6</f>
        <v>1.2771979712381195E-2</v>
      </c>
      <c r="I22" s="312">
        <f>($F22*U$8*'Reg Operating Cost Savings'!$K$11+$F22*U$9*'Reg Operating Cost Savings'!$K$12)/10^6</f>
        <v>4.9297581994323256E-2</v>
      </c>
      <c r="J22" s="393">
        <f t="shared" si="5"/>
        <v>-45468.484713660575</v>
      </c>
      <c r="K22" s="394">
        <f t="shared" si="6"/>
        <v>-627.10420387791669</v>
      </c>
      <c r="L22" s="395">
        <f t="shared" si="7"/>
        <v>-42770.582138274855</v>
      </c>
      <c r="M22" s="349">
        <f t="shared" si="1"/>
        <v>-88866.171055813349</v>
      </c>
      <c r="N22" s="396">
        <f>M22*(1+0.07)^-($B22-Assumptions!$C$6)</f>
        <v>-20058.264746379569</v>
      </c>
      <c r="O22" s="397">
        <f t="shared" si="2"/>
        <v>-262317.87209265318</v>
      </c>
      <c r="P22" s="395">
        <f t="shared" si="2"/>
        <v>-110581.40678283446</v>
      </c>
      <c r="R22" s="314">
        <v>2029</v>
      </c>
      <c r="S22" s="315">
        <v>17700</v>
      </c>
      <c r="T22" s="315">
        <v>48200</v>
      </c>
      <c r="U22" s="315">
        <v>854000</v>
      </c>
      <c r="V22" s="315">
        <v>61</v>
      </c>
    </row>
    <row r="23" spans="2:31" x14ac:dyDescent="0.25">
      <c r="B23" s="2">
        <f t="shared" si="3"/>
        <v>2043</v>
      </c>
      <c r="C23" s="309">
        <f>($F23*$V$8*'Travel Time Cost Savings'!$N$11+$F23*$V$9*'Travel Time Cost Savings'!$N$12)/10^6</f>
        <v>2322.8087946919618</v>
      </c>
      <c r="D23" s="388">
        <f t="shared" si="4"/>
        <v>-178856.27719128106</v>
      </c>
      <c r="E23" s="389">
        <f>D23*(1+0.03)^-($B23-Assumptions!$C$6)</f>
        <v>-90624.999807676315</v>
      </c>
      <c r="F23" s="334">
        <f>IFERROR(_xlfn.XLOOKUP($B23,'Annualized Operations'!$B$13:$B$32,'Annualized Operations'!$E$13:$E$32),0)</f>
        <v>5270646.6076831818</v>
      </c>
      <c r="G23" s="310">
        <f>($F23*S$8*'Reg Operating Cost Savings'!$K$11+$F23*S$9*'Reg Operating Cost Savings'!$K$12)/10^6</f>
        <v>2.5230628442517875</v>
      </c>
      <c r="H23" s="311">
        <f>($F23*T$8*'Reg Operating Cost Savings'!$K$11+$F23*T$9*'Reg Operating Cost Savings'!$K$12)/10^6</f>
        <v>1.2827865029950907E-2</v>
      </c>
      <c r="I23" s="312">
        <f>($F23*U$8*'Reg Operating Cost Savings'!$K$11+$F23*U$9*'Reg Operating Cost Savings'!$K$12)/10^6</f>
        <v>4.9513289432575831E-2</v>
      </c>
      <c r="J23" s="393">
        <f t="shared" si="5"/>
        <v>-45667.437480957356</v>
      </c>
      <c r="K23" s="394">
        <f t="shared" si="6"/>
        <v>-629.84817297058953</v>
      </c>
      <c r="L23" s="395">
        <f t="shared" si="7"/>
        <v>-42957.729911702794</v>
      </c>
      <c r="M23" s="349">
        <f t="shared" si="1"/>
        <v>-89255.015565630747</v>
      </c>
      <c r="N23" s="396">
        <f>M23*(1+0.07)^-($B23-Assumptions!$C$6)</f>
        <v>-18828.067356498199</v>
      </c>
      <c r="O23" s="397">
        <f t="shared" si="2"/>
        <v>-268111.29275691183</v>
      </c>
      <c r="P23" s="395">
        <f t="shared" si="2"/>
        <v>-109453.06716417451</v>
      </c>
      <c r="R23" s="314">
        <v>2030</v>
      </c>
      <c r="S23" s="315">
        <v>18100</v>
      </c>
      <c r="T23" s="315">
        <v>49100</v>
      </c>
      <c r="U23" s="315">
        <v>867600</v>
      </c>
      <c r="V23" s="315">
        <v>62</v>
      </c>
    </row>
    <row r="24" spans="2:31" x14ac:dyDescent="0.25">
      <c r="B24" s="2">
        <f t="shared" si="3"/>
        <v>2044</v>
      </c>
      <c r="C24" s="309">
        <f>($F24*$V$8*'Travel Time Cost Savings'!$N$11+$F24*$V$9*'Travel Time Cost Savings'!$N$12)/10^6</f>
        <v>2332.9282422212268</v>
      </c>
      <c r="D24" s="388">
        <f t="shared" si="4"/>
        <v>-181968.4028932557</v>
      </c>
      <c r="E24" s="389">
        <f>D24*(1+0.03)^-($B24-Assumptions!$C$6)</f>
        <v>-89516.396331012467</v>
      </c>
      <c r="F24" s="334">
        <f>IFERROR(_xlfn.XLOOKUP($B24,'Annualized Operations'!$B$13:$B$32,'Annualized Operations'!$E$13:$E$32),0)</f>
        <v>5293608.476913929</v>
      </c>
      <c r="G24" s="310">
        <f>($F24*S$8*'Reg Operating Cost Savings'!$K$11+$F24*S$9*'Reg Operating Cost Savings'!$K$12)/10^6</f>
        <v>2.5340547098430442</v>
      </c>
      <c r="H24" s="311">
        <f>($F24*T$8*'Reg Operating Cost Savings'!$K$11+$F24*T$9*'Reg Operating Cost Savings'!$K$12)/10^6</f>
        <v>1.2883750347493925E-2</v>
      </c>
      <c r="I24" s="312">
        <f>($F24*U$8*'Reg Operating Cost Savings'!$K$11+$F24*U$9*'Reg Operating Cost Savings'!$K$12)/10^6</f>
        <v>4.9728996870725378E-2</v>
      </c>
      <c r="J24" s="393">
        <f t="shared" si="5"/>
        <v>-45866.390248159099</v>
      </c>
      <c r="K24" s="394">
        <f t="shared" si="6"/>
        <v>-632.59214206195179</v>
      </c>
      <c r="L24" s="395">
        <f t="shared" si="7"/>
        <v>-43144.877685041341</v>
      </c>
      <c r="M24" s="349">
        <f t="shared" si="1"/>
        <v>-89643.86007526239</v>
      </c>
      <c r="N24" s="396">
        <f>M24*(1+0.07)^-($B24-Assumptions!$C$6)</f>
        <v>-17672.984013000834</v>
      </c>
      <c r="O24" s="397">
        <f t="shared" si="2"/>
        <v>-271612.26296851807</v>
      </c>
      <c r="P24" s="395">
        <f t="shared" si="2"/>
        <v>-107189.38034401331</v>
      </c>
      <c r="R24" s="314">
        <v>2031</v>
      </c>
      <c r="S24" s="315">
        <v>18100</v>
      </c>
      <c r="T24" s="315">
        <v>49100</v>
      </c>
      <c r="U24" s="315">
        <v>867600</v>
      </c>
      <c r="V24" s="315">
        <v>63</v>
      </c>
    </row>
    <row r="25" spans="2:31" ht="15" customHeight="1" x14ac:dyDescent="0.25">
      <c r="B25" s="2">
        <f t="shared" si="3"/>
        <v>2045</v>
      </c>
      <c r="C25" s="309">
        <f>($F25*$V$8*'Travel Time Cost Savings'!$N$11+$F25*$V$9*'Travel Time Cost Savings'!$N$12)/10^6</f>
        <v>2343.0476897500712</v>
      </c>
      <c r="D25" s="388">
        <f t="shared" si="4"/>
        <v>-185100.76749025562</v>
      </c>
      <c r="E25" s="389">
        <f>D25*(1+0.03)^-($B25-Assumptions!$C$6)</f>
        <v>-88405.157427953643</v>
      </c>
      <c r="F25" s="334">
        <f>IFERROR(_xlfn.XLOOKUP($B25,'Annualized Operations'!$B$13:$B$32,'Annualized Operations'!$E$13:$E$32),0)</f>
        <v>5316570.3461437225</v>
      </c>
      <c r="G25" s="310">
        <f>($F25*S$8*'Reg Operating Cost Savings'!$K$11+$F25*S$9*'Reg Operating Cost Savings'!$K$12)/10^6</f>
        <v>2.5450465754338438</v>
      </c>
      <c r="H25" s="311">
        <f>($F25*T$8*'Reg Operating Cost Savings'!$K$11+$F25*T$9*'Reg Operating Cost Savings'!$K$12)/10^6</f>
        <v>1.2939635665034623E-2</v>
      </c>
      <c r="I25" s="312">
        <f>($F25*U$8*'Reg Operating Cost Savings'!$K$11+$F25*U$9*'Reg Operating Cost Savings'!$K$12)/10^6</f>
        <v>4.9944704308865967E-2</v>
      </c>
      <c r="J25" s="393">
        <f t="shared" si="5"/>
        <v>-46065.34301535257</v>
      </c>
      <c r="K25" s="394">
        <f t="shared" si="6"/>
        <v>-635.33611115320002</v>
      </c>
      <c r="L25" s="395">
        <f t="shared" si="7"/>
        <v>-43332.025458372111</v>
      </c>
      <c r="M25" s="349">
        <f t="shared" si="1"/>
        <v>-90032.70458487788</v>
      </c>
      <c r="N25" s="396">
        <f>M25*(1+0.07)^-($B25-Assumptions!$C$6)</f>
        <v>-16588.451769866519</v>
      </c>
      <c r="O25" s="397">
        <f t="shared" si="2"/>
        <v>-275133.47207513347</v>
      </c>
      <c r="P25" s="395">
        <f t="shared" si="2"/>
        <v>-104993.60919782016</v>
      </c>
      <c r="R25" s="314">
        <v>2032</v>
      </c>
      <c r="S25" s="315">
        <v>18100</v>
      </c>
      <c r="T25" s="315">
        <v>49100</v>
      </c>
      <c r="U25" s="315">
        <v>867600</v>
      </c>
      <c r="V25" s="315">
        <v>64</v>
      </c>
      <c r="AA25" s="143" t="s">
        <v>181</v>
      </c>
      <c r="AB25" s="415" t="s">
        <v>175</v>
      </c>
      <c r="AC25" s="415" t="s">
        <v>172</v>
      </c>
      <c r="AD25" s="415" t="s">
        <v>176</v>
      </c>
      <c r="AE25" s="415" t="s">
        <v>173</v>
      </c>
    </row>
    <row r="26" spans="2:31" x14ac:dyDescent="0.25">
      <c r="B26" s="2">
        <f t="shared" si="3"/>
        <v>2046</v>
      </c>
      <c r="C26" s="309">
        <f>($F26*$V$8*'Travel Time Cost Savings'!$N$11+$F26*$V$9*'Travel Time Cost Savings'!$N$12)/10^6</f>
        <v>0</v>
      </c>
      <c r="D26" s="388">
        <f t="shared" si="4"/>
        <v>0</v>
      </c>
      <c r="E26" s="389">
        <f>D26*(1+0.03)^-($B26-Assumptions!$C$6)</f>
        <v>0</v>
      </c>
      <c r="F26" s="334">
        <f>IFERROR(_xlfn.XLOOKUP($B26,'Annualized Operations'!$B$13:$B$32,'Annualized Operations'!$E$13:$E$32),0)</f>
        <v>0</v>
      </c>
      <c r="G26" s="310">
        <f>($F26*S$8*'Reg Operating Cost Savings'!$K$11+$F26*S$9*'Reg Operating Cost Savings'!$K$12)/10^6</f>
        <v>0</v>
      </c>
      <c r="H26" s="311">
        <f>($F26*T$8*'Reg Operating Cost Savings'!$K$11+$F26*T$9*'Reg Operating Cost Savings'!$K$12)/10^6</f>
        <v>0</v>
      </c>
      <c r="I26" s="312">
        <f>($F26*U$8*'Reg Operating Cost Savings'!$K$11+$F26*U$9*'Reg Operating Cost Savings'!$K$12)/10^6</f>
        <v>0</v>
      </c>
      <c r="J26" s="393">
        <f t="shared" si="5"/>
        <v>0</v>
      </c>
      <c r="K26" s="394">
        <f t="shared" si="6"/>
        <v>0</v>
      </c>
      <c r="L26" s="395">
        <f t="shared" si="7"/>
        <v>0</v>
      </c>
      <c r="M26" s="349">
        <f t="shared" si="1"/>
        <v>0</v>
      </c>
      <c r="N26" s="396">
        <f>M26*(1+0.07)^-($B26-Assumptions!$C$6)</f>
        <v>0</v>
      </c>
      <c r="O26" s="397">
        <f t="shared" si="2"/>
        <v>0</v>
      </c>
      <c r="P26" s="395">
        <f t="shared" si="2"/>
        <v>0</v>
      </c>
      <c r="R26" s="314">
        <v>2033</v>
      </c>
      <c r="S26" s="315">
        <v>18100</v>
      </c>
      <c r="T26" s="315">
        <v>49100</v>
      </c>
      <c r="U26" s="315">
        <v>867600</v>
      </c>
      <c r="V26" s="315">
        <v>65</v>
      </c>
      <c r="AA26" s="143" t="s">
        <v>185</v>
      </c>
      <c r="AB26" s="335">
        <f>AVERAGE(AB8:AB11)</f>
        <v>0.22790983982547491</v>
      </c>
      <c r="AC26" s="335">
        <f t="shared" ref="AC26:AE26" si="10">AVERAGE(AC8:AC11)</f>
        <v>2.0699004398994176E-3</v>
      </c>
      <c r="AD26" s="335">
        <f t="shared" si="10"/>
        <v>5.8180715878192544E-3</v>
      </c>
      <c r="AE26" s="335">
        <f t="shared" si="10"/>
        <v>317.22468262036</v>
      </c>
    </row>
    <row r="27" spans="2:31" x14ac:dyDescent="0.25">
      <c r="B27" s="2">
        <f t="shared" si="3"/>
        <v>2047</v>
      </c>
      <c r="C27" s="309">
        <f>($F27*$V$8*'Travel Time Cost Savings'!$N$11+$F27*$V$9*'Travel Time Cost Savings'!$N$12)/10^6</f>
        <v>0</v>
      </c>
      <c r="D27" s="388">
        <f t="shared" si="4"/>
        <v>0</v>
      </c>
      <c r="E27" s="389">
        <f>D27*(1+0.03)^-($B27-Assumptions!$C$6)</f>
        <v>0</v>
      </c>
      <c r="F27" s="334">
        <f>IFERROR(_xlfn.XLOOKUP($B27,'Annualized Operations'!$B$13:$B$32,'Annualized Operations'!$E$13:$E$32),0)</f>
        <v>0</v>
      </c>
      <c r="G27" s="310">
        <f>($F27*S$8*'Reg Operating Cost Savings'!$K$11+$F27*S$9*'Reg Operating Cost Savings'!$K$12)/10^6</f>
        <v>0</v>
      </c>
      <c r="H27" s="311">
        <f>($F27*T$8*'Reg Operating Cost Savings'!$K$11+$F27*T$9*'Reg Operating Cost Savings'!$K$12)/10^6</f>
        <v>0</v>
      </c>
      <c r="I27" s="312">
        <f>($F27*U$8*'Reg Operating Cost Savings'!$K$11+$F27*U$9*'Reg Operating Cost Savings'!$K$12)/10^6</f>
        <v>0</v>
      </c>
      <c r="J27" s="393">
        <f t="shared" si="5"/>
        <v>0</v>
      </c>
      <c r="K27" s="394">
        <f t="shared" si="6"/>
        <v>0</v>
      </c>
      <c r="L27" s="395">
        <f t="shared" si="7"/>
        <v>0</v>
      </c>
      <c r="M27" s="349">
        <f t="shared" si="1"/>
        <v>0</v>
      </c>
      <c r="N27" s="396">
        <f>M27*(1+0.07)^-($B27-Assumptions!$C$6)</f>
        <v>0</v>
      </c>
      <c r="O27" s="397">
        <f t="shared" si="2"/>
        <v>0</v>
      </c>
      <c r="P27" s="395">
        <f t="shared" si="2"/>
        <v>0</v>
      </c>
      <c r="R27" s="314">
        <v>2034</v>
      </c>
      <c r="S27" s="315">
        <v>18100</v>
      </c>
      <c r="T27" s="315">
        <v>49100</v>
      </c>
      <c r="U27" s="315">
        <v>867600</v>
      </c>
      <c r="V27" s="315">
        <v>66</v>
      </c>
      <c r="AA27" s="143" t="s">
        <v>188</v>
      </c>
      <c r="AB27" s="335">
        <f>AVERAGE(AB12:AB20)</f>
        <v>2.099484306313415</v>
      </c>
      <c r="AC27" s="335">
        <f t="shared" ref="AC27:AE27" si="11">AVERAGE(AC12:AC20)</f>
        <v>4.7858028693373951E-3</v>
      </c>
      <c r="AD27" s="335">
        <f t="shared" si="11"/>
        <v>3.2505287070740692E-2</v>
      </c>
      <c r="AE27" s="335">
        <f t="shared" si="11"/>
        <v>1238.7315972924489</v>
      </c>
    </row>
    <row r="28" spans="2:31" x14ac:dyDescent="0.25">
      <c r="B28" s="2">
        <f t="shared" si="3"/>
        <v>2048</v>
      </c>
      <c r="C28" s="309">
        <f>($F28*$V$8*'Travel Time Cost Savings'!$N$11+$F28*$V$9*'Travel Time Cost Savings'!$N$12)/10^6</f>
        <v>0</v>
      </c>
      <c r="D28" s="388">
        <f t="shared" si="4"/>
        <v>0</v>
      </c>
      <c r="E28" s="389">
        <f>D28*(1+0.03)^-($B28-Assumptions!$C$6)</f>
        <v>0</v>
      </c>
      <c r="F28" s="334">
        <f>IFERROR(_xlfn.XLOOKUP($B28,'Annualized Operations'!$B$13:$B$32,'Annualized Operations'!$E$13:$E$32),0)</f>
        <v>0</v>
      </c>
      <c r="G28" s="310">
        <f>($F28*S$8*'Reg Operating Cost Savings'!$K$11+$F28*S$9*'Reg Operating Cost Savings'!$K$12)/10^6</f>
        <v>0</v>
      </c>
      <c r="H28" s="311">
        <f>($F28*T$8*'Reg Operating Cost Savings'!$K$11+$F28*T$9*'Reg Operating Cost Savings'!$K$12)/10^6</f>
        <v>0</v>
      </c>
      <c r="I28" s="312">
        <f>($F28*U$8*'Reg Operating Cost Savings'!$K$11+$F28*U$9*'Reg Operating Cost Savings'!$K$12)/10^6</f>
        <v>0</v>
      </c>
      <c r="J28" s="393">
        <f t="shared" si="5"/>
        <v>0</v>
      </c>
      <c r="K28" s="394">
        <f t="shared" si="6"/>
        <v>0</v>
      </c>
      <c r="L28" s="395">
        <f t="shared" si="7"/>
        <v>0</v>
      </c>
      <c r="M28" s="349">
        <f t="shared" si="1"/>
        <v>0</v>
      </c>
      <c r="N28" s="396">
        <f>M28*(1+0.07)^-($B28-Assumptions!$C$6)</f>
        <v>0</v>
      </c>
      <c r="O28" s="397">
        <f t="shared" si="2"/>
        <v>0</v>
      </c>
      <c r="P28" s="395">
        <f t="shared" si="2"/>
        <v>0</v>
      </c>
      <c r="R28" s="314">
        <v>2035</v>
      </c>
      <c r="S28" s="315">
        <v>18100</v>
      </c>
      <c r="T28" s="315">
        <v>49100</v>
      </c>
      <c r="U28" s="315">
        <v>867600</v>
      </c>
      <c r="V28" s="315">
        <v>67</v>
      </c>
    </row>
    <row r="29" spans="2:31" ht="15.75" thickBot="1" x14ac:dyDescent="0.3">
      <c r="B29" s="3">
        <f t="shared" si="3"/>
        <v>2049</v>
      </c>
      <c r="C29" s="316">
        <f>($F29*$V$8*'Travel Time Cost Savings'!$N$11+$F29*$V$9*'Travel Time Cost Savings'!$N$12)/10^6</f>
        <v>0</v>
      </c>
      <c r="D29" s="390">
        <f t="shared" si="4"/>
        <v>0</v>
      </c>
      <c r="E29" s="391">
        <f>D29*(1+0.03)^-($B29-Assumptions!$C$6)</f>
        <v>0</v>
      </c>
      <c r="F29" s="340">
        <f>IFERROR(_xlfn.XLOOKUP($B29,'Annualized Operations'!$B$13:$B$32,'Annualized Operations'!$E$13:$E$32),0)</f>
        <v>0</v>
      </c>
      <c r="G29" s="317">
        <f>($F29*S$8*'Reg Operating Cost Savings'!$K$11+$F29*S$9*'Reg Operating Cost Savings'!$K$12)/10^6</f>
        <v>0</v>
      </c>
      <c r="H29" s="318">
        <f>($F29*T$8*'Reg Operating Cost Savings'!$K$11+$F29*T$9*'Reg Operating Cost Savings'!$K$12)/10^6</f>
        <v>0</v>
      </c>
      <c r="I29" s="319">
        <f>($F29*U$8*'Reg Operating Cost Savings'!$K$11+$F29*U$9*'Reg Operating Cost Savings'!$K$12)/10^6</f>
        <v>0</v>
      </c>
      <c r="J29" s="398">
        <f t="shared" si="5"/>
        <v>0</v>
      </c>
      <c r="K29" s="399">
        <f t="shared" si="6"/>
        <v>0</v>
      </c>
      <c r="L29" s="391">
        <f t="shared" si="7"/>
        <v>0</v>
      </c>
      <c r="M29" s="357">
        <f t="shared" si="1"/>
        <v>0</v>
      </c>
      <c r="N29" s="400">
        <f>M29*(1+0.07)^-($B29-Assumptions!$C$6)</f>
        <v>0</v>
      </c>
      <c r="O29" s="390">
        <f t="shared" si="2"/>
        <v>0</v>
      </c>
      <c r="P29" s="391">
        <f t="shared" si="2"/>
        <v>0</v>
      </c>
      <c r="R29" s="314">
        <v>2036</v>
      </c>
      <c r="S29" s="315">
        <v>18100</v>
      </c>
      <c r="T29" s="315">
        <v>49100</v>
      </c>
      <c r="U29" s="315">
        <v>867600</v>
      </c>
      <c r="V29" s="315">
        <v>69</v>
      </c>
    </row>
    <row r="30" spans="2:31" x14ac:dyDescent="0.25">
      <c r="B30" s="4"/>
      <c r="C30" s="4"/>
      <c r="D30" s="320" t="s">
        <v>2</v>
      </c>
      <c r="E30" s="321">
        <f>SUM(E6:E29)</f>
        <v>-1926481.292166207</v>
      </c>
      <c r="F30" s="341"/>
      <c r="G30" s="4"/>
      <c r="H30" s="4"/>
      <c r="I30" s="4"/>
      <c r="J30" s="4"/>
      <c r="K30" s="4"/>
      <c r="L30" s="4"/>
      <c r="M30" s="320" t="s">
        <v>2</v>
      </c>
      <c r="N30" s="321">
        <f>SUM(N6:N29)</f>
        <v>-636862.8619716937</v>
      </c>
      <c r="O30" s="321">
        <f>SUM(O6:O29)</f>
        <v>-4778243.3206979195</v>
      </c>
      <c r="P30" s="321">
        <f>SUM(P6:P29)</f>
        <v>-2563344.1541379001</v>
      </c>
      <c r="R30" s="314">
        <v>2037</v>
      </c>
      <c r="S30" s="315">
        <v>18100</v>
      </c>
      <c r="T30" s="315">
        <v>49100</v>
      </c>
      <c r="U30" s="315">
        <v>867600</v>
      </c>
      <c r="V30" s="315">
        <v>70</v>
      </c>
    </row>
    <row r="31" spans="2:31" x14ac:dyDescent="0.25">
      <c r="R31" s="314">
        <v>2038</v>
      </c>
      <c r="S31" s="315">
        <v>18100</v>
      </c>
      <c r="T31" s="315">
        <v>49100</v>
      </c>
      <c r="U31" s="315">
        <v>867600</v>
      </c>
      <c r="V31" s="315">
        <v>71</v>
      </c>
    </row>
    <row r="32" spans="2:31" x14ac:dyDescent="0.25">
      <c r="B32" s="239" t="s">
        <v>3</v>
      </c>
      <c r="C32" s="239"/>
      <c r="D32" s="239"/>
      <c r="E32" s="239"/>
      <c r="R32" s="314">
        <v>2039</v>
      </c>
      <c r="S32" s="315">
        <v>18100</v>
      </c>
      <c r="T32" s="315">
        <v>49100</v>
      </c>
      <c r="U32" s="315">
        <v>867600</v>
      </c>
      <c r="V32" s="315">
        <v>72</v>
      </c>
    </row>
    <row r="33" spans="1:22" x14ac:dyDescent="0.25">
      <c r="A33" s="7" t="s">
        <v>32</v>
      </c>
      <c r="B33" s="505" t="s">
        <v>177</v>
      </c>
      <c r="C33" s="505"/>
      <c r="D33" s="505"/>
      <c r="E33" s="505"/>
      <c r="F33" s="505"/>
      <c r="G33" s="505"/>
      <c r="H33" s="505"/>
      <c r="I33" s="505"/>
      <c r="J33" s="505"/>
      <c r="K33" s="505"/>
      <c r="L33" s="505"/>
      <c r="M33" s="505"/>
      <c r="R33" s="314">
        <v>2040</v>
      </c>
      <c r="S33" s="315">
        <v>18100</v>
      </c>
      <c r="T33" s="315">
        <v>49100</v>
      </c>
      <c r="U33" s="315">
        <v>867600</v>
      </c>
      <c r="V33" s="315">
        <v>73</v>
      </c>
    </row>
    <row r="34" spans="1:22" x14ac:dyDescent="0.25">
      <c r="B34" s="505"/>
      <c r="C34" s="505"/>
      <c r="D34" s="505"/>
      <c r="E34" s="505"/>
      <c r="F34" s="505"/>
      <c r="G34" s="505"/>
      <c r="H34" s="505"/>
      <c r="I34" s="505"/>
      <c r="J34" s="505"/>
      <c r="K34" s="505"/>
      <c r="L34" s="505"/>
      <c r="M34" s="505"/>
      <c r="R34" s="314">
        <v>2041</v>
      </c>
      <c r="S34" s="315">
        <v>18100</v>
      </c>
      <c r="T34" s="315">
        <v>49100</v>
      </c>
      <c r="U34" s="315">
        <v>867600</v>
      </c>
      <c r="V34" s="315">
        <v>74</v>
      </c>
    </row>
    <row r="35" spans="1:22" x14ac:dyDescent="0.25">
      <c r="B35" s="505"/>
      <c r="C35" s="505"/>
      <c r="D35" s="505"/>
      <c r="E35" s="505"/>
      <c r="F35" s="505"/>
      <c r="G35" s="505"/>
      <c r="H35" s="505"/>
      <c r="I35" s="505"/>
      <c r="J35" s="505"/>
      <c r="K35" s="505"/>
      <c r="L35" s="505"/>
      <c r="M35" s="505"/>
      <c r="R35" s="314">
        <v>2042</v>
      </c>
      <c r="S35" s="315">
        <v>18100</v>
      </c>
      <c r="T35" s="315">
        <v>49100</v>
      </c>
      <c r="U35" s="315">
        <v>867600</v>
      </c>
      <c r="V35" s="315">
        <v>75</v>
      </c>
    </row>
    <row r="36" spans="1:22" x14ac:dyDescent="0.25">
      <c r="B36" s="239"/>
      <c r="C36" s="239"/>
      <c r="D36" s="239"/>
      <c r="E36" s="239"/>
      <c r="Q36" s="322"/>
      <c r="R36" s="314">
        <v>2043</v>
      </c>
      <c r="S36" s="315">
        <v>18100</v>
      </c>
      <c r="T36" s="315">
        <v>49100</v>
      </c>
      <c r="U36" s="315">
        <v>867600</v>
      </c>
      <c r="V36" s="315">
        <v>77</v>
      </c>
    </row>
    <row r="37" spans="1:22" x14ac:dyDescent="0.25">
      <c r="A37" s="7" t="s">
        <v>31</v>
      </c>
      <c r="B37" s="505" t="s">
        <v>5228</v>
      </c>
      <c r="C37" s="505"/>
      <c r="D37" s="505"/>
      <c r="E37" s="505"/>
      <c r="F37" s="505"/>
      <c r="G37" s="505"/>
      <c r="H37" s="505"/>
      <c r="I37" s="505"/>
      <c r="J37" s="505"/>
      <c r="K37" s="505"/>
      <c r="L37" s="505"/>
      <c r="M37" s="505"/>
      <c r="Q37" s="322"/>
      <c r="R37" s="314">
        <v>2044</v>
      </c>
      <c r="S37" s="315">
        <v>18100</v>
      </c>
      <c r="T37" s="315">
        <v>49100</v>
      </c>
      <c r="U37" s="315">
        <v>867600</v>
      </c>
      <c r="V37" s="315">
        <v>78</v>
      </c>
    </row>
    <row r="38" spans="1:22" x14ac:dyDescent="0.25">
      <c r="B38" s="505"/>
      <c r="C38" s="505"/>
      <c r="D38" s="505"/>
      <c r="E38" s="505"/>
      <c r="F38" s="505"/>
      <c r="G38" s="505"/>
      <c r="H38" s="505"/>
      <c r="I38" s="505"/>
      <c r="J38" s="505"/>
      <c r="K38" s="505"/>
      <c r="L38" s="505"/>
      <c r="M38" s="505"/>
      <c r="R38" s="314">
        <v>2045</v>
      </c>
      <c r="S38" s="315">
        <v>18100</v>
      </c>
      <c r="T38" s="315">
        <v>49100</v>
      </c>
      <c r="U38" s="315">
        <v>867600</v>
      </c>
      <c r="V38" s="315">
        <v>79</v>
      </c>
    </row>
    <row r="39" spans="1:22" ht="15" customHeight="1" x14ac:dyDescent="0.25">
      <c r="A39" s="7"/>
      <c r="B39" s="76"/>
      <c r="C39" s="76"/>
      <c r="D39" s="76"/>
      <c r="E39" s="76"/>
      <c r="F39" s="33"/>
      <c r="G39" s="322"/>
      <c r="H39" s="322"/>
      <c r="I39" s="33"/>
      <c r="R39" s="314">
        <v>2046</v>
      </c>
      <c r="S39" s="315">
        <v>18100</v>
      </c>
      <c r="T39" s="315">
        <v>49100</v>
      </c>
      <c r="U39" s="315">
        <v>867600</v>
      </c>
      <c r="V39" s="315">
        <v>80</v>
      </c>
    </row>
    <row r="40" spans="1:22" x14ac:dyDescent="0.25">
      <c r="A40" s="7" t="s">
        <v>135</v>
      </c>
      <c r="B40" s="505" t="s">
        <v>245</v>
      </c>
      <c r="C40" s="505"/>
      <c r="D40" s="505"/>
      <c r="E40" s="505"/>
      <c r="F40" s="505"/>
      <c r="G40" s="505"/>
      <c r="H40" s="505"/>
      <c r="I40" s="505"/>
      <c r="J40" s="505"/>
      <c r="K40" s="505"/>
      <c r="L40" s="505"/>
      <c r="M40" s="505"/>
      <c r="R40" s="314">
        <v>2047</v>
      </c>
      <c r="S40" s="315">
        <v>18100</v>
      </c>
      <c r="T40" s="315">
        <v>49100</v>
      </c>
      <c r="U40" s="315">
        <v>867600</v>
      </c>
      <c r="V40" s="315">
        <v>81</v>
      </c>
    </row>
    <row r="41" spans="1:22" x14ac:dyDescent="0.25">
      <c r="B41" s="505"/>
      <c r="C41" s="505"/>
      <c r="D41" s="505"/>
      <c r="E41" s="505"/>
      <c r="F41" s="505"/>
      <c r="G41" s="505"/>
      <c r="H41" s="505"/>
      <c r="I41" s="505"/>
      <c r="J41" s="505"/>
      <c r="K41" s="505"/>
      <c r="L41" s="505"/>
      <c r="M41" s="505"/>
      <c r="R41" s="314">
        <v>2048</v>
      </c>
      <c r="S41" s="315">
        <v>18100</v>
      </c>
      <c r="T41" s="315">
        <v>49100</v>
      </c>
      <c r="U41" s="315">
        <v>867600</v>
      </c>
      <c r="V41" s="315">
        <v>82</v>
      </c>
    </row>
    <row r="42" spans="1:22" x14ac:dyDescent="0.25">
      <c r="B42" s="505"/>
      <c r="C42" s="505"/>
      <c r="D42" s="505"/>
      <c r="E42" s="505"/>
      <c r="F42" s="505"/>
      <c r="G42" s="505"/>
      <c r="H42" s="505"/>
      <c r="I42" s="505"/>
      <c r="J42" s="505"/>
      <c r="K42" s="505"/>
      <c r="L42" s="505"/>
      <c r="M42" s="505"/>
      <c r="R42" s="314">
        <v>2049</v>
      </c>
      <c r="S42" s="315">
        <v>18100</v>
      </c>
      <c r="T42" s="315">
        <v>49100</v>
      </c>
      <c r="U42" s="315">
        <v>867600</v>
      </c>
      <c r="V42" s="315">
        <v>83</v>
      </c>
    </row>
    <row r="43" spans="1:22" ht="15.75" customHeight="1" x14ac:dyDescent="0.25">
      <c r="B43" s="411"/>
      <c r="C43" s="411"/>
      <c r="D43" s="411"/>
      <c r="E43" s="411"/>
      <c r="F43" s="411"/>
      <c r="G43" s="411"/>
      <c r="H43" s="411"/>
      <c r="I43" s="411"/>
      <c r="R43" s="314">
        <v>2050</v>
      </c>
      <c r="S43" s="315">
        <v>18100</v>
      </c>
      <c r="T43" s="315">
        <v>49100</v>
      </c>
      <c r="U43" s="315">
        <v>867600</v>
      </c>
      <c r="V43" s="315">
        <v>85</v>
      </c>
    </row>
    <row r="44" spans="1:22" ht="15" customHeight="1" x14ac:dyDescent="0.25">
      <c r="B44" s="411"/>
      <c r="C44" s="411"/>
      <c r="D44" s="411"/>
      <c r="E44" s="411"/>
      <c r="F44" s="411"/>
      <c r="G44" s="411"/>
      <c r="H44" s="411"/>
      <c r="I44" s="411"/>
      <c r="R44" s="314">
        <v>2050</v>
      </c>
      <c r="S44" s="315">
        <v>18000</v>
      </c>
      <c r="T44" s="315">
        <v>48200</v>
      </c>
      <c r="U44" s="315">
        <v>852700</v>
      </c>
      <c r="V44" s="315">
        <v>84</v>
      </c>
    </row>
    <row r="45" spans="1:22" x14ac:dyDescent="0.25">
      <c r="B45" s="411"/>
      <c r="C45" s="411"/>
      <c r="D45" s="411"/>
      <c r="E45" s="411"/>
      <c r="F45" s="411"/>
      <c r="G45" s="411"/>
      <c r="H45" s="411"/>
      <c r="I45" s="411"/>
    </row>
    <row r="46" spans="1:22" ht="15" customHeight="1" x14ac:dyDescent="0.25">
      <c r="B46" s="411"/>
      <c r="C46" s="411"/>
      <c r="D46" s="411"/>
      <c r="E46" s="411"/>
      <c r="F46" s="411"/>
      <c r="G46" s="411"/>
      <c r="H46" s="411"/>
      <c r="I46" s="411"/>
    </row>
    <row r="47" spans="1:22" x14ac:dyDescent="0.25">
      <c r="B47" s="411"/>
      <c r="C47" s="411"/>
      <c r="D47" s="411"/>
      <c r="E47" s="411"/>
      <c r="F47" s="411"/>
      <c r="G47" s="411"/>
      <c r="H47" s="411"/>
      <c r="I47" s="411"/>
    </row>
    <row r="48" spans="1:22" x14ac:dyDescent="0.25">
      <c r="A48" s="7"/>
      <c r="B48" s="76"/>
      <c r="C48" s="76"/>
      <c r="D48" s="76"/>
      <c r="E48" s="76"/>
      <c r="F48" s="33"/>
      <c r="G48" s="33"/>
      <c r="H48" s="33"/>
      <c r="I48" s="33"/>
      <c r="N48" s="323"/>
      <c r="O48" s="323"/>
      <c r="P48" s="323"/>
    </row>
    <row r="49" spans="1:16" x14ac:dyDescent="0.25">
      <c r="A49" s="7"/>
      <c r="B49" s="76"/>
      <c r="C49" s="76"/>
      <c r="D49" s="76"/>
      <c r="E49" s="76"/>
      <c r="F49" s="33"/>
      <c r="G49" s="33"/>
      <c r="H49" s="33"/>
      <c r="I49" s="33"/>
      <c r="N49" s="323"/>
      <c r="O49" s="323"/>
      <c r="P49" s="323"/>
    </row>
    <row r="50" spans="1:16" x14ac:dyDescent="0.25">
      <c r="A50" s="7"/>
      <c r="B50" s="76"/>
      <c r="C50" s="76"/>
      <c r="D50" s="76"/>
      <c r="E50" s="76"/>
      <c r="F50" s="33"/>
      <c r="G50" s="33"/>
      <c r="H50" s="33"/>
      <c r="I50" s="33"/>
      <c r="J50" s="131"/>
      <c r="L50" s="322"/>
      <c r="M50" s="322"/>
      <c r="N50" s="323"/>
      <c r="O50" s="323"/>
      <c r="P50" s="323"/>
    </row>
    <row r="51" spans="1:16" x14ac:dyDescent="0.25">
      <c r="A51" s="7"/>
      <c r="B51" s="76"/>
      <c r="C51" s="76"/>
      <c r="D51" s="76"/>
      <c r="E51" s="76"/>
      <c r="F51" s="33"/>
      <c r="G51" s="33"/>
      <c r="H51" s="33"/>
      <c r="I51" s="33"/>
      <c r="J51" s="131"/>
      <c r="L51" s="322"/>
      <c r="M51" s="322"/>
    </row>
    <row r="52" spans="1:16" x14ac:dyDescent="0.25">
      <c r="A52" s="7"/>
      <c r="B52" s="76"/>
      <c r="C52" s="76"/>
      <c r="D52" s="76"/>
      <c r="E52" s="76"/>
      <c r="F52" s="33"/>
      <c r="G52" s="33"/>
      <c r="H52" s="33"/>
      <c r="I52" s="33"/>
      <c r="L52" s="322"/>
      <c r="M52" s="322"/>
    </row>
    <row r="53" spans="1:16" x14ac:dyDescent="0.25">
      <c r="A53" s="7"/>
      <c r="B53" s="76"/>
      <c r="C53" s="76"/>
      <c r="D53" s="76"/>
      <c r="E53" s="76"/>
      <c r="F53" s="33"/>
      <c r="G53" s="33"/>
      <c r="H53" s="33"/>
      <c r="I53" s="33"/>
      <c r="L53" s="322"/>
      <c r="M53" s="322"/>
    </row>
    <row r="54" spans="1:16" x14ac:dyDescent="0.25">
      <c r="A54" s="7"/>
      <c r="B54" s="76"/>
      <c r="C54" s="76"/>
      <c r="D54" s="76"/>
      <c r="E54" s="76"/>
      <c r="F54" s="33"/>
      <c r="G54" s="33"/>
      <c r="H54" s="33"/>
      <c r="I54" s="33"/>
      <c r="J54" s="322"/>
      <c r="K54" s="322"/>
      <c r="L54" s="322"/>
      <c r="M54" s="322"/>
    </row>
    <row r="55" spans="1:16" x14ac:dyDescent="0.25">
      <c r="B55" s="76"/>
      <c r="C55" s="76"/>
      <c r="D55" s="76"/>
      <c r="E55" s="76"/>
      <c r="F55" s="33"/>
      <c r="G55" s="33"/>
      <c r="H55" s="33"/>
      <c r="I55" s="33"/>
      <c r="K55" s="322"/>
      <c r="L55" s="322"/>
      <c r="M55" s="322"/>
    </row>
    <row r="56" spans="1:16" x14ac:dyDescent="0.25">
      <c r="B56" s="76"/>
      <c r="C56" s="76"/>
      <c r="D56" s="76"/>
      <c r="E56" s="76"/>
      <c r="F56" s="33"/>
      <c r="G56" s="33"/>
      <c r="H56" s="33"/>
      <c r="I56" s="33"/>
      <c r="J56" s="33"/>
      <c r="L56" s="322"/>
      <c r="M56" s="322"/>
    </row>
    <row r="57" spans="1:16" x14ac:dyDescent="0.25">
      <c r="B57" s="76"/>
      <c r="C57" s="76"/>
      <c r="D57" s="76"/>
      <c r="E57" s="76"/>
      <c r="F57" s="33"/>
      <c r="G57" s="33"/>
      <c r="H57" s="33"/>
      <c r="I57" s="33"/>
      <c r="J57" s="33"/>
    </row>
    <row r="58" spans="1:16" x14ac:dyDescent="0.25">
      <c r="A58" s="7"/>
      <c r="B58" s="76"/>
      <c r="C58" s="76"/>
      <c r="D58" s="76"/>
      <c r="E58" s="76"/>
      <c r="F58" s="33"/>
      <c r="G58" s="33"/>
      <c r="H58" s="33"/>
      <c r="I58" s="33"/>
      <c r="J58" s="33"/>
      <c r="K58" s="33"/>
    </row>
    <row r="59" spans="1:16" x14ac:dyDescent="0.25">
      <c r="B59" s="76"/>
      <c r="C59" s="76"/>
      <c r="D59" s="76"/>
      <c r="E59" s="76"/>
      <c r="F59" s="33"/>
      <c r="G59" s="33"/>
      <c r="H59" s="33"/>
      <c r="I59" s="33"/>
      <c r="J59" s="33"/>
      <c r="K59" s="33"/>
    </row>
    <row r="60" spans="1:16" x14ac:dyDescent="0.25">
      <c r="B60" s="76"/>
      <c r="C60" s="76"/>
      <c r="D60" s="76"/>
      <c r="E60" s="76"/>
      <c r="F60" s="33"/>
      <c r="G60" s="33"/>
      <c r="H60" s="33"/>
      <c r="I60" s="33"/>
      <c r="J60" s="33"/>
      <c r="K60" s="33"/>
    </row>
    <row r="61" spans="1:16" x14ac:dyDescent="0.25">
      <c r="J61" s="33"/>
      <c r="K61" s="33"/>
    </row>
    <row r="62" spans="1:16" x14ac:dyDescent="0.25">
      <c r="F62" s="322"/>
      <c r="I62" s="322"/>
      <c r="J62" s="33"/>
      <c r="K62" s="33"/>
    </row>
    <row r="63" spans="1:16" x14ac:dyDescent="0.25">
      <c r="B63" s="322"/>
      <c r="C63" s="322"/>
      <c r="D63" s="322"/>
      <c r="E63" s="322"/>
      <c r="F63" s="322"/>
      <c r="I63" s="322"/>
      <c r="J63" s="33"/>
      <c r="K63" s="33"/>
    </row>
    <row r="64" spans="1:16" x14ac:dyDescent="0.25">
      <c r="J64" s="33"/>
      <c r="K64" s="33"/>
    </row>
    <row r="65" spans="1:12" x14ac:dyDescent="0.25">
      <c r="B65" s="33"/>
      <c r="C65" s="33"/>
      <c r="D65" s="33"/>
      <c r="E65" s="33"/>
      <c r="F65" s="33"/>
      <c r="G65" s="33"/>
      <c r="H65" s="33"/>
      <c r="I65" s="33"/>
      <c r="J65" s="33"/>
      <c r="K65" s="33"/>
    </row>
    <row r="66" spans="1:12" x14ac:dyDescent="0.25">
      <c r="A66" s="7"/>
      <c r="B66" s="33"/>
      <c r="C66" s="33"/>
      <c r="D66" s="33"/>
      <c r="E66" s="33"/>
      <c r="F66" s="33"/>
      <c r="G66" s="33"/>
      <c r="H66" s="33"/>
      <c r="J66" s="33"/>
      <c r="K66" s="33"/>
    </row>
    <row r="67" spans="1:12" x14ac:dyDescent="0.25">
      <c r="J67" s="33"/>
      <c r="K67" s="33"/>
    </row>
    <row r="68" spans="1:12" x14ac:dyDescent="0.25">
      <c r="J68" s="33"/>
      <c r="K68" s="33"/>
    </row>
    <row r="69" spans="1:12" x14ac:dyDescent="0.25">
      <c r="J69" s="33"/>
      <c r="K69" s="33"/>
    </row>
    <row r="71" spans="1:12" x14ac:dyDescent="0.25">
      <c r="A71" s="7"/>
      <c r="J71" s="322"/>
    </row>
    <row r="72" spans="1:12" x14ac:dyDescent="0.25">
      <c r="J72" s="322"/>
      <c r="L72" s="33"/>
    </row>
    <row r="74" spans="1:12" x14ac:dyDescent="0.25">
      <c r="A74" s="7"/>
      <c r="J74" s="33"/>
      <c r="K74" s="33"/>
    </row>
  </sheetData>
  <mergeCells count="21">
    <mergeCell ref="P4:P5"/>
    <mergeCell ref="B33:M35"/>
    <mergeCell ref="B37:M38"/>
    <mergeCell ref="B40:M42"/>
    <mergeCell ref="C3:E3"/>
    <mergeCell ref="F3:N3"/>
    <mergeCell ref="O3:P3"/>
    <mergeCell ref="B4:B5"/>
    <mergeCell ref="C4:C5"/>
    <mergeCell ref="D4:D5"/>
    <mergeCell ref="E4:E5"/>
    <mergeCell ref="F4:F5"/>
    <mergeCell ref="G4:G5"/>
    <mergeCell ref="H4:H5"/>
    <mergeCell ref="I4:I5"/>
    <mergeCell ref="J4:J5"/>
    <mergeCell ref="K4:K5"/>
    <mergeCell ref="L4:L5"/>
    <mergeCell ref="M4:M5"/>
    <mergeCell ref="N4:N5"/>
    <mergeCell ref="O4:O5"/>
  </mergeCells>
  <pageMargins left="0.25" right="0.25" top="0.75" bottom="0.75" header="0.3" footer="0.3"/>
  <pageSetup paperSize="119" scale="4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tint="-0.34998626667073579"/>
  </sheetPr>
  <dimension ref="B2:I14"/>
  <sheetViews>
    <sheetView workbookViewId="0">
      <selection activeCell="G6" sqref="G6"/>
    </sheetView>
  </sheetViews>
  <sheetFormatPr defaultRowHeight="15" x14ac:dyDescent="0.25"/>
  <cols>
    <col min="2" max="2" width="23.140625" bestFit="1" customWidth="1"/>
    <col min="3" max="3" width="4.42578125" customWidth="1"/>
    <col min="4" max="4" width="20.5703125" customWidth="1"/>
  </cols>
  <sheetData>
    <row r="2" spans="2:9" ht="15.75" thickBot="1" x14ac:dyDescent="0.3">
      <c r="B2" s="6" t="s">
        <v>7</v>
      </c>
      <c r="G2" s="6" t="s">
        <v>33</v>
      </c>
    </row>
    <row r="3" spans="2:9" x14ac:dyDescent="0.25">
      <c r="B3" s="44" t="s">
        <v>8</v>
      </c>
      <c r="C3" s="45" t="s">
        <v>9</v>
      </c>
      <c r="D3" s="46">
        <f>(1+G3)^G4</f>
        <v>3.8696844624861795</v>
      </c>
      <c r="F3" s="51" t="s">
        <v>15</v>
      </c>
      <c r="G3" s="65">
        <v>7.0000000000000007E-2</v>
      </c>
      <c r="I3" t="s">
        <v>10</v>
      </c>
    </row>
    <row r="4" spans="2:9" x14ac:dyDescent="0.25">
      <c r="B4" s="47" t="s">
        <v>11</v>
      </c>
      <c r="C4" s="37" t="s">
        <v>9</v>
      </c>
      <c r="D4" s="48">
        <f>((1+G3)^G5-1)/(G3*(1+G3)^G5)</f>
        <v>14.269250709007474</v>
      </c>
      <c r="F4" s="52" t="s">
        <v>16</v>
      </c>
      <c r="G4" s="66">
        <v>20</v>
      </c>
      <c r="I4" t="s">
        <v>12</v>
      </c>
    </row>
    <row r="5" spans="2:9" ht="15.75" thickBot="1" x14ac:dyDescent="0.3">
      <c r="B5" s="49" t="s">
        <v>13</v>
      </c>
      <c r="C5" s="40" t="s">
        <v>9</v>
      </c>
      <c r="D5" s="50">
        <f>((1+G3)^G4-1)/(G3*(1+G3)^G4)</f>
        <v>10.59401424551616</v>
      </c>
      <c r="F5" s="53" t="s">
        <v>17</v>
      </c>
      <c r="G5" s="67">
        <v>100</v>
      </c>
      <c r="I5" t="s">
        <v>14</v>
      </c>
    </row>
    <row r="6" spans="2:9" ht="15.75" thickBot="1" x14ac:dyDescent="0.3">
      <c r="F6" s="54" t="s">
        <v>18</v>
      </c>
      <c r="G6" s="55">
        <f>D3*(D4-D5)/D4</f>
        <v>0.99668901533542642</v>
      </c>
    </row>
    <row r="9" spans="2:9" x14ac:dyDescent="0.25">
      <c r="E9">
        <v>3</v>
      </c>
      <c r="F9">
        <v>7</v>
      </c>
    </row>
    <row r="10" spans="2:9" x14ac:dyDescent="0.25">
      <c r="D10">
        <v>100</v>
      </c>
      <c r="E10" s="114">
        <v>0.95575347064936278</v>
      </c>
      <c r="F10" s="114">
        <v>0.99668901533542642</v>
      </c>
    </row>
    <row r="11" spans="2:9" x14ac:dyDescent="0.25">
      <c r="D11">
        <v>60</v>
      </c>
      <c r="E11" s="114">
        <v>0.83520510198329501</v>
      </c>
      <c r="F11" s="114">
        <v>0.94960729545289124</v>
      </c>
    </row>
    <row r="12" spans="2:9" x14ac:dyDescent="0.25">
      <c r="D12">
        <v>50</v>
      </c>
      <c r="E12" s="114">
        <v>0.76178084432220416</v>
      </c>
      <c r="F12" s="114">
        <v>0.89915725708762961</v>
      </c>
    </row>
    <row r="13" spans="2:9" x14ac:dyDescent="0.25">
      <c r="D13">
        <v>40</v>
      </c>
      <c r="E13" s="114">
        <v>0.6436349394688875</v>
      </c>
      <c r="F13" s="114">
        <v>0.79464788577092815</v>
      </c>
    </row>
    <row r="14" spans="2:9" x14ac:dyDescent="0.25">
      <c r="D14">
        <v>25</v>
      </c>
      <c r="E14" s="114">
        <v>0.26300283374317435</v>
      </c>
      <c r="F14" s="114">
        <v>0.35184006268551071</v>
      </c>
    </row>
  </sheetData>
  <pageMargins left="0.7" right="0.7" top="0.75" bottom="0.75" header="0.3" footer="0.3"/>
  <pageSetup paperSize="119"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BA9BA-2639-4458-88C4-3D770C397AB1}">
  <sheetPr>
    <tabColor theme="2" tint="-0.499984740745262"/>
  </sheetPr>
  <dimension ref="A1:DA123"/>
  <sheetViews>
    <sheetView zoomScale="85" zoomScaleNormal="85" workbookViewId="0">
      <selection activeCell="G15" sqref="G15"/>
    </sheetView>
  </sheetViews>
  <sheetFormatPr defaultRowHeight="15" x14ac:dyDescent="0.25"/>
  <sheetData>
    <row r="1" spans="1:105" x14ac:dyDescent="0.25">
      <c r="A1" s="238"/>
      <c r="B1" s="7" t="s">
        <v>249</v>
      </c>
      <c r="C1" s="238" t="s">
        <v>250</v>
      </c>
      <c r="D1" s="238" t="s">
        <v>251</v>
      </c>
      <c r="E1" s="238" t="s">
        <v>252</v>
      </c>
      <c r="F1" s="238" t="s">
        <v>253</v>
      </c>
      <c r="G1" s="238" t="s">
        <v>254</v>
      </c>
      <c r="H1" s="238" t="s">
        <v>255</v>
      </c>
      <c r="I1" s="238" t="s">
        <v>256</v>
      </c>
      <c r="J1" s="238" t="s">
        <v>257</v>
      </c>
      <c r="K1" s="238" t="s">
        <v>258</v>
      </c>
      <c r="L1" s="238" t="s">
        <v>259</v>
      </c>
      <c r="M1" s="238" t="s">
        <v>260</v>
      </c>
      <c r="N1" s="238" t="s">
        <v>261</v>
      </c>
      <c r="O1" s="238" t="s">
        <v>262</v>
      </c>
      <c r="P1" s="238" t="s">
        <v>263</v>
      </c>
      <c r="Q1" s="238" t="s">
        <v>264</v>
      </c>
      <c r="R1" s="238" t="s">
        <v>265</v>
      </c>
      <c r="S1" s="238" t="s">
        <v>266</v>
      </c>
      <c r="T1" s="238" t="s">
        <v>267</v>
      </c>
      <c r="U1" s="238" t="s">
        <v>268</v>
      </c>
      <c r="V1" s="238" t="s">
        <v>269</v>
      </c>
      <c r="W1" s="238" t="s">
        <v>270</v>
      </c>
      <c r="X1" s="238" t="s">
        <v>271</v>
      </c>
      <c r="Y1" s="238" t="s">
        <v>272</v>
      </c>
      <c r="Z1" s="238" t="s">
        <v>273</v>
      </c>
      <c r="AA1" s="238" t="s">
        <v>274</v>
      </c>
      <c r="AB1" s="238" t="s">
        <v>275</v>
      </c>
      <c r="AC1" s="238" t="s">
        <v>276</v>
      </c>
      <c r="AD1" s="238" t="s">
        <v>277</v>
      </c>
      <c r="AE1" s="238" t="s">
        <v>278</v>
      </c>
      <c r="AF1" s="238" t="s">
        <v>279</v>
      </c>
      <c r="AG1" s="238" t="s">
        <v>280</v>
      </c>
      <c r="AH1" s="238" t="s">
        <v>281</v>
      </c>
      <c r="AI1" s="238" t="s">
        <v>282</v>
      </c>
      <c r="AJ1" s="238" t="s">
        <v>283</v>
      </c>
      <c r="AK1" s="238" t="s">
        <v>284</v>
      </c>
      <c r="AL1" s="238" t="s">
        <v>285</v>
      </c>
      <c r="AM1" s="238" t="s">
        <v>286</v>
      </c>
      <c r="AN1" s="238" t="s">
        <v>287</v>
      </c>
      <c r="AO1" s="238" t="s">
        <v>288</v>
      </c>
      <c r="AP1" s="238" t="s">
        <v>289</v>
      </c>
      <c r="AQ1" s="238" t="s">
        <v>290</v>
      </c>
      <c r="AR1" s="238" t="s">
        <v>291</v>
      </c>
      <c r="AS1" s="238" t="s">
        <v>292</v>
      </c>
      <c r="AT1" s="238" t="s">
        <v>293</v>
      </c>
      <c r="AU1" s="238" t="s">
        <v>294</v>
      </c>
      <c r="AV1" s="238" t="s">
        <v>295</v>
      </c>
      <c r="AW1" s="238" t="s">
        <v>296</v>
      </c>
      <c r="AX1" s="238" t="s">
        <v>297</v>
      </c>
      <c r="AY1" s="238" t="s">
        <v>298</v>
      </c>
      <c r="AZ1" s="238" t="s">
        <v>299</v>
      </c>
      <c r="BA1" s="238" t="s">
        <v>300</v>
      </c>
      <c r="BB1" s="238" t="s">
        <v>301</v>
      </c>
      <c r="BC1" s="238" t="s">
        <v>302</v>
      </c>
      <c r="BD1" s="238" t="s">
        <v>303</v>
      </c>
      <c r="BE1" s="238" t="s">
        <v>304</v>
      </c>
      <c r="BF1" s="238" t="s">
        <v>305</v>
      </c>
      <c r="BG1" s="238" t="s">
        <v>306</v>
      </c>
      <c r="BH1" s="238" t="s">
        <v>307</v>
      </c>
      <c r="BI1" s="238" t="s">
        <v>308</v>
      </c>
      <c r="BJ1" s="238" t="s">
        <v>309</v>
      </c>
      <c r="BK1" s="238" t="s">
        <v>310</v>
      </c>
      <c r="BL1" s="238" t="s">
        <v>311</v>
      </c>
      <c r="BM1" s="238" t="s">
        <v>312</v>
      </c>
      <c r="BN1" s="238" t="s">
        <v>313</v>
      </c>
      <c r="BO1" s="238" t="s">
        <v>314</v>
      </c>
      <c r="BP1" s="238" t="s">
        <v>315</v>
      </c>
      <c r="BQ1" s="238" t="s">
        <v>316</v>
      </c>
      <c r="BR1" s="238" t="s">
        <v>317</v>
      </c>
      <c r="BS1" s="238" t="s">
        <v>318</v>
      </c>
      <c r="BT1" s="238" t="s">
        <v>319</v>
      </c>
      <c r="BU1" s="238" t="s">
        <v>320</v>
      </c>
      <c r="BV1" s="238" t="s">
        <v>321</v>
      </c>
      <c r="BW1" s="238" t="s">
        <v>322</v>
      </c>
      <c r="BX1" s="238" t="s">
        <v>323</v>
      </c>
      <c r="BY1" s="238" t="s">
        <v>324</v>
      </c>
      <c r="BZ1" s="238" t="s">
        <v>325</v>
      </c>
      <c r="CA1" s="238" t="s">
        <v>326</v>
      </c>
      <c r="CB1" s="238" t="s">
        <v>327</v>
      </c>
      <c r="CC1" s="238" t="s">
        <v>328</v>
      </c>
      <c r="CD1" s="238" t="s">
        <v>329</v>
      </c>
      <c r="CE1" s="238" t="s">
        <v>330</v>
      </c>
      <c r="CF1" s="238" t="s">
        <v>331</v>
      </c>
      <c r="CG1" s="238" t="s">
        <v>332</v>
      </c>
      <c r="CH1" s="238" t="s">
        <v>333</v>
      </c>
      <c r="CI1" s="238" t="s">
        <v>334</v>
      </c>
      <c r="CJ1" s="238" t="s">
        <v>335</v>
      </c>
      <c r="CK1" s="238" t="s">
        <v>336</v>
      </c>
      <c r="CL1" s="238" t="s">
        <v>337</v>
      </c>
      <c r="CM1" s="238" t="s">
        <v>338</v>
      </c>
      <c r="CN1" s="238" t="s">
        <v>339</v>
      </c>
      <c r="CO1" s="238" t="s">
        <v>340</v>
      </c>
      <c r="CP1" s="238" t="s">
        <v>341</v>
      </c>
      <c r="CQ1" s="238" t="s">
        <v>342</v>
      </c>
      <c r="CR1" s="238" t="s">
        <v>343</v>
      </c>
      <c r="CS1" s="238" t="s">
        <v>344</v>
      </c>
      <c r="CT1" s="238" t="s">
        <v>345</v>
      </c>
      <c r="CU1" s="238" t="s">
        <v>346</v>
      </c>
      <c r="CV1" s="238" t="s">
        <v>347</v>
      </c>
      <c r="CW1" s="238" t="s">
        <v>348</v>
      </c>
      <c r="CX1" s="238" t="s">
        <v>349</v>
      </c>
      <c r="CY1" s="238" t="s">
        <v>350</v>
      </c>
      <c r="CZ1" s="238" t="s">
        <v>351</v>
      </c>
      <c r="DA1" s="238" t="s">
        <v>352</v>
      </c>
    </row>
    <row r="2" spans="1:105" x14ac:dyDescent="0.25">
      <c r="A2" s="238">
        <v>1</v>
      </c>
      <c r="B2" s="7">
        <v>1</v>
      </c>
      <c r="C2" s="238">
        <v>636602</v>
      </c>
      <c r="D2" s="238">
        <v>2</v>
      </c>
      <c r="E2" s="238">
        <v>212</v>
      </c>
      <c r="F2" s="238">
        <v>134.13999999999999</v>
      </c>
      <c r="G2" s="238">
        <v>10</v>
      </c>
      <c r="H2" s="238"/>
      <c r="I2" s="238" t="s">
        <v>353</v>
      </c>
      <c r="J2" s="238" t="s">
        <v>354</v>
      </c>
      <c r="K2" s="238">
        <v>25</v>
      </c>
      <c r="L2" s="238"/>
      <c r="M2" s="238">
        <v>18029739</v>
      </c>
      <c r="N2" s="238"/>
      <c r="O2" s="238">
        <v>9</v>
      </c>
      <c r="P2" s="238">
        <v>19</v>
      </c>
      <c r="Q2" s="238">
        <v>2018</v>
      </c>
      <c r="R2" s="238" t="s">
        <v>355</v>
      </c>
      <c r="S2" s="238">
        <v>19</v>
      </c>
      <c r="T2" s="238" t="s">
        <v>356</v>
      </c>
      <c r="U2" s="238">
        <v>5</v>
      </c>
      <c r="V2" s="238">
        <v>0</v>
      </c>
      <c r="W2" s="238">
        <v>1</v>
      </c>
      <c r="X2" s="238"/>
      <c r="Y2" s="238">
        <v>16</v>
      </c>
      <c r="Z2" s="238">
        <v>2</v>
      </c>
      <c r="AA2" s="238">
        <v>6</v>
      </c>
      <c r="AB2" s="238">
        <v>3</v>
      </c>
      <c r="AC2" s="238"/>
      <c r="AD2" s="238">
        <v>2</v>
      </c>
      <c r="AE2" s="238">
        <v>98</v>
      </c>
      <c r="AF2" s="238" t="s">
        <v>357</v>
      </c>
      <c r="AG2" s="238"/>
      <c r="AH2" s="238" t="s">
        <v>358</v>
      </c>
      <c r="AI2" s="238">
        <v>4</v>
      </c>
      <c r="AJ2" s="238">
        <v>2</v>
      </c>
      <c r="AK2" s="238">
        <v>2</v>
      </c>
      <c r="AL2" s="238">
        <v>4</v>
      </c>
      <c r="AM2" s="238">
        <v>21</v>
      </c>
      <c r="AN2" s="238">
        <v>63</v>
      </c>
      <c r="AO2" s="238" t="s">
        <v>354</v>
      </c>
      <c r="AP2" s="238">
        <v>5</v>
      </c>
      <c r="AQ2" s="238">
        <v>1</v>
      </c>
      <c r="AR2" s="238"/>
      <c r="AS2" s="238"/>
      <c r="AT2" s="238"/>
      <c r="AU2" s="238">
        <v>14</v>
      </c>
      <c r="AV2" s="238">
        <v>9</v>
      </c>
      <c r="AW2" s="238">
        <v>60</v>
      </c>
      <c r="AX2" s="238">
        <v>11</v>
      </c>
      <c r="AY2" s="238">
        <v>21</v>
      </c>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v>431625.265708844</v>
      </c>
      <c r="CW2" s="238">
        <v>4957525.9332274301</v>
      </c>
      <c r="CX2" s="238">
        <v>44.767857540000001</v>
      </c>
      <c r="CY2" s="238">
        <v>-93.864049030000004</v>
      </c>
      <c r="CZ2" s="238" t="s">
        <v>359</v>
      </c>
      <c r="DA2" s="238" t="s">
        <v>360</v>
      </c>
    </row>
    <row r="3" spans="1:105" x14ac:dyDescent="0.25">
      <c r="A3" s="238">
        <v>1</v>
      </c>
      <c r="B3" s="7" t="s">
        <v>196</v>
      </c>
      <c r="C3" s="238">
        <v>590835</v>
      </c>
      <c r="D3" s="238">
        <v>2</v>
      </c>
      <c r="E3" s="238">
        <v>212</v>
      </c>
      <c r="F3" s="238">
        <v>134.274</v>
      </c>
      <c r="G3" s="238">
        <v>10</v>
      </c>
      <c r="H3" s="238"/>
      <c r="I3" s="238" t="s">
        <v>353</v>
      </c>
      <c r="J3" s="238" t="s">
        <v>354</v>
      </c>
      <c r="K3" s="238">
        <v>25</v>
      </c>
      <c r="L3" s="238"/>
      <c r="M3" s="238">
        <v>18010902</v>
      </c>
      <c r="N3" s="238"/>
      <c r="O3" s="238">
        <v>4</v>
      </c>
      <c r="P3" s="238">
        <v>14</v>
      </c>
      <c r="Q3" s="238">
        <v>2018</v>
      </c>
      <c r="R3" s="238" t="s">
        <v>364</v>
      </c>
      <c r="S3" s="238">
        <v>12</v>
      </c>
      <c r="T3" s="238"/>
      <c r="U3" s="238">
        <v>5</v>
      </c>
      <c r="V3" s="238">
        <v>0</v>
      </c>
      <c r="W3" s="238">
        <v>2</v>
      </c>
      <c r="X3" s="238">
        <v>12</v>
      </c>
      <c r="Y3" s="238">
        <v>10</v>
      </c>
      <c r="Z3" s="238">
        <v>2</v>
      </c>
      <c r="AA3" s="238">
        <v>1</v>
      </c>
      <c r="AB3" s="238">
        <v>7</v>
      </c>
      <c r="AC3" s="238"/>
      <c r="AD3" s="238">
        <v>5</v>
      </c>
      <c r="AE3" s="238">
        <v>98</v>
      </c>
      <c r="AF3" s="238" t="s">
        <v>357</v>
      </c>
      <c r="AG3" s="238"/>
      <c r="AH3" s="238" t="s">
        <v>358</v>
      </c>
      <c r="AI3" s="238">
        <v>7</v>
      </c>
      <c r="AJ3" s="238">
        <v>2</v>
      </c>
      <c r="AK3" s="238">
        <v>2</v>
      </c>
      <c r="AL3" s="238">
        <v>4</v>
      </c>
      <c r="AM3" s="238">
        <v>27</v>
      </c>
      <c r="AN3" s="238">
        <v>34</v>
      </c>
      <c r="AO3" s="238" t="s">
        <v>354</v>
      </c>
      <c r="AP3" s="238">
        <v>5</v>
      </c>
      <c r="AQ3" s="238">
        <v>71</v>
      </c>
      <c r="AR3" s="238">
        <v>72</v>
      </c>
      <c r="AS3" s="238"/>
      <c r="AT3" s="238"/>
      <c r="AU3" s="238">
        <v>12</v>
      </c>
      <c r="AV3" s="238">
        <v>9</v>
      </c>
      <c r="AW3" s="238">
        <v>60</v>
      </c>
      <c r="AX3" s="238">
        <v>11</v>
      </c>
      <c r="AY3" s="238">
        <v>21</v>
      </c>
      <c r="AZ3" s="238">
        <v>2</v>
      </c>
      <c r="BA3" s="238">
        <v>3</v>
      </c>
      <c r="BB3" s="238">
        <v>4</v>
      </c>
      <c r="BC3" s="238">
        <v>20</v>
      </c>
      <c r="BD3" s="238">
        <v>51</v>
      </c>
      <c r="BE3" s="238" t="s">
        <v>354</v>
      </c>
      <c r="BF3" s="238">
        <v>5</v>
      </c>
      <c r="BG3" s="238">
        <v>1</v>
      </c>
      <c r="BH3" s="238"/>
      <c r="BI3" s="238"/>
      <c r="BJ3" s="238"/>
      <c r="BK3" s="238">
        <v>12</v>
      </c>
      <c r="BL3" s="238">
        <v>9</v>
      </c>
      <c r="BM3" s="238">
        <v>60</v>
      </c>
      <c r="BN3" s="238">
        <v>11</v>
      </c>
      <c r="BO3" s="238">
        <v>21</v>
      </c>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v>431840.30560939002</v>
      </c>
      <c r="CW3" s="238">
        <v>4957523.9537272397</v>
      </c>
      <c r="CX3" s="238">
        <v>44.767860239999997</v>
      </c>
      <c r="CY3" s="238">
        <v>-93.861331620000001</v>
      </c>
      <c r="CZ3" s="238" t="s">
        <v>359</v>
      </c>
      <c r="DA3" s="238" t="s">
        <v>365</v>
      </c>
    </row>
    <row r="4" spans="1:105" x14ac:dyDescent="0.25">
      <c r="A4" s="238">
        <v>1</v>
      </c>
      <c r="B4" s="7">
        <v>2</v>
      </c>
      <c r="C4" s="238">
        <v>766915</v>
      </c>
      <c r="D4" s="238">
        <v>2</v>
      </c>
      <c r="E4" s="238">
        <v>212</v>
      </c>
      <c r="F4" s="238">
        <v>134.32</v>
      </c>
      <c r="G4" s="238">
        <v>10</v>
      </c>
      <c r="H4" s="238"/>
      <c r="I4" s="238" t="s">
        <v>353</v>
      </c>
      <c r="J4" s="238" t="s">
        <v>354</v>
      </c>
      <c r="K4" s="238">
        <v>25</v>
      </c>
      <c r="L4" s="238"/>
      <c r="M4" s="238">
        <v>19035887</v>
      </c>
      <c r="N4" s="238"/>
      <c r="O4" s="238">
        <v>12</v>
      </c>
      <c r="P4" s="238">
        <v>1</v>
      </c>
      <c r="Q4" s="238">
        <v>2019</v>
      </c>
      <c r="R4" s="238" t="s">
        <v>366</v>
      </c>
      <c r="S4" s="238">
        <v>14</v>
      </c>
      <c r="T4" s="238"/>
      <c r="U4" s="238">
        <v>5</v>
      </c>
      <c r="V4" s="238">
        <v>0</v>
      </c>
      <c r="W4" s="238">
        <v>1</v>
      </c>
      <c r="X4" s="238"/>
      <c r="Y4" s="238">
        <v>49</v>
      </c>
      <c r="Z4" s="238">
        <v>2</v>
      </c>
      <c r="AA4" s="238">
        <v>1</v>
      </c>
      <c r="AB4" s="238">
        <v>2</v>
      </c>
      <c r="AC4" s="238"/>
      <c r="AD4" s="238">
        <v>5</v>
      </c>
      <c r="AE4" s="238">
        <v>98</v>
      </c>
      <c r="AF4" s="238" t="s">
        <v>357</v>
      </c>
      <c r="AG4" s="238"/>
      <c r="AH4" s="238" t="s">
        <v>358</v>
      </c>
      <c r="AI4" s="238">
        <v>3</v>
      </c>
      <c r="AJ4" s="238">
        <v>2</v>
      </c>
      <c r="AK4" s="238">
        <v>4</v>
      </c>
      <c r="AL4" s="238">
        <v>3</v>
      </c>
      <c r="AM4" s="238">
        <v>21</v>
      </c>
      <c r="AN4" s="238">
        <v>37</v>
      </c>
      <c r="AO4" s="238" t="s">
        <v>363</v>
      </c>
      <c r="AP4" s="238">
        <v>5</v>
      </c>
      <c r="AQ4" s="238">
        <v>1</v>
      </c>
      <c r="AR4" s="238"/>
      <c r="AS4" s="238"/>
      <c r="AT4" s="238"/>
      <c r="AU4" s="238">
        <v>12</v>
      </c>
      <c r="AV4" s="238">
        <v>9</v>
      </c>
      <c r="AW4" s="238">
        <v>60</v>
      </c>
      <c r="AX4" s="238">
        <v>11</v>
      </c>
      <c r="AY4" s="238">
        <v>21</v>
      </c>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v>431914.38659089</v>
      </c>
      <c r="CW4" s="238">
        <v>4957519.5471447799</v>
      </c>
      <c r="CX4" s="238">
        <v>44.76782764</v>
      </c>
      <c r="CY4" s="238">
        <v>-93.860394979999995</v>
      </c>
      <c r="CZ4" s="238" t="s">
        <v>359</v>
      </c>
      <c r="DA4" s="238" t="s">
        <v>367</v>
      </c>
    </row>
    <row r="5" spans="1:105" x14ac:dyDescent="0.25">
      <c r="A5" s="238">
        <v>1</v>
      </c>
      <c r="B5" s="7">
        <v>3</v>
      </c>
      <c r="C5" s="238">
        <v>663727</v>
      </c>
      <c r="D5" s="238">
        <v>2</v>
      </c>
      <c r="E5" s="238">
        <v>212</v>
      </c>
      <c r="F5" s="238">
        <v>134.53899999999999</v>
      </c>
      <c r="G5" s="238">
        <v>10</v>
      </c>
      <c r="H5" s="238"/>
      <c r="I5" s="238" t="s">
        <v>353</v>
      </c>
      <c r="J5" s="238" t="s">
        <v>354</v>
      </c>
      <c r="K5" s="238">
        <v>25</v>
      </c>
      <c r="L5" s="238"/>
      <c r="M5" s="238">
        <v>18036939</v>
      </c>
      <c r="N5" s="238"/>
      <c r="O5" s="238">
        <v>11</v>
      </c>
      <c r="P5" s="238">
        <v>28</v>
      </c>
      <c r="Q5" s="238">
        <v>2018</v>
      </c>
      <c r="R5" s="238" t="s">
        <v>355</v>
      </c>
      <c r="S5" s="238">
        <v>22</v>
      </c>
      <c r="T5" s="238" t="s">
        <v>356</v>
      </c>
      <c r="U5" s="238">
        <v>5</v>
      </c>
      <c r="V5" s="238">
        <v>0</v>
      </c>
      <c r="W5" s="238">
        <v>1</v>
      </c>
      <c r="X5" s="238"/>
      <c r="Y5" s="238">
        <v>28</v>
      </c>
      <c r="Z5" s="238">
        <v>2</v>
      </c>
      <c r="AA5" s="238">
        <v>6</v>
      </c>
      <c r="AB5" s="238">
        <v>4</v>
      </c>
      <c r="AC5" s="238"/>
      <c r="AD5" s="238">
        <v>3</v>
      </c>
      <c r="AE5" s="238">
        <v>98</v>
      </c>
      <c r="AF5" s="238" t="s">
        <v>357</v>
      </c>
      <c r="AG5" s="238"/>
      <c r="AH5" s="238" t="s">
        <v>358</v>
      </c>
      <c r="AI5" s="238">
        <v>3</v>
      </c>
      <c r="AJ5" s="238">
        <v>2</v>
      </c>
      <c r="AK5" s="238">
        <v>4</v>
      </c>
      <c r="AL5" s="238">
        <v>4</v>
      </c>
      <c r="AM5" s="238">
        <v>21</v>
      </c>
      <c r="AN5" s="238">
        <v>29</v>
      </c>
      <c r="AO5" s="238" t="s">
        <v>363</v>
      </c>
      <c r="AP5" s="238">
        <v>5</v>
      </c>
      <c r="AQ5" s="238">
        <v>90</v>
      </c>
      <c r="AR5" s="238"/>
      <c r="AS5" s="238"/>
      <c r="AT5" s="238"/>
      <c r="AU5" s="238">
        <v>12</v>
      </c>
      <c r="AV5" s="238">
        <v>9</v>
      </c>
      <c r="AW5" s="238">
        <v>60</v>
      </c>
      <c r="AX5" s="238">
        <v>11</v>
      </c>
      <c r="AY5" s="238">
        <v>21</v>
      </c>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v>432267.27765347098</v>
      </c>
      <c r="CW5" s="238">
        <v>4957506.9794735201</v>
      </c>
      <c r="CX5" s="238">
        <v>44.767748019999999</v>
      </c>
      <c r="CY5" s="238">
        <v>-93.855934340000005</v>
      </c>
      <c r="CZ5" s="238" t="s">
        <v>359</v>
      </c>
      <c r="DA5" s="238" t="s">
        <v>370</v>
      </c>
    </row>
    <row r="6" spans="1:105" x14ac:dyDescent="0.25">
      <c r="A6" s="238">
        <v>1</v>
      </c>
      <c r="B6" s="7" t="s">
        <v>196</v>
      </c>
      <c r="C6" s="238">
        <v>797456</v>
      </c>
      <c r="D6" s="238">
        <v>2</v>
      </c>
      <c r="E6" s="238">
        <v>212</v>
      </c>
      <c r="F6" s="238">
        <v>134.61600000000001</v>
      </c>
      <c r="G6" s="238">
        <v>10</v>
      </c>
      <c r="H6" s="238"/>
      <c r="I6" s="238" t="s">
        <v>353</v>
      </c>
      <c r="J6" s="238" t="s">
        <v>354</v>
      </c>
      <c r="K6" s="238">
        <v>25</v>
      </c>
      <c r="L6" s="238"/>
      <c r="M6" s="238">
        <v>20004272</v>
      </c>
      <c r="N6" s="238">
        <v>200430246</v>
      </c>
      <c r="O6" s="238">
        <v>2</v>
      </c>
      <c r="P6" s="238">
        <v>12</v>
      </c>
      <c r="Q6" s="238">
        <v>2020</v>
      </c>
      <c r="R6" s="238" t="s">
        <v>355</v>
      </c>
      <c r="S6" s="238">
        <v>15</v>
      </c>
      <c r="T6" s="238" t="s">
        <v>356</v>
      </c>
      <c r="U6" s="238">
        <v>5</v>
      </c>
      <c r="V6" s="238">
        <v>0</v>
      </c>
      <c r="W6" s="238">
        <v>1</v>
      </c>
      <c r="X6" s="238"/>
      <c r="Y6" s="238">
        <v>67</v>
      </c>
      <c r="Z6" s="238">
        <v>2</v>
      </c>
      <c r="AA6" s="238">
        <v>1</v>
      </c>
      <c r="AB6" s="238">
        <v>1</v>
      </c>
      <c r="AC6" s="238"/>
      <c r="AD6" s="238">
        <v>5</v>
      </c>
      <c r="AE6" s="238">
        <v>98</v>
      </c>
      <c r="AF6" s="238" t="s">
        <v>357</v>
      </c>
      <c r="AG6" s="238"/>
      <c r="AH6" s="238" t="s">
        <v>358</v>
      </c>
      <c r="AI6" s="238">
        <v>3</v>
      </c>
      <c r="AJ6" s="238">
        <v>2</v>
      </c>
      <c r="AK6" s="238">
        <v>3</v>
      </c>
      <c r="AL6" s="238">
        <v>4</v>
      </c>
      <c r="AM6" s="238">
        <v>21</v>
      </c>
      <c r="AN6" s="238">
        <v>25</v>
      </c>
      <c r="AO6" s="238" t="s">
        <v>363</v>
      </c>
      <c r="AP6" s="238">
        <v>5</v>
      </c>
      <c r="AQ6" s="238">
        <v>72</v>
      </c>
      <c r="AR6" s="238"/>
      <c r="AS6" s="238"/>
      <c r="AT6" s="238"/>
      <c r="AU6" s="238">
        <v>12</v>
      </c>
      <c r="AV6" s="238">
        <v>98</v>
      </c>
      <c r="AW6" s="238">
        <v>60</v>
      </c>
      <c r="AX6" s="238">
        <v>11</v>
      </c>
      <c r="AY6" s="238">
        <v>21</v>
      </c>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v>432390.573733397</v>
      </c>
      <c r="CW6" s="238">
        <v>4957506.45079026</v>
      </c>
      <c r="CX6" s="238">
        <v>44.767754930000002</v>
      </c>
      <c r="CY6" s="238">
        <v>-93.854376360000003</v>
      </c>
      <c r="CZ6" s="238" t="s">
        <v>359</v>
      </c>
      <c r="DA6" s="238" t="s">
        <v>373</v>
      </c>
    </row>
    <row r="7" spans="1:105" x14ac:dyDescent="0.25">
      <c r="A7" s="238">
        <v>1</v>
      </c>
      <c r="B7" s="7">
        <v>4</v>
      </c>
      <c r="C7" s="238">
        <v>591264</v>
      </c>
      <c r="D7" s="238">
        <v>2</v>
      </c>
      <c r="E7" s="238">
        <v>212</v>
      </c>
      <c r="F7" s="238">
        <v>134.81200000000001</v>
      </c>
      <c r="G7" s="238">
        <v>10</v>
      </c>
      <c r="H7" s="238"/>
      <c r="I7" s="238" t="s">
        <v>353</v>
      </c>
      <c r="J7" s="238" t="s">
        <v>354</v>
      </c>
      <c r="K7" s="238">
        <v>25</v>
      </c>
      <c r="L7" s="238"/>
      <c r="M7" s="238">
        <v>18011098</v>
      </c>
      <c r="N7" s="238"/>
      <c r="O7" s="238">
        <v>4</v>
      </c>
      <c r="P7" s="238">
        <v>15</v>
      </c>
      <c r="Q7" s="238">
        <v>2018</v>
      </c>
      <c r="R7" s="238" t="s">
        <v>366</v>
      </c>
      <c r="S7" s="238">
        <v>22</v>
      </c>
      <c r="T7" s="238"/>
      <c r="U7" s="238">
        <v>1</v>
      </c>
      <c r="V7" s="238">
        <v>1</v>
      </c>
      <c r="W7" s="238">
        <v>1</v>
      </c>
      <c r="X7" s="238"/>
      <c r="Y7" s="238">
        <v>48</v>
      </c>
      <c r="Z7" s="238">
        <v>2</v>
      </c>
      <c r="AA7" s="238">
        <v>6</v>
      </c>
      <c r="AB7" s="238">
        <v>4</v>
      </c>
      <c r="AC7" s="238">
        <v>7</v>
      </c>
      <c r="AD7" s="238">
        <v>5</v>
      </c>
      <c r="AE7" s="238">
        <v>98</v>
      </c>
      <c r="AF7" s="238" t="s">
        <v>357</v>
      </c>
      <c r="AG7" s="238"/>
      <c r="AH7" s="238" t="s">
        <v>358</v>
      </c>
      <c r="AI7" s="238">
        <v>3</v>
      </c>
      <c r="AJ7" s="238">
        <v>2</v>
      </c>
      <c r="AK7" s="238">
        <v>4</v>
      </c>
      <c r="AL7" s="238">
        <v>3</v>
      </c>
      <c r="AM7" s="238">
        <v>21</v>
      </c>
      <c r="AN7" s="238">
        <v>46</v>
      </c>
      <c r="AO7" s="238" t="s">
        <v>363</v>
      </c>
      <c r="AP7" s="238">
        <v>5</v>
      </c>
      <c r="AQ7" s="238">
        <v>62</v>
      </c>
      <c r="AR7" s="238"/>
      <c r="AS7" s="238"/>
      <c r="AT7" s="238"/>
      <c r="AU7" s="238">
        <v>12</v>
      </c>
      <c r="AV7" s="238">
        <v>9</v>
      </c>
      <c r="AW7" s="238">
        <v>60</v>
      </c>
      <c r="AX7" s="238">
        <v>11</v>
      </c>
      <c r="AY7" s="238">
        <v>21</v>
      </c>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v>432705.58827156201</v>
      </c>
      <c r="CW7" s="238">
        <v>4957496.3523852099</v>
      </c>
      <c r="CX7" s="238">
        <v>44.767693739999999</v>
      </c>
      <c r="CY7" s="238">
        <v>-93.850394640000005</v>
      </c>
      <c r="CZ7" s="238" t="s">
        <v>359</v>
      </c>
      <c r="DA7" s="238" t="s">
        <v>378</v>
      </c>
    </row>
    <row r="8" spans="1:105" x14ac:dyDescent="0.25">
      <c r="A8" s="238">
        <v>1</v>
      </c>
      <c r="B8" s="7">
        <v>4</v>
      </c>
      <c r="C8" s="238">
        <v>657261</v>
      </c>
      <c r="D8" s="238">
        <v>2</v>
      </c>
      <c r="E8" s="238">
        <v>212</v>
      </c>
      <c r="F8" s="238">
        <v>134.857</v>
      </c>
      <c r="G8" s="238">
        <v>10</v>
      </c>
      <c r="H8" s="238"/>
      <c r="I8" s="238" t="s">
        <v>353</v>
      </c>
      <c r="J8" s="238" t="s">
        <v>354</v>
      </c>
      <c r="K8" s="238">
        <v>25</v>
      </c>
      <c r="L8" s="238"/>
      <c r="M8" s="238">
        <v>18513101</v>
      </c>
      <c r="N8" s="238"/>
      <c r="O8" s="238">
        <v>11</v>
      </c>
      <c r="P8" s="238">
        <v>6</v>
      </c>
      <c r="Q8" s="238">
        <v>2018</v>
      </c>
      <c r="R8" s="238" t="s">
        <v>368</v>
      </c>
      <c r="S8" s="238">
        <v>11</v>
      </c>
      <c r="T8" s="238" t="s">
        <v>369</v>
      </c>
      <c r="U8" s="238">
        <v>5</v>
      </c>
      <c r="V8" s="238">
        <v>0</v>
      </c>
      <c r="W8" s="238">
        <v>2</v>
      </c>
      <c r="X8" s="238">
        <v>12</v>
      </c>
      <c r="Y8" s="238">
        <v>10</v>
      </c>
      <c r="Z8" s="238">
        <v>2</v>
      </c>
      <c r="AA8" s="238">
        <v>1</v>
      </c>
      <c r="AB8" s="238">
        <v>1</v>
      </c>
      <c r="AC8" s="238"/>
      <c r="AD8" s="238">
        <v>1</v>
      </c>
      <c r="AE8" s="238">
        <v>98</v>
      </c>
      <c r="AF8" s="238" t="s">
        <v>357</v>
      </c>
      <c r="AG8" s="238"/>
      <c r="AH8" s="238" t="s">
        <v>358</v>
      </c>
      <c r="AI8" s="238">
        <v>7</v>
      </c>
      <c r="AJ8" s="238">
        <v>2</v>
      </c>
      <c r="AK8" s="238">
        <v>49</v>
      </c>
      <c r="AL8" s="238">
        <v>3</v>
      </c>
      <c r="AM8" s="238">
        <v>27</v>
      </c>
      <c r="AN8" s="238">
        <v>37</v>
      </c>
      <c r="AO8" s="238" t="s">
        <v>354</v>
      </c>
      <c r="AP8" s="238">
        <v>5</v>
      </c>
      <c r="AQ8" s="238">
        <v>68</v>
      </c>
      <c r="AR8" s="238"/>
      <c r="AS8" s="238"/>
      <c r="AT8" s="238"/>
      <c r="AU8" s="238">
        <v>12</v>
      </c>
      <c r="AV8" s="238">
        <v>9</v>
      </c>
      <c r="AW8" s="238">
        <v>60</v>
      </c>
      <c r="AX8" s="238">
        <v>11</v>
      </c>
      <c r="AY8" s="238">
        <v>21</v>
      </c>
      <c r="AZ8" s="238">
        <v>2</v>
      </c>
      <c r="BA8" s="238">
        <v>2</v>
      </c>
      <c r="BB8" s="238">
        <v>3</v>
      </c>
      <c r="BC8" s="238">
        <v>34</v>
      </c>
      <c r="BD8" s="238">
        <v>52</v>
      </c>
      <c r="BE8" s="238" t="s">
        <v>354</v>
      </c>
      <c r="BF8" s="238">
        <v>5</v>
      </c>
      <c r="BG8" s="238">
        <v>1</v>
      </c>
      <c r="BH8" s="238"/>
      <c r="BI8" s="238"/>
      <c r="BJ8" s="238"/>
      <c r="BK8" s="238">
        <v>12</v>
      </c>
      <c r="BL8" s="238">
        <v>9</v>
      </c>
      <c r="BM8" s="238">
        <v>60</v>
      </c>
      <c r="BN8" s="238">
        <v>11</v>
      </c>
      <c r="BO8" s="238">
        <v>21</v>
      </c>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v>432778.77402421599</v>
      </c>
      <c r="CW8" s="238">
        <v>4957476.8520870404</v>
      </c>
      <c r="CX8" s="238">
        <v>44.767525089999999</v>
      </c>
      <c r="CY8" s="238">
        <v>-93.849467329999996</v>
      </c>
      <c r="CZ8" s="238" t="s">
        <v>359</v>
      </c>
      <c r="DA8" s="238" t="s">
        <v>379</v>
      </c>
    </row>
    <row r="9" spans="1:105" x14ac:dyDescent="0.25">
      <c r="A9" s="238">
        <v>1</v>
      </c>
      <c r="B9" s="7">
        <v>4</v>
      </c>
      <c r="C9" s="238">
        <v>630875</v>
      </c>
      <c r="D9" s="238">
        <v>2</v>
      </c>
      <c r="E9" s="238">
        <v>212</v>
      </c>
      <c r="F9" s="238">
        <v>134.88300000000001</v>
      </c>
      <c r="G9" s="238">
        <v>10</v>
      </c>
      <c r="H9" s="238" t="s">
        <v>380</v>
      </c>
      <c r="I9" s="238"/>
      <c r="J9" s="238" t="s">
        <v>354</v>
      </c>
      <c r="K9" s="238">
        <v>25</v>
      </c>
      <c r="L9" s="238"/>
      <c r="M9" s="238">
        <v>18510274</v>
      </c>
      <c r="N9" s="238"/>
      <c r="O9" s="238">
        <v>8</v>
      </c>
      <c r="P9" s="238">
        <v>28</v>
      </c>
      <c r="Q9" s="238">
        <v>2018</v>
      </c>
      <c r="R9" s="238" t="s">
        <v>368</v>
      </c>
      <c r="S9" s="238">
        <v>7</v>
      </c>
      <c r="T9" s="238" t="s">
        <v>356</v>
      </c>
      <c r="U9" s="238">
        <v>1</v>
      </c>
      <c r="V9" s="238">
        <v>1</v>
      </c>
      <c r="W9" s="238">
        <v>2</v>
      </c>
      <c r="X9" s="238">
        <v>5</v>
      </c>
      <c r="Y9" s="238">
        <v>10</v>
      </c>
      <c r="Z9" s="238">
        <v>3</v>
      </c>
      <c r="AA9" s="238">
        <v>1</v>
      </c>
      <c r="AB9" s="238">
        <v>2</v>
      </c>
      <c r="AC9" s="238">
        <v>3</v>
      </c>
      <c r="AD9" s="238">
        <v>2</v>
      </c>
      <c r="AE9" s="238">
        <v>98</v>
      </c>
      <c r="AF9" s="238" t="s">
        <v>357</v>
      </c>
      <c r="AG9" s="238"/>
      <c r="AH9" s="238" t="s">
        <v>358</v>
      </c>
      <c r="AI9" s="238">
        <v>10</v>
      </c>
      <c r="AJ9" s="238">
        <v>2</v>
      </c>
      <c r="AK9" s="238">
        <v>49</v>
      </c>
      <c r="AL9" s="238">
        <v>4</v>
      </c>
      <c r="AM9" s="238">
        <v>21</v>
      </c>
      <c r="AN9" s="238">
        <v>52</v>
      </c>
      <c r="AO9" s="238" t="s">
        <v>354</v>
      </c>
      <c r="AP9" s="238">
        <v>5</v>
      </c>
      <c r="AQ9" s="238">
        <v>1</v>
      </c>
      <c r="AR9" s="238"/>
      <c r="AS9" s="238"/>
      <c r="AT9" s="238"/>
      <c r="AU9" s="238">
        <v>12</v>
      </c>
      <c r="AV9" s="238">
        <v>9</v>
      </c>
      <c r="AW9" s="238">
        <v>60</v>
      </c>
      <c r="AX9" s="238">
        <v>11</v>
      </c>
      <c r="AY9" s="238">
        <v>21</v>
      </c>
      <c r="AZ9" s="238">
        <v>2</v>
      </c>
      <c r="BA9" s="238">
        <v>4</v>
      </c>
      <c r="BB9" s="238">
        <v>1</v>
      </c>
      <c r="BC9" s="238">
        <v>21</v>
      </c>
      <c r="BD9" s="238">
        <v>20</v>
      </c>
      <c r="BE9" s="238" t="s">
        <v>363</v>
      </c>
      <c r="BF9" s="238">
        <v>99</v>
      </c>
      <c r="BG9" s="238">
        <v>2</v>
      </c>
      <c r="BH9" s="238"/>
      <c r="BI9" s="238"/>
      <c r="BJ9" s="238"/>
      <c r="BK9" s="238">
        <v>12</v>
      </c>
      <c r="BL9" s="238">
        <v>23</v>
      </c>
      <c r="BM9" s="238">
        <v>60</v>
      </c>
      <c r="BN9" s="238">
        <v>11</v>
      </c>
      <c r="BO9" s="238">
        <v>21</v>
      </c>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v>432821.10744221503</v>
      </c>
      <c r="CW9" s="238">
        <v>4957493.7854542397</v>
      </c>
      <c r="CX9" s="238">
        <v>44.767681490000001</v>
      </c>
      <c r="CY9" s="238">
        <v>-93.848934659999998</v>
      </c>
      <c r="CZ9" s="238" t="s">
        <v>359</v>
      </c>
      <c r="DA9" s="238" t="s">
        <v>381</v>
      </c>
    </row>
    <row r="10" spans="1:105" x14ac:dyDescent="0.25">
      <c r="A10" s="238">
        <v>1</v>
      </c>
      <c r="B10" s="7">
        <v>4</v>
      </c>
      <c r="C10" s="238">
        <v>543109</v>
      </c>
      <c r="D10" s="238">
        <v>2</v>
      </c>
      <c r="E10" s="238">
        <v>212</v>
      </c>
      <c r="F10" s="238">
        <v>134.88499999999999</v>
      </c>
      <c r="G10" s="238">
        <v>10</v>
      </c>
      <c r="H10" s="238"/>
      <c r="I10" s="238" t="s">
        <v>353</v>
      </c>
      <c r="J10" s="238" t="s">
        <v>354</v>
      </c>
      <c r="K10" s="238">
        <v>25</v>
      </c>
      <c r="L10" s="238"/>
      <c r="M10" s="238">
        <v>18003699</v>
      </c>
      <c r="N10" s="238"/>
      <c r="O10" s="238">
        <v>2</v>
      </c>
      <c r="P10" s="238">
        <v>5</v>
      </c>
      <c r="Q10" s="238">
        <v>2018</v>
      </c>
      <c r="R10" s="238" t="s">
        <v>361</v>
      </c>
      <c r="S10" s="238">
        <v>9</v>
      </c>
      <c r="T10" s="238"/>
      <c r="U10" s="238">
        <v>5</v>
      </c>
      <c r="V10" s="238">
        <v>0</v>
      </c>
      <c r="W10" s="238">
        <v>2</v>
      </c>
      <c r="X10" s="238">
        <v>12</v>
      </c>
      <c r="Y10" s="238">
        <v>10</v>
      </c>
      <c r="Z10" s="238">
        <v>3</v>
      </c>
      <c r="AA10" s="238">
        <v>1</v>
      </c>
      <c r="AB10" s="238">
        <v>1</v>
      </c>
      <c r="AC10" s="238"/>
      <c r="AD10" s="238">
        <v>1</v>
      </c>
      <c r="AE10" s="238">
        <v>98</v>
      </c>
      <c r="AF10" s="238" t="s">
        <v>357</v>
      </c>
      <c r="AG10" s="238" t="s">
        <v>375</v>
      </c>
      <c r="AH10" s="238" t="s">
        <v>358</v>
      </c>
      <c r="AI10" s="238">
        <v>7</v>
      </c>
      <c r="AJ10" s="238">
        <v>2</v>
      </c>
      <c r="AK10" s="238">
        <v>2</v>
      </c>
      <c r="AL10" s="238">
        <v>3</v>
      </c>
      <c r="AM10" s="238">
        <v>21</v>
      </c>
      <c r="AN10" s="238">
        <v>26</v>
      </c>
      <c r="AO10" s="238" t="s">
        <v>363</v>
      </c>
      <c r="AP10" s="238">
        <v>5</v>
      </c>
      <c r="AQ10" s="238">
        <v>1</v>
      </c>
      <c r="AR10" s="238"/>
      <c r="AS10" s="238"/>
      <c r="AT10" s="238"/>
      <c r="AU10" s="238">
        <v>12</v>
      </c>
      <c r="AV10" s="238">
        <v>9</v>
      </c>
      <c r="AW10" s="238">
        <v>60</v>
      </c>
      <c r="AX10" s="238">
        <v>11</v>
      </c>
      <c r="AY10" s="238">
        <v>21</v>
      </c>
      <c r="AZ10" s="238">
        <v>2</v>
      </c>
      <c r="BA10" s="238">
        <v>4</v>
      </c>
      <c r="BB10" s="238">
        <v>3</v>
      </c>
      <c r="BC10" s="238">
        <v>21</v>
      </c>
      <c r="BD10" s="238">
        <v>39</v>
      </c>
      <c r="BE10" s="238" t="s">
        <v>354</v>
      </c>
      <c r="BF10" s="238">
        <v>5</v>
      </c>
      <c r="BG10" s="238">
        <v>1</v>
      </c>
      <c r="BH10" s="238"/>
      <c r="BI10" s="238"/>
      <c r="BJ10" s="238"/>
      <c r="BK10" s="238">
        <v>12</v>
      </c>
      <c r="BL10" s="238">
        <v>9</v>
      </c>
      <c r="BM10" s="238">
        <v>60</v>
      </c>
      <c r="BN10" s="238">
        <v>11</v>
      </c>
      <c r="BO10" s="238">
        <v>21</v>
      </c>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v>432824.028410169</v>
      </c>
      <c r="CW10" s="238">
        <v>4957494.2094157999</v>
      </c>
      <c r="CX10" s="238">
        <v>44.767685579999998</v>
      </c>
      <c r="CY10" s="238">
        <v>-93.848897800000003</v>
      </c>
      <c r="CZ10" s="238" t="s">
        <v>359</v>
      </c>
      <c r="DA10" s="238" t="s">
        <v>382</v>
      </c>
    </row>
    <row r="11" spans="1:105" x14ac:dyDescent="0.25">
      <c r="A11" s="238">
        <v>1</v>
      </c>
      <c r="B11" s="7">
        <v>4</v>
      </c>
      <c r="C11" s="238">
        <v>759880</v>
      </c>
      <c r="D11" s="238">
        <v>2</v>
      </c>
      <c r="E11" s="238">
        <v>212</v>
      </c>
      <c r="F11" s="238">
        <v>134.88900000000001</v>
      </c>
      <c r="G11" s="238">
        <v>10</v>
      </c>
      <c r="H11" s="238"/>
      <c r="I11" s="238" t="s">
        <v>353</v>
      </c>
      <c r="J11" s="238" t="s">
        <v>354</v>
      </c>
      <c r="K11" s="238">
        <v>25</v>
      </c>
      <c r="L11" s="238"/>
      <c r="M11" s="238">
        <v>19032983</v>
      </c>
      <c r="N11" s="238"/>
      <c r="O11" s="238">
        <v>11</v>
      </c>
      <c r="P11" s="238">
        <v>3</v>
      </c>
      <c r="Q11" s="238">
        <v>2019</v>
      </c>
      <c r="R11" s="238" t="s">
        <v>366</v>
      </c>
      <c r="S11" s="238">
        <v>2</v>
      </c>
      <c r="T11" s="238"/>
      <c r="U11" s="238">
        <v>5</v>
      </c>
      <c r="V11" s="238">
        <v>0</v>
      </c>
      <c r="W11" s="238">
        <v>1</v>
      </c>
      <c r="X11" s="238"/>
      <c r="Y11" s="238">
        <v>48</v>
      </c>
      <c r="Z11" s="238">
        <v>3</v>
      </c>
      <c r="AA11" s="238">
        <v>6</v>
      </c>
      <c r="AB11" s="238">
        <v>1</v>
      </c>
      <c r="AC11" s="238"/>
      <c r="AD11" s="238">
        <v>1</v>
      </c>
      <c r="AE11" s="238">
        <v>98</v>
      </c>
      <c r="AF11" s="238" t="s">
        <v>357</v>
      </c>
      <c r="AG11" s="238"/>
      <c r="AH11" s="238" t="s">
        <v>358</v>
      </c>
      <c r="AI11" s="238">
        <v>3</v>
      </c>
      <c r="AJ11" s="238">
        <v>2</v>
      </c>
      <c r="AK11" s="238">
        <v>2</v>
      </c>
      <c r="AL11" s="238">
        <v>4</v>
      </c>
      <c r="AM11" s="238">
        <v>21</v>
      </c>
      <c r="AN11" s="238">
        <v>26</v>
      </c>
      <c r="AO11" s="238" t="s">
        <v>354</v>
      </c>
      <c r="AP11" s="238">
        <v>5</v>
      </c>
      <c r="AQ11" s="238">
        <v>1</v>
      </c>
      <c r="AR11" s="238"/>
      <c r="AS11" s="238"/>
      <c r="AT11" s="238"/>
      <c r="AU11" s="238">
        <v>12</v>
      </c>
      <c r="AV11" s="238">
        <v>9</v>
      </c>
      <c r="AW11" s="238"/>
      <c r="AX11" s="238">
        <v>11</v>
      </c>
      <c r="AY11" s="238">
        <v>21</v>
      </c>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8"/>
      <c r="CS11" s="238"/>
      <c r="CT11" s="238"/>
      <c r="CU11" s="238"/>
      <c r="CV11" s="238">
        <v>432830.84128059901</v>
      </c>
      <c r="CW11" s="238">
        <v>4957496.6614295803</v>
      </c>
      <c r="CX11" s="238">
        <v>44.767708290000002</v>
      </c>
      <c r="CY11" s="238">
        <v>-93.848812039999999</v>
      </c>
      <c r="CZ11" s="238" t="s">
        <v>359</v>
      </c>
      <c r="DA11" s="238" t="s">
        <v>385</v>
      </c>
    </row>
    <row r="12" spans="1:105" x14ac:dyDescent="0.25">
      <c r="A12" s="238">
        <v>1</v>
      </c>
      <c r="B12" s="7">
        <v>4</v>
      </c>
      <c r="C12" s="238">
        <v>651290</v>
      </c>
      <c r="D12" s="238">
        <v>2</v>
      </c>
      <c r="E12" s="238">
        <v>212</v>
      </c>
      <c r="F12" s="238">
        <v>135.14599999999999</v>
      </c>
      <c r="G12" s="238">
        <v>10</v>
      </c>
      <c r="H12" s="238"/>
      <c r="I12" s="238" t="s">
        <v>353</v>
      </c>
      <c r="J12" s="238" t="s">
        <v>354</v>
      </c>
      <c r="K12" s="238">
        <v>25</v>
      </c>
      <c r="L12" s="238"/>
      <c r="M12" s="238">
        <v>18512065</v>
      </c>
      <c r="N12" s="238"/>
      <c r="O12" s="238">
        <v>10</v>
      </c>
      <c r="P12" s="238">
        <v>11</v>
      </c>
      <c r="Q12" s="238">
        <v>2018</v>
      </c>
      <c r="R12" s="238" t="s">
        <v>384</v>
      </c>
      <c r="S12" s="238">
        <v>19</v>
      </c>
      <c r="T12" s="238">
        <v>98</v>
      </c>
      <c r="U12" s="238">
        <v>5</v>
      </c>
      <c r="V12" s="238">
        <v>0</v>
      </c>
      <c r="W12" s="238">
        <v>1</v>
      </c>
      <c r="X12" s="238"/>
      <c r="Y12" s="238">
        <v>83</v>
      </c>
      <c r="Z12" s="238">
        <v>2</v>
      </c>
      <c r="AA12" s="238">
        <v>6</v>
      </c>
      <c r="AB12" s="238">
        <v>2</v>
      </c>
      <c r="AC12" s="238"/>
      <c r="AD12" s="238">
        <v>1</v>
      </c>
      <c r="AE12" s="238">
        <v>98</v>
      </c>
      <c r="AF12" s="238" t="s">
        <v>357</v>
      </c>
      <c r="AG12" s="238"/>
      <c r="AH12" s="238" t="s">
        <v>358</v>
      </c>
      <c r="AI12" s="238">
        <v>3</v>
      </c>
      <c r="AJ12" s="238">
        <v>2</v>
      </c>
      <c r="AK12" s="238">
        <v>3</v>
      </c>
      <c r="AL12" s="238">
        <v>4</v>
      </c>
      <c r="AM12" s="238">
        <v>29</v>
      </c>
      <c r="AN12" s="238">
        <v>20</v>
      </c>
      <c r="AO12" s="238" t="s">
        <v>354</v>
      </c>
      <c r="AP12" s="238">
        <v>5</v>
      </c>
      <c r="AQ12" s="238">
        <v>70</v>
      </c>
      <c r="AR12" s="238"/>
      <c r="AS12" s="238"/>
      <c r="AT12" s="238"/>
      <c r="AU12" s="238">
        <v>12</v>
      </c>
      <c r="AV12" s="238">
        <v>9</v>
      </c>
      <c r="AW12" s="238">
        <v>60</v>
      </c>
      <c r="AX12" s="238">
        <v>11</v>
      </c>
      <c r="AY12" s="238">
        <v>21</v>
      </c>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v>433244.44162221701</v>
      </c>
      <c r="CW12" s="238">
        <v>4957493.7854542397</v>
      </c>
      <c r="CX12" s="238">
        <v>44.767721129999998</v>
      </c>
      <c r="CY12" s="238">
        <v>-93.843585590000004</v>
      </c>
      <c r="CZ12" s="238" t="s">
        <v>359</v>
      </c>
      <c r="DA12" s="238" t="s">
        <v>387</v>
      </c>
    </row>
    <row r="13" spans="1:105" x14ac:dyDescent="0.25">
      <c r="A13" s="238">
        <v>1</v>
      </c>
      <c r="B13" s="7" t="s">
        <v>196</v>
      </c>
      <c r="C13" s="238">
        <v>870199</v>
      </c>
      <c r="D13" s="238">
        <v>2</v>
      </c>
      <c r="E13" s="238">
        <v>212</v>
      </c>
      <c r="F13" s="238">
        <v>135.21700000000001</v>
      </c>
      <c r="G13" s="238">
        <v>10</v>
      </c>
      <c r="H13" s="238"/>
      <c r="I13" s="238" t="s">
        <v>353</v>
      </c>
      <c r="J13" s="238" t="s">
        <v>354</v>
      </c>
      <c r="K13" s="238">
        <v>25</v>
      </c>
      <c r="L13" s="238"/>
      <c r="M13" s="238">
        <v>20038052</v>
      </c>
      <c r="N13" s="238">
        <v>203590201</v>
      </c>
      <c r="O13" s="238">
        <v>12</v>
      </c>
      <c r="P13" s="238">
        <v>24</v>
      </c>
      <c r="Q13" s="238">
        <v>2020</v>
      </c>
      <c r="R13" s="238" t="s">
        <v>384</v>
      </c>
      <c r="S13" s="238">
        <v>10</v>
      </c>
      <c r="T13" s="238">
        <v>98</v>
      </c>
      <c r="U13" s="238">
        <v>3</v>
      </c>
      <c r="V13" s="238">
        <v>0</v>
      </c>
      <c r="W13" s="238">
        <v>1</v>
      </c>
      <c r="X13" s="238"/>
      <c r="Y13" s="238">
        <v>83</v>
      </c>
      <c r="Z13" s="238">
        <v>2</v>
      </c>
      <c r="AA13" s="238">
        <v>1</v>
      </c>
      <c r="AB13" s="238">
        <v>1</v>
      </c>
      <c r="AC13" s="238"/>
      <c r="AD13" s="238">
        <v>5</v>
      </c>
      <c r="AE13" s="238">
        <v>98</v>
      </c>
      <c r="AF13" s="238" t="s">
        <v>357</v>
      </c>
      <c r="AG13" s="238"/>
      <c r="AH13" s="238" t="s">
        <v>358</v>
      </c>
      <c r="AI13" s="238">
        <v>3</v>
      </c>
      <c r="AJ13" s="238">
        <v>2</v>
      </c>
      <c r="AK13" s="238">
        <v>3</v>
      </c>
      <c r="AL13" s="238">
        <v>3</v>
      </c>
      <c r="AM13" s="238">
        <v>21</v>
      </c>
      <c r="AN13" s="238">
        <v>32</v>
      </c>
      <c r="AO13" s="238" t="s">
        <v>354</v>
      </c>
      <c r="AP13" s="238">
        <v>10</v>
      </c>
      <c r="AQ13" s="238">
        <v>75</v>
      </c>
      <c r="AR13" s="238"/>
      <c r="AS13" s="238"/>
      <c r="AT13" s="238"/>
      <c r="AU13" s="238">
        <v>12</v>
      </c>
      <c r="AV13" s="238">
        <v>9</v>
      </c>
      <c r="AW13" s="238">
        <v>60</v>
      </c>
      <c r="AX13" s="238">
        <v>11</v>
      </c>
      <c r="AY13" s="238">
        <v>21</v>
      </c>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v>433358.65581716399</v>
      </c>
      <c r="CW13" s="238">
        <v>4957491.7805621</v>
      </c>
      <c r="CX13" s="238">
        <v>44.767713729999997</v>
      </c>
      <c r="CY13" s="238">
        <v>-93.842142170000002</v>
      </c>
      <c r="CZ13" s="238" t="s">
        <v>359</v>
      </c>
      <c r="DA13" s="238" t="s">
        <v>388</v>
      </c>
    </row>
    <row r="14" spans="1:105" x14ac:dyDescent="0.25">
      <c r="A14" s="238">
        <v>1</v>
      </c>
      <c r="B14" s="7">
        <v>5</v>
      </c>
      <c r="C14" s="238">
        <v>847457</v>
      </c>
      <c r="D14" s="238">
        <v>2</v>
      </c>
      <c r="E14" s="238">
        <v>212</v>
      </c>
      <c r="F14" s="238">
        <v>135.523</v>
      </c>
      <c r="G14" s="238">
        <v>10</v>
      </c>
      <c r="H14" s="238"/>
      <c r="I14" s="238" t="s">
        <v>353</v>
      </c>
      <c r="J14" s="238" t="s">
        <v>354</v>
      </c>
      <c r="K14" s="238">
        <v>25</v>
      </c>
      <c r="L14" s="238"/>
      <c r="M14" s="238">
        <v>20031339</v>
      </c>
      <c r="N14" s="238">
        <v>202940047</v>
      </c>
      <c r="O14" s="238">
        <v>10</v>
      </c>
      <c r="P14" s="238">
        <v>20</v>
      </c>
      <c r="Q14" s="238">
        <v>2020</v>
      </c>
      <c r="R14" s="238" t="s">
        <v>368</v>
      </c>
      <c r="S14" s="238">
        <v>11</v>
      </c>
      <c r="T14" s="238"/>
      <c r="U14" s="238">
        <v>4</v>
      </c>
      <c r="V14" s="238">
        <v>0</v>
      </c>
      <c r="W14" s="238">
        <v>1</v>
      </c>
      <c r="X14" s="238"/>
      <c r="Y14" s="238">
        <v>48</v>
      </c>
      <c r="Z14" s="238">
        <v>2</v>
      </c>
      <c r="AA14" s="238">
        <v>1</v>
      </c>
      <c r="AB14" s="238">
        <v>4</v>
      </c>
      <c r="AC14" s="238"/>
      <c r="AD14" s="238">
        <v>4</v>
      </c>
      <c r="AE14" s="238">
        <v>98</v>
      </c>
      <c r="AF14" s="238" t="s">
        <v>357</v>
      </c>
      <c r="AG14" s="238"/>
      <c r="AH14" s="238" t="s">
        <v>358</v>
      </c>
      <c r="AI14" s="238">
        <v>3</v>
      </c>
      <c r="AJ14" s="238">
        <v>2</v>
      </c>
      <c r="AK14" s="238">
        <v>3</v>
      </c>
      <c r="AL14" s="238">
        <v>4</v>
      </c>
      <c r="AM14" s="238">
        <v>21</v>
      </c>
      <c r="AN14" s="238">
        <v>64</v>
      </c>
      <c r="AO14" s="238" t="s">
        <v>354</v>
      </c>
      <c r="AP14" s="238">
        <v>5</v>
      </c>
      <c r="AQ14" s="238">
        <v>1</v>
      </c>
      <c r="AR14" s="238"/>
      <c r="AS14" s="238"/>
      <c r="AT14" s="238"/>
      <c r="AU14" s="238">
        <v>12</v>
      </c>
      <c r="AV14" s="238">
        <v>9</v>
      </c>
      <c r="AW14" s="238">
        <v>60</v>
      </c>
      <c r="AX14" s="238">
        <v>11</v>
      </c>
      <c r="AY14" s="238">
        <v>21</v>
      </c>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v>433850.08462894801</v>
      </c>
      <c r="CW14" s="238">
        <v>4957487.5472203</v>
      </c>
      <c r="CX14" s="238">
        <v>44.767721250000001</v>
      </c>
      <c r="CY14" s="238">
        <v>-93.835932130000003</v>
      </c>
      <c r="CZ14" s="238" t="s">
        <v>359</v>
      </c>
      <c r="DA14" s="238" t="s">
        <v>390</v>
      </c>
    </row>
    <row r="15" spans="1:105" x14ac:dyDescent="0.25">
      <c r="A15" s="238">
        <v>1</v>
      </c>
      <c r="B15" s="7" t="s">
        <v>196</v>
      </c>
      <c r="C15" s="238">
        <v>799317</v>
      </c>
      <c r="D15" s="238">
        <v>2</v>
      </c>
      <c r="E15" s="238">
        <v>212</v>
      </c>
      <c r="F15" s="238">
        <v>135.79400000000001</v>
      </c>
      <c r="G15" s="238">
        <v>10</v>
      </c>
      <c r="H15" s="238"/>
      <c r="I15" s="238" t="s">
        <v>353</v>
      </c>
      <c r="J15" s="238" t="s">
        <v>354</v>
      </c>
      <c r="K15" s="238">
        <v>25</v>
      </c>
      <c r="L15" s="238"/>
      <c r="M15" s="238">
        <v>20501945</v>
      </c>
      <c r="N15" s="238">
        <v>200480480</v>
      </c>
      <c r="O15" s="238">
        <v>2</v>
      </c>
      <c r="P15" s="238">
        <v>17</v>
      </c>
      <c r="Q15" s="238">
        <v>2020</v>
      </c>
      <c r="R15" s="238" t="s">
        <v>361</v>
      </c>
      <c r="S15" s="238">
        <v>17</v>
      </c>
      <c r="T15" s="238" t="s">
        <v>356</v>
      </c>
      <c r="U15" s="238">
        <v>5</v>
      </c>
      <c r="V15" s="238">
        <v>0</v>
      </c>
      <c r="W15" s="238">
        <v>2</v>
      </c>
      <c r="X15" s="238">
        <v>12</v>
      </c>
      <c r="Y15" s="238">
        <v>10</v>
      </c>
      <c r="Z15" s="238">
        <v>2</v>
      </c>
      <c r="AA15" s="238">
        <v>6</v>
      </c>
      <c r="AB15" s="238">
        <v>4</v>
      </c>
      <c r="AC15" s="238"/>
      <c r="AD15" s="238">
        <v>3</v>
      </c>
      <c r="AE15" s="238">
        <v>98</v>
      </c>
      <c r="AF15" s="238" t="s">
        <v>357</v>
      </c>
      <c r="AG15" s="238"/>
      <c r="AH15" s="238" t="s">
        <v>358</v>
      </c>
      <c r="AI15" s="238">
        <v>7</v>
      </c>
      <c r="AJ15" s="238">
        <v>2</v>
      </c>
      <c r="AK15" s="238">
        <v>2</v>
      </c>
      <c r="AL15" s="238">
        <v>4</v>
      </c>
      <c r="AM15" s="238">
        <v>21</v>
      </c>
      <c r="AN15" s="238">
        <v>34</v>
      </c>
      <c r="AO15" s="238" t="s">
        <v>363</v>
      </c>
      <c r="AP15" s="238">
        <v>5</v>
      </c>
      <c r="AQ15" s="238">
        <v>4</v>
      </c>
      <c r="AR15" s="238"/>
      <c r="AS15" s="238"/>
      <c r="AT15" s="238"/>
      <c r="AU15" s="238">
        <v>12</v>
      </c>
      <c r="AV15" s="238">
        <v>9</v>
      </c>
      <c r="AW15" s="238">
        <v>60</v>
      </c>
      <c r="AX15" s="238">
        <v>11</v>
      </c>
      <c r="AY15" s="238">
        <v>21</v>
      </c>
      <c r="AZ15" s="238">
        <v>2</v>
      </c>
      <c r="BA15" s="238">
        <v>2</v>
      </c>
      <c r="BB15" s="238">
        <v>4</v>
      </c>
      <c r="BC15" s="238">
        <v>21</v>
      </c>
      <c r="BD15" s="238">
        <v>61</v>
      </c>
      <c r="BE15" s="238" t="s">
        <v>354</v>
      </c>
      <c r="BF15" s="238">
        <v>5</v>
      </c>
      <c r="BG15" s="238">
        <v>1</v>
      </c>
      <c r="BH15" s="238"/>
      <c r="BI15" s="238"/>
      <c r="BJ15" s="238"/>
      <c r="BK15" s="238">
        <v>12</v>
      </c>
      <c r="BL15" s="238">
        <v>9</v>
      </c>
      <c r="BM15" s="238">
        <v>60</v>
      </c>
      <c r="BN15" s="238">
        <v>11</v>
      </c>
      <c r="BO15" s="238">
        <v>21</v>
      </c>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v>434285.84370502201</v>
      </c>
      <c r="CW15" s="238">
        <v>4957481.0854288395</v>
      </c>
      <c r="CX15" s="238">
        <v>44.767703259999998</v>
      </c>
      <c r="CY15" s="238">
        <v>-93.830425219999995</v>
      </c>
      <c r="CZ15" s="238" t="s">
        <v>359</v>
      </c>
      <c r="DA15" s="238" t="s">
        <v>392</v>
      </c>
    </row>
    <row r="16" spans="1:105" x14ac:dyDescent="0.25">
      <c r="A16" s="238">
        <v>1</v>
      </c>
      <c r="B16" s="7">
        <v>6</v>
      </c>
      <c r="C16" s="238">
        <v>648096</v>
      </c>
      <c r="D16" s="238">
        <v>2</v>
      </c>
      <c r="E16" s="238">
        <v>212</v>
      </c>
      <c r="F16" s="238">
        <v>135.86199999999999</v>
      </c>
      <c r="G16" s="238">
        <v>10</v>
      </c>
      <c r="H16" s="238"/>
      <c r="I16" s="238" t="s">
        <v>353</v>
      </c>
      <c r="J16" s="238" t="s">
        <v>354</v>
      </c>
      <c r="K16" s="238">
        <v>25</v>
      </c>
      <c r="L16" s="238"/>
      <c r="M16" s="238">
        <v>18030734</v>
      </c>
      <c r="N16" s="238"/>
      <c r="O16" s="238">
        <v>9</v>
      </c>
      <c r="P16" s="238">
        <v>28</v>
      </c>
      <c r="Q16" s="238">
        <v>2018</v>
      </c>
      <c r="R16" s="238" t="s">
        <v>362</v>
      </c>
      <c r="S16" s="238">
        <v>15</v>
      </c>
      <c r="T16" s="238">
        <v>98</v>
      </c>
      <c r="U16" s="238">
        <v>5</v>
      </c>
      <c r="V16" s="238">
        <v>0</v>
      </c>
      <c r="W16" s="238">
        <v>2</v>
      </c>
      <c r="X16" s="238">
        <v>12</v>
      </c>
      <c r="Y16" s="238">
        <v>10</v>
      </c>
      <c r="Z16" s="238">
        <v>3</v>
      </c>
      <c r="AA16" s="238">
        <v>1</v>
      </c>
      <c r="AB16" s="238">
        <v>1</v>
      </c>
      <c r="AC16" s="238"/>
      <c r="AD16" s="238">
        <v>1</v>
      </c>
      <c r="AE16" s="238">
        <v>98</v>
      </c>
      <c r="AF16" s="238" t="s">
        <v>357</v>
      </c>
      <c r="AG16" s="238"/>
      <c r="AH16" s="238" t="s">
        <v>358</v>
      </c>
      <c r="AI16" s="238">
        <v>7</v>
      </c>
      <c r="AJ16" s="238">
        <v>2</v>
      </c>
      <c r="AK16" s="238">
        <v>2</v>
      </c>
      <c r="AL16" s="238">
        <v>3</v>
      </c>
      <c r="AM16" s="238">
        <v>21</v>
      </c>
      <c r="AN16" s="238">
        <v>17</v>
      </c>
      <c r="AO16" s="238" t="s">
        <v>354</v>
      </c>
      <c r="AP16" s="238">
        <v>5</v>
      </c>
      <c r="AQ16" s="238">
        <v>74</v>
      </c>
      <c r="AR16" s="238"/>
      <c r="AS16" s="238"/>
      <c r="AT16" s="238"/>
      <c r="AU16" s="238">
        <v>12</v>
      </c>
      <c r="AV16" s="238">
        <v>9</v>
      </c>
      <c r="AW16" s="238">
        <v>60</v>
      </c>
      <c r="AX16" s="238">
        <v>11</v>
      </c>
      <c r="AY16" s="238">
        <v>21</v>
      </c>
      <c r="AZ16" s="238">
        <v>2</v>
      </c>
      <c r="BA16" s="238">
        <v>2</v>
      </c>
      <c r="BB16" s="238">
        <v>3</v>
      </c>
      <c r="BC16" s="238">
        <v>26</v>
      </c>
      <c r="BD16" s="238">
        <v>43</v>
      </c>
      <c r="BE16" s="238" t="s">
        <v>354</v>
      </c>
      <c r="BF16" s="238">
        <v>5</v>
      </c>
      <c r="BG16" s="238">
        <v>1</v>
      </c>
      <c r="BH16" s="238"/>
      <c r="BI16" s="238"/>
      <c r="BJ16" s="238"/>
      <c r="BK16" s="238">
        <v>12</v>
      </c>
      <c r="BL16" s="238">
        <v>9</v>
      </c>
      <c r="BM16" s="238">
        <v>60</v>
      </c>
      <c r="BN16" s="238">
        <v>11</v>
      </c>
      <c r="BO16" s="238">
        <v>21</v>
      </c>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v>434395.12738570001</v>
      </c>
      <c r="CW16" s="238">
        <v>4957472.9843849801</v>
      </c>
      <c r="CX16" s="238">
        <v>44.767640370000002</v>
      </c>
      <c r="CY16" s="238">
        <v>-93.829043310000003</v>
      </c>
      <c r="CZ16" s="238" t="s">
        <v>359</v>
      </c>
      <c r="DA16" s="238" t="s">
        <v>393</v>
      </c>
    </row>
    <row r="17" spans="1:105" x14ac:dyDescent="0.25">
      <c r="A17" s="238">
        <v>1</v>
      </c>
      <c r="B17" s="7">
        <v>6</v>
      </c>
      <c r="C17" s="238">
        <v>818130</v>
      </c>
      <c r="D17" s="238">
        <v>2</v>
      </c>
      <c r="E17" s="238">
        <v>212</v>
      </c>
      <c r="F17" s="238">
        <v>135.93</v>
      </c>
      <c r="G17" s="238">
        <v>10</v>
      </c>
      <c r="H17" s="238"/>
      <c r="I17" s="238" t="s">
        <v>353</v>
      </c>
      <c r="J17" s="238" t="s">
        <v>354</v>
      </c>
      <c r="K17" s="238">
        <v>25</v>
      </c>
      <c r="L17" s="238"/>
      <c r="M17" s="238">
        <v>20505376</v>
      </c>
      <c r="N17" s="238">
        <v>201880031</v>
      </c>
      <c r="O17" s="238">
        <v>7</v>
      </c>
      <c r="P17" s="238">
        <v>6</v>
      </c>
      <c r="Q17" s="238">
        <v>2020</v>
      </c>
      <c r="R17" s="238" t="s">
        <v>361</v>
      </c>
      <c r="S17" s="238">
        <v>13</v>
      </c>
      <c r="T17" s="238" t="s">
        <v>356</v>
      </c>
      <c r="U17" s="238">
        <v>5</v>
      </c>
      <c r="V17" s="238">
        <v>0</v>
      </c>
      <c r="W17" s="238">
        <v>2</v>
      </c>
      <c r="X17" s="238">
        <v>12</v>
      </c>
      <c r="Y17" s="238">
        <v>10</v>
      </c>
      <c r="Z17" s="238">
        <v>2</v>
      </c>
      <c r="AA17" s="238">
        <v>1</v>
      </c>
      <c r="AB17" s="238">
        <v>1</v>
      </c>
      <c r="AC17" s="238"/>
      <c r="AD17" s="238">
        <v>1</v>
      </c>
      <c r="AE17" s="238">
        <v>98</v>
      </c>
      <c r="AF17" s="238" t="s">
        <v>357</v>
      </c>
      <c r="AG17" s="238"/>
      <c r="AH17" s="238" t="s">
        <v>358</v>
      </c>
      <c r="AI17" s="238">
        <v>7</v>
      </c>
      <c r="AJ17" s="238">
        <v>2</v>
      </c>
      <c r="AK17" s="238">
        <v>4</v>
      </c>
      <c r="AL17" s="238">
        <v>4</v>
      </c>
      <c r="AM17" s="238">
        <v>21</v>
      </c>
      <c r="AN17" s="238">
        <v>18</v>
      </c>
      <c r="AO17" s="238" t="s">
        <v>363</v>
      </c>
      <c r="AP17" s="238">
        <v>5</v>
      </c>
      <c r="AQ17" s="238">
        <v>4</v>
      </c>
      <c r="AR17" s="238">
        <v>65</v>
      </c>
      <c r="AS17" s="238"/>
      <c r="AT17" s="238"/>
      <c r="AU17" s="238">
        <v>12</v>
      </c>
      <c r="AV17" s="238">
        <v>25</v>
      </c>
      <c r="AW17" s="238">
        <v>45</v>
      </c>
      <c r="AX17" s="238">
        <v>11</v>
      </c>
      <c r="AY17" s="238">
        <v>21</v>
      </c>
      <c r="AZ17" s="238">
        <v>2</v>
      </c>
      <c r="BA17" s="238">
        <v>4</v>
      </c>
      <c r="BB17" s="238">
        <v>4</v>
      </c>
      <c r="BC17" s="238">
        <v>34</v>
      </c>
      <c r="BD17" s="238">
        <v>33</v>
      </c>
      <c r="BE17" s="238" t="s">
        <v>363</v>
      </c>
      <c r="BF17" s="238">
        <v>5</v>
      </c>
      <c r="BG17" s="238">
        <v>1</v>
      </c>
      <c r="BH17" s="238"/>
      <c r="BI17" s="238"/>
      <c r="BJ17" s="238"/>
      <c r="BK17" s="238">
        <v>12</v>
      </c>
      <c r="BL17" s="238">
        <v>25</v>
      </c>
      <c r="BM17" s="238">
        <v>45</v>
      </c>
      <c r="BN17" s="238">
        <v>11</v>
      </c>
      <c r="BO17" s="238">
        <v>21</v>
      </c>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v>434505.97747862199</v>
      </c>
      <c r="CW17" s="238">
        <v>4957476.8520870404</v>
      </c>
      <c r="CX17" s="238">
        <v>44.76768534</v>
      </c>
      <c r="CY17" s="238">
        <v>-93.82764315</v>
      </c>
      <c r="CZ17" s="238" t="s">
        <v>359</v>
      </c>
      <c r="DA17" s="238" t="s">
        <v>394</v>
      </c>
    </row>
    <row r="18" spans="1:105" x14ac:dyDescent="0.25">
      <c r="A18" s="238">
        <v>1</v>
      </c>
      <c r="B18" s="7">
        <v>6</v>
      </c>
      <c r="C18" s="238">
        <v>745768</v>
      </c>
      <c r="D18" s="238">
        <v>2</v>
      </c>
      <c r="E18" s="238">
        <v>212</v>
      </c>
      <c r="F18" s="238">
        <v>135.97800000000001</v>
      </c>
      <c r="G18" s="238">
        <v>10</v>
      </c>
      <c r="H18" s="238"/>
      <c r="I18" s="238" t="s">
        <v>353</v>
      </c>
      <c r="J18" s="238" t="s">
        <v>354</v>
      </c>
      <c r="K18" s="238">
        <v>25</v>
      </c>
      <c r="L18" s="238"/>
      <c r="M18" s="238">
        <v>19026906</v>
      </c>
      <c r="N18" s="238"/>
      <c r="O18" s="238">
        <v>9</v>
      </c>
      <c r="P18" s="238">
        <v>8</v>
      </c>
      <c r="Q18" s="238">
        <v>2019</v>
      </c>
      <c r="R18" s="238" t="s">
        <v>366</v>
      </c>
      <c r="S18" s="238">
        <v>7</v>
      </c>
      <c r="T18" s="238"/>
      <c r="U18" s="238">
        <v>5</v>
      </c>
      <c r="V18" s="238">
        <v>0</v>
      </c>
      <c r="W18" s="238">
        <v>1</v>
      </c>
      <c r="X18" s="238"/>
      <c r="Y18" s="238">
        <v>16</v>
      </c>
      <c r="Z18" s="238">
        <v>2</v>
      </c>
      <c r="AA18" s="238">
        <v>1</v>
      </c>
      <c r="AB18" s="238">
        <v>2</v>
      </c>
      <c r="AC18" s="238"/>
      <c r="AD18" s="238">
        <v>2</v>
      </c>
      <c r="AE18" s="238">
        <v>98</v>
      </c>
      <c r="AF18" s="238" t="s">
        <v>357</v>
      </c>
      <c r="AG18" s="238"/>
      <c r="AH18" s="238" t="s">
        <v>358</v>
      </c>
      <c r="AI18" s="238">
        <v>4</v>
      </c>
      <c r="AJ18" s="238">
        <v>2</v>
      </c>
      <c r="AK18" s="238">
        <v>2</v>
      </c>
      <c r="AL18" s="238">
        <v>3</v>
      </c>
      <c r="AM18" s="238">
        <v>21</v>
      </c>
      <c r="AN18" s="238">
        <v>58</v>
      </c>
      <c r="AO18" s="238" t="s">
        <v>363</v>
      </c>
      <c r="AP18" s="238">
        <v>5</v>
      </c>
      <c r="AQ18" s="238">
        <v>1</v>
      </c>
      <c r="AR18" s="238"/>
      <c r="AS18" s="238"/>
      <c r="AT18" s="238"/>
      <c r="AU18" s="238">
        <v>12</v>
      </c>
      <c r="AV18" s="238">
        <v>98</v>
      </c>
      <c r="AW18" s="238">
        <v>60</v>
      </c>
      <c r="AX18" s="238">
        <v>11</v>
      </c>
      <c r="AY18" s="238">
        <v>21</v>
      </c>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v>434582.45026035002</v>
      </c>
      <c r="CW18" s="238">
        <v>4957470.6521632699</v>
      </c>
      <c r="CX18" s="238">
        <v>44.767636539999998</v>
      </c>
      <c r="CY18" s="238">
        <v>-93.826676070000005</v>
      </c>
      <c r="CZ18" s="238" t="s">
        <v>359</v>
      </c>
      <c r="DA18" s="238" t="s">
        <v>395</v>
      </c>
    </row>
    <row r="19" spans="1:105" x14ac:dyDescent="0.25">
      <c r="A19" s="238">
        <v>1</v>
      </c>
      <c r="B19" s="7">
        <v>8</v>
      </c>
      <c r="C19" s="238">
        <v>821921</v>
      </c>
      <c r="D19" s="238">
        <v>2</v>
      </c>
      <c r="E19" s="238">
        <v>212</v>
      </c>
      <c r="F19" s="238">
        <v>136.63</v>
      </c>
      <c r="G19" s="238">
        <v>10</v>
      </c>
      <c r="H19" s="238" t="s">
        <v>396</v>
      </c>
      <c r="I19" s="238"/>
      <c r="J19" s="238" t="s">
        <v>354</v>
      </c>
      <c r="K19" s="238">
        <v>25</v>
      </c>
      <c r="L19" s="238"/>
      <c r="M19" s="238">
        <v>20506058</v>
      </c>
      <c r="N19" s="238">
        <v>202090030</v>
      </c>
      <c r="O19" s="238">
        <v>7</v>
      </c>
      <c r="P19" s="238">
        <v>27</v>
      </c>
      <c r="Q19" s="238">
        <v>2020</v>
      </c>
      <c r="R19" s="238" t="s">
        <v>361</v>
      </c>
      <c r="S19" s="238">
        <v>7</v>
      </c>
      <c r="T19" s="238" t="s">
        <v>369</v>
      </c>
      <c r="U19" s="238">
        <v>4</v>
      </c>
      <c r="V19" s="238">
        <v>0</v>
      </c>
      <c r="W19" s="238">
        <v>1</v>
      </c>
      <c r="X19" s="238"/>
      <c r="Y19" s="238">
        <v>48</v>
      </c>
      <c r="Z19" s="238">
        <v>2</v>
      </c>
      <c r="AA19" s="238">
        <v>1</v>
      </c>
      <c r="AB19" s="238">
        <v>1</v>
      </c>
      <c r="AC19" s="238"/>
      <c r="AD19" s="238">
        <v>1</v>
      </c>
      <c r="AE19" s="238">
        <v>98</v>
      </c>
      <c r="AF19" s="238" t="s">
        <v>397</v>
      </c>
      <c r="AG19" s="238"/>
      <c r="AH19" s="238" t="s">
        <v>358</v>
      </c>
      <c r="AI19" s="238">
        <v>3</v>
      </c>
      <c r="AJ19" s="238">
        <v>2</v>
      </c>
      <c r="AK19" s="238">
        <v>31</v>
      </c>
      <c r="AL19" s="238">
        <v>3</v>
      </c>
      <c r="AM19" s="238">
        <v>27</v>
      </c>
      <c r="AN19" s="238">
        <v>63</v>
      </c>
      <c r="AO19" s="238" t="s">
        <v>354</v>
      </c>
      <c r="AP19" s="238">
        <v>5</v>
      </c>
      <c r="AQ19" s="238">
        <v>4</v>
      </c>
      <c r="AR19" s="238"/>
      <c r="AS19" s="238"/>
      <c r="AT19" s="238"/>
      <c r="AU19" s="238">
        <v>13</v>
      </c>
      <c r="AV19" s="238">
        <v>9</v>
      </c>
      <c r="AW19" s="238">
        <v>60</v>
      </c>
      <c r="AX19" s="238">
        <v>11</v>
      </c>
      <c r="AY19" s="238">
        <v>24</v>
      </c>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v>435632.04639742698</v>
      </c>
      <c r="CW19" s="238">
        <v>4957442.98535264</v>
      </c>
      <c r="CX19" s="238">
        <v>44.767482729999998</v>
      </c>
      <c r="CY19" s="238">
        <v>-93.813410259999998</v>
      </c>
      <c r="CZ19" s="238" t="s">
        <v>359</v>
      </c>
      <c r="DA19" s="238" t="s">
        <v>398</v>
      </c>
    </row>
    <row r="20" spans="1:105" x14ac:dyDescent="0.25">
      <c r="A20" s="238">
        <v>1</v>
      </c>
      <c r="B20" s="7" t="s">
        <v>196</v>
      </c>
      <c r="C20" s="238">
        <v>659111</v>
      </c>
      <c r="D20" s="238">
        <v>2</v>
      </c>
      <c r="E20" s="238">
        <v>212</v>
      </c>
      <c r="F20" s="238">
        <v>136.767</v>
      </c>
      <c r="G20" s="238">
        <v>10</v>
      </c>
      <c r="H20" s="238" t="s">
        <v>396</v>
      </c>
      <c r="I20" s="238"/>
      <c r="J20" s="238" t="s">
        <v>354</v>
      </c>
      <c r="K20" s="238">
        <v>25</v>
      </c>
      <c r="L20" s="238"/>
      <c r="M20" s="238">
        <v>18513172</v>
      </c>
      <c r="N20" s="238"/>
      <c r="O20" s="238">
        <v>11</v>
      </c>
      <c r="P20" s="238">
        <v>7</v>
      </c>
      <c r="Q20" s="238">
        <v>2018</v>
      </c>
      <c r="R20" s="238" t="s">
        <v>355</v>
      </c>
      <c r="S20" s="238">
        <v>5</v>
      </c>
      <c r="T20" s="238"/>
      <c r="U20" s="238">
        <v>4</v>
      </c>
      <c r="V20" s="238">
        <v>0</v>
      </c>
      <c r="W20" s="238">
        <v>2</v>
      </c>
      <c r="X20" s="238">
        <v>5</v>
      </c>
      <c r="Y20" s="238">
        <v>10</v>
      </c>
      <c r="Z20" s="238">
        <v>2</v>
      </c>
      <c r="AA20" s="238">
        <v>6</v>
      </c>
      <c r="AB20" s="238">
        <v>2</v>
      </c>
      <c r="AC20" s="238"/>
      <c r="AD20" s="238">
        <v>5</v>
      </c>
      <c r="AE20" s="238">
        <v>98</v>
      </c>
      <c r="AF20" s="238" t="s">
        <v>357</v>
      </c>
      <c r="AG20" s="238"/>
      <c r="AH20" s="238" t="s">
        <v>358</v>
      </c>
      <c r="AI20" s="238">
        <v>9</v>
      </c>
      <c r="AJ20" s="238">
        <v>2</v>
      </c>
      <c r="AK20" s="238">
        <v>4</v>
      </c>
      <c r="AL20" s="238">
        <v>4</v>
      </c>
      <c r="AM20" s="238">
        <v>25</v>
      </c>
      <c r="AN20" s="238">
        <v>31</v>
      </c>
      <c r="AO20" s="238" t="s">
        <v>363</v>
      </c>
      <c r="AP20" s="238">
        <v>5</v>
      </c>
      <c r="AQ20" s="238">
        <v>99</v>
      </c>
      <c r="AR20" s="238"/>
      <c r="AS20" s="238"/>
      <c r="AT20" s="238"/>
      <c r="AU20" s="238">
        <v>12</v>
      </c>
      <c r="AV20" s="238">
        <v>9</v>
      </c>
      <c r="AW20" s="238">
        <v>60</v>
      </c>
      <c r="AX20" s="238">
        <v>11</v>
      </c>
      <c r="AY20" s="238">
        <v>21</v>
      </c>
      <c r="AZ20" s="238">
        <v>2</v>
      </c>
      <c r="BA20" s="238">
        <v>3</v>
      </c>
      <c r="BB20" s="238">
        <v>3</v>
      </c>
      <c r="BC20" s="238">
        <v>21</v>
      </c>
      <c r="BD20" s="238">
        <v>37</v>
      </c>
      <c r="BE20" s="238" t="s">
        <v>354</v>
      </c>
      <c r="BF20" s="238">
        <v>5</v>
      </c>
      <c r="BG20" s="238">
        <v>1</v>
      </c>
      <c r="BH20" s="238"/>
      <c r="BI20" s="238"/>
      <c r="BJ20" s="238"/>
      <c r="BK20" s="238">
        <v>12</v>
      </c>
      <c r="BL20" s="238">
        <v>9</v>
      </c>
      <c r="BM20" s="238">
        <v>60</v>
      </c>
      <c r="BN20" s="238">
        <v>11</v>
      </c>
      <c r="BO20" s="238">
        <v>21</v>
      </c>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v>435852.18017102801</v>
      </c>
      <c r="CW20" s="238">
        <v>4957476.8520870404</v>
      </c>
      <c r="CX20" s="238">
        <v>44.767807359999999</v>
      </c>
      <c r="CY20" s="238">
        <v>-93.810632999999996</v>
      </c>
      <c r="CZ20" s="238" t="s">
        <v>359</v>
      </c>
      <c r="DA20" s="238" t="s">
        <v>399</v>
      </c>
    </row>
    <row r="21" spans="1:105" x14ac:dyDescent="0.25">
      <c r="A21" s="238">
        <v>1</v>
      </c>
      <c r="B21" s="7" t="s">
        <v>196</v>
      </c>
      <c r="C21" s="238">
        <v>866563</v>
      </c>
      <c r="D21" s="238">
        <v>2</v>
      </c>
      <c r="E21" s="238">
        <v>212</v>
      </c>
      <c r="F21" s="238">
        <v>136.898</v>
      </c>
      <c r="G21" s="238">
        <v>10</v>
      </c>
      <c r="H21" s="238"/>
      <c r="I21" s="238" t="s">
        <v>353</v>
      </c>
      <c r="J21" s="238" t="s">
        <v>354</v>
      </c>
      <c r="K21" s="238">
        <v>25</v>
      </c>
      <c r="L21" s="238"/>
      <c r="M21" s="238">
        <v>20036081</v>
      </c>
      <c r="N21" s="238">
        <v>203390091</v>
      </c>
      <c r="O21" s="238">
        <v>12</v>
      </c>
      <c r="P21" s="238">
        <v>4</v>
      </c>
      <c r="Q21" s="238">
        <v>2020</v>
      </c>
      <c r="R21" s="238" t="s">
        <v>362</v>
      </c>
      <c r="S21" s="238">
        <v>18</v>
      </c>
      <c r="T21" s="238" t="s">
        <v>356</v>
      </c>
      <c r="U21" s="238">
        <v>0</v>
      </c>
      <c r="V21" s="238">
        <v>0</v>
      </c>
      <c r="W21" s="238">
        <v>2</v>
      </c>
      <c r="X21" s="238"/>
      <c r="Y21" s="238">
        <v>17</v>
      </c>
      <c r="Z21" s="238">
        <v>2</v>
      </c>
      <c r="AA21" s="238">
        <v>7</v>
      </c>
      <c r="AB21" s="238">
        <v>1</v>
      </c>
      <c r="AC21" s="238"/>
      <c r="AD21" s="238">
        <v>1</v>
      </c>
      <c r="AE21" s="238">
        <v>98</v>
      </c>
      <c r="AF21" s="238" t="s">
        <v>357</v>
      </c>
      <c r="AG21" s="238"/>
      <c r="AH21" s="238" t="s">
        <v>358</v>
      </c>
      <c r="AI21" s="238">
        <v>90</v>
      </c>
      <c r="AJ21" s="238">
        <v>2</v>
      </c>
      <c r="AK21" s="238">
        <v>4</v>
      </c>
      <c r="AL21" s="238">
        <v>4</v>
      </c>
      <c r="AM21" s="238">
        <v>21</v>
      </c>
      <c r="AN21" s="238">
        <v>41</v>
      </c>
      <c r="AO21" s="238" t="s">
        <v>363</v>
      </c>
      <c r="AP21" s="238">
        <v>5</v>
      </c>
      <c r="AQ21" s="238">
        <v>1</v>
      </c>
      <c r="AR21" s="238"/>
      <c r="AS21" s="238"/>
      <c r="AT21" s="238"/>
      <c r="AU21" s="238">
        <v>12</v>
      </c>
      <c r="AV21" s="238">
        <v>9</v>
      </c>
      <c r="AW21" s="238">
        <v>60</v>
      </c>
      <c r="AX21" s="238">
        <v>11</v>
      </c>
      <c r="AY21" s="238">
        <v>21</v>
      </c>
      <c r="AZ21" s="238">
        <v>2</v>
      </c>
      <c r="BA21" s="238">
        <v>49</v>
      </c>
      <c r="BB21" s="238">
        <v>3</v>
      </c>
      <c r="BC21" s="238">
        <v>21</v>
      </c>
      <c r="BD21" s="238">
        <v>53</v>
      </c>
      <c r="BE21" s="238" t="s">
        <v>354</v>
      </c>
      <c r="BF21" s="238">
        <v>5</v>
      </c>
      <c r="BG21" s="238">
        <v>1</v>
      </c>
      <c r="BH21" s="238"/>
      <c r="BI21" s="238"/>
      <c r="BJ21" s="238"/>
      <c r="BK21" s="238">
        <v>12</v>
      </c>
      <c r="BL21" s="238">
        <v>9</v>
      </c>
      <c r="BM21" s="238">
        <v>60</v>
      </c>
      <c r="BN21" s="238">
        <v>11</v>
      </c>
      <c r="BO21" s="238">
        <v>21</v>
      </c>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v>436063.08744991699</v>
      </c>
      <c r="CW21" s="238">
        <v>4957462.2206189902</v>
      </c>
      <c r="CX21" s="238">
        <v>44.767694540000001</v>
      </c>
      <c r="CY21" s="238">
        <v>-93.807966199999996</v>
      </c>
      <c r="CZ21" s="238" t="s">
        <v>359</v>
      </c>
      <c r="DA21" s="238" t="s">
        <v>400</v>
      </c>
    </row>
    <row r="22" spans="1:105" x14ac:dyDescent="0.25">
      <c r="A22" s="238">
        <v>1</v>
      </c>
      <c r="B22" s="7">
        <v>10</v>
      </c>
      <c r="C22" s="238">
        <v>622496</v>
      </c>
      <c r="D22" s="238">
        <v>2</v>
      </c>
      <c r="E22" s="238">
        <v>212</v>
      </c>
      <c r="F22" s="238">
        <v>137.078</v>
      </c>
      <c r="G22" s="238">
        <v>10</v>
      </c>
      <c r="H22" s="238"/>
      <c r="I22" s="238" t="s">
        <v>353</v>
      </c>
      <c r="J22" s="238" t="s">
        <v>354</v>
      </c>
      <c r="K22" s="238">
        <v>25</v>
      </c>
      <c r="L22" s="238"/>
      <c r="M22" s="238">
        <v>18508823</v>
      </c>
      <c r="N22" s="238"/>
      <c r="O22" s="238">
        <v>7</v>
      </c>
      <c r="P22" s="238">
        <v>20</v>
      </c>
      <c r="Q22" s="238">
        <v>2018</v>
      </c>
      <c r="R22" s="238" t="s">
        <v>362</v>
      </c>
      <c r="S22" s="238">
        <v>18</v>
      </c>
      <c r="T22" s="238"/>
      <c r="U22" s="238">
        <v>4</v>
      </c>
      <c r="V22" s="238">
        <v>0</v>
      </c>
      <c r="W22" s="238">
        <v>3</v>
      </c>
      <c r="X22" s="238">
        <v>10</v>
      </c>
      <c r="Y22" s="238">
        <v>10</v>
      </c>
      <c r="Z22" s="238">
        <v>90</v>
      </c>
      <c r="AA22" s="238">
        <v>1</v>
      </c>
      <c r="AB22" s="238">
        <v>2</v>
      </c>
      <c r="AC22" s="238"/>
      <c r="AD22" s="238">
        <v>1</v>
      </c>
      <c r="AE22" s="238">
        <v>98</v>
      </c>
      <c r="AF22" s="238" t="s">
        <v>402</v>
      </c>
      <c r="AG22" s="238"/>
      <c r="AH22" s="238" t="s">
        <v>358</v>
      </c>
      <c r="AI22" s="238">
        <v>5</v>
      </c>
      <c r="AJ22" s="238">
        <v>2</v>
      </c>
      <c r="AK22" s="238">
        <v>49</v>
      </c>
      <c r="AL22" s="238">
        <v>4</v>
      </c>
      <c r="AM22" s="238">
        <v>90</v>
      </c>
      <c r="AN22" s="238">
        <v>37</v>
      </c>
      <c r="AO22" s="238" t="s">
        <v>354</v>
      </c>
      <c r="AP22" s="238">
        <v>5</v>
      </c>
      <c r="AQ22" s="238">
        <v>90</v>
      </c>
      <c r="AR22" s="238"/>
      <c r="AS22" s="238"/>
      <c r="AT22" s="238"/>
      <c r="AU22" s="238">
        <v>90</v>
      </c>
      <c r="AV22" s="238">
        <v>90</v>
      </c>
      <c r="AW22" s="238">
        <v>60</v>
      </c>
      <c r="AX22" s="238">
        <v>11</v>
      </c>
      <c r="AY22" s="238">
        <v>21</v>
      </c>
      <c r="AZ22" s="238">
        <v>2</v>
      </c>
      <c r="BA22" s="238">
        <v>2</v>
      </c>
      <c r="BB22" s="238">
        <v>4</v>
      </c>
      <c r="BC22" s="238">
        <v>21</v>
      </c>
      <c r="BD22" s="238">
        <v>26</v>
      </c>
      <c r="BE22" s="238" t="s">
        <v>354</v>
      </c>
      <c r="BF22" s="238">
        <v>5</v>
      </c>
      <c r="BG22" s="238">
        <v>90</v>
      </c>
      <c r="BH22" s="238"/>
      <c r="BI22" s="238"/>
      <c r="BJ22" s="238"/>
      <c r="BK22" s="238">
        <v>90</v>
      </c>
      <c r="BL22" s="238">
        <v>90</v>
      </c>
      <c r="BM22" s="238">
        <v>60</v>
      </c>
      <c r="BN22" s="238">
        <v>11</v>
      </c>
      <c r="BO22" s="238">
        <v>21</v>
      </c>
      <c r="BP22" s="238">
        <v>2</v>
      </c>
      <c r="BQ22" s="238">
        <v>2</v>
      </c>
      <c r="BR22" s="238">
        <v>3</v>
      </c>
      <c r="BS22" s="238">
        <v>21</v>
      </c>
      <c r="BT22" s="238">
        <v>21</v>
      </c>
      <c r="BU22" s="238" t="s">
        <v>363</v>
      </c>
      <c r="BV22" s="238">
        <v>5</v>
      </c>
      <c r="BW22" s="238">
        <v>1</v>
      </c>
      <c r="BX22" s="238"/>
      <c r="BY22" s="238"/>
      <c r="BZ22" s="238"/>
      <c r="CA22" s="238">
        <v>12</v>
      </c>
      <c r="CB22" s="238">
        <v>9</v>
      </c>
      <c r="CC22" s="238">
        <v>60</v>
      </c>
      <c r="CD22" s="238">
        <v>11</v>
      </c>
      <c r="CE22" s="238">
        <v>21</v>
      </c>
      <c r="CF22" s="238"/>
      <c r="CG22" s="238"/>
      <c r="CH22" s="238"/>
      <c r="CI22" s="238"/>
      <c r="CJ22" s="238"/>
      <c r="CK22" s="238"/>
      <c r="CL22" s="238"/>
      <c r="CM22" s="238"/>
      <c r="CN22" s="238"/>
      <c r="CO22" s="238"/>
      <c r="CP22" s="238"/>
      <c r="CQ22" s="238"/>
      <c r="CR22" s="238"/>
      <c r="CS22" s="238"/>
      <c r="CT22" s="238"/>
      <c r="CU22" s="238"/>
      <c r="CV22" s="238">
        <v>436351.71450343</v>
      </c>
      <c r="CW22" s="238">
        <v>4957476.8520870404</v>
      </c>
      <c r="CX22" s="238">
        <v>44.767851989999997</v>
      </c>
      <c r="CY22" s="238">
        <v>-93.804321029999997</v>
      </c>
      <c r="CZ22" s="238" t="s">
        <v>359</v>
      </c>
      <c r="DA22" s="238" t="s">
        <v>403</v>
      </c>
    </row>
    <row r="23" spans="1:105" s="404" customFormat="1" x14ac:dyDescent="0.25">
      <c r="A23" s="404">
        <v>1</v>
      </c>
      <c r="B23" s="7" t="s">
        <v>196</v>
      </c>
      <c r="C23" s="404">
        <v>655676</v>
      </c>
      <c r="D23" s="404">
        <v>2</v>
      </c>
      <c r="E23" s="404">
        <v>212</v>
      </c>
      <c r="F23" s="404">
        <v>137.13</v>
      </c>
      <c r="G23" s="404">
        <v>10</v>
      </c>
      <c r="I23" s="404" t="s">
        <v>353</v>
      </c>
      <c r="J23" s="404" t="s">
        <v>354</v>
      </c>
      <c r="K23" s="404">
        <v>25</v>
      </c>
      <c r="M23" s="404">
        <v>18034049</v>
      </c>
      <c r="O23" s="404">
        <v>10</v>
      </c>
      <c r="P23" s="404">
        <v>30</v>
      </c>
      <c r="Q23" s="404">
        <v>2018</v>
      </c>
      <c r="R23" s="404" t="s">
        <v>368</v>
      </c>
      <c r="S23" s="404">
        <v>18</v>
      </c>
      <c r="T23" s="404" t="s">
        <v>356</v>
      </c>
      <c r="U23" s="404">
        <v>5</v>
      </c>
      <c r="V23" s="404">
        <v>0</v>
      </c>
      <c r="W23" s="404">
        <v>1</v>
      </c>
      <c r="Y23" s="404">
        <v>16</v>
      </c>
      <c r="Z23" s="404">
        <v>2</v>
      </c>
      <c r="AA23" s="404">
        <v>6</v>
      </c>
      <c r="AB23" s="404">
        <v>1</v>
      </c>
      <c r="AD23" s="404">
        <v>1</v>
      </c>
      <c r="AE23" s="404">
        <v>98</v>
      </c>
      <c r="AF23" s="404" t="s">
        <v>357</v>
      </c>
      <c r="AH23" s="404" t="s">
        <v>405</v>
      </c>
      <c r="AI23" s="404">
        <v>4</v>
      </c>
      <c r="AJ23" s="404">
        <v>2</v>
      </c>
      <c r="AK23" s="404">
        <v>2</v>
      </c>
      <c r="AL23" s="404">
        <v>4</v>
      </c>
      <c r="AM23" s="404">
        <v>21</v>
      </c>
      <c r="AN23" s="404">
        <v>45</v>
      </c>
      <c r="AO23" s="404" t="s">
        <v>354</v>
      </c>
      <c r="AP23" s="404">
        <v>5</v>
      </c>
      <c r="AQ23" s="404">
        <v>1</v>
      </c>
      <c r="AU23" s="404">
        <v>14</v>
      </c>
      <c r="AV23" s="404">
        <v>9</v>
      </c>
      <c r="AW23" s="404">
        <v>60</v>
      </c>
      <c r="AX23" s="404">
        <v>13</v>
      </c>
      <c r="AY23" s="404">
        <v>24</v>
      </c>
      <c r="CV23" s="404">
        <v>436421.17831280199</v>
      </c>
      <c r="CW23" s="404">
        <v>4957480.2708007302</v>
      </c>
      <c r="CX23" s="404">
        <v>44.767888939999999</v>
      </c>
      <c r="CY23" s="404">
        <v>-93.803443729999998</v>
      </c>
      <c r="CZ23" s="404" t="s">
        <v>359</v>
      </c>
      <c r="DA23" s="404" t="s">
        <v>406</v>
      </c>
    </row>
    <row r="24" spans="1:105" x14ac:dyDescent="0.25">
      <c r="A24" s="238">
        <v>1</v>
      </c>
      <c r="B24" s="7" t="s">
        <v>196</v>
      </c>
      <c r="C24" s="238">
        <v>656662</v>
      </c>
      <c r="D24" s="238">
        <v>2</v>
      </c>
      <c r="E24" s="238">
        <v>212</v>
      </c>
      <c r="F24" s="238">
        <v>137.15199999999999</v>
      </c>
      <c r="G24" s="238">
        <v>10</v>
      </c>
      <c r="H24" s="238"/>
      <c r="I24" s="238" t="s">
        <v>353</v>
      </c>
      <c r="J24" s="238" t="s">
        <v>354</v>
      </c>
      <c r="K24" s="238">
        <v>25</v>
      </c>
      <c r="L24" s="238"/>
      <c r="M24" s="238">
        <v>18034032</v>
      </c>
      <c r="N24" s="238"/>
      <c r="O24" s="238">
        <v>10</v>
      </c>
      <c r="P24" s="238">
        <v>30</v>
      </c>
      <c r="Q24" s="238">
        <v>2018</v>
      </c>
      <c r="R24" s="238" t="s">
        <v>368</v>
      </c>
      <c r="S24" s="238">
        <v>15</v>
      </c>
      <c r="T24" s="238" t="s">
        <v>356</v>
      </c>
      <c r="U24" s="238">
        <v>5</v>
      </c>
      <c r="V24" s="238">
        <v>0</v>
      </c>
      <c r="W24" s="238">
        <v>2</v>
      </c>
      <c r="X24" s="238">
        <v>10</v>
      </c>
      <c r="Y24" s="238">
        <v>10</v>
      </c>
      <c r="Z24" s="238">
        <v>2</v>
      </c>
      <c r="AA24" s="238">
        <v>3</v>
      </c>
      <c r="AB24" s="238">
        <v>1</v>
      </c>
      <c r="AC24" s="238"/>
      <c r="AD24" s="238">
        <v>1</v>
      </c>
      <c r="AE24" s="238">
        <v>98</v>
      </c>
      <c r="AF24" s="238" t="s">
        <v>357</v>
      </c>
      <c r="AG24" s="238"/>
      <c r="AH24" s="238" t="s">
        <v>405</v>
      </c>
      <c r="AI24" s="238">
        <v>5</v>
      </c>
      <c r="AJ24" s="238">
        <v>2</v>
      </c>
      <c r="AK24" s="238">
        <v>2</v>
      </c>
      <c r="AL24" s="238">
        <v>4</v>
      </c>
      <c r="AM24" s="238">
        <v>21</v>
      </c>
      <c r="AN24" s="238">
        <v>57</v>
      </c>
      <c r="AO24" s="238" t="s">
        <v>354</v>
      </c>
      <c r="AP24" s="238">
        <v>5</v>
      </c>
      <c r="AQ24" s="238">
        <v>99</v>
      </c>
      <c r="AR24" s="238"/>
      <c r="AS24" s="238"/>
      <c r="AT24" s="238"/>
      <c r="AU24" s="238">
        <v>15</v>
      </c>
      <c r="AV24" s="238">
        <v>9</v>
      </c>
      <c r="AW24" s="238">
        <v>60</v>
      </c>
      <c r="AX24" s="238">
        <v>11</v>
      </c>
      <c r="AY24" s="238">
        <v>21</v>
      </c>
      <c r="AZ24" s="238">
        <v>2</v>
      </c>
      <c r="BA24" s="238">
        <v>2</v>
      </c>
      <c r="BB24" s="238">
        <v>4</v>
      </c>
      <c r="BC24" s="238">
        <v>28</v>
      </c>
      <c r="BD24" s="238">
        <v>49</v>
      </c>
      <c r="BE24" s="238" t="s">
        <v>354</v>
      </c>
      <c r="BF24" s="238">
        <v>5</v>
      </c>
      <c r="BG24" s="238">
        <v>10</v>
      </c>
      <c r="BH24" s="238"/>
      <c r="BI24" s="238"/>
      <c r="BJ24" s="238"/>
      <c r="BK24" s="238">
        <v>15</v>
      </c>
      <c r="BL24" s="238">
        <v>9</v>
      </c>
      <c r="BM24" s="238">
        <v>60</v>
      </c>
      <c r="BN24" s="238">
        <v>11</v>
      </c>
      <c r="BO24" s="238">
        <v>21</v>
      </c>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v>436455.697301457</v>
      </c>
      <c r="CW24" s="238">
        <v>4957485.4213115498</v>
      </c>
      <c r="CX24" s="238">
        <v>44.767938370000003</v>
      </c>
      <c r="CY24" s="238">
        <v>-93.803008199999994</v>
      </c>
      <c r="CZ24" s="238" t="s">
        <v>359</v>
      </c>
      <c r="DA24" s="238" t="s">
        <v>407</v>
      </c>
    </row>
    <row r="25" spans="1:105" x14ac:dyDescent="0.25">
      <c r="A25" s="238">
        <v>1</v>
      </c>
      <c r="B25" s="7">
        <v>11</v>
      </c>
      <c r="C25" s="238">
        <v>701355</v>
      </c>
      <c r="D25" s="238">
        <v>2</v>
      </c>
      <c r="E25" s="238">
        <v>212</v>
      </c>
      <c r="F25" s="238">
        <v>137.30500000000001</v>
      </c>
      <c r="G25" s="238">
        <v>10</v>
      </c>
      <c r="H25" s="238"/>
      <c r="I25" s="238" t="s">
        <v>353</v>
      </c>
      <c r="J25" s="238" t="s">
        <v>354</v>
      </c>
      <c r="K25" s="238">
        <v>25</v>
      </c>
      <c r="L25" s="238"/>
      <c r="M25" s="238">
        <v>19006308</v>
      </c>
      <c r="N25" s="238"/>
      <c r="O25" s="238">
        <v>3</v>
      </c>
      <c r="P25" s="238">
        <v>4</v>
      </c>
      <c r="Q25" s="238">
        <v>2019</v>
      </c>
      <c r="R25" s="238" t="s">
        <v>361</v>
      </c>
      <c r="S25" s="238">
        <v>20</v>
      </c>
      <c r="T25" s="238"/>
      <c r="U25" s="238">
        <v>5</v>
      </c>
      <c r="V25" s="238">
        <v>0</v>
      </c>
      <c r="W25" s="238">
        <v>1</v>
      </c>
      <c r="X25" s="238"/>
      <c r="Y25" s="238">
        <v>83</v>
      </c>
      <c r="Z25" s="238">
        <v>29</v>
      </c>
      <c r="AA25" s="238">
        <v>4</v>
      </c>
      <c r="AB25" s="238">
        <v>1</v>
      </c>
      <c r="AC25" s="238"/>
      <c r="AD25" s="238">
        <v>3</v>
      </c>
      <c r="AE25" s="238">
        <v>98</v>
      </c>
      <c r="AF25" s="238" t="s">
        <v>357</v>
      </c>
      <c r="AG25" s="238" t="s">
        <v>408</v>
      </c>
      <c r="AH25" s="238" t="s">
        <v>358</v>
      </c>
      <c r="AI25" s="238">
        <v>3</v>
      </c>
      <c r="AJ25" s="238">
        <v>2</v>
      </c>
      <c r="AK25" s="238">
        <v>2</v>
      </c>
      <c r="AL25" s="238">
        <v>3</v>
      </c>
      <c r="AM25" s="238">
        <v>21</v>
      </c>
      <c r="AN25" s="238">
        <v>18</v>
      </c>
      <c r="AO25" s="238" t="s">
        <v>354</v>
      </c>
      <c r="AP25" s="238">
        <v>5</v>
      </c>
      <c r="AQ25" s="238">
        <v>1</v>
      </c>
      <c r="AR25" s="238"/>
      <c r="AS25" s="238"/>
      <c r="AT25" s="238"/>
      <c r="AU25" s="238">
        <v>14</v>
      </c>
      <c r="AV25" s="238">
        <v>9</v>
      </c>
      <c r="AW25" s="238">
        <v>65</v>
      </c>
      <c r="AX25" s="238">
        <v>11</v>
      </c>
      <c r="AY25" s="238">
        <v>21</v>
      </c>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v>436709.52572190901</v>
      </c>
      <c r="CW25" s="238">
        <v>4957528.3830003096</v>
      </c>
      <c r="CX25" s="238">
        <v>44.768347589999998</v>
      </c>
      <c r="CY25" s="238">
        <v>-93.799806230000002</v>
      </c>
      <c r="CZ25" s="238" t="s">
        <v>359</v>
      </c>
      <c r="DA25" s="238" t="s">
        <v>409</v>
      </c>
    </row>
    <row r="26" spans="1:105" x14ac:dyDescent="0.25">
      <c r="A26" s="238">
        <v>1</v>
      </c>
      <c r="B26" s="7">
        <v>11</v>
      </c>
      <c r="C26" s="238">
        <v>769132</v>
      </c>
      <c r="D26" s="238">
        <v>2</v>
      </c>
      <c r="E26" s="238">
        <v>212</v>
      </c>
      <c r="F26" s="238">
        <v>137.34</v>
      </c>
      <c r="G26" s="238">
        <v>10</v>
      </c>
      <c r="H26" s="238"/>
      <c r="I26" s="238" t="s">
        <v>353</v>
      </c>
      <c r="J26" s="238" t="s">
        <v>354</v>
      </c>
      <c r="K26" s="238">
        <v>25</v>
      </c>
      <c r="L26" s="238"/>
      <c r="M26" s="238">
        <v>19036612</v>
      </c>
      <c r="N26" s="238"/>
      <c r="O26" s="238">
        <v>12</v>
      </c>
      <c r="P26" s="238">
        <v>9</v>
      </c>
      <c r="Q26" s="238">
        <v>2019</v>
      </c>
      <c r="R26" s="238" t="s">
        <v>361</v>
      </c>
      <c r="S26" s="238">
        <v>6</v>
      </c>
      <c r="T26" s="238" t="s">
        <v>369</v>
      </c>
      <c r="U26" s="238">
        <v>3</v>
      </c>
      <c r="V26" s="238">
        <v>0</v>
      </c>
      <c r="W26" s="238">
        <v>2</v>
      </c>
      <c r="X26" s="238">
        <v>5</v>
      </c>
      <c r="Y26" s="238">
        <v>10</v>
      </c>
      <c r="Z26" s="238">
        <v>2</v>
      </c>
      <c r="AA26" s="238">
        <v>6</v>
      </c>
      <c r="AB26" s="238">
        <v>4</v>
      </c>
      <c r="AC26" s="238"/>
      <c r="AD26" s="238">
        <v>3</v>
      </c>
      <c r="AE26" s="238">
        <v>98</v>
      </c>
      <c r="AF26" s="238" t="s">
        <v>357</v>
      </c>
      <c r="AG26" s="238"/>
      <c r="AH26" s="238" t="s">
        <v>358</v>
      </c>
      <c r="AI26" s="238">
        <v>10</v>
      </c>
      <c r="AJ26" s="238">
        <v>2</v>
      </c>
      <c r="AK26" s="238">
        <v>3</v>
      </c>
      <c r="AL26" s="238">
        <v>3</v>
      </c>
      <c r="AM26" s="238">
        <v>34</v>
      </c>
      <c r="AN26" s="238">
        <v>21</v>
      </c>
      <c r="AO26" s="238" t="s">
        <v>354</v>
      </c>
      <c r="AP26" s="238">
        <v>5</v>
      </c>
      <c r="AQ26" s="238">
        <v>1</v>
      </c>
      <c r="AR26" s="238"/>
      <c r="AS26" s="238"/>
      <c r="AT26" s="238"/>
      <c r="AU26" s="238">
        <v>14</v>
      </c>
      <c r="AV26" s="238">
        <v>9</v>
      </c>
      <c r="AW26" s="238">
        <v>65</v>
      </c>
      <c r="AX26" s="238">
        <v>11</v>
      </c>
      <c r="AY26" s="238">
        <v>21</v>
      </c>
      <c r="AZ26" s="238">
        <v>2</v>
      </c>
      <c r="BA26" s="238">
        <v>4</v>
      </c>
      <c r="BB26" s="238">
        <v>3</v>
      </c>
      <c r="BC26" s="238">
        <v>21</v>
      </c>
      <c r="BD26" s="238">
        <v>27</v>
      </c>
      <c r="BE26" s="238" t="s">
        <v>363</v>
      </c>
      <c r="BF26" s="238">
        <v>5</v>
      </c>
      <c r="BG26" s="238">
        <v>1</v>
      </c>
      <c r="BH26" s="238"/>
      <c r="BI26" s="238"/>
      <c r="BJ26" s="238"/>
      <c r="BK26" s="238">
        <v>14</v>
      </c>
      <c r="BL26" s="238">
        <v>9</v>
      </c>
      <c r="BM26" s="238">
        <v>65</v>
      </c>
      <c r="BN26" s="238">
        <v>11</v>
      </c>
      <c r="BO26" s="238">
        <v>21</v>
      </c>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v>436763.15045508399</v>
      </c>
      <c r="CW26" s="238">
        <v>4957546.8311605901</v>
      </c>
      <c r="CX26" s="238">
        <v>44.768518389999997</v>
      </c>
      <c r="CY26" s="238">
        <v>-93.799130919999996</v>
      </c>
      <c r="CZ26" s="238" t="s">
        <v>359</v>
      </c>
      <c r="DA26" s="238" t="s">
        <v>411</v>
      </c>
    </row>
    <row r="27" spans="1:105" x14ac:dyDescent="0.25">
      <c r="A27" s="238">
        <v>1</v>
      </c>
      <c r="B27" s="7">
        <v>11</v>
      </c>
      <c r="C27" s="238">
        <v>757708</v>
      </c>
      <c r="D27" s="238">
        <v>2</v>
      </c>
      <c r="E27" s="238">
        <v>212</v>
      </c>
      <c r="F27" s="238">
        <v>137.36600000000001</v>
      </c>
      <c r="G27" s="238">
        <v>10</v>
      </c>
      <c r="H27" s="238"/>
      <c r="I27" s="238" t="s">
        <v>353</v>
      </c>
      <c r="J27" s="238" t="s">
        <v>354</v>
      </c>
      <c r="K27" s="238">
        <v>25</v>
      </c>
      <c r="L27" s="238"/>
      <c r="M27" s="238">
        <v>19032298</v>
      </c>
      <c r="N27" s="238"/>
      <c r="O27" s="238">
        <v>10</v>
      </c>
      <c r="P27" s="238">
        <v>28</v>
      </c>
      <c r="Q27" s="238">
        <v>2019</v>
      </c>
      <c r="R27" s="238" t="s">
        <v>361</v>
      </c>
      <c r="S27" s="238">
        <v>7</v>
      </c>
      <c r="T27" s="238" t="s">
        <v>356</v>
      </c>
      <c r="U27" s="238">
        <v>5</v>
      </c>
      <c r="V27" s="238">
        <v>0</v>
      </c>
      <c r="W27" s="238">
        <v>2</v>
      </c>
      <c r="X27" s="238">
        <v>10</v>
      </c>
      <c r="Y27" s="238">
        <v>10</v>
      </c>
      <c r="Z27" s="238">
        <v>2</v>
      </c>
      <c r="AA27" s="238">
        <v>6</v>
      </c>
      <c r="AB27" s="238">
        <v>2</v>
      </c>
      <c r="AC27" s="238"/>
      <c r="AD27" s="238">
        <v>1</v>
      </c>
      <c r="AE27" s="238">
        <v>98</v>
      </c>
      <c r="AF27" s="238" t="s">
        <v>357</v>
      </c>
      <c r="AG27" s="238"/>
      <c r="AH27" s="238" t="s">
        <v>405</v>
      </c>
      <c r="AI27" s="238">
        <v>5</v>
      </c>
      <c r="AJ27" s="238">
        <v>2</v>
      </c>
      <c r="AK27" s="238">
        <v>4</v>
      </c>
      <c r="AL27" s="238">
        <v>4</v>
      </c>
      <c r="AM27" s="238">
        <v>21</v>
      </c>
      <c r="AN27" s="238">
        <v>62</v>
      </c>
      <c r="AO27" s="238" t="s">
        <v>354</v>
      </c>
      <c r="AP27" s="238">
        <v>5</v>
      </c>
      <c r="AQ27" s="238">
        <v>68</v>
      </c>
      <c r="AR27" s="238"/>
      <c r="AS27" s="238"/>
      <c r="AT27" s="238"/>
      <c r="AU27" s="238">
        <v>14</v>
      </c>
      <c r="AV27" s="238">
        <v>9</v>
      </c>
      <c r="AW27" s="238">
        <v>65</v>
      </c>
      <c r="AX27" s="238">
        <v>11</v>
      </c>
      <c r="AY27" s="238">
        <v>21</v>
      </c>
      <c r="AZ27" s="238">
        <v>2</v>
      </c>
      <c r="BA27" s="238">
        <v>2</v>
      </c>
      <c r="BB27" s="238">
        <v>4</v>
      </c>
      <c r="BC27" s="238">
        <v>21</v>
      </c>
      <c r="BD27" s="238">
        <v>39</v>
      </c>
      <c r="BE27" s="238" t="s">
        <v>363</v>
      </c>
      <c r="BF27" s="238">
        <v>5</v>
      </c>
      <c r="BG27" s="238">
        <v>1</v>
      </c>
      <c r="BH27" s="238"/>
      <c r="BI27" s="238"/>
      <c r="BJ27" s="238"/>
      <c r="BK27" s="238">
        <v>14</v>
      </c>
      <c r="BL27" s="238">
        <v>9</v>
      </c>
      <c r="BM27" s="238">
        <v>65</v>
      </c>
      <c r="BN27" s="238">
        <v>11</v>
      </c>
      <c r="BO27" s="238">
        <v>21</v>
      </c>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v>436804.95470535901</v>
      </c>
      <c r="CW27" s="238">
        <v>4957585.5450894302</v>
      </c>
      <c r="CX27" s="238">
        <v>44.768870569999997</v>
      </c>
      <c r="CY27" s="238">
        <v>-93.798607489999995</v>
      </c>
      <c r="CZ27" s="238" t="s">
        <v>359</v>
      </c>
      <c r="DA27" s="238" t="s">
        <v>412</v>
      </c>
    </row>
    <row r="28" spans="1:105" x14ac:dyDescent="0.25">
      <c r="A28" s="238">
        <v>1</v>
      </c>
      <c r="B28" s="7">
        <v>4</v>
      </c>
      <c r="C28" s="238">
        <v>809067</v>
      </c>
      <c r="D28" s="238">
        <v>4</v>
      </c>
      <c r="E28" s="238">
        <v>51</v>
      </c>
      <c r="F28" s="238">
        <v>5.4820000000000002</v>
      </c>
      <c r="G28" s="238">
        <v>10</v>
      </c>
      <c r="H28" s="238"/>
      <c r="I28" s="238" t="s">
        <v>353</v>
      </c>
      <c r="J28" s="238" t="s">
        <v>354</v>
      </c>
      <c r="K28" s="238">
        <v>25</v>
      </c>
      <c r="L28" s="238"/>
      <c r="M28" s="238">
        <v>20011632</v>
      </c>
      <c r="N28" s="238">
        <v>201240080</v>
      </c>
      <c r="O28" s="238">
        <v>5</v>
      </c>
      <c r="P28" s="238">
        <v>3</v>
      </c>
      <c r="Q28" s="238">
        <v>2020</v>
      </c>
      <c r="R28" s="238" t="s">
        <v>366</v>
      </c>
      <c r="S28" s="238">
        <v>12</v>
      </c>
      <c r="T28" s="238" t="s">
        <v>196</v>
      </c>
      <c r="U28" s="238">
        <v>5</v>
      </c>
      <c r="V28" s="238">
        <v>0</v>
      </c>
      <c r="W28" s="238">
        <v>3</v>
      </c>
      <c r="X28" s="238">
        <v>5</v>
      </c>
      <c r="Y28" s="238">
        <v>10</v>
      </c>
      <c r="Z28" s="238">
        <v>2</v>
      </c>
      <c r="AA28" s="238">
        <v>1</v>
      </c>
      <c r="AB28" s="238">
        <v>1</v>
      </c>
      <c r="AC28" s="238"/>
      <c r="AD28" s="238">
        <v>1</v>
      </c>
      <c r="AE28" s="238">
        <v>98</v>
      </c>
      <c r="AF28" s="238" t="s">
        <v>375</v>
      </c>
      <c r="AG28" s="238"/>
      <c r="AH28" s="238" t="s">
        <v>414</v>
      </c>
      <c r="AI28" s="238">
        <v>10</v>
      </c>
      <c r="AJ28" s="238">
        <v>2</v>
      </c>
      <c r="AK28" s="238">
        <v>3</v>
      </c>
      <c r="AL28" s="238">
        <v>2</v>
      </c>
      <c r="AM28" s="238">
        <v>21</v>
      </c>
      <c r="AN28" s="238">
        <v>41</v>
      </c>
      <c r="AO28" s="238" t="s">
        <v>354</v>
      </c>
      <c r="AP28" s="238">
        <v>5</v>
      </c>
      <c r="AQ28" s="238">
        <v>74</v>
      </c>
      <c r="AR28" s="238"/>
      <c r="AS28" s="238"/>
      <c r="AT28" s="238"/>
      <c r="AU28" s="238">
        <v>12</v>
      </c>
      <c r="AV28" s="238">
        <v>9</v>
      </c>
      <c r="AW28" s="238">
        <v>30</v>
      </c>
      <c r="AX28" s="238">
        <v>11</v>
      </c>
      <c r="AY28" s="238">
        <v>21</v>
      </c>
      <c r="AZ28" s="238">
        <v>2</v>
      </c>
      <c r="BA28" s="238">
        <v>2</v>
      </c>
      <c r="BB28" s="238">
        <v>2</v>
      </c>
      <c r="BC28" s="238">
        <v>31</v>
      </c>
      <c r="BD28" s="238">
        <v>22</v>
      </c>
      <c r="BE28" s="238" t="s">
        <v>354</v>
      </c>
      <c r="BF28" s="238">
        <v>5</v>
      </c>
      <c r="BG28" s="238">
        <v>2</v>
      </c>
      <c r="BH28" s="238"/>
      <c r="BI28" s="238"/>
      <c r="BJ28" s="238"/>
      <c r="BK28" s="238">
        <v>12</v>
      </c>
      <c r="BL28" s="238">
        <v>9</v>
      </c>
      <c r="BM28" s="238">
        <v>30</v>
      </c>
      <c r="BN28" s="238">
        <v>11</v>
      </c>
      <c r="BO28" s="238">
        <v>21</v>
      </c>
      <c r="BP28" s="238">
        <v>2</v>
      </c>
      <c r="BQ28" s="238">
        <v>2</v>
      </c>
      <c r="BR28" s="238">
        <v>10</v>
      </c>
      <c r="BS28" s="238">
        <v>20</v>
      </c>
      <c r="BT28" s="238">
        <v>27</v>
      </c>
      <c r="BU28" s="238" t="s">
        <v>363</v>
      </c>
      <c r="BV28" s="238">
        <v>5</v>
      </c>
      <c r="BW28" s="238">
        <v>1</v>
      </c>
      <c r="BX28" s="238"/>
      <c r="BY28" s="238"/>
      <c r="BZ28" s="238"/>
      <c r="CA28" s="238">
        <v>12</v>
      </c>
      <c r="CB28" s="238">
        <v>9</v>
      </c>
      <c r="CC28" s="238">
        <v>30</v>
      </c>
      <c r="CD28" s="238">
        <v>11</v>
      </c>
      <c r="CE28" s="238">
        <v>21</v>
      </c>
      <c r="CF28" s="238"/>
      <c r="CG28" s="238"/>
      <c r="CH28" s="238"/>
      <c r="CI28" s="238"/>
      <c r="CJ28" s="238"/>
      <c r="CK28" s="238"/>
      <c r="CL28" s="238"/>
      <c r="CM28" s="238"/>
      <c r="CN28" s="238"/>
      <c r="CO28" s="238"/>
      <c r="CP28" s="238"/>
      <c r="CQ28" s="238"/>
      <c r="CR28" s="238"/>
      <c r="CS28" s="238"/>
      <c r="CT28" s="238"/>
      <c r="CU28" s="238"/>
      <c r="CV28" s="238">
        <v>432827.13710652298</v>
      </c>
      <c r="CW28" s="238">
        <v>4957478.1405592104</v>
      </c>
      <c r="CX28" s="238">
        <v>44.767541229999999</v>
      </c>
      <c r="CY28" s="238">
        <v>-93.848856400000003</v>
      </c>
      <c r="CZ28" s="238" t="s">
        <v>359</v>
      </c>
      <c r="DA28" s="238" t="s">
        <v>415</v>
      </c>
    </row>
    <row r="29" spans="1:105" x14ac:dyDescent="0.25">
      <c r="A29" s="238">
        <v>1</v>
      </c>
      <c r="B29" s="7">
        <v>4</v>
      </c>
      <c r="C29" s="238">
        <v>680055</v>
      </c>
      <c r="D29" s="238">
        <v>4</v>
      </c>
      <c r="E29" s="238">
        <v>51</v>
      </c>
      <c r="F29" s="238">
        <v>5.4889999999999999</v>
      </c>
      <c r="G29" s="238">
        <v>10</v>
      </c>
      <c r="H29" s="238"/>
      <c r="I29" s="238" t="s">
        <v>353</v>
      </c>
      <c r="J29" s="238" t="s">
        <v>354</v>
      </c>
      <c r="K29" s="238">
        <v>25</v>
      </c>
      <c r="L29" s="238"/>
      <c r="M29" s="238">
        <v>19002683</v>
      </c>
      <c r="N29" s="238"/>
      <c r="O29" s="238">
        <v>1</v>
      </c>
      <c r="P29" s="238">
        <v>28</v>
      </c>
      <c r="Q29" s="238">
        <v>2019</v>
      </c>
      <c r="R29" s="238" t="s">
        <v>361</v>
      </c>
      <c r="S29" s="238">
        <v>8</v>
      </c>
      <c r="T29" s="238"/>
      <c r="U29" s="238">
        <v>5</v>
      </c>
      <c r="V29" s="238">
        <v>0</v>
      </c>
      <c r="W29" s="238">
        <v>2</v>
      </c>
      <c r="X29" s="238">
        <v>90</v>
      </c>
      <c r="Y29" s="238">
        <v>10</v>
      </c>
      <c r="Z29" s="238">
        <v>3</v>
      </c>
      <c r="AA29" s="238">
        <v>1</v>
      </c>
      <c r="AB29" s="238">
        <v>1</v>
      </c>
      <c r="AC29" s="238"/>
      <c r="AD29" s="238">
        <v>3</v>
      </c>
      <c r="AE29" s="238">
        <v>98</v>
      </c>
      <c r="AF29" s="238" t="s">
        <v>375</v>
      </c>
      <c r="AG29" s="238" t="s">
        <v>357</v>
      </c>
      <c r="AH29" s="238" t="s">
        <v>414</v>
      </c>
      <c r="AI29" s="238">
        <v>90</v>
      </c>
      <c r="AJ29" s="238">
        <v>2</v>
      </c>
      <c r="AK29" s="238">
        <v>49</v>
      </c>
      <c r="AL29" s="238">
        <v>1</v>
      </c>
      <c r="AM29" s="238">
        <v>33</v>
      </c>
      <c r="AN29" s="238">
        <v>46</v>
      </c>
      <c r="AO29" s="238" t="s">
        <v>354</v>
      </c>
      <c r="AP29" s="238">
        <v>5</v>
      </c>
      <c r="AQ29" s="238">
        <v>90</v>
      </c>
      <c r="AR29" s="238"/>
      <c r="AS29" s="238"/>
      <c r="AT29" s="238"/>
      <c r="AU29" s="238">
        <v>12</v>
      </c>
      <c r="AV29" s="238">
        <v>9</v>
      </c>
      <c r="AW29" s="238">
        <v>30</v>
      </c>
      <c r="AX29" s="238">
        <v>11</v>
      </c>
      <c r="AY29" s="238">
        <v>21</v>
      </c>
      <c r="AZ29" s="238">
        <v>2</v>
      </c>
      <c r="BA29" s="238">
        <v>3</v>
      </c>
      <c r="BB29" s="238">
        <v>2</v>
      </c>
      <c r="BC29" s="238">
        <v>34</v>
      </c>
      <c r="BD29" s="238">
        <v>48</v>
      </c>
      <c r="BE29" s="238" t="s">
        <v>354</v>
      </c>
      <c r="BF29" s="238">
        <v>5</v>
      </c>
      <c r="BG29" s="238">
        <v>1</v>
      </c>
      <c r="BH29" s="238"/>
      <c r="BI29" s="238"/>
      <c r="BJ29" s="238"/>
      <c r="BK29" s="238">
        <v>12</v>
      </c>
      <c r="BL29" s="238">
        <v>9</v>
      </c>
      <c r="BM29" s="238">
        <v>30</v>
      </c>
      <c r="BN29" s="238">
        <v>11</v>
      </c>
      <c r="BO29" s="238">
        <v>21</v>
      </c>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v>432827.73258424399</v>
      </c>
      <c r="CW29" s="238">
        <v>4957488.7854466196</v>
      </c>
      <c r="CX29" s="238">
        <v>44.767637110000003</v>
      </c>
      <c r="CY29" s="238">
        <v>-93.848850279999994</v>
      </c>
      <c r="CZ29" s="238" t="s">
        <v>391</v>
      </c>
      <c r="DA29" s="238" t="s">
        <v>416</v>
      </c>
    </row>
    <row r="30" spans="1:105" x14ac:dyDescent="0.25">
      <c r="A30" s="238">
        <v>1</v>
      </c>
      <c r="B30" s="7">
        <v>4</v>
      </c>
      <c r="C30" s="238">
        <v>814815</v>
      </c>
      <c r="D30" s="238">
        <v>4</v>
      </c>
      <c r="E30" s="238">
        <v>51</v>
      </c>
      <c r="F30" s="238">
        <v>5.4930000000000003</v>
      </c>
      <c r="G30" s="238">
        <v>10</v>
      </c>
      <c r="H30" s="238"/>
      <c r="I30" s="238" t="s">
        <v>353</v>
      </c>
      <c r="J30" s="238" t="s">
        <v>354</v>
      </c>
      <c r="K30" s="238">
        <v>25</v>
      </c>
      <c r="L30" s="238"/>
      <c r="M30" s="238">
        <v>20016573</v>
      </c>
      <c r="N30" s="238">
        <v>201680071</v>
      </c>
      <c r="O30" s="238">
        <v>6</v>
      </c>
      <c r="P30" s="238">
        <v>16</v>
      </c>
      <c r="Q30" s="238">
        <v>2020</v>
      </c>
      <c r="R30" s="238" t="s">
        <v>368</v>
      </c>
      <c r="S30" s="238">
        <v>17</v>
      </c>
      <c r="T30" s="238">
        <v>98</v>
      </c>
      <c r="U30" s="238">
        <v>3</v>
      </c>
      <c r="V30" s="238">
        <v>0</v>
      </c>
      <c r="W30" s="238">
        <v>2</v>
      </c>
      <c r="X30" s="238">
        <v>5</v>
      </c>
      <c r="Y30" s="238">
        <v>10</v>
      </c>
      <c r="Z30" s="238">
        <v>3</v>
      </c>
      <c r="AA30" s="238">
        <v>1</v>
      </c>
      <c r="AB30" s="238">
        <v>1</v>
      </c>
      <c r="AC30" s="238"/>
      <c r="AD30" s="238">
        <v>1</v>
      </c>
      <c r="AE30" s="238">
        <v>90</v>
      </c>
      <c r="AF30" s="238" t="s">
        <v>375</v>
      </c>
      <c r="AG30" s="238" t="s">
        <v>357</v>
      </c>
      <c r="AH30" s="238" t="s">
        <v>414</v>
      </c>
      <c r="AI30" s="238">
        <v>9</v>
      </c>
      <c r="AJ30" s="238">
        <v>2</v>
      </c>
      <c r="AK30" s="238">
        <v>3</v>
      </c>
      <c r="AL30" s="238">
        <v>1</v>
      </c>
      <c r="AM30" s="238">
        <v>21</v>
      </c>
      <c r="AN30" s="238">
        <v>58</v>
      </c>
      <c r="AO30" s="238" t="s">
        <v>354</v>
      </c>
      <c r="AP30" s="238">
        <v>5</v>
      </c>
      <c r="AQ30" s="238">
        <v>1</v>
      </c>
      <c r="AR30" s="238"/>
      <c r="AS30" s="238"/>
      <c r="AT30" s="238"/>
      <c r="AU30" s="238">
        <v>12</v>
      </c>
      <c r="AV30" s="238">
        <v>23</v>
      </c>
      <c r="AW30" s="238">
        <v>55</v>
      </c>
      <c r="AX30" s="238">
        <v>11</v>
      </c>
      <c r="AY30" s="238">
        <v>21</v>
      </c>
      <c r="AZ30" s="238">
        <v>2</v>
      </c>
      <c r="BA30" s="238">
        <v>4</v>
      </c>
      <c r="BB30" s="238">
        <v>2</v>
      </c>
      <c r="BC30" s="238">
        <v>24</v>
      </c>
      <c r="BD30" s="238">
        <v>59</v>
      </c>
      <c r="BE30" s="238" t="s">
        <v>354</v>
      </c>
      <c r="BF30" s="238">
        <v>5</v>
      </c>
      <c r="BG30" s="238">
        <v>2</v>
      </c>
      <c r="BH30" s="238"/>
      <c r="BI30" s="238"/>
      <c r="BJ30" s="238"/>
      <c r="BK30" s="238">
        <v>12</v>
      </c>
      <c r="BL30" s="238">
        <v>23</v>
      </c>
      <c r="BM30" s="238">
        <v>55</v>
      </c>
      <c r="BN30" s="238">
        <v>11</v>
      </c>
      <c r="BO30" s="238">
        <v>21</v>
      </c>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v>432827.20341651898</v>
      </c>
      <c r="CW30" s="238">
        <v>4957495.4020537203</v>
      </c>
      <c r="CX30" s="238">
        <v>44.767696610000002</v>
      </c>
      <c r="CY30" s="238">
        <v>-93.848857839999994</v>
      </c>
      <c r="CZ30" s="238" t="s">
        <v>359</v>
      </c>
      <c r="DA30" s="238" t="s">
        <v>417</v>
      </c>
    </row>
    <row r="31" spans="1:105" x14ac:dyDescent="0.25">
      <c r="A31" s="238">
        <v>1</v>
      </c>
      <c r="B31" s="7">
        <v>4</v>
      </c>
      <c r="C31" s="238">
        <v>733162</v>
      </c>
      <c r="D31" s="238">
        <v>4</v>
      </c>
      <c r="E31" s="238">
        <v>51</v>
      </c>
      <c r="F31" s="238">
        <v>5.4950000000000001</v>
      </c>
      <c r="G31" s="238">
        <v>10</v>
      </c>
      <c r="H31" s="238"/>
      <c r="I31" s="238" t="s">
        <v>353</v>
      </c>
      <c r="J31" s="238" t="s">
        <v>354</v>
      </c>
      <c r="K31" s="238">
        <v>25</v>
      </c>
      <c r="L31" s="238"/>
      <c r="M31" s="238">
        <v>19508552</v>
      </c>
      <c r="N31" s="238"/>
      <c r="O31" s="238">
        <v>7</v>
      </c>
      <c r="P31" s="238">
        <v>12</v>
      </c>
      <c r="Q31" s="238">
        <v>2019</v>
      </c>
      <c r="R31" s="238" t="s">
        <v>362</v>
      </c>
      <c r="S31" s="238">
        <v>16</v>
      </c>
      <c r="T31" s="238" t="s">
        <v>369</v>
      </c>
      <c r="U31" s="238">
        <v>3</v>
      </c>
      <c r="V31" s="238">
        <v>0</v>
      </c>
      <c r="W31" s="238">
        <v>2</v>
      </c>
      <c r="X31" s="238">
        <v>5</v>
      </c>
      <c r="Y31" s="238">
        <v>10</v>
      </c>
      <c r="Z31" s="238">
        <v>3</v>
      </c>
      <c r="AA31" s="238">
        <v>1</v>
      </c>
      <c r="AB31" s="238">
        <v>2</v>
      </c>
      <c r="AC31" s="238">
        <v>1</v>
      </c>
      <c r="AD31" s="238">
        <v>1</v>
      </c>
      <c r="AE31" s="238">
        <v>98</v>
      </c>
      <c r="AF31" s="238" t="s">
        <v>375</v>
      </c>
      <c r="AG31" s="238"/>
      <c r="AH31" s="238" t="s">
        <v>414</v>
      </c>
      <c r="AI31" s="238">
        <v>10</v>
      </c>
      <c r="AJ31" s="238">
        <v>2</v>
      </c>
      <c r="AK31" s="238">
        <v>2</v>
      </c>
      <c r="AL31" s="238">
        <v>1</v>
      </c>
      <c r="AM31" s="238">
        <v>21</v>
      </c>
      <c r="AN31" s="238">
        <v>63</v>
      </c>
      <c r="AO31" s="238" t="s">
        <v>354</v>
      </c>
      <c r="AP31" s="238">
        <v>5</v>
      </c>
      <c r="AQ31" s="238">
        <v>99</v>
      </c>
      <c r="AR31" s="238"/>
      <c r="AS31" s="238"/>
      <c r="AT31" s="238"/>
      <c r="AU31" s="238">
        <v>12</v>
      </c>
      <c r="AV31" s="238">
        <v>23</v>
      </c>
      <c r="AW31" s="238">
        <v>55</v>
      </c>
      <c r="AX31" s="238">
        <v>11</v>
      </c>
      <c r="AY31" s="238">
        <v>21</v>
      </c>
      <c r="AZ31" s="238">
        <v>2</v>
      </c>
      <c r="BA31" s="238">
        <v>49</v>
      </c>
      <c r="BB31" s="238">
        <v>3</v>
      </c>
      <c r="BC31" s="238">
        <v>21</v>
      </c>
      <c r="BD31" s="238">
        <v>30</v>
      </c>
      <c r="BE31" s="238" t="s">
        <v>354</v>
      </c>
      <c r="BF31" s="238">
        <v>5</v>
      </c>
      <c r="BG31" s="238">
        <v>1</v>
      </c>
      <c r="BH31" s="238"/>
      <c r="BI31" s="238"/>
      <c r="BJ31" s="238"/>
      <c r="BK31" s="238">
        <v>12</v>
      </c>
      <c r="BL31" s="238">
        <v>9</v>
      </c>
      <c r="BM31" s="238">
        <v>60</v>
      </c>
      <c r="BN31" s="238">
        <v>11</v>
      </c>
      <c r="BO31" s="238">
        <v>21</v>
      </c>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v>432825.34078401502</v>
      </c>
      <c r="CW31" s="238">
        <v>4957498.0187960397</v>
      </c>
      <c r="CX31" s="238">
        <v>44.767719990000003</v>
      </c>
      <c r="CY31" s="238">
        <v>-93.848881719999994</v>
      </c>
      <c r="CZ31" s="238" t="s">
        <v>359</v>
      </c>
      <c r="DA31" s="238" t="s">
        <v>418</v>
      </c>
    </row>
    <row r="32" spans="1:105" x14ac:dyDescent="0.25">
      <c r="A32" s="238">
        <v>1</v>
      </c>
      <c r="B32" s="7">
        <v>6</v>
      </c>
      <c r="C32" s="238">
        <v>814951</v>
      </c>
      <c r="D32" s="238">
        <v>7</v>
      </c>
      <c r="E32" s="238">
        <v>153</v>
      </c>
      <c r="F32" s="238">
        <v>3.51</v>
      </c>
      <c r="G32" s="238">
        <v>10</v>
      </c>
      <c r="H32" s="238"/>
      <c r="I32" s="238" t="s">
        <v>353</v>
      </c>
      <c r="J32" s="238" t="s">
        <v>354</v>
      </c>
      <c r="K32" s="238">
        <v>25</v>
      </c>
      <c r="L32" s="238"/>
      <c r="M32" s="238">
        <v>20016637</v>
      </c>
      <c r="N32" s="238">
        <v>201690034</v>
      </c>
      <c r="O32" s="238">
        <v>6</v>
      </c>
      <c r="P32" s="238">
        <v>17</v>
      </c>
      <c r="Q32" s="238">
        <v>2020</v>
      </c>
      <c r="R32" s="238" t="s">
        <v>355</v>
      </c>
      <c r="S32" s="238">
        <v>11</v>
      </c>
      <c r="T32" s="238" t="s">
        <v>356</v>
      </c>
      <c r="U32" s="238">
        <v>4</v>
      </c>
      <c r="V32" s="238">
        <v>0</v>
      </c>
      <c r="W32" s="238">
        <v>2</v>
      </c>
      <c r="X32" s="238">
        <v>12</v>
      </c>
      <c r="Y32" s="238">
        <v>10</v>
      </c>
      <c r="Z32" s="238">
        <v>3</v>
      </c>
      <c r="AA32" s="238">
        <v>1</v>
      </c>
      <c r="AB32" s="238">
        <v>1</v>
      </c>
      <c r="AC32" s="238"/>
      <c r="AD32" s="238">
        <v>1</v>
      </c>
      <c r="AE32" s="238">
        <v>98</v>
      </c>
      <c r="AF32" s="238" t="s">
        <v>421</v>
      </c>
      <c r="AG32" s="238"/>
      <c r="AH32" s="238" t="s">
        <v>420</v>
      </c>
      <c r="AI32" s="238">
        <v>7</v>
      </c>
      <c r="AJ32" s="238">
        <v>2</v>
      </c>
      <c r="AK32" s="238">
        <v>2</v>
      </c>
      <c r="AL32" s="238">
        <v>4</v>
      </c>
      <c r="AM32" s="238">
        <v>21</v>
      </c>
      <c r="AN32" s="238">
        <v>25</v>
      </c>
      <c r="AO32" s="238" t="s">
        <v>363</v>
      </c>
      <c r="AP32" s="238">
        <v>5</v>
      </c>
      <c r="AQ32" s="238">
        <v>90</v>
      </c>
      <c r="AR32" s="238"/>
      <c r="AS32" s="238"/>
      <c r="AT32" s="238"/>
      <c r="AU32" s="238">
        <v>12</v>
      </c>
      <c r="AV32" s="238">
        <v>9</v>
      </c>
      <c r="AW32" s="238">
        <v>60</v>
      </c>
      <c r="AX32" s="238">
        <v>11</v>
      </c>
      <c r="AY32" s="238">
        <v>21</v>
      </c>
      <c r="AZ32" s="238">
        <v>2</v>
      </c>
      <c r="BA32" s="238">
        <v>4</v>
      </c>
      <c r="BB32" s="238">
        <v>4</v>
      </c>
      <c r="BC32" s="238">
        <v>24</v>
      </c>
      <c r="BD32" s="238">
        <v>64</v>
      </c>
      <c r="BE32" s="238" t="s">
        <v>354</v>
      </c>
      <c r="BF32" s="238">
        <v>5</v>
      </c>
      <c r="BG32" s="238">
        <v>1</v>
      </c>
      <c r="BH32" s="238"/>
      <c r="BI32" s="238"/>
      <c r="BJ32" s="238"/>
      <c r="BK32" s="238">
        <v>12</v>
      </c>
      <c r="BL32" s="238">
        <v>9</v>
      </c>
      <c r="BM32" s="238">
        <v>60</v>
      </c>
      <c r="BN32" s="238">
        <v>11</v>
      </c>
      <c r="BO32" s="238">
        <v>21</v>
      </c>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v>434428.39864238002</v>
      </c>
      <c r="CW32" s="238">
        <v>4957487.7494718796</v>
      </c>
      <c r="CX32" s="238">
        <v>44.767776329999997</v>
      </c>
      <c r="CY32" s="238">
        <v>-93.828624809999994</v>
      </c>
      <c r="CZ32" s="238" t="s">
        <v>359</v>
      </c>
      <c r="DA32" s="238" t="s">
        <v>422</v>
      </c>
    </row>
    <row r="33" spans="1:105" s="19" customFormat="1" x14ac:dyDescent="0.25">
      <c r="A33" s="19">
        <v>19</v>
      </c>
      <c r="B33" s="19">
        <v>19</v>
      </c>
      <c r="C33" s="19">
        <v>811648</v>
      </c>
      <c r="D33" s="19">
        <v>2</v>
      </c>
      <c r="E33" s="19">
        <v>212</v>
      </c>
      <c r="F33" s="19">
        <v>132.42699999999999</v>
      </c>
      <c r="G33" s="19">
        <v>10</v>
      </c>
      <c r="I33" s="19" t="s">
        <v>1633</v>
      </c>
      <c r="J33" s="19" t="s">
        <v>354</v>
      </c>
      <c r="K33" s="19">
        <v>25</v>
      </c>
      <c r="M33" s="19">
        <v>20013758</v>
      </c>
      <c r="N33" s="19">
        <v>201470006</v>
      </c>
      <c r="O33" s="19">
        <v>5</v>
      </c>
      <c r="P33" s="19">
        <v>26</v>
      </c>
      <c r="Q33" s="19">
        <v>2020</v>
      </c>
      <c r="R33" s="19" t="s">
        <v>368</v>
      </c>
      <c r="S33" s="19">
        <v>5</v>
      </c>
      <c r="U33" s="19">
        <v>3</v>
      </c>
      <c r="V33" s="19">
        <v>0</v>
      </c>
      <c r="W33" s="19">
        <v>2</v>
      </c>
      <c r="X33" s="19">
        <v>12</v>
      </c>
      <c r="Y33" s="19">
        <v>10</v>
      </c>
      <c r="Z33" s="19">
        <v>4</v>
      </c>
      <c r="AA33" s="19">
        <v>2</v>
      </c>
      <c r="AB33" s="19">
        <v>2</v>
      </c>
      <c r="AD33" s="19">
        <v>1</v>
      </c>
      <c r="AE33" s="19">
        <v>98</v>
      </c>
      <c r="AF33" s="19" t="s">
        <v>357</v>
      </c>
      <c r="AG33" s="19">
        <v>351</v>
      </c>
      <c r="AH33" s="19" t="s">
        <v>358</v>
      </c>
      <c r="AI33" s="19">
        <v>7</v>
      </c>
      <c r="AJ33" s="19">
        <v>2</v>
      </c>
      <c r="AK33" s="19">
        <v>2</v>
      </c>
      <c r="AL33" s="19">
        <v>4</v>
      </c>
      <c r="AM33" s="19">
        <v>21</v>
      </c>
      <c r="AN33" s="19">
        <v>20</v>
      </c>
      <c r="AO33" s="19" t="s">
        <v>363</v>
      </c>
      <c r="AP33" s="19">
        <v>9</v>
      </c>
      <c r="AQ33" s="19">
        <v>70</v>
      </c>
      <c r="AU33" s="19">
        <v>12</v>
      </c>
      <c r="AV33" s="19">
        <v>9</v>
      </c>
      <c r="AW33" s="19">
        <v>60</v>
      </c>
      <c r="AX33" s="19">
        <v>11</v>
      </c>
      <c r="AY33" s="19">
        <v>21</v>
      </c>
      <c r="AZ33" s="19">
        <v>2</v>
      </c>
      <c r="BA33" s="19">
        <v>4</v>
      </c>
      <c r="BB33" s="19">
        <v>4</v>
      </c>
      <c r="BC33" s="19">
        <v>34</v>
      </c>
      <c r="BD33" s="19">
        <v>37</v>
      </c>
      <c r="BE33" s="19" t="s">
        <v>354</v>
      </c>
      <c r="BF33" s="19">
        <v>5</v>
      </c>
      <c r="BG33" s="19">
        <v>1</v>
      </c>
      <c r="BK33" s="19">
        <v>12</v>
      </c>
      <c r="BL33" s="19">
        <v>9</v>
      </c>
      <c r="BM33" s="19">
        <v>60</v>
      </c>
      <c r="BN33" s="19">
        <v>11</v>
      </c>
      <c r="BO33" s="19">
        <v>21</v>
      </c>
      <c r="CV33" s="19">
        <v>428868.58169414097</v>
      </c>
      <c r="CW33" s="19">
        <v>4957571.9705346702</v>
      </c>
      <c r="CX33" s="19">
        <v>44.768003069999999</v>
      </c>
      <c r="CY33" s="19">
        <v>-93.898887380000005</v>
      </c>
      <c r="CZ33" s="19" t="s">
        <v>359</v>
      </c>
      <c r="DA33" s="19" t="s">
        <v>5091</v>
      </c>
    </row>
    <row r="34" spans="1:105" s="19" customFormat="1" x14ac:dyDescent="0.25">
      <c r="A34" s="19">
        <v>19</v>
      </c>
      <c r="B34" s="19">
        <v>19</v>
      </c>
      <c r="C34" s="19">
        <v>768177</v>
      </c>
      <c r="D34" s="19">
        <v>2</v>
      </c>
      <c r="E34" s="19">
        <v>212</v>
      </c>
      <c r="F34" s="19">
        <v>132.42699999999999</v>
      </c>
      <c r="G34" s="19">
        <v>10</v>
      </c>
      <c r="I34" s="19" t="s">
        <v>1633</v>
      </c>
      <c r="J34" s="19" t="s">
        <v>354</v>
      </c>
      <c r="K34" s="19">
        <v>25</v>
      </c>
      <c r="M34" s="19">
        <v>19036141</v>
      </c>
      <c r="O34" s="19">
        <v>12</v>
      </c>
      <c r="P34" s="19">
        <v>4</v>
      </c>
      <c r="Q34" s="19">
        <v>2019</v>
      </c>
      <c r="R34" s="19" t="s">
        <v>355</v>
      </c>
      <c r="S34" s="19">
        <v>1</v>
      </c>
      <c r="T34" s="19">
        <v>98</v>
      </c>
      <c r="U34" s="19">
        <v>5</v>
      </c>
      <c r="V34" s="19">
        <v>0</v>
      </c>
      <c r="W34" s="19">
        <v>1</v>
      </c>
      <c r="Y34" s="19">
        <v>16</v>
      </c>
      <c r="Z34" s="19">
        <v>4</v>
      </c>
      <c r="AA34" s="19">
        <v>6</v>
      </c>
      <c r="AB34" s="19">
        <v>1</v>
      </c>
      <c r="AD34" s="19">
        <v>1</v>
      </c>
      <c r="AE34" s="19">
        <v>98</v>
      </c>
      <c r="AF34" s="19" t="s">
        <v>357</v>
      </c>
      <c r="AH34" s="19" t="s">
        <v>358</v>
      </c>
      <c r="AI34" s="19">
        <v>4</v>
      </c>
      <c r="AJ34" s="19">
        <v>2</v>
      </c>
      <c r="AK34" s="19">
        <v>4</v>
      </c>
      <c r="AL34" s="19">
        <v>4</v>
      </c>
      <c r="AM34" s="19">
        <v>21</v>
      </c>
      <c r="AN34" s="19">
        <v>55</v>
      </c>
      <c r="AO34" s="19" t="s">
        <v>354</v>
      </c>
      <c r="AP34" s="19">
        <v>5</v>
      </c>
      <c r="AQ34" s="19">
        <v>1</v>
      </c>
      <c r="AU34" s="19">
        <v>12</v>
      </c>
      <c r="AV34" s="19">
        <v>9</v>
      </c>
      <c r="AW34" s="19">
        <v>60</v>
      </c>
      <c r="AX34" s="19">
        <v>11</v>
      </c>
      <c r="AY34" s="19">
        <v>21</v>
      </c>
      <c r="CV34" s="19">
        <v>428869.07914020802</v>
      </c>
      <c r="CW34" s="19">
        <v>4957571.2404135996</v>
      </c>
      <c r="CX34" s="19">
        <v>44.767996549999999</v>
      </c>
      <c r="CY34" s="19">
        <v>-93.898880989999995</v>
      </c>
      <c r="CZ34" s="19" t="s">
        <v>359</v>
      </c>
      <c r="DA34" s="19" t="s">
        <v>5092</v>
      </c>
    </row>
    <row r="35" spans="1:105" s="19" customFormat="1" x14ac:dyDescent="0.25">
      <c r="A35" s="19">
        <v>19</v>
      </c>
      <c r="B35" s="19">
        <v>19</v>
      </c>
      <c r="C35" s="19">
        <v>737990</v>
      </c>
      <c r="D35" s="19">
        <v>2</v>
      </c>
      <c r="E35" s="19">
        <v>212</v>
      </c>
      <c r="F35" s="19">
        <v>132.43600000000001</v>
      </c>
      <c r="G35" s="19">
        <v>10</v>
      </c>
      <c r="I35" s="19" t="s">
        <v>1633</v>
      </c>
      <c r="J35" s="19" t="s">
        <v>354</v>
      </c>
      <c r="K35" s="19">
        <v>25</v>
      </c>
      <c r="M35" s="19">
        <v>19509446</v>
      </c>
      <c r="O35" s="19">
        <v>8</v>
      </c>
      <c r="P35" s="19">
        <v>3</v>
      </c>
      <c r="Q35" s="19">
        <v>2019</v>
      </c>
      <c r="R35" s="19" t="s">
        <v>364</v>
      </c>
      <c r="S35" s="19">
        <v>14</v>
      </c>
      <c r="U35" s="19">
        <v>5</v>
      </c>
      <c r="V35" s="19">
        <v>0</v>
      </c>
      <c r="W35" s="19">
        <v>1</v>
      </c>
      <c r="Y35" s="19">
        <v>83</v>
      </c>
      <c r="Z35" s="19">
        <v>2</v>
      </c>
      <c r="AA35" s="19">
        <v>1</v>
      </c>
      <c r="AB35" s="19">
        <v>1</v>
      </c>
      <c r="AD35" s="19">
        <v>1</v>
      </c>
      <c r="AE35" s="19">
        <v>98</v>
      </c>
      <c r="AF35" s="19" t="s">
        <v>357</v>
      </c>
      <c r="AH35" s="19" t="s">
        <v>358</v>
      </c>
      <c r="AI35" s="19">
        <v>3</v>
      </c>
      <c r="AJ35" s="19">
        <v>2</v>
      </c>
      <c r="AK35" s="19">
        <v>2</v>
      </c>
      <c r="AL35" s="19">
        <v>4</v>
      </c>
      <c r="AM35" s="19">
        <v>27</v>
      </c>
      <c r="AN35" s="19">
        <v>27</v>
      </c>
      <c r="AO35" s="19" t="s">
        <v>354</v>
      </c>
      <c r="AP35" s="19">
        <v>5</v>
      </c>
      <c r="AQ35" s="19">
        <v>1</v>
      </c>
      <c r="AU35" s="19">
        <v>12</v>
      </c>
      <c r="AV35" s="19">
        <v>9</v>
      </c>
      <c r="AW35" s="19">
        <v>60</v>
      </c>
      <c r="AX35" s="19">
        <v>11</v>
      </c>
      <c r="AY35" s="19">
        <v>21</v>
      </c>
      <c r="CV35" s="19">
        <v>428884.09956819902</v>
      </c>
      <c r="CW35" s="19">
        <v>4957586.9189738398</v>
      </c>
      <c r="CX35" s="19">
        <v>44.768139169999998</v>
      </c>
      <c r="CY35" s="19">
        <v>-93.898693390000005</v>
      </c>
      <c r="CZ35" s="19" t="s">
        <v>359</v>
      </c>
      <c r="DA35" s="19" t="s">
        <v>5093</v>
      </c>
    </row>
    <row r="36" spans="1:105" s="19" customFormat="1" x14ac:dyDescent="0.25">
      <c r="A36" s="19">
        <v>20</v>
      </c>
      <c r="B36" s="19">
        <v>20</v>
      </c>
      <c r="C36" s="19">
        <v>756532</v>
      </c>
      <c r="D36" s="19">
        <v>2</v>
      </c>
      <c r="E36" s="19">
        <v>212</v>
      </c>
      <c r="F36" s="19">
        <v>132.01900000000001</v>
      </c>
      <c r="G36" s="19">
        <v>10</v>
      </c>
      <c r="I36" s="19" t="s">
        <v>1633</v>
      </c>
      <c r="J36" s="19" t="s">
        <v>354</v>
      </c>
      <c r="K36" s="19">
        <v>25</v>
      </c>
      <c r="M36" s="19">
        <v>19031299</v>
      </c>
      <c r="O36" s="19">
        <v>10</v>
      </c>
      <c r="P36" s="19">
        <v>18</v>
      </c>
      <c r="Q36" s="19">
        <v>2019</v>
      </c>
      <c r="R36" s="19" t="s">
        <v>362</v>
      </c>
      <c r="S36" s="19">
        <v>1</v>
      </c>
      <c r="T36" s="19" t="s">
        <v>356</v>
      </c>
      <c r="U36" s="19">
        <v>5</v>
      </c>
      <c r="V36" s="19">
        <v>0</v>
      </c>
      <c r="W36" s="19">
        <v>1</v>
      </c>
      <c r="Y36" s="19">
        <v>32</v>
      </c>
      <c r="Z36" s="19">
        <v>2</v>
      </c>
      <c r="AA36" s="19">
        <v>6</v>
      </c>
      <c r="AB36" s="19">
        <v>1</v>
      </c>
      <c r="AD36" s="19">
        <v>1</v>
      </c>
      <c r="AE36" s="19">
        <v>98</v>
      </c>
      <c r="AF36" s="19" t="s">
        <v>357</v>
      </c>
      <c r="AH36" s="19" t="s">
        <v>358</v>
      </c>
      <c r="AI36" s="19">
        <v>3</v>
      </c>
      <c r="AJ36" s="19">
        <v>2</v>
      </c>
      <c r="AK36" s="19">
        <v>5</v>
      </c>
      <c r="AL36" s="19">
        <v>4</v>
      </c>
      <c r="AM36" s="19">
        <v>21</v>
      </c>
      <c r="AN36" s="19">
        <v>54</v>
      </c>
      <c r="AO36" s="19" t="s">
        <v>354</v>
      </c>
      <c r="AP36" s="19">
        <v>5</v>
      </c>
      <c r="AQ36" s="19">
        <v>1</v>
      </c>
      <c r="AU36" s="19">
        <v>14</v>
      </c>
      <c r="AV36" s="19">
        <v>9</v>
      </c>
      <c r="AW36" s="19">
        <v>50</v>
      </c>
      <c r="AX36" s="19">
        <v>11</v>
      </c>
      <c r="AY36" s="19">
        <v>21</v>
      </c>
      <c r="CV36" s="19">
        <v>428212.85835449997</v>
      </c>
      <c r="CW36" s="19">
        <v>4957588.6142557804</v>
      </c>
      <c r="CX36" s="19">
        <v>44.768087360000003</v>
      </c>
      <c r="CY36" s="19">
        <v>-93.90717506</v>
      </c>
      <c r="CZ36" s="19" t="s">
        <v>359</v>
      </c>
      <c r="DA36" s="19" t="s">
        <v>5094</v>
      </c>
    </row>
    <row r="37" spans="1:105" s="19" customFormat="1" x14ac:dyDescent="0.25">
      <c r="A37" s="19">
        <v>20</v>
      </c>
      <c r="B37" s="19">
        <v>20</v>
      </c>
      <c r="C37" s="19">
        <v>843106</v>
      </c>
      <c r="D37" s="19">
        <v>2</v>
      </c>
      <c r="E37" s="19">
        <v>212</v>
      </c>
      <c r="F37" s="19">
        <v>132.02600000000001</v>
      </c>
      <c r="G37" s="19">
        <v>10</v>
      </c>
      <c r="I37" s="19" t="s">
        <v>1633</v>
      </c>
      <c r="J37" s="19" t="s">
        <v>354</v>
      </c>
      <c r="K37" s="19">
        <v>25</v>
      </c>
      <c r="M37" s="19">
        <v>20508147</v>
      </c>
      <c r="N37" s="19">
        <v>202690165</v>
      </c>
      <c r="O37" s="19">
        <v>9</v>
      </c>
      <c r="P37" s="19">
        <v>25</v>
      </c>
      <c r="Q37" s="19">
        <v>2020</v>
      </c>
      <c r="R37" s="19" t="s">
        <v>362</v>
      </c>
      <c r="S37" s="19">
        <v>19</v>
      </c>
      <c r="T37" s="19" t="s">
        <v>369</v>
      </c>
      <c r="U37" s="19">
        <v>5</v>
      </c>
      <c r="V37" s="19">
        <v>0</v>
      </c>
      <c r="W37" s="19">
        <v>2</v>
      </c>
      <c r="X37" s="19">
        <v>5</v>
      </c>
      <c r="Y37" s="19">
        <v>10</v>
      </c>
      <c r="Z37" s="19">
        <v>3</v>
      </c>
      <c r="AA37" s="19">
        <v>4</v>
      </c>
      <c r="AB37" s="19">
        <v>2</v>
      </c>
      <c r="AD37" s="19">
        <v>1</v>
      </c>
      <c r="AE37" s="19">
        <v>1</v>
      </c>
      <c r="AF37" s="19" t="s">
        <v>5095</v>
      </c>
      <c r="AH37" s="19" t="s">
        <v>358</v>
      </c>
      <c r="AI37" s="19">
        <v>10</v>
      </c>
      <c r="AJ37" s="19">
        <v>2</v>
      </c>
      <c r="AK37" s="19">
        <v>4</v>
      </c>
      <c r="AL37" s="19">
        <v>2</v>
      </c>
      <c r="AM37" s="19">
        <v>24</v>
      </c>
      <c r="AN37" s="19">
        <v>82</v>
      </c>
      <c r="AO37" s="19" t="s">
        <v>363</v>
      </c>
      <c r="AP37" s="19">
        <v>5</v>
      </c>
      <c r="AQ37" s="19">
        <v>2</v>
      </c>
      <c r="AU37" s="19">
        <v>12</v>
      </c>
      <c r="AV37" s="19">
        <v>9</v>
      </c>
      <c r="AX37" s="19">
        <v>11</v>
      </c>
      <c r="AY37" s="19">
        <v>21</v>
      </c>
      <c r="AZ37" s="19">
        <v>2</v>
      </c>
      <c r="BA37" s="19">
        <v>49</v>
      </c>
      <c r="BB37" s="19">
        <v>3</v>
      </c>
      <c r="BC37" s="19">
        <v>21</v>
      </c>
      <c r="BD37" s="19">
        <v>49</v>
      </c>
      <c r="BE37" s="19" t="s">
        <v>354</v>
      </c>
      <c r="BF37" s="19">
        <v>5</v>
      </c>
      <c r="BG37" s="19">
        <v>1</v>
      </c>
      <c r="BK37" s="19">
        <v>14</v>
      </c>
      <c r="BL37" s="19">
        <v>9</v>
      </c>
      <c r="BM37" s="19">
        <v>50</v>
      </c>
      <c r="BN37" s="19">
        <v>11</v>
      </c>
      <c r="BO37" s="19">
        <v>21</v>
      </c>
      <c r="CV37" s="19">
        <v>428223.69824739703</v>
      </c>
      <c r="CW37" s="19">
        <v>4957586.9189738398</v>
      </c>
      <c r="CX37" s="19">
        <v>44.768073190000003</v>
      </c>
      <c r="CY37" s="19">
        <v>-93.907037860000003</v>
      </c>
      <c r="CZ37" s="19" t="s">
        <v>359</v>
      </c>
      <c r="DA37" s="19" t="s">
        <v>5096</v>
      </c>
    </row>
    <row r="38" spans="1:105" s="19" customFormat="1" x14ac:dyDescent="0.25">
      <c r="A38" s="19">
        <v>20</v>
      </c>
      <c r="B38" s="19">
        <v>20</v>
      </c>
      <c r="C38" s="19">
        <v>775954</v>
      </c>
      <c r="D38" s="19">
        <v>2</v>
      </c>
      <c r="E38" s="19">
        <v>212</v>
      </c>
      <c r="F38" s="19">
        <v>132.05099999999999</v>
      </c>
      <c r="G38" s="19">
        <v>10</v>
      </c>
      <c r="I38" s="19" t="s">
        <v>1633</v>
      </c>
      <c r="J38" s="19" t="s">
        <v>354</v>
      </c>
      <c r="K38" s="19">
        <v>25</v>
      </c>
      <c r="M38" s="19">
        <v>19038730</v>
      </c>
      <c r="O38" s="19">
        <v>12</v>
      </c>
      <c r="P38" s="19">
        <v>31</v>
      </c>
      <c r="Q38" s="19">
        <v>2019</v>
      </c>
      <c r="R38" s="19" t="s">
        <v>368</v>
      </c>
      <c r="S38" s="19">
        <v>10</v>
      </c>
      <c r="U38" s="19">
        <v>5</v>
      </c>
      <c r="V38" s="19">
        <v>0</v>
      </c>
      <c r="W38" s="19">
        <v>1</v>
      </c>
      <c r="Y38" s="19">
        <v>48</v>
      </c>
      <c r="Z38" s="19">
        <v>2</v>
      </c>
      <c r="AA38" s="19">
        <v>1</v>
      </c>
      <c r="AB38" s="19">
        <v>1</v>
      </c>
      <c r="AD38" s="19">
        <v>5</v>
      </c>
      <c r="AE38" s="19">
        <v>98</v>
      </c>
      <c r="AF38" s="19" t="s">
        <v>357</v>
      </c>
      <c r="AH38" s="19" t="s">
        <v>358</v>
      </c>
      <c r="AI38" s="19">
        <v>3</v>
      </c>
      <c r="AJ38" s="19">
        <v>2</v>
      </c>
      <c r="AK38" s="19">
        <v>3</v>
      </c>
      <c r="AL38" s="19">
        <v>3</v>
      </c>
      <c r="AM38" s="19">
        <v>21</v>
      </c>
      <c r="AN38" s="19">
        <v>41</v>
      </c>
      <c r="AO38" s="19" t="s">
        <v>354</v>
      </c>
      <c r="AP38" s="19">
        <v>5</v>
      </c>
      <c r="AQ38" s="19">
        <v>1</v>
      </c>
      <c r="AU38" s="19">
        <v>12</v>
      </c>
      <c r="AV38" s="19">
        <v>9</v>
      </c>
      <c r="AW38" s="19">
        <v>60</v>
      </c>
      <c r="AX38" s="19">
        <v>11</v>
      </c>
      <c r="AY38" s="19">
        <v>21</v>
      </c>
      <c r="CV38" s="19">
        <v>428264.53673605103</v>
      </c>
      <c r="CW38" s="19">
        <v>4957590.0872299401</v>
      </c>
      <c r="CX38" s="19">
        <v>44.768105810000002</v>
      </c>
      <c r="CY38" s="19">
        <v>-93.906522289999998</v>
      </c>
      <c r="CZ38" s="19" t="s">
        <v>359</v>
      </c>
      <c r="DA38" s="19" t="s">
        <v>5097</v>
      </c>
    </row>
    <row r="39" spans="1:105" s="19" customFormat="1" x14ac:dyDescent="0.25">
      <c r="A39" s="19">
        <v>17</v>
      </c>
      <c r="B39" s="19">
        <v>17</v>
      </c>
      <c r="C39" s="19">
        <v>729909</v>
      </c>
      <c r="D39" s="19">
        <v>2</v>
      </c>
      <c r="E39" s="19">
        <v>212</v>
      </c>
      <c r="F39" s="19">
        <v>132.92599999999999</v>
      </c>
      <c r="G39" s="19">
        <v>10</v>
      </c>
      <c r="I39" s="19" t="s">
        <v>1633</v>
      </c>
      <c r="J39" s="19" t="s">
        <v>354</v>
      </c>
      <c r="K39" s="19">
        <v>25</v>
      </c>
      <c r="M39" s="19">
        <v>19507975</v>
      </c>
      <c r="O39" s="19">
        <v>6</v>
      </c>
      <c r="P39" s="19">
        <v>27</v>
      </c>
      <c r="Q39" s="19">
        <v>2019</v>
      </c>
      <c r="R39" s="19" t="s">
        <v>384</v>
      </c>
      <c r="S39" s="19">
        <v>15</v>
      </c>
      <c r="T39" s="19" t="s">
        <v>369</v>
      </c>
      <c r="U39" s="19">
        <v>2</v>
      </c>
      <c r="V39" s="19">
        <v>0</v>
      </c>
      <c r="W39" s="19">
        <v>3</v>
      </c>
      <c r="X39" s="19">
        <v>90</v>
      </c>
      <c r="Y39" s="19">
        <v>10</v>
      </c>
      <c r="Z39" s="19">
        <v>3</v>
      </c>
      <c r="AA39" s="19">
        <v>1</v>
      </c>
      <c r="AB39" s="19">
        <v>1</v>
      </c>
      <c r="AD39" s="19">
        <v>1</v>
      </c>
      <c r="AE39" s="19">
        <v>98</v>
      </c>
      <c r="AF39" s="19" t="s">
        <v>357</v>
      </c>
      <c r="AH39" s="19" t="s">
        <v>358</v>
      </c>
      <c r="AI39" s="19">
        <v>90</v>
      </c>
      <c r="AJ39" s="19">
        <v>2</v>
      </c>
      <c r="AK39" s="19">
        <v>2</v>
      </c>
      <c r="AL39" s="19">
        <v>3</v>
      </c>
      <c r="AM39" s="19">
        <v>34</v>
      </c>
      <c r="AN39" s="19">
        <v>26</v>
      </c>
      <c r="AO39" s="19" t="s">
        <v>354</v>
      </c>
      <c r="AP39" s="19">
        <v>99</v>
      </c>
      <c r="AQ39" s="19">
        <v>1</v>
      </c>
      <c r="AU39" s="19">
        <v>12</v>
      </c>
      <c r="AV39" s="19">
        <v>9</v>
      </c>
      <c r="AW39" s="19">
        <v>60</v>
      </c>
      <c r="AX39" s="19">
        <v>11</v>
      </c>
      <c r="AY39" s="19">
        <v>21</v>
      </c>
      <c r="AZ39" s="19">
        <v>2</v>
      </c>
      <c r="BA39" s="19">
        <v>3</v>
      </c>
      <c r="BB39" s="19">
        <v>3</v>
      </c>
      <c r="BC39" s="19">
        <v>21</v>
      </c>
      <c r="BD39" s="19">
        <v>38</v>
      </c>
      <c r="BE39" s="19" t="s">
        <v>354</v>
      </c>
      <c r="BF39" s="19">
        <v>5</v>
      </c>
      <c r="BG39" s="19">
        <v>74</v>
      </c>
      <c r="BK39" s="19">
        <v>12</v>
      </c>
      <c r="BL39" s="19">
        <v>9</v>
      </c>
      <c r="BM39" s="19">
        <v>60</v>
      </c>
      <c r="BN39" s="19">
        <v>11</v>
      </c>
      <c r="BO39" s="19">
        <v>21</v>
      </c>
      <c r="BP39" s="19">
        <v>2</v>
      </c>
      <c r="BQ39" s="19">
        <v>3</v>
      </c>
      <c r="BR39" s="19">
        <v>4</v>
      </c>
      <c r="BS39" s="19">
        <v>21</v>
      </c>
      <c r="BT39" s="19">
        <v>48</v>
      </c>
      <c r="BU39" s="19" t="s">
        <v>354</v>
      </c>
      <c r="BV39" s="19">
        <v>99</v>
      </c>
      <c r="BW39" s="19">
        <v>1</v>
      </c>
      <c r="CA39" s="19">
        <v>12</v>
      </c>
      <c r="CB39" s="19">
        <v>9</v>
      </c>
      <c r="CC39" s="19">
        <v>60</v>
      </c>
      <c r="CD39" s="19">
        <v>11</v>
      </c>
      <c r="CE39" s="19">
        <v>21</v>
      </c>
      <c r="CV39" s="19">
        <v>429671.501143003</v>
      </c>
      <c r="CW39" s="19">
        <v>4957572.1022775397</v>
      </c>
      <c r="CX39" s="19">
        <v>44.768083660000002</v>
      </c>
      <c r="CY39" s="19">
        <v>-93.888742129999997</v>
      </c>
      <c r="CZ39" s="19" t="s">
        <v>359</v>
      </c>
      <c r="DA39" s="19" t="s">
        <v>5098</v>
      </c>
    </row>
    <row r="40" spans="1:105" s="19" customFormat="1" x14ac:dyDescent="0.25">
      <c r="A40" s="19">
        <v>17</v>
      </c>
      <c r="B40" s="19">
        <v>17</v>
      </c>
      <c r="C40" s="19">
        <v>722978</v>
      </c>
      <c r="D40" s="19">
        <v>2</v>
      </c>
      <c r="E40" s="19">
        <v>212</v>
      </c>
      <c r="F40" s="19">
        <v>132.93299999999999</v>
      </c>
      <c r="G40" s="19">
        <v>10</v>
      </c>
      <c r="I40" s="19" t="s">
        <v>1633</v>
      </c>
      <c r="J40" s="19" t="s">
        <v>354</v>
      </c>
      <c r="K40" s="19">
        <v>25</v>
      </c>
      <c r="M40" s="19">
        <v>19015049</v>
      </c>
      <c r="O40" s="19">
        <v>5</v>
      </c>
      <c r="P40" s="19">
        <v>29</v>
      </c>
      <c r="Q40" s="19">
        <v>2019</v>
      </c>
      <c r="R40" s="19" t="s">
        <v>355</v>
      </c>
      <c r="S40" s="19">
        <v>15</v>
      </c>
      <c r="T40" s="19">
        <v>98</v>
      </c>
      <c r="U40" s="19">
        <v>5</v>
      </c>
      <c r="V40" s="19">
        <v>0</v>
      </c>
      <c r="W40" s="19">
        <v>3</v>
      </c>
      <c r="X40" s="19">
        <v>10</v>
      </c>
      <c r="Y40" s="19">
        <v>10</v>
      </c>
      <c r="Z40" s="19">
        <v>10</v>
      </c>
      <c r="AA40" s="19">
        <v>1</v>
      </c>
      <c r="AB40" s="19">
        <v>1</v>
      </c>
      <c r="AD40" s="19">
        <v>1</v>
      </c>
      <c r="AE40" s="19">
        <v>98</v>
      </c>
      <c r="AF40" s="19" t="s">
        <v>357</v>
      </c>
      <c r="AH40" s="19" t="s">
        <v>358</v>
      </c>
      <c r="AI40" s="19">
        <v>5</v>
      </c>
      <c r="AJ40" s="19">
        <v>2</v>
      </c>
      <c r="AK40" s="19">
        <v>5</v>
      </c>
      <c r="AL40" s="19">
        <v>3</v>
      </c>
      <c r="AM40" s="19">
        <v>24</v>
      </c>
      <c r="AN40" s="19">
        <v>82</v>
      </c>
      <c r="AO40" s="19" t="s">
        <v>363</v>
      </c>
      <c r="AP40" s="19">
        <v>5</v>
      </c>
      <c r="AQ40" s="19">
        <v>1</v>
      </c>
      <c r="AU40" s="19">
        <v>12</v>
      </c>
      <c r="AV40" s="19">
        <v>9</v>
      </c>
      <c r="AW40" s="19">
        <v>60</v>
      </c>
      <c r="AX40" s="19">
        <v>11</v>
      </c>
      <c r="AY40" s="19">
        <v>23</v>
      </c>
      <c r="AZ40" s="19">
        <v>2</v>
      </c>
      <c r="BA40" s="19">
        <v>4</v>
      </c>
      <c r="BB40" s="19">
        <v>3</v>
      </c>
      <c r="BC40" s="19">
        <v>26</v>
      </c>
      <c r="BD40" s="19">
        <v>35</v>
      </c>
      <c r="BE40" s="19" t="s">
        <v>363</v>
      </c>
      <c r="BF40" s="19">
        <v>5</v>
      </c>
      <c r="BG40" s="19">
        <v>4</v>
      </c>
      <c r="BK40" s="19">
        <v>12</v>
      </c>
      <c r="BL40" s="19">
        <v>9</v>
      </c>
      <c r="BM40" s="19">
        <v>60</v>
      </c>
      <c r="BN40" s="19">
        <v>11</v>
      </c>
      <c r="BO40" s="19">
        <v>23</v>
      </c>
      <c r="BP40" s="19">
        <v>2</v>
      </c>
      <c r="BQ40" s="19">
        <v>2</v>
      </c>
      <c r="BR40" s="19">
        <v>3</v>
      </c>
      <c r="BS40" s="19">
        <v>29</v>
      </c>
      <c r="BT40" s="19">
        <v>32</v>
      </c>
      <c r="BU40" s="19" t="s">
        <v>363</v>
      </c>
      <c r="BV40" s="19">
        <v>5</v>
      </c>
      <c r="BW40" s="19">
        <v>7</v>
      </c>
      <c r="CA40" s="19">
        <v>12</v>
      </c>
      <c r="CB40" s="19">
        <v>9</v>
      </c>
      <c r="CC40" s="19">
        <v>60</v>
      </c>
      <c r="CD40" s="19">
        <v>11</v>
      </c>
      <c r="CE40" s="19">
        <v>23</v>
      </c>
      <c r="CV40" s="19">
        <v>429683.41796228098</v>
      </c>
      <c r="CW40" s="19">
        <v>4957565.9063537698</v>
      </c>
      <c r="CX40" s="19">
        <v>44.768029060000003</v>
      </c>
      <c r="CY40" s="19">
        <v>-93.888590699999995</v>
      </c>
      <c r="CZ40" s="19" t="s">
        <v>359</v>
      </c>
      <c r="DA40" s="19" t="s">
        <v>5099</v>
      </c>
    </row>
    <row r="41" spans="1:105" s="19" customFormat="1" x14ac:dyDescent="0.25">
      <c r="A41" s="19">
        <v>17</v>
      </c>
      <c r="B41" s="19">
        <v>17</v>
      </c>
      <c r="C41" s="19">
        <v>744085</v>
      </c>
      <c r="D41" s="19">
        <v>2</v>
      </c>
      <c r="E41" s="19">
        <v>212</v>
      </c>
      <c r="F41" s="19">
        <v>132.934</v>
      </c>
      <c r="G41" s="19">
        <v>10</v>
      </c>
      <c r="I41" s="19" t="s">
        <v>1633</v>
      </c>
      <c r="J41" s="19" t="s">
        <v>354</v>
      </c>
      <c r="K41" s="19">
        <v>25</v>
      </c>
      <c r="M41" s="19">
        <v>19025961</v>
      </c>
      <c r="O41" s="19">
        <v>8</v>
      </c>
      <c r="P41" s="19">
        <v>30</v>
      </c>
      <c r="Q41" s="19">
        <v>2019</v>
      </c>
      <c r="R41" s="19" t="s">
        <v>362</v>
      </c>
      <c r="S41" s="19">
        <v>16</v>
      </c>
      <c r="T41" s="19">
        <v>98</v>
      </c>
      <c r="U41" s="19">
        <v>3</v>
      </c>
      <c r="V41" s="19">
        <v>0</v>
      </c>
      <c r="W41" s="19">
        <v>2</v>
      </c>
      <c r="X41" s="19">
        <v>12</v>
      </c>
      <c r="Y41" s="19">
        <v>10</v>
      </c>
      <c r="Z41" s="19">
        <v>3</v>
      </c>
      <c r="AA41" s="19">
        <v>1</v>
      </c>
      <c r="AB41" s="19">
        <v>1</v>
      </c>
      <c r="AD41" s="19">
        <v>1</v>
      </c>
      <c r="AE41" s="19">
        <v>98</v>
      </c>
      <c r="AF41" s="19" t="s">
        <v>357</v>
      </c>
      <c r="AH41" s="19" t="s">
        <v>358</v>
      </c>
      <c r="AI41" s="19">
        <v>7</v>
      </c>
      <c r="AJ41" s="19">
        <v>2</v>
      </c>
      <c r="AK41" s="19">
        <v>3</v>
      </c>
      <c r="AL41" s="19">
        <v>3</v>
      </c>
      <c r="AM41" s="19">
        <v>34</v>
      </c>
      <c r="AN41" s="19">
        <v>38</v>
      </c>
      <c r="AO41" s="19" t="s">
        <v>354</v>
      </c>
      <c r="AP41" s="19">
        <v>5</v>
      </c>
      <c r="AQ41" s="19">
        <v>1</v>
      </c>
      <c r="AU41" s="19">
        <v>12</v>
      </c>
      <c r="AV41" s="19">
        <v>9</v>
      </c>
      <c r="AW41" s="19">
        <v>60</v>
      </c>
      <c r="AX41" s="19">
        <v>11</v>
      </c>
      <c r="AY41" s="19">
        <v>23</v>
      </c>
      <c r="AZ41" s="19">
        <v>2</v>
      </c>
      <c r="BA41" s="19">
        <v>2</v>
      </c>
      <c r="BB41" s="19">
        <v>3</v>
      </c>
      <c r="BC41" s="19">
        <v>21</v>
      </c>
      <c r="BD41" s="19">
        <v>24</v>
      </c>
      <c r="BE41" s="19" t="s">
        <v>354</v>
      </c>
      <c r="BF41" s="19">
        <v>5</v>
      </c>
      <c r="BG41" s="19">
        <v>74</v>
      </c>
      <c r="BH41" s="19">
        <v>4</v>
      </c>
      <c r="BK41" s="19">
        <v>12</v>
      </c>
      <c r="BL41" s="19">
        <v>9</v>
      </c>
      <c r="BM41" s="19">
        <v>60</v>
      </c>
      <c r="BN41" s="19">
        <v>11</v>
      </c>
      <c r="BO41" s="19">
        <v>23</v>
      </c>
      <c r="CV41" s="19">
        <v>429685.532133181</v>
      </c>
      <c r="CW41" s="19">
        <v>4957565.9446639298</v>
      </c>
      <c r="CX41" s="19">
        <v>44.768029609999999</v>
      </c>
      <c r="CY41" s="19">
        <v>-93.888563989999994</v>
      </c>
      <c r="CZ41" s="19" t="s">
        <v>359</v>
      </c>
      <c r="DA41" s="19" t="s">
        <v>5100</v>
      </c>
    </row>
    <row r="42" spans="1:105" s="19" customFormat="1" x14ac:dyDescent="0.25">
      <c r="A42" s="19">
        <v>17</v>
      </c>
      <c r="B42" s="19">
        <v>17</v>
      </c>
      <c r="C42" s="19">
        <v>700282</v>
      </c>
      <c r="D42" s="19">
        <v>2</v>
      </c>
      <c r="E42" s="19">
        <v>212</v>
      </c>
      <c r="F42" s="19">
        <v>132.947</v>
      </c>
      <c r="G42" s="19">
        <v>10</v>
      </c>
      <c r="I42" s="19" t="s">
        <v>353</v>
      </c>
      <c r="J42" s="19" t="s">
        <v>354</v>
      </c>
      <c r="K42" s="19">
        <v>25</v>
      </c>
      <c r="M42" s="19">
        <v>19008438</v>
      </c>
      <c r="O42" s="19">
        <v>3</v>
      </c>
      <c r="P42" s="19">
        <v>26</v>
      </c>
      <c r="Q42" s="19">
        <v>2019</v>
      </c>
      <c r="R42" s="19" t="s">
        <v>368</v>
      </c>
      <c r="S42" s="19">
        <v>19</v>
      </c>
      <c r="T42" s="19" t="s">
        <v>356</v>
      </c>
      <c r="U42" s="19">
        <v>5</v>
      </c>
      <c r="V42" s="19">
        <v>0</v>
      </c>
      <c r="W42" s="19">
        <v>1</v>
      </c>
      <c r="Y42" s="19">
        <v>16</v>
      </c>
      <c r="Z42" s="19">
        <v>2</v>
      </c>
      <c r="AA42" s="19">
        <v>6</v>
      </c>
      <c r="AB42" s="19">
        <v>1</v>
      </c>
      <c r="AD42" s="19">
        <v>1</v>
      </c>
      <c r="AE42" s="19">
        <v>98</v>
      </c>
      <c r="AF42" s="19" t="s">
        <v>357</v>
      </c>
      <c r="AH42" s="19" t="s">
        <v>358</v>
      </c>
      <c r="AI42" s="19">
        <v>4</v>
      </c>
      <c r="AJ42" s="19">
        <v>2</v>
      </c>
      <c r="AK42" s="19">
        <v>2</v>
      </c>
      <c r="AL42" s="19">
        <v>4</v>
      </c>
      <c r="AM42" s="19">
        <v>21</v>
      </c>
      <c r="AN42" s="19">
        <v>70</v>
      </c>
      <c r="AO42" s="19" t="s">
        <v>363</v>
      </c>
      <c r="AP42" s="19">
        <v>5</v>
      </c>
      <c r="AQ42" s="19">
        <v>1</v>
      </c>
      <c r="AU42" s="19">
        <v>12</v>
      </c>
      <c r="AV42" s="19">
        <v>9</v>
      </c>
      <c r="AW42" s="19">
        <v>60</v>
      </c>
      <c r="AX42" s="19">
        <v>11</v>
      </c>
      <c r="AY42" s="19">
        <v>24</v>
      </c>
      <c r="CV42" s="19">
        <v>429705.04752901098</v>
      </c>
      <c r="CW42" s="19">
        <v>4957566.2469854197</v>
      </c>
      <c r="CX42" s="19">
        <v>44.768034249999999</v>
      </c>
      <c r="CY42" s="19">
        <v>-93.888317450000002</v>
      </c>
      <c r="CZ42" s="19" t="s">
        <v>359</v>
      </c>
      <c r="DA42" s="19" t="s">
        <v>5101</v>
      </c>
    </row>
    <row r="43" spans="1:105" s="19" customFormat="1" x14ac:dyDescent="0.25">
      <c r="A43" s="19">
        <v>17</v>
      </c>
      <c r="B43" s="19">
        <v>17</v>
      </c>
      <c r="C43" s="19">
        <v>591327</v>
      </c>
      <c r="D43" s="19">
        <v>2</v>
      </c>
      <c r="E43" s="19">
        <v>212</v>
      </c>
      <c r="F43" s="19">
        <v>132.95699999999999</v>
      </c>
      <c r="G43" s="19">
        <v>10</v>
      </c>
      <c r="I43" s="19" t="s">
        <v>353</v>
      </c>
      <c r="J43" s="19" t="s">
        <v>354</v>
      </c>
      <c r="K43" s="19">
        <v>25</v>
      </c>
      <c r="M43" s="19">
        <v>18011112</v>
      </c>
      <c r="O43" s="19">
        <v>4</v>
      </c>
      <c r="P43" s="19">
        <v>16</v>
      </c>
      <c r="Q43" s="19">
        <v>2018</v>
      </c>
      <c r="R43" s="19" t="s">
        <v>361</v>
      </c>
      <c r="S43" s="19">
        <v>6</v>
      </c>
      <c r="U43" s="19">
        <v>4</v>
      </c>
      <c r="V43" s="19">
        <v>0</v>
      </c>
      <c r="W43" s="19">
        <v>2</v>
      </c>
      <c r="X43" s="19">
        <v>5</v>
      </c>
      <c r="Y43" s="19">
        <v>10</v>
      </c>
      <c r="Z43" s="19">
        <v>2</v>
      </c>
      <c r="AA43" s="19">
        <v>1</v>
      </c>
      <c r="AB43" s="19">
        <v>1</v>
      </c>
      <c r="AD43" s="19">
        <v>5</v>
      </c>
      <c r="AE43" s="19">
        <v>98</v>
      </c>
      <c r="AF43" s="19" t="s">
        <v>357</v>
      </c>
      <c r="AH43" s="19" t="s">
        <v>358</v>
      </c>
      <c r="AI43" s="19">
        <v>10</v>
      </c>
      <c r="AJ43" s="19">
        <v>2</v>
      </c>
      <c r="AK43" s="19">
        <v>4</v>
      </c>
      <c r="AL43" s="19">
        <v>3</v>
      </c>
      <c r="AM43" s="19">
        <v>21</v>
      </c>
      <c r="AN43" s="19">
        <v>19</v>
      </c>
      <c r="AO43" s="19" t="s">
        <v>354</v>
      </c>
      <c r="AP43" s="19">
        <v>5</v>
      </c>
      <c r="AQ43" s="19">
        <v>71</v>
      </c>
      <c r="AU43" s="19">
        <v>12</v>
      </c>
      <c r="AV43" s="19">
        <v>9</v>
      </c>
      <c r="AW43" s="19">
        <v>60</v>
      </c>
      <c r="AX43" s="19">
        <v>11</v>
      </c>
      <c r="AY43" s="19">
        <v>23</v>
      </c>
      <c r="AZ43" s="19">
        <v>2</v>
      </c>
      <c r="BA43" s="19">
        <v>3</v>
      </c>
      <c r="BB43" s="19">
        <v>4</v>
      </c>
      <c r="BC43" s="19">
        <v>21</v>
      </c>
      <c r="BD43" s="19">
        <v>62</v>
      </c>
      <c r="BE43" s="19" t="s">
        <v>354</v>
      </c>
      <c r="BF43" s="19">
        <v>5</v>
      </c>
      <c r="BG43" s="19">
        <v>1</v>
      </c>
      <c r="BK43" s="19">
        <v>12</v>
      </c>
      <c r="BL43" s="19">
        <v>9</v>
      </c>
      <c r="BM43" s="19">
        <v>60</v>
      </c>
      <c r="BN43" s="19">
        <v>11</v>
      </c>
      <c r="BO43" s="19">
        <v>24</v>
      </c>
      <c r="CV43" s="19">
        <v>429722.45197595499</v>
      </c>
      <c r="CW43" s="19">
        <v>4957567.3320006402</v>
      </c>
      <c r="CX43" s="19">
        <v>44.768045729999997</v>
      </c>
      <c r="CY43" s="19">
        <v>-93.888097689999995</v>
      </c>
      <c r="CZ43" s="19" t="s">
        <v>359</v>
      </c>
      <c r="DA43" s="19" t="s">
        <v>5102</v>
      </c>
    </row>
    <row r="44" spans="1:105" s="19" customFormat="1" x14ac:dyDescent="0.25">
      <c r="A44" s="19">
        <v>17</v>
      </c>
      <c r="B44" s="19">
        <v>17</v>
      </c>
      <c r="C44" s="19">
        <v>781092</v>
      </c>
      <c r="D44" s="19">
        <v>2</v>
      </c>
      <c r="E44" s="19">
        <v>212</v>
      </c>
      <c r="F44" s="19">
        <v>132.965</v>
      </c>
      <c r="G44" s="19">
        <v>10</v>
      </c>
      <c r="I44" s="19" t="s">
        <v>353</v>
      </c>
      <c r="J44" s="19" t="s">
        <v>354</v>
      </c>
      <c r="K44" s="19">
        <v>25</v>
      </c>
      <c r="M44" s="19">
        <v>20001774</v>
      </c>
      <c r="N44" s="19">
        <v>200190101</v>
      </c>
      <c r="O44" s="19">
        <v>1</v>
      </c>
      <c r="P44" s="19">
        <v>19</v>
      </c>
      <c r="Q44" s="19">
        <v>2020</v>
      </c>
      <c r="R44" s="19" t="s">
        <v>366</v>
      </c>
      <c r="S44" s="19">
        <v>14</v>
      </c>
      <c r="U44" s="19">
        <v>5</v>
      </c>
      <c r="V44" s="19">
        <v>0</v>
      </c>
      <c r="W44" s="19">
        <v>1</v>
      </c>
      <c r="Y44" s="19">
        <v>48</v>
      </c>
      <c r="Z44" s="19">
        <v>2</v>
      </c>
      <c r="AA44" s="19">
        <v>1</v>
      </c>
      <c r="AB44" s="19">
        <v>4</v>
      </c>
      <c r="AD44" s="19">
        <v>5</v>
      </c>
      <c r="AE44" s="19">
        <v>98</v>
      </c>
      <c r="AF44" s="19" t="s">
        <v>357</v>
      </c>
      <c r="AH44" s="19" t="s">
        <v>358</v>
      </c>
      <c r="AI44" s="19">
        <v>3</v>
      </c>
      <c r="AJ44" s="19">
        <v>2</v>
      </c>
      <c r="AK44" s="19">
        <v>2</v>
      </c>
      <c r="AL44" s="19">
        <v>4</v>
      </c>
      <c r="AM44" s="19">
        <v>21</v>
      </c>
      <c r="AN44" s="19">
        <v>16</v>
      </c>
      <c r="AO44" s="19" t="s">
        <v>363</v>
      </c>
      <c r="AP44" s="19">
        <v>5</v>
      </c>
      <c r="AQ44" s="19">
        <v>1</v>
      </c>
      <c r="AU44" s="19">
        <v>12</v>
      </c>
      <c r="AV44" s="19">
        <v>9</v>
      </c>
      <c r="AW44" s="19">
        <v>60</v>
      </c>
      <c r="AX44" s="19">
        <v>11</v>
      </c>
      <c r="AY44" s="19">
        <v>24</v>
      </c>
      <c r="CV44" s="19">
        <v>429735.09384383197</v>
      </c>
      <c r="CW44" s="19">
        <v>4957567.5976016298</v>
      </c>
      <c r="CX44" s="19">
        <v>44.768049359999999</v>
      </c>
      <c r="CY44" s="19">
        <v>-93.887937989999998</v>
      </c>
      <c r="CZ44" s="19" t="s">
        <v>359</v>
      </c>
      <c r="DA44" s="19" t="s">
        <v>5103</v>
      </c>
    </row>
    <row r="45" spans="1:105" s="19" customFormat="1" x14ac:dyDescent="0.25">
      <c r="A45" s="19" t="s">
        <v>5090</v>
      </c>
      <c r="B45" s="19" t="s">
        <v>5090</v>
      </c>
      <c r="C45" s="19">
        <v>587355</v>
      </c>
      <c r="D45" s="19">
        <v>2</v>
      </c>
      <c r="E45" s="19">
        <v>212</v>
      </c>
      <c r="F45" s="19">
        <v>132.00200000000001</v>
      </c>
      <c r="G45" s="19">
        <v>10</v>
      </c>
      <c r="I45" s="19" t="s">
        <v>1633</v>
      </c>
      <c r="J45" s="19" t="s">
        <v>354</v>
      </c>
      <c r="K45" s="19">
        <v>25</v>
      </c>
      <c r="M45" s="19">
        <v>18504456</v>
      </c>
      <c r="O45" s="19">
        <v>4</v>
      </c>
      <c r="P45" s="19">
        <v>2</v>
      </c>
      <c r="Q45" s="19">
        <v>2018</v>
      </c>
      <c r="R45" s="19" t="s">
        <v>361</v>
      </c>
      <c r="S45" s="19">
        <v>16</v>
      </c>
      <c r="T45" s="19" t="s">
        <v>356</v>
      </c>
      <c r="U45" s="19">
        <v>5</v>
      </c>
      <c r="V45" s="19">
        <v>0</v>
      </c>
      <c r="W45" s="19">
        <v>2</v>
      </c>
      <c r="X45" s="19">
        <v>12</v>
      </c>
      <c r="Y45" s="19">
        <v>10</v>
      </c>
      <c r="Z45" s="19">
        <v>2</v>
      </c>
      <c r="AA45" s="19">
        <v>1</v>
      </c>
      <c r="AB45" s="19">
        <v>2</v>
      </c>
      <c r="AD45" s="19">
        <v>2</v>
      </c>
      <c r="AE45" s="19">
        <v>98</v>
      </c>
      <c r="AF45" s="19" t="s">
        <v>5104</v>
      </c>
      <c r="AH45" s="19" t="s">
        <v>405</v>
      </c>
      <c r="AI45" s="19">
        <v>7</v>
      </c>
      <c r="AJ45" s="19">
        <v>2</v>
      </c>
      <c r="AK45" s="19">
        <v>4</v>
      </c>
      <c r="AL45" s="19">
        <v>4</v>
      </c>
      <c r="AM45" s="19">
        <v>21</v>
      </c>
      <c r="AN45" s="19">
        <v>34</v>
      </c>
      <c r="AO45" s="19" t="s">
        <v>363</v>
      </c>
      <c r="AP45" s="19">
        <v>5</v>
      </c>
      <c r="AQ45" s="19">
        <v>4</v>
      </c>
      <c r="AU45" s="19">
        <v>12</v>
      </c>
      <c r="AV45" s="19">
        <v>9</v>
      </c>
      <c r="AW45" s="19">
        <v>60</v>
      </c>
      <c r="AX45" s="19">
        <v>11</v>
      </c>
      <c r="AY45" s="19">
        <v>21</v>
      </c>
      <c r="AZ45" s="19">
        <v>2</v>
      </c>
      <c r="BA45" s="19">
        <v>4</v>
      </c>
      <c r="BB45" s="19">
        <v>4</v>
      </c>
      <c r="BC45" s="19">
        <v>26</v>
      </c>
      <c r="BD45" s="19">
        <v>30</v>
      </c>
      <c r="BE45" s="19" t="s">
        <v>363</v>
      </c>
      <c r="BF45" s="19">
        <v>5</v>
      </c>
      <c r="BG45" s="19">
        <v>1</v>
      </c>
      <c r="BK45" s="19">
        <v>12</v>
      </c>
      <c r="BL45" s="19">
        <v>9</v>
      </c>
      <c r="BM45" s="19">
        <v>60</v>
      </c>
      <c r="BN45" s="19">
        <v>11</v>
      </c>
      <c r="BO45" s="19">
        <v>21</v>
      </c>
      <c r="CV45" s="19">
        <v>428172.89814579702</v>
      </c>
      <c r="CW45" s="19">
        <v>4957595.3856574399</v>
      </c>
      <c r="CX45" s="19">
        <v>44.768144300000003</v>
      </c>
      <c r="CY45" s="19">
        <v>-93.907680929999998</v>
      </c>
      <c r="CZ45" s="19" t="s">
        <v>359</v>
      </c>
      <c r="DA45" s="19" t="s">
        <v>5105</v>
      </c>
    </row>
    <row r="46" spans="1:105" s="19" customFormat="1" x14ac:dyDescent="0.25">
      <c r="A46" s="19" t="s">
        <v>5090</v>
      </c>
      <c r="B46" s="19" t="s">
        <v>5090</v>
      </c>
      <c r="C46" s="19">
        <v>775830</v>
      </c>
      <c r="D46" s="19">
        <v>2</v>
      </c>
      <c r="E46" s="19">
        <v>212</v>
      </c>
      <c r="F46" s="19">
        <v>132.179</v>
      </c>
      <c r="G46" s="19">
        <v>10</v>
      </c>
      <c r="I46" s="19" t="s">
        <v>1633</v>
      </c>
      <c r="J46" s="19" t="s">
        <v>354</v>
      </c>
      <c r="K46" s="19">
        <v>25</v>
      </c>
      <c r="M46" s="19">
        <v>19038689</v>
      </c>
      <c r="O46" s="19">
        <v>12</v>
      </c>
      <c r="P46" s="19">
        <v>31</v>
      </c>
      <c r="Q46" s="19">
        <v>2019</v>
      </c>
      <c r="R46" s="19" t="s">
        <v>368</v>
      </c>
      <c r="S46" s="19">
        <v>6</v>
      </c>
      <c r="T46" s="19">
        <v>98</v>
      </c>
      <c r="U46" s="19">
        <v>3</v>
      </c>
      <c r="V46" s="19">
        <v>0</v>
      </c>
      <c r="W46" s="19">
        <v>1</v>
      </c>
      <c r="Y46" s="19">
        <v>48</v>
      </c>
      <c r="Z46" s="19">
        <v>2</v>
      </c>
      <c r="AA46" s="19">
        <v>6</v>
      </c>
      <c r="AB46" s="19">
        <v>1</v>
      </c>
      <c r="AD46" s="19">
        <v>5</v>
      </c>
      <c r="AE46" s="19">
        <v>98</v>
      </c>
      <c r="AF46" s="19" t="s">
        <v>357</v>
      </c>
      <c r="AH46" s="19" t="s">
        <v>358</v>
      </c>
      <c r="AI46" s="19">
        <v>3</v>
      </c>
      <c r="AJ46" s="19">
        <v>2</v>
      </c>
      <c r="AK46" s="19">
        <v>3</v>
      </c>
      <c r="AL46" s="19">
        <v>3</v>
      </c>
      <c r="AM46" s="19">
        <v>21</v>
      </c>
      <c r="AN46" s="19">
        <v>33</v>
      </c>
      <c r="AO46" s="19" t="s">
        <v>354</v>
      </c>
      <c r="AP46" s="19">
        <v>5</v>
      </c>
      <c r="AQ46" s="19">
        <v>1</v>
      </c>
      <c r="AU46" s="19">
        <v>12</v>
      </c>
      <c r="AV46" s="19">
        <v>9</v>
      </c>
      <c r="AW46" s="19">
        <v>60</v>
      </c>
      <c r="AX46" s="19">
        <v>11</v>
      </c>
      <c r="AY46" s="19">
        <v>21</v>
      </c>
      <c r="CV46" s="19">
        <v>428469.58922949003</v>
      </c>
      <c r="CW46" s="19">
        <v>4957581.0702235401</v>
      </c>
      <c r="CX46" s="19">
        <v>44.768045180000001</v>
      </c>
      <c r="CY46" s="19">
        <v>-93.903930099999997</v>
      </c>
      <c r="CZ46" s="19" t="s">
        <v>359</v>
      </c>
      <c r="DA46" s="19" t="s">
        <v>5106</v>
      </c>
    </row>
    <row r="47" spans="1:105" s="19" customFormat="1" x14ac:dyDescent="0.25">
      <c r="A47" s="19" t="s">
        <v>5090</v>
      </c>
      <c r="B47" s="19" t="s">
        <v>5090</v>
      </c>
      <c r="C47" s="19">
        <v>584494</v>
      </c>
      <c r="D47" s="19">
        <v>2</v>
      </c>
      <c r="E47" s="19">
        <v>212</v>
      </c>
      <c r="F47" s="19">
        <v>132.27199999999999</v>
      </c>
      <c r="G47" s="19">
        <v>10</v>
      </c>
      <c r="I47" s="19" t="s">
        <v>1633</v>
      </c>
      <c r="J47" s="19" t="s">
        <v>354</v>
      </c>
      <c r="K47" s="19">
        <v>25</v>
      </c>
      <c r="M47" s="19">
        <v>18008231</v>
      </c>
      <c r="O47" s="19">
        <v>3</v>
      </c>
      <c r="P47" s="19">
        <v>20</v>
      </c>
      <c r="Q47" s="19">
        <v>2018</v>
      </c>
      <c r="R47" s="19" t="s">
        <v>368</v>
      </c>
      <c r="S47" s="19">
        <v>8</v>
      </c>
      <c r="U47" s="19">
        <v>5</v>
      </c>
      <c r="V47" s="19">
        <v>0</v>
      </c>
      <c r="W47" s="19">
        <v>1</v>
      </c>
      <c r="Y47" s="19">
        <v>48</v>
      </c>
      <c r="Z47" s="19">
        <v>2</v>
      </c>
      <c r="AA47" s="19">
        <v>1</v>
      </c>
      <c r="AB47" s="19">
        <v>5</v>
      </c>
      <c r="AD47" s="19">
        <v>2</v>
      </c>
      <c r="AE47" s="19">
        <v>98</v>
      </c>
      <c r="AF47" s="19" t="s">
        <v>357</v>
      </c>
      <c r="AH47" s="19" t="s">
        <v>358</v>
      </c>
      <c r="AI47" s="19">
        <v>3</v>
      </c>
      <c r="AJ47" s="19">
        <v>2</v>
      </c>
      <c r="AK47" s="19">
        <v>2</v>
      </c>
      <c r="AL47" s="19">
        <v>3</v>
      </c>
      <c r="AM47" s="19">
        <v>21</v>
      </c>
      <c r="AN47" s="19">
        <v>38</v>
      </c>
      <c r="AO47" s="19" t="s">
        <v>363</v>
      </c>
      <c r="AP47" s="19">
        <v>5</v>
      </c>
      <c r="AQ47" s="19">
        <v>1</v>
      </c>
      <c r="AU47" s="19">
        <v>12</v>
      </c>
      <c r="AV47" s="19">
        <v>9</v>
      </c>
      <c r="AW47" s="19">
        <v>60</v>
      </c>
      <c r="AX47" s="19">
        <v>11</v>
      </c>
      <c r="AY47" s="19">
        <v>21</v>
      </c>
      <c r="CV47" s="19">
        <v>428620.25369275699</v>
      </c>
      <c r="CW47" s="19">
        <v>4957582.1212904695</v>
      </c>
      <c r="CX47" s="19">
        <v>44.768069699999998</v>
      </c>
      <c r="CY47" s="19">
        <v>-93.902026530000001</v>
      </c>
      <c r="CZ47" s="19" t="s">
        <v>359</v>
      </c>
      <c r="DA47" s="19" t="s">
        <v>5107</v>
      </c>
    </row>
    <row r="48" spans="1:105" s="19" customFormat="1" x14ac:dyDescent="0.25">
      <c r="A48" s="19" t="s">
        <v>5090</v>
      </c>
      <c r="B48" s="19" t="s">
        <v>5090</v>
      </c>
      <c r="C48" s="19">
        <v>757292</v>
      </c>
      <c r="D48" s="19">
        <v>2</v>
      </c>
      <c r="E48" s="19">
        <v>212</v>
      </c>
      <c r="F48" s="19">
        <v>132.28399999999999</v>
      </c>
      <c r="G48" s="19">
        <v>10</v>
      </c>
      <c r="I48" s="19" t="s">
        <v>1633</v>
      </c>
      <c r="J48" s="19" t="s">
        <v>354</v>
      </c>
      <c r="K48" s="19">
        <v>25</v>
      </c>
      <c r="M48" s="19">
        <v>19032106</v>
      </c>
      <c r="O48" s="19">
        <v>10</v>
      </c>
      <c r="P48" s="19">
        <v>26</v>
      </c>
      <c r="Q48" s="19">
        <v>2019</v>
      </c>
      <c r="R48" s="19" t="s">
        <v>364</v>
      </c>
      <c r="S48" s="19">
        <v>3</v>
      </c>
      <c r="T48" s="19" t="s">
        <v>356</v>
      </c>
      <c r="U48" s="19">
        <v>5</v>
      </c>
      <c r="V48" s="19">
        <v>0</v>
      </c>
      <c r="W48" s="19">
        <v>1</v>
      </c>
      <c r="Y48" s="19">
        <v>16</v>
      </c>
      <c r="Z48" s="19">
        <v>2</v>
      </c>
      <c r="AA48" s="19">
        <v>6</v>
      </c>
      <c r="AB48" s="19">
        <v>1</v>
      </c>
      <c r="AD48" s="19">
        <v>1</v>
      </c>
      <c r="AE48" s="19">
        <v>98</v>
      </c>
      <c r="AF48" s="19" t="s">
        <v>357</v>
      </c>
      <c r="AH48" s="19" t="s">
        <v>358</v>
      </c>
      <c r="AI48" s="19">
        <v>4</v>
      </c>
      <c r="AJ48" s="19">
        <v>2</v>
      </c>
      <c r="AK48" s="19">
        <v>4</v>
      </c>
      <c r="AL48" s="19">
        <v>4</v>
      </c>
      <c r="AM48" s="19">
        <v>21</v>
      </c>
      <c r="AN48" s="19">
        <v>62</v>
      </c>
      <c r="AO48" s="19" t="s">
        <v>354</v>
      </c>
      <c r="AP48" s="19">
        <v>5</v>
      </c>
      <c r="AQ48" s="19">
        <v>1</v>
      </c>
      <c r="AU48" s="19">
        <v>12</v>
      </c>
      <c r="AV48" s="19">
        <v>9</v>
      </c>
      <c r="AW48" s="19">
        <v>60</v>
      </c>
      <c r="AX48" s="19">
        <v>11</v>
      </c>
      <c r="AY48" s="19">
        <v>21</v>
      </c>
      <c r="CV48" s="19">
        <v>428638.86194860702</v>
      </c>
      <c r="CW48" s="19">
        <v>4957586.4865360903</v>
      </c>
      <c r="CX48" s="19">
        <v>44.768110849999999</v>
      </c>
      <c r="CY48" s="19">
        <v>-93.901792020000002</v>
      </c>
      <c r="CZ48" s="19" t="s">
        <v>359</v>
      </c>
      <c r="DA48" s="19" t="s">
        <v>5108</v>
      </c>
    </row>
    <row r="49" spans="1:105" s="19" customFormat="1" x14ac:dyDescent="0.25">
      <c r="A49" s="19" t="s">
        <v>5090</v>
      </c>
      <c r="B49" s="19" t="s">
        <v>5090</v>
      </c>
      <c r="C49" s="19">
        <v>761503</v>
      </c>
      <c r="D49" s="19">
        <v>2</v>
      </c>
      <c r="E49" s="19">
        <v>212</v>
      </c>
      <c r="F49" s="19">
        <v>132.59</v>
      </c>
      <c r="G49" s="19">
        <v>10</v>
      </c>
      <c r="I49" s="19" t="s">
        <v>1633</v>
      </c>
      <c r="J49" s="19" t="s">
        <v>354</v>
      </c>
      <c r="K49" s="19">
        <v>25</v>
      </c>
      <c r="M49" s="19">
        <v>19033767</v>
      </c>
      <c r="O49" s="19">
        <v>11</v>
      </c>
      <c r="P49" s="19">
        <v>11</v>
      </c>
      <c r="Q49" s="19">
        <v>2019</v>
      </c>
      <c r="R49" s="19" t="s">
        <v>361</v>
      </c>
      <c r="S49" s="19">
        <v>5</v>
      </c>
      <c r="U49" s="19">
        <v>5</v>
      </c>
      <c r="V49" s="19">
        <v>0</v>
      </c>
      <c r="W49" s="19">
        <v>1</v>
      </c>
      <c r="Y49" s="19">
        <v>16</v>
      </c>
      <c r="Z49" s="19">
        <v>2</v>
      </c>
      <c r="AA49" s="19">
        <v>6</v>
      </c>
      <c r="AB49" s="19">
        <v>1</v>
      </c>
      <c r="AD49" s="19">
        <v>1</v>
      </c>
      <c r="AE49" s="19">
        <v>98</v>
      </c>
      <c r="AF49" s="19" t="s">
        <v>357</v>
      </c>
      <c r="AH49" s="19" t="s">
        <v>358</v>
      </c>
      <c r="AI49" s="19">
        <v>4</v>
      </c>
      <c r="AJ49" s="19">
        <v>2</v>
      </c>
      <c r="AK49" s="19">
        <v>4</v>
      </c>
      <c r="AL49" s="19">
        <v>3</v>
      </c>
      <c r="AM49" s="19">
        <v>21</v>
      </c>
      <c r="AN49" s="19">
        <v>64</v>
      </c>
      <c r="AO49" s="19" t="s">
        <v>354</v>
      </c>
      <c r="AP49" s="19">
        <v>5</v>
      </c>
      <c r="AQ49" s="19">
        <v>1</v>
      </c>
      <c r="AU49" s="19">
        <v>12</v>
      </c>
      <c r="AV49" s="19">
        <v>9</v>
      </c>
      <c r="AW49" s="19">
        <v>60</v>
      </c>
      <c r="AX49" s="19">
        <v>11</v>
      </c>
      <c r="AY49" s="19">
        <v>21</v>
      </c>
      <c r="CV49" s="19">
        <v>429131.583553467</v>
      </c>
      <c r="CW49" s="19">
        <v>4957575.8022013698</v>
      </c>
      <c r="CX49" s="19">
        <v>44.768063669999997</v>
      </c>
      <c r="CY49" s="19">
        <v>-93.895564759999999</v>
      </c>
      <c r="CZ49" s="19" t="s">
        <v>359</v>
      </c>
      <c r="DA49" s="19" t="s">
        <v>5109</v>
      </c>
    </row>
    <row r="50" spans="1:105" s="19" customFormat="1" x14ac:dyDescent="0.25">
      <c r="A50" s="19" t="s">
        <v>5090</v>
      </c>
      <c r="B50" s="19" t="s">
        <v>5090</v>
      </c>
      <c r="C50" s="19">
        <v>817150</v>
      </c>
      <c r="D50" s="19">
        <v>2</v>
      </c>
      <c r="E50" s="19">
        <v>212</v>
      </c>
      <c r="F50" s="19">
        <v>132.65100000000001</v>
      </c>
      <c r="G50" s="19">
        <v>10</v>
      </c>
      <c r="I50" s="19" t="s">
        <v>1633</v>
      </c>
      <c r="J50" s="19" t="s">
        <v>354</v>
      </c>
      <c r="K50" s="19">
        <v>25</v>
      </c>
      <c r="M50" s="19">
        <v>20018164</v>
      </c>
      <c r="N50" s="19">
        <v>201820018</v>
      </c>
      <c r="O50" s="19">
        <v>6</v>
      </c>
      <c r="P50" s="19">
        <v>30</v>
      </c>
      <c r="Q50" s="19">
        <v>2020</v>
      </c>
      <c r="R50" s="19" t="s">
        <v>368</v>
      </c>
      <c r="S50" s="19">
        <v>8</v>
      </c>
      <c r="T50" s="19" t="s">
        <v>369</v>
      </c>
      <c r="U50" s="19">
        <v>5</v>
      </c>
      <c r="V50" s="19">
        <v>0</v>
      </c>
      <c r="W50" s="19">
        <v>1</v>
      </c>
      <c r="Y50" s="19">
        <v>46</v>
      </c>
      <c r="Z50" s="19">
        <v>2</v>
      </c>
      <c r="AA50" s="19">
        <v>1</v>
      </c>
      <c r="AB50" s="19">
        <v>1</v>
      </c>
      <c r="AD50" s="19">
        <v>1</v>
      </c>
      <c r="AE50" s="19">
        <v>98</v>
      </c>
      <c r="AF50" s="19" t="s">
        <v>357</v>
      </c>
      <c r="AH50" s="19" t="s">
        <v>358</v>
      </c>
      <c r="AI50" s="19">
        <v>3</v>
      </c>
      <c r="AJ50" s="19">
        <v>2</v>
      </c>
      <c r="AK50" s="19">
        <v>3</v>
      </c>
      <c r="AL50" s="19">
        <v>3</v>
      </c>
      <c r="AM50" s="19">
        <v>21</v>
      </c>
      <c r="AN50" s="19">
        <v>29</v>
      </c>
      <c r="AO50" s="19" t="s">
        <v>363</v>
      </c>
      <c r="AP50" s="19">
        <v>5</v>
      </c>
      <c r="AQ50" s="19">
        <v>99</v>
      </c>
      <c r="AU50" s="19">
        <v>12</v>
      </c>
      <c r="AV50" s="19">
        <v>98</v>
      </c>
      <c r="AW50" s="19">
        <v>60</v>
      </c>
      <c r="AX50" s="19">
        <v>11</v>
      </c>
      <c r="AY50" s="19">
        <v>21</v>
      </c>
      <c r="CV50" s="19">
        <v>429229.06116037199</v>
      </c>
      <c r="CW50" s="19">
        <v>4957561.7483330602</v>
      </c>
      <c r="CX50" s="19">
        <v>44.767946819999999</v>
      </c>
      <c r="CY50" s="19">
        <v>-93.894331140000006</v>
      </c>
      <c r="CZ50" s="19" t="s">
        <v>359</v>
      </c>
      <c r="DA50" s="19" t="s">
        <v>5110</v>
      </c>
    </row>
    <row r="51" spans="1:105" s="19" customFormat="1" x14ac:dyDescent="0.25">
      <c r="A51" s="19" t="s">
        <v>5090</v>
      </c>
      <c r="B51" s="19" t="s">
        <v>5090</v>
      </c>
      <c r="C51" s="19">
        <v>727369</v>
      </c>
      <c r="D51" s="19">
        <v>2</v>
      </c>
      <c r="E51" s="19">
        <v>212</v>
      </c>
      <c r="F51" s="19">
        <v>132.68700000000001</v>
      </c>
      <c r="G51" s="19">
        <v>10</v>
      </c>
      <c r="I51" s="19" t="s">
        <v>1633</v>
      </c>
      <c r="J51" s="19" t="s">
        <v>354</v>
      </c>
      <c r="K51" s="19">
        <v>25</v>
      </c>
      <c r="M51" s="19">
        <v>19017225</v>
      </c>
      <c r="O51" s="19">
        <v>6</v>
      </c>
      <c r="P51" s="19">
        <v>17</v>
      </c>
      <c r="Q51" s="19">
        <v>2019</v>
      </c>
      <c r="R51" s="19" t="s">
        <v>361</v>
      </c>
      <c r="S51" s="19">
        <v>6</v>
      </c>
      <c r="U51" s="19">
        <v>5</v>
      </c>
      <c r="V51" s="19">
        <v>0</v>
      </c>
      <c r="W51" s="19">
        <v>1</v>
      </c>
      <c r="Y51" s="19">
        <v>16</v>
      </c>
      <c r="Z51" s="19">
        <v>2</v>
      </c>
      <c r="AA51" s="19">
        <v>1</v>
      </c>
      <c r="AB51" s="19">
        <v>2</v>
      </c>
      <c r="AD51" s="19">
        <v>1</v>
      </c>
      <c r="AE51" s="19">
        <v>98</v>
      </c>
      <c r="AF51" s="19" t="s">
        <v>357</v>
      </c>
      <c r="AH51" s="19" t="s">
        <v>358</v>
      </c>
      <c r="AI51" s="19">
        <v>4</v>
      </c>
      <c r="AJ51" s="19">
        <v>2</v>
      </c>
      <c r="AK51" s="19">
        <v>4</v>
      </c>
      <c r="AL51" s="19">
        <v>3</v>
      </c>
      <c r="AM51" s="19">
        <v>21</v>
      </c>
      <c r="AN51" s="19">
        <v>45</v>
      </c>
      <c r="AO51" s="19" t="s">
        <v>354</v>
      </c>
      <c r="AP51" s="19">
        <v>5</v>
      </c>
      <c r="AQ51" s="19">
        <v>1</v>
      </c>
      <c r="AU51" s="19">
        <v>12</v>
      </c>
      <c r="AV51" s="19">
        <v>9</v>
      </c>
      <c r="AW51" s="19">
        <v>60</v>
      </c>
      <c r="AX51" s="19">
        <v>11</v>
      </c>
      <c r="AY51" s="19">
        <v>21</v>
      </c>
      <c r="CV51" s="19">
        <v>429288.21170006797</v>
      </c>
      <c r="CW51" s="19">
        <v>4957571.5663595702</v>
      </c>
      <c r="CX51" s="19">
        <v>44.76804104</v>
      </c>
      <c r="CY51" s="19">
        <v>-93.893585099999996</v>
      </c>
      <c r="CZ51" s="19" t="s">
        <v>359</v>
      </c>
      <c r="DA51" s="19" t="s">
        <v>5111</v>
      </c>
    </row>
    <row r="52" spans="1:105" s="19" customFormat="1" x14ac:dyDescent="0.25">
      <c r="A52" s="19" t="s">
        <v>5090</v>
      </c>
      <c r="B52" s="19" t="s">
        <v>5090</v>
      </c>
      <c r="C52" s="19">
        <v>835462</v>
      </c>
      <c r="D52" s="19">
        <v>2</v>
      </c>
      <c r="E52" s="19">
        <v>212</v>
      </c>
      <c r="F52" s="19">
        <v>132.71899999999999</v>
      </c>
      <c r="G52" s="19">
        <v>10</v>
      </c>
      <c r="I52" s="19" t="s">
        <v>1633</v>
      </c>
      <c r="J52" s="19" t="s">
        <v>354</v>
      </c>
      <c r="K52" s="19">
        <v>25</v>
      </c>
      <c r="M52" s="19">
        <v>20023776</v>
      </c>
      <c r="N52" s="19">
        <v>202270158</v>
      </c>
      <c r="O52" s="19">
        <v>8</v>
      </c>
      <c r="P52" s="19">
        <v>14</v>
      </c>
      <c r="Q52" s="19">
        <v>2020</v>
      </c>
      <c r="R52" s="19" t="s">
        <v>362</v>
      </c>
      <c r="S52" s="19">
        <v>19</v>
      </c>
      <c r="U52" s="19">
        <v>5</v>
      </c>
      <c r="V52" s="19">
        <v>0</v>
      </c>
      <c r="W52" s="19">
        <v>1</v>
      </c>
      <c r="Y52" s="19">
        <v>89</v>
      </c>
      <c r="Z52" s="19">
        <v>2</v>
      </c>
      <c r="AA52" s="19">
        <v>6</v>
      </c>
      <c r="AB52" s="19">
        <v>3</v>
      </c>
      <c r="AD52" s="19">
        <v>2</v>
      </c>
      <c r="AE52" s="19">
        <v>2</v>
      </c>
      <c r="AF52" s="19" t="s">
        <v>357</v>
      </c>
      <c r="AH52" s="19" t="s">
        <v>358</v>
      </c>
      <c r="AI52" s="19">
        <v>4</v>
      </c>
      <c r="AJ52" s="19">
        <v>2</v>
      </c>
      <c r="AK52" s="19">
        <v>2</v>
      </c>
      <c r="AL52" s="19">
        <v>4</v>
      </c>
      <c r="AM52" s="19">
        <v>21</v>
      </c>
      <c r="AN52" s="19">
        <v>33</v>
      </c>
      <c r="AO52" s="19" t="s">
        <v>354</v>
      </c>
      <c r="AP52" s="19">
        <v>10</v>
      </c>
      <c r="AQ52" s="19">
        <v>62</v>
      </c>
      <c r="AR52" s="19">
        <v>90</v>
      </c>
      <c r="AU52" s="19">
        <v>12</v>
      </c>
      <c r="AV52" s="19">
        <v>9</v>
      </c>
      <c r="AW52" s="19">
        <v>60</v>
      </c>
      <c r="AX52" s="19">
        <v>11</v>
      </c>
      <c r="AY52" s="19">
        <v>21</v>
      </c>
      <c r="CV52" s="19">
        <v>429339.12804717198</v>
      </c>
      <c r="CW52" s="19">
        <v>4957570.8288047099</v>
      </c>
      <c r="CX52" s="19">
        <v>44.768039440000003</v>
      </c>
      <c r="CY52" s="19">
        <v>-93.892941649999997</v>
      </c>
      <c r="CZ52" s="19" t="s">
        <v>359</v>
      </c>
      <c r="DA52" s="19" t="s">
        <v>5112</v>
      </c>
    </row>
    <row r="53" spans="1:105" s="19" customFormat="1" x14ac:dyDescent="0.25">
      <c r="A53" s="19" t="s">
        <v>5090</v>
      </c>
      <c r="B53" s="19" t="s">
        <v>5090</v>
      </c>
      <c r="C53" s="19">
        <v>746574</v>
      </c>
      <c r="D53" s="19">
        <v>2</v>
      </c>
      <c r="E53" s="19">
        <v>212</v>
      </c>
      <c r="F53" s="19">
        <v>132.74199999999999</v>
      </c>
      <c r="G53" s="19">
        <v>10</v>
      </c>
      <c r="I53" s="19" t="s">
        <v>1633</v>
      </c>
      <c r="J53" s="19" t="s">
        <v>354</v>
      </c>
      <c r="K53" s="19">
        <v>25</v>
      </c>
      <c r="M53" s="19">
        <v>19510951</v>
      </c>
      <c r="O53" s="19">
        <v>9</v>
      </c>
      <c r="P53" s="19">
        <v>9</v>
      </c>
      <c r="Q53" s="19">
        <v>2019</v>
      </c>
      <c r="R53" s="19" t="s">
        <v>361</v>
      </c>
      <c r="S53" s="19">
        <v>17</v>
      </c>
      <c r="U53" s="19">
        <v>4</v>
      </c>
      <c r="V53" s="19">
        <v>0</v>
      </c>
      <c r="W53" s="19">
        <v>2</v>
      </c>
      <c r="X53" s="19">
        <v>12</v>
      </c>
      <c r="Y53" s="19">
        <v>10</v>
      </c>
      <c r="Z53" s="19">
        <v>2</v>
      </c>
      <c r="AA53" s="19">
        <v>1</v>
      </c>
      <c r="AB53" s="19">
        <v>2</v>
      </c>
      <c r="AD53" s="19">
        <v>2</v>
      </c>
      <c r="AE53" s="19">
        <v>98</v>
      </c>
      <c r="AF53" s="19" t="s">
        <v>5113</v>
      </c>
      <c r="AH53" s="19" t="s">
        <v>358</v>
      </c>
      <c r="AI53" s="19">
        <v>7</v>
      </c>
      <c r="AJ53" s="19">
        <v>2</v>
      </c>
      <c r="AK53" s="19">
        <v>4</v>
      </c>
      <c r="AL53" s="19">
        <v>3</v>
      </c>
      <c r="AM53" s="19">
        <v>21</v>
      </c>
      <c r="AN53" s="19">
        <v>27</v>
      </c>
      <c r="AO53" s="19" t="s">
        <v>363</v>
      </c>
      <c r="AP53" s="19">
        <v>5</v>
      </c>
      <c r="AQ53" s="19">
        <v>4</v>
      </c>
      <c r="AU53" s="19">
        <v>12</v>
      </c>
      <c r="AV53" s="19">
        <v>9</v>
      </c>
      <c r="AW53" s="19">
        <v>60</v>
      </c>
      <c r="AX53" s="19">
        <v>11</v>
      </c>
      <c r="AY53" s="19">
        <v>21</v>
      </c>
      <c r="AZ53" s="19">
        <v>2</v>
      </c>
      <c r="BA53" s="19">
        <v>2</v>
      </c>
      <c r="BB53" s="19">
        <v>3</v>
      </c>
      <c r="BC53" s="19">
        <v>24</v>
      </c>
      <c r="BD53" s="19">
        <v>69</v>
      </c>
      <c r="BE53" s="19" t="s">
        <v>363</v>
      </c>
      <c r="BF53" s="19">
        <v>5</v>
      </c>
      <c r="BG53" s="19">
        <v>1</v>
      </c>
      <c r="BK53" s="19">
        <v>12</v>
      </c>
      <c r="BL53" s="19">
        <v>9</v>
      </c>
      <c r="BM53" s="19">
        <v>60</v>
      </c>
      <c r="BN53" s="19">
        <v>11</v>
      </c>
      <c r="BO53" s="19">
        <v>21</v>
      </c>
      <c r="CV53" s="19">
        <v>429375.16721700103</v>
      </c>
      <c r="CW53" s="19">
        <v>4957574.2189484397</v>
      </c>
      <c r="CX53" s="19">
        <v>44.768073510000001</v>
      </c>
      <c r="CY53" s="19">
        <v>-93.892486750000003</v>
      </c>
      <c r="CZ53" s="19" t="s">
        <v>359</v>
      </c>
      <c r="DA53" s="19" t="s">
        <v>5114</v>
      </c>
    </row>
    <row r="54" spans="1:105" s="19" customFormat="1" x14ac:dyDescent="0.25">
      <c r="A54" s="19" t="s">
        <v>5090</v>
      </c>
      <c r="B54" s="19" t="s">
        <v>5090</v>
      </c>
      <c r="C54" s="19">
        <v>801554</v>
      </c>
      <c r="D54" s="19">
        <v>2</v>
      </c>
      <c r="E54" s="19">
        <v>212</v>
      </c>
      <c r="F54" s="19">
        <v>133.11799999999999</v>
      </c>
      <c r="G54" s="19">
        <v>10</v>
      </c>
      <c r="I54" s="19" t="s">
        <v>353</v>
      </c>
      <c r="J54" s="19" t="s">
        <v>354</v>
      </c>
      <c r="K54" s="19">
        <v>25</v>
      </c>
      <c r="M54" s="19">
        <v>20005731</v>
      </c>
      <c r="N54" s="19">
        <v>200580177</v>
      </c>
      <c r="O54" s="19">
        <v>2</v>
      </c>
      <c r="P54" s="19">
        <v>27</v>
      </c>
      <c r="Q54" s="19">
        <v>2020</v>
      </c>
      <c r="R54" s="19" t="s">
        <v>384</v>
      </c>
      <c r="S54" s="19">
        <v>1</v>
      </c>
      <c r="T54" s="19">
        <v>98</v>
      </c>
      <c r="U54" s="19">
        <v>5</v>
      </c>
      <c r="V54" s="19">
        <v>0</v>
      </c>
      <c r="W54" s="19">
        <v>1</v>
      </c>
      <c r="Y54" s="19">
        <v>17</v>
      </c>
      <c r="Z54" s="19">
        <v>2</v>
      </c>
      <c r="AA54" s="19">
        <v>6</v>
      </c>
      <c r="AB54" s="19">
        <v>1</v>
      </c>
      <c r="AD54" s="19">
        <v>1</v>
      </c>
      <c r="AE54" s="19">
        <v>98</v>
      </c>
      <c r="AF54" s="19" t="s">
        <v>357</v>
      </c>
      <c r="AH54" s="19" t="s">
        <v>358</v>
      </c>
      <c r="AI54" s="19">
        <v>4</v>
      </c>
      <c r="AJ54" s="19">
        <v>2</v>
      </c>
      <c r="AK54" s="19">
        <v>4</v>
      </c>
      <c r="AL54" s="19">
        <v>4</v>
      </c>
      <c r="AM54" s="19">
        <v>21</v>
      </c>
      <c r="AN54" s="19">
        <v>42</v>
      </c>
      <c r="AO54" s="19" t="s">
        <v>354</v>
      </c>
      <c r="AP54" s="19">
        <v>5</v>
      </c>
      <c r="AQ54" s="19">
        <v>90</v>
      </c>
      <c r="AU54" s="19">
        <v>12</v>
      </c>
      <c r="AV54" s="19">
        <v>9</v>
      </c>
      <c r="AW54" s="19">
        <v>60</v>
      </c>
      <c r="AX54" s="19">
        <v>11</v>
      </c>
      <c r="AY54" s="19">
        <v>21</v>
      </c>
      <c r="CV54" s="19">
        <v>429980.47932987398</v>
      </c>
      <c r="CW54" s="19">
        <v>4957567.0400103098</v>
      </c>
      <c r="CX54" s="19">
        <v>44.768068409999998</v>
      </c>
      <c r="CY54" s="19">
        <v>-93.884837340000004</v>
      </c>
      <c r="CZ54" s="19" t="s">
        <v>359</v>
      </c>
      <c r="DA54" s="19" t="s">
        <v>5115</v>
      </c>
    </row>
    <row r="55" spans="1:105" s="19" customFormat="1" x14ac:dyDescent="0.25">
      <c r="A55" s="19" t="s">
        <v>5090</v>
      </c>
      <c r="B55" s="19" t="s">
        <v>5090</v>
      </c>
      <c r="C55" s="19">
        <v>871125</v>
      </c>
      <c r="D55" s="19">
        <v>2</v>
      </c>
      <c r="E55" s="19">
        <v>212</v>
      </c>
      <c r="F55" s="19">
        <v>133.12799999999999</v>
      </c>
      <c r="G55" s="19">
        <v>10</v>
      </c>
      <c r="I55" s="19" t="s">
        <v>353</v>
      </c>
      <c r="J55" s="19" t="s">
        <v>354</v>
      </c>
      <c r="K55" s="19">
        <v>25</v>
      </c>
      <c r="M55" s="19">
        <v>20037791</v>
      </c>
      <c r="N55" s="19">
        <v>203580658</v>
      </c>
      <c r="O55" s="19">
        <v>12</v>
      </c>
      <c r="P55" s="19">
        <v>23</v>
      </c>
      <c r="Q55" s="19">
        <v>2020</v>
      </c>
      <c r="R55" s="19" t="s">
        <v>355</v>
      </c>
      <c r="S55" s="19">
        <v>14</v>
      </c>
      <c r="T55" s="19" t="s">
        <v>356</v>
      </c>
      <c r="U55" s="19">
        <v>5</v>
      </c>
      <c r="V55" s="19">
        <v>0</v>
      </c>
      <c r="W55" s="19">
        <v>4</v>
      </c>
      <c r="X55" s="19">
        <v>12</v>
      </c>
      <c r="Y55" s="19">
        <v>10</v>
      </c>
      <c r="Z55" s="19">
        <v>2</v>
      </c>
      <c r="AA55" s="19">
        <v>1</v>
      </c>
      <c r="AB55" s="19">
        <v>4</v>
      </c>
      <c r="AC55" s="19">
        <v>8</v>
      </c>
      <c r="AD55" s="19">
        <v>5</v>
      </c>
      <c r="AE55" s="19">
        <v>98</v>
      </c>
      <c r="AF55" s="19" t="s">
        <v>357</v>
      </c>
      <c r="AH55" s="19" t="s">
        <v>358</v>
      </c>
      <c r="AI55" s="19">
        <v>7</v>
      </c>
      <c r="AJ55" s="19">
        <v>2</v>
      </c>
      <c r="AK55" s="19">
        <v>2</v>
      </c>
      <c r="AL55" s="19">
        <v>4</v>
      </c>
      <c r="AM55" s="19">
        <v>21</v>
      </c>
      <c r="AN55" s="19">
        <v>39</v>
      </c>
      <c r="AO55" s="19" t="s">
        <v>363</v>
      </c>
      <c r="AP55" s="19">
        <v>5</v>
      </c>
      <c r="AQ55" s="19">
        <v>1</v>
      </c>
      <c r="AU55" s="19">
        <v>12</v>
      </c>
      <c r="AV55" s="19">
        <v>98</v>
      </c>
      <c r="AW55" s="19">
        <v>60</v>
      </c>
      <c r="AX55" s="19">
        <v>11</v>
      </c>
      <c r="AY55" s="19">
        <v>24</v>
      </c>
      <c r="AZ55" s="19">
        <v>2</v>
      </c>
      <c r="BA55" s="19">
        <v>49</v>
      </c>
      <c r="BB55" s="19">
        <v>4</v>
      </c>
      <c r="BC55" s="19">
        <v>21</v>
      </c>
      <c r="BD55" s="19">
        <v>30</v>
      </c>
      <c r="BE55" s="19" t="s">
        <v>354</v>
      </c>
      <c r="BF55" s="19">
        <v>5</v>
      </c>
      <c r="BG55" s="19">
        <v>71</v>
      </c>
      <c r="BK55" s="19">
        <v>12</v>
      </c>
      <c r="BL55" s="19">
        <v>98</v>
      </c>
      <c r="BM55" s="19">
        <v>60</v>
      </c>
      <c r="BN55" s="19">
        <v>11</v>
      </c>
      <c r="BO55" s="19">
        <v>24</v>
      </c>
      <c r="BP55" s="19">
        <v>2</v>
      </c>
      <c r="BQ55" s="19">
        <v>49</v>
      </c>
      <c r="BR55" s="19">
        <v>4</v>
      </c>
      <c r="BS55" s="19">
        <v>21</v>
      </c>
      <c r="BT55" s="19">
        <v>62</v>
      </c>
      <c r="BU55" s="19" t="s">
        <v>354</v>
      </c>
      <c r="BV55" s="19">
        <v>5</v>
      </c>
      <c r="BW55" s="19">
        <v>71</v>
      </c>
      <c r="CA55" s="19">
        <v>12</v>
      </c>
      <c r="CB55" s="19">
        <v>98</v>
      </c>
      <c r="CC55" s="19">
        <v>60</v>
      </c>
      <c r="CD55" s="19">
        <v>11</v>
      </c>
      <c r="CE55" s="19">
        <v>24</v>
      </c>
      <c r="CF55" s="19">
        <v>2</v>
      </c>
      <c r="CG55" s="19">
        <v>2</v>
      </c>
      <c r="CH55" s="19">
        <v>3</v>
      </c>
      <c r="CI55" s="19">
        <v>27</v>
      </c>
      <c r="CJ55" s="19">
        <v>27</v>
      </c>
      <c r="CK55" s="19" t="s">
        <v>354</v>
      </c>
      <c r="CL55" s="19">
        <v>5</v>
      </c>
      <c r="CM55" s="19">
        <v>71</v>
      </c>
      <c r="CQ55" s="19">
        <v>12</v>
      </c>
      <c r="CR55" s="19">
        <v>98</v>
      </c>
      <c r="CS55" s="19">
        <v>60</v>
      </c>
      <c r="CT55" s="19">
        <v>11</v>
      </c>
      <c r="CU55" s="19">
        <v>23</v>
      </c>
      <c r="CV55" s="19">
        <v>429996.34218220401</v>
      </c>
      <c r="CW55" s="19">
        <v>4957565.3295012303</v>
      </c>
      <c r="CX55" s="19">
        <v>44.768054569999997</v>
      </c>
      <c r="CY55" s="19">
        <v>-93.884636670000006</v>
      </c>
      <c r="CZ55" s="19" t="s">
        <v>359</v>
      </c>
      <c r="DA55" s="19" t="s">
        <v>5116</v>
      </c>
    </row>
    <row r="56" spans="1:105" s="19" customFormat="1" x14ac:dyDescent="0.25">
      <c r="A56" s="19" t="s">
        <v>5090</v>
      </c>
      <c r="B56" s="19" t="s">
        <v>5090</v>
      </c>
      <c r="C56" s="19">
        <v>763256</v>
      </c>
      <c r="D56" s="19">
        <v>2</v>
      </c>
      <c r="E56" s="19">
        <v>212</v>
      </c>
      <c r="F56" s="19">
        <v>133.149</v>
      </c>
      <c r="G56" s="19">
        <v>10</v>
      </c>
      <c r="I56" s="19" t="s">
        <v>353</v>
      </c>
      <c r="J56" s="19" t="s">
        <v>354</v>
      </c>
      <c r="K56" s="19">
        <v>25</v>
      </c>
      <c r="M56" s="19">
        <v>19034433</v>
      </c>
      <c r="O56" s="19">
        <v>11</v>
      </c>
      <c r="P56" s="19">
        <v>17</v>
      </c>
      <c r="Q56" s="19">
        <v>2019</v>
      </c>
      <c r="R56" s="19" t="s">
        <v>366</v>
      </c>
      <c r="S56" s="19">
        <v>15</v>
      </c>
      <c r="U56" s="19">
        <v>5</v>
      </c>
      <c r="V56" s="19">
        <v>0</v>
      </c>
      <c r="W56" s="19">
        <v>2</v>
      </c>
      <c r="X56" s="19">
        <v>12</v>
      </c>
      <c r="Y56" s="19">
        <v>10</v>
      </c>
      <c r="Z56" s="19">
        <v>2</v>
      </c>
      <c r="AA56" s="19">
        <v>1</v>
      </c>
      <c r="AB56" s="19">
        <v>2</v>
      </c>
      <c r="AD56" s="19">
        <v>1</v>
      </c>
      <c r="AE56" s="19">
        <v>98</v>
      </c>
      <c r="AF56" s="19" t="s">
        <v>357</v>
      </c>
      <c r="AH56" s="19" t="s">
        <v>358</v>
      </c>
      <c r="AI56" s="19">
        <v>7</v>
      </c>
      <c r="AJ56" s="19">
        <v>2</v>
      </c>
      <c r="AK56" s="19">
        <v>4</v>
      </c>
      <c r="AL56" s="19">
        <v>3</v>
      </c>
      <c r="AM56" s="19">
        <v>21</v>
      </c>
      <c r="AN56" s="19">
        <v>68</v>
      </c>
      <c r="AO56" s="19" t="s">
        <v>354</v>
      </c>
      <c r="AP56" s="19">
        <v>5</v>
      </c>
      <c r="AQ56" s="19">
        <v>99</v>
      </c>
      <c r="AU56" s="19">
        <v>12</v>
      </c>
      <c r="AV56" s="19">
        <v>9</v>
      </c>
      <c r="AW56" s="19">
        <v>60</v>
      </c>
      <c r="AX56" s="19">
        <v>11</v>
      </c>
      <c r="AY56" s="19">
        <v>21</v>
      </c>
      <c r="AZ56" s="19">
        <v>2</v>
      </c>
      <c r="BA56" s="19">
        <v>2</v>
      </c>
      <c r="BB56" s="19">
        <v>3</v>
      </c>
      <c r="BC56" s="19">
        <v>21</v>
      </c>
      <c r="BD56" s="19">
        <v>25</v>
      </c>
      <c r="BE56" s="19" t="s">
        <v>363</v>
      </c>
      <c r="BF56" s="19">
        <v>5</v>
      </c>
      <c r="BG56" s="19">
        <v>99</v>
      </c>
      <c r="BK56" s="19">
        <v>12</v>
      </c>
      <c r="BL56" s="19">
        <v>9</v>
      </c>
      <c r="BM56" s="19">
        <v>60</v>
      </c>
      <c r="BN56" s="19">
        <v>11</v>
      </c>
      <c r="BO56" s="19">
        <v>21</v>
      </c>
      <c r="CV56" s="19">
        <v>430030.54948988202</v>
      </c>
      <c r="CW56" s="19">
        <v>4957561.8805627804</v>
      </c>
      <c r="CX56" s="19">
        <v>44.76802687</v>
      </c>
      <c r="CY56" s="19">
        <v>-93.884203970000002</v>
      </c>
      <c r="CZ56" s="19" t="s">
        <v>359</v>
      </c>
      <c r="DA56" s="19" t="s">
        <v>5117</v>
      </c>
    </row>
    <row r="57" spans="1:105" s="19" customFormat="1" x14ac:dyDescent="0.25">
      <c r="A57" s="19" t="s">
        <v>5090</v>
      </c>
      <c r="B57" s="19" t="s">
        <v>5090</v>
      </c>
      <c r="C57" s="19">
        <v>801764</v>
      </c>
      <c r="D57" s="19">
        <v>2</v>
      </c>
      <c r="E57" s="19">
        <v>212</v>
      </c>
      <c r="F57" s="19">
        <v>133.21899999999999</v>
      </c>
      <c r="G57" s="19">
        <v>10</v>
      </c>
      <c r="I57" s="19" t="s">
        <v>353</v>
      </c>
      <c r="J57" s="19" t="s">
        <v>354</v>
      </c>
      <c r="K57" s="19">
        <v>25</v>
      </c>
      <c r="M57" s="19">
        <v>20006107</v>
      </c>
      <c r="N57" s="19">
        <v>200610115</v>
      </c>
      <c r="O57" s="19">
        <v>3</v>
      </c>
      <c r="P57" s="19">
        <v>1</v>
      </c>
      <c r="Q57" s="19">
        <v>2020</v>
      </c>
      <c r="R57" s="19" t="s">
        <v>366</v>
      </c>
      <c r="S57" s="19">
        <v>16</v>
      </c>
      <c r="U57" s="19">
        <v>3</v>
      </c>
      <c r="V57" s="19">
        <v>0</v>
      </c>
      <c r="W57" s="19">
        <v>1</v>
      </c>
      <c r="Y57" s="19">
        <v>62</v>
      </c>
      <c r="Z57" s="19">
        <v>2</v>
      </c>
      <c r="AA57" s="19">
        <v>1</v>
      </c>
      <c r="AB57" s="19">
        <v>2</v>
      </c>
      <c r="AD57" s="19">
        <v>1</v>
      </c>
      <c r="AE57" s="19">
        <v>98</v>
      </c>
      <c r="AF57" s="19" t="s">
        <v>357</v>
      </c>
      <c r="AH57" s="19" t="s">
        <v>358</v>
      </c>
      <c r="AI57" s="19">
        <v>3</v>
      </c>
      <c r="AJ57" s="19">
        <v>2</v>
      </c>
      <c r="AK57" s="19">
        <v>3</v>
      </c>
      <c r="AL57" s="19">
        <v>4</v>
      </c>
      <c r="AM57" s="19">
        <v>21</v>
      </c>
      <c r="AN57" s="19">
        <v>57</v>
      </c>
      <c r="AO57" s="19" t="s">
        <v>354</v>
      </c>
      <c r="AP57" s="19">
        <v>10</v>
      </c>
      <c r="AQ57" s="19">
        <v>70</v>
      </c>
      <c r="AU57" s="19">
        <v>12</v>
      </c>
      <c r="AV57" s="19">
        <v>9</v>
      </c>
      <c r="AW57" s="19">
        <v>60</v>
      </c>
      <c r="AX57" s="19">
        <v>11</v>
      </c>
      <c r="AY57" s="19">
        <v>21</v>
      </c>
      <c r="CV57" s="19">
        <v>430143.79388303298</v>
      </c>
      <c r="CW57" s="19">
        <v>4957567.9807145</v>
      </c>
      <c r="CX57" s="19">
        <v>44.768092850000002</v>
      </c>
      <c r="CY57" s="19">
        <v>-93.882773909999997</v>
      </c>
      <c r="CZ57" s="19" t="s">
        <v>359</v>
      </c>
      <c r="DA57" s="19" t="s">
        <v>5118</v>
      </c>
    </row>
    <row r="58" spans="1:105" s="19" customFormat="1" x14ac:dyDescent="0.25">
      <c r="A58" s="19" t="s">
        <v>5090</v>
      </c>
      <c r="B58" s="19" t="s">
        <v>5090</v>
      </c>
      <c r="C58" s="19">
        <v>816476</v>
      </c>
      <c r="D58" s="19">
        <v>2</v>
      </c>
      <c r="E58" s="19">
        <v>212</v>
      </c>
      <c r="F58" s="19">
        <v>133.45699999999999</v>
      </c>
      <c r="G58" s="19">
        <v>10</v>
      </c>
      <c r="I58" s="19" t="s">
        <v>353</v>
      </c>
      <c r="J58" s="19" t="s">
        <v>354</v>
      </c>
      <c r="K58" s="19">
        <v>25</v>
      </c>
      <c r="M58" s="19">
        <v>20505061</v>
      </c>
      <c r="N58" s="19">
        <v>201770147</v>
      </c>
      <c r="O58" s="19">
        <v>6</v>
      </c>
      <c r="P58" s="19">
        <v>25</v>
      </c>
      <c r="Q58" s="19">
        <v>2020</v>
      </c>
      <c r="R58" s="19" t="s">
        <v>384</v>
      </c>
      <c r="S58" s="19">
        <v>8</v>
      </c>
      <c r="U58" s="19">
        <v>4</v>
      </c>
      <c r="V58" s="19">
        <v>0</v>
      </c>
      <c r="W58" s="19">
        <v>1</v>
      </c>
      <c r="Y58" s="19">
        <v>61</v>
      </c>
      <c r="Z58" s="19">
        <v>2</v>
      </c>
      <c r="AA58" s="19">
        <v>1</v>
      </c>
      <c r="AB58" s="19">
        <v>1</v>
      </c>
      <c r="AD58" s="19">
        <v>1</v>
      </c>
      <c r="AE58" s="19">
        <v>98</v>
      </c>
      <c r="AF58" s="19" t="s">
        <v>5119</v>
      </c>
      <c r="AH58" s="19" t="s">
        <v>358</v>
      </c>
      <c r="AI58" s="19">
        <v>3</v>
      </c>
      <c r="AJ58" s="19">
        <v>2</v>
      </c>
      <c r="AK58" s="19">
        <v>2</v>
      </c>
      <c r="AL58" s="19">
        <v>4</v>
      </c>
      <c r="AM58" s="19">
        <v>21</v>
      </c>
      <c r="AN58" s="19">
        <v>29</v>
      </c>
      <c r="AO58" s="19" t="s">
        <v>354</v>
      </c>
      <c r="AP58" s="19">
        <v>10</v>
      </c>
      <c r="AQ58" s="19">
        <v>68</v>
      </c>
      <c r="AR58" s="19">
        <v>72</v>
      </c>
      <c r="AU58" s="19">
        <v>12</v>
      </c>
      <c r="AV58" s="19">
        <v>9</v>
      </c>
      <c r="AW58" s="19">
        <v>60</v>
      </c>
      <c r="AX58" s="19">
        <v>11</v>
      </c>
      <c r="AY58" s="19">
        <v>21</v>
      </c>
      <c r="CV58" s="19">
        <v>430526.63618660602</v>
      </c>
      <c r="CW58" s="19">
        <v>4957559.4022521405</v>
      </c>
      <c r="CX58" s="19">
        <v>44.768052920000002</v>
      </c>
      <c r="CY58" s="19">
        <v>-93.877935320000006</v>
      </c>
      <c r="CZ58" s="19" t="s">
        <v>359</v>
      </c>
      <c r="DA58" s="19" t="s">
        <v>5120</v>
      </c>
    </row>
    <row r="59" spans="1:105" s="19" customFormat="1" x14ac:dyDescent="0.25">
      <c r="A59" s="19" t="s">
        <v>5090</v>
      </c>
      <c r="B59" s="19" t="s">
        <v>5090</v>
      </c>
      <c r="C59" s="19">
        <v>606586</v>
      </c>
      <c r="D59" s="19">
        <v>2</v>
      </c>
      <c r="E59" s="19">
        <v>212</v>
      </c>
      <c r="F59" s="19">
        <v>133.49600000000001</v>
      </c>
      <c r="G59" s="19">
        <v>10</v>
      </c>
      <c r="I59" s="19" t="s">
        <v>353</v>
      </c>
      <c r="J59" s="19" t="s">
        <v>354</v>
      </c>
      <c r="K59" s="19">
        <v>25</v>
      </c>
      <c r="M59" s="19">
        <v>18019457</v>
      </c>
      <c r="O59" s="19">
        <v>6</v>
      </c>
      <c r="P59" s="19">
        <v>25</v>
      </c>
      <c r="Q59" s="19">
        <v>2018</v>
      </c>
      <c r="R59" s="19" t="s">
        <v>361</v>
      </c>
      <c r="S59" s="19">
        <v>6</v>
      </c>
      <c r="U59" s="19">
        <v>4</v>
      </c>
      <c r="V59" s="19">
        <v>0</v>
      </c>
      <c r="W59" s="19">
        <v>2</v>
      </c>
      <c r="X59" s="19">
        <v>12</v>
      </c>
      <c r="Y59" s="19">
        <v>10</v>
      </c>
      <c r="Z59" s="19">
        <v>2</v>
      </c>
      <c r="AA59" s="19">
        <v>1</v>
      </c>
      <c r="AB59" s="19">
        <v>3</v>
      </c>
      <c r="AD59" s="19">
        <v>2</v>
      </c>
      <c r="AE59" s="19">
        <v>98</v>
      </c>
      <c r="AF59" s="19" t="s">
        <v>357</v>
      </c>
      <c r="AH59" s="19" t="s">
        <v>358</v>
      </c>
      <c r="AI59" s="19">
        <v>7</v>
      </c>
      <c r="AJ59" s="19">
        <v>2</v>
      </c>
      <c r="AK59" s="19">
        <v>48</v>
      </c>
      <c r="AL59" s="19">
        <v>3</v>
      </c>
      <c r="AM59" s="19">
        <v>26</v>
      </c>
      <c r="AN59" s="19">
        <v>34</v>
      </c>
      <c r="AO59" s="19" t="s">
        <v>354</v>
      </c>
      <c r="AP59" s="19">
        <v>5</v>
      </c>
      <c r="AQ59" s="19">
        <v>1</v>
      </c>
      <c r="AU59" s="19">
        <v>12</v>
      </c>
      <c r="AV59" s="19">
        <v>98</v>
      </c>
      <c r="AW59" s="19">
        <v>60</v>
      </c>
      <c r="AX59" s="19">
        <v>11</v>
      </c>
      <c r="AY59" s="19">
        <v>21</v>
      </c>
      <c r="AZ59" s="19">
        <v>2</v>
      </c>
      <c r="BA59" s="19">
        <v>2</v>
      </c>
      <c r="BB59" s="19">
        <v>3</v>
      </c>
      <c r="BC59" s="19">
        <v>21</v>
      </c>
      <c r="BD59" s="19">
        <v>19</v>
      </c>
      <c r="BE59" s="19" t="s">
        <v>354</v>
      </c>
      <c r="BF59" s="19">
        <v>5</v>
      </c>
      <c r="BG59" s="19">
        <v>70</v>
      </c>
      <c r="BK59" s="19">
        <v>12</v>
      </c>
      <c r="BL59" s="19">
        <v>98</v>
      </c>
      <c r="BM59" s="19">
        <v>60</v>
      </c>
      <c r="BN59" s="19">
        <v>11</v>
      </c>
      <c r="BO59" s="19">
        <v>21</v>
      </c>
      <c r="CV59" s="19">
        <v>430588.905968123</v>
      </c>
      <c r="CW59" s="19">
        <v>4957547.3940140596</v>
      </c>
      <c r="CX59" s="19">
        <v>44.767950880000001</v>
      </c>
      <c r="CY59" s="19">
        <v>-93.877146879999998</v>
      </c>
      <c r="CZ59" s="19" t="s">
        <v>359</v>
      </c>
      <c r="DA59" s="19" t="s">
        <v>5121</v>
      </c>
    </row>
    <row r="60" spans="1:105" s="19" customFormat="1" x14ac:dyDescent="0.25">
      <c r="A60" s="19" t="s">
        <v>5090</v>
      </c>
      <c r="B60" s="19" t="s">
        <v>5090</v>
      </c>
      <c r="C60" s="19">
        <v>591427</v>
      </c>
      <c r="D60" s="19">
        <v>2</v>
      </c>
      <c r="E60" s="19">
        <v>212</v>
      </c>
      <c r="F60" s="19">
        <v>133.70599999999999</v>
      </c>
      <c r="G60" s="19">
        <v>10</v>
      </c>
      <c r="I60" s="19" t="s">
        <v>353</v>
      </c>
      <c r="J60" s="19" t="s">
        <v>354</v>
      </c>
      <c r="K60" s="19">
        <v>25</v>
      </c>
      <c r="M60" s="19">
        <v>18011114</v>
      </c>
      <c r="O60" s="19">
        <v>4</v>
      </c>
      <c r="P60" s="19">
        <v>16</v>
      </c>
      <c r="Q60" s="19">
        <v>2018</v>
      </c>
      <c r="R60" s="19" t="s">
        <v>361</v>
      </c>
      <c r="S60" s="19">
        <v>6</v>
      </c>
      <c r="T60" s="19" t="s">
        <v>356</v>
      </c>
      <c r="U60" s="19">
        <v>5</v>
      </c>
      <c r="V60" s="19">
        <v>0</v>
      </c>
      <c r="W60" s="19">
        <v>2</v>
      </c>
      <c r="X60" s="19">
        <v>12</v>
      </c>
      <c r="Y60" s="19">
        <v>10</v>
      </c>
      <c r="Z60" s="19">
        <v>2</v>
      </c>
      <c r="AA60" s="19">
        <v>1</v>
      </c>
      <c r="AB60" s="19">
        <v>1</v>
      </c>
      <c r="AD60" s="19">
        <v>5</v>
      </c>
      <c r="AE60" s="19">
        <v>98</v>
      </c>
      <c r="AF60" s="19" t="s">
        <v>357</v>
      </c>
      <c r="AH60" s="19" t="s">
        <v>358</v>
      </c>
      <c r="AI60" s="19">
        <v>7</v>
      </c>
      <c r="AJ60" s="19">
        <v>2</v>
      </c>
      <c r="AK60" s="19">
        <v>5</v>
      </c>
      <c r="AL60" s="19">
        <v>4</v>
      </c>
      <c r="AM60" s="19">
        <v>26</v>
      </c>
      <c r="AN60" s="19">
        <v>32</v>
      </c>
      <c r="AO60" s="19" t="s">
        <v>363</v>
      </c>
      <c r="AP60" s="19">
        <v>5</v>
      </c>
      <c r="AQ60" s="19">
        <v>1</v>
      </c>
      <c r="AU60" s="19">
        <v>12</v>
      </c>
      <c r="AV60" s="19">
        <v>98</v>
      </c>
      <c r="AW60" s="19">
        <v>60</v>
      </c>
      <c r="AX60" s="19">
        <v>11</v>
      </c>
      <c r="AY60" s="19">
        <v>24</v>
      </c>
      <c r="AZ60" s="19">
        <v>2</v>
      </c>
      <c r="BA60" s="19">
        <v>2</v>
      </c>
      <c r="BB60" s="19">
        <v>4</v>
      </c>
      <c r="BC60" s="19">
        <v>26</v>
      </c>
      <c r="BD60" s="19">
        <v>43</v>
      </c>
      <c r="BE60" s="19" t="s">
        <v>363</v>
      </c>
      <c r="BF60" s="19">
        <v>5</v>
      </c>
      <c r="BG60" s="19">
        <v>1</v>
      </c>
      <c r="BK60" s="19">
        <v>12</v>
      </c>
      <c r="BL60" s="19">
        <v>98</v>
      </c>
      <c r="BM60" s="19">
        <v>60</v>
      </c>
      <c r="BN60" s="19">
        <v>11</v>
      </c>
      <c r="BO60" s="19">
        <v>24</v>
      </c>
      <c r="CV60" s="19">
        <v>430927.22669989901</v>
      </c>
      <c r="CW60" s="19">
        <v>4957543.1837288802</v>
      </c>
      <c r="CX60" s="19">
        <v>44.767945740000002</v>
      </c>
      <c r="CY60" s="19">
        <v>-93.872871450000005</v>
      </c>
      <c r="CZ60" s="19" t="s">
        <v>359</v>
      </c>
      <c r="DA60" s="19" t="s">
        <v>5122</v>
      </c>
    </row>
    <row r="61" spans="1:105" s="19" customFormat="1" x14ac:dyDescent="0.25">
      <c r="A61" s="19" t="s">
        <v>5090</v>
      </c>
      <c r="B61" s="19" t="s">
        <v>5090</v>
      </c>
      <c r="C61" s="19">
        <v>776338</v>
      </c>
      <c r="D61" s="19">
        <v>2</v>
      </c>
      <c r="E61" s="19">
        <v>212</v>
      </c>
      <c r="F61" s="19">
        <v>133.839</v>
      </c>
      <c r="G61" s="19">
        <v>10</v>
      </c>
      <c r="I61" s="19" t="s">
        <v>353</v>
      </c>
      <c r="J61" s="19" t="s">
        <v>354</v>
      </c>
      <c r="K61" s="19">
        <v>25</v>
      </c>
      <c r="M61" s="19">
        <v>19516065</v>
      </c>
      <c r="O61" s="19">
        <v>12</v>
      </c>
      <c r="P61" s="19">
        <v>31</v>
      </c>
      <c r="Q61" s="19">
        <v>2019</v>
      </c>
      <c r="R61" s="19" t="s">
        <v>368</v>
      </c>
      <c r="S61" s="19">
        <v>10</v>
      </c>
      <c r="T61" s="19">
        <v>98</v>
      </c>
      <c r="U61" s="19">
        <v>4</v>
      </c>
      <c r="V61" s="19">
        <v>0</v>
      </c>
      <c r="W61" s="19">
        <v>4</v>
      </c>
      <c r="X61" s="19">
        <v>90</v>
      </c>
      <c r="Y61" s="19">
        <v>10</v>
      </c>
      <c r="Z61" s="19">
        <v>2</v>
      </c>
      <c r="AA61" s="19">
        <v>1</v>
      </c>
      <c r="AB61" s="19">
        <v>1</v>
      </c>
      <c r="AD61" s="19">
        <v>5</v>
      </c>
      <c r="AE61" s="19">
        <v>98</v>
      </c>
      <c r="AF61" s="19" t="s">
        <v>357</v>
      </c>
      <c r="AH61" s="19" t="s">
        <v>358</v>
      </c>
      <c r="AI61" s="19">
        <v>90</v>
      </c>
      <c r="AJ61" s="19">
        <v>2</v>
      </c>
      <c r="AK61" s="19">
        <v>49</v>
      </c>
      <c r="AL61" s="19">
        <v>4</v>
      </c>
      <c r="AM61" s="19">
        <v>26</v>
      </c>
      <c r="AN61" s="19">
        <v>21</v>
      </c>
      <c r="AO61" s="19" t="s">
        <v>354</v>
      </c>
      <c r="AP61" s="19">
        <v>5</v>
      </c>
      <c r="AQ61" s="19">
        <v>1</v>
      </c>
      <c r="AU61" s="19">
        <v>12</v>
      </c>
      <c r="AV61" s="19">
        <v>9</v>
      </c>
      <c r="AW61" s="19">
        <v>60</v>
      </c>
      <c r="AX61" s="19">
        <v>11</v>
      </c>
      <c r="AY61" s="19">
        <v>21</v>
      </c>
      <c r="AZ61" s="19">
        <v>2</v>
      </c>
      <c r="BA61" s="19">
        <v>5</v>
      </c>
      <c r="BB61" s="19">
        <v>4</v>
      </c>
      <c r="BC61" s="19">
        <v>26</v>
      </c>
      <c r="BD61" s="19">
        <v>77</v>
      </c>
      <c r="BE61" s="19" t="s">
        <v>363</v>
      </c>
      <c r="BF61" s="19">
        <v>5</v>
      </c>
      <c r="BG61" s="19">
        <v>4</v>
      </c>
      <c r="BK61" s="19">
        <v>12</v>
      </c>
      <c r="BL61" s="19">
        <v>9</v>
      </c>
      <c r="BM61" s="19">
        <v>60</v>
      </c>
      <c r="BN61" s="19">
        <v>11</v>
      </c>
      <c r="BO61" s="19">
        <v>21</v>
      </c>
      <c r="BP61" s="19">
        <v>2</v>
      </c>
      <c r="BQ61" s="19">
        <v>3</v>
      </c>
      <c r="BR61" s="19">
        <v>3</v>
      </c>
      <c r="BS61" s="19">
        <v>21</v>
      </c>
      <c r="BT61" s="19">
        <v>35</v>
      </c>
      <c r="BU61" s="19" t="s">
        <v>354</v>
      </c>
      <c r="BV61" s="19">
        <v>5</v>
      </c>
      <c r="BW61" s="19">
        <v>1</v>
      </c>
      <c r="CA61" s="19">
        <v>12</v>
      </c>
      <c r="CB61" s="19">
        <v>9</v>
      </c>
      <c r="CC61" s="19">
        <v>60</v>
      </c>
      <c r="CD61" s="19">
        <v>11</v>
      </c>
      <c r="CE61" s="19">
        <v>21</v>
      </c>
      <c r="CF61" s="19">
        <v>2</v>
      </c>
      <c r="CG61" s="19">
        <v>49</v>
      </c>
      <c r="CH61" s="19">
        <v>4</v>
      </c>
      <c r="CI61" s="19">
        <v>21</v>
      </c>
      <c r="CJ61" s="19">
        <v>38</v>
      </c>
      <c r="CK61" s="19" t="s">
        <v>354</v>
      </c>
      <c r="CL61" s="19">
        <v>5</v>
      </c>
      <c r="CM61" s="19">
        <v>71</v>
      </c>
      <c r="CQ61" s="19">
        <v>12</v>
      </c>
      <c r="CR61" s="19">
        <v>9</v>
      </c>
      <c r="CS61" s="19">
        <v>60</v>
      </c>
      <c r="CT61" s="19">
        <v>11</v>
      </c>
      <c r="CU61" s="19">
        <v>21</v>
      </c>
      <c r="CV61" s="19">
        <v>431140.47074760898</v>
      </c>
      <c r="CW61" s="19">
        <v>4957540.3522140402</v>
      </c>
      <c r="CX61" s="19">
        <v>44.767940809999999</v>
      </c>
      <c r="CY61" s="19">
        <v>-93.870176610000001</v>
      </c>
      <c r="CZ61" s="19" t="s">
        <v>359</v>
      </c>
      <c r="DA61" s="19" t="s">
        <v>5123</v>
      </c>
    </row>
    <row r="62" spans="1:105" s="19" customFormat="1" x14ac:dyDescent="0.25">
      <c r="A62" s="19">
        <v>21</v>
      </c>
      <c r="B62" s="95">
        <v>21</v>
      </c>
      <c r="C62" s="19">
        <v>675463</v>
      </c>
      <c r="D62" s="19">
        <v>2</v>
      </c>
      <c r="E62" s="19">
        <v>212</v>
      </c>
      <c r="F62" s="19">
        <v>131.90299999999999</v>
      </c>
      <c r="G62" s="19">
        <v>10</v>
      </c>
      <c r="I62" s="19" t="s">
        <v>1633</v>
      </c>
      <c r="J62" s="19" t="s">
        <v>354</v>
      </c>
      <c r="K62" s="19">
        <v>25</v>
      </c>
      <c r="M62" s="19">
        <v>19001048</v>
      </c>
      <c r="O62" s="19">
        <v>1</v>
      </c>
      <c r="P62" s="19">
        <v>11</v>
      </c>
      <c r="Q62" s="19">
        <v>2019</v>
      </c>
      <c r="R62" s="19" t="s">
        <v>362</v>
      </c>
      <c r="S62" s="19">
        <v>18</v>
      </c>
      <c r="T62" s="19" t="s">
        <v>356</v>
      </c>
      <c r="U62" s="19">
        <v>5</v>
      </c>
      <c r="V62" s="19">
        <v>0</v>
      </c>
      <c r="W62" s="19">
        <v>2</v>
      </c>
      <c r="X62" s="19">
        <v>5</v>
      </c>
      <c r="Y62" s="19">
        <v>10</v>
      </c>
      <c r="Z62" s="19">
        <v>3</v>
      </c>
      <c r="AA62" s="19">
        <v>4</v>
      </c>
      <c r="AB62" s="19">
        <v>2</v>
      </c>
      <c r="AD62" s="19">
        <v>1</v>
      </c>
      <c r="AE62" s="19">
        <v>98</v>
      </c>
      <c r="AF62" s="19" t="s">
        <v>357</v>
      </c>
      <c r="AH62" s="19" t="s">
        <v>358</v>
      </c>
      <c r="AI62" s="19">
        <v>10</v>
      </c>
      <c r="AJ62" s="19">
        <v>2</v>
      </c>
      <c r="AK62" s="19">
        <v>4</v>
      </c>
      <c r="AL62" s="19">
        <v>2</v>
      </c>
      <c r="AM62" s="19">
        <v>21</v>
      </c>
      <c r="AN62" s="19">
        <v>25</v>
      </c>
      <c r="AO62" s="19" t="s">
        <v>354</v>
      </c>
      <c r="AP62" s="19">
        <v>5</v>
      </c>
      <c r="AQ62" s="19">
        <v>2</v>
      </c>
      <c r="AU62" s="19">
        <v>14</v>
      </c>
      <c r="AV62" s="19">
        <v>23</v>
      </c>
      <c r="AW62" s="19">
        <v>50</v>
      </c>
      <c r="AX62" s="19">
        <v>11</v>
      </c>
      <c r="AY62" s="19">
        <v>21</v>
      </c>
      <c r="AZ62" s="19">
        <v>2</v>
      </c>
      <c r="BA62" s="19">
        <v>4</v>
      </c>
      <c r="BB62" s="19">
        <v>4</v>
      </c>
      <c r="BC62" s="19">
        <v>21</v>
      </c>
      <c r="BD62" s="19">
        <v>69</v>
      </c>
      <c r="BE62" s="19" t="s">
        <v>363</v>
      </c>
      <c r="BF62" s="19">
        <v>5</v>
      </c>
      <c r="BG62" s="19">
        <v>1</v>
      </c>
      <c r="BK62" s="19">
        <v>14</v>
      </c>
      <c r="BL62" s="19">
        <v>9</v>
      </c>
      <c r="BM62" s="19">
        <v>50</v>
      </c>
      <c r="BN62" s="19">
        <v>11</v>
      </c>
      <c r="BO62" s="19">
        <v>21</v>
      </c>
      <c r="CV62" s="19">
        <v>428032.34835027897</v>
      </c>
      <c r="CW62" s="19">
        <v>4957611.4081434496</v>
      </c>
      <c r="CX62" s="19">
        <v>44.768274390000002</v>
      </c>
      <c r="CY62" s="19">
        <v>-93.909459100000007</v>
      </c>
      <c r="CZ62" s="19" t="s">
        <v>359</v>
      </c>
      <c r="DA62" s="19" t="s">
        <v>5124</v>
      </c>
    </row>
    <row r="63" spans="1:105" s="19" customFormat="1" x14ac:dyDescent="0.25">
      <c r="A63" s="19">
        <v>21</v>
      </c>
      <c r="B63" s="95">
        <v>21</v>
      </c>
      <c r="C63" s="19">
        <v>588772</v>
      </c>
      <c r="D63" s="19">
        <v>2</v>
      </c>
      <c r="E63" s="19">
        <v>212</v>
      </c>
      <c r="F63" s="19">
        <v>131.91399999999999</v>
      </c>
      <c r="G63" s="19">
        <v>10</v>
      </c>
      <c r="H63" s="19" t="s">
        <v>380</v>
      </c>
      <c r="J63" s="19" t="s">
        <v>354</v>
      </c>
      <c r="K63" s="19">
        <v>25</v>
      </c>
      <c r="M63" s="19">
        <v>18504683</v>
      </c>
      <c r="O63" s="19">
        <v>4</v>
      </c>
      <c r="P63" s="19">
        <v>5</v>
      </c>
      <c r="Q63" s="19">
        <v>2018</v>
      </c>
      <c r="R63" s="19" t="s">
        <v>384</v>
      </c>
      <c r="S63" s="19">
        <v>12</v>
      </c>
      <c r="T63" s="19" t="s">
        <v>369</v>
      </c>
      <c r="U63" s="19">
        <v>4</v>
      </c>
      <c r="V63" s="19">
        <v>0</v>
      </c>
      <c r="W63" s="19">
        <v>2</v>
      </c>
      <c r="X63" s="19">
        <v>5</v>
      </c>
      <c r="Y63" s="19">
        <v>10</v>
      </c>
      <c r="Z63" s="19">
        <v>3</v>
      </c>
      <c r="AA63" s="19">
        <v>1</v>
      </c>
      <c r="AB63" s="19">
        <v>1</v>
      </c>
      <c r="AD63" s="19">
        <v>1</v>
      </c>
      <c r="AE63" s="19">
        <v>98</v>
      </c>
      <c r="AF63" s="19" t="s">
        <v>357</v>
      </c>
      <c r="AH63" s="19" t="s">
        <v>358</v>
      </c>
      <c r="AI63" s="19">
        <v>9</v>
      </c>
      <c r="AJ63" s="19">
        <v>2</v>
      </c>
      <c r="AK63" s="19">
        <v>2</v>
      </c>
      <c r="AL63" s="19">
        <v>1</v>
      </c>
      <c r="AM63" s="19">
        <v>21</v>
      </c>
      <c r="AN63" s="19">
        <v>59</v>
      </c>
      <c r="AO63" s="19" t="s">
        <v>363</v>
      </c>
      <c r="AP63" s="19">
        <v>5</v>
      </c>
      <c r="AQ63" s="19">
        <v>1</v>
      </c>
      <c r="AU63" s="19">
        <v>14</v>
      </c>
      <c r="AV63" s="19">
        <v>9</v>
      </c>
      <c r="AW63" s="19">
        <v>60</v>
      </c>
      <c r="AX63" s="19">
        <v>12</v>
      </c>
      <c r="AY63" s="19">
        <v>21</v>
      </c>
      <c r="AZ63" s="19">
        <v>2</v>
      </c>
      <c r="BA63" s="19">
        <v>49</v>
      </c>
      <c r="BB63" s="19">
        <v>2</v>
      </c>
      <c r="BC63" s="19">
        <v>24</v>
      </c>
      <c r="BD63" s="19">
        <v>56</v>
      </c>
      <c r="BE63" s="19" t="s">
        <v>354</v>
      </c>
      <c r="BF63" s="19">
        <v>5</v>
      </c>
      <c r="BG63" s="19">
        <v>2</v>
      </c>
      <c r="BK63" s="19">
        <v>14</v>
      </c>
      <c r="BL63" s="19">
        <v>22</v>
      </c>
      <c r="BM63" s="19">
        <v>60</v>
      </c>
      <c r="BN63" s="19">
        <v>11</v>
      </c>
      <c r="BO63" s="19">
        <v>21</v>
      </c>
      <c r="CV63" s="19">
        <v>428041.66454999603</v>
      </c>
      <c r="CW63" s="19">
        <v>4957586.9189738398</v>
      </c>
      <c r="CX63" s="19">
        <v>44.768054900000003</v>
      </c>
      <c r="CY63" s="19">
        <v>-93.909337930000007</v>
      </c>
      <c r="CZ63" s="19" t="s">
        <v>359</v>
      </c>
      <c r="DA63" s="19" t="s">
        <v>5125</v>
      </c>
    </row>
    <row r="64" spans="1:105" s="19" customFormat="1" x14ac:dyDescent="0.25">
      <c r="A64" s="19">
        <v>21</v>
      </c>
      <c r="B64" s="95">
        <v>21</v>
      </c>
      <c r="C64" s="19">
        <v>836469</v>
      </c>
      <c r="D64" s="19">
        <v>2</v>
      </c>
      <c r="E64" s="19">
        <v>212</v>
      </c>
      <c r="F64" s="19">
        <v>131.916</v>
      </c>
      <c r="G64" s="19">
        <v>10</v>
      </c>
      <c r="I64" s="19" t="s">
        <v>1633</v>
      </c>
      <c r="J64" s="19" t="s">
        <v>354</v>
      </c>
      <c r="K64" s="19">
        <v>25</v>
      </c>
      <c r="M64" s="19">
        <v>20506806</v>
      </c>
      <c r="N64" s="19">
        <v>202320144</v>
      </c>
      <c r="O64" s="19">
        <v>8</v>
      </c>
      <c r="P64" s="19">
        <v>19</v>
      </c>
      <c r="Q64" s="19">
        <v>2020</v>
      </c>
      <c r="R64" s="19" t="s">
        <v>355</v>
      </c>
      <c r="S64" s="19">
        <v>16</v>
      </c>
      <c r="U64" s="19">
        <v>4</v>
      </c>
      <c r="V64" s="19">
        <v>0</v>
      </c>
      <c r="W64" s="19">
        <v>2</v>
      </c>
      <c r="X64" s="19">
        <v>5</v>
      </c>
      <c r="Y64" s="19">
        <v>10</v>
      </c>
      <c r="Z64" s="19">
        <v>3</v>
      </c>
      <c r="AA64" s="19">
        <v>1</v>
      </c>
      <c r="AB64" s="19">
        <v>2</v>
      </c>
      <c r="AD64" s="19">
        <v>1</v>
      </c>
      <c r="AE64" s="19">
        <v>1</v>
      </c>
      <c r="AF64" s="19" t="s">
        <v>5126</v>
      </c>
      <c r="AH64" s="19" t="s">
        <v>358</v>
      </c>
      <c r="AI64" s="19">
        <v>9</v>
      </c>
      <c r="AJ64" s="19">
        <v>2</v>
      </c>
      <c r="AK64" s="19">
        <v>4</v>
      </c>
      <c r="AL64" s="19">
        <v>3</v>
      </c>
      <c r="AM64" s="19">
        <v>24</v>
      </c>
      <c r="AN64" s="19">
        <v>45</v>
      </c>
      <c r="AO64" s="19" t="s">
        <v>363</v>
      </c>
      <c r="AP64" s="19">
        <v>5</v>
      </c>
      <c r="AQ64" s="19">
        <v>2</v>
      </c>
      <c r="AU64" s="19">
        <v>12</v>
      </c>
      <c r="AV64" s="19">
        <v>9</v>
      </c>
      <c r="AW64" s="19">
        <v>60</v>
      </c>
      <c r="AX64" s="19">
        <v>11</v>
      </c>
      <c r="AY64" s="19">
        <v>21</v>
      </c>
      <c r="AZ64" s="19">
        <v>2</v>
      </c>
      <c r="BA64" s="19">
        <v>2</v>
      </c>
      <c r="BB64" s="19">
        <v>4</v>
      </c>
      <c r="BC64" s="19">
        <v>21</v>
      </c>
      <c r="BD64" s="19">
        <v>27</v>
      </c>
      <c r="BE64" s="19" t="s">
        <v>354</v>
      </c>
      <c r="BF64" s="19">
        <v>5</v>
      </c>
      <c r="BG64" s="19">
        <v>1</v>
      </c>
      <c r="BK64" s="19">
        <v>12</v>
      </c>
      <c r="BL64" s="19">
        <v>9</v>
      </c>
      <c r="BM64" s="19">
        <v>60</v>
      </c>
      <c r="BN64" s="19">
        <v>11</v>
      </c>
      <c r="BO64" s="19">
        <v>21</v>
      </c>
      <c r="CV64" s="19">
        <v>428050.13123359601</v>
      </c>
      <c r="CW64" s="19">
        <v>4957599.61899924</v>
      </c>
      <c r="CX64" s="19">
        <v>44.768170069999996</v>
      </c>
      <c r="CY64" s="19">
        <v>-93.909232739999993</v>
      </c>
      <c r="CZ64" s="19" t="s">
        <v>359</v>
      </c>
      <c r="DA64" s="19" t="s">
        <v>5127</v>
      </c>
    </row>
    <row r="65" spans="1:105" s="19" customFormat="1" x14ac:dyDescent="0.25">
      <c r="A65" s="19">
        <v>21</v>
      </c>
      <c r="B65" s="95">
        <v>21</v>
      </c>
      <c r="C65" s="19">
        <v>680659</v>
      </c>
      <c r="D65" s="19">
        <v>2</v>
      </c>
      <c r="E65" s="19">
        <v>212</v>
      </c>
      <c r="F65" s="19">
        <v>131.922</v>
      </c>
      <c r="G65" s="19">
        <v>10</v>
      </c>
      <c r="H65" s="19" t="s">
        <v>380</v>
      </c>
      <c r="J65" s="19" t="s">
        <v>354</v>
      </c>
      <c r="K65" s="19">
        <v>25</v>
      </c>
      <c r="M65" s="19">
        <v>19002801</v>
      </c>
      <c r="O65" s="19">
        <v>1</v>
      </c>
      <c r="P65" s="19">
        <v>29</v>
      </c>
      <c r="Q65" s="19">
        <v>2019</v>
      </c>
      <c r="R65" s="19" t="s">
        <v>368</v>
      </c>
      <c r="S65" s="19">
        <v>10</v>
      </c>
      <c r="T65" s="19" t="s">
        <v>369</v>
      </c>
      <c r="U65" s="19">
        <v>5</v>
      </c>
      <c r="V65" s="19">
        <v>0</v>
      </c>
      <c r="W65" s="19">
        <v>1</v>
      </c>
      <c r="Y65" s="19">
        <v>32</v>
      </c>
      <c r="Z65" s="19">
        <v>3</v>
      </c>
      <c r="AA65" s="19">
        <v>1</v>
      </c>
      <c r="AB65" s="19">
        <v>1</v>
      </c>
      <c r="AD65" s="19">
        <v>5</v>
      </c>
      <c r="AE65" s="19">
        <v>98</v>
      </c>
      <c r="AF65" s="19" t="s">
        <v>357</v>
      </c>
      <c r="AH65" s="19" t="s">
        <v>358</v>
      </c>
      <c r="AI65" s="19">
        <v>3</v>
      </c>
      <c r="AJ65" s="19">
        <v>2</v>
      </c>
      <c r="AK65" s="19">
        <v>6</v>
      </c>
      <c r="AL65" s="19">
        <v>3</v>
      </c>
      <c r="AM65" s="19">
        <v>21</v>
      </c>
      <c r="AN65" s="19">
        <v>36</v>
      </c>
      <c r="AO65" s="19" t="s">
        <v>354</v>
      </c>
      <c r="AP65" s="19">
        <v>5</v>
      </c>
      <c r="AQ65" s="19">
        <v>72</v>
      </c>
      <c r="AU65" s="19">
        <v>15</v>
      </c>
      <c r="AV65" s="19">
        <v>22</v>
      </c>
      <c r="AW65" s="19">
        <v>60</v>
      </c>
      <c r="AX65" s="19">
        <v>12</v>
      </c>
      <c r="AY65" s="19">
        <v>21</v>
      </c>
      <c r="CV65" s="19">
        <v>428059.07132039202</v>
      </c>
      <c r="CW65" s="19">
        <v>4957598.5068490701</v>
      </c>
      <c r="CX65" s="19">
        <v>44.768160960000003</v>
      </c>
      <c r="CY65" s="19">
        <v>-93.909119619999998</v>
      </c>
      <c r="CZ65" s="19" t="s">
        <v>359</v>
      </c>
      <c r="DA65" s="19" t="s">
        <v>5128</v>
      </c>
    </row>
    <row r="66" spans="1:105" s="19" customFormat="1" x14ac:dyDescent="0.25">
      <c r="A66" s="19">
        <v>21</v>
      </c>
      <c r="B66" s="95">
        <v>21</v>
      </c>
      <c r="C66" s="19">
        <v>753140</v>
      </c>
      <c r="D66" s="19">
        <v>2</v>
      </c>
      <c r="E66" s="19">
        <v>212</v>
      </c>
      <c r="F66" s="19">
        <v>131.92099999999999</v>
      </c>
      <c r="G66" s="19">
        <v>10</v>
      </c>
      <c r="H66" s="19" t="s">
        <v>380</v>
      </c>
      <c r="J66" s="19" t="s">
        <v>354</v>
      </c>
      <c r="K66" s="19">
        <v>25</v>
      </c>
      <c r="M66" s="19" t="s">
        <v>5129</v>
      </c>
      <c r="O66" s="19">
        <v>10</v>
      </c>
      <c r="P66" s="19">
        <v>8</v>
      </c>
      <c r="Q66" s="19">
        <v>2019</v>
      </c>
      <c r="R66" s="19" t="s">
        <v>368</v>
      </c>
      <c r="S66" s="19">
        <v>17</v>
      </c>
      <c r="T66" s="19" t="s">
        <v>369</v>
      </c>
      <c r="U66" s="19">
        <v>3</v>
      </c>
      <c r="V66" s="19">
        <v>0</v>
      </c>
      <c r="W66" s="19">
        <v>2</v>
      </c>
      <c r="X66" s="19">
        <v>5</v>
      </c>
      <c r="Y66" s="19">
        <v>10</v>
      </c>
      <c r="Z66" s="19">
        <v>10</v>
      </c>
      <c r="AA66" s="19">
        <v>1</v>
      </c>
      <c r="AB66" s="19">
        <v>1</v>
      </c>
      <c r="AD66" s="19">
        <v>1</v>
      </c>
      <c r="AE66" s="19">
        <v>98</v>
      </c>
      <c r="AF66" s="19" t="s">
        <v>357</v>
      </c>
      <c r="AH66" s="19" t="s">
        <v>358</v>
      </c>
      <c r="AI66" s="19">
        <v>10</v>
      </c>
      <c r="AJ66" s="19">
        <v>2</v>
      </c>
      <c r="AK66" s="19">
        <v>2</v>
      </c>
      <c r="AL66" s="19">
        <v>2</v>
      </c>
      <c r="AM66" s="19">
        <v>21</v>
      </c>
      <c r="AN66" s="19">
        <v>75</v>
      </c>
      <c r="AO66" s="19" t="s">
        <v>363</v>
      </c>
      <c r="AP66" s="19">
        <v>5</v>
      </c>
      <c r="AQ66" s="19">
        <v>2</v>
      </c>
      <c r="AU66" s="19">
        <v>14</v>
      </c>
      <c r="AV66" s="19">
        <v>22</v>
      </c>
      <c r="AW66" s="19">
        <v>55</v>
      </c>
      <c r="AX66" s="19">
        <v>11</v>
      </c>
      <c r="AY66" s="19">
        <v>21</v>
      </c>
      <c r="AZ66" s="19">
        <v>2</v>
      </c>
      <c r="BA66" s="19">
        <v>3</v>
      </c>
      <c r="BB66" s="19">
        <v>3</v>
      </c>
      <c r="BC66" s="19">
        <v>21</v>
      </c>
      <c r="BD66" s="19">
        <v>59</v>
      </c>
      <c r="BE66" s="19" t="s">
        <v>354</v>
      </c>
      <c r="BF66" s="19">
        <v>5</v>
      </c>
      <c r="BG66" s="19">
        <v>1</v>
      </c>
      <c r="BK66" s="19">
        <v>14</v>
      </c>
      <c r="BL66" s="19">
        <v>9</v>
      </c>
      <c r="BM66" s="19">
        <v>55</v>
      </c>
      <c r="BN66" s="19">
        <v>12</v>
      </c>
      <c r="BO66" s="19">
        <v>21</v>
      </c>
      <c r="CV66" s="19">
        <v>428054.364575396</v>
      </c>
      <c r="CW66" s="19">
        <v>4957586.9189738398</v>
      </c>
      <c r="CX66" s="19">
        <v>44.768056180000002</v>
      </c>
      <c r="CY66" s="19">
        <v>-93.909177459999995</v>
      </c>
      <c r="CZ66" s="19" t="s">
        <v>359</v>
      </c>
      <c r="DA66" s="19" t="s">
        <v>5130</v>
      </c>
    </row>
    <row r="67" spans="1:105" s="19" customFormat="1" x14ac:dyDescent="0.25">
      <c r="A67" s="19">
        <v>21</v>
      </c>
      <c r="B67" s="95">
        <v>21</v>
      </c>
      <c r="C67" s="19">
        <v>658826</v>
      </c>
      <c r="D67" s="19">
        <v>2</v>
      </c>
      <c r="E67" s="19">
        <v>212</v>
      </c>
      <c r="F67" s="19">
        <v>131.92699999999999</v>
      </c>
      <c r="G67" s="19">
        <v>10</v>
      </c>
      <c r="I67" s="19" t="s">
        <v>1633</v>
      </c>
      <c r="J67" s="19" t="s">
        <v>354</v>
      </c>
      <c r="K67" s="19">
        <v>25</v>
      </c>
      <c r="M67" s="19">
        <v>18035015</v>
      </c>
      <c r="O67" s="19">
        <v>11</v>
      </c>
      <c r="P67" s="19">
        <v>9</v>
      </c>
      <c r="Q67" s="19">
        <v>2018</v>
      </c>
      <c r="R67" s="19" t="s">
        <v>362</v>
      </c>
      <c r="S67" s="19">
        <v>2</v>
      </c>
      <c r="T67" s="19" t="s">
        <v>356</v>
      </c>
      <c r="U67" s="19">
        <v>5</v>
      </c>
      <c r="V67" s="19">
        <v>0</v>
      </c>
      <c r="W67" s="19">
        <v>1</v>
      </c>
      <c r="Y67" s="19">
        <v>32</v>
      </c>
      <c r="Z67" s="19">
        <v>3</v>
      </c>
      <c r="AA67" s="19">
        <v>4</v>
      </c>
      <c r="AB67" s="19">
        <v>4</v>
      </c>
      <c r="AD67" s="19">
        <v>3</v>
      </c>
      <c r="AE67" s="19">
        <v>98</v>
      </c>
      <c r="AF67" s="19" t="s">
        <v>357</v>
      </c>
      <c r="AH67" s="19" t="s">
        <v>405</v>
      </c>
      <c r="AI67" s="19">
        <v>3</v>
      </c>
      <c r="AJ67" s="19">
        <v>2</v>
      </c>
      <c r="AK67" s="19">
        <v>3</v>
      </c>
      <c r="AL67" s="19">
        <v>4</v>
      </c>
      <c r="AM67" s="19">
        <v>24</v>
      </c>
      <c r="AN67" s="19">
        <v>28</v>
      </c>
      <c r="AO67" s="19">
        <v>99</v>
      </c>
      <c r="AP67" s="19">
        <v>5</v>
      </c>
      <c r="AQ67" s="19">
        <v>1</v>
      </c>
      <c r="AU67" s="19">
        <v>14</v>
      </c>
      <c r="AV67" s="19">
        <v>9</v>
      </c>
      <c r="AW67" s="19">
        <v>60</v>
      </c>
      <c r="AX67" s="19">
        <v>11</v>
      </c>
      <c r="AY67" s="19">
        <v>21</v>
      </c>
      <c r="CV67" s="19">
        <v>428051.873012189</v>
      </c>
      <c r="CW67" s="19">
        <v>4957609.1644112598</v>
      </c>
      <c r="CX67" s="19">
        <v>44.76825616</v>
      </c>
      <c r="CY67" s="19">
        <v>-93.909212080000003</v>
      </c>
      <c r="CZ67" s="19" t="s">
        <v>359</v>
      </c>
      <c r="DA67" s="19" t="s">
        <v>5131</v>
      </c>
    </row>
    <row r="68" spans="1:105" s="19" customFormat="1" x14ac:dyDescent="0.25">
      <c r="A68" s="19">
        <v>21</v>
      </c>
      <c r="B68" s="95">
        <v>21</v>
      </c>
      <c r="C68" s="19">
        <v>838216</v>
      </c>
      <c r="D68" s="19">
        <v>2</v>
      </c>
      <c r="E68" s="19">
        <v>212</v>
      </c>
      <c r="F68" s="19">
        <v>131.93199999999999</v>
      </c>
      <c r="G68" s="19">
        <v>10</v>
      </c>
      <c r="I68" s="19" t="s">
        <v>1633</v>
      </c>
      <c r="J68" s="19" t="s">
        <v>354</v>
      </c>
      <c r="K68" s="19">
        <v>25</v>
      </c>
      <c r="M68" s="19">
        <v>20507269</v>
      </c>
      <c r="N68" s="19">
        <v>202440107</v>
      </c>
      <c r="O68" s="19">
        <v>8</v>
      </c>
      <c r="P68" s="19">
        <v>31</v>
      </c>
      <c r="Q68" s="19">
        <v>2020</v>
      </c>
      <c r="R68" s="19" t="s">
        <v>361</v>
      </c>
      <c r="S68" s="19">
        <v>14</v>
      </c>
      <c r="T68" s="19">
        <v>98</v>
      </c>
      <c r="U68" s="19">
        <v>5</v>
      </c>
      <c r="V68" s="19">
        <v>0</v>
      </c>
      <c r="W68" s="19">
        <v>3</v>
      </c>
      <c r="X68" s="19">
        <v>5</v>
      </c>
      <c r="Y68" s="19">
        <v>10</v>
      </c>
      <c r="Z68" s="19">
        <v>3</v>
      </c>
      <c r="AA68" s="19">
        <v>1</v>
      </c>
      <c r="AB68" s="19">
        <v>1</v>
      </c>
      <c r="AD68" s="19">
        <v>1</v>
      </c>
      <c r="AE68" s="19">
        <v>1</v>
      </c>
      <c r="AF68" s="19" t="s">
        <v>357</v>
      </c>
      <c r="AH68" s="19" t="s">
        <v>405</v>
      </c>
      <c r="AI68" s="19">
        <v>10</v>
      </c>
      <c r="AJ68" s="19">
        <v>2</v>
      </c>
      <c r="AK68" s="19">
        <v>3</v>
      </c>
      <c r="AL68" s="19">
        <v>3</v>
      </c>
      <c r="AM68" s="19">
        <v>21</v>
      </c>
      <c r="AN68" s="19">
        <v>70</v>
      </c>
      <c r="AO68" s="19" t="s">
        <v>354</v>
      </c>
      <c r="AP68" s="19">
        <v>5</v>
      </c>
      <c r="AQ68" s="19">
        <v>1</v>
      </c>
      <c r="AU68" s="19">
        <v>12</v>
      </c>
      <c r="AV68" s="19">
        <v>9</v>
      </c>
      <c r="AW68" s="19">
        <v>65</v>
      </c>
      <c r="AX68" s="19">
        <v>11</v>
      </c>
      <c r="AY68" s="19">
        <v>21</v>
      </c>
      <c r="AZ68" s="19">
        <v>2</v>
      </c>
      <c r="BA68" s="19">
        <v>3</v>
      </c>
      <c r="BB68" s="19">
        <v>3</v>
      </c>
      <c r="BC68" s="19">
        <v>25</v>
      </c>
      <c r="BD68" s="19">
        <v>69</v>
      </c>
      <c r="BE68" s="19" t="s">
        <v>354</v>
      </c>
      <c r="BF68" s="19">
        <v>5</v>
      </c>
      <c r="BG68" s="19">
        <v>2</v>
      </c>
      <c r="BK68" s="19">
        <v>12</v>
      </c>
      <c r="BL68" s="19">
        <v>9</v>
      </c>
      <c r="BM68" s="19">
        <v>65</v>
      </c>
      <c r="BN68" s="19">
        <v>11</v>
      </c>
      <c r="BO68" s="19">
        <v>21</v>
      </c>
      <c r="BP68" s="19">
        <v>2</v>
      </c>
      <c r="BQ68" s="19">
        <v>2</v>
      </c>
      <c r="BR68" s="19">
        <v>4</v>
      </c>
      <c r="BS68" s="19">
        <v>21</v>
      </c>
      <c r="BT68" s="19">
        <v>55</v>
      </c>
      <c r="BU68" s="19" t="s">
        <v>354</v>
      </c>
      <c r="BV68" s="19">
        <v>5</v>
      </c>
      <c r="BW68" s="19">
        <v>1</v>
      </c>
      <c r="CA68" s="19">
        <v>12</v>
      </c>
      <c r="CB68" s="19">
        <v>9</v>
      </c>
      <c r="CC68" s="19">
        <v>65</v>
      </c>
      <c r="CD68" s="19">
        <v>11</v>
      </c>
      <c r="CE68" s="19">
        <v>21</v>
      </c>
      <c r="CV68" s="19">
        <v>428079.76462619699</v>
      </c>
      <c r="CW68" s="19">
        <v>4957612.3190246401</v>
      </c>
      <c r="CX68" s="19">
        <v>44.768287360000002</v>
      </c>
      <c r="CY68" s="19">
        <v>-93.908860110000006</v>
      </c>
      <c r="CZ68" s="19" t="s">
        <v>359</v>
      </c>
      <c r="DA68" s="19" t="s">
        <v>5132</v>
      </c>
    </row>
    <row r="69" spans="1:105" s="19" customFormat="1" x14ac:dyDescent="0.25">
      <c r="A69" s="19">
        <v>21</v>
      </c>
      <c r="B69" s="95">
        <v>21</v>
      </c>
      <c r="C69" s="19">
        <v>633787</v>
      </c>
      <c r="D69" s="19">
        <v>2</v>
      </c>
      <c r="E69" s="19">
        <v>212</v>
      </c>
      <c r="F69" s="19">
        <v>131.93299999999999</v>
      </c>
      <c r="G69" s="19">
        <v>10</v>
      </c>
      <c r="I69" s="19" t="s">
        <v>1633</v>
      </c>
      <c r="J69" s="19" t="s">
        <v>354</v>
      </c>
      <c r="K69" s="19">
        <v>25</v>
      </c>
      <c r="M69" s="19">
        <v>18028698</v>
      </c>
      <c r="O69" s="19">
        <v>9</v>
      </c>
      <c r="P69" s="19">
        <v>10</v>
      </c>
      <c r="Q69" s="19">
        <v>2018</v>
      </c>
      <c r="R69" s="19" t="s">
        <v>361</v>
      </c>
      <c r="S69" s="19">
        <v>15</v>
      </c>
      <c r="T69" s="19" t="s">
        <v>356</v>
      </c>
      <c r="U69" s="19">
        <v>4</v>
      </c>
      <c r="V69" s="19">
        <v>0</v>
      </c>
      <c r="W69" s="19">
        <v>2</v>
      </c>
      <c r="X69" s="19">
        <v>5</v>
      </c>
      <c r="Y69" s="19">
        <v>10</v>
      </c>
      <c r="Z69" s="19">
        <v>3</v>
      </c>
      <c r="AA69" s="19">
        <v>1</v>
      </c>
      <c r="AB69" s="19">
        <v>1</v>
      </c>
      <c r="AD69" s="19">
        <v>1</v>
      </c>
      <c r="AE69" s="19">
        <v>98</v>
      </c>
      <c r="AF69" s="19" t="s">
        <v>357</v>
      </c>
      <c r="AH69" s="19" t="s">
        <v>405</v>
      </c>
      <c r="AI69" s="19">
        <v>10</v>
      </c>
      <c r="AJ69" s="19">
        <v>2</v>
      </c>
      <c r="AK69" s="19">
        <v>5</v>
      </c>
      <c r="AL69" s="19">
        <v>1</v>
      </c>
      <c r="AM69" s="19">
        <v>24</v>
      </c>
      <c r="AN69" s="19">
        <v>89</v>
      </c>
      <c r="AO69" s="19" t="s">
        <v>363</v>
      </c>
      <c r="AP69" s="19">
        <v>5</v>
      </c>
      <c r="AQ69" s="19">
        <v>10</v>
      </c>
      <c r="AU69" s="19">
        <v>14</v>
      </c>
      <c r="AV69" s="19">
        <v>9</v>
      </c>
      <c r="AW69" s="19">
        <v>60</v>
      </c>
      <c r="AX69" s="19">
        <v>12</v>
      </c>
      <c r="AY69" s="19">
        <v>21</v>
      </c>
      <c r="AZ69" s="19">
        <v>2</v>
      </c>
      <c r="BA69" s="19">
        <v>2</v>
      </c>
      <c r="BB69" s="19">
        <v>4</v>
      </c>
      <c r="BC69" s="19">
        <v>21</v>
      </c>
      <c r="BD69" s="19">
        <v>75</v>
      </c>
      <c r="BE69" s="19" t="s">
        <v>354</v>
      </c>
      <c r="BF69" s="19">
        <v>5</v>
      </c>
      <c r="BG69" s="19">
        <v>1</v>
      </c>
      <c r="BK69" s="19">
        <v>14</v>
      </c>
      <c r="BL69" s="19">
        <v>9</v>
      </c>
      <c r="BM69" s="19">
        <v>60</v>
      </c>
      <c r="BN69" s="19">
        <v>13</v>
      </c>
      <c r="BO69" s="19">
        <v>21</v>
      </c>
      <c r="CV69" s="19">
        <v>428066.74425240402</v>
      </c>
      <c r="CW69" s="19">
        <v>4957621.0151182599</v>
      </c>
      <c r="CX69" s="19">
        <v>44.768364329999997</v>
      </c>
      <c r="CY69" s="19">
        <v>-93.909025850000006</v>
      </c>
      <c r="CZ69" s="19" t="s">
        <v>359</v>
      </c>
      <c r="DA69" s="19" t="s">
        <v>5133</v>
      </c>
    </row>
    <row r="70" spans="1:105" s="19" customFormat="1" x14ac:dyDescent="0.25">
      <c r="A70" s="19">
        <v>21</v>
      </c>
      <c r="B70" s="95">
        <v>21</v>
      </c>
      <c r="C70" s="19">
        <v>693388</v>
      </c>
      <c r="D70" s="19">
        <v>4</v>
      </c>
      <c r="E70" s="19">
        <v>34</v>
      </c>
      <c r="F70" s="19">
        <v>6.2789999999999999</v>
      </c>
      <c r="G70" s="19">
        <v>10</v>
      </c>
      <c r="I70" s="19" t="s">
        <v>1633</v>
      </c>
      <c r="J70" s="19" t="s">
        <v>354</v>
      </c>
      <c r="K70" s="19">
        <v>25</v>
      </c>
      <c r="M70" s="19">
        <v>19006011</v>
      </c>
      <c r="O70" s="19">
        <v>3</v>
      </c>
      <c r="P70" s="19">
        <v>1</v>
      </c>
      <c r="Q70" s="19">
        <v>2019</v>
      </c>
      <c r="R70" s="19" t="s">
        <v>362</v>
      </c>
      <c r="S70" s="19">
        <v>13</v>
      </c>
      <c r="T70" s="19" t="s">
        <v>356</v>
      </c>
      <c r="U70" s="19">
        <v>5</v>
      </c>
      <c r="V70" s="19">
        <v>0</v>
      </c>
      <c r="W70" s="19">
        <v>2</v>
      </c>
      <c r="X70" s="19">
        <v>5</v>
      </c>
      <c r="Y70" s="19">
        <v>10</v>
      </c>
      <c r="Z70" s="19">
        <v>3</v>
      </c>
      <c r="AA70" s="19">
        <v>1</v>
      </c>
      <c r="AB70" s="19">
        <v>4</v>
      </c>
      <c r="AD70" s="19">
        <v>3</v>
      </c>
      <c r="AE70" s="19">
        <v>98</v>
      </c>
      <c r="AF70" s="19" t="s">
        <v>4336</v>
      </c>
      <c r="AH70" s="19" t="s">
        <v>4301</v>
      </c>
      <c r="AI70" s="19">
        <v>10</v>
      </c>
      <c r="AJ70" s="19">
        <v>2</v>
      </c>
      <c r="AK70" s="19">
        <v>2</v>
      </c>
      <c r="AL70" s="19">
        <v>4</v>
      </c>
      <c r="AM70" s="19">
        <v>23</v>
      </c>
      <c r="AN70" s="19">
        <v>38</v>
      </c>
      <c r="AO70" s="19" t="s">
        <v>363</v>
      </c>
      <c r="AP70" s="19">
        <v>5</v>
      </c>
      <c r="AQ70" s="19">
        <v>71</v>
      </c>
      <c r="AU70" s="19">
        <v>15</v>
      </c>
      <c r="AV70" s="19">
        <v>98</v>
      </c>
      <c r="AW70" s="19">
        <v>60</v>
      </c>
      <c r="AX70" s="19">
        <v>11</v>
      </c>
      <c r="AY70" s="19">
        <v>21</v>
      </c>
      <c r="AZ70" s="19">
        <v>2</v>
      </c>
      <c r="BA70" s="19">
        <v>3</v>
      </c>
      <c r="BB70" s="19">
        <v>1</v>
      </c>
      <c r="BC70" s="19">
        <v>20</v>
      </c>
      <c r="BD70" s="19">
        <v>57</v>
      </c>
      <c r="BE70" s="19" t="s">
        <v>354</v>
      </c>
      <c r="BF70" s="19">
        <v>5</v>
      </c>
      <c r="BG70" s="19">
        <v>1</v>
      </c>
      <c r="BK70" s="19">
        <v>15</v>
      </c>
      <c r="BL70" s="19">
        <v>98</v>
      </c>
      <c r="BM70" s="19">
        <v>40</v>
      </c>
      <c r="BN70" s="19">
        <v>11</v>
      </c>
      <c r="BO70" s="19">
        <v>21</v>
      </c>
      <c r="CV70" s="19">
        <v>428066.85401613702</v>
      </c>
      <c r="CW70" s="19">
        <v>4957622.6579877697</v>
      </c>
      <c r="CX70" s="19">
        <v>44.76837913</v>
      </c>
      <c r="CY70" s="19">
        <v>-93.909024700000003</v>
      </c>
      <c r="CZ70" s="19" t="s">
        <v>359</v>
      </c>
      <c r="DA70" s="19" t="s">
        <v>5134</v>
      </c>
    </row>
    <row r="71" spans="1:105" s="19" customFormat="1" x14ac:dyDescent="0.25">
      <c r="A71" s="19">
        <v>21</v>
      </c>
      <c r="B71" s="95">
        <v>21</v>
      </c>
      <c r="C71" s="19">
        <v>730877</v>
      </c>
      <c r="D71" s="19">
        <v>4</v>
      </c>
      <c r="E71" s="19">
        <v>34</v>
      </c>
      <c r="F71" s="19">
        <v>6.2869999999999999</v>
      </c>
      <c r="G71" s="19">
        <v>10</v>
      </c>
      <c r="I71" s="19" t="s">
        <v>1633</v>
      </c>
      <c r="J71" s="19" t="s">
        <v>354</v>
      </c>
      <c r="K71" s="19">
        <v>25</v>
      </c>
      <c r="M71" s="19">
        <v>19018880</v>
      </c>
      <c r="O71" s="19">
        <v>7</v>
      </c>
      <c r="P71" s="19">
        <v>2</v>
      </c>
      <c r="Q71" s="19">
        <v>2019</v>
      </c>
      <c r="R71" s="19" t="s">
        <v>368</v>
      </c>
      <c r="S71" s="19">
        <v>6</v>
      </c>
      <c r="T71" s="19">
        <v>98</v>
      </c>
      <c r="U71" s="19">
        <v>4</v>
      </c>
      <c r="V71" s="19">
        <v>0</v>
      </c>
      <c r="W71" s="19">
        <v>3</v>
      </c>
      <c r="X71" s="19">
        <v>90</v>
      </c>
      <c r="Y71" s="19">
        <v>10</v>
      </c>
      <c r="Z71" s="19">
        <v>3</v>
      </c>
      <c r="AA71" s="19">
        <v>1</v>
      </c>
      <c r="AB71" s="19">
        <v>2</v>
      </c>
      <c r="AD71" s="19">
        <v>1</v>
      </c>
      <c r="AE71" s="19">
        <v>98</v>
      </c>
      <c r="AF71" s="19" t="s">
        <v>4336</v>
      </c>
      <c r="AH71" s="19" t="s">
        <v>4301</v>
      </c>
      <c r="AI71" s="19">
        <v>90</v>
      </c>
      <c r="AJ71" s="19">
        <v>2</v>
      </c>
      <c r="AK71" s="19">
        <v>2</v>
      </c>
      <c r="AL71" s="19">
        <v>3</v>
      </c>
      <c r="AM71" s="19">
        <v>21</v>
      </c>
      <c r="AN71" s="19">
        <v>42</v>
      </c>
      <c r="AO71" s="19" t="s">
        <v>363</v>
      </c>
      <c r="AP71" s="19">
        <v>5</v>
      </c>
      <c r="AQ71" s="19">
        <v>1</v>
      </c>
      <c r="AU71" s="19">
        <v>14</v>
      </c>
      <c r="AV71" s="19">
        <v>9</v>
      </c>
      <c r="AW71" s="19">
        <v>50</v>
      </c>
      <c r="AX71" s="19">
        <v>11</v>
      </c>
      <c r="AY71" s="19">
        <v>21</v>
      </c>
      <c r="AZ71" s="19">
        <v>2</v>
      </c>
      <c r="BA71" s="19">
        <v>2</v>
      </c>
      <c r="BB71" s="19">
        <v>3</v>
      </c>
      <c r="BC71" s="19">
        <v>21</v>
      </c>
      <c r="BD71" s="19">
        <v>16</v>
      </c>
      <c r="BE71" s="19" t="s">
        <v>354</v>
      </c>
      <c r="BF71" s="19">
        <v>5</v>
      </c>
      <c r="BG71" s="19">
        <v>70</v>
      </c>
      <c r="BK71" s="19">
        <v>14</v>
      </c>
      <c r="BL71" s="19">
        <v>9</v>
      </c>
      <c r="BM71" s="19">
        <v>50</v>
      </c>
      <c r="BN71" s="19">
        <v>11</v>
      </c>
      <c r="BO71" s="19">
        <v>21</v>
      </c>
      <c r="BP71" s="19">
        <v>3</v>
      </c>
      <c r="BQ71" s="19">
        <v>2</v>
      </c>
      <c r="BR71" s="19">
        <v>3</v>
      </c>
      <c r="BS71" s="19">
        <v>34</v>
      </c>
      <c r="BT71" s="19">
        <v>58</v>
      </c>
      <c r="BU71" s="19" t="s">
        <v>363</v>
      </c>
      <c r="BV71" s="19">
        <v>5</v>
      </c>
      <c r="BW71" s="19">
        <v>1</v>
      </c>
      <c r="CA71" s="19">
        <v>14</v>
      </c>
      <c r="CB71" s="19">
        <v>9</v>
      </c>
      <c r="CC71" s="19">
        <v>50</v>
      </c>
      <c r="CD71" s="19">
        <v>11</v>
      </c>
      <c r="CE71" s="19">
        <v>21</v>
      </c>
      <c r="CV71" s="19">
        <v>428045.68916010502</v>
      </c>
      <c r="CW71" s="19">
        <v>4957609.6138507798</v>
      </c>
      <c r="CX71" s="19">
        <v>44.76825959</v>
      </c>
      <c r="CY71" s="19">
        <v>-93.909290279999993</v>
      </c>
      <c r="CZ71" s="19" t="s">
        <v>359</v>
      </c>
      <c r="DA71" s="19" t="s">
        <v>5135</v>
      </c>
    </row>
    <row r="72" spans="1:105" s="19" customFormat="1" x14ac:dyDescent="0.25">
      <c r="A72" s="19">
        <v>21</v>
      </c>
      <c r="B72" s="95">
        <v>21</v>
      </c>
      <c r="C72" s="19">
        <v>871474</v>
      </c>
      <c r="D72" s="19">
        <v>4</v>
      </c>
      <c r="E72" s="19">
        <v>34</v>
      </c>
      <c r="F72" s="19">
        <v>6.3</v>
      </c>
      <c r="G72" s="19">
        <v>10</v>
      </c>
      <c r="H72" s="19" t="s">
        <v>380</v>
      </c>
      <c r="J72" s="19" t="s">
        <v>354</v>
      </c>
      <c r="K72" s="19">
        <v>25</v>
      </c>
      <c r="M72" s="19">
        <v>20037874</v>
      </c>
      <c r="N72" s="19">
        <v>203580710</v>
      </c>
      <c r="O72" s="19">
        <v>12</v>
      </c>
      <c r="P72" s="19">
        <v>23</v>
      </c>
      <c r="Q72" s="19">
        <v>2020</v>
      </c>
      <c r="R72" s="19" t="s">
        <v>355</v>
      </c>
      <c r="S72" s="19">
        <v>17</v>
      </c>
      <c r="T72" s="19" t="s">
        <v>369</v>
      </c>
      <c r="U72" s="19">
        <v>3</v>
      </c>
      <c r="V72" s="19">
        <v>0</v>
      </c>
      <c r="W72" s="19">
        <v>4</v>
      </c>
      <c r="X72" s="19">
        <v>12</v>
      </c>
      <c r="Y72" s="19">
        <v>10</v>
      </c>
      <c r="Z72" s="19">
        <v>3</v>
      </c>
      <c r="AA72" s="19">
        <v>4</v>
      </c>
      <c r="AB72" s="19">
        <v>4</v>
      </c>
      <c r="AC72" s="19">
        <v>8</v>
      </c>
      <c r="AD72" s="19">
        <v>5</v>
      </c>
      <c r="AE72" s="19">
        <v>98</v>
      </c>
      <c r="AF72" s="19" t="s">
        <v>4336</v>
      </c>
      <c r="AH72" s="19" t="s">
        <v>4301</v>
      </c>
      <c r="AI72" s="19">
        <v>7</v>
      </c>
      <c r="AJ72" s="19">
        <v>3</v>
      </c>
      <c r="AK72" s="19">
        <v>48</v>
      </c>
      <c r="AL72" s="19">
        <v>3</v>
      </c>
      <c r="AM72" s="19">
        <v>34</v>
      </c>
      <c r="AU72" s="19">
        <v>15</v>
      </c>
      <c r="AV72" s="19">
        <v>98</v>
      </c>
      <c r="AW72" s="19">
        <v>60</v>
      </c>
      <c r="AX72" s="19">
        <v>11</v>
      </c>
      <c r="AY72" s="19">
        <v>21</v>
      </c>
      <c r="AZ72" s="19">
        <v>2</v>
      </c>
      <c r="BA72" s="19">
        <v>2</v>
      </c>
      <c r="BB72" s="19">
        <v>3</v>
      </c>
      <c r="BC72" s="19">
        <v>21</v>
      </c>
      <c r="BD72" s="19">
        <v>69</v>
      </c>
      <c r="BE72" s="19" t="s">
        <v>354</v>
      </c>
      <c r="BF72" s="19">
        <v>5</v>
      </c>
      <c r="BG72" s="19">
        <v>71</v>
      </c>
      <c r="BK72" s="19">
        <v>15</v>
      </c>
      <c r="BL72" s="19">
        <v>98</v>
      </c>
      <c r="BM72" s="19">
        <v>60</v>
      </c>
      <c r="BN72" s="19">
        <v>11</v>
      </c>
      <c r="BO72" s="19">
        <v>21</v>
      </c>
      <c r="BP72" s="19">
        <v>2</v>
      </c>
      <c r="BQ72" s="19">
        <v>3</v>
      </c>
      <c r="BR72" s="19">
        <v>3</v>
      </c>
      <c r="BS72" s="19">
        <v>34</v>
      </c>
      <c r="BT72" s="19">
        <v>38</v>
      </c>
      <c r="BU72" s="19" t="s">
        <v>354</v>
      </c>
      <c r="BV72" s="19">
        <v>5</v>
      </c>
      <c r="BW72" s="19">
        <v>1</v>
      </c>
      <c r="CA72" s="19">
        <v>15</v>
      </c>
      <c r="CB72" s="19">
        <v>98</v>
      </c>
      <c r="CC72" s="19">
        <v>60</v>
      </c>
      <c r="CD72" s="19">
        <v>11</v>
      </c>
      <c r="CE72" s="19">
        <v>21</v>
      </c>
      <c r="CF72" s="19">
        <v>2</v>
      </c>
      <c r="CG72" s="19">
        <v>2</v>
      </c>
      <c r="CH72" s="19">
        <v>3</v>
      </c>
      <c r="CI72" s="19">
        <v>27</v>
      </c>
      <c r="CJ72" s="19">
        <v>41</v>
      </c>
      <c r="CK72" s="19" t="s">
        <v>363</v>
      </c>
      <c r="CL72" s="19">
        <v>5</v>
      </c>
      <c r="CM72" s="19">
        <v>71</v>
      </c>
      <c r="CQ72" s="19">
        <v>15</v>
      </c>
      <c r="CR72" s="19">
        <v>98</v>
      </c>
      <c r="CS72" s="19">
        <v>60</v>
      </c>
      <c r="CT72" s="19">
        <v>12</v>
      </c>
      <c r="CU72" s="19">
        <v>21</v>
      </c>
      <c r="CV72" s="19">
        <v>428070.51473647502</v>
      </c>
      <c r="CW72" s="19">
        <v>4957596.2503827699</v>
      </c>
      <c r="CX72" s="19">
        <v>44.768141800000002</v>
      </c>
      <c r="CY72" s="19">
        <v>-93.908974709999995</v>
      </c>
      <c r="CZ72" s="19" t="s">
        <v>359</v>
      </c>
      <c r="DA72" s="19" t="s">
        <v>5136</v>
      </c>
    </row>
    <row r="73" spans="1:105" s="19" customFormat="1" x14ac:dyDescent="0.25">
      <c r="A73" s="19">
        <v>21</v>
      </c>
      <c r="B73" s="95">
        <v>21</v>
      </c>
      <c r="C73" s="19">
        <v>840449</v>
      </c>
      <c r="D73" s="19">
        <v>4</v>
      </c>
      <c r="E73" s="19">
        <v>34</v>
      </c>
      <c r="F73" s="19">
        <v>6.3029999999999999</v>
      </c>
      <c r="G73" s="19">
        <v>10</v>
      </c>
      <c r="H73" s="19" t="s">
        <v>380</v>
      </c>
      <c r="J73" s="19" t="s">
        <v>354</v>
      </c>
      <c r="K73" s="19">
        <v>25</v>
      </c>
      <c r="M73" s="19">
        <v>20027218</v>
      </c>
      <c r="N73" s="19">
        <v>202560090</v>
      </c>
      <c r="O73" s="19">
        <v>9</v>
      </c>
      <c r="P73" s="19">
        <v>12</v>
      </c>
      <c r="Q73" s="19">
        <v>2020</v>
      </c>
      <c r="R73" s="19" t="s">
        <v>364</v>
      </c>
      <c r="S73" s="19">
        <v>21</v>
      </c>
      <c r="T73" s="19" t="s">
        <v>419</v>
      </c>
      <c r="U73" s="19">
        <v>3</v>
      </c>
      <c r="V73" s="19">
        <v>0</v>
      </c>
      <c r="W73" s="19">
        <v>2</v>
      </c>
      <c r="X73" s="19">
        <v>5</v>
      </c>
      <c r="Y73" s="19">
        <v>10</v>
      </c>
      <c r="Z73" s="19">
        <v>3</v>
      </c>
      <c r="AA73" s="19">
        <v>3</v>
      </c>
      <c r="AB73" s="19">
        <v>1</v>
      </c>
      <c r="AD73" s="19">
        <v>1</v>
      </c>
      <c r="AE73" s="19">
        <v>90</v>
      </c>
      <c r="AF73" s="19" t="s">
        <v>4336</v>
      </c>
      <c r="AG73" s="19" t="s">
        <v>357</v>
      </c>
      <c r="AH73" s="19" t="s">
        <v>4301</v>
      </c>
      <c r="AI73" s="19">
        <v>10</v>
      </c>
      <c r="AJ73" s="19">
        <v>2</v>
      </c>
      <c r="AK73" s="19">
        <v>2</v>
      </c>
      <c r="AL73" s="19">
        <v>1</v>
      </c>
      <c r="AM73" s="19">
        <v>21</v>
      </c>
      <c r="AN73" s="19">
        <v>16</v>
      </c>
      <c r="AO73" s="19" t="s">
        <v>354</v>
      </c>
      <c r="AP73" s="19">
        <v>5</v>
      </c>
      <c r="AQ73" s="19">
        <v>2</v>
      </c>
      <c r="AU73" s="19">
        <v>12</v>
      </c>
      <c r="AV73" s="19">
        <v>23</v>
      </c>
      <c r="AW73" s="19">
        <v>40</v>
      </c>
      <c r="AX73" s="19">
        <v>11</v>
      </c>
      <c r="AY73" s="19">
        <v>21</v>
      </c>
      <c r="AZ73" s="19">
        <v>2</v>
      </c>
      <c r="BA73" s="19">
        <v>2</v>
      </c>
      <c r="BB73" s="19">
        <v>3</v>
      </c>
      <c r="BC73" s="19">
        <v>21</v>
      </c>
      <c r="BD73" s="19">
        <v>64</v>
      </c>
      <c r="BE73" s="19" t="s">
        <v>354</v>
      </c>
      <c r="BF73" s="19">
        <v>5</v>
      </c>
      <c r="BG73" s="19">
        <v>1</v>
      </c>
      <c r="BK73" s="19">
        <v>15</v>
      </c>
      <c r="BL73" s="19">
        <v>9</v>
      </c>
      <c r="BM73" s="19">
        <v>50</v>
      </c>
      <c r="BN73" s="19">
        <v>11</v>
      </c>
      <c r="BO73" s="19">
        <v>21</v>
      </c>
      <c r="CV73" s="19">
        <v>428064.739198205</v>
      </c>
      <c r="CW73" s="19">
        <v>4957591.2029222297</v>
      </c>
      <c r="CX73" s="19">
        <v>44.768095780000003</v>
      </c>
      <c r="CY73" s="19">
        <v>-93.909046979999999</v>
      </c>
      <c r="CZ73" s="19" t="s">
        <v>359</v>
      </c>
      <c r="DA73" s="19" t="s">
        <v>5137</v>
      </c>
    </row>
    <row r="74" spans="1:105" s="19" customFormat="1" x14ac:dyDescent="0.25">
      <c r="A74" s="19">
        <v>14</v>
      </c>
      <c r="B74" s="19">
        <v>14</v>
      </c>
      <c r="C74" s="19">
        <v>869953</v>
      </c>
      <c r="D74" s="19">
        <v>2</v>
      </c>
      <c r="E74" s="19">
        <v>212</v>
      </c>
      <c r="F74" s="19">
        <v>133.316</v>
      </c>
      <c r="G74" s="19">
        <v>10</v>
      </c>
      <c r="I74" s="19" t="s">
        <v>353</v>
      </c>
      <c r="J74" s="19" t="s">
        <v>354</v>
      </c>
      <c r="K74" s="19">
        <v>25</v>
      </c>
      <c r="M74" s="19">
        <v>20037794</v>
      </c>
      <c r="N74" s="19">
        <v>203580356</v>
      </c>
      <c r="O74" s="19">
        <v>12</v>
      </c>
      <c r="P74" s="19">
        <v>23</v>
      </c>
      <c r="Q74" s="19">
        <v>2020</v>
      </c>
      <c r="R74" s="19" t="s">
        <v>355</v>
      </c>
      <c r="S74" s="19">
        <v>14</v>
      </c>
      <c r="T74" s="19">
        <v>98</v>
      </c>
      <c r="U74" s="19">
        <v>5</v>
      </c>
      <c r="V74" s="19">
        <v>0</v>
      </c>
      <c r="W74" s="19">
        <v>1</v>
      </c>
      <c r="Y74" s="19">
        <v>83</v>
      </c>
      <c r="Z74" s="19">
        <v>2</v>
      </c>
      <c r="AA74" s="19">
        <v>1</v>
      </c>
      <c r="AB74" s="19">
        <v>7</v>
      </c>
      <c r="AC74" s="19">
        <v>4</v>
      </c>
      <c r="AD74" s="19">
        <v>3</v>
      </c>
      <c r="AE74" s="19">
        <v>98</v>
      </c>
      <c r="AF74" s="19" t="s">
        <v>357</v>
      </c>
      <c r="AH74" s="19" t="s">
        <v>358</v>
      </c>
      <c r="AI74" s="19">
        <v>3</v>
      </c>
      <c r="AJ74" s="19">
        <v>2</v>
      </c>
      <c r="AK74" s="19">
        <v>4</v>
      </c>
      <c r="AL74" s="19">
        <v>4</v>
      </c>
      <c r="AM74" s="19">
        <v>26</v>
      </c>
      <c r="AN74" s="19">
        <v>26</v>
      </c>
      <c r="AO74" s="19" t="s">
        <v>354</v>
      </c>
      <c r="AP74" s="19">
        <v>5</v>
      </c>
      <c r="AQ74" s="19">
        <v>71</v>
      </c>
      <c r="AU74" s="19">
        <v>12</v>
      </c>
      <c r="AV74" s="19">
        <v>9</v>
      </c>
      <c r="AW74" s="19">
        <v>60</v>
      </c>
      <c r="AX74" s="19">
        <v>11</v>
      </c>
      <c r="AY74" s="19">
        <v>24</v>
      </c>
      <c r="CV74" s="19">
        <v>430299.36919418402</v>
      </c>
      <c r="CW74" s="19">
        <v>4957563.7473726999</v>
      </c>
      <c r="CX74" s="19">
        <v>44.768069920000002</v>
      </c>
      <c r="CY74" s="19">
        <v>-93.88080755</v>
      </c>
      <c r="CZ74" s="19" t="s">
        <v>359</v>
      </c>
      <c r="DA74" s="19" t="s">
        <v>5138</v>
      </c>
    </row>
    <row r="75" spans="1:105" s="19" customFormat="1" x14ac:dyDescent="0.25">
      <c r="A75" s="19">
        <v>14</v>
      </c>
      <c r="B75" s="19">
        <v>14</v>
      </c>
      <c r="C75" s="19">
        <v>650489</v>
      </c>
      <c r="D75" s="19">
        <v>2</v>
      </c>
      <c r="E75" s="19">
        <v>212</v>
      </c>
      <c r="F75" s="19">
        <v>133.33000000000001</v>
      </c>
      <c r="G75" s="19">
        <v>10</v>
      </c>
      <c r="I75" s="19" t="s">
        <v>353</v>
      </c>
      <c r="J75" s="19" t="s">
        <v>354</v>
      </c>
      <c r="K75" s="19">
        <v>25</v>
      </c>
      <c r="M75" s="19">
        <v>18031524</v>
      </c>
      <c r="O75" s="19">
        <v>10</v>
      </c>
      <c r="P75" s="19">
        <v>6</v>
      </c>
      <c r="Q75" s="19">
        <v>2018</v>
      </c>
      <c r="R75" s="19" t="s">
        <v>364</v>
      </c>
      <c r="S75" s="19">
        <v>7</v>
      </c>
      <c r="T75" s="19" t="s">
        <v>369</v>
      </c>
      <c r="U75" s="19">
        <v>5</v>
      </c>
      <c r="V75" s="19">
        <v>0</v>
      </c>
      <c r="W75" s="19">
        <v>1</v>
      </c>
      <c r="Y75" s="19">
        <v>75</v>
      </c>
      <c r="Z75" s="19">
        <v>2</v>
      </c>
      <c r="AA75" s="19">
        <v>2</v>
      </c>
      <c r="AB75" s="19">
        <v>1</v>
      </c>
      <c r="AD75" s="19">
        <v>1</v>
      </c>
      <c r="AE75" s="19">
        <v>98</v>
      </c>
      <c r="AF75" s="19" t="s">
        <v>357</v>
      </c>
      <c r="AH75" s="19" t="s">
        <v>358</v>
      </c>
      <c r="AI75" s="19">
        <v>3</v>
      </c>
      <c r="AJ75" s="19">
        <v>2</v>
      </c>
      <c r="AK75" s="19">
        <v>49</v>
      </c>
      <c r="AL75" s="19">
        <v>3</v>
      </c>
      <c r="AM75" s="19">
        <v>21</v>
      </c>
      <c r="AN75" s="19">
        <v>46</v>
      </c>
      <c r="AO75" s="19" t="s">
        <v>354</v>
      </c>
      <c r="AP75" s="19">
        <v>5</v>
      </c>
      <c r="AQ75" s="19">
        <v>90</v>
      </c>
      <c r="AU75" s="19">
        <v>12</v>
      </c>
      <c r="AV75" s="19">
        <v>9</v>
      </c>
      <c r="AW75" s="19">
        <v>60</v>
      </c>
      <c r="AX75" s="19">
        <v>11</v>
      </c>
      <c r="AY75" s="19">
        <v>21</v>
      </c>
      <c r="CV75" s="19">
        <v>430322.64018321899</v>
      </c>
      <c r="CW75" s="19">
        <v>4957559.5899631605</v>
      </c>
      <c r="CX75" s="19">
        <v>44.76803477</v>
      </c>
      <c r="CY75" s="19">
        <v>-93.880512940000003</v>
      </c>
      <c r="CZ75" s="19" t="s">
        <v>391</v>
      </c>
      <c r="DA75" s="19" t="s">
        <v>5139</v>
      </c>
    </row>
    <row r="76" spans="1:105" s="19" customFormat="1" x14ac:dyDescent="0.25">
      <c r="B76" s="95"/>
    </row>
    <row r="78" spans="1:105" x14ac:dyDescent="0.25">
      <c r="C78" s="404"/>
    </row>
    <row r="79" spans="1:105" x14ac:dyDescent="0.25">
      <c r="C79" s="404"/>
    </row>
    <row r="80" spans="1:105" x14ac:dyDescent="0.25">
      <c r="C80" s="404"/>
    </row>
    <row r="81" spans="3:3" x14ac:dyDescent="0.25">
      <c r="C81" s="404"/>
    </row>
    <row r="82" spans="3:3" x14ac:dyDescent="0.25">
      <c r="C82" s="404"/>
    </row>
    <row r="83" spans="3:3" x14ac:dyDescent="0.25">
      <c r="C83" s="404"/>
    </row>
    <row r="84" spans="3:3" x14ac:dyDescent="0.25">
      <c r="C84" s="404"/>
    </row>
    <row r="85" spans="3:3" x14ac:dyDescent="0.25">
      <c r="C85" s="404"/>
    </row>
    <row r="86" spans="3:3" x14ac:dyDescent="0.25">
      <c r="C86" s="404"/>
    </row>
    <row r="87" spans="3:3" x14ac:dyDescent="0.25">
      <c r="C87" s="404"/>
    </row>
    <row r="88" spans="3:3" x14ac:dyDescent="0.25">
      <c r="C88" s="404"/>
    </row>
    <row r="89" spans="3:3" x14ac:dyDescent="0.25">
      <c r="C89" s="404"/>
    </row>
    <row r="90" spans="3:3" x14ac:dyDescent="0.25">
      <c r="C90" s="404"/>
    </row>
    <row r="91" spans="3:3" x14ac:dyDescent="0.25">
      <c r="C91" s="404"/>
    </row>
    <row r="92" spans="3:3" x14ac:dyDescent="0.25">
      <c r="C92" s="404"/>
    </row>
    <row r="93" spans="3:3" x14ac:dyDescent="0.25">
      <c r="C93" s="404"/>
    </row>
    <row r="94" spans="3:3" x14ac:dyDescent="0.25">
      <c r="C94" s="404"/>
    </row>
    <row r="95" spans="3:3" x14ac:dyDescent="0.25">
      <c r="C95" s="404"/>
    </row>
    <row r="96" spans="3:3" x14ac:dyDescent="0.25">
      <c r="C96" s="404"/>
    </row>
    <row r="97" spans="3:3" x14ac:dyDescent="0.25">
      <c r="C97" s="404"/>
    </row>
    <row r="98" spans="3:3" x14ac:dyDescent="0.25">
      <c r="C98" s="404"/>
    </row>
    <row r="99" spans="3:3" x14ac:dyDescent="0.25">
      <c r="C99" s="404"/>
    </row>
    <row r="100" spans="3:3" x14ac:dyDescent="0.25">
      <c r="C100" s="404"/>
    </row>
    <row r="101" spans="3:3" x14ac:dyDescent="0.25">
      <c r="C101" s="404"/>
    </row>
    <row r="102" spans="3:3" x14ac:dyDescent="0.25">
      <c r="C102" s="404"/>
    </row>
    <row r="103" spans="3:3" x14ac:dyDescent="0.25">
      <c r="C103" s="404"/>
    </row>
    <row r="104" spans="3:3" x14ac:dyDescent="0.25">
      <c r="C104" s="404"/>
    </row>
    <row r="105" spans="3:3" x14ac:dyDescent="0.25">
      <c r="C105" s="404"/>
    </row>
    <row r="106" spans="3:3" x14ac:dyDescent="0.25">
      <c r="C106" s="404"/>
    </row>
    <row r="107" spans="3:3" x14ac:dyDescent="0.25">
      <c r="C107" s="404"/>
    </row>
    <row r="108" spans="3:3" x14ac:dyDescent="0.25">
      <c r="C108" s="404"/>
    </row>
    <row r="109" spans="3:3" x14ac:dyDescent="0.25">
      <c r="C109" s="404"/>
    </row>
    <row r="110" spans="3:3" x14ac:dyDescent="0.25">
      <c r="C110" s="404"/>
    </row>
    <row r="111" spans="3:3" x14ac:dyDescent="0.25">
      <c r="C111" s="404"/>
    </row>
    <row r="112" spans="3:3" x14ac:dyDescent="0.25">
      <c r="C112" s="404"/>
    </row>
    <row r="113" spans="3:3" x14ac:dyDescent="0.25">
      <c r="C113" s="404"/>
    </row>
    <row r="114" spans="3:3" x14ac:dyDescent="0.25">
      <c r="C114" s="404"/>
    </row>
    <row r="115" spans="3:3" x14ac:dyDescent="0.25">
      <c r="C115" s="404"/>
    </row>
    <row r="116" spans="3:3" x14ac:dyDescent="0.25">
      <c r="C116" s="404"/>
    </row>
    <row r="117" spans="3:3" x14ac:dyDescent="0.25">
      <c r="C117" s="404"/>
    </row>
    <row r="118" spans="3:3" x14ac:dyDescent="0.25">
      <c r="C118" s="404"/>
    </row>
    <row r="119" spans="3:3" x14ac:dyDescent="0.25">
      <c r="C119" s="404"/>
    </row>
    <row r="120" spans="3:3" x14ac:dyDescent="0.25">
      <c r="C120" s="404"/>
    </row>
    <row r="121" spans="3:3" x14ac:dyDescent="0.25">
      <c r="C121" s="404"/>
    </row>
    <row r="122" spans="3:3" x14ac:dyDescent="0.25">
      <c r="C122" s="404"/>
    </row>
    <row r="123" spans="3:3" x14ac:dyDescent="0.25">
      <c r="C123" s="404"/>
    </row>
  </sheetData>
  <conditionalFormatting sqref="C1:C1048576">
    <cfRule type="duplicateValues" dxfId="0" priority="1"/>
  </conditionalFormatting>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8DA1-414E-48F4-821F-C28A989630BD}">
  <sheetPr>
    <tabColor theme="2" tint="-0.499984740745262"/>
  </sheetPr>
  <dimension ref="A1:CY779"/>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10838764</v>
      </c>
      <c r="B2" s="238">
        <v>3</v>
      </c>
      <c r="C2" s="238">
        <v>7</v>
      </c>
      <c r="D2" s="238">
        <v>142.005</v>
      </c>
      <c r="E2" s="238">
        <v>43</v>
      </c>
      <c r="F2" s="238" t="s">
        <v>423</v>
      </c>
      <c r="H2" s="238">
        <v>8</v>
      </c>
      <c r="I2" s="238">
        <v>22</v>
      </c>
      <c r="K2" s="238">
        <v>1201071</v>
      </c>
      <c r="L2" s="238">
        <v>123420018</v>
      </c>
      <c r="M2" s="238">
        <v>12</v>
      </c>
      <c r="N2" s="238">
        <v>4</v>
      </c>
      <c r="O2" s="238">
        <v>2012</v>
      </c>
      <c r="P2" s="238" t="s">
        <v>368</v>
      </c>
      <c r="Q2" s="238">
        <v>6</v>
      </c>
      <c r="S2" s="238">
        <v>5</v>
      </c>
      <c r="T2" s="238">
        <v>0</v>
      </c>
      <c r="U2" s="238">
        <v>3</v>
      </c>
      <c r="V2" s="238">
        <v>1</v>
      </c>
      <c r="W2" s="238">
        <v>10</v>
      </c>
      <c r="X2" s="238">
        <v>3</v>
      </c>
      <c r="Y2" s="238">
        <v>4</v>
      </c>
      <c r="Z2" s="238">
        <v>1</v>
      </c>
      <c r="AB2" s="238">
        <v>1</v>
      </c>
      <c r="AC2" s="238">
        <v>98</v>
      </c>
      <c r="AD2" s="238" t="s">
        <v>424</v>
      </c>
      <c r="AE2" s="238" t="s">
        <v>425</v>
      </c>
      <c r="AF2" s="238" t="s">
        <v>426</v>
      </c>
      <c r="AG2" s="238">
        <v>7</v>
      </c>
      <c r="AH2" s="238">
        <v>2</v>
      </c>
      <c r="AI2" s="238">
        <v>2</v>
      </c>
      <c r="AJ2" s="238">
        <v>3</v>
      </c>
      <c r="AK2" s="238">
        <v>21</v>
      </c>
      <c r="AL2" s="238">
        <v>26</v>
      </c>
      <c r="AM2" s="238" t="s">
        <v>354</v>
      </c>
      <c r="AN2" s="238">
        <v>5</v>
      </c>
      <c r="AO2" s="238">
        <v>5</v>
      </c>
      <c r="AS2" s="238">
        <v>4</v>
      </c>
      <c r="AT2" s="238">
        <v>20</v>
      </c>
      <c r="AU2" s="238">
        <v>40</v>
      </c>
      <c r="AV2" s="238">
        <v>11</v>
      </c>
      <c r="AW2" s="238">
        <v>21</v>
      </c>
      <c r="AX2" s="238">
        <v>2</v>
      </c>
      <c r="AY2" s="238">
        <v>2</v>
      </c>
      <c r="AZ2" s="238">
        <v>3</v>
      </c>
      <c r="BA2" s="238">
        <v>21</v>
      </c>
      <c r="BB2" s="238">
        <v>40</v>
      </c>
      <c r="BC2" s="238" t="s">
        <v>363</v>
      </c>
      <c r="BD2" s="238">
        <v>5</v>
      </c>
      <c r="BE2" s="238">
        <v>1</v>
      </c>
      <c r="BI2" s="238">
        <v>4</v>
      </c>
      <c r="BJ2" s="238">
        <v>20</v>
      </c>
      <c r="BK2" s="238">
        <v>40</v>
      </c>
      <c r="BL2" s="238">
        <v>11</v>
      </c>
      <c r="BM2" s="238">
        <v>21</v>
      </c>
      <c r="BN2" s="238">
        <v>2</v>
      </c>
      <c r="BO2" s="238">
        <v>4</v>
      </c>
      <c r="BP2" s="238">
        <v>3</v>
      </c>
      <c r="BQ2" s="238">
        <v>21</v>
      </c>
      <c r="BR2" s="238">
        <v>52</v>
      </c>
      <c r="BS2" s="238" t="s">
        <v>354</v>
      </c>
      <c r="BT2" s="238">
        <v>5</v>
      </c>
      <c r="BU2" s="238">
        <v>1</v>
      </c>
      <c r="BY2" s="238">
        <v>4</v>
      </c>
      <c r="BZ2" s="238">
        <v>20</v>
      </c>
      <c r="CA2" s="238">
        <v>40</v>
      </c>
      <c r="CB2" s="238">
        <v>11</v>
      </c>
      <c r="CC2" s="238">
        <v>21</v>
      </c>
      <c r="CT2" s="238">
        <v>391889</v>
      </c>
      <c r="CU2" s="238">
        <v>4972371</v>
      </c>
      <c r="CV2" s="238">
        <v>44.8965581</v>
      </c>
      <c r="CW2" s="238">
        <v>-94.369238600000003</v>
      </c>
      <c r="CX2" s="238" t="s">
        <v>359</v>
      </c>
      <c r="CY2" s="238" t="s">
        <v>427</v>
      </c>
    </row>
    <row r="3" spans="1:103" x14ac:dyDescent="0.25">
      <c r="A3" s="238">
        <v>10895164</v>
      </c>
      <c r="B3" s="238">
        <v>3</v>
      </c>
      <c r="C3" s="238">
        <v>7</v>
      </c>
      <c r="D3" s="238">
        <v>142.005</v>
      </c>
      <c r="E3" s="238">
        <v>43</v>
      </c>
      <c r="F3" s="238" t="s">
        <v>423</v>
      </c>
      <c r="H3" s="238">
        <v>8</v>
      </c>
      <c r="I3" s="238">
        <v>22</v>
      </c>
      <c r="K3" s="238">
        <v>13200951</v>
      </c>
      <c r="L3" s="238">
        <v>132110146</v>
      </c>
      <c r="M3" s="238">
        <v>7</v>
      </c>
      <c r="N3" s="238">
        <v>28</v>
      </c>
      <c r="O3" s="238">
        <v>2013</v>
      </c>
      <c r="P3" s="238" t="s">
        <v>366</v>
      </c>
      <c r="Q3" s="238">
        <v>14</v>
      </c>
      <c r="S3" s="238">
        <v>3</v>
      </c>
      <c r="T3" s="238">
        <v>0</v>
      </c>
      <c r="U3" s="238">
        <v>2</v>
      </c>
      <c r="V3" s="238">
        <v>5</v>
      </c>
      <c r="W3" s="238">
        <v>10</v>
      </c>
      <c r="X3" s="238">
        <v>3</v>
      </c>
      <c r="Y3" s="238">
        <v>1</v>
      </c>
      <c r="Z3" s="238">
        <v>1</v>
      </c>
      <c r="AB3" s="238">
        <v>1</v>
      </c>
      <c r="AC3" s="238">
        <v>98</v>
      </c>
      <c r="AD3" s="238" t="s">
        <v>428</v>
      </c>
      <c r="AE3" s="238">
        <v>15</v>
      </c>
      <c r="AF3" s="238" t="s">
        <v>426</v>
      </c>
      <c r="AG3" s="238">
        <v>10</v>
      </c>
      <c r="AH3" s="238">
        <v>2</v>
      </c>
      <c r="AI3" s="238">
        <v>4</v>
      </c>
      <c r="AJ3" s="238">
        <v>4</v>
      </c>
      <c r="AK3" s="238">
        <v>24</v>
      </c>
      <c r="AL3" s="238">
        <v>15</v>
      </c>
      <c r="AM3" s="238" t="s">
        <v>363</v>
      </c>
      <c r="AN3" s="238">
        <v>5</v>
      </c>
      <c r="AO3" s="238">
        <v>2</v>
      </c>
      <c r="AS3" s="238">
        <v>4</v>
      </c>
      <c r="AT3" s="238">
        <v>20</v>
      </c>
      <c r="AU3" s="238">
        <v>40</v>
      </c>
      <c r="AV3" s="238">
        <v>11</v>
      </c>
      <c r="AW3" s="238">
        <v>21</v>
      </c>
      <c r="AX3" s="238">
        <v>2</v>
      </c>
      <c r="AY3" s="238">
        <v>4</v>
      </c>
      <c r="AZ3" s="238">
        <v>3</v>
      </c>
      <c r="BA3" s="238">
        <v>21</v>
      </c>
      <c r="BB3" s="238">
        <v>53</v>
      </c>
      <c r="BC3" s="238" t="s">
        <v>354</v>
      </c>
      <c r="BD3" s="238">
        <v>5</v>
      </c>
      <c r="BE3" s="238">
        <v>1</v>
      </c>
      <c r="BI3" s="238">
        <v>4</v>
      </c>
      <c r="BJ3" s="238">
        <v>20</v>
      </c>
      <c r="BK3" s="238">
        <v>40</v>
      </c>
      <c r="BL3" s="238">
        <v>11</v>
      </c>
      <c r="BM3" s="238">
        <v>21</v>
      </c>
      <c r="CT3" s="238">
        <v>391889</v>
      </c>
      <c r="CU3" s="238">
        <v>4972371</v>
      </c>
      <c r="CV3" s="238">
        <v>44.8965581</v>
      </c>
      <c r="CW3" s="238">
        <v>-94.369238600000003</v>
      </c>
      <c r="CX3" s="238" t="s">
        <v>359</v>
      </c>
      <c r="CY3" s="238" t="s">
        <v>429</v>
      </c>
    </row>
    <row r="4" spans="1:103" x14ac:dyDescent="0.25">
      <c r="A4" s="238">
        <v>10911916</v>
      </c>
      <c r="B4" s="238">
        <v>3</v>
      </c>
      <c r="C4" s="238">
        <v>7</v>
      </c>
      <c r="D4" s="238">
        <v>142.005</v>
      </c>
      <c r="E4" s="238">
        <v>43</v>
      </c>
      <c r="F4" s="238" t="s">
        <v>423</v>
      </c>
      <c r="H4" s="238">
        <v>8</v>
      </c>
      <c r="I4" s="238">
        <v>22</v>
      </c>
      <c r="K4" s="238">
        <v>13015303</v>
      </c>
      <c r="L4" s="238">
        <v>133360122</v>
      </c>
      <c r="M4" s="238">
        <v>12</v>
      </c>
      <c r="N4" s="238">
        <v>2</v>
      </c>
      <c r="O4" s="238">
        <v>2013</v>
      </c>
      <c r="P4" s="238" t="s">
        <v>361</v>
      </c>
      <c r="Q4" s="238">
        <v>13</v>
      </c>
      <c r="S4" s="238">
        <v>4</v>
      </c>
      <c r="T4" s="238">
        <v>0</v>
      </c>
      <c r="U4" s="238">
        <v>2</v>
      </c>
      <c r="V4" s="238">
        <v>5</v>
      </c>
      <c r="W4" s="238">
        <v>10</v>
      </c>
      <c r="X4" s="238">
        <v>3</v>
      </c>
      <c r="Y4" s="238">
        <v>1</v>
      </c>
      <c r="Z4" s="238">
        <v>3</v>
      </c>
      <c r="AA4" s="238">
        <v>4</v>
      </c>
      <c r="AB4" s="238">
        <v>2</v>
      </c>
      <c r="AC4" s="238">
        <v>98</v>
      </c>
      <c r="AD4" s="238" t="s">
        <v>430</v>
      </c>
      <c r="AE4" s="238" t="s">
        <v>431</v>
      </c>
      <c r="AF4" s="238" t="s">
        <v>426</v>
      </c>
      <c r="AG4" s="238">
        <v>10</v>
      </c>
      <c r="AH4" s="238">
        <v>2</v>
      </c>
      <c r="AI4" s="238">
        <v>4</v>
      </c>
      <c r="AJ4" s="238">
        <v>2</v>
      </c>
      <c r="AK4" s="238">
        <v>24</v>
      </c>
      <c r="AL4" s="238">
        <v>74</v>
      </c>
      <c r="AM4" s="238" t="s">
        <v>363</v>
      </c>
      <c r="AN4" s="238">
        <v>5</v>
      </c>
      <c r="AO4" s="238">
        <v>2</v>
      </c>
      <c r="AS4" s="238">
        <v>3</v>
      </c>
      <c r="AT4" s="238">
        <v>20</v>
      </c>
      <c r="AU4" s="238">
        <v>40</v>
      </c>
      <c r="AV4" s="238">
        <v>11</v>
      </c>
      <c r="AW4" s="238">
        <v>21</v>
      </c>
      <c r="AX4" s="238">
        <v>2</v>
      </c>
      <c r="AY4" s="238">
        <v>4</v>
      </c>
      <c r="AZ4" s="238">
        <v>3</v>
      </c>
      <c r="BA4" s="238">
        <v>21</v>
      </c>
      <c r="BB4" s="238">
        <v>35</v>
      </c>
      <c r="BC4" s="238" t="s">
        <v>354</v>
      </c>
      <c r="BD4" s="238">
        <v>5</v>
      </c>
      <c r="BE4" s="238">
        <v>1</v>
      </c>
      <c r="BI4" s="238">
        <v>3</v>
      </c>
      <c r="BJ4" s="238">
        <v>20</v>
      </c>
      <c r="BK4" s="238">
        <v>40</v>
      </c>
      <c r="BL4" s="238">
        <v>11</v>
      </c>
      <c r="BM4" s="238">
        <v>21</v>
      </c>
      <c r="CT4" s="238">
        <v>391889</v>
      </c>
      <c r="CU4" s="238">
        <v>4972371</v>
      </c>
      <c r="CV4" s="238">
        <v>44.8965581</v>
      </c>
      <c r="CW4" s="238">
        <v>-94.369238600000003</v>
      </c>
      <c r="CX4" s="238" t="s">
        <v>359</v>
      </c>
      <c r="CY4" s="238" t="s">
        <v>432</v>
      </c>
    </row>
    <row r="5" spans="1:103" x14ac:dyDescent="0.25">
      <c r="A5" s="238">
        <v>10912085</v>
      </c>
      <c r="B5" s="238">
        <v>3</v>
      </c>
      <c r="C5" s="238">
        <v>7</v>
      </c>
      <c r="D5" s="238">
        <v>142.005</v>
      </c>
      <c r="E5" s="238">
        <v>43</v>
      </c>
      <c r="F5" s="238" t="s">
        <v>423</v>
      </c>
      <c r="H5" s="238">
        <v>8</v>
      </c>
      <c r="I5" s="238">
        <v>22</v>
      </c>
      <c r="K5" s="238">
        <v>13015300</v>
      </c>
      <c r="L5" s="238">
        <v>133370109</v>
      </c>
      <c r="M5" s="238">
        <v>12</v>
      </c>
      <c r="N5" s="238">
        <v>2</v>
      </c>
      <c r="O5" s="238">
        <v>2013</v>
      </c>
      <c r="P5" s="238" t="s">
        <v>361</v>
      </c>
      <c r="Q5" s="238">
        <v>11</v>
      </c>
      <c r="R5" s="238" t="s">
        <v>369</v>
      </c>
      <c r="S5" s="238">
        <v>4</v>
      </c>
      <c r="T5" s="238">
        <v>0</v>
      </c>
      <c r="U5" s="238">
        <v>2</v>
      </c>
      <c r="V5" s="238">
        <v>3</v>
      </c>
      <c r="W5" s="238">
        <v>10</v>
      </c>
      <c r="X5" s="238">
        <v>3</v>
      </c>
      <c r="Y5" s="238">
        <v>1</v>
      </c>
      <c r="Z5" s="238">
        <v>2</v>
      </c>
      <c r="AA5" s="238">
        <v>3</v>
      </c>
      <c r="AB5" s="238">
        <v>2</v>
      </c>
      <c r="AC5" s="238">
        <v>98</v>
      </c>
      <c r="AD5" s="238" t="s">
        <v>430</v>
      </c>
      <c r="AE5" s="238" t="s">
        <v>431</v>
      </c>
      <c r="AF5" s="238" t="s">
        <v>426</v>
      </c>
      <c r="AG5" s="238">
        <v>9</v>
      </c>
      <c r="AH5" s="238">
        <v>2</v>
      </c>
      <c r="AI5" s="238">
        <v>2</v>
      </c>
      <c r="AJ5" s="238">
        <v>7</v>
      </c>
      <c r="AK5" s="238">
        <v>24</v>
      </c>
      <c r="AL5" s="238">
        <v>78</v>
      </c>
      <c r="AM5" s="238" t="s">
        <v>354</v>
      </c>
      <c r="AN5" s="238">
        <v>5</v>
      </c>
      <c r="AO5" s="238">
        <v>2</v>
      </c>
      <c r="AP5" s="238">
        <v>4</v>
      </c>
      <c r="AS5" s="238">
        <v>3</v>
      </c>
      <c r="AT5" s="238">
        <v>20</v>
      </c>
      <c r="AU5" s="238">
        <v>40</v>
      </c>
      <c r="AV5" s="238">
        <v>11</v>
      </c>
      <c r="AW5" s="238">
        <v>21</v>
      </c>
      <c r="AX5" s="238">
        <v>2</v>
      </c>
      <c r="AY5" s="238">
        <v>2</v>
      </c>
      <c r="AZ5" s="238">
        <v>3</v>
      </c>
      <c r="BA5" s="238">
        <v>21</v>
      </c>
      <c r="BB5" s="238">
        <v>39</v>
      </c>
      <c r="BC5" s="238" t="s">
        <v>363</v>
      </c>
      <c r="BD5" s="238">
        <v>5</v>
      </c>
      <c r="BF5" s="238">
        <v>1</v>
      </c>
      <c r="BI5" s="238">
        <v>3</v>
      </c>
      <c r="BJ5" s="238">
        <v>20</v>
      </c>
      <c r="BK5" s="238">
        <v>40</v>
      </c>
      <c r="BL5" s="238">
        <v>11</v>
      </c>
      <c r="BM5" s="238">
        <v>21</v>
      </c>
      <c r="CT5" s="238">
        <v>391889</v>
      </c>
      <c r="CU5" s="238">
        <v>4972371</v>
      </c>
      <c r="CV5" s="238">
        <v>44.8965581</v>
      </c>
      <c r="CW5" s="238">
        <v>-94.369238600000003</v>
      </c>
      <c r="CX5" s="238" t="s">
        <v>359</v>
      </c>
      <c r="CY5" s="238" t="s">
        <v>433</v>
      </c>
    </row>
    <row r="6" spans="1:103" x14ac:dyDescent="0.25">
      <c r="A6" s="238">
        <v>10912634</v>
      </c>
      <c r="B6" s="238">
        <v>3</v>
      </c>
      <c r="C6" s="238">
        <v>7</v>
      </c>
      <c r="D6" s="238">
        <v>142.005</v>
      </c>
      <c r="E6" s="238">
        <v>43</v>
      </c>
      <c r="F6" s="238" t="s">
        <v>423</v>
      </c>
      <c r="H6" s="238">
        <v>8</v>
      </c>
      <c r="I6" s="238">
        <v>22</v>
      </c>
      <c r="K6" s="238">
        <v>13015403</v>
      </c>
      <c r="L6" s="238">
        <v>133390089</v>
      </c>
      <c r="M6" s="238">
        <v>12</v>
      </c>
      <c r="N6" s="238">
        <v>4</v>
      </c>
      <c r="O6" s="238">
        <v>2013</v>
      </c>
      <c r="P6" s="238" t="s">
        <v>355</v>
      </c>
      <c r="Q6" s="238">
        <v>12</v>
      </c>
      <c r="S6" s="238">
        <v>5</v>
      </c>
      <c r="T6" s="238">
        <v>0</v>
      </c>
      <c r="U6" s="238">
        <v>1</v>
      </c>
      <c r="V6" s="238">
        <v>90</v>
      </c>
      <c r="W6" s="238">
        <v>32</v>
      </c>
      <c r="X6" s="238">
        <v>3</v>
      </c>
      <c r="Y6" s="238">
        <v>1</v>
      </c>
      <c r="Z6" s="238">
        <v>4</v>
      </c>
      <c r="AB6" s="238">
        <v>3</v>
      </c>
      <c r="AC6" s="238">
        <v>98</v>
      </c>
      <c r="AD6" s="238" t="s">
        <v>434</v>
      </c>
      <c r="AE6" s="238" t="s">
        <v>435</v>
      </c>
      <c r="AF6" s="238" t="s">
        <v>426</v>
      </c>
      <c r="AG6" s="238">
        <v>3</v>
      </c>
      <c r="AH6" s="238">
        <v>2</v>
      </c>
      <c r="AI6" s="238">
        <v>3</v>
      </c>
      <c r="AJ6" s="238">
        <v>7</v>
      </c>
      <c r="AK6" s="238">
        <v>21</v>
      </c>
      <c r="AL6" s="238">
        <v>58</v>
      </c>
      <c r="AM6" s="238" t="s">
        <v>354</v>
      </c>
      <c r="AN6" s="238">
        <v>5</v>
      </c>
      <c r="AS6" s="238">
        <v>3</v>
      </c>
      <c r="AT6" s="238">
        <v>20</v>
      </c>
      <c r="AU6" s="238">
        <v>40</v>
      </c>
      <c r="CT6" s="238">
        <v>391889</v>
      </c>
      <c r="CU6" s="238">
        <v>4972371</v>
      </c>
      <c r="CV6" s="238">
        <v>44.8965581</v>
      </c>
      <c r="CW6" s="238">
        <v>-94.369238600000003</v>
      </c>
      <c r="CX6" s="238" t="s">
        <v>359</v>
      </c>
      <c r="CY6" s="238" t="s">
        <v>436</v>
      </c>
    </row>
    <row r="7" spans="1:103" x14ac:dyDescent="0.25">
      <c r="A7" s="238">
        <v>10913073</v>
      </c>
      <c r="B7" s="238">
        <v>3</v>
      </c>
      <c r="C7" s="238">
        <v>7</v>
      </c>
      <c r="D7" s="238">
        <v>142.005</v>
      </c>
      <c r="E7" s="238">
        <v>43</v>
      </c>
      <c r="F7" s="238" t="s">
        <v>423</v>
      </c>
      <c r="H7" s="238">
        <v>8</v>
      </c>
      <c r="I7" s="238">
        <v>22</v>
      </c>
      <c r="K7" s="238">
        <v>13015410</v>
      </c>
      <c r="L7" s="238">
        <v>133400308</v>
      </c>
      <c r="M7" s="238">
        <v>12</v>
      </c>
      <c r="N7" s="238">
        <v>4</v>
      </c>
      <c r="O7" s="238">
        <v>2013</v>
      </c>
      <c r="P7" s="238" t="s">
        <v>355</v>
      </c>
      <c r="Q7" s="238">
        <v>15</v>
      </c>
      <c r="S7" s="238">
        <v>5</v>
      </c>
      <c r="T7" s="238">
        <v>0</v>
      </c>
      <c r="U7" s="238">
        <v>3</v>
      </c>
      <c r="V7" s="238">
        <v>90</v>
      </c>
      <c r="W7" s="238">
        <v>10</v>
      </c>
      <c r="X7" s="238">
        <v>3</v>
      </c>
      <c r="Y7" s="238">
        <v>1</v>
      </c>
      <c r="Z7" s="238">
        <v>4</v>
      </c>
      <c r="AA7" s="238">
        <v>4</v>
      </c>
      <c r="AB7" s="238">
        <v>3</v>
      </c>
      <c r="AC7" s="238">
        <v>98</v>
      </c>
      <c r="AD7" s="238" t="s">
        <v>430</v>
      </c>
      <c r="AE7" s="238" t="s">
        <v>431</v>
      </c>
      <c r="AF7" s="238" t="s">
        <v>426</v>
      </c>
      <c r="AG7" s="238">
        <v>90</v>
      </c>
      <c r="AH7" s="238">
        <v>2</v>
      </c>
      <c r="AI7" s="238">
        <v>4</v>
      </c>
      <c r="AJ7" s="238">
        <v>2</v>
      </c>
      <c r="AK7" s="238">
        <v>26</v>
      </c>
      <c r="AL7" s="238">
        <v>23</v>
      </c>
      <c r="AM7" s="238" t="s">
        <v>354</v>
      </c>
      <c r="AN7" s="238">
        <v>5</v>
      </c>
      <c r="AS7" s="238">
        <v>3</v>
      </c>
      <c r="AT7" s="238">
        <v>20</v>
      </c>
      <c r="AU7" s="238">
        <v>30</v>
      </c>
      <c r="AV7" s="238">
        <v>11</v>
      </c>
      <c r="AW7" s="238">
        <v>20</v>
      </c>
      <c r="AX7" s="238">
        <v>2</v>
      </c>
      <c r="AY7" s="238">
        <v>3</v>
      </c>
      <c r="AZ7" s="238">
        <v>3</v>
      </c>
      <c r="BA7" s="238">
        <v>8</v>
      </c>
      <c r="BB7" s="238">
        <v>24</v>
      </c>
      <c r="BC7" s="238" t="s">
        <v>354</v>
      </c>
      <c r="BD7" s="238">
        <v>5</v>
      </c>
      <c r="BE7" s="238">
        <v>1</v>
      </c>
      <c r="BI7" s="238">
        <v>3</v>
      </c>
      <c r="BJ7" s="238">
        <v>20</v>
      </c>
      <c r="BK7" s="238">
        <v>30</v>
      </c>
      <c r="BL7" s="238">
        <v>11</v>
      </c>
      <c r="BM7" s="238">
        <v>20</v>
      </c>
      <c r="BN7" s="238">
        <v>2</v>
      </c>
      <c r="BO7" s="238">
        <v>3</v>
      </c>
      <c r="BP7" s="238">
        <v>3</v>
      </c>
      <c r="BQ7" s="238">
        <v>8</v>
      </c>
      <c r="BR7" s="238">
        <v>44</v>
      </c>
      <c r="BS7" s="238" t="s">
        <v>354</v>
      </c>
      <c r="BT7" s="238">
        <v>5</v>
      </c>
      <c r="BU7" s="238">
        <v>1</v>
      </c>
      <c r="BV7" s="238">
        <v>1</v>
      </c>
      <c r="BY7" s="238">
        <v>3</v>
      </c>
      <c r="BZ7" s="238">
        <v>20</v>
      </c>
      <c r="CA7" s="238">
        <v>30</v>
      </c>
      <c r="CB7" s="238">
        <v>11</v>
      </c>
      <c r="CC7" s="238">
        <v>20</v>
      </c>
      <c r="CT7" s="238">
        <v>391889</v>
      </c>
      <c r="CU7" s="238">
        <v>4972371</v>
      </c>
      <c r="CV7" s="238">
        <v>44.8965581</v>
      </c>
      <c r="CW7" s="238">
        <v>-94.369238600000003</v>
      </c>
      <c r="CX7" s="238" t="s">
        <v>359</v>
      </c>
      <c r="CY7" s="238" t="s">
        <v>437</v>
      </c>
    </row>
    <row r="8" spans="1:103" x14ac:dyDescent="0.25">
      <c r="A8" s="238">
        <v>11009943</v>
      </c>
      <c r="B8" s="238">
        <v>3</v>
      </c>
      <c r="C8" s="238">
        <v>7</v>
      </c>
      <c r="D8" s="238">
        <v>142.005</v>
      </c>
      <c r="E8" s="238">
        <v>43</v>
      </c>
      <c r="F8" s="238" t="s">
        <v>423</v>
      </c>
      <c r="H8" s="238">
        <v>8</v>
      </c>
      <c r="I8" s="238">
        <v>22</v>
      </c>
      <c r="K8" s="238">
        <v>15001089</v>
      </c>
      <c r="L8" s="238">
        <v>150270095</v>
      </c>
      <c r="M8" s="238">
        <v>1</v>
      </c>
      <c r="N8" s="238">
        <v>26</v>
      </c>
      <c r="O8" s="238">
        <v>2014</v>
      </c>
      <c r="P8" s="238" t="s">
        <v>366</v>
      </c>
      <c r="Q8" s="238">
        <v>11</v>
      </c>
      <c r="S8" s="238">
        <v>2</v>
      </c>
      <c r="T8" s="238">
        <v>0</v>
      </c>
      <c r="U8" s="238">
        <v>2</v>
      </c>
      <c r="V8" s="238">
        <v>8</v>
      </c>
      <c r="W8" s="238">
        <v>10</v>
      </c>
      <c r="X8" s="238">
        <v>3</v>
      </c>
      <c r="Y8" s="238">
        <v>1</v>
      </c>
      <c r="Z8" s="238">
        <v>1</v>
      </c>
      <c r="AB8" s="238">
        <v>1</v>
      </c>
      <c r="AC8" s="238">
        <v>98</v>
      </c>
      <c r="AD8" s="238" t="s">
        <v>424</v>
      </c>
      <c r="AE8" s="238" t="s">
        <v>425</v>
      </c>
      <c r="AF8" s="238" t="s">
        <v>426</v>
      </c>
      <c r="AG8" s="238">
        <v>8</v>
      </c>
      <c r="AH8" s="238">
        <v>2</v>
      </c>
      <c r="AI8" s="238">
        <v>4</v>
      </c>
      <c r="AJ8" s="238">
        <v>3</v>
      </c>
      <c r="AK8" s="238">
        <v>24</v>
      </c>
      <c r="AL8" s="238">
        <v>30</v>
      </c>
      <c r="AM8" s="238" t="s">
        <v>363</v>
      </c>
      <c r="AN8" s="238">
        <v>5</v>
      </c>
      <c r="AO8" s="238">
        <v>2</v>
      </c>
      <c r="AS8" s="238">
        <v>4</v>
      </c>
      <c r="AT8" s="238">
        <v>20</v>
      </c>
      <c r="AU8" s="238">
        <v>40</v>
      </c>
      <c r="AV8" s="238">
        <v>11</v>
      </c>
      <c r="AW8" s="238">
        <v>21</v>
      </c>
      <c r="AX8" s="238">
        <v>2</v>
      </c>
      <c r="AY8" s="238">
        <v>2</v>
      </c>
      <c r="AZ8" s="238">
        <v>4</v>
      </c>
      <c r="BA8" s="238">
        <v>21</v>
      </c>
      <c r="BB8" s="238">
        <v>28</v>
      </c>
      <c r="BC8" s="238" t="s">
        <v>354</v>
      </c>
      <c r="BD8" s="238">
        <v>5</v>
      </c>
      <c r="BE8" s="238">
        <v>1</v>
      </c>
      <c r="BI8" s="238">
        <v>4</v>
      </c>
      <c r="BJ8" s="238">
        <v>20</v>
      </c>
      <c r="BK8" s="238">
        <v>40</v>
      </c>
      <c r="BL8" s="238">
        <v>11</v>
      </c>
      <c r="BM8" s="238">
        <v>21</v>
      </c>
      <c r="CT8" s="238">
        <v>391889</v>
      </c>
      <c r="CU8" s="238">
        <v>4972371</v>
      </c>
      <c r="CV8" s="238">
        <v>44.8965581</v>
      </c>
      <c r="CW8" s="238">
        <v>-94.369238600000003</v>
      </c>
      <c r="CX8" s="238" t="s">
        <v>359</v>
      </c>
      <c r="CY8" s="238" t="s">
        <v>438</v>
      </c>
    </row>
    <row r="9" spans="1:103" x14ac:dyDescent="0.25">
      <c r="A9" s="238">
        <v>10985446</v>
      </c>
      <c r="B9" s="238">
        <v>3</v>
      </c>
      <c r="C9" s="238">
        <v>7</v>
      </c>
      <c r="D9" s="238">
        <v>142.005</v>
      </c>
      <c r="E9" s="238">
        <v>43</v>
      </c>
      <c r="F9" s="238" t="s">
        <v>423</v>
      </c>
      <c r="H9" s="238">
        <v>8</v>
      </c>
      <c r="I9" s="238">
        <v>22</v>
      </c>
      <c r="K9" s="238">
        <v>14012694</v>
      </c>
      <c r="L9" s="238">
        <v>142680105</v>
      </c>
      <c r="M9" s="238">
        <v>9</v>
      </c>
      <c r="N9" s="238">
        <v>24</v>
      </c>
      <c r="O9" s="238">
        <v>2014</v>
      </c>
      <c r="P9" s="238" t="s">
        <v>355</v>
      </c>
      <c r="Q9" s="238">
        <v>13</v>
      </c>
      <c r="R9" s="238" t="s">
        <v>356</v>
      </c>
      <c r="S9" s="238">
        <v>5</v>
      </c>
      <c r="T9" s="238">
        <v>0</v>
      </c>
      <c r="U9" s="238">
        <v>2</v>
      </c>
      <c r="V9" s="238">
        <v>1</v>
      </c>
      <c r="W9" s="238">
        <v>10</v>
      </c>
      <c r="X9" s="238">
        <v>10</v>
      </c>
      <c r="Y9" s="238">
        <v>1</v>
      </c>
      <c r="Z9" s="238">
        <v>1</v>
      </c>
      <c r="AB9" s="238">
        <v>1</v>
      </c>
      <c r="AC9" s="238">
        <v>98</v>
      </c>
      <c r="AD9" s="238" t="s">
        <v>434</v>
      </c>
      <c r="AE9" s="238" t="s">
        <v>439</v>
      </c>
      <c r="AF9" s="238" t="s">
        <v>426</v>
      </c>
      <c r="AG9" s="238">
        <v>7</v>
      </c>
      <c r="AH9" s="238">
        <v>2</v>
      </c>
      <c r="AI9" s="238">
        <v>2</v>
      </c>
      <c r="AJ9" s="238">
        <v>4</v>
      </c>
      <c r="AK9" s="238">
        <v>21</v>
      </c>
      <c r="AL9" s="238">
        <v>46</v>
      </c>
      <c r="AM9" s="238" t="s">
        <v>363</v>
      </c>
      <c r="AN9" s="238">
        <v>5</v>
      </c>
      <c r="AO9" s="238">
        <v>5</v>
      </c>
      <c r="AS9" s="238">
        <v>3</v>
      </c>
      <c r="AT9" s="238">
        <v>98</v>
      </c>
      <c r="AU9" s="238">
        <v>40</v>
      </c>
      <c r="AV9" s="238">
        <v>11</v>
      </c>
      <c r="AW9" s="238">
        <v>21</v>
      </c>
      <c r="AX9" s="238">
        <v>2</v>
      </c>
      <c r="AY9" s="238">
        <v>2</v>
      </c>
      <c r="AZ9" s="238">
        <v>4</v>
      </c>
      <c r="BA9" s="238">
        <v>8</v>
      </c>
      <c r="BB9" s="238">
        <v>26</v>
      </c>
      <c r="BC9" s="238" t="s">
        <v>363</v>
      </c>
      <c r="BD9" s="238">
        <v>5</v>
      </c>
      <c r="BE9" s="238">
        <v>1</v>
      </c>
      <c r="BI9" s="238">
        <v>3</v>
      </c>
      <c r="BJ9" s="238">
        <v>98</v>
      </c>
      <c r="BK9" s="238">
        <v>40</v>
      </c>
      <c r="BL9" s="238">
        <v>11</v>
      </c>
      <c r="BM9" s="238">
        <v>21</v>
      </c>
      <c r="CT9" s="238">
        <v>391889</v>
      </c>
      <c r="CU9" s="238">
        <v>4972371</v>
      </c>
      <c r="CV9" s="238">
        <v>44.8965581</v>
      </c>
      <c r="CW9" s="238">
        <v>-94.369238600000003</v>
      </c>
      <c r="CX9" s="238" t="s">
        <v>359</v>
      </c>
      <c r="CY9" s="238" t="s">
        <v>440</v>
      </c>
    </row>
    <row r="10" spans="1:103" x14ac:dyDescent="0.25">
      <c r="A10" s="238">
        <v>11045633</v>
      </c>
      <c r="B10" s="238">
        <v>3</v>
      </c>
      <c r="C10" s="238">
        <v>7</v>
      </c>
      <c r="D10" s="238">
        <v>142.005</v>
      </c>
      <c r="E10" s="238">
        <v>43</v>
      </c>
      <c r="F10" s="238" t="s">
        <v>423</v>
      </c>
      <c r="H10" s="238">
        <v>8</v>
      </c>
      <c r="I10" s="238">
        <v>22</v>
      </c>
      <c r="L10" s="238">
        <v>150350086</v>
      </c>
      <c r="M10" s="238">
        <v>1</v>
      </c>
      <c r="N10" s="238">
        <v>2</v>
      </c>
      <c r="O10" s="238">
        <v>2015</v>
      </c>
      <c r="P10" s="238" t="s">
        <v>362</v>
      </c>
      <c r="Q10" s="238">
        <v>17</v>
      </c>
      <c r="S10" s="238">
        <v>5</v>
      </c>
      <c r="T10" s="238">
        <v>0</v>
      </c>
      <c r="U10" s="238">
        <v>1</v>
      </c>
      <c r="V10" s="238">
        <v>8</v>
      </c>
      <c r="W10" s="238">
        <v>16</v>
      </c>
      <c r="Y10" s="238">
        <v>6</v>
      </c>
      <c r="Z10" s="238">
        <v>1</v>
      </c>
      <c r="AB10" s="238">
        <v>1</v>
      </c>
      <c r="AC10" s="238">
        <v>98</v>
      </c>
      <c r="AF10" s="238" t="s">
        <v>426</v>
      </c>
      <c r="AG10" s="238">
        <v>4</v>
      </c>
      <c r="AH10" s="238">
        <v>2</v>
      </c>
      <c r="AI10" s="238">
        <v>1</v>
      </c>
      <c r="AJ10" s="238">
        <v>3</v>
      </c>
      <c r="AK10" s="238">
        <v>21</v>
      </c>
      <c r="AL10" s="238">
        <v>36</v>
      </c>
      <c r="AM10" s="238" t="s">
        <v>363</v>
      </c>
      <c r="AT10" s="238">
        <v>98</v>
      </c>
      <c r="AU10" s="238">
        <v>60</v>
      </c>
      <c r="CT10" s="238">
        <v>391889</v>
      </c>
      <c r="CU10" s="238">
        <v>4972371</v>
      </c>
      <c r="CV10" s="238">
        <v>44.8965581</v>
      </c>
      <c r="CW10" s="238">
        <v>-94.369238600000003</v>
      </c>
      <c r="CX10" s="238" t="s">
        <v>359</v>
      </c>
    </row>
    <row r="11" spans="1:103" x14ac:dyDescent="0.25">
      <c r="A11" s="238">
        <v>11035662</v>
      </c>
      <c r="B11" s="238">
        <v>3</v>
      </c>
      <c r="C11" s="238">
        <v>7</v>
      </c>
      <c r="D11" s="238">
        <v>142.005</v>
      </c>
      <c r="E11" s="238">
        <v>43</v>
      </c>
      <c r="F11" s="238" t="s">
        <v>423</v>
      </c>
      <c r="H11" s="238">
        <v>8</v>
      </c>
      <c r="I11" s="238">
        <v>22</v>
      </c>
      <c r="K11" s="238">
        <v>15000480</v>
      </c>
      <c r="L11" s="238">
        <v>150120178</v>
      </c>
      <c r="M11" s="238">
        <v>1</v>
      </c>
      <c r="N11" s="238">
        <v>12</v>
      </c>
      <c r="O11" s="238">
        <v>2015</v>
      </c>
      <c r="P11" s="238" t="s">
        <v>361</v>
      </c>
      <c r="Q11" s="238">
        <v>16</v>
      </c>
      <c r="S11" s="238">
        <v>5</v>
      </c>
      <c r="T11" s="238">
        <v>0</v>
      </c>
      <c r="U11" s="238">
        <v>2</v>
      </c>
      <c r="V11" s="238">
        <v>5</v>
      </c>
      <c r="W11" s="238">
        <v>10</v>
      </c>
      <c r="X11" s="238">
        <v>3</v>
      </c>
      <c r="Y11" s="238">
        <v>1</v>
      </c>
      <c r="Z11" s="238">
        <v>1</v>
      </c>
      <c r="AA11" s="238">
        <v>1</v>
      </c>
      <c r="AB11" s="238">
        <v>1</v>
      </c>
      <c r="AC11" s="238">
        <v>98</v>
      </c>
      <c r="AD11" s="238" t="s">
        <v>441</v>
      </c>
      <c r="AE11" s="238" t="s">
        <v>442</v>
      </c>
      <c r="AF11" s="238" t="s">
        <v>426</v>
      </c>
      <c r="AG11" s="238">
        <v>10</v>
      </c>
      <c r="AH11" s="238">
        <v>2</v>
      </c>
      <c r="AI11" s="238">
        <v>3</v>
      </c>
      <c r="AJ11" s="238">
        <v>7</v>
      </c>
      <c r="AK11" s="238">
        <v>24</v>
      </c>
      <c r="AL11" s="238">
        <v>28</v>
      </c>
      <c r="AM11" s="238" t="s">
        <v>354</v>
      </c>
      <c r="AN11" s="238">
        <v>5</v>
      </c>
      <c r="AO11" s="238">
        <v>15</v>
      </c>
      <c r="AS11" s="238">
        <v>4</v>
      </c>
      <c r="AT11" s="238">
        <v>20</v>
      </c>
      <c r="AU11" s="238">
        <v>40</v>
      </c>
      <c r="AV11" s="238">
        <v>11</v>
      </c>
      <c r="AW11" s="238">
        <v>21</v>
      </c>
      <c r="AX11" s="238">
        <v>2</v>
      </c>
      <c r="AY11" s="238">
        <v>2</v>
      </c>
      <c r="AZ11" s="238">
        <v>3</v>
      </c>
      <c r="BA11" s="238">
        <v>7</v>
      </c>
      <c r="BB11" s="238">
        <v>43</v>
      </c>
      <c r="BC11" s="238" t="s">
        <v>354</v>
      </c>
      <c r="BD11" s="238">
        <v>5</v>
      </c>
      <c r="BE11" s="238">
        <v>15</v>
      </c>
      <c r="BI11" s="238">
        <v>4</v>
      </c>
      <c r="BJ11" s="238">
        <v>20</v>
      </c>
      <c r="BK11" s="238">
        <v>40</v>
      </c>
      <c r="BL11" s="238">
        <v>11</v>
      </c>
      <c r="BM11" s="238">
        <v>21</v>
      </c>
      <c r="CT11" s="238">
        <v>391889</v>
      </c>
      <c r="CU11" s="238">
        <v>4972371</v>
      </c>
      <c r="CV11" s="238">
        <v>44.8965581</v>
      </c>
      <c r="CW11" s="238">
        <v>-94.369238600000003</v>
      </c>
      <c r="CX11" s="238" t="s">
        <v>359</v>
      </c>
      <c r="CY11" s="238" t="s">
        <v>443</v>
      </c>
    </row>
    <row r="12" spans="1:103" x14ac:dyDescent="0.25">
      <c r="A12" s="238">
        <v>11036080</v>
      </c>
      <c r="B12" s="238">
        <v>3</v>
      </c>
      <c r="C12" s="238">
        <v>7</v>
      </c>
      <c r="D12" s="238">
        <v>142.005</v>
      </c>
      <c r="E12" s="238">
        <v>43</v>
      </c>
      <c r="F12" s="238" t="s">
        <v>423</v>
      </c>
      <c r="H12" s="238">
        <v>8</v>
      </c>
      <c r="I12" s="238">
        <v>22</v>
      </c>
      <c r="K12" s="238">
        <v>15000479</v>
      </c>
      <c r="L12" s="238">
        <v>150160046</v>
      </c>
      <c r="M12" s="238">
        <v>1</v>
      </c>
      <c r="N12" s="238">
        <v>12</v>
      </c>
      <c r="O12" s="238">
        <v>2015</v>
      </c>
      <c r="P12" s="238" t="s">
        <v>361</v>
      </c>
      <c r="Q12" s="238">
        <v>15</v>
      </c>
      <c r="S12" s="238">
        <v>5</v>
      </c>
      <c r="T12" s="238">
        <v>0</v>
      </c>
      <c r="U12" s="238">
        <v>2</v>
      </c>
      <c r="V12" s="238">
        <v>5</v>
      </c>
      <c r="W12" s="238">
        <v>10</v>
      </c>
      <c r="X12" s="238">
        <v>3</v>
      </c>
      <c r="Y12" s="238">
        <v>1</v>
      </c>
      <c r="Z12" s="238">
        <v>1</v>
      </c>
      <c r="AB12" s="238">
        <v>1</v>
      </c>
      <c r="AC12" s="238">
        <v>98</v>
      </c>
      <c r="AD12" s="238" t="s">
        <v>424</v>
      </c>
      <c r="AE12" s="238" t="s">
        <v>425</v>
      </c>
      <c r="AF12" s="238" t="s">
        <v>426</v>
      </c>
      <c r="AG12" s="238">
        <v>10</v>
      </c>
      <c r="AH12" s="238">
        <v>2</v>
      </c>
      <c r="AI12" s="238">
        <v>4</v>
      </c>
      <c r="AJ12" s="238">
        <v>1</v>
      </c>
      <c r="AK12" s="238">
        <v>21</v>
      </c>
      <c r="AL12" s="238">
        <v>67</v>
      </c>
      <c r="AM12" s="238" t="s">
        <v>363</v>
      </c>
      <c r="AN12" s="238">
        <v>5</v>
      </c>
      <c r="AO12" s="238">
        <v>4</v>
      </c>
      <c r="AS12" s="238">
        <v>4</v>
      </c>
      <c r="AT12" s="238">
        <v>20</v>
      </c>
      <c r="AU12" s="238">
        <v>40</v>
      </c>
      <c r="AV12" s="238">
        <v>11</v>
      </c>
      <c r="AW12" s="238">
        <v>21</v>
      </c>
      <c r="AX12" s="238">
        <v>2</v>
      </c>
      <c r="AY12" s="238">
        <v>2</v>
      </c>
      <c r="AZ12" s="238">
        <v>4</v>
      </c>
      <c r="BA12" s="238">
        <v>21</v>
      </c>
      <c r="BB12" s="238">
        <v>62</v>
      </c>
      <c r="BC12" s="238" t="s">
        <v>363</v>
      </c>
      <c r="BD12" s="238">
        <v>5</v>
      </c>
      <c r="BE12" s="238">
        <v>1</v>
      </c>
      <c r="BI12" s="238">
        <v>4</v>
      </c>
      <c r="BJ12" s="238">
        <v>20</v>
      </c>
      <c r="BK12" s="238">
        <v>40</v>
      </c>
      <c r="BL12" s="238">
        <v>11</v>
      </c>
      <c r="BM12" s="238">
        <v>21</v>
      </c>
      <c r="CT12" s="238">
        <v>391889</v>
      </c>
      <c r="CU12" s="238">
        <v>4972371</v>
      </c>
      <c r="CV12" s="238">
        <v>44.8965581</v>
      </c>
      <c r="CW12" s="238">
        <v>-94.369238600000003</v>
      </c>
      <c r="CX12" s="238" t="s">
        <v>359</v>
      </c>
      <c r="CY12" s="238" t="s">
        <v>444</v>
      </c>
    </row>
    <row r="13" spans="1:103" x14ac:dyDescent="0.25">
      <c r="A13" s="238">
        <v>487240</v>
      </c>
      <c r="B13" s="238">
        <v>3</v>
      </c>
      <c r="C13" s="238">
        <v>7</v>
      </c>
      <c r="D13" s="238">
        <v>142.00899999999999</v>
      </c>
      <c r="E13" s="238">
        <v>43</v>
      </c>
      <c r="F13" s="238" t="s">
        <v>423</v>
      </c>
      <c r="H13" s="238">
        <v>8</v>
      </c>
      <c r="I13" s="238">
        <v>22</v>
      </c>
      <c r="K13" s="238">
        <v>17007276</v>
      </c>
      <c r="M13" s="238">
        <v>7</v>
      </c>
      <c r="N13" s="238">
        <v>16</v>
      </c>
      <c r="O13" s="238">
        <v>2017</v>
      </c>
      <c r="P13" s="238" t="s">
        <v>366</v>
      </c>
      <c r="Q13" s="238">
        <v>9</v>
      </c>
      <c r="R13" s="238" t="s">
        <v>356</v>
      </c>
      <c r="S13" s="238">
        <v>5</v>
      </c>
      <c r="T13" s="238">
        <v>0</v>
      </c>
      <c r="U13" s="238">
        <v>2</v>
      </c>
      <c r="V13" s="238">
        <v>5</v>
      </c>
      <c r="W13" s="238">
        <v>10</v>
      </c>
      <c r="X13" s="238">
        <v>3</v>
      </c>
      <c r="Y13" s="238">
        <v>1</v>
      </c>
      <c r="Z13" s="238">
        <v>1</v>
      </c>
      <c r="AB13" s="238">
        <v>1</v>
      </c>
      <c r="AC13" s="238">
        <v>98</v>
      </c>
      <c r="AD13" s="238" t="s">
        <v>445</v>
      </c>
      <c r="AE13" s="238" t="s">
        <v>446</v>
      </c>
      <c r="AF13" s="238" t="s">
        <v>447</v>
      </c>
      <c r="AG13" s="238">
        <v>10</v>
      </c>
      <c r="AH13" s="238">
        <v>2</v>
      </c>
      <c r="AI13" s="238">
        <v>2</v>
      </c>
      <c r="AJ13" s="238">
        <v>1</v>
      </c>
      <c r="AK13" s="238">
        <v>24</v>
      </c>
      <c r="AL13" s="238">
        <v>82</v>
      </c>
      <c r="AM13" s="238" t="s">
        <v>363</v>
      </c>
      <c r="AN13" s="238">
        <v>5</v>
      </c>
      <c r="AO13" s="238">
        <v>2</v>
      </c>
      <c r="AS13" s="238">
        <v>15</v>
      </c>
      <c r="AT13" s="238">
        <v>20</v>
      </c>
      <c r="AU13" s="238">
        <v>40</v>
      </c>
      <c r="AV13" s="238">
        <v>11</v>
      </c>
      <c r="AW13" s="238">
        <v>21</v>
      </c>
      <c r="AX13" s="238">
        <v>2</v>
      </c>
      <c r="AY13" s="238">
        <v>4</v>
      </c>
      <c r="AZ13" s="238">
        <v>4</v>
      </c>
      <c r="BA13" s="238">
        <v>21</v>
      </c>
      <c r="BB13" s="238">
        <v>39</v>
      </c>
      <c r="BC13" s="238" t="s">
        <v>354</v>
      </c>
      <c r="BD13" s="238">
        <v>5</v>
      </c>
      <c r="BE13" s="238">
        <v>1</v>
      </c>
      <c r="BI13" s="238">
        <v>15</v>
      </c>
      <c r="BJ13" s="238">
        <v>20</v>
      </c>
      <c r="BK13" s="238">
        <v>40</v>
      </c>
      <c r="BL13" s="238">
        <v>11</v>
      </c>
      <c r="BM13" s="238">
        <v>21</v>
      </c>
      <c r="CT13" s="238">
        <v>391891.68569418299</v>
      </c>
      <c r="CU13" s="238">
        <v>4972388.0792950401</v>
      </c>
      <c r="CV13" s="238">
        <v>44.896709510000001</v>
      </c>
      <c r="CW13" s="238">
        <v>-94.369208159999999</v>
      </c>
      <c r="CX13" s="238" t="s">
        <v>391</v>
      </c>
      <c r="CY13" s="238" t="s">
        <v>448</v>
      </c>
    </row>
    <row r="14" spans="1:103" x14ac:dyDescent="0.25">
      <c r="A14" s="238">
        <v>582658</v>
      </c>
      <c r="B14" s="238">
        <v>3</v>
      </c>
      <c r="C14" s="238">
        <v>7</v>
      </c>
      <c r="D14" s="238">
        <v>142.011</v>
      </c>
      <c r="E14" s="238">
        <v>43</v>
      </c>
      <c r="F14" s="238" t="s">
        <v>423</v>
      </c>
      <c r="H14" s="238">
        <v>8</v>
      </c>
      <c r="I14" s="238">
        <v>22</v>
      </c>
      <c r="K14" s="238">
        <v>18003989</v>
      </c>
      <c r="M14" s="238">
        <v>3</v>
      </c>
      <c r="N14" s="238">
        <v>10</v>
      </c>
      <c r="O14" s="238">
        <v>2018</v>
      </c>
      <c r="P14" s="238" t="s">
        <v>364</v>
      </c>
      <c r="Q14" s="238">
        <v>13</v>
      </c>
      <c r="R14" s="238" t="s">
        <v>356</v>
      </c>
      <c r="S14" s="238">
        <v>4</v>
      </c>
      <c r="T14" s="238">
        <v>0</v>
      </c>
      <c r="U14" s="238">
        <v>2</v>
      </c>
      <c r="V14" s="238">
        <v>12</v>
      </c>
      <c r="W14" s="238">
        <v>10</v>
      </c>
      <c r="X14" s="238">
        <v>3</v>
      </c>
      <c r="Y14" s="238">
        <v>1</v>
      </c>
      <c r="Z14" s="238">
        <v>1</v>
      </c>
      <c r="AB14" s="238">
        <v>1</v>
      </c>
      <c r="AC14" s="238">
        <v>98</v>
      </c>
      <c r="AD14" s="238" t="s">
        <v>449</v>
      </c>
      <c r="AE14" s="238" t="s">
        <v>446</v>
      </c>
      <c r="AF14" s="238" t="s">
        <v>447</v>
      </c>
      <c r="AG14" s="238">
        <v>7</v>
      </c>
      <c r="AH14" s="238">
        <v>2</v>
      </c>
      <c r="AI14" s="238">
        <v>2</v>
      </c>
      <c r="AJ14" s="238">
        <v>4</v>
      </c>
      <c r="AK14" s="238">
        <v>21</v>
      </c>
      <c r="AL14" s="238">
        <v>27</v>
      </c>
      <c r="AM14" s="238" t="s">
        <v>354</v>
      </c>
      <c r="AN14" s="238">
        <v>5</v>
      </c>
      <c r="AO14" s="238">
        <v>70</v>
      </c>
      <c r="AS14" s="238">
        <v>15</v>
      </c>
      <c r="AT14" s="238">
        <v>20</v>
      </c>
      <c r="AU14" s="238">
        <v>40</v>
      </c>
      <c r="AV14" s="238">
        <v>11</v>
      </c>
      <c r="AW14" s="238">
        <v>21</v>
      </c>
      <c r="AX14" s="238">
        <v>2</v>
      </c>
      <c r="AY14" s="238">
        <v>2</v>
      </c>
      <c r="AZ14" s="238">
        <v>4</v>
      </c>
      <c r="BA14" s="238">
        <v>34</v>
      </c>
      <c r="BB14" s="238">
        <v>72</v>
      </c>
      <c r="BC14" s="238" t="s">
        <v>354</v>
      </c>
      <c r="BD14" s="238">
        <v>5</v>
      </c>
      <c r="BE14" s="238">
        <v>1</v>
      </c>
      <c r="BI14" s="238">
        <v>15</v>
      </c>
      <c r="BJ14" s="238">
        <v>20</v>
      </c>
      <c r="BK14" s="238">
        <v>40</v>
      </c>
      <c r="BL14" s="238">
        <v>11</v>
      </c>
      <c r="BM14" s="238">
        <v>21</v>
      </c>
      <c r="CT14" s="238">
        <v>391894.22517837398</v>
      </c>
      <c r="CU14" s="238">
        <v>4972386.6353046698</v>
      </c>
      <c r="CV14" s="238">
        <v>44.896696900000002</v>
      </c>
      <c r="CW14" s="238">
        <v>-94.3691757</v>
      </c>
      <c r="CX14" s="238" t="s">
        <v>359</v>
      </c>
      <c r="CY14" s="238" t="s">
        <v>450</v>
      </c>
    </row>
    <row r="15" spans="1:103" x14ac:dyDescent="0.25">
      <c r="A15" s="238">
        <v>822994</v>
      </c>
      <c r="B15" s="238">
        <v>3</v>
      </c>
      <c r="C15" s="238">
        <v>7</v>
      </c>
      <c r="D15" s="238">
        <v>142.01900000000001</v>
      </c>
      <c r="E15" s="238">
        <v>43</v>
      </c>
      <c r="F15" s="238" t="s">
        <v>423</v>
      </c>
      <c r="H15" s="238">
        <v>8</v>
      </c>
      <c r="I15" s="238">
        <v>22</v>
      </c>
      <c r="K15" s="238">
        <v>20201704</v>
      </c>
      <c r="L15" s="238">
        <v>202140066</v>
      </c>
      <c r="M15" s="238">
        <v>8</v>
      </c>
      <c r="N15" s="238">
        <v>1</v>
      </c>
      <c r="O15" s="238">
        <v>2020</v>
      </c>
      <c r="P15" s="238" t="s">
        <v>364</v>
      </c>
      <c r="Q15" s="238">
        <v>16</v>
      </c>
      <c r="R15" s="238" t="s">
        <v>419</v>
      </c>
      <c r="S15" s="238">
        <v>3</v>
      </c>
      <c r="T15" s="238">
        <v>0</v>
      </c>
      <c r="U15" s="238">
        <v>2</v>
      </c>
      <c r="V15" s="238">
        <v>5</v>
      </c>
      <c r="W15" s="238">
        <v>10</v>
      </c>
      <c r="X15" s="238">
        <v>3</v>
      </c>
      <c r="Y15" s="238">
        <v>1</v>
      </c>
      <c r="Z15" s="238">
        <v>1</v>
      </c>
      <c r="AB15" s="238">
        <v>1</v>
      </c>
      <c r="AC15" s="238">
        <v>98</v>
      </c>
      <c r="AD15" s="238">
        <v>7</v>
      </c>
      <c r="AF15" s="238" t="s">
        <v>426</v>
      </c>
      <c r="AG15" s="238">
        <v>9</v>
      </c>
      <c r="AH15" s="238">
        <v>2</v>
      </c>
      <c r="AI15" s="238">
        <v>5</v>
      </c>
      <c r="AJ15" s="238">
        <v>3</v>
      </c>
      <c r="AK15" s="238">
        <v>24</v>
      </c>
      <c r="AL15" s="238">
        <v>31</v>
      </c>
      <c r="AM15" s="238" t="s">
        <v>354</v>
      </c>
      <c r="AN15" s="238">
        <v>5</v>
      </c>
      <c r="AO15" s="238">
        <v>2</v>
      </c>
      <c r="AS15" s="238">
        <v>15</v>
      </c>
      <c r="AT15" s="238">
        <v>20</v>
      </c>
      <c r="AU15" s="238">
        <v>40</v>
      </c>
      <c r="AV15" s="238">
        <v>11</v>
      </c>
      <c r="AW15" s="238">
        <v>21</v>
      </c>
      <c r="AX15" s="238">
        <v>2</v>
      </c>
      <c r="AY15" s="238">
        <v>2</v>
      </c>
      <c r="AZ15" s="238">
        <v>4</v>
      </c>
      <c r="BA15" s="238">
        <v>21</v>
      </c>
      <c r="BB15" s="238">
        <v>51</v>
      </c>
      <c r="BC15" s="238" t="s">
        <v>354</v>
      </c>
      <c r="BD15" s="238">
        <v>5</v>
      </c>
      <c r="BE15" s="238">
        <v>1</v>
      </c>
      <c r="BI15" s="238">
        <v>15</v>
      </c>
      <c r="BJ15" s="238">
        <v>20</v>
      </c>
      <c r="BK15" s="238">
        <v>40</v>
      </c>
      <c r="BL15" s="238">
        <v>11</v>
      </c>
      <c r="BM15" s="238">
        <v>21</v>
      </c>
      <c r="CT15" s="238">
        <v>391897.39226145198</v>
      </c>
      <c r="CU15" s="238">
        <v>4972369.7485394999</v>
      </c>
      <c r="CV15" s="238">
        <v>44.896545410000002</v>
      </c>
      <c r="CW15" s="238">
        <v>-94.36913199</v>
      </c>
      <c r="CX15" s="238" t="s">
        <v>359</v>
      </c>
      <c r="CY15" s="238" t="s">
        <v>451</v>
      </c>
    </row>
    <row r="16" spans="1:103" x14ac:dyDescent="0.25">
      <c r="A16" s="238">
        <v>674585</v>
      </c>
      <c r="B16" s="238">
        <v>3</v>
      </c>
      <c r="C16" s="238">
        <v>7</v>
      </c>
      <c r="D16" s="238">
        <v>142.02000000000001</v>
      </c>
      <c r="E16" s="238">
        <v>43</v>
      </c>
      <c r="F16" s="238" t="s">
        <v>423</v>
      </c>
      <c r="H16" s="238">
        <v>8</v>
      </c>
      <c r="I16" s="238">
        <v>22</v>
      </c>
      <c r="K16" s="238">
        <v>19000322</v>
      </c>
      <c r="M16" s="238">
        <v>1</v>
      </c>
      <c r="N16" s="238">
        <v>7</v>
      </c>
      <c r="O16" s="238">
        <v>2019</v>
      </c>
      <c r="P16" s="238" t="s">
        <v>361</v>
      </c>
      <c r="Q16" s="238">
        <v>19</v>
      </c>
      <c r="R16" s="238" t="s">
        <v>369</v>
      </c>
      <c r="S16" s="238">
        <v>5</v>
      </c>
      <c r="T16" s="238">
        <v>0</v>
      </c>
      <c r="U16" s="238">
        <v>1</v>
      </c>
      <c r="W16" s="238">
        <v>32</v>
      </c>
      <c r="X16" s="238">
        <v>3</v>
      </c>
      <c r="Y16" s="238">
        <v>4</v>
      </c>
      <c r="Z16" s="238">
        <v>1</v>
      </c>
      <c r="AB16" s="238">
        <v>1</v>
      </c>
      <c r="AC16" s="238">
        <v>98</v>
      </c>
      <c r="AD16" s="238" t="s">
        <v>452</v>
      </c>
      <c r="AF16" s="238" t="s">
        <v>447</v>
      </c>
      <c r="AG16" s="238">
        <v>3</v>
      </c>
      <c r="AH16" s="238">
        <v>2</v>
      </c>
      <c r="AI16" s="238">
        <v>3</v>
      </c>
      <c r="AJ16" s="238">
        <v>3</v>
      </c>
      <c r="AK16" s="238">
        <v>21</v>
      </c>
      <c r="AL16" s="238">
        <v>18</v>
      </c>
      <c r="AM16" s="238" t="s">
        <v>354</v>
      </c>
      <c r="AN16" s="238">
        <v>5</v>
      </c>
      <c r="AO16" s="238">
        <v>90</v>
      </c>
      <c r="AS16" s="238">
        <v>14</v>
      </c>
      <c r="AT16" s="238">
        <v>20</v>
      </c>
      <c r="AU16" s="238">
        <v>40</v>
      </c>
      <c r="AV16" s="238">
        <v>13</v>
      </c>
      <c r="AW16" s="238">
        <v>21</v>
      </c>
      <c r="CT16" s="238">
        <v>391907.443024443</v>
      </c>
      <c r="CU16" s="238">
        <v>4972381.7876197202</v>
      </c>
      <c r="CV16" s="238">
        <v>44.896655279999997</v>
      </c>
      <c r="CW16" s="238">
        <v>-94.369007300000007</v>
      </c>
      <c r="CX16" s="238" t="s">
        <v>359</v>
      </c>
      <c r="CY16" s="238" t="s">
        <v>453</v>
      </c>
    </row>
    <row r="17" spans="1:103" x14ac:dyDescent="0.25">
      <c r="A17" s="238">
        <v>540723</v>
      </c>
      <c r="B17" s="238">
        <v>3</v>
      </c>
      <c r="C17" s="238">
        <v>7</v>
      </c>
      <c r="D17" s="238">
        <v>142.02199999999999</v>
      </c>
      <c r="E17" s="238">
        <v>43</v>
      </c>
      <c r="F17" s="238" t="s">
        <v>423</v>
      </c>
      <c r="H17" s="238">
        <v>8</v>
      </c>
      <c r="I17" s="238">
        <v>22</v>
      </c>
      <c r="K17" s="238">
        <v>18001241</v>
      </c>
      <c r="M17" s="238">
        <v>1</v>
      </c>
      <c r="N17" s="238">
        <v>22</v>
      </c>
      <c r="O17" s="238">
        <v>2018</v>
      </c>
      <c r="P17" s="238" t="s">
        <v>361</v>
      </c>
      <c r="Q17" s="238">
        <v>15</v>
      </c>
      <c r="R17" s="238" t="s">
        <v>356</v>
      </c>
      <c r="S17" s="238">
        <v>5</v>
      </c>
      <c r="T17" s="238">
        <v>0</v>
      </c>
      <c r="U17" s="238">
        <v>2</v>
      </c>
      <c r="V17" s="238">
        <v>12</v>
      </c>
      <c r="W17" s="238">
        <v>10</v>
      </c>
      <c r="X17" s="238">
        <v>3</v>
      </c>
      <c r="Y17" s="238">
        <v>1</v>
      </c>
      <c r="Z17" s="238">
        <v>4</v>
      </c>
      <c r="AA17" s="238">
        <v>7</v>
      </c>
      <c r="AB17" s="238">
        <v>3</v>
      </c>
      <c r="AC17" s="238">
        <v>98</v>
      </c>
      <c r="AD17" s="238" t="s">
        <v>449</v>
      </c>
      <c r="AF17" s="238" t="s">
        <v>447</v>
      </c>
      <c r="AG17" s="238">
        <v>7</v>
      </c>
      <c r="AH17" s="238">
        <v>2</v>
      </c>
      <c r="AI17" s="238">
        <v>3</v>
      </c>
      <c r="AJ17" s="238">
        <v>4</v>
      </c>
      <c r="AK17" s="238">
        <v>26</v>
      </c>
      <c r="AL17" s="238">
        <v>39</v>
      </c>
      <c r="AM17" s="238" t="s">
        <v>354</v>
      </c>
      <c r="AN17" s="238">
        <v>5</v>
      </c>
      <c r="AO17" s="238">
        <v>75</v>
      </c>
      <c r="AS17" s="238">
        <v>14</v>
      </c>
      <c r="AT17" s="238">
        <v>20</v>
      </c>
      <c r="AU17" s="238">
        <v>40</v>
      </c>
      <c r="AV17" s="238">
        <v>11</v>
      </c>
      <c r="AW17" s="238">
        <v>21</v>
      </c>
      <c r="AX17" s="238">
        <v>2</v>
      </c>
      <c r="AY17" s="238">
        <v>4</v>
      </c>
      <c r="AZ17" s="238">
        <v>4</v>
      </c>
      <c r="BA17" s="238">
        <v>34</v>
      </c>
      <c r="BB17" s="238">
        <v>46</v>
      </c>
      <c r="BC17" s="238" t="s">
        <v>363</v>
      </c>
      <c r="BD17" s="238">
        <v>5</v>
      </c>
      <c r="BE17" s="238">
        <v>1</v>
      </c>
      <c r="BI17" s="238">
        <v>14</v>
      </c>
      <c r="BJ17" s="238">
        <v>20</v>
      </c>
      <c r="BK17" s="238">
        <v>40</v>
      </c>
      <c r="BL17" s="238">
        <v>11</v>
      </c>
      <c r="BM17" s="238">
        <v>21</v>
      </c>
      <c r="CT17" s="238">
        <v>391911.13588518399</v>
      </c>
      <c r="CU17" s="238">
        <v>4972381.2588011697</v>
      </c>
      <c r="CV17" s="238">
        <v>44.896651079999998</v>
      </c>
      <c r="CW17" s="238">
        <v>-94.368960430000001</v>
      </c>
      <c r="CX17" s="238" t="s">
        <v>359</v>
      </c>
      <c r="CY17" s="238" t="s">
        <v>454</v>
      </c>
    </row>
    <row r="18" spans="1:103" x14ac:dyDescent="0.25">
      <c r="A18" s="238">
        <v>592898</v>
      </c>
      <c r="B18" s="238">
        <v>3</v>
      </c>
      <c r="C18" s="238">
        <v>7</v>
      </c>
      <c r="D18" s="238">
        <v>142.023</v>
      </c>
      <c r="E18" s="238">
        <v>43</v>
      </c>
      <c r="F18" s="238" t="s">
        <v>423</v>
      </c>
      <c r="H18" s="238">
        <v>8</v>
      </c>
      <c r="I18" s="238">
        <v>22</v>
      </c>
      <c r="K18" s="238">
        <v>18006264</v>
      </c>
      <c r="M18" s="238">
        <v>4</v>
      </c>
      <c r="N18" s="238">
        <v>22</v>
      </c>
      <c r="O18" s="238">
        <v>2018</v>
      </c>
      <c r="P18" s="238" t="s">
        <v>366</v>
      </c>
      <c r="Q18" s="238">
        <v>21</v>
      </c>
      <c r="R18" s="238" t="s">
        <v>356</v>
      </c>
      <c r="S18" s="238">
        <v>5</v>
      </c>
      <c r="T18" s="238">
        <v>0</v>
      </c>
      <c r="U18" s="238">
        <v>2</v>
      </c>
      <c r="V18" s="238">
        <v>10</v>
      </c>
      <c r="W18" s="238">
        <v>10</v>
      </c>
      <c r="X18" s="238">
        <v>2</v>
      </c>
      <c r="Y18" s="238">
        <v>4</v>
      </c>
      <c r="Z18" s="238">
        <v>1</v>
      </c>
      <c r="AB18" s="238">
        <v>1</v>
      </c>
      <c r="AC18" s="238">
        <v>98</v>
      </c>
      <c r="AD18" s="238" t="s">
        <v>449</v>
      </c>
      <c r="AF18" s="238" t="s">
        <v>447</v>
      </c>
      <c r="AG18" s="238">
        <v>5</v>
      </c>
      <c r="AH18" s="238">
        <v>2</v>
      </c>
      <c r="AI18" s="238">
        <v>2</v>
      </c>
      <c r="AJ18" s="238">
        <v>4</v>
      </c>
      <c r="AK18" s="238">
        <v>21</v>
      </c>
      <c r="AL18" s="238">
        <v>18</v>
      </c>
      <c r="AM18" s="238" t="s">
        <v>363</v>
      </c>
      <c r="AN18" s="238">
        <v>5</v>
      </c>
      <c r="AO18" s="238">
        <v>70</v>
      </c>
      <c r="AS18" s="238">
        <v>15</v>
      </c>
      <c r="AT18" s="238">
        <v>9</v>
      </c>
      <c r="AU18" s="238">
        <v>40</v>
      </c>
      <c r="AV18" s="238">
        <v>11</v>
      </c>
      <c r="AW18" s="238">
        <v>21</v>
      </c>
      <c r="AX18" s="238">
        <v>2</v>
      </c>
      <c r="AY18" s="238">
        <v>2</v>
      </c>
      <c r="AZ18" s="238">
        <v>4</v>
      </c>
      <c r="BA18" s="238">
        <v>21</v>
      </c>
      <c r="BB18" s="238">
        <v>20</v>
      </c>
      <c r="BC18" s="238" t="s">
        <v>363</v>
      </c>
      <c r="BD18" s="238">
        <v>5</v>
      </c>
      <c r="BE18" s="238">
        <v>1</v>
      </c>
      <c r="BI18" s="238">
        <v>15</v>
      </c>
      <c r="BJ18" s="238">
        <v>9</v>
      </c>
      <c r="BK18" s="238">
        <v>40</v>
      </c>
      <c r="BL18" s="238">
        <v>11</v>
      </c>
      <c r="BM18" s="238">
        <v>21</v>
      </c>
      <c r="CT18" s="238">
        <v>391913.11698704603</v>
      </c>
      <c r="CU18" s="238">
        <v>4972381.6073499396</v>
      </c>
      <c r="CV18" s="238">
        <v>44.896654519999998</v>
      </c>
      <c r="CW18" s="238">
        <v>-94.36893542</v>
      </c>
      <c r="CX18" s="238" t="s">
        <v>359</v>
      </c>
      <c r="CY18" s="238" t="s">
        <v>455</v>
      </c>
    </row>
    <row r="19" spans="1:103" x14ac:dyDescent="0.25">
      <c r="A19" s="238">
        <v>383962</v>
      </c>
      <c r="B19" s="238">
        <v>3</v>
      </c>
      <c r="C19" s="238">
        <v>7</v>
      </c>
      <c r="D19" s="238">
        <v>142.02500000000001</v>
      </c>
      <c r="E19" s="238">
        <v>43</v>
      </c>
      <c r="F19" s="238" t="s">
        <v>423</v>
      </c>
      <c r="H19" s="238">
        <v>8</v>
      </c>
      <c r="I19" s="238">
        <v>22</v>
      </c>
      <c r="K19" s="238">
        <v>16012882</v>
      </c>
      <c r="M19" s="238">
        <v>10</v>
      </c>
      <c r="N19" s="238">
        <v>3</v>
      </c>
      <c r="O19" s="238">
        <v>2016</v>
      </c>
      <c r="P19" s="238" t="s">
        <v>361</v>
      </c>
      <c r="Q19" s="238">
        <v>18</v>
      </c>
      <c r="R19" s="238" t="s">
        <v>419</v>
      </c>
      <c r="S19" s="238">
        <v>3</v>
      </c>
      <c r="T19" s="238">
        <v>0</v>
      </c>
      <c r="U19" s="238">
        <v>2</v>
      </c>
      <c r="V19" s="238">
        <v>12</v>
      </c>
      <c r="W19" s="238">
        <v>10</v>
      </c>
      <c r="X19" s="238">
        <v>3</v>
      </c>
      <c r="Y19" s="238">
        <v>1</v>
      </c>
      <c r="Z19" s="238">
        <v>1</v>
      </c>
      <c r="AB19" s="238">
        <v>1</v>
      </c>
      <c r="AC19" s="238">
        <v>98</v>
      </c>
      <c r="AD19" s="238" t="s">
        <v>449</v>
      </c>
      <c r="AF19" s="238" t="s">
        <v>447</v>
      </c>
      <c r="AG19" s="238">
        <v>7</v>
      </c>
      <c r="AH19" s="238">
        <v>2</v>
      </c>
      <c r="AI19" s="238">
        <v>2</v>
      </c>
      <c r="AJ19" s="238">
        <v>1</v>
      </c>
      <c r="AK19" s="238">
        <v>34</v>
      </c>
      <c r="AL19" s="238">
        <v>23</v>
      </c>
      <c r="AM19" s="238" t="s">
        <v>354</v>
      </c>
      <c r="AN19" s="238">
        <v>5</v>
      </c>
      <c r="AO19" s="238">
        <v>1</v>
      </c>
      <c r="AS19" s="238">
        <v>14</v>
      </c>
      <c r="AT19" s="238">
        <v>20</v>
      </c>
      <c r="AU19" s="238">
        <v>30</v>
      </c>
      <c r="AV19" s="238">
        <v>11</v>
      </c>
      <c r="AW19" s="238">
        <v>21</v>
      </c>
      <c r="AX19" s="238">
        <v>2</v>
      </c>
      <c r="AY19" s="238">
        <v>4</v>
      </c>
      <c r="AZ19" s="238">
        <v>1</v>
      </c>
      <c r="BA19" s="238">
        <v>34</v>
      </c>
      <c r="BB19" s="238">
        <v>61</v>
      </c>
      <c r="BC19" s="238" t="s">
        <v>363</v>
      </c>
      <c r="BD19" s="238">
        <v>5</v>
      </c>
      <c r="BE19" s="238">
        <v>90</v>
      </c>
      <c r="BF19" s="238">
        <v>99</v>
      </c>
      <c r="BI19" s="238">
        <v>14</v>
      </c>
      <c r="BJ19" s="238">
        <v>20</v>
      </c>
      <c r="BK19" s="238">
        <v>30</v>
      </c>
      <c r="BL19" s="238">
        <v>11</v>
      </c>
      <c r="BM19" s="238">
        <v>21</v>
      </c>
      <c r="CT19" s="238">
        <v>391913.87533978798</v>
      </c>
      <c r="CU19" s="238">
        <v>4972373.8517108299</v>
      </c>
      <c r="CV19" s="238">
        <v>44.896584830000002</v>
      </c>
      <c r="CW19" s="238">
        <v>-94.368924160000006</v>
      </c>
      <c r="CX19" s="238" t="s">
        <v>359</v>
      </c>
      <c r="CY19" s="238" t="s">
        <v>456</v>
      </c>
    </row>
    <row r="20" spans="1:103" x14ac:dyDescent="0.25">
      <c r="A20" s="238">
        <v>385759</v>
      </c>
      <c r="B20" s="238">
        <v>3</v>
      </c>
      <c r="C20" s="238">
        <v>7</v>
      </c>
      <c r="D20" s="238">
        <v>142.02699999999999</v>
      </c>
      <c r="E20" s="238">
        <v>43</v>
      </c>
      <c r="F20" s="238" t="s">
        <v>423</v>
      </c>
      <c r="H20" s="238">
        <v>8</v>
      </c>
      <c r="I20" s="238">
        <v>22</v>
      </c>
      <c r="K20" s="238">
        <v>16013354</v>
      </c>
      <c r="M20" s="238">
        <v>10</v>
      </c>
      <c r="N20" s="238">
        <v>11</v>
      </c>
      <c r="O20" s="238">
        <v>2016</v>
      </c>
      <c r="P20" s="238" t="s">
        <v>368</v>
      </c>
      <c r="Q20" s="238">
        <v>8</v>
      </c>
      <c r="R20" s="238" t="s">
        <v>369</v>
      </c>
      <c r="S20" s="238">
        <v>5</v>
      </c>
      <c r="T20" s="238">
        <v>0</v>
      </c>
      <c r="U20" s="238">
        <v>1</v>
      </c>
      <c r="W20" s="238">
        <v>32</v>
      </c>
      <c r="X20" s="238">
        <v>3</v>
      </c>
      <c r="Y20" s="238">
        <v>1</v>
      </c>
      <c r="Z20" s="238">
        <v>1</v>
      </c>
      <c r="AB20" s="238">
        <v>1</v>
      </c>
      <c r="AC20" s="238">
        <v>98</v>
      </c>
      <c r="AD20" s="238" t="s">
        <v>449</v>
      </c>
      <c r="AF20" s="238" t="s">
        <v>447</v>
      </c>
      <c r="AG20" s="238">
        <v>3</v>
      </c>
      <c r="AH20" s="238">
        <v>2</v>
      </c>
      <c r="AI20" s="238">
        <v>4</v>
      </c>
      <c r="AJ20" s="238">
        <v>3</v>
      </c>
      <c r="AK20" s="238">
        <v>24</v>
      </c>
      <c r="AL20" s="238">
        <v>17</v>
      </c>
      <c r="AM20" s="238" t="s">
        <v>363</v>
      </c>
      <c r="AN20" s="238">
        <v>5</v>
      </c>
      <c r="AO20" s="238">
        <v>1</v>
      </c>
      <c r="AS20" s="238">
        <v>15</v>
      </c>
      <c r="AT20" s="238">
        <v>9</v>
      </c>
      <c r="AU20" s="238">
        <v>30</v>
      </c>
      <c r="AV20" s="238">
        <v>11</v>
      </c>
      <c r="AW20" s="238">
        <v>21</v>
      </c>
      <c r="CT20" s="238">
        <v>391918.20010643901</v>
      </c>
      <c r="CU20" s="238">
        <v>4972377.5080257598</v>
      </c>
      <c r="CV20" s="238">
        <v>44.896618400000001</v>
      </c>
      <c r="CW20" s="238">
        <v>-94.368870189999996</v>
      </c>
      <c r="CX20" s="238" t="s">
        <v>359</v>
      </c>
      <c r="CY20" s="238" t="s">
        <v>457</v>
      </c>
    </row>
    <row r="21" spans="1:103" x14ac:dyDescent="0.25">
      <c r="A21" s="238">
        <v>587094</v>
      </c>
      <c r="B21" s="238">
        <v>3</v>
      </c>
      <c r="C21" s="238">
        <v>7</v>
      </c>
      <c r="D21" s="238">
        <v>142.114</v>
      </c>
      <c r="E21" s="238">
        <v>43</v>
      </c>
      <c r="F21" s="238" t="s">
        <v>423</v>
      </c>
      <c r="H21" s="238">
        <v>8</v>
      </c>
      <c r="I21" s="238">
        <v>22</v>
      </c>
      <c r="K21" s="238">
        <v>18004776</v>
      </c>
      <c r="M21" s="238">
        <v>3</v>
      </c>
      <c r="N21" s="238">
        <v>24</v>
      </c>
      <c r="O21" s="238">
        <v>2018</v>
      </c>
      <c r="P21" s="238" t="s">
        <v>364</v>
      </c>
      <c r="Q21" s="238">
        <v>15</v>
      </c>
      <c r="R21" s="238" t="s">
        <v>356</v>
      </c>
      <c r="S21" s="238">
        <v>5</v>
      </c>
      <c r="T21" s="238">
        <v>0</v>
      </c>
      <c r="U21" s="238">
        <v>1</v>
      </c>
      <c r="W21" s="238">
        <v>32</v>
      </c>
      <c r="X21" s="238">
        <v>4</v>
      </c>
      <c r="Y21" s="238">
        <v>1</v>
      </c>
      <c r="Z21" s="238">
        <v>1</v>
      </c>
      <c r="AB21" s="238">
        <v>1</v>
      </c>
      <c r="AC21" s="238">
        <v>98</v>
      </c>
      <c r="AD21" s="238" t="s">
        <v>449</v>
      </c>
      <c r="AF21" s="238" t="s">
        <v>447</v>
      </c>
      <c r="AG21" s="238">
        <v>3</v>
      </c>
      <c r="AH21" s="238">
        <v>2</v>
      </c>
      <c r="AI21" s="238">
        <v>4</v>
      </c>
      <c r="AJ21" s="238">
        <v>4</v>
      </c>
      <c r="AK21" s="238">
        <v>27</v>
      </c>
      <c r="AL21" s="238">
        <v>22</v>
      </c>
      <c r="AM21" s="238" t="s">
        <v>363</v>
      </c>
      <c r="AN21" s="238">
        <v>9</v>
      </c>
      <c r="AO21" s="238">
        <v>68</v>
      </c>
      <c r="AP21" s="238">
        <v>1</v>
      </c>
      <c r="AS21" s="238">
        <v>14</v>
      </c>
      <c r="AT21" s="238">
        <v>9</v>
      </c>
      <c r="AU21" s="238">
        <v>40</v>
      </c>
      <c r="AV21" s="238">
        <v>11</v>
      </c>
      <c r="AW21" s="238">
        <v>21</v>
      </c>
      <c r="CT21" s="238">
        <v>392045.88682732498</v>
      </c>
      <c r="CU21" s="238">
        <v>4972319.42670839</v>
      </c>
      <c r="CV21" s="238">
        <v>44.89611506</v>
      </c>
      <c r="CW21" s="238">
        <v>-94.367241089999993</v>
      </c>
      <c r="CX21" s="238" t="s">
        <v>359</v>
      </c>
      <c r="CY21" s="238" t="s">
        <v>458</v>
      </c>
    </row>
    <row r="22" spans="1:103" x14ac:dyDescent="0.25">
      <c r="A22" s="238">
        <v>10845178</v>
      </c>
      <c r="B22" s="238">
        <v>3</v>
      </c>
      <c r="C22" s="238">
        <v>7</v>
      </c>
      <c r="D22" s="238">
        <v>142.13900000000001</v>
      </c>
      <c r="E22" s="238">
        <v>43</v>
      </c>
      <c r="F22" s="238" t="s">
        <v>423</v>
      </c>
      <c r="H22" s="238">
        <v>8</v>
      </c>
      <c r="I22" s="238">
        <v>22</v>
      </c>
      <c r="L22" s="238">
        <v>123630065</v>
      </c>
      <c r="M22" s="238">
        <v>11</v>
      </c>
      <c r="N22" s="238">
        <v>26</v>
      </c>
      <c r="O22" s="238">
        <v>2012</v>
      </c>
      <c r="P22" s="238" t="s">
        <v>361</v>
      </c>
      <c r="Q22" s="238">
        <v>17</v>
      </c>
      <c r="S22" s="238">
        <v>3</v>
      </c>
      <c r="T22" s="238">
        <v>0</v>
      </c>
      <c r="U22" s="238">
        <v>2</v>
      </c>
      <c r="V22" s="238">
        <v>1</v>
      </c>
      <c r="W22" s="238">
        <v>10</v>
      </c>
      <c r="Y22" s="238">
        <v>3</v>
      </c>
      <c r="Z22" s="238">
        <v>1</v>
      </c>
      <c r="AB22" s="238">
        <v>1</v>
      </c>
      <c r="AC22" s="238">
        <v>98</v>
      </c>
      <c r="AF22" s="238" t="s">
        <v>426</v>
      </c>
      <c r="AG22" s="238">
        <v>7</v>
      </c>
      <c r="AH22" s="238">
        <v>2</v>
      </c>
      <c r="AI22" s="238">
        <v>2</v>
      </c>
      <c r="AJ22" s="238">
        <v>3</v>
      </c>
      <c r="AK22" s="238">
        <v>24</v>
      </c>
      <c r="AL22" s="238">
        <v>35</v>
      </c>
      <c r="AM22" s="238" t="s">
        <v>354</v>
      </c>
      <c r="AT22" s="238">
        <v>98</v>
      </c>
      <c r="AU22" s="238">
        <v>55</v>
      </c>
      <c r="AX22" s="238">
        <v>2</v>
      </c>
      <c r="AY22" s="238">
        <v>4</v>
      </c>
      <c r="AZ22" s="238">
        <v>2</v>
      </c>
      <c r="BA22" s="238">
        <v>21</v>
      </c>
      <c r="BB22" s="238">
        <v>45</v>
      </c>
      <c r="BC22" s="238" t="s">
        <v>363</v>
      </c>
      <c r="BJ22" s="238">
        <v>98</v>
      </c>
      <c r="BK22" s="238">
        <v>55</v>
      </c>
      <c r="CT22" s="238">
        <v>392091</v>
      </c>
      <c r="CU22" s="238">
        <v>4972297</v>
      </c>
      <c r="CV22" s="238">
        <v>44.8959233</v>
      </c>
      <c r="CW22" s="238">
        <v>-94.366659299999995</v>
      </c>
      <c r="CX22" s="238" t="s">
        <v>359</v>
      </c>
    </row>
    <row r="23" spans="1:103" x14ac:dyDescent="0.25">
      <c r="A23" s="238">
        <v>11082696</v>
      </c>
      <c r="B23" s="238">
        <v>3</v>
      </c>
      <c r="C23" s="238">
        <v>7</v>
      </c>
      <c r="D23" s="238">
        <v>142.13900000000001</v>
      </c>
      <c r="E23" s="238">
        <v>43</v>
      </c>
      <c r="F23" s="238" t="s">
        <v>423</v>
      </c>
      <c r="H23" s="238">
        <v>8</v>
      </c>
      <c r="I23" s="238">
        <v>22</v>
      </c>
      <c r="K23" s="238">
        <v>15013938</v>
      </c>
      <c r="L23" s="238">
        <v>153370144</v>
      </c>
      <c r="M23" s="238">
        <v>11</v>
      </c>
      <c r="N23" s="238">
        <v>21</v>
      </c>
      <c r="O23" s="238">
        <v>2015</v>
      </c>
      <c r="P23" s="238" t="s">
        <v>364</v>
      </c>
      <c r="Q23" s="238">
        <v>13</v>
      </c>
      <c r="S23" s="238">
        <v>5</v>
      </c>
      <c r="T23" s="238">
        <v>0</v>
      </c>
      <c r="U23" s="238">
        <v>1</v>
      </c>
      <c r="V23" s="238">
        <v>90</v>
      </c>
      <c r="W23" s="238">
        <v>32</v>
      </c>
      <c r="X23" s="238">
        <v>10</v>
      </c>
      <c r="Y23" s="238">
        <v>1</v>
      </c>
      <c r="Z23" s="238">
        <v>1</v>
      </c>
      <c r="AB23" s="238">
        <v>1</v>
      </c>
      <c r="AC23" s="238">
        <v>98</v>
      </c>
      <c r="AD23" s="238" t="s">
        <v>434</v>
      </c>
      <c r="AE23" s="238" t="s">
        <v>459</v>
      </c>
      <c r="AF23" s="238" t="s">
        <v>426</v>
      </c>
      <c r="AG23" s="238">
        <v>3</v>
      </c>
      <c r="AH23" s="238">
        <v>2</v>
      </c>
      <c r="AI23" s="238">
        <v>4</v>
      </c>
      <c r="AJ23" s="238">
        <v>4</v>
      </c>
      <c r="AK23" s="238">
        <v>21</v>
      </c>
      <c r="AL23" s="238">
        <v>64</v>
      </c>
      <c r="AM23" s="238" t="s">
        <v>354</v>
      </c>
      <c r="AN23" s="238">
        <v>1</v>
      </c>
      <c r="AO23" s="238">
        <v>18</v>
      </c>
      <c r="AS23" s="238">
        <v>7</v>
      </c>
      <c r="AT23" s="238">
        <v>98</v>
      </c>
      <c r="AU23" s="238">
        <v>40</v>
      </c>
      <c r="AV23" s="238">
        <v>10</v>
      </c>
      <c r="AW23" s="238">
        <v>21</v>
      </c>
      <c r="CT23" s="238">
        <v>392091</v>
      </c>
      <c r="CU23" s="238">
        <v>4972297</v>
      </c>
      <c r="CV23" s="238">
        <v>44.8959233</v>
      </c>
      <c r="CW23" s="238">
        <v>-94.366659299999995</v>
      </c>
      <c r="CX23" s="238" t="s">
        <v>359</v>
      </c>
      <c r="CY23" s="238" t="s">
        <v>460</v>
      </c>
    </row>
    <row r="24" spans="1:103" x14ac:dyDescent="0.25">
      <c r="A24" s="238">
        <v>11046870</v>
      </c>
      <c r="B24" s="238">
        <v>3</v>
      </c>
      <c r="C24" s="238">
        <v>7</v>
      </c>
      <c r="D24" s="238">
        <v>142.15600000000001</v>
      </c>
      <c r="E24" s="238">
        <v>43</v>
      </c>
      <c r="F24" s="238" t="s">
        <v>423</v>
      </c>
      <c r="H24" s="238">
        <v>8</v>
      </c>
      <c r="I24" s="238">
        <v>22</v>
      </c>
      <c r="K24" s="238">
        <v>15002110</v>
      </c>
      <c r="L24" s="238">
        <v>150500038</v>
      </c>
      <c r="M24" s="238">
        <v>2</v>
      </c>
      <c r="N24" s="238">
        <v>18</v>
      </c>
      <c r="O24" s="238">
        <v>2015</v>
      </c>
      <c r="P24" s="238" t="s">
        <v>355</v>
      </c>
      <c r="Q24" s="238">
        <v>16</v>
      </c>
      <c r="S24" s="238">
        <v>5</v>
      </c>
      <c r="T24" s="238">
        <v>0</v>
      </c>
      <c r="U24" s="238">
        <v>2</v>
      </c>
      <c r="V24" s="238">
        <v>10</v>
      </c>
      <c r="W24" s="238">
        <v>10</v>
      </c>
      <c r="X24" s="238">
        <v>6</v>
      </c>
      <c r="Y24" s="238">
        <v>1</v>
      </c>
      <c r="Z24" s="238">
        <v>1</v>
      </c>
      <c r="AA24" s="238">
        <v>1</v>
      </c>
      <c r="AB24" s="238">
        <v>1</v>
      </c>
      <c r="AC24" s="238">
        <v>98</v>
      </c>
      <c r="AD24" s="238" t="s">
        <v>461</v>
      </c>
      <c r="AE24" s="238" t="s">
        <v>430</v>
      </c>
      <c r="AF24" s="238" t="s">
        <v>426</v>
      </c>
      <c r="AG24" s="238">
        <v>5</v>
      </c>
      <c r="AH24" s="238">
        <v>2</v>
      </c>
      <c r="AI24" s="238">
        <v>2</v>
      </c>
      <c r="AJ24" s="238">
        <v>7</v>
      </c>
      <c r="AK24" s="238">
        <v>23</v>
      </c>
      <c r="AL24" s="238">
        <v>18</v>
      </c>
      <c r="AM24" s="238" t="s">
        <v>354</v>
      </c>
      <c r="AN24" s="238">
        <v>98</v>
      </c>
      <c r="AO24" s="238">
        <v>2</v>
      </c>
      <c r="AP24" s="238">
        <v>8</v>
      </c>
      <c r="AS24" s="238">
        <v>7</v>
      </c>
      <c r="AT24" s="238">
        <v>2</v>
      </c>
      <c r="AU24" s="238">
        <v>30</v>
      </c>
      <c r="AV24" s="238">
        <v>11</v>
      </c>
      <c r="AW24" s="238">
        <v>21</v>
      </c>
      <c r="AX24" s="238">
        <v>2</v>
      </c>
      <c r="AY24" s="238">
        <v>44</v>
      </c>
      <c r="AZ24" s="238">
        <v>7</v>
      </c>
      <c r="BA24" s="238">
        <v>23</v>
      </c>
      <c r="BB24" s="238">
        <v>45</v>
      </c>
      <c r="BC24" s="238" t="s">
        <v>354</v>
      </c>
      <c r="BD24" s="238">
        <v>98</v>
      </c>
      <c r="BE24" s="238">
        <v>1</v>
      </c>
      <c r="BF24" s="238">
        <v>1</v>
      </c>
      <c r="BI24" s="238">
        <v>7</v>
      </c>
      <c r="BJ24" s="238">
        <v>2</v>
      </c>
      <c r="BK24" s="238">
        <v>30</v>
      </c>
      <c r="BL24" s="238">
        <v>11</v>
      </c>
      <c r="BM24" s="238">
        <v>21</v>
      </c>
      <c r="CT24" s="238">
        <v>392116</v>
      </c>
      <c r="CU24" s="238">
        <v>4972289</v>
      </c>
      <c r="CV24" s="238">
        <v>44.8958491</v>
      </c>
      <c r="CW24" s="238">
        <v>-94.3663466</v>
      </c>
      <c r="CX24" s="238" t="s">
        <v>359</v>
      </c>
      <c r="CY24" s="238" t="s">
        <v>462</v>
      </c>
    </row>
    <row r="25" spans="1:103" x14ac:dyDescent="0.25">
      <c r="A25" s="238">
        <v>10820307</v>
      </c>
      <c r="B25" s="238">
        <v>3</v>
      </c>
      <c r="C25" s="238">
        <v>7</v>
      </c>
      <c r="D25" s="238">
        <v>142.15700000000001</v>
      </c>
      <c r="E25" s="238">
        <v>43</v>
      </c>
      <c r="F25" s="238" t="s">
        <v>423</v>
      </c>
      <c r="H25" s="238">
        <v>8</v>
      </c>
      <c r="I25" s="238">
        <v>22</v>
      </c>
      <c r="K25" s="238">
        <v>12002245</v>
      </c>
      <c r="L25" s="238">
        <v>121690115</v>
      </c>
      <c r="M25" s="238">
        <v>6</v>
      </c>
      <c r="N25" s="238">
        <v>17</v>
      </c>
      <c r="O25" s="238">
        <v>2012</v>
      </c>
      <c r="P25" s="238" t="s">
        <v>366</v>
      </c>
      <c r="Q25" s="238">
        <v>18</v>
      </c>
      <c r="S25" s="238">
        <v>5</v>
      </c>
      <c r="T25" s="238">
        <v>0</v>
      </c>
      <c r="U25" s="238">
        <v>2</v>
      </c>
      <c r="V25" s="238">
        <v>11</v>
      </c>
      <c r="W25" s="238">
        <v>10</v>
      </c>
      <c r="X25" s="238">
        <v>2</v>
      </c>
      <c r="Y25" s="238">
        <v>1</v>
      </c>
      <c r="Z25" s="238">
        <v>2</v>
      </c>
      <c r="AB25" s="238">
        <v>1</v>
      </c>
      <c r="AC25" s="238">
        <v>98</v>
      </c>
      <c r="AD25" s="238" t="s">
        <v>434</v>
      </c>
      <c r="AE25" s="238" t="s">
        <v>463</v>
      </c>
      <c r="AF25" s="238" t="s">
        <v>426</v>
      </c>
      <c r="AG25" s="238">
        <v>6</v>
      </c>
      <c r="AH25" s="238">
        <v>2</v>
      </c>
      <c r="AI25" s="238">
        <v>2</v>
      </c>
      <c r="AJ25" s="238">
        <v>3</v>
      </c>
      <c r="AK25" s="238">
        <v>21</v>
      </c>
      <c r="AL25" s="238">
        <v>46</v>
      </c>
      <c r="AM25" s="238" t="s">
        <v>354</v>
      </c>
      <c r="AN25" s="238">
        <v>5</v>
      </c>
      <c r="AO25" s="238">
        <v>6</v>
      </c>
      <c r="AP25" s="238">
        <v>15</v>
      </c>
      <c r="AS25" s="238">
        <v>7</v>
      </c>
      <c r="AT25" s="238">
        <v>98</v>
      </c>
      <c r="AU25" s="238">
        <v>55</v>
      </c>
      <c r="AV25" s="238">
        <v>10</v>
      </c>
      <c r="AW25" s="238">
        <v>21</v>
      </c>
      <c r="AX25" s="238">
        <v>2</v>
      </c>
      <c r="AY25" s="238">
        <v>3</v>
      </c>
      <c r="AZ25" s="238">
        <v>4</v>
      </c>
      <c r="BA25" s="238">
        <v>21</v>
      </c>
      <c r="BB25" s="238">
        <v>59</v>
      </c>
      <c r="BC25" s="238" t="s">
        <v>354</v>
      </c>
      <c r="BD25" s="238">
        <v>5</v>
      </c>
      <c r="BE25" s="238">
        <v>1</v>
      </c>
      <c r="BI25" s="238">
        <v>7</v>
      </c>
      <c r="BJ25" s="238">
        <v>98</v>
      </c>
      <c r="BK25" s="238">
        <v>55</v>
      </c>
      <c r="BL25" s="238">
        <v>10</v>
      </c>
      <c r="BM25" s="238">
        <v>21</v>
      </c>
      <c r="CT25" s="238">
        <v>392119</v>
      </c>
      <c r="CU25" s="238">
        <v>4972287</v>
      </c>
      <c r="CV25" s="238">
        <v>44.895838599999998</v>
      </c>
      <c r="CW25" s="238">
        <v>-94.366313000000005</v>
      </c>
      <c r="CX25" s="238" t="s">
        <v>359</v>
      </c>
      <c r="CY25" s="238" t="s">
        <v>464</v>
      </c>
    </row>
    <row r="26" spans="1:103" x14ac:dyDescent="0.25">
      <c r="A26" s="238">
        <v>10730845</v>
      </c>
      <c r="B26" s="238">
        <v>3</v>
      </c>
      <c r="C26" s="238">
        <v>7</v>
      </c>
      <c r="D26" s="238">
        <v>142.167</v>
      </c>
      <c r="E26" s="238">
        <v>43</v>
      </c>
      <c r="F26" s="238" t="s">
        <v>423</v>
      </c>
      <c r="H26" s="238">
        <v>8</v>
      </c>
      <c r="I26" s="238">
        <v>22</v>
      </c>
      <c r="K26" s="238">
        <v>110261</v>
      </c>
      <c r="L26" s="238">
        <v>110650070</v>
      </c>
      <c r="M26" s="238">
        <v>2</v>
      </c>
      <c r="N26" s="238">
        <v>20</v>
      </c>
      <c r="O26" s="238">
        <v>2011</v>
      </c>
      <c r="P26" s="238" t="s">
        <v>366</v>
      </c>
      <c r="Q26" s="238">
        <v>10</v>
      </c>
      <c r="S26" s="238">
        <v>5</v>
      </c>
      <c r="T26" s="238">
        <v>0</v>
      </c>
      <c r="U26" s="238">
        <v>2</v>
      </c>
      <c r="V26" s="238">
        <v>1</v>
      </c>
      <c r="W26" s="238">
        <v>10</v>
      </c>
      <c r="X26" s="238">
        <v>3</v>
      </c>
      <c r="Y26" s="238">
        <v>1</v>
      </c>
      <c r="Z26" s="238">
        <v>4</v>
      </c>
      <c r="AA26" s="238">
        <v>4</v>
      </c>
      <c r="AB26" s="238">
        <v>3</v>
      </c>
      <c r="AC26" s="238">
        <v>98</v>
      </c>
      <c r="AD26" s="238" t="s">
        <v>465</v>
      </c>
      <c r="AE26" s="238" t="s">
        <v>466</v>
      </c>
      <c r="AF26" s="238" t="s">
        <v>426</v>
      </c>
      <c r="AG26" s="238">
        <v>7</v>
      </c>
      <c r="AH26" s="238">
        <v>2</v>
      </c>
      <c r="AI26" s="238">
        <v>2</v>
      </c>
      <c r="AJ26" s="238">
        <v>4</v>
      </c>
      <c r="AK26" s="238">
        <v>21</v>
      </c>
      <c r="AL26" s="238">
        <v>56</v>
      </c>
      <c r="AM26" s="238" t="s">
        <v>363</v>
      </c>
      <c r="AN26" s="238">
        <v>5</v>
      </c>
      <c r="AO26" s="238">
        <v>5</v>
      </c>
      <c r="AS26" s="238">
        <v>7</v>
      </c>
      <c r="AT26" s="238">
        <v>20</v>
      </c>
      <c r="AU26" s="238">
        <v>40</v>
      </c>
      <c r="AV26" s="238">
        <v>11</v>
      </c>
      <c r="AW26" s="238">
        <v>22</v>
      </c>
      <c r="AX26" s="238">
        <v>2</v>
      </c>
      <c r="AY26" s="238">
        <v>2</v>
      </c>
      <c r="AZ26" s="238">
        <v>4</v>
      </c>
      <c r="BA26" s="238">
        <v>24</v>
      </c>
      <c r="BB26" s="238">
        <v>31</v>
      </c>
      <c r="BC26" s="238" t="s">
        <v>354</v>
      </c>
      <c r="BD26" s="238">
        <v>5</v>
      </c>
      <c r="BI26" s="238">
        <v>7</v>
      </c>
      <c r="BJ26" s="238">
        <v>20</v>
      </c>
      <c r="BK26" s="238">
        <v>40</v>
      </c>
      <c r="BL26" s="238">
        <v>11</v>
      </c>
      <c r="BM26" s="238">
        <v>22</v>
      </c>
      <c r="CT26" s="238">
        <v>392133</v>
      </c>
      <c r="CU26" s="238">
        <v>4972281</v>
      </c>
      <c r="CV26" s="238">
        <v>44.895780899999998</v>
      </c>
      <c r="CW26" s="238">
        <v>-94.366126800000004</v>
      </c>
      <c r="CX26" s="238" t="s">
        <v>359</v>
      </c>
      <c r="CY26" s="238" t="s">
        <v>467</v>
      </c>
    </row>
    <row r="27" spans="1:103" x14ac:dyDescent="0.25">
      <c r="A27" s="238">
        <v>10726760</v>
      </c>
      <c r="B27" s="238">
        <v>3</v>
      </c>
      <c r="C27" s="238">
        <v>7</v>
      </c>
      <c r="D27" s="238">
        <v>142.261</v>
      </c>
      <c r="E27" s="238">
        <v>43</v>
      </c>
      <c r="F27" s="238" t="s">
        <v>423</v>
      </c>
      <c r="H27" s="238">
        <v>8</v>
      </c>
      <c r="I27" s="238">
        <v>22</v>
      </c>
      <c r="K27" s="238" t="s">
        <v>468</v>
      </c>
      <c r="L27" s="238">
        <v>110190280</v>
      </c>
      <c r="M27" s="238">
        <v>1</v>
      </c>
      <c r="N27" s="238">
        <v>19</v>
      </c>
      <c r="O27" s="238">
        <v>2011</v>
      </c>
      <c r="P27" s="238" t="s">
        <v>355</v>
      </c>
      <c r="Q27" s="238">
        <v>14</v>
      </c>
      <c r="R27" s="238" t="s">
        <v>356</v>
      </c>
      <c r="S27" s="238">
        <v>4</v>
      </c>
      <c r="T27" s="238">
        <v>0</v>
      </c>
      <c r="U27" s="238">
        <v>1</v>
      </c>
      <c r="V27" s="238">
        <v>7</v>
      </c>
      <c r="W27" s="238">
        <v>45</v>
      </c>
      <c r="X27" s="238">
        <v>2</v>
      </c>
      <c r="Y27" s="238">
        <v>1</v>
      </c>
      <c r="Z27" s="238">
        <v>1</v>
      </c>
      <c r="AA27" s="238">
        <v>1</v>
      </c>
      <c r="AB27" s="238">
        <v>5</v>
      </c>
      <c r="AC27" s="238">
        <v>98</v>
      </c>
      <c r="AD27" s="238" t="s">
        <v>469</v>
      </c>
      <c r="AE27" s="238" t="s">
        <v>470</v>
      </c>
      <c r="AF27" s="238" t="s">
        <v>426</v>
      </c>
      <c r="AG27" s="238">
        <v>3</v>
      </c>
      <c r="AH27" s="238">
        <v>2</v>
      </c>
      <c r="AI27" s="238">
        <v>2</v>
      </c>
      <c r="AJ27" s="238">
        <v>4</v>
      </c>
      <c r="AK27" s="238">
        <v>21</v>
      </c>
      <c r="AL27" s="238">
        <v>68</v>
      </c>
      <c r="AM27" s="238" t="s">
        <v>354</v>
      </c>
      <c r="AN27" s="238">
        <v>5</v>
      </c>
      <c r="AO27" s="238">
        <v>21</v>
      </c>
      <c r="AS27" s="238">
        <v>4</v>
      </c>
      <c r="AT27" s="238">
        <v>98</v>
      </c>
      <c r="AU27" s="238">
        <v>40</v>
      </c>
      <c r="AV27" s="238">
        <v>11</v>
      </c>
      <c r="AW27" s="238">
        <v>21</v>
      </c>
      <c r="CT27" s="238">
        <v>392276</v>
      </c>
      <c r="CU27" s="238">
        <v>4972232</v>
      </c>
      <c r="CV27" s="238">
        <v>44.8953664</v>
      </c>
      <c r="CW27" s="238">
        <v>-94.364311499999999</v>
      </c>
      <c r="CX27" s="238" t="s">
        <v>359</v>
      </c>
      <c r="CY27" s="238" t="s">
        <v>471</v>
      </c>
    </row>
    <row r="28" spans="1:103" x14ac:dyDescent="0.25">
      <c r="A28" s="238">
        <v>10744682</v>
      </c>
      <c r="B28" s="238">
        <v>3</v>
      </c>
      <c r="C28" s="238">
        <v>7</v>
      </c>
      <c r="D28" s="238">
        <v>142.29400000000001</v>
      </c>
      <c r="E28" s="238">
        <v>43</v>
      </c>
      <c r="F28" s="238" t="s">
        <v>423</v>
      </c>
      <c r="H28" s="238">
        <v>8</v>
      </c>
      <c r="I28" s="238">
        <v>22</v>
      </c>
      <c r="K28" s="238" t="s">
        <v>472</v>
      </c>
      <c r="L28" s="238">
        <v>112590163</v>
      </c>
      <c r="M28" s="238">
        <v>9</v>
      </c>
      <c r="N28" s="238">
        <v>16</v>
      </c>
      <c r="O28" s="238">
        <v>2011</v>
      </c>
      <c r="P28" s="238" t="s">
        <v>362</v>
      </c>
      <c r="Q28" s="238">
        <v>13</v>
      </c>
      <c r="R28" s="238" t="s">
        <v>369</v>
      </c>
      <c r="S28" s="238">
        <v>5</v>
      </c>
      <c r="T28" s="238">
        <v>0</v>
      </c>
      <c r="U28" s="238">
        <v>2</v>
      </c>
      <c r="V28" s="238">
        <v>10</v>
      </c>
      <c r="W28" s="238">
        <v>10</v>
      </c>
      <c r="X28" s="238">
        <v>2</v>
      </c>
      <c r="Y28" s="238">
        <v>1</v>
      </c>
      <c r="Z28" s="238">
        <v>2</v>
      </c>
      <c r="AB28" s="238">
        <v>1</v>
      </c>
      <c r="AC28" s="238">
        <v>98</v>
      </c>
      <c r="AD28" s="238" t="s">
        <v>473</v>
      </c>
      <c r="AE28" s="238" t="s">
        <v>474</v>
      </c>
      <c r="AF28" s="238" t="s">
        <v>426</v>
      </c>
      <c r="AG28" s="238">
        <v>5</v>
      </c>
      <c r="AH28" s="238">
        <v>2</v>
      </c>
      <c r="AI28" s="238">
        <v>2</v>
      </c>
      <c r="AJ28" s="238">
        <v>3</v>
      </c>
      <c r="AK28" s="238">
        <v>21</v>
      </c>
      <c r="AL28" s="238">
        <v>75</v>
      </c>
      <c r="AM28" s="238" t="s">
        <v>354</v>
      </c>
      <c r="AN28" s="238">
        <v>5</v>
      </c>
      <c r="AO28" s="238">
        <v>8</v>
      </c>
      <c r="AP28" s="238">
        <v>15</v>
      </c>
      <c r="AS28" s="238">
        <v>4</v>
      </c>
      <c r="AT28" s="238">
        <v>98</v>
      </c>
      <c r="AU28" s="238">
        <v>40</v>
      </c>
      <c r="AV28" s="238">
        <v>11</v>
      </c>
      <c r="AW28" s="238">
        <v>20</v>
      </c>
      <c r="AX28" s="238">
        <v>2</v>
      </c>
      <c r="AY28" s="238">
        <v>3</v>
      </c>
      <c r="AZ28" s="238">
        <v>3</v>
      </c>
      <c r="BA28" s="238">
        <v>21</v>
      </c>
      <c r="BB28" s="238">
        <v>50</v>
      </c>
      <c r="BC28" s="238" t="s">
        <v>354</v>
      </c>
      <c r="BD28" s="238">
        <v>5</v>
      </c>
      <c r="BE28" s="238">
        <v>1</v>
      </c>
      <c r="BI28" s="238">
        <v>4</v>
      </c>
      <c r="BJ28" s="238">
        <v>98</v>
      </c>
      <c r="BK28" s="238">
        <v>40</v>
      </c>
      <c r="BL28" s="238">
        <v>11</v>
      </c>
      <c r="BM28" s="238">
        <v>20</v>
      </c>
      <c r="CT28" s="238">
        <v>392328</v>
      </c>
      <c r="CU28" s="238">
        <v>4972224</v>
      </c>
      <c r="CV28" s="238">
        <v>44.895300800000001</v>
      </c>
      <c r="CW28" s="238">
        <v>-94.363649199999998</v>
      </c>
      <c r="CX28" s="238" t="s">
        <v>359</v>
      </c>
      <c r="CY28" s="238" t="s">
        <v>475</v>
      </c>
    </row>
    <row r="29" spans="1:103" x14ac:dyDescent="0.25">
      <c r="A29" s="238">
        <v>10732089</v>
      </c>
      <c r="B29" s="238">
        <v>3</v>
      </c>
      <c r="C29" s="238">
        <v>7</v>
      </c>
      <c r="D29" s="238">
        <v>142.32300000000001</v>
      </c>
      <c r="E29" s="238">
        <v>43</v>
      </c>
      <c r="F29" s="238" t="s">
        <v>423</v>
      </c>
      <c r="H29" s="238">
        <v>8</v>
      </c>
      <c r="I29" s="238">
        <v>22</v>
      </c>
      <c r="K29" s="238" t="s">
        <v>476</v>
      </c>
      <c r="L29" s="238">
        <v>110830059</v>
      </c>
      <c r="M29" s="238">
        <v>3</v>
      </c>
      <c r="N29" s="238">
        <v>24</v>
      </c>
      <c r="O29" s="238">
        <v>2011</v>
      </c>
      <c r="P29" s="238" t="s">
        <v>384</v>
      </c>
      <c r="Q29" s="238">
        <v>7</v>
      </c>
      <c r="S29" s="238">
        <v>5</v>
      </c>
      <c r="T29" s="238">
        <v>0</v>
      </c>
      <c r="U29" s="238">
        <v>2</v>
      </c>
      <c r="V29" s="238">
        <v>5</v>
      </c>
      <c r="W29" s="238">
        <v>10</v>
      </c>
      <c r="X29" s="238">
        <v>3</v>
      </c>
      <c r="Y29" s="238">
        <v>1</v>
      </c>
      <c r="Z29" s="238">
        <v>1</v>
      </c>
      <c r="AA29" s="238">
        <v>1</v>
      </c>
      <c r="AB29" s="238">
        <v>1</v>
      </c>
      <c r="AC29" s="238">
        <v>98</v>
      </c>
      <c r="AD29" s="238" t="s">
        <v>477</v>
      </c>
      <c r="AE29" s="238" t="s">
        <v>478</v>
      </c>
      <c r="AF29" s="238" t="s">
        <v>426</v>
      </c>
      <c r="AG29" s="238">
        <v>10</v>
      </c>
      <c r="AH29" s="238">
        <v>2</v>
      </c>
      <c r="AI29" s="238">
        <v>1</v>
      </c>
      <c r="AJ29" s="238">
        <v>4</v>
      </c>
      <c r="AK29" s="238">
        <v>21</v>
      </c>
      <c r="AL29" s="238">
        <v>51</v>
      </c>
      <c r="AM29" s="238" t="s">
        <v>354</v>
      </c>
      <c r="AN29" s="238">
        <v>5</v>
      </c>
      <c r="AO29" s="238">
        <v>15</v>
      </c>
      <c r="AS29" s="238">
        <v>6</v>
      </c>
      <c r="AT29" s="238">
        <v>20</v>
      </c>
      <c r="AU29" s="238">
        <v>40</v>
      </c>
      <c r="AV29" s="238">
        <v>11</v>
      </c>
      <c r="AW29" s="238">
        <v>20</v>
      </c>
      <c r="AX29" s="238">
        <v>2</v>
      </c>
      <c r="AY29" s="238">
        <v>3</v>
      </c>
      <c r="AZ29" s="238">
        <v>2</v>
      </c>
      <c r="BA29" s="238">
        <v>21</v>
      </c>
      <c r="BB29" s="238">
        <v>64</v>
      </c>
      <c r="BC29" s="238" t="s">
        <v>354</v>
      </c>
      <c r="BD29" s="238">
        <v>5</v>
      </c>
      <c r="BE29" s="238">
        <v>1</v>
      </c>
      <c r="BF29" s="238">
        <v>1</v>
      </c>
      <c r="BI29" s="238">
        <v>6</v>
      </c>
      <c r="BJ29" s="238">
        <v>20</v>
      </c>
      <c r="BK29" s="238">
        <v>40</v>
      </c>
      <c r="BL29" s="238">
        <v>11</v>
      </c>
      <c r="BM29" s="238">
        <v>20</v>
      </c>
      <c r="CT29" s="238">
        <v>392374</v>
      </c>
      <c r="CU29" s="238">
        <v>4972219</v>
      </c>
      <c r="CV29" s="238">
        <v>44.895260899999997</v>
      </c>
      <c r="CW29" s="238">
        <v>-94.3630627</v>
      </c>
      <c r="CX29" s="238" t="s">
        <v>359</v>
      </c>
      <c r="CY29" s="238" t="s">
        <v>479</v>
      </c>
    </row>
    <row r="30" spans="1:103" x14ac:dyDescent="0.25">
      <c r="A30" s="238">
        <v>10803614</v>
      </c>
      <c r="B30" s="238">
        <v>3</v>
      </c>
      <c r="C30" s="238">
        <v>7</v>
      </c>
      <c r="D30" s="238">
        <v>142.32300000000001</v>
      </c>
      <c r="E30" s="238">
        <v>43</v>
      </c>
      <c r="F30" s="238" t="s">
        <v>423</v>
      </c>
      <c r="H30" s="238">
        <v>8</v>
      </c>
      <c r="I30" s="238">
        <v>22</v>
      </c>
      <c r="K30" s="238">
        <v>120057</v>
      </c>
      <c r="L30" s="238">
        <v>120110161</v>
      </c>
      <c r="M30" s="238">
        <v>1</v>
      </c>
      <c r="N30" s="238">
        <v>11</v>
      </c>
      <c r="O30" s="238">
        <v>2012</v>
      </c>
      <c r="P30" s="238" t="s">
        <v>355</v>
      </c>
      <c r="Q30" s="238">
        <v>19</v>
      </c>
      <c r="R30" s="238" t="s">
        <v>356</v>
      </c>
      <c r="S30" s="238">
        <v>5</v>
      </c>
      <c r="T30" s="238">
        <v>0</v>
      </c>
      <c r="U30" s="238">
        <v>2</v>
      </c>
      <c r="V30" s="238">
        <v>1</v>
      </c>
      <c r="W30" s="238">
        <v>10</v>
      </c>
      <c r="X30" s="238">
        <v>3</v>
      </c>
      <c r="Y30" s="238">
        <v>4</v>
      </c>
      <c r="Z30" s="238">
        <v>2</v>
      </c>
      <c r="AA30" s="238">
        <v>8</v>
      </c>
      <c r="AB30" s="238">
        <v>1</v>
      </c>
      <c r="AC30" s="238">
        <v>98</v>
      </c>
      <c r="AD30" s="238" t="s">
        <v>477</v>
      </c>
      <c r="AE30" s="238" t="s">
        <v>478</v>
      </c>
      <c r="AF30" s="238" t="s">
        <v>426</v>
      </c>
      <c r="AG30" s="238">
        <v>7</v>
      </c>
      <c r="AH30" s="238">
        <v>2</v>
      </c>
      <c r="AI30" s="238">
        <v>2</v>
      </c>
      <c r="AJ30" s="238">
        <v>4</v>
      </c>
      <c r="AK30" s="238">
        <v>21</v>
      </c>
      <c r="AL30" s="238">
        <v>29</v>
      </c>
      <c r="AM30" s="238" t="s">
        <v>354</v>
      </c>
      <c r="AN30" s="238">
        <v>5</v>
      </c>
      <c r="AO30" s="238">
        <v>15</v>
      </c>
      <c r="AS30" s="238">
        <v>4</v>
      </c>
      <c r="AT30" s="238">
        <v>20</v>
      </c>
      <c r="AU30" s="238">
        <v>40</v>
      </c>
      <c r="AV30" s="238">
        <v>11</v>
      </c>
      <c r="AW30" s="238">
        <v>20</v>
      </c>
      <c r="AX30" s="238">
        <v>2</v>
      </c>
      <c r="AY30" s="238">
        <v>4</v>
      </c>
      <c r="AZ30" s="238">
        <v>4</v>
      </c>
      <c r="BA30" s="238">
        <v>8</v>
      </c>
      <c r="BB30" s="238">
        <v>18</v>
      </c>
      <c r="BC30" s="238" t="s">
        <v>363</v>
      </c>
      <c r="BD30" s="238">
        <v>5</v>
      </c>
      <c r="BE30" s="238">
        <v>1</v>
      </c>
      <c r="BI30" s="238">
        <v>4</v>
      </c>
      <c r="BJ30" s="238">
        <v>20</v>
      </c>
      <c r="BK30" s="238">
        <v>40</v>
      </c>
      <c r="BL30" s="238">
        <v>11</v>
      </c>
      <c r="BM30" s="238">
        <v>20</v>
      </c>
      <c r="CT30" s="238">
        <v>392374</v>
      </c>
      <c r="CU30" s="238">
        <v>4972219</v>
      </c>
      <c r="CV30" s="238">
        <v>44.895260899999997</v>
      </c>
      <c r="CW30" s="238">
        <v>-94.3630627</v>
      </c>
      <c r="CX30" s="238" t="s">
        <v>359</v>
      </c>
      <c r="CY30" s="238" t="s">
        <v>480</v>
      </c>
    </row>
    <row r="31" spans="1:103" x14ac:dyDescent="0.25">
      <c r="A31" s="238">
        <v>10813861</v>
      </c>
      <c r="B31" s="238">
        <v>3</v>
      </c>
      <c r="C31" s="238">
        <v>7</v>
      </c>
      <c r="D31" s="238">
        <v>142.32300000000001</v>
      </c>
      <c r="E31" s="238">
        <v>43</v>
      </c>
      <c r="F31" s="238" t="s">
        <v>423</v>
      </c>
      <c r="H31" s="238">
        <v>8</v>
      </c>
      <c r="I31" s="238">
        <v>22</v>
      </c>
      <c r="K31" s="238">
        <v>658868</v>
      </c>
      <c r="L31" s="238">
        <v>120800093</v>
      </c>
      <c r="M31" s="238">
        <v>3</v>
      </c>
      <c r="N31" s="238">
        <v>20</v>
      </c>
      <c r="O31" s="238">
        <v>2012</v>
      </c>
      <c r="P31" s="238" t="s">
        <v>368</v>
      </c>
      <c r="Q31" s="238">
        <v>11</v>
      </c>
      <c r="S31" s="238">
        <v>5</v>
      </c>
      <c r="T31" s="238">
        <v>0</v>
      </c>
      <c r="U31" s="238">
        <v>1</v>
      </c>
      <c r="V31" s="238">
        <v>3</v>
      </c>
      <c r="W31" s="238">
        <v>32</v>
      </c>
      <c r="X31" s="238">
        <v>3</v>
      </c>
      <c r="Y31" s="238">
        <v>1</v>
      </c>
      <c r="Z31" s="238">
        <v>1</v>
      </c>
      <c r="AB31" s="238">
        <v>1</v>
      </c>
      <c r="AC31" s="238">
        <v>98</v>
      </c>
      <c r="AD31" s="238" t="s">
        <v>481</v>
      </c>
      <c r="AE31" s="238" t="s">
        <v>482</v>
      </c>
      <c r="AF31" s="238" t="s">
        <v>426</v>
      </c>
      <c r="AG31" s="238">
        <v>3</v>
      </c>
      <c r="AH31" s="238">
        <v>0</v>
      </c>
      <c r="AI31" s="238">
        <v>90</v>
      </c>
      <c r="AJ31" s="238">
        <v>2</v>
      </c>
      <c r="AK31" s="238">
        <v>24</v>
      </c>
      <c r="AL31" s="238">
        <v>70</v>
      </c>
      <c r="AM31" s="238" t="s">
        <v>363</v>
      </c>
      <c r="AN31" s="238">
        <v>5</v>
      </c>
      <c r="AO31" s="238">
        <v>15</v>
      </c>
      <c r="AS31" s="238">
        <v>4</v>
      </c>
      <c r="AT31" s="238">
        <v>20</v>
      </c>
      <c r="AU31" s="238">
        <v>40</v>
      </c>
      <c r="AV31" s="238">
        <v>11</v>
      </c>
      <c r="AW31" s="238">
        <v>20</v>
      </c>
      <c r="CT31" s="238">
        <v>392374</v>
      </c>
      <c r="CU31" s="238">
        <v>4972219</v>
      </c>
      <c r="CV31" s="238">
        <v>44.895260899999997</v>
      </c>
      <c r="CW31" s="238">
        <v>-94.3630627</v>
      </c>
      <c r="CX31" s="238" t="s">
        <v>359</v>
      </c>
      <c r="CY31" s="238" t="s">
        <v>483</v>
      </c>
    </row>
    <row r="32" spans="1:103" x14ac:dyDescent="0.25">
      <c r="A32" s="238">
        <v>10821248</v>
      </c>
      <c r="B32" s="238">
        <v>3</v>
      </c>
      <c r="C32" s="238">
        <v>7</v>
      </c>
      <c r="D32" s="238">
        <v>142.32300000000001</v>
      </c>
      <c r="E32" s="238">
        <v>43</v>
      </c>
      <c r="F32" s="238" t="s">
        <v>423</v>
      </c>
      <c r="H32" s="238">
        <v>8</v>
      </c>
      <c r="I32" s="238">
        <v>22</v>
      </c>
      <c r="K32" s="238">
        <v>12002717</v>
      </c>
      <c r="L32" s="238">
        <v>121810009</v>
      </c>
      <c r="M32" s="238">
        <v>6</v>
      </c>
      <c r="N32" s="238">
        <v>27</v>
      </c>
      <c r="O32" s="238">
        <v>2012</v>
      </c>
      <c r="P32" s="238" t="s">
        <v>355</v>
      </c>
      <c r="Q32" s="238">
        <v>18</v>
      </c>
      <c r="S32" s="238">
        <v>5</v>
      </c>
      <c r="T32" s="238">
        <v>0</v>
      </c>
      <c r="U32" s="238">
        <v>1</v>
      </c>
      <c r="V32" s="238">
        <v>5</v>
      </c>
      <c r="W32" s="238">
        <v>16</v>
      </c>
      <c r="X32" s="238">
        <v>2</v>
      </c>
      <c r="Y32" s="238">
        <v>1</v>
      </c>
      <c r="Z32" s="238">
        <v>1</v>
      </c>
      <c r="AA32" s="238">
        <v>1</v>
      </c>
      <c r="AB32" s="238">
        <v>1</v>
      </c>
      <c r="AC32" s="238">
        <v>98</v>
      </c>
      <c r="AD32" s="238" t="s">
        <v>484</v>
      </c>
      <c r="AE32" s="238" t="s">
        <v>485</v>
      </c>
      <c r="AF32" s="238" t="s">
        <v>426</v>
      </c>
      <c r="AG32" s="238">
        <v>4</v>
      </c>
      <c r="AH32" s="238">
        <v>2</v>
      </c>
      <c r="AI32" s="238">
        <v>3</v>
      </c>
      <c r="AJ32" s="238">
        <v>2</v>
      </c>
      <c r="AK32" s="238">
        <v>21</v>
      </c>
      <c r="AL32" s="238">
        <v>21</v>
      </c>
      <c r="AM32" s="238" t="s">
        <v>354</v>
      </c>
      <c r="AN32" s="238">
        <v>5</v>
      </c>
      <c r="AO32" s="238">
        <v>1</v>
      </c>
      <c r="AP32" s="238">
        <v>1</v>
      </c>
      <c r="AS32" s="238">
        <v>7</v>
      </c>
      <c r="AT32" s="238">
        <v>98</v>
      </c>
      <c r="AU32" s="238">
        <v>30</v>
      </c>
      <c r="AV32" s="238">
        <v>11</v>
      </c>
      <c r="AW32" s="238">
        <v>21</v>
      </c>
      <c r="CT32" s="238">
        <v>392374</v>
      </c>
      <c r="CU32" s="238">
        <v>4972219</v>
      </c>
      <c r="CV32" s="238">
        <v>44.895260899999997</v>
      </c>
      <c r="CW32" s="238">
        <v>-94.3630627</v>
      </c>
      <c r="CX32" s="238" t="s">
        <v>359</v>
      </c>
      <c r="CY32" s="238" t="s">
        <v>486</v>
      </c>
    </row>
    <row r="33" spans="1:103" x14ac:dyDescent="0.25">
      <c r="A33" s="238">
        <v>10911231</v>
      </c>
      <c r="B33" s="238">
        <v>3</v>
      </c>
      <c r="C33" s="238">
        <v>7</v>
      </c>
      <c r="D33" s="238">
        <v>142.32300000000001</v>
      </c>
      <c r="E33" s="238">
        <v>43</v>
      </c>
      <c r="F33" s="238" t="s">
        <v>423</v>
      </c>
      <c r="H33" s="238">
        <v>8</v>
      </c>
      <c r="I33" s="238">
        <v>22</v>
      </c>
      <c r="K33" s="238">
        <v>13014989</v>
      </c>
      <c r="L33" s="238">
        <v>133290114</v>
      </c>
      <c r="M33" s="238">
        <v>11</v>
      </c>
      <c r="N33" s="238">
        <v>25</v>
      </c>
      <c r="O33" s="238">
        <v>2013</v>
      </c>
      <c r="P33" s="238" t="s">
        <v>361</v>
      </c>
      <c r="Q33" s="238">
        <v>13</v>
      </c>
      <c r="R33" s="238" t="s">
        <v>369</v>
      </c>
      <c r="S33" s="238">
        <v>4</v>
      </c>
      <c r="T33" s="238">
        <v>0</v>
      </c>
      <c r="U33" s="238">
        <v>2</v>
      </c>
      <c r="V33" s="238">
        <v>1</v>
      </c>
      <c r="W33" s="238">
        <v>11</v>
      </c>
      <c r="X33" s="238">
        <v>3</v>
      </c>
      <c r="Y33" s="238">
        <v>1</v>
      </c>
      <c r="Z33" s="238">
        <v>2</v>
      </c>
      <c r="AA33" s="238">
        <v>90</v>
      </c>
      <c r="AB33" s="238">
        <v>1</v>
      </c>
      <c r="AC33" s="238">
        <v>98</v>
      </c>
      <c r="AD33" s="238" t="s">
        <v>424</v>
      </c>
      <c r="AE33" s="238" t="s">
        <v>478</v>
      </c>
      <c r="AF33" s="238" t="s">
        <v>426</v>
      </c>
      <c r="AG33" s="238">
        <v>7</v>
      </c>
      <c r="AH33" s="238">
        <v>2</v>
      </c>
      <c r="AI33" s="238">
        <v>2</v>
      </c>
      <c r="AJ33" s="238">
        <v>1</v>
      </c>
      <c r="AK33" s="238">
        <v>21</v>
      </c>
      <c r="AL33" s="238">
        <v>18</v>
      </c>
      <c r="AM33" s="238" t="s">
        <v>363</v>
      </c>
      <c r="AN33" s="238">
        <v>5</v>
      </c>
      <c r="AO33" s="238">
        <v>15</v>
      </c>
      <c r="AP33" s="238">
        <v>5</v>
      </c>
      <c r="AS33" s="238">
        <v>7</v>
      </c>
      <c r="AT33" s="238">
        <v>20</v>
      </c>
      <c r="AU33" s="238">
        <v>30</v>
      </c>
      <c r="AV33" s="238">
        <v>11</v>
      </c>
      <c r="AW33" s="238">
        <v>20</v>
      </c>
      <c r="AX33" s="238">
        <v>2</v>
      </c>
      <c r="AY33" s="238">
        <v>1</v>
      </c>
      <c r="AZ33" s="238">
        <v>1</v>
      </c>
      <c r="BA33" s="238">
        <v>4</v>
      </c>
      <c r="BB33" s="238">
        <v>42</v>
      </c>
      <c r="BC33" s="238" t="s">
        <v>354</v>
      </c>
      <c r="BD33" s="238">
        <v>5</v>
      </c>
      <c r="BE33" s="238">
        <v>4</v>
      </c>
      <c r="BF33" s="238">
        <v>1</v>
      </c>
      <c r="BI33" s="238">
        <v>7</v>
      </c>
      <c r="BJ33" s="238">
        <v>20</v>
      </c>
      <c r="BK33" s="238">
        <v>30</v>
      </c>
      <c r="BL33" s="238">
        <v>11</v>
      </c>
      <c r="BM33" s="238">
        <v>20</v>
      </c>
      <c r="CT33" s="238">
        <v>392374</v>
      </c>
      <c r="CU33" s="238">
        <v>4972219</v>
      </c>
      <c r="CV33" s="238">
        <v>44.895260899999997</v>
      </c>
      <c r="CW33" s="238">
        <v>-94.3630627</v>
      </c>
      <c r="CX33" s="238" t="s">
        <v>359</v>
      </c>
      <c r="CY33" s="238" t="s">
        <v>487</v>
      </c>
    </row>
    <row r="34" spans="1:103" x14ac:dyDescent="0.25">
      <c r="A34" s="238">
        <v>10915065</v>
      </c>
      <c r="B34" s="238">
        <v>3</v>
      </c>
      <c r="C34" s="238">
        <v>7</v>
      </c>
      <c r="D34" s="238">
        <v>142.32300000000001</v>
      </c>
      <c r="E34" s="238">
        <v>43</v>
      </c>
      <c r="F34" s="238" t="s">
        <v>423</v>
      </c>
      <c r="H34" s="238">
        <v>8</v>
      </c>
      <c r="I34" s="238">
        <v>22</v>
      </c>
      <c r="K34" s="238">
        <v>13015716</v>
      </c>
      <c r="L34" s="238">
        <v>133490029</v>
      </c>
      <c r="M34" s="238">
        <v>12</v>
      </c>
      <c r="N34" s="238">
        <v>9</v>
      </c>
      <c r="O34" s="238">
        <v>2013</v>
      </c>
      <c r="P34" s="238" t="s">
        <v>361</v>
      </c>
      <c r="Q34" s="238">
        <v>14</v>
      </c>
      <c r="R34" s="238" t="s">
        <v>369</v>
      </c>
      <c r="S34" s="238">
        <v>4</v>
      </c>
      <c r="T34" s="238">
        <v>0</v>
      </c>
      <c r="U34" s="238">
        <v>2</v>
      </c>
      <c r="V34" s="238">
        <v>8</v>
      </c>
      <c r="W34" s="238">
        <v>10</v>
      </c>
      <c r="X34" s="238">
        <v>3</v>
      </c>
      <c r="Y34" s="238">
        <v>1</v>
      </c>
      <c r="Z34" s="238">
        <v>2</v>
      </c>
      <c r="AA34" s="238">
        <v>90</v>
      </c>
      <c r="AB34" s="238">
        <v>2</v>
      </c>
      <c r="AC34" s="238">
        <v>98</v>
      </c>
      <c r="AD34" s="238" t="s">
        <v>488</v>
      </c>
      <c r="AE34" s="238" t="s">
        <v>478</v>
      </c>
      <c r="AF34" s="238" t="s">
        <v>426</v>
      </c>
      <c r="AG34" s="238">
        <v>8</v>
      </c>
      <c r="AH34" s="238">
        <v>2</v>
      </c>
      <c r="AI34" s="238">
        <v>3</v>
      </c>
      <c r="AJ34" s="238">
        <v>1</v>
      </c>
      <c r="AK34" s="238">
        <v>21</v>
      </c>
      <c r="AL34" s="238">
        <v>71</v>
      </c>
      <c r="AM34" s="238" t="s">
        <v>354</v>
      </c>
      <c r="AN34" s="238">
        <v>5</v>
      </c>
      <c r="AP34" s="238">
        <v>4</v>
      </c>
      <c r="AS34" s="238">
        <v>4</v>
      </c>
      <c r="AT34" s="238">
        <v>20</v>
      </c>
      <c r="AU34" s="238">
        <v>40</v>
      </c>
      <c r="AV34" s="238">
        <v>10</v>
      </c>
      <c r="AW34" s="238">
        <v>21</v>
      </c>
      <c r="AX34" s="238">
        <v>2</v>
      </c>
      <c r="AY34" s="238">
        <v>4</v>
      </c>
      <c r="AZ34" s="238">
        <v>3</v>
      </c>
      <c r="BA34" s="238">
        <v>21</v>
      </c>
      <c r="BB34" s="238">
        <v>46</v>
      </c>
      <c r="BC34" s="238" t="s">
        <v>363</v>
      </c>
      <c r="BD34" s="238">
        <v>5</v>
      </c>
      <c r="BF34" s="238">
        <v>4</v>
      </c>
      <c r="BI34" s="238">
        <v>4</v>
      </c>
      <c r="BJ34" s="238">
        <v>20</v>
      </c>
      <c r="BK34" s="238">
        <v>40</v>
      </c>
      <c r="BL34" s="238">
        <v>10</v>
      </c>
      <c r="BM34" s="238">
        <v>21</v>
      </c>
      <c r="CT34" s="238">
        <v>392374</v>
      </c>
      <c r="CU34" s="238">
        <v>4972219</v>
      </c>
      <c r="CV34" s="238">
        <v>44.895260899999997</v>
      </c>
      <c r="CW34" s="238">
        <v>-94.3630627</v>
      </c>
      <c r="CX34" s="238" t="s">
        <v>359</v>
      </c>
      <c r="CY34" s="238" t="s">
        <v>489</v>
      </c>
    </row>
    <row r="35" spans="1:103" x14ac:dyDescent="0.25">
      <c r="A35" s="238">
        <v>10916863</v>
      </c>
      <c r="B35" s="238">
        <v>3</v>
      </c>
      <c r="C35" s="238">
        <v>7</v>
      </c>
      <c r="D35" s="238">
        <v>142.32300000000001</v>
      </c>
      <c r="E35" s="238">
        <v>43</v>
      </c>
      <c r="F35" s="238" t="s">
        <v>423</v>
      </c>
      <c r="H35" s="238">
        <v>8</v>
      </c>
      <c r="I35" s="238">
        <v>22</v>
      </c>
      <c r="K35" s="238">
        <v>13016533</v>
      </c>
      <c r="L35" s="238">
        <v>133600064</v>
      </c>
      <c r="M35" s="238">
        <v>12</v>
      </c>
      <c r="N35" s="238">
        <v>26</v>
      </c>
      <c r="O35" s="238">
        <v>2013</v>
      </c>
      <c r="P35" s="238" t="s">
        <v>384</v>
      </c>
      <c r="Q35" s="238">
        <v>11</v>
      </c>
      <c r="R35" s="238" t="s">
        <v>369</v>
      </c>
      <c r="S35" s="238">
        <v>5</v>
      </c>
      <c r="T35" s="238">
        <v>0</v>
      </c>
      <c r="U35" s="238">
        <v>2</v>
      </c>
      <c r="V35" s="238">
        <v>1</v>
      </c>
      <c r="W35" s="238">
        <v>10</v>
      </c>
      <c r="X35" s="238">
        <v>3</v>
      </c>
      <c r="Y35" s="238">
        <v>1</v>
      </c>
      <c r="Z35" s="238">
        <v>2</v>
      </c>
      <c r="AB35" s="238">
        <v>2</v>
      </c>
      <c r="AC35" s="238">
        <v>98</v>
      </c>
      <c r="AD35" s="238" t="s">
        <v>477</v>
      </c>
      <c r="AE35" s="238" t="s">
        <v>478</v>
      </c>
      <c r="AF35" s="238" t="s">
        <v>426</v>
      </c>
      <c r="AG35" s="238">
        <v>7</v>
      </c>
      <c r="AH35" s="238">
        <v>2</v>
      </c>
      <c r="AI35" s="238">
        <v>2</v>
      </c>
      <c r="AJ35" s="238">
        <v>3</v>
      </c>
      <c r="AK35" s="238">
        <v>21</v>
      </c>
      <c r="AL35" s="238">
        <v>17</v>
      </c>
      <c r="AM35" s="238" t="s">
        <v>354</v>
      </c>
      <c r="AN35" s="238">
        <v>5</v>
      </c>
      <c r="AS35" s="238">
        <v>5</v>
      </c>
      <c r="AT35" s="238">
        <v>20</v>
      </c>
      <c r="AU35" s="238">
        <v>40</v>
      </c>
      <c r="AV35" s="238">
        <v>11</v>
      </c>
      <c r="AW35" s="238">
        <v>21</v>
      </c>
      <c r="AX35" s="238">
        <v>2</v>
      </c>
      <c r="AY35" s="238">
        <v>4</v>
      </c>
      <c r="AZ35" s="238">
        <v>3</v>
      </c>
      <c r="BA35" s="238">
        <v>8</v>
      </c>
      <c r="BB35" s="238">
        <v>31</v>
      </c>
      <c r="BC35" s="238" t="s">
        <v>363</v>
      </c>
      <c r="BD35" s="238">
        <v>5</v>
      </c>
      <c r="BE35" s="238">
        <v>1</v>
      </c>
      <c r="BI35" s="238">
        <v>5</v>
      </c>
      <c r="BJ35" s="238">
        <v>20</v>
      </c>
      <c r="BK35" s="238">
        <v>40</v>
      </c>
      <c r="BL35" s="238">
        <v>11</v>
      </c>
      <c r="BM35" s="238">
        <v>21</v>
      </c>
      <c r="CT35" s="238">
        <v>392374</v>
      </c>
      <c r="CU35" s="238">
        <v>4972219</v>
      </c>
      <c r="CV35" s="238">
        <v>44.895260899999997</v>
      </c>
      <c r="CW35" s="238">
        <v>-94.3630627</v>
      </c>
      <c r="CX35" s="238" t="s">
        <v>359</v>
      </c>
      <c r="CY35" s="238" t="s">
        <v>490</v>
      </c>
    </row>
    <row r="36" spans="1:103" x14ac:dyDescent="0.25">
      <c r="A36" s="238">
        <v>10925543</v>
      </c>
      <c r="B36" s="238">
        <v>3</v>
      </c>
      <c r="C36" s="238">
        <v>7</v>
      </c>
      <c r="D36" s="238">
        <v>142.32300000000001</v>
      </c>
      <c r="E36" s="238">
        <v>43</v>
      </c>
      <c r="F36" s="238" t="s">
        <v>423</v>
      </c>
      <c r="H36" s="238">
        <v>8</v>
      </c>
      <c r="I36" s="238">
        <v>22</v>
      </c>
      <c r="K36" s="238">
        <v>13016763</v>
      </c>
      <c r="L36" s="238">
        <v>133650173</v>
      </c>
      <c r="M36" s="238">
        <v>12</v>
      </c>
      <c r="N36" s="238">
        <v>30</v>
      </c>
      <c r="O36" s="238">
        <v>2013</v>
      </c>
      <c r="P36" s="238" t="s">
        <v>361</v>
      </c>
      <c r="Q36" s="238">
        <v>14</v>
      </c>
      <c r="S36" s="238">
        <v>5</v>
      </c>
      <c r="T36" s="238">
        <v>0</v>
      </c>
      <c r="U36" s="238">
        <v>2</v>
      </c>
      <c r="V36" s="238">
        <v>3</v>
      </c>
      <c r="W36" s="238">
        <v>10</v>
      </c>
      <c r="X36" s="238">
        <v>3</v>
      </c>
      <c r="Y36" s="238">
        <v>1</v>
      </c>
      <c r="Z36" s="238">
        <v>4</v>
      </c>
      <c r="AB36" s="238">
        <v>3</v>
      </c>
      <c r="AC36" s="238">
        <v>98</v>
      </c>
      <c r="AD36" s="238" t="s">
        <v>491</v>
      </c>
      <c r="AE36" s="238" t="s">
        <v>488</v>
      </c>
      <c r="AF36" s="238" t="s">
        <v>426</v>
      </c>
      <c r="AG36" s="238">
        <v>9</v>
      </c>
      <c r="AH36" s="238">
        <v>2</v>
      </c>
      <c r="AI36" s="238">
        <v>4</v>
      </c>
      <c r="AJ36" s="238">
        <v>2</v>
      </c>
      <c r="AK36" s="238">
        <v>24</v>
      </c>
      <c r="AL36" s="238">
        <v>50</v>
      </c>
      <c r="AM36" s="238" t="s">
        <v>363</v>
      </c>
      <c r="AN36" s="238">
        <v>5</v>
      </c>
      <c r="AO36" s="238">
        <v>2</v>
      </c>
      <c r="AS36" s="238">
        <v>3</v>
      </c>
      <c r="AT36" s="238">
        <v>20</v>
      </c>
      <c r="AU36" s="238">
        <v>40</v>
      </c>
      <c r="AV36" s="238">
        <v>11</v>
      </c>
      <c r="AW36" s="238">
        <v>20</v>
      </c>
      <c r="AX36" s="238">
        <v>2</v>
      </c>
      <c r="AY36" s="238">
        <v>2</v>
      </c>
      <c r="AZ36" s="238">
        <v>1</v>
      </c>
      <c r="BA36" s="238">
        <v>21</v>
      </c>
      <c r="BB36" s="238">
        <v>62</v>
      </c>
      <c r="BC36" s="238" t="s">
        <v>363</v>
      </c>
      <c r="BD36" s="238">
        <v>5</v>
      </c>
      <c r="BE36" s="238">
        <v>1</v>
      </c>
      <c r="BI36" s="238">
        <v>3</v>
      </c>
      <c r="BJ36" s="238">
        <v>20</v>
      </c>
      <c r="BK36" s="238">
        <v>40</v>
      </c>
      <c r="BL36" s="238">
        <v>11</v>
      </c>
      <c r="BM36" s="238">
        <v>20</v>
      </c>
      <c r="CT36" s="238">
        <v>392374</v>
      </c>
      <c r="CU36" s="238">
        <v>4972219</v>
      </c>
      <c r="CV36" s="238">
        <v>44.895260899999997</v>
      </c>
      <c r="CW36" s="238">
        <v>-94.3630627</v>
      </c>
      <c r="CX36" s="238" t="s">
        <v>359</v>
      </c>
      <c r="CY36" s="238" t="s">
        <v>492</v>
      </c>
    </row>
    <row r="37" spans="1:103" x14ac:dyDescent="0.25">
      <c r="A37" s="238">
        <v>10961995</v>
      </c>
      <c r="B37" s="238">
        <v>3</v>
      </c>
      <c r="C37" s="238">
        <v>7</v>
      </c>
      <c r="D37" s="238">
        <v>142.32300000000001</v>
      </c>
      <c r="E37" s="238">
        <v>43</v>
      </c>
      <c r="F37" s="238" t="s">
        <v>423</v>
      </c>
      <c r="H37" s="238">
        <v>8</v>
      </c>
      <c r="I37" s="238">
        <v>22</v>
      </c>
      <c r="K37" s="238">
        <v>14000670</v>
      </c>
      <c r="L37" s="238">
        <v>140220038</v>
      </c>
      <c r="M37" s="238">
        <v>1</v>
      </c>
      <c r="N37" s="238">
        <v>16</v>
      </c>
      <c r="O37" s="238">
        <v>2014</v>
      </c>
      <c r="P37" s="238" t="s">
        <v>384</v>
      </c>
      <c r="Q37" s="238">
        <v>9</v>
      </c>
      <c r="S37" s="238">
        <v>5</v>
      </c>
      <c r="T37" s="238">
        <v>0</v>
      </c>
      <c r="U37" s="238">
        <v>2</v>
      </c>
      <c r="V37" s="238">
        <v>1</v>
      </c>
      <c r="W37" s="238">
        <v>10</v>
      </c>
      <c r="X37" s="238">
        <v>3</v>
      </c>
      <c r="Y37" s="238">
        <v>1</v>
      </c>
      <c r="Z37" s="238">
        <v>1</v>
      </c>
      <c r="AB37" s="238">
        <v>2</v>
      </c>
      <c r="AC37" s="238">
        <v>98</v>
      </c>
      <c r="AD37" s="238" t="s">
        <v>477</v>
      </c>
      <c r="AE37" s="238" t="s">
        <v>478</v>
      </c>
      <c r="AF37" s="238" t="s">
        <v>426</v>
      </c>
      <c r="AG37" s="238">
        <v>7</v>
      </c>
      <c r="AH37" s="238">
        <v>2</v>
      </c>
      <c r="AI37" s="238">
        <v>2</v>
      </c>
      <c r="AJ37" s="238">
        <v>4</v>
      </c>
      <c r="AK37" s="238">
        <v>21</v>
      </c>
      <c r="AL37" s="238">
        <v>25</v>
      </c>
      <c r="AM37" s="238" t="s">
        <v>354</v>
      </c>
      <c r="AN37" s="238">
        <v>5</v>
      </c>
      <c r="AO37" s="238">
        <v>3</v>
      </c>
      <c r="AS37" s="238">
        <v>6</v>
      </c>
      <c r="AT37" s="238">
        <v>20</v>
      </c>
      <c r="AU37" s="238">
        <v>40</v>
      </c>
      <c r="AV37" s="238">
        <v>11</v>
      </c>
      <c r="AW37" s="238">
        <v>21</v>
      </c>
      <c r="AX37" s="238">
        <v>2</v>
      </c>
      <c r="AY37" s="238">
        <v>40</v>
      </c>
      <c r="AZ37" s="238">
        <v>4</v>
      </c>
      <c r="BA37" s="238">
        <v>8</v>
      </c>
      <c r="BB37" s="238">
        <v>43</v>
      </c>
      <c r="BC37" s="238" t="s">
        <v>354</v>
      </c>
      <c r="BD37" s="238">
        <v>5</v>
      </c>
      <c r="BE37" s="238">
        <v>1</v>
      </c>
      <c r="BI37" s="238">
        <v>6</v>
      </c>
      <c r="BJ37" s="238">
        <v>20</v>
      </c>
      <c r="BK37" s="238">
        <v>40</v>
      </c>
      <c r="BL37" s="238">
        <v>11</v>
      </c>
      <c r="BM37" s="238">
        <v>21</v>
      </c>
      <c r="CT37" s="238">
        <v>392374</v>
      </c>
      <c r="CU37" s="238">
        <v>4972219</v>
      </c>
      <c r="CV37" s="238">
        <v>44.895260899999997</v>
      </c>
      <c r="CW37" s="238">
        <v>-94.3630627</v>
      </c>
      <c r="CX37" s="238" t="s">
        <v>359</v>
      </c>
      <c r="CY37" s="238" t="s">
        <v>493</v>
      </c>
    </row>
    <row r="38" spans="1:103" x14ac:dyDescent="0.25">
      <c r="A38" s="238">
        <v>10983835</v>
      </c>
      <c r="B38" s="238">
        <v>3</v>
      </c>
      <c r="C38" s="238">
        <v>7</v>
      </c>
      <c r="D38" s="238">
        <v>142.32300000000001</v>
      </c>
      <c r="E38" s="238">
        <v>43</v>
      </c>
      <c r="F38" s="238" t="s">
        <v>423</v>
      </c>
      <c r="H38" s="238">
        <v>8</v>
      </c>
      <c r="I38" s="238">
        <v>22</v>
      </c>
      <c r="K38" s="238">
        <v>14012078</v>
      </c>
      <c r="L38" s="238">
        <v>142550020</v>
      </c>
      <c r="M38" s="238">
        <v>9</v>
      </c>
      <c r="N38" s="238">
        <v>12</v>
      </c>
      <c r="O38" s="238">
        <v>2014</v>
      </c>
      <c r="P38" s="238" t="s">
        <v>362</v>
      </c>
      <c r="Q38" s="238">
        <v>5</v>
      </c>
      <c r="S38" s="238">
        <v>5</v>
      </c>
      <c r="T38" s="238">
        <v>0</v>
      </c>
      <c r="U38" s="238">
        <v>2</v>
      </c>
      <c r="V38" s="238">
        <v>1</v>
      </c>
      <c r="W38" s="238">
        <v>10</v>
      </c>
      <c r="X38" s="238">
        <v>10</v>
      </c>
      <c r="Y38" s="238">
        <v>4</v>
      </c>
      <c r="Z38" s="238">
        <v>1</v>
      </c>
      <c r="AB38" s="238">
        <v>1</v>
      </c>
      <c r="AC38" s="238">
        <v>98</v>
      </c>
      <c r="AD38" s="238" t="s">
        <v>494</v>
      </c>
      <c r="AE38" s="238" t="s">
        <v>474</v>
      </c>
      <c r="AF38" s="238" t="s">
        <v>426</v>
      </c>
      <c r="AG38" s="238">
        <v>7</v>
      </c>
      <c r="AH38" s="238">
        <v>2</v>
      </c>
      <c r="AI38" s="238">
        <v>3</v>
      </c>
      <c r="AJ38" s="238">
        <v>3</v>
      </c>
      <c r="AK38" s="238">
        <v>21</v>
      </c>
      <c r="AL38" s="238">
        <v>31</v>
      </c>
      <c r="AM38" s="238" t="s">
        <v>354</v>
      </c>
      <c r="AN38" s="238">
        <v>5</v>
      </c>
      <c r="AO38" s="238">
        <v>5</v>
      </c>
      <c r="AP38" s="238">
        <v>15</v>
      </c>
      <c r="AS38" s="238">
        <v>4</v>
      </c>
      <c r="AT38" s="238">
        <v>20</v>
      </c>
      <c r="AU38" s="238">
        <v>40</v>
      </c>
      <c r="AV38" s="238">
        <v>11</v>
      </c>
      <c r="AW38" s="238">
        <v>20</v>
      </c>
      <c r="AX38" s="238">
        <v>2</v>
      </c>
      <c r="AY38" s="238">
        <v>4</v>
      </c>
      <c r="AZ38" s="238">
        <v>3</v>
      </c>
      <c r="BA38" s="238">
        <v>21</v>
      </c>
      <c r="BB38" s="238">
        <v>50</v>
      </c>
      <c r="BC38" s="238" t="s">
        <v>354</v>
      </c>
      <c r="BD38" s="238">
        <v>5</v>
      </c>
      <c r="BE38" s="238">
        <v>1</v>
      </c>
      <c r="BI38" s="238">
        <v>4</v>
      </c>
      <c r="BJ38" s="238">
        <v>20</v>
      </c>
      <c r="BK38" s="238">
        <v>40</v>
      </c>
      <c r="BL38" s="238">
        <v>11</v>
      </c>
      <c r="BM38" s="238">
        <v>20</v>
      </c>
      <c r="CT38" s="238">
        <v>392374</v>
      </c>
      <c r="CU38" s="238">
        <v>4972219</v>
      </c>
      <c r="CV38" s="238">
        <v>44.895260899999997</v>
      </c>
      <c r="CW38" s="238">
        <v>-94.3630627</v>
      </c>
      <c r="CX38" s="238" t="s">
        <v>359</v>
      </c>
      <c r="CY38" s="238" t="s">
        <v>495</v>
      </c>
    </row>
    <row r="39" spans="1:103" x14ac:dyDescent="0.25">
      <c r="A39" s="238">
        <v>10989285</v>
      </c>
      <c r="B39" s="238">
        <v>3</v>
      </c>
      <c r="C39" s="238">
        <v>7</v>
      </c>
      <c r="D39" s="238">
        <v>142.32300000000001</v>
      </c>
      <c r="E39" s="238">
        <v>43</v>
      </c>
      <c r="F39" s="238" t="s">
        <v>423</v>
      </c>
      <c r="H39" s="238">
        <v>8</v>
      </c>
      <c r="I39" s="238">
        <v>22</v>
      </c>
      <c r="K39" s="238">
        <v>14014262</v>
      </c>
      <c r="L39" s="238">
        <v>143000076</v>
      </c>
      <c r="M39" s="238">
        <v>10</v>
      </c>
      <c r="N39" s="238">
        <v>23</v>
      </c>
      <c r="O39" s="238">
        <v>2014</v>
      </c>
      <c r="P39" s="238" t="s">
        <v>384</v>
      </c>
      <c r="Q39" s="238">
        <v>8</v>
      </c>
      <c r="R39" s="238" t="s">
        <v>356</v>
      </c>
      <c r="S39" s="238">
        <v>3</v>
      </c>
      <c r="T39" s="238">
        <v>0</v>
      </c>
      <c r="U39" s="238">
        <v>3</v>
      </c>
      <c r="V39" s="238">
        <v>8</v>
      </c>
      <c r="W39" s="238">
        <v>10</v>
      </c>
      <c r="X39" s="238">
        <v>3</v>
      </c>
      <c r="Y39" s="238">
        <v>1</v>
      </c>
      <c r="Z39" s="238">
        <v>6</v>
      </c>
      <c r="AB39" s="238">
        <v>2</v>
      </c>
      <c r="AC39" s="238">
        <v>98</v>
      </c>
      <c r="AD39" s="238">
        <v>7</v>
      </c>
      <c r="AE39" s="238" t="s">
        <v>478</v>
      </c>
      <c r="AF39" s="238" t="s">
        <v>426</v>
      </c>
      <c r="AG39" s="238">
        <v>8</v>
      </c>
      <c r="AH39" s="238">
        <v>2</v>
      </c>
      <c r="AI39" s="238">
        <v>1</v>
      </c>
      <c r="AJ39" s="238">
        <v>4</v>
      </c>
      <c r="AK39" s="238">
        <v>28</v>
      </c>
      <c r="AL39" s="238">
        <v>63</v>
      </c>
      <c r="AM39" s="238" t="s">
        <v>363</v>
      </c>
      <c r="AN39" s="238">
        <v>2</v>
      </c>
      <c r="AO39" s="238">
        <v>18</v>
      </c>
      <c r="AP39" s="238">
        <v>8</v>
      </c>
      <c r="AS39" s="238">
        <v>6</v>
      </c>
      <c r="AT39" s="238">
        <v>20</v>
      </c>
      <c r="AU39" s="238">
        <v>40</v>
      </c>
      <c r="AV39" s="238">
        <v>11</v>
      </c>
      <c r="AW39" s="238">
        <v>20</v>
      </c>
      <c r="AX39" s="238">
        <v>2</v>
      </c>
      <c r="AY39" s="238">
        <v>2</v>
      </c>
      <c r="AZ39" s="238">
        <v>3</v>
      </c>
      <c r="BA39" s="238">
        <v>8</v>
      </c>
      <c r="BB39" s="238">
        <v>50</v>
      </c>
      <c r="BC39" s="238" t="s">
        <v>354</v>
      </c>
      <c r="BD39" s="238">
        <v>5</v>
      </c>
      <c r="BE39" s="238">
        <v>1</v>
      </c>
      <c r="BI39" s="238">
        <v>6</v>
      </c>
      <c r="BJ39" s="238">
        <v>20</v>
      </c>
      <c r="BK39" s="238">
        <v>40</v>
      </c>
      <c r="BL39" s="238">
        <v>11</v>
      </c>
      <c r="BM39" s="238">
        <v>20</v>
      </c>
      <c r="BN39" s="238">
        <v>2</v>
      </c>
      <c r="BO39" s="238">
        <v>2</v>
      </c>
      <c r="BP39" s="238">
        <v>3</v>
      </c>
      <c r="BQ39" s="238">
        <v>8</v>
      </c>
      <c r="BR39" s="238">
        <v>45</v>
      </c>
      <c r="BS39" s="238" t="s">
        <v>354</v>
      </c>
      <c r="BT39" s="238">
        <v>5</v>
      </c>
      <c r="BU39" s="238">
        <v>1</v>
      </c>
      <c r="BY39" s="238">
        <v>6</v>
      </c>
      <c r="BZ39" s="238">
        <v>20</v>
      </c>
      <c r="CA39" s="238">
        <v>40</v>
      </c>
      <c r="CB39" s="238">
        <v>11</v>
      </c>
      <c r="CC39" s="238">
        <v>20</v>
      </c>
      <c r="CT39" s="238">
        <v>392374</v>
      </c>
      <c r="CU39" s="238">
        <v>4972219</v>
      </c>
      <c r="CV39" s="238">
        <v>44.895260899999997</v>
      </c>
      <c r="CW39" s="238">
        <v>-94.3630627</v>
      </c>
      <c r="CX39" s="238" t="s">
        <v>359</v>
      </c>
      <c r="CY39" s="238" t="s">
        <v>496</v>
      </c>
    </row>
    <row r="40" spans="1:103" x14ac:dyDescent="0.25">
      <c r="A40" s="238">
        <v>10997510</v>
      </c>
      <c r="B40" s="238">
        <v>3</v>
      </c>
      <c r="C40" s="238">
        <v>7</v>
      </c>
      <c r="D40" s="238">
        <v>142.32300000000001</v>
      </c>
      <c r="E40" s="238">
        <v>43</v>
      </c>
      <c r="F40" s="238" t="s">
        <v>423</v>
      </c>
      <c r="H40" s="238">
        <v>8</v>
      </c>
      <c r="I40" s="238">
        <v>22</v>
      </c>
      <c r="K40" s="238">
        <v>14015643</v>
      </c>
      <c r="L40" s="238">
        <v>143300030</v>
      </c>
      <c r="M40" s="238">
        <v>11</v>
      </c>
      <c r="N40" s="238">
        <v>15</v>
      </c>
      <c r="O40" s="238">
        <v>2014</v>
      </c>
      <c r="P40" s="238" t="s">
        <v>364</v>
      </c>
      <c r="Q40" s="238">
        <v>10</v>
      </c>
      <c r="S40" s="238">
        <v>5</v>
      </c>
      <c r="T40" s="238">
        <v>0</v>
      </c>
      <c r="U40" s="238">
        <v>2</v>
      </c>
      <c r="V40" s="238">
        <v>1</v>
      </c>
      <c r="W40" s="238">
        <v>10</v>
      </c>
      <c r="X40" s="238">
        <v>2</v>
      </c>
      <c r="Y40" s="238">
        <v>1</v>
      </c>
      <c r="Z40" s="238">
        <v>1</v>
      </c>
      <c r="AA40" s="238">
        <v>1</v>
      </c>
      <c r="AB40" s="238">
        <v>1</v>
      </c>
      <c r="AC40" s="238">
        <v>98</v>
      </c>
      <c r="AD40" s="238" t="s">
        <v>491</v>
      </c>
      <c r="AE40" s="238" t="s">
        <v>424</v>
      </c>
      <c r="AF40" s="238" t="s">
        <v>426</v>
      </c>
      <c r="AG40" s="238">
        <v>7</v>
      </c>
      <c r="AH40" s="238">
        <v>2</v>
      </c>
      <c r="AI40" s="238">
        <v>2</v>
      </c>
      <c r="AJ40" s="238">
        <v>3</v>
      </c>
      <c r="AK40" s="238">
        <v>21</v>
      </c>
      <c r="AL40" s="238">
        <v>40</v>
      </c>
      <c r="AM40" s="238" t="s">
        <v>354</v>
      </c>
      <c r="AN40" s="238">
        <v>5</v>
      </c>
      <c r="AO40" s="238">
        <v>5</v>
      </c>
      <c r="AS40" s="238">
        <v>3</v>
      </c>
      <c r="AT40" s="238">
        <v>20</v>
      </c>
      <c r="AU40" s="238">
        <v>40</v>
      </c>
      <c r="AV40" s="238">
        <v>11</v>
      </c>
      <c r="AW40" s="238">
        <v>20</v>
      </c>
      <c r="AX40" s="238">
        <v>2</v>
      </c>
      <c r="AY40" s="238">
        <v>2</v>
      </c>
      <c r="AZ40" s="238">
        <v>3</v>
      </c>
      <c r="BA40" s="238">
        <v>21</v>
      </c>
      <c r="BB40" s="238">
        <v>58</v>
      </c>
      <c r="BC40" s="238" t="s">
        <v>354</v>
      </c>
      <c r="BD40" s="238">
        <v>5</v>
      </c>
      <c r="BE40" s="238">
        <v>9</v>
      </c>
      <c r="BI40" s="238">
        <v>3</v>
      </c>
      <c r="BJ40" s="238">
        <v>20</v>
      </c>
      <c r="BK40" s="238">
        <v>40</v>
      </c>
      <c r="BL40" s="238">
        <v>11</v>
      </c>
      <c r="BM40" s="238">
        <v>20</v>
      </c>
      <c r="CT40" s="238">
        <v>392374</v>
      </c>
      <c r="CU40" s="238">
        <v>4972219</v>
      </c>
      <c r="CV40" s="238">
        <v>44.895260899999997</v>
      </c>
      <c r="CW40" s="238">
        <v>-94.3630627</v>
      </c>
      <c r="CX40" s="238" t="s">
        <v>359</v>
      </c>
      <c r="CY40" s="238" t="s">
        <v>497</v>
      </c>
    </row>
    <row r="41" spans="1:103" x14ac:dyDescent="0.25">
      <c r="A41" s="238">
        <v>11082527</v>
      </c>
      <c r="B41" s="238">
        <v>3</v>
      </c>
      <c r="C41" s="238">
        <v>7</v>
      </c>
      <c r="D41" s="238">
        <v>142.32300000000001</v>
      </c>
      <c r="E41" s="238">
        <v>43</v>
      </c>
      <c r="F41" s="238" t="s">
        <v>423</v>
      </c>
      <c r="H41" s="238">
        <v>8</v>
      </c>
      <c r="I41" s="238">
        <v>22</v>
      </c>
      <c r="K41" s="238">
        <v>15202109</v>
      </c>
      <c r="L41" s="238">
        <v>153360220</v>
      </c>
      <c r="M41" s="238">
        <v>11</v>
      </c>
      <c r="N41" s="238">
        <v>30</v>
      </c>
      <c r="O41" s="238">
        <v>2015</v>
      </c>
      <c r="P41" s="238" t="s">
        <v>361</v>
      </c>
      <c r="Q41" s="238">
        <v>17</v>
      </c>
      <c r="S41" s="238">
        <v>5</v>
      </c>
      <c r="T41" s="238">
        <v>0</v>
      </c>
      <c r="U41" s="238">
        <v>3</v>
      </c>
      <c r="V41" s="238">
        <v>5</v>
      </c>
      <c r="W41" s="238">
        <v>10</v>
      </c>
      <c r="X41" s="238">
        <v>4</v>
      </c>
      <c r="Y41" s="238">
        <v>4</v>
      </c>
      <c r="Z41" s="238">
        <v>4</v>
      </c>
      <c r="AB41" s="238">
        <v>5</v>
      </c>
      <c r="AC41" s="238">
        <v>98</v>
      </c>
      <c r="AD41" s="238" t="s">
        <v>498</v>
      </c>
      <c r="AE41" s="238" t="s">
        <v>428</v>
      </c>
      <c r="AF41" s="238" t="s">
        <v>426</v>
      </c>
      <c r="AG41" s="238">
        <v>10</v>
      </c>
      <c r="AH41" s="238">
        <v>2</v>
      </c>
      <c r="AI41" s="238">
        <v>3</v>
      </c>
      <c r="AJ41" s="238">
        <v>3</v>
      </c>
      <c r="AK41" s="238">
        <v>23</v>
      </c>
      <c r="AL41" s="238">
        <v>17</v>
      </c>
      <c r="AM41" s="238" t="s">
        <v>354</v>
      </c>
      <c r="AN41" s="238">
        <v>5</v>
      </c>
      <c r="AO41" s="238">
        <v>3</v>
      </c>
      <c r="AP41" s="238">
        <v>16</v>
      </c>
      <c r="AS41" s="238">
        <v>7</v>
      </c>
      <c r="AT41" s="238">
        <v>2</v>
      </c>
      <c r="AU41" s="238">
        <v>60</v>
      </c>
      <c r="AV41" s="238">
        <v>11</v>
      </c>
      <c r="AW41" s="238">
        <v>21</v>
      </c>
      <c r="AX41" s="238">
        <v>2</v>
      </c>
      <c r="AY41" s="238">
        <v>3</v>
      </c>
      <c r="AZ41" s="238">
        <v>1</v>
      </c>
      <c r="BA41" s="238">
        <v>8</v>
      </c>
      <c r="BB41" s="238">
        <v>26</v>
      </c>
      <c r="BC41" s="238" t="s">
        <v>363</v>
      </c>
      <c r="BD41" s="238">
        <v>5</v>
      </c>
      <c r="BE41" s="238">
        <v>1</v>
      </c>
      <c r="BI41" s="238">
        <v>7</v>
      </c>
      <c r="BJ41" s="238">
        <v>2</v>
      </c>
      <c r="BK41" s="238">
        <v>60</v>
      </c>
      <c r="BL41" s="238">
        <v>11</v>
      </c>
      <c r="BM41" s="238">
        <v>21</v>
      </c>
      <c r="BN41" s="238">
        <v>2</v>
      </c>
      <c r="BO41" s="238">
        <v>4</v>
      </c>
      <c r="BP41" s="238">
        <v>1</v>
      </c>
      <c r="BQ41" s="238">
        <v>7</v>
      </c>
      <c r="BR41" s="238">
        <v>27</v>
      </c>
      <c r="BS41" s="238" t="s">
        <v>363</v>
      </c>
      <c r="BT41" s="238">
        <v>5</v>
      </c>
      <c r="BU41" s="238">
        <v>1</v>
      </c>
      <c r="BY41" s="238">
        <v>7</v>
      </c>
      <c r="BZ41" s="238">
        <v>2</v>
      </c>
      <c r="CA41" s="238">
        <v>60</v>
      </c>
      <c r="CB41" s="238">
        <v>11</v>
      </c>
      <c r="CC41" s="238">
        <v>21</v>
      </c>
      <c r="CT41" s="238">
        <v>392374</v>
      </c>
      <c r="CU41" s="238">
        <v>4972219</v>
      </c>
      <c r="CV41" s="238">
        <v>44.895260899999997</v>
      </c>
      <c r="CW41" s="238">
        <v>-94.3630627</v>
      </c>
      <c r="CX41" s="238" t="s">
        <v>359</v>
      </c>
      <c r="CY41" s="238" t="s">
        <v>499</v>
      </c>
    </row>
    <row r="42" spans="1:103" x14ac:dyDescent="0.25">
      <c r="A42" s="238">
        <v>11083795</v>
      </c>
      <c r="B42" s="238">
        <v>3</v>
      </c>
      <c r="C42" s="238">
        <v>7</v>
      </c>
      <c r="D42" s="238">
        <v>142.32300000000001</v>
      </c>
      <c r="E42" s="238">
        <v>43</v>
      </c>
      <c r="F42" s="238" t="s">
        <v>423</v>
      </c>
      <c r="H42" s="238">
        <v>8</v>
      </c>
      <c r="I42" s="238">
        <v>22</v>
      </c>
      <c r="K42" s="238">
        <v>15202160</v>
      </c>
      <c r="L42" s="238">
        <v>153440254</v>
      </c>
      <c r="M42" s="238">
        <v>12</v>
      </c>
      <c r="N42" s="238">
        <v>7</v>
      </c>
      <c r="O42" s="238">
        <v>2015</v>
      </c>
      <c r="P42" s="238" t="s">
        <v>361</v>
      </c>
      <c r="Q42" s="238">
        <v>6</v>
      </c>
      <c r="S42" s="238">
        <v>5</v>
      </c>
      <c r="T42" s="238">
        <v>0</v>
      </c>
      <c r="U42" s="238">
        <v>1</v>
      </c>
      <c r="V42" s="238">
        <v>90</v>
      </c>
      <c r="W42" s="238">
        <v>16</v>
      </c>
      <c r="X42" s="238">
        <v>4</v>
      </c>
      <c r="Y42" s="238">
        <v>2</v>
      </c>
      <c r="Z42" s="238">
        <v>2</v>
      </c>
      <c r="AB42" s="238">
        <v>1</v>
      </c>
      <c r="AC42" s="238">
        <v>98</v>
      </c>
      <c r="AD42" s="238" t="s">
        <v>428</v>
      </c>
      <c r="AE42" s="238" t="s">
        <v>500</v>
      </c>
      <c r="AF42" s="238" t="s">
        <v>426</v>
      </c>
      <c r="AG42" s="238">
        <v>4</v>
      </c>
      <c r="AH42" s="238">
        <v>2</v>
      </c>
      <c r="AI42" s="238">
        <v>3</v>
      </c>
      <c r="AJ42" s="238">
        <v>4</v>
      </c>
      <c r="AK42" s="238">
        <v>21</v>
      </c>
      <c r="AL42" s="238">
        <v>43</v>
      </c>
      <c r="AM42" s="238" t="s">
        <v>354</v>
      </c>
      <c r="AN42" s="238">
        <v>5</v>
      </c>
      <c r="AO42" s="238">
        <v>1</v>
      </c>
      <c r="AS42" s="238">
        <v>4</v>
      </c>
      <c r="AT42" s="238">
        <v>2</v>
      </c>
      <c r="AU42" s="238">
        <v>60</v>
      </c>
      <c r="AV42" s="238">
        <v>11</v>
      </c>
      <c r="AW42" s="238">
        <v>20</v>
      </c>
      <c r="CT42" s="238">
        <v>392374</v>
      </c>
      <c r="CU42" s="238">
        <v>4972219</v>
      </c>
      <c r="CV42" s="238">
        <v>44.895260899999997</v>
      </c>
      <c r="CW42" s="238">
        <v>-94.3630627</v>
      </c>
      <c r="CX42" s="238" t="s">
        <v>359</v>
      </c>
      <c r="CY42" s="238" t="s">
        <v>501</v>
      </c>
    </row>
    <row r="43" spans="1:103" x14ac:dyDescent="0.25">
      <c r="A43" s="238">
        <v>11083796</v>
      </c>
      <c r="B43" s="238">
        <v>3</v>
      </c>
      <c r="C43" s="238">
        <v>7</v>
      </c>
      <c r="D43" s="238">
        <v>142.32300000000001</v>
      </c>
      <c r="E43" s="238">
        <v>43</v>
      </c>
      <c r="F43" s="238" t="s">
        <v>423</v>
      </c>
      <c r="H43" s="238">
        <v>8</v>
      </c>
      <c r="I43" s="238">
        <v>22</v>
      </c>
      <c r="K43" s="238">
        <v>15202161</v>
      </c>
      <c r="L43" s="238">
        <v>153440255</v>
      </c>
      <c r="M43" s="238">
        <v>12</v>
      </c>
      <c r="N43" s="238">
        <v>7</v>
      </c>
      <c r="O43" s="238">
        <v>2015</v>
      </c>
      <c r="P43" s="238" t="s">
        <v>361</v>
      </c>
      <c r="Q43" s="238">
        <v>6</v>
      </c>
      <c r="S43" s="238">
        <v>5</v>
      </c>
      <c r="T43" s="238">
        <v>0</v>
      </c>
      <c r="U43" s="238">
        <v>2</v>
      </c>
      <c r="V43" s="238">
        <v>10</v>
      </c>
      <c r="W43" s="238">
        <v>10</v>
      </c>
      <c r="X43" s="238">
        <v>2</v>
      </c>
      <c r="Y43" s="238">
        <v>2</v>
      </c>
      <c r="Z43" s="238">
        <v>2</v>
      </c>
      <c r="AB43" s="238">
        <v>1</v>
      </c>
      <c r="AC43" s="238">
        <v>98</v>
      </c>
      <c r="AD43" s="238">
        <v>7</v>
      </c>
      <c r="AE43" s="238" t="s">
        <v>500</v>
      </c>
      <c r="AF43" s="238" t="s">
        <v>426</v>
      </c>
      <c r="AG43" s="238">
        <v>5</v>
      </c>
      <c r="AH43" s="238">
        <v>2</v>
      </c>
      <c r="AI43" s="238">
        <v>3</v>
      </c>
      <c r="AJ43" s="238">
        <v>4</v>
      </c>
      <c r="AK43" s="238">
        <v>8</v>
      </c>
      <c r="AL43" s="238">
        <v>43</v>
      </c>
      <c r="AM43" s="238" t="s">
        <v>354</v>
      </c>
      <c r="AN43" s="238">
        <v>5</v>
      </c>
      <c r="AO43" s="238">
        <v>1</v>
      </c>
      <c r="AS43" s="238">
        <v>4</v>
      </c>
      <c r="AT43" s="238">
        <v>98</v>
      </c>
      <c r="AU43" s="238">
        <v>60</v>
      </c>
      <c r="AV43" s="238">
        <v>11</v>
      </c>
      <c r="AW43" s="238">
        <v>21</v>
      </c>
      <c r="AX43" s="238">
        <v>2</v>
      </c>
      <c r="AY43" s="238">
        <v>2</v>
      </c>
      <c r="AZ43" s="238">
        <v>4</v>
      </c>
      <c r="BA43" s="238">
        <v>21</v>
      </c>
      <c r="BB43" s="238">
        <v>24</v>
      </c>
      <c r="BC43" s="238" t="s">
        <v>363</v>
      </c>
      <c r="BD43" s="238">
        <v>5</v>
      </c>
      <c r="BI43" s="238">
        <v>4</v>
      </c>
      <c r="BJ43" s="238">
        <v>98</v>
      </c>
      <c r="BK43" s="238">
        <v>60</v>
      </c>
      <c r="BL43" s="238">
        <v>11</v>
      </c>
      <c r="BM43" s="238">
        <v>21</v>
      </c>
      <c r="CT43" s="238">
        <v>392374</v>
      </c>
      <c r="CU43" s="238">
        <v>4972219</v>
      </c>
      <c r="CV43" s="238">
        <v>44.895260899999997</v>
      </c>
      <c r="CW43" s="238">
        <v>-94.3630627</v>
      </c>
      <c r="CX43" s="238" t="s">
        <v>359</v>
      </c>
      <c r="CY43" s="238" t="s">
        <v>502</v>
      </c>
    </row>
    <row r="44" spans="1:103" x14ac:dyDescent="0.25">
      <c r="A44" s="238">
        <v>567095</v>
      </c>
      <c r="B44" s="238">
        <v>3</v>
      </c>
      <c r="C44" s="238">
        <v>7</v>
      </c>
      <c r="D44" s="238">
        <v>142.32400000000001</v>
      </c>
      <c r="E44" s="238">
        <v>43</v>
      </c>
      <c r="F44" s="238" t="s">
        <v>423</v>
      </c>
      <c r="H44" s="238">
        <v>8</v>
      </c>
      <c r="I44" s="238">
        <v>22</v>
      </c>
      <c r="K44" s="238">
        <v>18002852</v>
      </c>
      <c r="M44" s="238">
        <v>2</v>
      </c>
      <c r="N44" s="238">
        <v>19</v>
      </c>
      <c r="O44" s="238">
        <v>2018</v>
      </c>
      <c r="P44" s="238" t="s">
        <v>361</v>
      </c>
      <c r="Q44" s="238">
        <v>14</v>
      </c>
      <c r="R44" s="238" t="s">
        <v>356</v>
      </c>
      <c r="S44" s="238">
        <v>5</v>
      </c>
      <c r="T44" s="238">
        <v>0</v>
      </c>
      <c r="U44" s="238">
        <v>2</v>
      </c>
      <c r="V44" s="238">
        <v>12</v>
      </c>
      <c r="W44" s="238">
        <v>10</v>
      </c>
      <c r="X44" s="238">
        <v>3</v>
      </c>
      <c r="Y44" s="238">
        <v>1</v>
      </c>
      <c r="Z44" s="238">
        <v>4</v>
      </c>
      <c r="AB44" s="238">
        <v>4</v>
      </c>
      <c r="AC44" s="238">
        <v>98</v>
      </c>
      <c r="AD44" s="238" t="s">
        <v>503</v>
      </c>
      <c r="AE44" s="238" t="s">
        <v>504</v>
      </c>
      <c r="AF44" s="238" t="s">
        <v>426</v>
      </c>
      <c r="AG44" s="238">
        <v>7</v>
      </c>
      <c r="AH44" s="238">
        <v>2</v>
      </c>
      <c r="AI44" s="238">
        <v>2</v>
      </c>
      <c r="AJ44" s="238">
        <v>4</v>
      </c>
      <c r="AK44" s="238">
        <v>21</v>
      </c>
      <c r="AL44" s="238">
        <v>57</v>
      </c>
      <c r="AM44" s="238" t="s">
        <v>354</v>
      </c>
      <c r="AN44" s="238">
        <v>5</v>
      </c>
      <c r="AO44" s="238">
        <v>1</v>
      </c>
      <c r="AS44" s="238">
        <v>12</v>
      </c>
      <c r="AT44" s="238">
        <v>20</v>
      </c>
      <c r="AU44" s="238">
        <v>40</v>
      </c>
      <c r="AV44" s="238">
        <v>11</v>
      </c>
      <c r="AW44" s="238">
        <v>21</v>
      </c>
      <c r="AX44" s="238">
        <v>2</v>
      </c>
      <c r="AY44" s="238">
        <v>2</v>
      </c>
      <c r="AZ44" s="238">
        <v>4</v>
      </c>
      <c r="BA44" s="238">
        <v>34</v>
      </c>
      <c r="BB44" s="238">
        <v>45</v>
      </c>
      <c r="BC44" s="238" t="s">
        <v>354</v>
      </c>
      <c r="BD44" s="238">
        <v>5</v>
      </c>
      <c r="BE44" s="238">
        <v>1</v>
      </c>
      <c r="BI44" s="238">
        <v>12</v>
      </c>
      <c r="BJ44" s="238">
        <v>20</v>
      </c>
      <c r="BK44" s="238">
        <v>40</v>
      </c>
      <c r="BL44" s="238">
        <v>11</v>
      </c>
      <c r="BM44" s="238">
        <v>21</v>
      </c>
      <c r="CT44" s="238">
        <v>392375.23589013697</v>
      </c>
      <c r="CU44" s="238">
        <v>4972219.4129987899</v>
      </c>
      <c r="CV44" s="238">
        <v>44.895264840000003</v>
      </c>
      <c r="CW44" s="238">
        <v>-94.363049790000005</v>
      </c>
      <c r="CX44" s="238" t="s">
        <v>391</v>
      </c>
      <c r="CY44" s="238" t="s">
        <v>505</v>
      </c>
    </row>
    <row r="45" spans="1:103" x14ac:dyDescent="0.25">
      <c r="A45" s="238">
        <v>632098</v>
      </c>
      <c r="B45" s="238">
        <v>3</v>
      </c>
      <c r="C45" s="238">
        <v>7</v>
      </c>
      <c r="D45" s="238">
        <v>142.32400000000001</v>
      </c>
      <c r="E45" s="238">
        <v>43</v>
      </c>
      <c r="F45" s="238" t="s">
        <v>423</v>
      </c>
      <c r="H45" s="238">
        <v>8</v>
      </c>
      <c r="I45" s="238">
        <v>22</v>
      </c>
      <c r="K45" s="238">
        <v>18013753</v>
      </c>
      <c r="M45" s="238">
        <v>8</v>
      </c>
      <c r="N45" s="238">
        <v>31</v>
      </c>
      <c r="O45" s="238">
        <v>2018</v>
      </c>
      <c r="P45" s="238" t="s">
        <v>362</v>
      </c>
      <c r="Q45" s="238">
        <v>16</v>
      </c>
      <c r="R45" s="238">
        <v>98</v>
      </c>
      <c r="S45" s="238">
        <v>5</v>
      </c>
      <c r="T45" s="238">
        <v>0</v>
      </c>
      <c r="U45" s="238">
        <v>2</v>
      </c>
      <c r="V45" s="238">
        <v>5</v>
      </c>
      <c r="W45" s="238">
        <v>10</v>
      </c>
      <c r="X45" s="238">
        <v>3</v>
      </c>
      <c r="Y45" s="238">
        <v>1</v>
      </c>
      <c r="Z45" s="238">
        <v>1</v>
      </c>
      <c r="AB45" s="238">
        <v>1</v>
      </c>
      <c r="AC45" s="238">
        <v>98</v>
      </c>
      <c r="AD45" s="238" t="s">
        <v>503</v>
      </c>
      <c r="AE45" s="238" t="s">
        <v>506</v>
      </c>
      <c r="AF45" s="238" t="s">
        <v>426</v>
      </c>
      <c r="AG45" s="238">
        <v>10</v>
      </c>
      <c r="AH45" s="238">
        <v>2</v>
      </c>
      <c r="AI45" s="238">
        <v>2</v>
      </c>
      <c r="AJ45" s="238">
        <v>3</v>
      </c>
      <c r="AK45" s="238">
        <v>21</v>
      </c>
      <c r="AL45" s="238">
        <v>17</v>
      </c>
      <c r="AM45" s="238" t="s">
        <v>363</v>
      </c>
      <c r="AN45" s="238">
        <v>5</v>
      </c>
      <c r="AO45" s="238">
        <v>63</v>
      </c>
      <c r="AS45" s="238">
        <v>13</v>
      </c>
      <c r="AT45" s="238">
        <v>20</v>
      </c>
      <c r="AU45" s="238">
        <v>40</v>
      </c>
      <c r="AV45" s="238">
        <v>11</v>
      </c>
      <c r="AW45" s="238">
        <v>23</v>
      </c>
      <c r="AX45" s="238">
        <v>2</v>
      </c>
      <c r="AY45" s="238">
        <v>4</v>
      </c>
      <c r="AZ45" s="238">
        <v>1</v>
      </c>
      <c r="BA45" s="238">
        <v>21</v>
      </c>
      <c r="BB45" s="238">
        <v>30</v>
      </c>
      <c r="BC45" s="238" t="s">
        <v>363</v>
      </c>
      <c r="BD45" s="238">
        <v>5</v>
      </c>
      <c r="BE45" s="238">
        <v>1</v>
      </c>
      <c r="BI45" s="238">
        <v>13</v>
      </c>
      <c r="BJ45" s="238">
        <v>20</v>
      </c>
      <c r="BK45" s="238">
        <v>30</v>
      </c>
      <c r="BL45" s="238">
        <v>11</v>
      </c>
      <c r="BM45" s="238">
        <v>23</v>
      </c>
      <c r="CT45" s="238">
        <v>392375.28610099002</v>
      </c>
      <c r="CU45" s="238">
        <v>4972218.7019386804</v>
      </c>
      <c r="CV45" s="238">
        <v>44.89525845</v>
      </c>
      <c r="CW45" s="238">
        <v>-94.363049000000004</v>
      </c>
      <c r="CX45" s="238" t="s">
        <v>359</v>
      </c>
      <c r="CY45" s="238" t="s">
        <v>507</v>
      </c>
    </row>
    <row r="46" spans="1:103" x14ac:dyDescent="0.25">
      <c r="A46" s="238">
        <v>626429</v>
      </c>
      <c r="B46" s="238">
        <v>3</v>
      </c>
      <c r="C46" s="238">
        <v>7</v>
      </c>
      <c r="D46" s="238">
        <v>142.32499999999999</v>
      </c>
      <c r="E46" s="238">
        <v>43</v>
      </c>
      <c r="F46" s="238" t="s">
        <v>423</v>
      </c>
      <c r="H46" s="238">
        <v>8</v>
      </c>
      <c r="I46" s="238">
        <v>22</v>
      </c>
      <c r="K46" s="238">
        <v>18012474</v>
      </c>
      <c r="M46" s="238">
        <v>8</v>
      </c>
      <c r="N46" s="238">
        <v>8</v>
      </c>
      <c r="O46" s="238">
        <v>2018</v>
      </c>
      <c r="P46" s="238" t="s">
        <v>355</v>
      </c>
      <c r="Q46" s="238">
        <v>18</v>
      </c>
      <c r="R46" s="238">
        <v>98</v>
      </c>
      <c r="S46" s="238">
        <v>5</v>
      </c>
      <c r="T46" s="238">
        <v>0</v>
      </c>
      <c r="U46" s="238">
        <v>2</v>
      </c>
      <c r="V46" s="238">
        <v>10</v>
      </c>
      <c r="W46" s="238">
        <v>10</v>
      </c>
      <c r="X46" s="238">
        <v>3</v>
      </c>
      <c r="Y46" s="238">
        <v>1</v>
      </c>
      <c r="Z46" s="238">
        <v>1</v>
      </c>
      <c r="AB46" s="238">
        <v>1</v>
      </c>
      <c r="AC46" s="238">
        <v>98</v>
      </c>
      <c r="AD46" s="238" t="s">
        <v>503</v>
      </c>
      <c r="AF46" s="238" t="s">
        <v>426</v>
      </c>
      <c r="AG46" s="238">
        <v>5</v>
      </c>
      <c r="AH46" s="238">
        <v>2</v>
      </c>
      <c r="AI46" s="238">
        <v>2</v>
      </c>
      <c r="AJ46" s="238">
        <v>4</v>
      </c>
      <c r="AK46" s="238">
        <v>28</v>
      </c>
      <c r="AL46" s="238">
        <v>31</v>
      </c>
      <c r="AM46" s="238" t="s">
        <v>363</v>
      </c>
      <c r="AN46" s="238">
        <v>5</v>
      </c>
      <c r="AO46" s="238">
        <v>1</v>
      </c>
      <c r="AS46" s="238">
        <v>12</v>
      </c>
      <c r="AT46" s="238">
        <v>20</v>
      </c>
      <c r="AU46" s="238">
        <v>40</v>
      </c>
      <c r="AV46" s="238">
        <v>13</v>
      </c>
      <c r="AW46" s="238">
        <v>24</v>
      </c>
      <c r="AX46" s="238">
        <v>2</v>
      </c>
      <c r="AY46" s="238">
        <v>2</v>
      </c>
      <c r="AZ46" s="238">
        <v>4</v>
      </c>
      <c r="BA46" s="238">
        <v>21</v>
      </c>
      <c r="BB46" s="238">
        <v>40</v>
      </c>
      <c r="BC46" s="238" t="s">
        <v>354</v>
      </c>
      <c r="BD46" s="238">
        <v>5</v>
      </c>
      <c r="BE46" s="238">
        <v>1</v>
      </c>
      <c r="BI46" s="238">
        <v>12</v>
      </c>
      <c r="BJ46" s="238">
        <v>20</v>
      </c>
      <c r="BK46" s="238">
        <v>40</v>
      </c>
      <c r="BL46" s="238">
        <v>13</v>
      </c>
      <c r="BM46" s="238">
        <v>24</v>
      </c>
      <c r="CT46" s="238">
        <v>392377.19708187302</v>
      </c>
      <c r="CU46" s="238">
        <v>4972219.5936472202</v>
      </c>
      <c r="CV46" s="238">
        <v>44.895266759999998</v>
      </c>
      <c r="CW46" s="238">
        <v>-94.363024999999993</v>
      </c>
      <c r="CX46" s="238" t="s">
        <v>359</v>
      </c>
      <c r="CY46" s="238" t="s">
        <v>508</v>
      </c>
    </row>
    <row r="47" spans="1:103" x14ac:dyDescent="0.25">
      <c r="A47" s="238">
        <v>11045560</v>
      </c>
      <c r="B47" s="238">
        <v>3</v>
      </c>
      <c r="C47" s="238">
        <v>7</v>
      </c>
      <c r="D47" s="238">
        <v>142.327</v>
      </c>
      <c r="E47" s="238">
        <v>43</v>
      </c>
      <c r="F47" s="238" t="s">
        <v>423</v>
      </c>
      <c r="H47" s="238">
        <v>8</v>
      </c>
      <c r="I47" s="238">
        <v>22</v>
      </c>
      <c r="K47" s="238">
        <v>15001401</v>
      </c>
      <c r="L47" s="238">
        <v>150340185</v>
      </c>
      <c r="M47" s="238">
        <v>2</v>
      </c>
      <c r="N47" s="238">
        <v>3</v>
      </c>
      <c r="O47" s="238">
        <v>2015</v>
      </c>
      <c r="P47" s="238" t="s">
        <v>368</v>
      </c>
      <c r="Q47" s="238">
        <v>11</v>
      </c>
      <c r="S47" s="238">
        <v>3</v>
      </c>
      <c r="T47" s="238">
        <v>0</v>
      </c>
      <c r="U47" s="238">
        <v>2</v>
      </c>
      <c r="V47" s="238">
        <v>5</v>
      </c>
      <c r="W47" s="238">
        <v>10</v>
      </c>
      <c r="X47" s="238">
        <v>3</v>
      </c>
      <c r="Y47" s="238">
        <v>1</v>
      </c>
      <c r="Z47" s="238">
        <v>4</v>
      </c>
      <c r="AB47" s="238">
        <v>3</v>
      </c>
      <c r="AC47" s="238">
        <v>98</v>
      </c>
      <c r="AD47" s="238" t="s">
        <v>424</v>
      </c>
      <c r="AE47" s="238" t="s">
        <v>509</v>
      </c>
      <c r="AF47" s="238" t="s">
        <v>426</v>
      </c>
      <c r="AG47" s="238">
        <v>10</v>
      </c>
      <c r="AH47" s="238">
        <v>2</v>
      </c>
      <c r="AI47" s="238">
        <v>2</v>
      </c>
      <c r="AJ47" s="238">
        <v>4</v>
      </c>
      <c r="AK47" s="238">
        <v>21</v>
      </c>
      <c r="AL47" s="238">
        <v>24</v>
      </c>
      <c r="AM47" s="238" t="s">
        <v>354</v>
      </c>
      <c r="AN47" s="238">
        <v>5</v>
      </c>
      <c r="AO47" s="238">
        <v>3</v>
      </c>
      <c r="AS47" s="238">
        <v>4</v>
      </c>
      <c r="AT47" s="238">
        <v>20</v>
      </c>
      <c r="AU47" s="238">
        <v>40</v>
      </c>
      <c r="AV47" s="238">
        <v>11</v>
      </c>
      <c r="AW47" s="238">
        <v>21</v>
      </c>
      <c r="AX47" s="238">
        <v>2</v>
      </c>
      <c r="AY47" s="238">
        <v>4</v>
      </c>
      <c r="AZ47" s="238">
        <v>1</v>
      </c>
      <c r="BA47" s="238">
        <v>21</v>
      </c>
      <c r="BB47" s="238">
        <v>67</v>
      </c>
      <c r="BC47" s="238" t="s">
        <v>354</v>
      </c>
      <c r="BD47" s="238">
        <v>5</v>
      </c>
      <c r="BI47" s="238">
        <v>4</v>
      </c>
      <c r="BJ47" s="238">
        <v>20</v>
      </c>
      <c r="BK47" s="238">
        <v>40</v>
      </c>
      <c r="BL47" s="238">
        <v>11</v>
      </c>
      <c r="BM47" s="238">
        <v>21</v>
      </c>
      <c r="CT47" s="238">
        <v>392381</v>
      </c>
      <c r="CU47" s="238">
        <v>4972219</v>
      </c>
      <c r="CV47" s="238">
        <v>44.895263200000002</v>
      </c>
      <c r="CW47" s="238">
        <v>-94.3629818</v>
      </c>
      <c r="CX47" s="238" t="s">
        <v>359</v>
      </c>
      <c r="CY47" s="238" t="s">
        <v>510</v>
      </c>
    </row>
    <row r="48" spans="1:103" x14ac:dyDescent="0.25">
      <c r="A48" s="238">
        <v>761498</v>
      </c>
      <c r="B48" s="238">
        <v>3</v>
      </c>
      <c r="C48" s="238">
        <v>7</v>
      </c>
      <c r="D48" s="238">
        <v>142.33099999999999</v>
      </c>
      <c r="E48" s="238">
        <v>43</v>
      </c>
      <c r="F48" s="238" t="s">
        <v>423</v>
      </c>
      <c r="H48" s="238">
        <v>8</v>
      </c>
      <c r="I48" s="238">
        <v>22</v>
      </c>
      <c r="K48" s="238">
        <v>19016928</v>
      </c>
      <c r="M48" s="238">
        <v>11</v>
      </c>
      <c r="N48" s="238">
        <v>7</v>
      </c>
      <c r="O48" s="238">
        <v>2019</v>
      </c>
      <c r="P48" s="238" t="s">
        <v>384</v>
      </c>
      <c r="Q48" s="238">
        <v>17</v>
      </c>
      <c r="S48" s="238">
        <v>5</v>
      </c>
      <c r="T48" s="238">
        <v>0</v>
      </c>
      <c r="U48" s="238">
        <v>3</v>
      </c>
      <c r="V48" s="238">
        <v>5</v>
      </c>
      <c r="W48" s="238">
        <v>10</v>
      </c>
      <c r="X48" s="238">
        <v>3</v>
      </c>
      <c r="Y48" s="238">
        <v>4</v>
      </c>
      <c r="Z48" s="238">
        <v>1</v>
      </c>
      <c r="AB48" s="238">
        <v>1</v>
      </c>
      <c r="AC48" s="238">
        <v>98</v>
      </c>
      <c r="AD48" s="238">
        <v>7</v>
      </c>
      <c r="AE48" s="238" t="s">
        <v>506</v>
      </c>
      <c r="AF48" s="238" t="s">
        <v>426</v>
      </c>
      <c r="AG48" s="238">
        <v>10</v>
      </c>
      <c r="AH48" s="238">
        <v>2</v>
      </c>
      <c r="AI48" s="238">
        <v>5</v>
      </c>
      <c r="AJ48" s="238">
        <v>4</v>
      </c>
      <c r="AK48" s="238">
        <v>21</v>
      </c>
      <c r="AL48" s="238">
        <v>63</v>
      </c>
      <c r="AM48" s="238" t="s">
        <v>354</v>
      </c>
      <c r="AN48" s="238">
        <v>5</v>
      </c>
      <c r="AO48" s="238">
        <v>63</v>
      </c>
      <c r="AS48" s="238">
        <v>13</v>
      </c>
      <c r="AT48" s="238">
        <v>20</v>
      </c>
      <c r="AU48" s="238">
        <v>40</v>
      </c>
      <c r="AV48" s="238">
        <v>11</v>
      </c>
      <c r="AW48" s="238">
        <v>21</v>
      </c>
      <c r="AX48" s="238">
        <v>2</v>
      </c>
      <c r="AY48" s="238">
        <v>3</v>
      </c>
      <c r="AZ48" s="238">
        <v>2</v>
      </c>
      <c r="BA48" s="238">
        <v>21</v>
      </c>
      <c r="BB48" s="238">
        <v>48</v>
      </c>
      <c r="BC48" s="238" t="s">
        <v>354</v>
      </c>
      <c r="BD48" s="238">
        <v>5</v>
      </c>
      <c r="BE48" s="238">
        <v>1</v>
      </c>
      <c r="BI48" s="238">
        <v>13</v>
      </c>
      <c r="BJ48" s="238">
        <v>20</v>
      </c>
      <c r="BK48" s="238">
        <v>30</v>
      </c>
      <c r="BL48" s="238">
        <v>11</v>
      </c>
      <c r="BM48" s="238">
        <v>24</v>
      </c>
      <c r="BN48" s="238">
        <v>3</v>
      </c>
      <c r="BO48" s="238">
        <v>3</v>
      </c>
      <c r="BP48" s="238">
        <v>1</v>
      </c>
      <c r="BQ48" s="238">
        <v>34</v>
      </c>
      <c r="BR48" s="238">
        <v>27</v>
      </c>
      <c r="BS48" s="238" t="s">
        <v>354</v>
      </c>
      <c r="BT48" s="238">
        <v>5</v>
      </c>
      <c r="BU48" s="238">
        <v>1</v>
      </c>
      <c r="BY48" s="238">
        <v>13</v>
      </c>
      <c r="BZ48" s="238">
        <v>20</v>
      </c>
      <c r="CB48" s="238">
        <v>11</v>
      </c>
      <c r="CC48" s="238">
        <v>21</v>
      </c>
      <c r="CT48" s="238">
        <v>392373.57390779798</v>
      </c>
      <c r="CU48" s="238">
        <v>4972219.3168219002</v>
      </c>
      <c r="CV48" s="238">
        <v>44.895263720000003</v>
      </c>
      <c r="CW48" s="238">
        <v>-94.363070809999996</v>
      </c>
      <c r="CX48" s="238" t="s">
        <v>359</v>
      </c>
      <c r="CY48" s="238" t="s">
        <v>511</v>
      </c>
    </row>
    <row r="49" spans="1:103" x14ac:dyDescent="0.25">
      <c r="A49" s="238">
        <v>10971366</v>
      </c>
      <c r="B49" s="238">
        <v>3</v>
      </c>
      <c r="C49" s="238">
        <v>7</v>
      </c>
      <c r="D49" s="238">
        <v>142.33199999999999</v>
      </c>
      <c r="E49" s="238">
        <v>43</v>
      </c>
      <c r="F49" s="238" t="s">
        <v>423</v>
      </c>
      <c r="H49" s="238">
        <v>8</v>
      </c>
      <c r="I49" s="238">
        <v>22</v>
      </c>
      <c r="K49" s="238">
        <v>14200476</v>
      </c>
      <c r="L49" s="238">
        <v>140830261</v>
      </c>
      <c r="M49" s="238">
        <v>3</v>
      </c>
      <c r="N49" s="238">
        <v>18</v>
      </c>
      <c r="O49" s="238">
        <v>2014</v>
      </c>
      <c r="P49" s="238" t="s">
        <v>368</v>
      </c>
      <c r="Q49" s="238">
        <v>19</v>
      </c>
      <c r="S49" s="238">
        <v>5</v>
      </c>
      <c r="T49" s="238">
        <v>0</v>
      </c>
      <c r="U49" s="238">
        <v>2</v>
      </c>
      <c r="V49" s="238">
        <v>10</v>
      </c>
      <c r="W49" s="238">
        <v>10</v>
      </c>
      <c r="X49" s="238">
        <v>3</v>
      </c>
      <c r="Y49" s="238">
        <v>4</v>
      </c>
      <c r="Z49" s="238">
        <v>4</v>
      </c>
      <c r="AB49" s="238">
        <v>3</v>
      </c>
      <c r="AC49" s="238">
        <v>98</v>
      </c>
      <c r="AD49" s="238" t="s">
        <v>428</v>
      </c>
      <c r="AE49" s="238" t="s">
        <v>512</v>
      </c>
      <c r="AF49" s="238" t="s">
        <v>426</v>
      </c>
      <c r="AG49" s="238">
        <v>5</v>
      </c>
      <c r="AH49" s="238">
        <v>2</v>
      </c>
      <c r="AI49" s="238">
        <v>4</v>
      </c>
      <c r="AJ49" s="238">
        <v>4</v>
      </c>
      <c r="AK49" s="238">
        <v>21</v>
      </c>
      <c r="AL49" s="238">
        <v>38</v>
      </c>
      <c r="AM49" s="238" t="s">
        <v>354</v>
      </c>
      <c r="AN49" s="238">
        <v>5</v>
      </c>
      <c r="AS49" s="238">
        <v>7</v>
      </c>
      <c r="AT49" s="238">
        <v>20</v>
      </c>
      <c r="AU49" s="238">
        <v>40</v>
      </c>
      <c r="AV49" s="238">
        <v>11</v>
      </c>
      <c r="AW49" s="238">
        <v>20</v>
      </c>
      <c r="AX49" s="238">
        <v>2</v>
      </c>
      <c r="AY49" s="238">
        <v>40</v>
      </c>
      <c r="AZ49" s="238">
        <v>4</v>
      </c>
      <c r="BA49" s="238">
        <v>21</v>
      </c>
      <c r="BB49" s="238">
        <v>42</v>
      </c>
      <c r="BC49" s="238" t="s">
        <v>354</v>
      </c>
      <c r="BD49" s="238">
        <v>5</v>
      </c>
      <c r="BE49" s="238">
        <v>1</v>
      </c>
      <c r="BI49" s="238">
        <v>7</v>
      </c>
      <c r="BJ49" s="238">
        <v>20</v>
      </c>
      <c r="BK49" s="238">
        <v>40</v>
      </c>
      <c r="BL49" s="238">
        <v>11</v>
      </c>
      <c r="BM49" s="238">
        <v>20</v>
      </c>
      <c r="CT49" s="238">
        <v>392389</v>
      </c>
      <c r="CU49" s="238">
        <v>4972219</v>
      </c>
      <c r="CV49" s="238">
        <v>44.895266100000001</v>
      </c>
      <c r="CW49" s="238">
        <v>-94.362876900000003</v>
      </c>
      <c r="CX49" s="238" t="s">
        <v>359</v>
      </c>
      <c r="CY49" s="238" t="s">
        <v>513</v>
      </c>
    </row>
    <row r="50" spans="1:103" x14ac:dyDescent="0.25">
      <c r="A50" s="238">
        <v>10890088</v>
      </c>
      <c r="B50" s="238">
        <v>3</v>
      </c>
      <c r="C50" s="238">
        <v>7</v>
      </c>
      <c r="D50" s="238">
        <v>142.33500000000001</v>
      </c>
      <c r="E50" s="238">
        <v>43</v>
      </c>
      <c r="F50" s="238" t="s">
        <v>423</v>
      </c>
      <c r="H50" s="238">
        <v>8</v>
      </c>
      <c r="I50" s="238">
        <v>22</v>
      </c>
      <c r="K50" s="238">
        <v>13005635</v>
      </c>
      <c r="L50" s="238">
        <v>131290032</v>
      </c>
      <c r="M50" s="238">
        <v>5</v>
      </c>
      <c r="N50" s="238">
        <v>8</v>
      </c>
      <c r="O50" s="238">
        <v>2013</v>
      </c>
      <c r="P50" s="238" t="s">
        <v>355</v>
      </c>
      <c r="Q50" s="238">
        <v>15</v>
      </c>
      <c r="R50" s="238" t="s">
        <v>356</v>
      </c>
      <c r="S50" s="238">
        <v>4</v>
      </c>
      <c r="T50" s="238">
        <v>0</v>
      </c>
      <c r="U50" s="238">
        <v>2</v>
      </c>
      <c r="V50" s="238">
        <v>1</v>
      </c>
      <c r="W50" s="238">
        <v>10</v>
      </c>
      <c r="X50" s="238">
        <v>3</v>
      </c>
      <c r="Y50" s="238">
        <v>1</v>
      </c>
      <c r="Z50" s="238">
        <v>2</v>
      </c>
      <c r="AA50" s="238">
        <v>1</v>
      </c>
      <c r="AB50" s="238">
        <v>1</v>
      </c>
      <c r="AC50" s="238">
        <v>98</v>
      </c>
      <c r="AD50" s="238" t="s">
        <v>466</v>
      </c>
      <c r="AE50" s="238" t="s">
        <v>491</v>
      </c>
      <c r="AF50" s="238" t="s">
        <v>426</v>
      </c>
      <c r="AG50" s="238">
        <v>7</v>
      </c>
      <c r="AH50" s="238">
        <v>2</v>
      </c>
      <c r="AI50" s="238">
        <v>4</v>
      </c>
      <c r="AJ50" s="238">
        <v>4</v>
      </c>
      <c r="AK50" s="238">
        <v>21</v>
      </c>
      <c r="AL50" s="238">
        <v>58</v>
      </c>
      <c r="AM50" s="238" t="s">
        <v>363</v>
      </c>
      <c r="AN50" s="238">
        <v>5</v>
      </c>
      <c r="AO50" s="238">
        <v>9</v>
      </c>
      <c r="AS50" s="238">
        <v>6</v>
      </c>
      <c r="AT50" s="238">
        <v>20</v>
      </c>
      <c r="AU50" s="238">
        <v>40</v>
      </c>
      <c r="AV50" s="238">
        <v>11</v>
      </c>
      <c r="AW50" s="238">
        <v>22</v>
      </c>
      <c r="AX50" s="238">
        <v>2</v>
      </c>
      <c r="AY50" s="238">
        <v>2</v>
      </c>
      <c r="AZ50" s="238">
        <v>4</v>
      </c>
      <c r="BA50" s="238">
        <v>21</v>
      </c>
      <c r="BB50" s="238">
        <v>25</v>
      </c>
      <c r="BC50" s="238" t="s">
        <v>363</v>
      </c>
      <c r="BD50" s="238">
        <v>5</v>
      </c>
      <c r="BE50" s="238">
        <v>1</v>
      </c>
      <c r="BI50" s="238">
        <v>6</v>
      </c>
      <c r="BJ50" s="238">
        <v>20</v>
      </c>
      <c r="BK50" s="238">
        <v>40</v>
      </c>
      <c r="BL50" s="238">
        <v>11</v>
      </c>
      <c r="BM50" s="238">
        <v>22</v>
      </c>
      <c r="CT50" s="238">
        <v>392394</v>
      </c>
      <c r="CU50" s="238">
        <v>4972219</v>
      </c>
      <c r="CV50" s="238">
        <v>44.895267799999999</v>
      </c>
      <c r="CW50" s="238">
        <v>-94.362813900000006</v>
      </c>
      <c r="CX50" s="238" t="s">
        <v>359</v>
      </c>
      <c r="CY50" s="238" t="s">
        <v>514</v>
      </c>
    </row>
    <row r="51" spans="1:103" x14ac:dyDescent="0.25">
      <c r="A51" s="238">
        <v>10803664</v>
      </c>
      <c r="B51" s="238">
        <v>3</v>
      </c>
      <c r="C51" s="238">
        <v>7</v>
      </c>
      <c r="D51" s="238">
        <v>142.38499999999999</v>
      </c>
      <c r="E51" s="238">
        <v>43</v>
      </c>
      <c r="F51" s="238" t="s">
        <v>423</v>
      </c>
      <c r="H51" s="238">
        <v>8</v>
      </c>
      <c r="I51" s="238">
        <v>22</v>
      </c>
      <c r="K51" s="238" t="s">
        <v>515</v>
      </c>
      <c r="L51" s="238">
        <v>120120015</v>
      </c>
      <c r="M51" s="238">
        <v>1</v>
      </c>
      <c r="N51" s="238">
        <v>11</v>
      </c>
      <c r="O51" s="238">
        <v>2012</v>
      </c>
      <c r="P51" s="238" t="s">
        <v>355</v>
      </c>
      <c r="Q51" s="238">
        <v>20</v>
      </c>
      <c r="R51" s="238" t="s">
        <v>369</v>
      </c>
      <c r="S51" s="238">
        <v>5</v>
      </c>
      <c r="T51" s="238">
        <v>0</v>
      </c>
      <c r="U51" s="238">
        <v>1</v>
      </c>
      <c r="V51" s="238">
        <v>5</v>
      </c>
      <c r="W51" s="238">
        <v>32</v>
      </c>
      <c r="X51" s="238">
        <v>10</v>
      </c>
      <c r="Y51" s="238">
        <v>4</v>
      </c>
      <c r="Z51" s="238">
        <v>1</v>
      </c>
      <c r="AB51" s="238">
        <v>5</v>
      </c>
      <c r="AC51" s="238">
        <v>98</v>
      </c>
      <c r="AD51" s="238" t="s">
        <v>488</v>
      </c>
      <c r="AE51" s="238" t="s">
        <v>516</v>
      </c>
      <c r="AF51" s="238" t="s">
        <v>426</v>
      </c>
      <c r="AG51" s="238">
        <v>3</v>
      </c>
      <c r="AH51" s="238">
        <v>2</v>
      </c>
      <c r="AI51" s="238">
        <v>4</v>
      </c>
      <c r="AJ51" s="238">
        <v>3</v>
      </c>
      <c r="AK51" s="238">
        <v>23</v>
      </c>
      <c r="AL51" s="238">
        <v>31</v>
      </c>
      <c r="AM51" s="238" t="s">
        <v>354</v>
      </c>
      <c r="AN51" s="238">
        <v>5</v>
      </c>
      <c r="AO51" s="238">
        <v>3</v>
      </c>
      <c r="AP51" s="238">
        <v>15</v>
      </c>
      <c r="AS51" s="238">
        <v>3</v>
      </c>
      <c r="AT51" s="238">
        <v>2</v>
      </c>
      <c r="AU51" s="238">
        <v>40</v>
      </c>
      <c r="AV51" s="238">
        <v>11</v>
      </c>
      <c r="AW51" s="238">
        <v>20</v>
      </c>
      <c r="CT51" s="238">
        <v>392473</v>
      </c>
      <c r="CU51" s="238">
        <v>4972221</v>
      </c>
      <c r="CV51" s="238">
        <v>44.895295900000001</v>
      </c>
      <c r="CW51" s="238">
        <v>-94.3618065</v>
      </c>
      <c r="CX51" s="238" t="s">
        <v>359</v>
      </c>
      <c r="CY51" s="238" t="s">
        <v>517</v>
      </c>
    </row>
    <row r="52" spans="1:103" x14ac:dyDescent="0.25">
      <c r="A52" s="238">
        <v>11048413</v>
      </c>
      <c r="B52" s="238">
        <v>3</v>
      </c>
      <c r="C52" s="238">
        <v>7</v>
      </c>
      <c r="D52" s="238">
        <v>142.42500000000001</v>
      </c>
      <c r="E52" s="238">
        <v>43</v>
      </c>
      <c r="F52" s="238" t="s">
        <v>423</v>
      </c>
      <c r="H52" s="238">
        <v>8</v>
      </c>
      <c r="I52" s="238">
        <v>22</v>
      </c>
      <c r="K52" s="238" t="s">
        <v>518</v>
      </c>
      <c r="L52" s="238">
        <v>150710228</v>
      </c>
      <c r="M52" s="238">
        <v>3</v>
      </c>
      <c r="N52" s="238">
        <v>11</v>
      </c>
      <c r="O52" s="238">
        <v>2015</v>
      </c>
      <c r="P52" s="238" t="s">
        <v>355</v>
      </c>
      <c r="Q52" s="238">
        <v>18</v>
      </c>
      <c r="R52" s="238" t="s">
        <v>356</v>
      </c>
      <c r="S52" s="238">
        <v>5</v>
      </c>
      <c r="T52" s="238">
        <v>0</v>
      </c>
      <c r="U52" s="238">
        <v>2</v>
      </c>
      <c r="V52" s="238">
        <v>10</v>
      </c>
      <c r="W52" s="238">
        <v>10</v>
      </c>
      <c r="X52" s="238">
        <v>2</v>
      </c>
      <c r="Y52" s="238">
        <v>1</v>
      </c>
      <c r="Z52" s="238">
        <v>1</v>
      </c>
      <c r="AA52" s="238">
        <v>1</v>
      </c>
      <c r="AB52" s="238">
        <v>1</v>
      </c>
      <c r="AC52" s="238">
        <v>98</v>
      </c>
      <c r="AD52" s="238" t="s">
        <v>481</v>
      </c>
      <c r="AE52" s="238" t="s">
        <v>519</v>
      </c>
      <c r="AF52" s="238" t="s">
        <v>426</v>
      </c>
      <c r="AG52" s="238">
        <v>5</v>
      </c>
      <c r="AH52" s="238">
        <v>2</v>
      </c>
      <c r="AI52" s="238">
        <v>3</v>
      </c>
      <c r="AJ52" s="238">
        <v>4</v>
      </c>
      <c r="AK52" s="238">
        <v>28</v>
      </c>
      <c r="AL52" s="238">
        <v>17</v>
      </c>
      <c r="AM52" s="238" t="s">
        <v>354</v>
      </c>
      <c r="AN52" s="238">
        <v>5</v>
      </c>
      <c r="AO52" s="238">
        <v>2</v>
      </c>
      <c r="AP52" s="238">
        <v>8</v>
      </c>
      <c r="AS52" s="238">
        <v>4</v>
      </c>
      <c r="AT52" s="238">
        <v>98</v>
      </c>
      <c r="AU52" s="238">
        <v>40</v>
      </c>
      <c r="AV52" s="238">
        <v>11</v>
      </c>
      <c r="AW52" s="238">
        <v>21</v>
      </c>
      <c r="AX52" s="238">
        <v>2</v>
      </c>
      <c r="AY52" s="238">
        <v>2</v>
      </c>
      <c r="AZ52" s="238">
        <v>4</v>
      </c>
      <c r="BA52" s="238">
        <v>21</v>
      </c>
      <c r="BB52" s="238">
        <v>30</v>
      </c>
      <c r="BC52" s="238" t="s">
        <v>363</v>
      </c>
      <c r="BD52" s="238">
        <v>5</v>
      </c>
      <c r="BE52" s="238">
        <v>1</v>
      </c>
      <c r="BF52" s="238">
        <v>1</v>
      </c>
      <c r="BI52" s="238">
        <v>4</v>
      </c>
      <c r="BJ52" s="238">
        <v>98</v>
      </c>
      <c r="BK52" s="238">
        <v>40</v>
      </c>
      <c r="BL52" s="238">
        <v>11</v>
      </c>
      <c r="BM52" s="238">
        <v>21</v>
      </c>
      <c r="CT52" s="238">
        <v>392538</v>
      </c>
      <c r="CU52" s="238">
        <v>4972224</v>
      </c>
      <c r="CV52" s="238">
        <v>44.895330700000002</v>
      </c>
      <c r="CW52" s="238">
        <v>-94.360989099999998</v>
      </c>
      <c r="CX52" s="238" t="s">
        <v>359</v>
      </c>
      <c r="CY52" s="238" t="s">
        <v>520</v>
      </c>
    </row>
    <row r="53" spans="1:103" x14ac:dyDescent="0.25">
      <c r="A53" s="238">
        <v>10734936</v>
      </c>
      <c r="B53" s="238">
        <v>3</v>
      </c>
      <c r="C53" s="238">
        <v>7</v>
      </c>
      <c r="D53" s="238">
        <v>142.483</v>
      </c>
      <c r="E53" s="238">
        <v>43</v>
      </c>
      <c r="F53" s="238" t="s">
        <v>423</v>
      </c>
      <c r="H53" s="238">
        <v>8</v>
      </c>
      <c r="I53" s="238">
        <v>22</v>
      </c>
      <c r="K53" s="238" t="s">
        <v>521</v>
      </c>
      <c r="L53" s="238">
        <v>111410092</v>
      </c>
      <c r="M53" s="238">
        <v>5</v>
      </c>
      <c r="N53" s="238">
        <v>17</v>
      </c>
      <c r="O53" s="238">
        <v>2011</v>
      </c>
      <c r="P53" s="238" t="s">
        <v>368</v>
      </c>
      <c r="Q53" s="238">
        <v>7</v>
      </c>
      <c r="R53" s="238" t="s">
        <v>356</v>
      </c>
      <c r="S53" s="238">
        <v>5</v>
      </c>
      <c r="T53" s="238">
        <v>0</v>
      </c>
      <c r="U53" s="238">
        <v>2</v>
      </c>
      <c r="V53" s="238">
        <v>10</v>
      </c>
      <c r="W53" s="238">
        <v>10</v>
      </c>
      <c r="X53" s="238">
        <v>3</v>
      </c>
      <c r="Y53" s="238">
        <v>1</v>
      </c>
      <c r="Z53" s="238">
        <v>2</v>
      </c>
      <c r="AB53" s="238">
        <v>1</v>
      </c>
      <c r="AC53" s="238">
        <v>98</v>
      </c>
      <c r="AD53" s="238" t="s">
        <v>434</v>
      </c>
      <c r="AE53" s="238" t="s">
        <v>522</v>
      </c>
      <c r="AF53" s="238" t="s">
        <v>426</v>
      </c>
      <c r="AG53" s="238">
        <v>5</v>
      </c>
      <c r="AH53" s="238">
        <v>2</v>
      </c>
      <c r="AI53" s="238">
        <v>2</v>
      </c>
      <c r="AJ53" s="238">
        <v>8</v>
      </c>
      <c r="AK53" s="238">
        <v>4</v>
      </c>
      <c r="AL53" s="238">
        <v>44</v>
      </c>
      <c r="AM53" s="238" t="s">
        <v>354</v>
      </c>
      <c r="AN53" s="238">
        <v>5</v>
      </c>
      <c r="AO53" s="238">
        <v>8</v>
      </c>
      <c r="AS53" s="238">
        <v>4</v>
      </c>
      <c r="AT53" s="238">
        <v>20</v>
      </c>
      <c r="AU53" s="238">
        <v>40</v>
      </c>
      <c r="AV53" s="238">
        <v>11</v>
      </c>
      <c r="AW53" s="238">
        <v>21</v>
      </c>
      <c r="AX53" s="238">
        <v>2</v>
      </c>
      <c r="AY53" s="238">
        <v>3</v>
      </c>
      <c r="AZ53" s="238">
        <v>8</v>
      </c>
      <c r="BA53" s="238">
        <v>4</v>
      </c>
      <c r="BB53" s="238">
        <v>40</v>
      </c>
      <c r="BC53" s="238" t="s">
        <v>354</v>
      </c>
      <c r="BD53" s="238">
        <v>5</v>
      </c>
      <c r="BE53" s="238">
        <v>8</v>
      </c>
      <c r="BI53" s="238">
        <v>4</v>
      </c>
      <c r="BJ53" s="238">
        <v>20</v>
      </c>
      <c r="BK53" s="238">
        <v>40</v>
      </c>
      <c r="BL53" s="238">
        <v>11</v>
      </c>
      <c r="BM53" s="238">
        <v>21</v>
      </c>
      <c r="CT53" s="238">
        <v>392631</v>
      </c>
      <c r="CU53" s="238">
        <v>4972228</v>
      </c>
      <c r="CV53" s="238">
        <v>44.895380699999997</v>
      </c>
      <c r="CW53" s="238">
        <v>-94.359816100000003</v>
      </c>
      <c r="CX53" s="238" t="s">
        <v>359</v>
      </c>
      <c r="CY53" s="238" t="s">
        <v>523</v>
      </c>
    </row>
    <row r="54" spans="1:103" x14ac:dyDescent="0.25">
      <c r="A54" s="238">
        <v>10752026</v>
      </c>
      <c r="B54" s="238">
        <v>3</v>
      </c>
      <c r="C54" s="238">
        <v>7</v>
      </c>
      <c r="D54" s="238">
        <v>142.483</v>
      </c>
      <c r="E54" s="238">
        <v>43</v>
      </c>
      <c r="F54" s="238" t="s">
        <v>423</v>
      </c>
      <c r="H54" s="238">
        <v>8</v>
      </c>
      <c r="I54" s="238">
        <v>22</v>
      </c>
      <c r="K54" s="238" t="s">
        <v>524</v>
      </c>
      <c r="L54" s="238">
        <v>113130094</v>
      </c>
      <c r="M54" s="238">
        <v>11</v>
      </c>
      <c r="N54" s="238">
        <v>9</v>
      </c>
      <c r="O54" s="238">
        <v>2011</v>
      </c>
      <c r="P54" s="238" t="s">
        <v>355</v>
      </c>
      <c r="Q54" s="238">
        <v>10</v>
      </c>
      <c r="S54" s="238">
        <v>5</v>
      </c>
      <c r="T54" s="238">
        <v>0</v>
      </c>
      <c r="U54" s="238">
        <v>2</v>
      </c>
      <c r="V54" s="238">
        <v>11</v>
      </c>
      <c r="W54" s="238">
        <v>10</v>
      </c>
      <c r="X54" s="238">
        <v>3</v>
      </c>
      <c r="Y54" s="238">
        <v>1</v>
      </c>
      <c r="Z54" s="238">
        <v>1</v>
      </c>
      <c r="AA54" s="238">
        <v>1</v>
      </c>
      <c r="AB54" s="238">
        <v>1</v>
      </c>
      <c r="AC54" s="238">
        <v>98</v>
      </c>
      <c r="AD54" s="238" t="s">
        <v>424</v>
      </c>
      <c r="AE54" s="238" t="s">
        <v>525</v>
      </c>
      <c r="AF54" s="238" t="s">
        <v>426</v>
      </c>
      <c r="AG54" s="238">
        <v>6</v>
      </c>
      <c r="AH54" s="238">
        <v>2</v>
      </c>
      <c r="AI54" s="238">
        <v>2</v>
      </c>
      <c r="AJ54" s="238">
        <v>2</v>
      </c>
      <c r="AK54" s="238">
        <v>21</v>
      </c>
      <c r="AL54" s="238">
        <v>86</v>
      </c>
      <c r="AM54" s="238" t="s">
        <v>354</v>
      </c>
      <c r="AN54" s="238">
        <v>5</v>
      </c>
      <c r="AO54" s="238">
        <v>2</v>
      </c>
      <c r="AS54" s="238">
        <v>4</v>
      </c>
      <c r="AT54" s="238">
        <v>2</v>
      </c>
      <c r="AU54" s="238">
        <v>40</v>
      </c>
      <c r="AV54" s="238">
        <v>11</v>
      </c>
      <c r="AW54" s="238">
        <v>21</v>
      </c>
      <c r="AX54" s="238">
        <v>2</v>
      </c>
      <c r="AY54" s="238">
        <v>4</v>
      </c>
      <c r="AZ54" s="238">
        <v>3</v>
      </c>
      <c r="BA54" s="238">
        <v>21</v>
      </c>
      <c r="BB54" s="238">
        <v>77</v>
      </c>
      <c r="BC54" s="238" t="s">
        <v>354</v>
      </c>
      <c r="BD54" s="238">
        <v>5</v>
      </c>
      <c r="BE54" s="238">
        <v>1</v>
      </c>
      <c r="BF54" s="238">
        <v>1</v>
      </c>
      <c r="BI54" s="238">
        <v>4</v>
      </c>
      <c r="BJ54" s="238">
        <v>2</v>
      </c>
      <c r="BK54" s="238">
        <v>40</v>
      </c>
      <c r="BL54" s="238">
        <v>11</v>
      </c>
      <c r="BM54" s="238">
        <v>21</v>
      </c>
      <c r="CT54" s="238">
        <v>392631</v>
      </c>
      <c r="CU54" s="238">
        <v>4972228</v>
      </c>
      <c r="CV54" s="238">
        <v>44.895380699999997</v>
      </c>
      <c r="CW54" s="238">
        <v>-94.359816100000003</v>
      </c>
      <c r="CX54" s="238" t="s">
        <v>359</v>
      </c>
      <c r="CY54" s="238" t="s">
        <v>526</v>
      </c>
    </row>
    <row r="55" spans="1:103" x14ac:dyDescent="0.25">
      <c r="A55" s="238">
        <v>10764274</v>
      </c>
      <c r="B55" s="238">
        <v>3</v>
      </c>
      <c r="C55" s="238">
        <v>7</v>
      </c>
      <c r="D55" s="238">
        <v>142.483</v>
      </c>
      <c r="E55" s="238">
        <v>43</v>
      </c>
      <c r="F55" s="238" t="s">
        <v>423</v>
      </c>
      <c r="H55" s="238">
        <v>8</v>
      </c>
      <c r="I55" s="238">
        <v>22</v>
      </c>
      <c r="K55" s="238">
        <v>83582</v>
      </c>
      <c r="L55" s="238">
        <v>113610019</v>
      </c>
      <c r="M55" s="238">
        <v>12</v>
      </c>
      <c r="N55" s="238">
        <v>26</v>
      </c>
      <c r="O55" s="238">
        <v>2011</v>
      </c>
      <c r="P55" s="238" t="s">
        <v>361</v>
      </c>
      <c r="Q55" s="238">
        <v>12</v>
      </c>
      <c r="R55" s="238" t="s">
        <v>369</v>
      </c>
      <c r="S55" s="238">
        <v>3</v>
      </c>
      <c r="T55" s="238">
        <v>0</v>
      </c>
      <c r="U55" s="238">
        <v>2</v>
      </c>
      <c r="V55" s="238">
        <v>5</v>
      </c>
      <c r="W55" s="238">
        <v>10</v>
      </c>
      <c r="X55" s="238">
        <v>3</v>
      </c>
      <c r="Y55" s="238">
        <v>1</v>
      </c>
      <c r="Z55" s="238">
        <v>1</v>
      </c>
      <c r="AA55" s="238">
        <v>1</v>
      </c>
      <c r="AB55" s="238">
        <v>1</v>
      </c>
      <c r="AC55" s="238">
        <v>98</v>
      </c>
      <c r="AD55" s="238" t="s">
        <v>441</v>
      </c>
      <c r="AE55" s="238" t="s">
        <v>527</v>
      </c>
      <c r="AF55" s="238" t="s">
        <v>426</v>
      </c>
      <c r="AG55" s="238">
        <v>10</v>
      </c>
      <c r="AH55" s="238">
        <v>2</v>
      </c>
      <c r="AI55" s="238">
        <v>3</v>
      </c>
      <c r="AJ55" s="238">
        <v>3</v>
      </c>
      <c r="AK55" s="238">
        <v>21</v>
      </c>
      <c r="AL55" s="238">
        <v>60</v>
      </c>
      <c r="AM55" s="238" t="s">
        <v>354</v>
      </c>
      <c r="AN55" s="238">
        <v>5</v>
      </c>
      <c r="AO55" s="238">
        <v>15</v>
      </c>
      <c r="AP55" s="238">
        <v>3</v>
      </c>
      <c r="AS55" s="238">
        <v>3</v>
      </c>
      <c r="AT55" s="238">
        <v>20</v>
      </c>
      <c r="AU55" s="238">
        <v>40</v>
      </c>
      <c r="AV55" s="238">
        <v>11</v>
      </c>
      <c r="AW55" s="238">
        <v>21</v>
      </c>
      <c r="AX55" s="238">
        <v>2</v>
      </c>
      <c r="AY55" s="238">
        <v>4</v>
      </c>
      <c r="AZ55" s="238">
        <v>2</v>
      </c>
      <c r="BA55" s="238">
        <v>21</v>
      </c>
      <c r="BB55" s="238">
        <v>47</v>
      </c>
      <c r="BC55" s="238" t="s">
        <v>363</v>
      </c>
      <c r="BD55" s="238">
        <v>5</v>
      </c>
      <c r="BE55" s="238">
        <v>1</v>
      </c>
      <c r="BF55" s="238">
        <v>1</v>
      </c>
      <c r="BI55" s="238">
        <v>3</v>
      </c>
      <c r="BJ55" s="238">
        <v>20</v>
      </c>
      <c r="BK55" s="238">
        <v>40</v>
      </c>
      <c r="BL55" s="238">
        <v>11</v>
      </c>
      <c r="BM55" s="238">
        <v>21</v>
      </c>
      <c r="CT55" s="238">
        <v>392631</v>
      </c>
      <c r="CU55" s="238">
        <v>4972228</v>
      </c>
      <c r="CV55" s="238">
        <v>44.895380699999997</v>
      </c>
      <c r="CW55" s="238">
        <v>-94.359816100000003</v>
      </c>
      <c r="CX55" s="238" t="s">
        <v>359</v>
      </c>
      <c r="CY55" s="238" t="s">
        <v>528</v>
      </c>
    </row>
    <row r="56" spans="1:103" x14ac:dyDescent="0.25">
      <c r="A56" s="238">
        <v>723110</v>
      </c>
      <c r="B56" s="238">
        <v>3</v>
      </c>
      <c r="C56" s="238">
        <v>7</v>
      </c>
      <c r="D56" s="238">
        <v>142.505</v>
      </c>
      <c r="E56" s="238">
        <v>43</v>
      </c>
      <c r="F56" s="238" t="s">
        <v>423</v>
      </c>
      <c r="H56" s="238">
        <v>8</v>
      </c>
      <c r="I56" s="238">
        <v>22</v>
      </c>
      <c r="K56" s="238">
        <v>19007787</v>
      </c>
      <c r="M56" s="238">
        <v>5</v>
      </c>
      <c r="N56" s="238">
        <v>30</v>
      </c>
      <c r="O56" s="238">
        <v>2019</v>
      </c>
      <c r="P56" s="238" t="s">
        <v>384</v>
      </c>
      <c r="Q56" s="238">
        <v>7</v>
      </c>
      <c r="R56" s="238">
        <v>98</v>
      </c>
      <c r="S56" s="238">
        <v>4</v>
      </c>
      <c r="T56" s="238">
        <v>0</v>
      </c>
      <c r="U56" s="238">
        <v>2</v>
      </c>
      <c r="V56" s="238">
        <v>12</v>
      </c>
      <c r="W56" s="238">
        <v>10</v>
      </c>
      <c r="X56" s="238">
        <v>4</v>
      </c>
      <c r="Y56" s="238">
        <v>1</v>
      </c>
      <c r="Z56" s="238">
        <v>1</v>
      </c>
      <c r="AB56" s="238">
        <v>1</v>
      </c>
      <c r="AC56" s="238">
        <v>98</v>
      </c>
      <c r="AD56" s="238" t="s">
        <v>452</v>
      </c>
      <c r="AE56" s="238">
        <v>102</v>
      </c>
      <c r="AF56" s="238" t="s">
        <v>426</v>
      </c>
      <c r="AG56" s="238">
        <v>7</v>
      </c>
      <c r="AH56" s="238">
        <v>2</v>
      </c>
      <c r="AI56" s="238">
        <v>4</v>
      </c>
      <c r="AJ56" s="238">
        <v>3</v>
      </c>
      <c r="AK56" s="238">
        <v>21</v>
      </c>
      <c r="AL56" s="238">
        <v>63</v>
      </c>
      <c r="AM56" s="238" t="s">
        <v>363</v>
      </c>
      <c r="AN56" s="238">
        <v>9</v>
      </c>
      <c r="AO56" s="238">
        <v>90</v>
      </c>
      <c r="AS56" s="238">
        <v>12</v>
      </c>
      <c r="AT56" s="238">
        <v>23</v>
      </c>
      <c r="AU56" s="238">
        <v>40</v>
      </c>
      <c r="AV56" s="238">
        <v>11</v>
      </c>
      <c r="AW56" s="238">
        <v>21</v>
      </c>
      <c r="AX56" s="238">
        <v>2</v>
      </c>
      <c r="AY56" s="238">
        <v>2</v>
      </c>
      <c r="AZ56" s="238">
        <v>3</v>
      </c>
      <c r="BA56" s="238">
        <v>26</v>
      </c>
      <c r="BB56" s="238">
        <v>68</v>
      </c>
      <c r="BC56" s="238" t="s">
        <v>354</v>
      </c>
      <c r="BD56" s="238">
        <v>5</v>
      </c>
      <c r="BE56" s="238">
        <v>1</v>
      </c>
      <c r="BI56" s="238">
        <v>12</v>
      </c>
      <c r="BJ56" s="238">
        <v>9</v>
      </c>
      <c r="BK56" s="238">
        <v>40</v>
      </c>
      <c r="BL56" s="238">
        <v>11</v>
      </c>
      <c r="BM56" s="238">
        <v>21</v>
      </c>
      <c r="CT56" s="238">
        <v>392666.66146450199</v>
      </c>
      <c r="CU56" s="238">
        <v>4972227.8701173197</v>
      </c>
      <c r="CV56" s="238">
        <v>44.89538494</v>
      </c>
      <c r="CW56" s="238">
        <v>-94.359361770000007</v>
      </c>
      <c r="CX56" s="238" t="s">
        <v>359</v>
      </c>
      <c r="CY56" s="238" t="s">
        <v>529</v>
      </c>
    </row>
    <row r="57" spans="1:103" x14ac:dyDescent="0.25">
      <c r="A57" s="238">
        <v>723184</v>
      </c>
      <c r="B57" s="238">
        <v>3</v>
      </c>
      <c r="C57" s="238">
        <v>7</v>
      </c>
      <c r="D57" s="238">
        <v>142.53200000000001</v>
      </c>
      <c r="E57" s="238">
        <v>43</v>
      </c>
      <c r="F57" s="238" t="s">
        <v>423</v>
      </c>
      <c r="H57" s="238">
        <v>8</v>
      </c>
      <c r="I57" s="238">
        <v>22</v>
      </c>
      <c r="K57" s="238">
        <v>19007754</v>
      </c>
      <c r="M57" s="238">
        <v>5</v>
      </c>
      <c r="N57" s="238">
        <v>29</v>
      </c>
      <c r="O57" s="238">
        <v>2019</v>
      </c>
      <c r="P57" s="238" t="s">
        <v>355</v>
      </c>
      <c r="Q57" s="238">
        <v>15</v>
      </c>
      <c r="R57" s="238">
        <v>98</v>
      </c>
      <c r="S57" s="238">
        <v>5</v>
      </c>
      <c r="T57" s="238">
        <v>0</v>
      </c>
      <c r="U57" s="238">
        <v>1</v>
      </c>
      <c r="W57" s="238">
        <v>16</v>
      </c>
      <c r="X57" s="238">
        <v>2</v>
      </c>
      <c r="Y57" s="238">
        <v>1</v>
      </c>
      <c r="Z57" s="238">
        <v>1</v>
      </c>
      <c r="AB57" s="238">
        <v>1</v>
      </c>
      <c r="AC57" s="238">
        <v>98</v>
      </c>
      <c r="AD57" s="238" t="s">
        <v>452</v>
      </c>
      <c r="AF57" s="238" t="s">
        <v>426</v>
      </c>
      <c r="AG57" s="238">
        <v>4</v>
      </c>
      <c r="AH57" s="238">
        <v>2</v>
      </c>
      <c r="AI57" s="238">
        <v>2</v>
      </c>
      <c r="AJ57" s="238">
        <v>4</v>
      </c>
      <c r="AK57" s="238">
        <v>21</v>
      </c>
      <c r="AL57" s="238">
        <v>51</v>
      </c>
      <c r="AM57" s="238" t="s">
        <v>354</v>
      </c>
      <c r="AN57" s="238">
        <v>5</v>
      </c>
      <c r="AO57" s="238">
        <v>1</v>
      </c>
      <c r="AS57" s="238">
        <v>12</v>
      </c>
      <c r="AT57" s="238">
        <v>9</v>
      </c>
      <c r="AU57" s="238">
        <v>40</v>
      </c>
      <c r="AV57" s="238">
        <v>11</v>
      </c>
      <c r="AW57" s="238">
        <v>21</v>
      </c>
      <c r="CT57" s="238">
        <v>392709.34847931098</v>
      </c>
      <c r="CU57" s="238">
        <v>4972228.0640893597</v>
      </c>
      <c r="CV57" s="238">
        <v>44.895393120000001</v>
      </c>
      <c r="CW57" s="238">
        <v>-94.358821340000006</v>
      </c>
      <c r="CX57" s="238" t="s">
        <v>359</v>
      </c>
      <c r="CY57" s="238" t="s">
        <v>530</v>
      </c>
    </row>
    <row r="58" spans="1:103" x14ac:dyDescent="0.25">
      <c r="A58" s="238">
        <v>692449</v>
      </c>
      <c r="B58" s="238">
        <v>3</v>
      </c>
      <c r="C58" s="238">
        <v>7</v>
      </c>
      <c r="D58" s="238">
        <v>142.535</v>
      </c>
      <c r="E58" s="238">
        <v>43</v>
      </c>
      <c r="F58" s="238" t="s">
        <v>423</v>
      </c>
      <c r="H58" s="238">
        <v>8</v>
      </c>
      <c r="I58" s="238">
        <v>22</v>
      </c>
      <c r="K58" s="238">
        <v>19003041</v>
      </c>
      <c r="M58" s="238">
        <v>2</v>
      </c>
      <c r="N58" s="238">
        <v>27</v>
      </c>
      <c r="O58" s="238">
        <v>2019</v>
      </c>
      <c r="P58" s="238" t="s">
        <v>355</v>
      </c>
      <c r="Q58" s="238">
        <v>7</v>
      </c>
      <c r="R58" s="238">
        <v>98</v>
      </c>
      <c r="S58" s="238">
        <v>5</v>
      </c>
      <c r="T58" s="238">
        <v>0</v>
      </c>
      <c r="U58" s="238">
        <v>2</v>
      </c>
      <c r="V58" s="238">
        <v>12</v>
      </c>
      <c r="W58" s="238">
        <v>10</v>
      </c>
      <c r="X58" s="238">
        <v>16</v>
      </c>
      <c r="Y58" s="238">
        <v>1</v>
      </c>
      <c r="Z58" s="238">
        <v>1</v>
      </c>
      <c r="AB58" s="238">
        <v>3</v>
      </c>
      <c r="AC58" s="238">
        <v>98</v>
      </c>
      <c r="AD58" s="238" t="s">
        <v>452</v>
      </c>
      <c r="AF58" s="238" t="s">
        <v>426</v>
      </c>
      <c r="AG58" s="238">
        <v>7</v>
      </c>
      <c r="AH58" s="238">
        <v>2</v>
      </c>
      <c r="AI58" s="238">
        <v>4</v>
      </c>
      <c r="AJ58" s="238">
        <v>3</v>
      </c>
      <c r="AK58" s="238">
        <v>21</v>
      </c>
      <c r="AL58" s="238">
        <v>42</v>
      </c>
      <c r="AM58" s="238" t="s">
        <v>354</v>
      </c>
      <c r="AN58" s="238">
        <v>5</v>
      </c>
      <c r="AO58" s="238">
        <v>4</v>
      </c>
      <c r="AS58" s="238">
        <v>12</v>
      </c>
      <c r="AT58" s="238">
        <v>9</v>
      </c>
      <c r="AU58" s="238">
        <v>40</v>
      </c>
      <c r="AV58" s="238">
        <v>11</v>
      </c>
      <c r="AW58" s="238">
        <v>23</v>
      </c>
      <c r="AX58" s="238">
        <v>2</v>
      </c>
      <c r="AY58" s="238">
        <v>4</v>
      </c>
      <c r="AZ58" s="238">
        <v>3</v>
      </c>
      <c r="BA58" s="238">
        <v>26</v>
      </c>
      <c r="BB58" s="238">
        <v>63</v>
      </c>
      <c r="BC58" s="238" t="s">
        <v>363</v>
      </c>
      <c r="BD58" s="238">
        <v>5</v>
      </c>
      <c r="BE58" s="238">
        <v>1</v>
      </c>
      <c r="BI58" s="238">
        <v>12</v>
      </c>
      <c r="BJ58" s="238">
        <v>9</v>
      </c>
      <c r="BK58" s="238">
        <v>40</v>
      </c>
      <c r="BL58" s="238">
        <v>11</v>
      </c>
      <c r="BM58" s="238">
        <v>23</v>
      </c>
      <c r="CT58" s="238">
        <v>392715.14552785503</v>
      </c>
      <c r="CU58" s="238">
        <v>4972226.8533641398</v>
      </c>
      <c r="CV58" s="238">
        <v>44.895383090000003</v>
      </c>
      <c r="CW58" s="238">
        <v>-94.358747679999993</v>
      </c>
      <c r="CX58" s="238" t="s">
        <v>359</v>
      </c>
      <c r="CY58" s="238" t="s">
        <v>531</v>
      </c>
    </row>
    <row r="59" spans="1:103" x14ac:dyDescent="0.25">
      <c r="A59" s="238">
        <v>740523</v>
      </c>
      <c r="B59" s="238">
        <v>3</v>
      </c>
      <c r="C59" s="238">
        <v>7</v>
      </c>
      <c r="D59" s="238">
        <v>142.565</v>
      </c>
      <c r="E59" s="238">
        <v>43</v>
      </c>
      <c r="F59" s="238" t="s">
        <v>423</v>
      </c>
      <c r="H59" s="238">
        <v>8</v>
      </c>
      <c r="I59" s="238">
        <v>22</v>
      </c>
      <c r="K59" s="238">
        <v>19011692</v>
      </c>
      <c r="M59" s="238">
        <v>8</v>
      </c>
      <c r="N59" s="238">
        <v>7</v>
      </c>
      <c r="O59" s="238">
        <v>2019</v>
      </c>
      <c r="P59" s="238" t="s">
        <v>355</v>
      </c>
      <c r="Q59" s="238">
        <v>9</v>
      </c>
      <c r="R59" s="238" t="s">
        <v>369</v>
      </c>
      <c r="S59" s="238">
        <v>5</v>
      </c>
      <c r="T59" s="238">
        <v>0</v>
      </c>
      <c r="U59" s="238">
        <v>3</v>
      </c>
      <c r="V59" s="238">
        <v>12</v>
      </c>
      <c r="W59" s="238">
        <v>10</v>
      </c>
      <c r="X59" s="238">
        <v>2</v>
      </c>
      <c r="Y59" s="238">
        <v>1</v>
      </c>
      <c r="Z59" s="238">
        <v>1</v>
      </c>
      <c r="AB59" s="238">
        <v>1</v>
      </c>
      <c r="AC59" s="238">
        <v>98</v>
      </c>
      <c r="AD59" s="238" t="s">
        <v>452</v>
      </c>
      <c r="AF59" s="238" t="s">
        <v>426</v>
      </c>
      <c r="AG59" s="238">
        <v>7</v>
      </c>
      <c r="AH59" s="238">
        <v>2</v>
      </c>
      <c r="AI59" s="238">
        <v>2</v>
      </c>
      <c r="AJ59" s="238">
        <v>3</v>
      </c>
      <c r="AK59" s="238">
        <v>34</v>
      </c>
      <c r="AL59" s="238">
        <v>62</v>
      </c>
      <c r="AM59" s="238" t="s">
        <v>354</v>
      </c>
      <c r="AN59" s="238">
        <v>5</v>
      </c>
      <c r="AO59" s="238">
        <v>1</v>
      </c>
      <c r="AS59" s="238">
        <v>12</v>
      </c>
      <c r="AT59" s="238">
        <v>9</v>
      </c>
      <c r="AU59" s="238">
        <v>40</v>
      </c>
      <c r="AV59" s="238">
        <v>11</v>
      </c>
      <c r="AW59" s="238">
        <v>21</v>
      </c>
      <c r="AX59" s="238">
        <v>2</v>
      </c>
      <c r="AY59" s="238">
        <v>4</v>
      </c>
      <c r="AZ59" s="238">
        <v>3</v>
      </c>
      <c r="BA59" s="238">
        <v>21</v>
      </c>
      <c r="BB59" s="238">
        <v>78</v>
      </c>
      <c r="BC59" s="238" t="s">
        <v>363</v>
      </c>
      <c r="BD59" s="238">
        <v>5</v>
      </c>
      <c r="BE59" s="238">
        <v>1</v>
      </c>
      <c r="BI59" s="238">
        <v>12</v>
      </c>
      <c r="BJ59" s="238">
        <v>9</v>
      </c>
      <c r="BK59" s="238">
        <v>40</v>
      </c>
      <c r="BL59" s="238">
        <v>11</v>
      </c>
      <c r="BM59" s="238">
        <v>21</v>
      </c>
      <c r="BN59" s="238">
        <v>1</v>
      </c>
      <c r="BO59" s="238">
        <v>2</v>
      </c>
      <c r="BP59" s="238">
        <v>3</v>
      </c>
      <c r="BQ59" s="238">
        <v>34</v>
      </c>
      <c r="BY59" s="238">
        <v>12</v>
      </c>
      <c r="BZ59" s="238">
        <v>9</v>
      </c>
      <c r="CA59" s="238">
        <v>40</v>
      </c>
      <c r="CB59" s="238">
        <v>11</v>
      </c>
      <c r="CC59" s="238">
        <v>21</v>
      </c>
      <c r="CT59" s="238">
        <v>392762.79441953701</v>
      </c>
      <c r="CU59" s="238">
        <v>4972226.4038102999</v>
      </c>
      <c r="CV59" s="238">
        <v>44.895386219999999</v>
      </c>
      <c r="CW59" s="238">
        <v>-94.358144289999998</v>
      </c>
      <c r="CX59" s="238" t="s">
        <v>359</v>
      </c>
      <c r="CY59" s="238" t="s">
        <v>532</v>
      </c>
    </row>
    <row r="60" spans="1:103" x14ac:dyDescent="0.25">
      <c r="A60" s="238">
        <v>707107</v>
      </c>
      <c r="B60" s="238">
        <v>3</v>
      </c>
      <c r="C60" s="238">
        <v>7</v>
      </c>
      <c r="D60" s="238">
        <v>142.56800000000001</v>
      </c>
      <c r="E60" s="238">
        <v>43</v>
      </c>
      <c r="F60" s="238" t="s">
        <v>423</v>
      </c>
      <c r="H60" s="238">
        <v>8</v>
      </c>
      <c r="I60" s="238">
        <v>22</v>
      </c>
      <c r="K60" s="238">
        <v>19006074</v>
      </c>
      <c r="M60" s="238">
        <v>4</v>
      </c>
      <c r="N60" s="238">
        <v>25</v>
      </c>
      <c r="O60" s="238">
        <v>2019</v>
      </c>
      <c r="P60" s="238" t="s">
        <v>384</v>
      </c>
      <c r="Q60" s="238">
        <v>16</v>
      </c>
      <c r="R60" s="238">
        <v>98</v>
      </c>
      <c r="S60" s="238">
        <v>5</v>
      </c>
      <c r="T60" s="238">
        <v>0</v>
      </c>
      <c r="U60" s="238">
        <v>1</v>
      </c>
      <c r="W60" s="238">
        <v>16</v>
      </c>
      <c r="X60" s="238">
        <v>2</v>
      </c>
      <c r="Y60" s="238">
        <v>1</v>
      </c>
      <c r="Z60" s="238">
        <v>1</v>
      </c>
      <c r="AB60" s="238">
        <v>1</v>
      </c>
      <c r="AC60" s="238">
        <v>98</v>
      </c>
      <c r="AD60" s="238" t="s">
        <v>452</v>
      </c>
      <c r="AF60" s="238" t="s">
        <v>426</v>
      </c>
      <c r="AG60" s="238">
        <v>4</v>
      </c>
      <c r="AH60" s="238">
        <v>2</v>
      </c>
      <c r="AI60" s="238">
        <v>2</v>
      </c>
      <c r="AJ60" s="238">
        <v>3</v>
      </c>
      <c r="AK60" s="238">
        <v>21</v>
      </c>
      <c r="AL60" s="238">
        <v>41</v>
      </c>
      <c r="AM60" s="238" t="s">
        <v>354</v>
      </c>
      <c r="AN60" s="238">
        <v>5</v>
      </c>
      <c r="AO60" s="238">
        <v>1</v>
      </c>
      <c r="AS60" s="238">
        <v>12</v>
      </c>
      <c r="AT60" s="238">
        <v>9</v>
      </c>
      <c r="AU60" s="238">
        <v>40</v>
      </c>
      <c r="AV60" s="238">
        <v>11</v>
      </c>
      <c r="AW60" s="238">
        <v>21</v>
      </c>
      <c r="CT60" s="238">
        <v>392768.34998859902</v>
      </c>
      <c r="CU60" s="238">
        <v>4972228.8578409497</v>
      </c>
      <c r="CV60" s="238">
        <v>44.895409149999999</v>
      </c>
      <c r="CW60" s="238">
        <v>-94.358074470000005</v>
      </c>
      <c r="CX60" s="238" t="s">
        <v>359</v>
      </c>
      <c r="CY60" s="238" t="s">
        <v>533</v>
      </c>
    </row>
    <row r="61" spans="1:103" x14ac:dyDescent="0.25">
      <c r="A61" s="238">
        <v>531107</v>
      </c>
      <c r="B61" s="238">
        <v>3</v>
      </c>
      <c r="C61" s="238">
        <v>7</v>
      </c>
      <c r="D61" s="238">
        <v>142.57300000000001</v>
      </c>
      <c r="E61" s="238">
        <v>43</v>
      </c>
      <c r="F61" s="238" t="s">
        <v>423</v>
      </c>
      <c r="H61" s="238">
        <v>8</v>
      </c>
      <c r="I61" s="238">
        <v>22</v>
      </c>
      <c r="K61" s="238">
        <v>18000003</v>
      </c>
      <c r="M61" s="238">
        <v>1</v>
      </c>
      <c r="N61" s="238">
        <v>1</v>
      </c>
      <c r="O61" s="238">
        <v>2018</v>
      </c>
      <c r="P61" s="238" t="s">
        <v>361</v>
      </c>
      <c r="Q61" s="238">
        <v>1</v>
      </c>
      <c r="R61" s="238" t="s">
        <v>356</v>
      </c>
      <c r="S61" s="238">
        <v>5</v>
      </c>
      <c r="T61" s="238">
        <v>0</v>
      </c>
      <c r="U61" s="238">
        <v>1</v>
      </c>
      <c r="W61" s="238">
        <v>67</v>
      </c>
      <c r="X61" s="238">
        <v>2</v>
      </c>
      <c r="Y61" s="238">
        <v>4</v>
      </c>
      <c r="Z61" s="238">
        <v>1</v>
      </c>
      <c r="AB61" s="238">
        <v>3</v>
      </c>
      <c r="AC61" s="238">
        <v>98</v>
      </c>
      <c r="AD61" s="238" t="s">
        <v>503</v>
      </c>
      <c r="AF61" s="238" t="s">
        <v>426</v>
      </c>
      <c r="AG61" s="238">
        <v>3</v>
      </c>
      <c r="AH61" s="238">
        <v>1</v>
      </c>
      <c r="AI61" s="238">
        <v>4</v>
      </c>
      <c r="AJ61" s="238">
        <v>4</v>
      </c>
      <c r="AK61" s="238">
        <v>21</v>
      </c>
      <c r="AL61" s="238">
        <v>20</v>
      </c>
      <c r="AM61" s="238" t="s">
        <v>354</v>
      </c>
      <c r="AN61" s="238">
        <v>10</v>
      </c>
      <c r="AO61" s="238">
        <v>68</v>
      </c>
      <c r="AS61" s="238">
        <v>13</v>
      </c>
      <c r="AT61" s="238">
        <v>9</v>
      </c>
      <c r="AU61" s="238">
        <v>40</v>
      </c>
      <c r="AV61" s="238">
        <v>11</v>
      </c>
      <c r="AW61" s="238">
        <v>21</v>
      </c>
      <c r="CT61" s="238">
        <v>392775.85956997302</v>
      </c>
      <c r="CU61" s="238">
        <v>4972229.9827378197</v>
      </c>
      <c r="CV61" s="238">
        <v>44.895420399999999</v>
      </c>
      <c r="CW61" s="238">
        <v>-94.357979630000003</v>
      </c>
      <c r="CX61" s="238" t="s">
        <v>391</v>
      </c>
      <c r="CY61" s="238" t="s">
        <v>534</v>
      </c>
    </row>
    <row r="62" spans="1:103" x14ac:dyDescent="0.25">
      <c r="A62" s="238">
        <v>10989642</v>
      </c>
      <c r="B62" s="238">
        <v>3</v>
      </c>
      <c r="C62" s="238">
        <v>7</v>
      </c>
      <c r="D62" s="238">
        <v>142.57400000000001</v>
      </c>
      <c r="E62" s="238">
        <v>43</v>
      </c>
      <c r="F62" s="238" t="s">
        <v>423</v>
      </c>
      <c r="H62" s="238">
        <v>8</v>
      </c>
      <c r="I62" s="238">
        <v>22</v>
      </c>
      <c r="K62" s="238">
        <v>14201470</v>
      </c>
      <c r="L62" s="238">
        <v>143020202</v>
      </c>
      <c r="M62" s="238">
        <v>10</v>
      </c>
      <c r="N62" s="238">
        <v>17</v>
      </c>
      <c r="O62" s="238">
        <v>2014</v>
      </c>
      <c r="P62" s="238" t="s">
        <v>362</v>
      </c>
      <c r="Q62" s="238">
        <v>15</v>
      </c>
      <c r="S62" s="238">
        <v>5</v>
      </c>
      <c r="T62" s="238">
        <v>0</v>
      </c>
      <c r="U62" s="238">
        <v>2</v>
      </c>
      <c r="V62" s="238">
        <v>10</v>
      </c>
      <c r="W62" s="238">
        <v>10</v>
      </c>
      <c r="X62" s="238">
        <v>2</v>
      </c>
      <c r="Y62" s="238">
        <v>1</v>
      </c>
      <c r="Z62" s="238">
        <v>1</v>
      </c>
      <c r="AA62" s="238">
        <v>2</v>
      </c>
      <c r="AB62" s="238">
        <v>1</v>
      </c>
      <c r="AC62" s="238">
        <v>98</v>
      </c>
      <c r="AD62" s="238" t="s">
        <v>428</v>
      </c>
      <c r="AE62" s="238" t="s">
        <v>504</v>
      </c>
      <c r="AF62" s="238" t="s">
        <v>426</v>
      </c>
      <c r="AG62" s="238">
        <v>5</v>
      </c>
      <c r="AH62" s="238">
        <v>2</v>
      </c>
      <c r="AI62" s="238">
        <v>1</v>
      </c>
      <c r="AJ62" s="238">
        <v>3</v>
      </c>
      <c r="AK62" s="238">
        <v>21</v>
      </c>
      <c r="AL62" s="238">
        <v>48</v>
      </c>
      <c r="AM62" s="238" t="s">
        <v>354</v>
      </c>
      <c r="AN62" s="238">
        <v>5</v>
      </c>
      <c r="AO62" s="238">
        <v>8</v>
      </c>
      <c r="AP62" s="238">
        <v>15</v>
      </c>
      <c r="AS62" s="238">
        <v>4</v>
      </c>
      <c r="AT62" s="238">
        <v>98</v>
      </c>
      <c r="AU62" s="238">
        <v>40</v>
      </c>
      <c r="AV62" s="238">
        <v>11</v>
      </c>
      <c r="AW62" s="238">
        <v>21</v>
      </c>
      <c r="AX62" s="238">
        <v>2</v>
      </c>
      <c r="AY62" s="238">
        <v>2</v>
      </c>
      <c r="AZ62" s="238">
        <v>3</v>
      </c>
      <c r="BA62" s="238">
        <v>21</v>
      </c>
      <c r="BB62" s="238">
        <v>51</v>
      </c>
      <c r="BC62" s="238" t="s">
        <v>354</v>
      </c>
      <c r="BD62" s="238">
        <v>5</v>
      </c>
      <c r="BE62" s="238">
        <v>1</v>
      </c>
      <c r="BI62" s="238">
        <v>4</v>
      </c>
      <c r="BJ62" s="238">
        <v>98</v>
      </c>
      <c r="BK62" s="238">
        <v>40</v>
      </c>
      <c r="BL62" s="238">
        <v>11</v>
      </c>
      <c r="BM62" s="238">
        <v>21</v>
      </c>
      <c r="CT62" s="238">
        <v>392777</v>
      </c>
      <c r="CU62" s="238">
        <v>4972227</v>
      </c>
      <c r="CV62" s="238">
        <v>44.895391500000002</v>
      </c>
      <c r="CW62" s="238">
        <v>-94.357959600000001</v>
      </c>
      <c r="CX62" s="238" t="s">
        <v>359</v>
      </c>
      <c r="CY62" s="238" t="s">
        <v>535</v>
      </c>
    </row>
    <row r="63" spans="1:103" x14ac:dyDescent="0.25">
      <c r="A63" s="238">
        <v>522098</v>
      </c>
      <c r="B63" s="238">
        <v>3</v>
      </c>
      <c r="C63" s="238">
        <v>7</v>
      </c>
      <c r="D63" s="238">
        <v>142.57400000000001</v>
      </c>
      <c r="E63" s="238">
        <v>43</v>
      </c>
      <c r="F63" s="238" t="s">
        <v>423</v>
      </c>
      <c r="H63" s="238">
        <v>8</v>
      </c>
      <c r="I63" s="238">
        <v>22</v>
      </c>
      <c r="K63" s="238">
        <v>17017388</v>
      </c>
      <c r="M63" s="238">
        <v>12</v>
      </c>
      <c r="N63" s="238">
        <v>5</v>
      </c>
      <c r="O63" s="238">
        <v>2017</v>
      </c>
      <c r="P63" s="238" t="s">
        <v>368</v>
      </c>
      <c r="Q63" s="238">
        <v>11</v>
      </c>
      <c r="R63" s="238">
        <v>98</v>
      </c>
      <c r="S63" s="238">
        <v>5</v>
      </c>
      <c r="T63" s="238">
        <v>0</v>
      </c>
      <c r="U63" s="238">
        <v>1</v>
      </c>
      <c r="W63" s="238">
        <v>75</v>
      </c>
      <c r="X63" s="238">
        <v>2</v>
      </c>
      <c r="Y63" s="238">
        <v>1</v>
      </c>
      <c r="Z63" s="238">
        <v>7</v>
      </c>
      <c r="AB63" s="238">
        <v>5</v>
      </c>
      <c r="AC63" s="238">
        <v>98</v>
      </c>
      <c r="AD63" s="238" t="s">
        <v>503</v>
      </c>
      <c r="AF63" s="238" t="s">
        <v>426</v>
      </c>
      <c r="AG63" s="238">
        <v>3</v>
      </c>
      <c r="AH63" s="238">
        <v>2</v>
      </c>
      <c r="AI63" s="238">
        <v>14</v>
      </c>
      <c r="AJ63" s="238">
        <v>3</v>
      </c>
      <c r="AK63" s="238">
        <v>33</v>
      </c>
      <c r="AL63" s="238">
        <v>64</v>
      </c>
      <c r="AM63" s="238" t="s">
        <v>354</v>
      </c>
      <c r="AN63" s="238">
        <v>5</v>
      </c>
      <c r="AO63" s="238">
        <v>11</v>
      </c>
      <c r="AS63" s="238">
        <v>90</v>
      </c>
      <c r="AT63" s="238">
        <v>9</v>
      </c>
      <c r="AU63" s="238">
        <v>10</v>
      </c>
      <c r="AV63" s="238">
        <v>11</v>
      </c>
      <c r="AW63" s="238">
        <v>21</v>
      </c>
      <c r="CT63" s="238">
        <v>392778.27181135799</v>
      </c>
      <c r="CU63" s="238">
        <v>4972237.95111915</v>
      </c>
      <c r="CV63" s="238">
        <v>44.895492480000001</v>
      </c>
      <c r="CW63" s="238">
        <v>-94.357950770000002</v>
      </c>
      <c r="CX63" s="238" t="s">
        <v>391</v>
      </c>
      <c r="CY63" s="238" t="s">
        <v>536</v>
      </c>
    </row>
    <row r="64" spans="1:103" x14ac:dyDescent="0.25">
      <c r="A64" s="238">
        <v>760918</v>
      </c>
      <c r="B64" s="238">
        <v>3</v>
      </c>
      <c r="C64" s="238">
        <v>7</v>
      </c>
      <c r="D64" s="238">
        <v>142.578</v>
      </c>
      <c r="E64" s="238">
        <v>43</v>
      </c>
      <c r="F64" s="238" t="s">
        <v>423</v>
      </c>
      <c r="H64" s="238">
        <v>8</v>
      </c>
      <c r="I64" s="238">
        <v>22</v>
      </c>
      <c r="K64" s="238">
        <v>19016981</v>
      </c>
      <c r="M64" s="238">
        <v>11</v>
      </c>
      <c r="N64" s="238">
        <v>8</v>
      </c>
      <c r="O64" s="238">
        <v>2019</v>
      </c>
      <c r="P64" s="238" t="s">
        <v>362</v>
      </c>
      <c r="Q64" s="238">
        <v>17</v>
      </c>
      <c r="S64" s="238">
        <v>5</v>
      </c>
      <c r="T64" s="238">
        <v>0</v>
      </c>
      <c r="U64" s="238">
        <v>1</v>
      </c>
      <c r="W64" s="238">
        <v>17</v>
      </c>
      <c r="X64" s="238">
        <v>2</v>
      </c>
      <c r="Y64" s="238">
        <v>4</v>
      </c>
      <c r="Z64" s="238">
        <v>1</v>
      </c>
      <c r="AB64" s="238">
        <v>1</v>
      </c>
      <c r="AC64" s="238">
        <v>98</v>
      </c>
      <c r="AD64" s="238">
        <v>7</v>
      </c>
      <c r="AF64" s="238" t="s">
        <v>426</v>
      </c>
      <c r="AG64" s="238">
        <v>4</v>
      </c>
      <c r="AH64" s="238">
        <v>2</v>
      </c>
      <c r="AI64" s="238">
        <v>4</v>
      </c>
      <c r="AJ64" s="238">
        <v>4</v>
      </c>
      <c r="AK64" s="238">
        <v>21</v>
      </c>
      <c r="AL64" s="238">
        <v>85</v>
      </c>
      <c r="AM64" s="238" t="s">
        <v>354</v>
      </c>
      <c r="AN64" s="238">
        <v>5</v>
      </c>
      <c r="AO64" s="238">
        <v>1</v>
      </c>
      <c r="AS64" s="238">
        <v>12</v>
      </c>
      <c r="AT64" s="238">
        <v>9</v>
      </c>
      <c r="AU64" s="238">
        <v>40</v>
      </c>
      <c r="AV64" s="238">
        <v>11</v>
      </c>
      <c r="AW64" s="238">
        <v>21</v>
      </c>
      <c r="CT64" s="238">
        <v>392770.18511768698</v>
      </c>
      <c r="CU64" s="238">
        <v>4972227.1963066403</v>
      </c>
      <c r="CV64" s="238">
        <v>44.895394469999999</v>
      </c>
      <c r="CW64" s="238">
        <v>-94.358050879999993</v>
      </c>
      <c r="CX64" s="238" t="s">
        <v>391</v>
      </c>
      <c r="CY64" s="238" t="s">
        <v>537</v>
      </c>
    </row>
    <row r="65" spans="1:103" x14ac:dyDescent="0.25">
      <c r="A65" s="238">
        <v>530812</v>
      </c>
      <c r="B65" s="238">
        <v>3</v>
      </c>
      <c r="C65" s="238">
        <v>7</v>
      </c>
      <c r="D65" s="238">
        <v>142.58500000000001</v>
      </c>
      <c r="E65" s="238">
        <v>43</v>
      </c>
      <c r="F65" s="238" t="s">
        <v>423</v>
      </c>
      <c r="H65" s="238">
        <v>8</v>
      </c>
      <c r="I65" s="238">
        <v>22</v>
      </c>
      <c r="K65" s="238">
        <v>17018551</v>
      </c>
      <c r="M65" s="238">
        <v>12</v>
      </c>
      <c r="N65" s="238">
        <v>25</v>
      </c>
      <c r="O65" s="238">
        <v>2017</v>
      </c>
      <c r="P65" s="238" t="s">
        <v>361</v>
      </c>
      <c r="Q65" s="238">
        <v>11</v>
      </c>
      <c r="R65" s="238" t="s">
        <v>369</v>
      </c>
      <c r="S65" s="238">
        <v>5</v>
      </c>
      <c r="T65" s="238">
        <v>0</v>
      </c>
      <c r="U65" s="238">
        <v>1</v>
      </c>
      <c r="W65" s="238">
        <v>75</v>
      </c>
      <c r="X65" s="238">
        <v>4</v>
      </c>
      <c r="Y65" s="238">
        <v>1</v>
      </c>
      <c r="Z65" s="238">
        <v>1</v>
      </c>
      <c r="AB65" s="238">
        <v>5</v>
      </c>
      <c r="AC65" s="238">
        <v>98</v>
      </c>
      <c r="AD65" s="238" t="s">
        <v>503</v>
      </c>
      <c r="AF65" s="238" t="s">
        <v>426</v>
      </c>
      <c r="AG65" s="238">
        <v>3</v>
      </c>
      <c r="AH65" s="238">
        <v>2</v>
      </c>
      <c r="AI65" s="238">
        <v>4</v>
      </c>
      <c r="AJ65" s="238">
        <v>3</v>
      </c>
      <c r="AK65" s="238">
        <v>21</v>
      </c>
      <c r="AL65" s="238">
        <v>26</v>
      </c>
      <c r="AM65" s="238" t="s">
        <v>354</v>
      </c>
      <c r="AN65" s="238">
        <v>5</v>
      </c>
      <c r="AO65" s="238">
        <v>71</v>
      </c>
      <c r="AS65" s="238">
        <v>12</v>
      </c>
      <c r="AT65" s="238">
        <v>9</v>
      </c>
      <c r="AU65" s="238">
        <v>40</v>
      </c>
      <c r="AV65" s="238">
        <v>11</v>
      </c>
      <c r="AW65" s="238">
        <v>21</v>
      </c>
      <c r="CT65" s="238">
        <v>392795.37187655602</v>
      </c>
      <c r="CU65" s="238">
        <v>4972223.6286947997</v>
      </c>
      <c r="CV65" s="238">
        <v>44.895366150000001</v>
      </c>
      <c r="CW65" s="238">
        <v>-94.357731229999999</v>
      </c>
      <c r="CX65" s="238" t="s">
        <v>359</v>
      </c>
      <c r="CY65" s="238" t="s">
        <v>538</v>
      </c>
    </row>
    <row r="66" spans="1:103" x14ac:dyDescent="0.25">
      <c r="A66" s="238">
        <v>10910853</v>
      </c>
      <c r="B66" s="238">
        <v>3</v>
      </c>
      <c r="C66" s="238">
        <v>7</v>
      </c>
      <c r="D66" s="238">
        <v>142.642</v>
      </c>
      <c r="E66" s="238">
        <v>43</v>
      </c>
      <c r="F66" s="238" t="s">
        <v>423</v>
      </c>
      <c r="H66" s="238">
        <v>8</v>
      </c>
      <c r="I66" s="238">
        <v>22</v>
      </c>
      <c r="K66" s="238">
        <v>13014791</v>
      </c>
      <c r="L66" s="238">
        <v>133260028</v>
      </c>
      <c r="M66" s="238">
        <v>11</v>
      </c>
      <c r="N66" s="238">
        <v>20</v>
      </c>
      <c r="O66" s="238">
        <v>2013</v>
      </c>
      <c r="P66" s="238" t="s">
        <v>355</v>
      </c>
      <c r="Q66" s="238">
        <v>18</v>
      </c>
      <c r="R66" s="238" t="s">
        <v>369</v>
      </c>
      <c r="S66" s="238">
        <v>5</v>
      </c>
      <c r="T66" s="238">
        <v>0</v>
      </c>
      <c r="U66" s="238">
        <v>1</v>
      </c>
      <c r="V66" s="238">
        <v>8</v>
      </c>
      <c r="W66" s="238">
        <v>16</v>
      </c>
      <c r="X66" s="238">
        <v>2</v>
      </c>
      <c r="Y66" s="238">
        <v>4</v>
      </c>
      <c r="Z66" s="238">
        <v>2</v>
      </c>
      <c r="AA66" s="238">
        <v>7</v>
      </c>
      <c r="AB66" s="238">
        <v>1</v>
      </c>
      <c r="AC66" s="238">
        <v>98</v>
      </c>
      <c r="AD66" s="238" t="s">
        <v>481</v>
      </c>
      <c r="AE66" s="238" t="s">
        <v>539</v>
      </c>
      <c r="AF66" s="238" t="s">
        <v>426</v>
      </c>
      <c r="AG66" s="238">
        <v>4</v>
      </c>
      <c r="AH66" s="238">
        <v>2</v>
      </c>
      <c r="AI66" s="238">
        <v>4</v>
      </c>
      <c r="AJ66" s="238">
        <v>3</v>
      </c>
      <c r="AK66" s="238">
        <v>21</v>
      </c>
      <c r="AL66" s="238">
        <v>55</v>
      </c>
      <c r="AM66" s="238" t="s">
        <v>354</v>
      </c>
      <c r="AN66" s="238">
        <v>5</v>
      </c>
      <c r="AO66" s="238">
        <v>1</v>
      </c>
      <c r="AS66" s="238">
        <v>4</v>
      </c>
      <c r="AT66" s="238">
        <v>98</v>
      </c>
      <c r="AU66" s="238">
        <v>40</v>
      </c>
      <c r="AV66" s="238">
        <v>11</v>
      </c>
      <c r="AW66" s="238">
        <v>21</v>
      </c>
      <c r="CT66" s="238">
        <v>392888</v>
      </c>
      <c r="CU66" s="238">
        <v>4972226</v>
      </c>
      <c r="CV66" s="238">
        <v>44.895399699999999</v>
      </c>
      <c r="CW66" s="238">
        <v>-94.356562400000001</v>
      </c>
      <c r="CX66" s="238" t="s">
        <v>359</v>
      </c>
      <c r="CY66" s="238" t="s">
        <v>540</v>
      </c>
    </row>
    <row r="67" spans="1:103" x14ac:dyDescent="0.25">
      <c r="A67" s="238">
        <v>10883032</v>
      </c>
      <c r="B67" s="238">
        <v>3</v>
      </c>
      <c r="C67" s="238">
        <v>7</v>
      </c>
      <c r="D67" s="238">
        <v>142.697</v>
      </c>
      <c r="E67" s="238">
        <v>43</v>
      </c>
      <c r="F67" s="238" t="s">
        <v>423</v>
      </c>
      <c r="H67" s="238">
        <v>8</v>
      </c>
      <c r="I67" s="238">
        <v>22</v>
      </c>
      <c r="K67" s="238">
        <v>13003189</v>
      </c>
      <c r="L67" s="238">
        <v>130780210</v>
      </c>
      <c r="M67" s="238">
        <v>3</v>
      </c>
      <c r="N67" s="238">
        <v>18</v>
      </c>
      <c r="O67" s="238">
        <v>2013</v>
      </c>
      <c r="P67" s="238" t="s">
        <v>361</v>
      </c>
      <c r="Q67" s="238">
        <v>17</v>
      </c>
      <c r="R67" s="238" t="s">
        <v>356</v>
      </c>
      <c r="S67" s="238">
        <v>5</v>
      </c>
      <c r="T67" s="238">
        <v>0</v>
      </c>
      <c r="U67" s="238">
        <v>2</v>
      </c>
      <c r="V67" s="238">
        <v>5</v>
      </c>
      <c r="W67" s="238">
        <v>10</v>
      </c>
      <c r="X67" s="238">
        <v>10</v>
      </c>
      <c r="Y67" s="238">
        <v>2</v>
      </c>
      <c r="Z67" s="238">
        <v>7</v>
      </c>
      <c r="AA67" s="238">
        <v>2</v>
      </c>
      <c r="AB67" s="238">
        <v>5</v>
      </c>
      <c r="AC67" s="238">
        <v>98</v>
      </c>
      <c r="AD67" s="238" t="s">
        <v>430</v>
      </c>
      <c r="AE67" s="238" t="s">
        <v>541</v>
      </c>
      <c r="AF67" s="238" t="s">
        <v>426</v>
      </c>
      <c r="AG67" s="238">
        <v>10</v>
      </c>
      <c r="AH67" s="238">
        <v>2</v>
      </c>
      <c r="AI67" s="238">
        <v>2</v>
      </c>
      <c r="AJ67" s="238">
        <v>2</v>
      </c>
      <c r="AK67" s="238">
        <v>24</v>
      </c>
      <c r="AL67" s="238">
        <v>19</v>
      </c>
      <c r="AM67" s="238" t="s">
        <v>363</v>
      </c>
      <c r="AN67" s="238">
        <v>5</v>
      </c>
      <c r="AO67" s="238">
        <v>2</v>
      </c>
      <c r="AS67" s="238">
        <v>4</v>
      </c>
      <c r="AT67" s="238">
        <v>98</v>
      </c>
      <c r="AU67" s="238">
        <v>40</v>
      </c>
      <c r="AV67" s="238">
        <v>11</v>
      </c>
      <c r="AW67" s="238">
        <v>21</v>
      </c>
      <c r="AX67" s="238">
        <v>2</v>
      </c>
      <c r="AY67" s="238">
        <v>2</v>
      </c>
      <c r="AZ67" s="238">
        <v>4</v>
      </c>
      <c r="BA67" s="238">
        <v>21</v>
      </c>
      <c r="BB67" s="238">
        <v>25</v>
      </c>
      <c r="BC67" s="238" t="s">
        <v>363</v>
      </c>
      <c r="BD67" s="238">
        <v>5</v>
      </c>
      <c r="BE67" s="238">
        <v>1</v>
      </c>
      <c r="BI67" s="238">
        <v>4</v>
      </c>
      <c r="BJ67" s="238">
        <v>98</v>
      </c>
      <c r="BK67" s="238">
        <v>40</v>
      </c>
      <c r="BL67" s="238">
        <v>11</v>
      </c>
      <c r="BM67" s="238">
        <v>21</v>
      </c>
      <c r="CT67" s="238">
        <v>392976</v>
      </c>
      <c r="CU67" s="238">
        <v>4972226</v>
      </c>
      <c r="CV67" s="238">
        <v>44.895414600000002</v>
      </c>
      <c r="CW67" s="238">
        <v>-94.355450300000001</v>
      </c>
      <c r="CX67" s="238" t="s">
        <v>359</v>
      </c>
      <c r="CY67" s="238" t="s">
        <v>542</v>
      </c>
    </row>
    <row r="68" spans="1:103" x14ac:dyDescent="0.25">
      <c r="A68" s="238">
        <v>10898246</v>
      </c>
      <c r="B68" s="238">
        <v>3</v>
      </c>
      <c r="C68" s="238">
        <v>7</v>
      </c>
      <c r="D68" s="238">
        <v>142.697</v>
      </c>
      <c r="E68" s="238">
        <v>43</v>
      </c>
      <c r="F68" s="238" t="s">
        <v>423</v>
      </c>
      <c r="H68" s="238">
        <v>8</v>
      </c>
      <c r="I68" s="238">
        <v>22</v>
      </c>
      <c r="K68" s="238">
        <v>13011496</v>
      </c>
      <c r="L68" s="238">
        <v>132520016</v>
      </c>
      <c r="M68" s="238">
        <v>9</v>
      </c>
      <c r="N68" s="238">
        <v>8</v>
      </c>
      <c r="O68" s="238">
        <v>2013</v>
      </c>
      <c r="P68" s="238" t="s">
        <v>366</v>
      </c>
      <c r="Q68" s="238">
        <v>14</v>
      </c>
      <c r="S68" s="238">
        <v>5</v>
      </c>
      <c r="T68" s="238">
        <v>0</v>
      </c>
      <c r="U68" s="238">
        <v>2</v>
      </c>
      <c r="V68" s="238">
        <v>11</v>
      </c>
      <c r="W68" s="238">
        <v>10</v>
      </c>
      <c r="X68" s="238">
        <v>2</v>
      </c>
      <c r="Y68" s="238">
        <v>1</v>
      </c>
      <c r="Z68" s="238">
        <v>1</v>
      </c>
      <c r="AA68" s="238">
        <v>2</v>
      </c>
      <c r="AB68" s="238">
        <v>1</v>
      </c>
      <c r="AC68" s="238">
        <v>98</v>
      </c>
      <c r="AD68" s="238" t="s">
        <v>424</v>
      </c>
      <c r="AE68" s="238" t="s">
        <v>543</v>
      </c>
      <c r="AF68" s="238" t="s">
        <v>426</v>
      </c>
      <c r="AG68" s="238">
        <v>6</v>
      </c>
      <c r="AH68" s="238">
        <v>2</v>
      </c>
      <c r="AI68" s="238">
        <v>4</v>
      </c>
      <c r="AJ68" s="238">
        <v>4</v>
      </c>
      <c r="AK68" s="238">
        <v>22</v>
      </c>
      <c r="AL68" s="238">
        <v>44</v>
      </c>
      <c r="AM68" s="238" t="s">
        <v>363</v>
      </c>
      <c r="AN68" s="238">
        <v>2</v>
      </c>
      <c r="AO68" s="238">
        <v>6</v>
      </c>
      <c r="AP68" s="238">
        <v>15</v>
      </c>
      <c r="AS68" s="238">
        <v>4</v>
      </c>
      <c r="AT68" s="238">
        <v>98</v>
      </c>
      <c r="AU68" s="238">
        <v>40</v>
      </c>
      <c r="AV68" s="238">
        <v>11</v>
      </c>
      <c r="AW68" s="238">
        <v>21</v>
      </c>
      <c r="AX68" s="238">
        <v>2</v>
      </c>
      <c r="AY68" s="238">
        <v>2</v>
      </c>
      <c r="AZ68" s="238">
        <v>3</v>
      </c>
      <c r="BA68" s="238">
        <v>21</v>
      </c>
      <c r="BB68" s="238">
        <v>56</v>
      </c>
      <c r="BC68" s="238" t="s">
        <v>354</v>
      </c>
      <c r="BD68" s="238">
        <v>5</v>
      </c>
      <c r="BE68" s="238">
        <v>1</v>
      </c>
      <c r="BF68" s="238">
        <v>1</v>
      </c>
      <c r="BI68" s="238">
        <v>4</v>
      </c>
      <c r="BJ68" s="238">
        <v>98</v>
      </c>
      <c r="BK68" s="238">
        <v>40</v>
      </c>
      <c r="BL68" s="238">
        <v>11</v>
      </c>
      <c r="BM68" s="238">
        <v>21</v>
      </c>
      <c r="CT68" s="238">
        <v>392976</v>
      </c>
      <c r="CU68" s="238">
        <v>4972226</v>
      </c>
      <c r="CV68" s="238">
        <v>44.895414600000002</v>
      </c>
      <c r="CW68" s="238">
        <v>-94.355450300000001</v>
      </c>
      <c r="CX68" s="238" t="s">
        <v>359</v>
      </c>
      <c r="CY68" s="238" t="s">
        <v>544</v>
      </c>
    </row>
    <row r="69" spans="1:103" x14ac:dyDescent="0.25">
      <c r="A69" s="238">
        <v>10894579</v>
      </c>
      <c r="B69" s="238">
        <v>3</v>
      </c>
      <c r="C69" s="238">
        <v>7</v>
      </c>
      <c r="D69" s="238">
        <v>142.715</v>
      </c>
      <c r="E69" s="238">
        <v>43</v>
      </c>
      <c r="F69" s="238" t="s">
        <v>423</v>
      </c>
      <c r="H69" s="238">
        <v>8</v>
      </c>
      <c r="I69" s="238">
        <v>22</v>
      </c>
      <c r="K69" s="238">
        <v>13009080</v>
      </c>
      <c r="L69" s="238">
        <v>132020113</v>
      </c>
      <c r="M69" s="238">
        <v>7</v>
      </c>
      <c r="N69" s="238">
        <v>19</v>
      </c>
      <c r="O69" s="238">
        <v>2013</v>
      </c>
      <c r="P69" s="238" t="s">
        <v>362</v>
      </c>
      <c r="Q69" s="238">
        <v>18</v>
      </c>
      <c r="S69" s="238">
        <v>5</v>
      </c>
      <c r="T69" s="238">
        <v>0</v>
      </c>
      <c r="U69" s="238">
        <v>3</v>
      </c>
      <c r="V69" s="238">
        <v>1</v>
      </c>
      <c r="W69" s="238">
        <v>10</v>
      </c>
      <c r="X69" s="238">
        <v>2</v>
      </c>
      <c r="Y69" s="238">
        <v>1</v>
      </c>
      <c r="Z69" s="238">
        <v>1</v>
      </c>
      <c r="AB69" s="238">
        <v>1</v>
      </c>
      <c r="AC69" s="238">
        <v>98</v>
      </c>
      <c r="AD69" s="238" t="s">
        <v>441</v>
      </c>
      <c r="AE69" s="238" t="s">
        <v>545</v>
      </c>
      <c r="AF69" s="238" t="s">
        <v>426</v>
      </c>
      <c r="AG69" s="238">
        <v>7</v>
      </c>
      <c r="AH69" s="238">
        <v>2</v>
      </c>
      <c r="AI69" s="238">
        <v>2</v>
      </c>
      <c r="AK69" s="238">
        <v>8</v>
      </c>
      <c r="AN69" s="238">
        <v>99</v>
      </c>
      <c r="AS69" s="238">
        <v>4</v>
      </c>
      <c r="AT69" s="238">
        <v>98</v>
      </c>
      <c r="AU69" s="238">
        <v>40</v>
      </c>
      <c r="AV69" s="238">
        <v>11</v>
      </c>
      <c r="AW69" s="238">
        <v>21</v>
      </c>
      <c r="AX69" s="238">
        <v>2</v>
      </c>
      <c r="AY69" s="238">
        <v>2</v>
      </c>
      <c r="AZ69" s="238">
        <v>4</v>
      </c>
      <c r="BA69" s="238">
        <v>26</v>
      </c>
      <c r="BB69" s="238">
        <v>77</v>
      </c>
      <c r="BC69" s="238" t="s">
        <v>363</v>
      </c>
      <c r="BD69" s="238">
        <v>5</v>
      </c>
      <c r="BE69" s="238">
        <v>1</v>
      </c>
      <c r="BI69" s="238">
        <v>4</v>
      </c>
      <c r="BJ69" s="238">
        <v>98</v>
      </c>
      <c r="BK69" s="238">
        <v>40</v>
      </c>
      <c r="BL69" s="238">
        <v>11</v>
      </c>
      <c r="BM69" s="238">
        <v>21</v>
      </c>
      <c r="BN69" s="238">
        <v>2</v>
      </c>
      <c r="BO69" s="238">
        <v>2</v>
      </c>
      <c r="BP69" s="238">
        <v>4</v>
      </c>
      <c r="BQ69" s="238">
        <v>26</v>
      </c>
      <c r="BR69" s="238">
        <v>35</v>
      </c>
      <c r="BS69" s="238" t="s">
        <v>363</v>
      </c>
      <c r="BT69" s="238">
        <v>5</v>
      </c>
      <c r="BU69" s="238">
        <v>15</v>
      </c>
      <c r="BY69" s="238">
        <v>4</v>
      </c>
      <c r="BZ69" s="238">
        <v>98</v>
      </c>
      <c r="CA69" s="238">
        <v>40</v>
      </c>
      <c r="CB69" s="238">
        <v>11</v>
      </c>
      <c r="CC69" s="238">
        <v>21</v>
      </c>
      <c r="CT69" s="238">
        <v>393005</v>
      </c>
      <c r="CU69" s="238">
        <v>4972226</v>
      </c>
      <c r="CV69" s="238">
        <v>44.8954211</v>
      </c>
      <c r="CW69" s="238">
        <v>-94.355078899999995</v>
      </c>
      <c r="CX69" s="238" t="s">
        <v>359</v>
      </c>
      <c r="CY69" s="238" t="s">
        <v>546</v>
      </c>
    </row>
    <row r="70" spans="1:103" x14ac:dyDescent="0.25">
      <c r="A70" s="238">
        <v>10804363</v>
      </c>
      <c r="B70" s="238">
        <v>3</v>
      </c>
      <c r="C70" s="238">
        <v>7</v>
      </c>
      <c r="D70" s="238">
        <v>142.76400000000001</v>
      </c>
      <c r="E70" s="238">
        <v>43</v>
      </c>
      <c r="F70" s="238" t="s">
        <v>423</v>
      </c>
      <c r="H70" s="238">
        <v>8</v>
      </c>
      <c r="I70" s="238">
        <v>22</v>
      </c>
      <c r="K70" s="238" t="s">
        <v>547</v>
      </c>
      <c r="L70" s="238">
        <v>120200198</v>
      </c>
      <c r="M70" s="238">
        <v>1</v>
      </c>
      <c r="N70" s="238">
        <v>20</v>
      </c>
      <c r="O70" s="238">
        <v>2012</v>
      </c>
      <c r="P70" s="238" t="s">
        <v>362</v>
      </c>
      <c r="Q70" s="238">
        <v>9</v>
      </c>
      <c r="R70" s="238" t="s">
        <v>356</v>
      </c>
      <c r="S70" s="238">
        <v>5</v>
      </c>
      <c r="T70" s="238">
        <v>0</v>
      </c>
      <c r="U70" s="238">
        <v>1</v>
      </c>
      <c r="V70" s="238">
        <v>90</v>
      </c>
      <c r="W70" s="238">
        <v>32</v>
      </c>
      <c r="X70" s="238">
        <v>4</v>
      </c>
      <c r="Y70" s="238">
        <v>1</v>
      </c>
      <c r="Z70" s="238">
        <v>4</v>
      </c>
      <c r="AB70" s="238">
        <v>3</v>
      </c>
      <c r="AC70" s="238">
        <v>98</v>
      </c>
      <c r="AD70" s="238" t="s">
        <v>430</v>
      </c>
      <c r="AE70" s="238" t="s">
        <v>548</v>
      </c>
      <c r="AF70" s="238" t="s">
        <v>426</v>
      </c>
      <c r="AG70" s="238">
        <v>3</v>
      </c>
      <c r="AH70" s="238">
        <v>2</v>
      </c>
      <c r="AI70" s="238">
        <v>4</v>
      </c>
      <c r="AJ70" s="238">
        <v>4</v>
      </c>
      <c r="AK70" s="238">
        <v>21</v>
      </c>
      <c r="AL70" s="238">
        <v>44</v>
      </c>
      <c r="AM70" s="238" t="s">
        <v>363</v>
      </c>
      <c r="AN70" s="238">
        <v>5</v>
      </c>
      <c r="AS70" s="238">
        <v>7</v>
      </c>
      <c r="AT70" s="238">
        <v>2</v>
      </c>
      <c r="AU70" s="238">
        <v>40</v>
      </c>
      <c r="AV70" s="238">
        <v>11</v>
      </c>
      <c r="AW70" s="238">
        <v>21</v>
      </c>
      <c r="CT70" s="238">
        <v>393084</v>
      </c>
      <c r="CU70" s="238">
        <v>4972227</v>
      </c>
      <c r="CV70" s="238">
        <v>44.895438499999997</v>
      </c>
      <c r="CW70" s="238">
        <v>-94.354079999999996</v>
      </c>
      <c r="CX70" s="238" t="s">
        <v>359</v>
      </c>
      <c r="CY70" s="238" t="s">
        <v>549</v>
      </c>
    </row>
    <row r="71" spans="1:103" x14ac:dyDescent="0.25">
      <c r="A71" s="238">
        <v>10892024</v>
      </c>
      <c r="B71" s="238">
        <v>3</v>
      </c>
      <c r="C71" s="238">
        <v>7</v>
      </c>
      <c r="D71" s="238">
        <v>142.77000000000001</v>
      </c>
      <c r="E71" s="238">
        <v>43</v>
      </c>
      <c r="F71" s="238" t="s">
        <v>423</v>
      </c>
      <c r="H71" s="238">
        <v>8</v>
      </c>
      <c r="I71" s="238">
        <v>22</v>
      </c>
      <c r="K71" s="238">
        <v>13007200</v>
      </c>
      <c r="L71" s="238">
        <v>131620124</v>
      </c>
      <c r="M71" s="238">
        <v>6</v>
      </c>
      <c r="N71" s="238">
        <v>11</v>
      </c>
      <c r="O71" s="238">
        <v>2013</v>
      </c>
      <c r="P71" s="238" t="s">
        <v>368</v>
      </c>
      <c r="Q71" s="238">
        <v>7</v>
      </c>
      <c r="S71" s="238">
        <v>5</v>
      </c>
      <c r="T71" s="238">
        <v>0</v>
      </c>
      <c r="U71" s="238">
        <v>2</v>
      </c>
      <c r="V71" s="238">
        <v>11</v>
      </c>
      <c r="W71" s="238">
        <v>10</v>
      </c>
      <c r="X71" s="238">
        <v>10</v>
      </c>
      <c r="Y71" s="238">
        <v>1</v>
      </c>
      <c r="Z71" s="238">
        <v>1</v>
      </c>
      <c r="AB71" s="238">
        <v>1</v>
      </c>
      <c r="AC71" s="238">
        <v>98</v>
      </c>
      <c r="AD71" s="238" t="s">
        <v>550</v>
      </c>
      <c r="AE71" s="238" t="s">
        <v>466</v>
      </c>
      <c r="AF71" s="238" t="s">
        <v>426</v>
      </c>
      <c r="AG71" s="238">
        <v>6</v>
      </c>
      <c r="AH71" s="238">
        <v>2</v>
      </c>
      <c r="AI71" s="238">
        <v>3</v>
      </c>
      <c r="AJ71" s="238">
        <v>1</v>
      </c>
      <c r="AK71" s="238">
        <v>33</v>
      </c>
      <c r="AL71" s="238">
        <v>55</v>
      </c>
      <c r="AM71" s="238" t="s">
        <v>363</v>
      </c>
      <c r="AN71" s="238">
        <v>5</v>
      </c>
      <c r="AO71" s="238">
        <v>11</v>
      </c>
      <c r="AS71" s="238">
        <v>7</v>
      </c>
      <c r="AT71" s="238">
        <v>98</v>
      </c>
      <c r="AU71" s="238">
        <v>30</v>
      </c>
      <c r="AV71" s="238">
        <v>11</v>
      </c>
      <c r="AW71" s="238">
        <v>20</v>
      </c>
      <c r="AX71" s="238">
        <v>2</v>
      </c>
      <c r="AY71" s="238">
        <v>3</v>
      </c>
      <c r="AZ71" s="238">
        <v>2</v>
      </c>
      <c r="BA71" s="238">
        <v>24</v>
      </c>
      <c r="BB71" s="238">
        <v>60</v>
      </c>
      <c r="BC71" s="238" t="s">
        <v>354</v>
      </c>
      <c r="BD71" s="238">
        <v>5</v>
      </c>
      <c r="BE71" s="238">
        <v>1</v>
      </c>
      <c r="BI71" s="238">
        <v>7</v>
      </c>
      <c r="BJ71" s="238">
        <v>98</v>
      </c>
      <c r="BK71" s="238">
        <v>30</v>
      </c>
      <c r="BL71" s="238">
        <v>11</v>
      </c>
      <c r="BM71" s="238">
        <v>20</v>
      </c>
      <c r="CT71" s="238">
        <v>393093</v>
      </c>
      <c r="CU71" s="238">
        <v>4972227</v>
      </c>
      <c r="CV71" s="238">
        <v>44.895440700000002</v>
      </c>
      <c r="CW71" s="238">
        <v>-94.353957699999995</v>
      </c>
      <c r="CX71" s="238" t="s">
        <v>359</v>
      </c>
      <c r="CY71" s="238" t="s">
        <v>551</v>
      </c>
    </row>
    <row r="72" spans="1:103" x14ac:dyDescent="0.25">
      <c r="A72" s="238">
        <v>10982990</v>
      </c>
      <c r="B72" s="238">
        <v>3</v>
      </c>
      <c r="C72" s="238">
        <v>7</v>
      </c>
      <c r="D72" s="238">
        <v>142.77600000000001</v>
      </c>
      <c r="E72" s="238">
        <v>43</v>
      </c>
      <c r="F72" s="238" t="s">
        <v>423</v>
      </c>
      <c r="H72" s="238">
        <v>8</v>
      </c>
      <c r="I72" s="238">
        <v>22</v>
      </c>
      <c r="K72" s="238">
        <v>14011692</v>
      </c>
      <c r="L72" s="238">
        <v>142470198</v>
      </c>
      <c r="M72" s="238">
        <v>9</v>
      </c>
      <c r="N72" s="238">
        <v>4</v>
      </c>
      <c r="O72" s="238">
        <v>2014</v>
      </c>
      <c r="P72" s="238" t="s">
        <v>384</v>
      </c>
      <c r="Q72" s="238">
        <v>17</v>
      </c>
      <c r="S72" s="238">
        <v>4</v>
      </c>
      <c r="T72" s="238">
        <v>0</v>
      </c>
      <c r="U72" s="238">
        <v>1</v>
      </c>
      <c r="V72" s="238">
        <v>90</v>
      </c>
      <c r="W72" s="238">
        <v>92</v>
      </c>
      <c r="X72" s="238">
        <v>4</v>
      </c>
      <c r="Y72" s="238">
        <v>1</v>
      </c>
      <c r="Z72" s="238">
        <v>2</v>
      </c>
      <c r="AB72" s="238">
        <v>9</v>
      </c>
      <c r="AC72" s="238">
        <v>98</v>
      </c>
      <c r="AD72" s="238" t="s">
        <v>441</v>
      </c>
      <c r="AE72" s="238" t="s">
        <v>552</v>
      </c>
      <c r="AF72" s="238" t="s">
        <v>426</v>
      </c>
      <c r="AG72" s="238">
        <v>4</v>
      </c>
      <c r="AH72" s="238">
        <v>2</v>
      </c>
      <c r="AI72" s="238">
        <v>31</v>
      </c>
      <c r="AJ72" s="238">
        <v>6</v>
      </c>
      <c r="AK72" s="238">
        <v>23</v>
      </c>
      <c r="AL72" s="238">
        <v>39</v>
      </c>
      <c r="AM72" s="238" t="s">
        <v>354</v>
      </c>
      <c r="AN72" s="238">
        <v>5</v>
      </c>
      <c r="AS72" s="238">
        <v>7</v>
      </c>
      <c r="AT72" s="238">
        <v>98</v>
      </c>
      <c r="AU72" s="238">
        <v>40</v>
      </c>
      <c r="AV72" s="238">
        <v>11</v>
      </c>
      <c r="AW72" s="238">
        <v>21</v>
      </c>
      <c r="CT72" s="238">
        <v>393103</v>
      </c>
      <c r="CU72" s="238">
        <v>4972227</v>
      </c>
      <c r="CV72" s="238">
        <v>44.895442699999997</v>
      </c>
      <c r="CW72" s="238">
        <v>-94.353840899999994</v>
      </c>
      <c r="CX72" s="238" t="s">
        <v>359</v>
      </c>
      <c r="CY72" s="238" t="s">
        <v>553</v>
      </c>
    </row>
    <row r="73" spans="1:103" x14ac:dyDescent="0.25">
      <c r="A73" s="238">
        <v>10971898</v>
      </c>
      <c r="B73" s="238">
        <v>3</v>
      </c>
      <c r="C73" s="238">
        <v>7</v>
      </c>
      <c r="D73" s="238">
        <v>142.77799999999999</v>
      </c>
      <c r="E73" s="238">
        <v>43</v>
      </c>
      <c r="F73" s="238" t="s">
        <v>423</v>
      </c>
      <c r="H73" s="238">
        <v>8</v>
      </c>
      <c r="I73" s="238">
        <v>22</v>
      </c>
      <c r="K73" s="238">
        <v>14004103</v>
      </c>
      <c r="L73" s="238">
        <v>140930156</v>
      </c>
      <c r="M73" s="238">
        <v>4</v>
      </c>
      <c r="N73" s="238">
        <v>3</v>
      </c>
      <c r="O73" s="238">
        <v>2014</v>
      </c>
      <c r="P73" s="238" t="s">
        <v>384</v>
      </c>
      <c r="Q73" s="238">
        <v>19</v>
      </c>
      <c r="S73" s="238">
        <v>5</v>
      </c>
      <c r="T73" s="238">
        <v>0</v>
      </c>
      <c r="U73" s="238">
        <v>2</v>
      </c>
      <c r="V73" s="238">
        <v>5</v>
      </c>
      <c r="W73" s="238">
        <v>10</v>
      </c>
      <c r="X73" s="238">
        <v>3</v>
      </c>
      <c r="Y73" s="238">
        <v>1</v>
      </c>
      <c r="Z73" s="238">
        <v>4</v>
      </c>
      <c r="AA73" s="238">
        <v>5</v>
      </c>
      <c r="AB73" s="238">
        <v>3</v>
      </c>
      <c r="AC73" s="238">
        <v>98</v>
      </c>
      <c r="AD73" s="238" t="s">
        <v>554</v>
      </c>
      <c r="AE73" s="238" t="s">
        <v>477</v>
      </c>
      <c r="AF73" s="238" t="s">
        <v>426</v>
      </c>
      <c r="AG73" s="238">
        <v>10</v>
      </c>
      <c r="AH73" s="238">
        <v>2</v>
      </c>
      <c r="AI73" s="238">
        <v>1</v>
      </c>
      <c r="AJ73" s="238">
        <v>3</v>
      </c>
      <c r="AK73" s="238">
        <v>23</v>
      </c>
      <c r="AL73" s="238">
        <v>44</v>
      </c>
      <c r="AM73" s="238" t="s">
        <v>363</v>
      </c>
      <c r="AN73" s="238">
        <v>5</v>
      </c>
      <c r="AS73" s="238">
        <v>7</v>
      </c>
      <c r="AT73" s="238">
        <v>2</v>
      </c>
      <c r="AU73" s="238">
        <v>40</v>
      </c>
      <c r="AV73" s="238">
        <v>11</v>
      </c>
      <c r="AW73" s="238">
        <v>21</v>
      </c>
      <c r="AX73" s="238">
        <v>2</v>
      </c>
      <c r="AY73" s="238">
        <v>2</v>
      </c>
      <c r="AZ73" s="238">
        <v>1</v>
      </c>
      <c r="BA73" s="238">
        <v>8</v>
      </c>
      <c r="BB73" s="238">
        <v>24</v>
      </c>
      <c r="BC73" s="238" t="s">
        <v>354</v>
      </c>
      <c r="BD73" s="238">
        <v>5</v>
      </c>
      <c r="BE73" s="238">
        <v>1</v>
      </c>
      <c r="BF73" s="238">
        <v>1</v>
      </c>
      <c r="BI73" s="238">
        <v>7</v>
      </c>
      <c r="BJ73" s="238">
        <v>2</v>
      </c>
      <c r="BK73" s="238">
        <v>40</v>
      </c>
      <c r="BL73" s="238">
        <v>11</v>
      </c>
      <c r="BM73" s="238">
        <v>21</v>
      </c>
      <c r="CT73" s="238">
        <v>393106</v>
      </c>
      <c r="CU73" s="238">
        <v>4972227</v>
      </c>
      <c r="CV73" s="238">
        <v>44.895443399999998</v>
      </c>
      <c r="CW73" s="238">
        <v>-94.353794399999998</v>
      </c>
      <c r="CX73" s="238" t="s">
        <v>359</v>
      </c>
      <c r="CY73" s="238" t="s">
        <v>555</v>
      </c>
    </row>
    <row r="74" spans="1:103" x14ac:dyDescent="0.25">
      <c r="A74" s="238">
        <v>531415</v>
      </c>
      <c r="B74" s="238">
        <v>3</v>
      </c>
      <c r="C74" s="238">
        <v>7</v>
      </c>
      <c r="D74" s="238">
        <v>142.90199999999999</v>
      </c>
      <c r="E74" s="238">
        <v>43</v>
      </c>
      <c r="F74" s="238" t="s">
        <v>423</v>
      </c>
      <c r="H74" s="238">
        <v>8</v>
      </c>
      <c r="I74" s="238">
        <v>22</v>
      </c>
      <c r="K74" s="238">
        <v>17018792</v>
      </c>
      <c r="M74" s="238">
        <v>12</v>
      </c>
      <c r="N74" s="238">
        <v>29</v>
      </c>
      <c r="O74" s="238">
        <v>2017</v>
      </c>
      <c r="P74" s="238" t="s">
        <v>362</v>
      </c>
      <c r="Q74" s="238">
        <v>18</v>
      </c>
      <c r="S74" s="238">
        <v>4</v>
      </c>
      <c r="T74" s="238">
        <v>0</v>
      </c>
      <c r="U74" s="238">
        <v>2</v>
      </c>
      <c r="V74" s="238">
        <v>13</v>
      </c>
      <c r="W74" s="238">
        <v>10</v>
      </c>
      <c r="X74" s="238">
        <v>16</v>
      </c>
      <c r="Y74" s="238">
        <v>4</v>
      </c>
      <c r="Z74" s="238">
        <v>1</v>
      </c>
      <c r="AB74" s="238">
        <v>3</v>
      </c>
      <c r="AC74" s="238">
        <v>98</v>
      </c>
      <c r="AD74" s="238" t="s">
        <v>503</v>
      </c>
      <c r="AF74" s="238" t="s">
        <v>426</v>
      </c>
      <c r="AG74" s="238">
        <v>8</v>
      </c>
      <c r="AH74" s="238">
        <v>2</v>
      </c>
      <c r="AI74" s="238">
        <v>2</v>
      </c>
      <c r="AJ74" s="238">
        <v>3</v>
      </c>
      <c r="AK74" s="238">
        <v>21</v>
      </c>
      <c r="AL74" s="238">
        <v>38</v>
      </c>
      <c r="AM74" s="238" t="s">
        <v>354</v>
      </c>
      <c r="AN74" s="238">
        <v>10</v>
      </c>
      <c r="AO74" s="238">
        <v>70</v>
      </c>
      <c r="AS74" s="238">
        <v>12</v>
      </c>
      <c r="AT74" s="238">
        <v>9</v>
      </c>
      <c r="AU74" s="238">
        <v>40</v>
      </c>
      <c r="AV74" s="238">
        <v>11</v>
      </c>
      <c r="AW74" s="238">
        <v>21</v>
      </c>
      <c r="AX74" s="238">
        <v>2</v>
      </c>
      <c r="AY74" s="238">
        <v>2</v>
      </c>
      <c r="AZ74" s="238">
        <v>4</v>
      </c>
      <c r="BA74" s="238">
        <v>24</v>
      </c>
      <c r="BB74" s="238">
        <v>30</v>
      </c>
      <c r="BC74" s="238" t="s">
        <v>363</v>
      </c>
      <c r="BD74" s="238">
        <v>5</v>
      </c>
      <c r="BE74" s="238">
        <v>1</v>
      </c>
      <c r="BI74" s="238">
        <v>12</v>
      </c>
      <c r="BJ74" s="238">
        <v>9</v>
      </c>
      <c r="BK74" s="238">
        <v>40</v>
      </c>
      <c r="BL74" s="238">
        <v>11</v>
      </c>
      <c r="BM74" s="238">
        <v>21</v>
      </c>
      <c r="CT74" s="238">
        <v>393304.82373706001</v>
      </c>
      <c r="CU74" s="238">
        <v>4972226.7389866803</v>
      </c>
      <c r="CV74" s="238">
        <v>44.895470660000001</v>
      </c>
      <c r="CW74" s="238">
        <v>-94.351281549999996</v>
      </c>
      <c r="CX74" s="238" t="s">
        <v>359</v>
      </c>
      <c r="CY74" s="238" t="s">
        <v>556</v>
      </c>
    </row>
    <row r="75" spans="1:103" x14ac:dyDescent="0.25">
      <c r="A75" s="238">
        <v>744509</v>
      </c>
      <c r="B75" s="238">
        <v>3</v>
      </c>
      <c r="C75" s="238">
        <v>7</v>
      </c>
      <c r="D75" s="238">
        <v>142.95599999999999</v>
      </c>
      <c r="E75" s="238">
        <v>43</v>
      </c>
      <c r="F75" s="238" t="s">
        <v>423</v>
      </c>
      <c r="H75" s="238">
        <v>8</v>
      </c>
      <c r="I75" s="238">
        <v>22</v>
      </c>
      <c r="K75" s="238">
        <v>19013062</v>
      </c>
      <c r="M75" s="238">
        <v>9</v>
      </c>
      <c r="N75" s="238">
        <v>2</v>
      </c>
      <c r="O75" s="238">
        <v>2019</v>
      </c>
      <c r="P75" s="238" t="s">
        <v>361</v>
      </c>
      <c r="Q75" s="238">
        <v>16</v>
      </c>
      <c r="R75" s="238">
        <v>98</v>
      </c>
      <c r="S75" s="238">
        <v>5</v>
      </c>
      <c r="T75" s="238">
        <v>0</v>
      </c>
      <c r="U75" s="238">
        <v>2</v>
      </c>
      <c r="V75" s="238">
        <v>12</v>
      </c>
      <c r="W75" s="238">
        <v>10</v>
      </c>
      <c r="X75" s="238">
        <v>2</v>
      </c>
      <c r="Y75" s="238">
        <v>1</v>
      </c>
      <c r="Z75" s="238">
        <v>1</v>
      </c>
      <c r="AB75" s="238">
        <v>1</v>
      </c>
      <c r="AC75" s="238">
        <v>98</v>
      </c>
      <c r="AD75" s="238" t="s">
        <v>452</v>
      </c>
      <c r="AF75" s="238" t="s">
        <v>426</v>
      </c>
      <c r="AG75" s="238">
        <v>7</v>
      </c>
      <c r="AH75" s="238">
        <v>2</v>
      </c>
      <c r="AI75" s="238">
        <v>2</v>
      </c>
      <c r="AJ75" s="238">
        <v>2</v>
      </c>
      <c r="AK75" s="238">
        <v>24</v>
      </c>
      <c r="AL75" s="238">
        <v>23</v>
      </c>
      <c r="AM75" s="238" t="s">
        <v>363</v>
      </c>
      <c r="AN75" s="238">
        <v>5</v>
      </c>
      <c r="AO75" s="238">
        <v>2</v>
      </c>
      <c r="AS75" s="238">
        <v>12</v>
      </c>
      <c r="AT75" s="238">
        <v>9</v>
      </c>
      <c r="AU75" s="238">
        <v>40</v>
      </c>
      <c r="AV75" s="238">
        <v>11</v>
      </c>
      <c r="AW75" s="238">
        <v>21</v>
      </c>
      <c r="AX75" s="238">
        <v>2</v>
      </c>
      <c r="AY75" s="238">
        <v>3</v>
      </c>
      <c r="AZ75" s="238">
        <v>3</v>
      </c>
      <c r="BA75" s="238">
        <v>21</v>
      </c>
      <c r="BB75" s="238">
        <v>27</v>
      </c>
      <c r="BC75" s="238" t="s">
        <v>354</v>
      </c>
      <c r="BD75" s="238">
        <v>5</v>
      </c>
      <c r="BE75" s="238">
        <v>1</v>
      </c>
      <c r="BI75" s="238">
        <v>12</v>
      </c>
      <c r="BJ75" s="238">
        <v>9</v>
      </c>
      <c r="BK75" s="238">
        <v>40</v>
      </c>
      <c r="BL75" s="238">
        <v>11</v>
      </c>
      <c r="BM75" s="238">
        <v>21</v>
      </c>
      <c r="CT75" s="238">
        <v>393391.79043261003</v>
      </c>
      <c r="CU75" s="238">
        <v>4972221.5495973397</v>
      </c>
      <c r="CV75" s="238">
        <v>44.89543699</v>
      </c>
      <c r="CW75" s="238">
        <v>-94.350179339999997</v>
      </c>
      <c r="CX75" s="238" t="s">
        <v>359</v>
      </c>
      <c r="CY75" s="238" t="s">
        <v>557</v>
      </c>
    </row>
    <row r="76" spans="1:103" x14ac:dyDescent="0.25">
      <c r="A76" s="238">
        <v>838188</v>
      </c>
      <c r="B76" s="238">
        <v>3</v>
      </c>
      <c r="C76" s="238">
        <v>7</v>
      </c>
      <c r="D76" s="238">
        <v>142.971</v>
      </c>
      <c r="E76" s="238">
        <v>43</v>
      </c>
      <c r="F76" s="238" t="s">
        <v>423</v>
      </c>
      <c r="H76" s="238">
        <v>8</v>
      </c>
      <c r="I76" s="238">
        <v>22</v>
      </c>
      <c r="K76" s="238">
        <v>20012124</v>
      </c>
      <c r="L76" s="238">
        <v>202440076</v>
      </c>
      <c r="M76" s="238">
        <v>8</v>
      </c>
      <c r="N76" s="238">
        <v>31</v>
      </c>
      <c r="O76" s="238">
        <v>2020</v>
      </c>
      <c r="P76" s="238" t="s">
        <v>361</v>
      </c>
      <c r="Q76" s="238">
        <v>14</v>
      </c>
      <c r="R76" s="238">
        <v>98</v>
      </c>
      <c r="S76" s="238">
        <v>5</v>
      </c>
      <c r="T76" s="238">
        <v>0</v>
      </c>
      <c r="U76" s="238">
        <v>2</v>
      </c>
      <c r="V76" s="238">
        <v>5</v>
      </c>
      <c r="W76" s="238">
        <v>10</v>
      </c>
      <c r="X76" s="238">
        <v>2</v>
      </c>
      <c r="Y76" s="238">
        <v>1</v>
      </c>
      <c r="Z76" s="238">
        <v>1</v>
      </c>
      <c r="AB76" s="238">
        <v>1</v>
      </c>
      <c r="AC76" s="238">
        <v>98</v>
      </c>
      <c r="AD76" s="238">
        <v>7</v>
      </c>
      <c r="AF76" s="238" t="s">
        <v>426</v>
      </c>
      <c r="AG76" s="238">
        <v>10</v>
      </c>
      <c r="AH76" s="238">
        <v>2</v>
      </c>
      <c r="AI76" s="238">
        <v>4</v>
      </c>
      <c r="AJ76" s="238">
        <v>3</v>
      </c>
      <c r="AK76" s="238">
        <v>33</v>
      </c>
      <c r="AL76" s="238">
        <v>62</v>
      </c>
      <c r="AM76" s="238" t="s">
        <v>363</v>
      </c>
      <c r="AN76" s="238">
        <v>5</v>
      </c>
      <c r="AO76" s="238">
        <v>11</v>
      </c>
      <c r="AS76" s="238">
        <v>90</v>
      </c>
      <c r="AT76" s="238">
        <v>98</v>
      </c>
      <c r="AU76" s="238">
        <v>5</v>
      </c>
      <c r="AV76" s="238">
        <v>11</v>
      </c>
      <c r="AW76" s="238">
        <v>21</v>
      </c>
      <c r="AX76" s="238">
        <v>2</v>
      </c>
      <c r="AY76" s="238">
        <v>2</v>
      </c>
      <c r="AZ76" s="238">
        <v>2</v>
      </c>
      <c r="BA76" s="238">
        <v>34</v>
      </c>
      <c r="BB76" s="238">
        <v>44</v>
      </c>
      <c r="BC76" s="238" t="s">
        <v>354</v>
      </c>
      <c r="BD76" s="238">
        <v>5</v>
      </c>
      <c r="BE76" s="238">
        <v>1</v>
      </c>
      <c r="BI76" s="238">
        <v>90</v>
      </c>
      <c r="BJ76" s="238">
        <v>98</v>
      </c>
      <c r="BK76" s="238">
        <v>5</v>
      </c>
      <c r="BL76" s="238">
        <v>11</v>
      </c>
      <c r="BM76" s="238">
        <v>21</v>
      </c>
      <c r="CT76" s="238">
        <v>393402.845408733</v>
      </c>
      <c r="CU76" s="238">
        <v>4972226.5963273896</v>
      </c>
      <c r="CV76" s="238">
        <v>44.895484060000001</v>
      </c>
      <c r="CW76" s="238">
        <v>-94.350040430000007</v>
      </c>
      <c r="CX76" s="238" t="s">
        <v>359</v>
      </c>
      <c r="CY76" s="238" t="s">
        <v>558</v>
      </c>
    </row>
    <row r="77" spans="1:103" x14ac:dyDescent="0.25">
      <c r="A77" s="238">
        <v>814569</v>
      </c>
      <c r="B77" s="238">
        <v>3</v>
      </c>
      <c r="C77" s="238">
        <v>7</v>
      </c>
      <c r="D77" s="238">
        <v>143.035</v>
      </c>
      <c r="E77" s="238">
        <v>43</v>
      </c>
      <c r="F77" s="238" t="s">
        <v>423</v>
      </c>
      <c r="H77" s="238">
        <v>8</v>
      </c>
      <c r="I77" s="238">
        <v>22</v>
      </c>
      <c r="K77" s="238">
        <v>20201315</v>
      </c>
      <c r="L77" s="238">
        <v>201610231</v>
      </c>
      <c r="M77" s="238">
        <v>6</v>
      </c>
      <c r="N77" s="238">
        <v>9</v>
      </c>
      <c r="O77" s="238">
        <v>2020</v>
      </c>
      <c r="P77" s="238" t="s">
        <v>368</v>
      </c>
      <c r="Q77" s="238">
        <v>22</v>
      </c>
      <c r="S77" s="238">
        <v>3</v>
      </c>
      <c r="T77" s="238">
        <v>0</v>
      </c>
      <c r="U77" s="238">
        <v>2</v>
      </c>
      <c r="V77" s="238">
        <v>5</v>
      </c>
      <c r="W77" s="238">
        <v>10</v>
      </c>
      <c r="X77" s="238">
        <v>16</v>
      </c>
      <c r="Y77" s="238">
        <v>4</v>
      </c>
      <c r="Z77" s="238">
        <v>1</v>
      </c>
      <c r="AB77" s="238">
        <v>1</v>
      </c>
      <c r="AC77" s="238">
        <v>98</v>
      </c>
      <c r="AD77" s="238">
        <v>7</v>
      </c>
      <c r="AF77" s="238" t="s">
        <v>426</v>
      </c>
      <c r="AG77" s="238">
        <v>9</v>
      </c>
      <c r="AH77" s="238">
        <v>2</v>
      </c>
      <c r="AI77" s="238">
        <v>5</v>
      </c>
      <c r="AJ77" s="238">
        <v>4</v>
      </c>
      <c r="AK77" s="238">
        <v>24</v>
      </c>
      <c r="AL77" s="238">
        <v>44</v>
      </c>
      <c r="AM77" s="238" t="s">
        <v>363</v>
      </c>
      <c r="AN77" s="238">
        <v>5</v>
      </c>
      <c r="AO77" s="238">
        <v>2</v>
      </c>
      <c r="AS77" s="238">
        <v>13</v>
      </c>
      <c r="AT77" s="238">
        <v>9</v>
      </c>
      <c r="AU77" s="238">
        <v>40</v>
      </c>
      <c r="AV77" s="238">
        <v>11</v>
      </c>
      <c r="AW77" s="238">
        <v>21</v>
      </c>
      <c r="AX77" s="238">
        <v>2</v>
      </c>
      <c r="AY77" s="238">
        <v>49</v>
      </c>
      <c r="AZ77" s="238">
        <v>3</v>
      </c>
      <c r="BA77" s="238">
        <v>21</v>
      </c>
      <c r="BB77" s="238">
        <v>56</v>
      </c>
      <c r="BC77" s="238" t="s">
        <v>354</v>
      </c>
      <c r="BD77" s="238">
        <v>5</v>
      </c>
      <c r="BE77" s="238">
        <v>1</v>
      </c>
      <c r="BI77" s="238">
        <v>13</v>
      </c>
      <c r="BJ77" s="238">
        <v>9</v>
      </c>
      <c r="BK77" s="238">
        <v>40</v>
      </c>
      <c r="BL77" s="238">
        <v>11</v>
      </c>
      <c r="BM77" s="238">
        <v>21</v>
      </c>
      <c r="CT77" s="238">
        <v>393506.06214545801</v>
      </c>
      <c r="CU77" s="238">
        <v>4972217.3482347</v>
      </c>
      <c r="CV77" s="238">
        <v>44.895416269999998</v>
      </c>
      <c r="CW77" s="238">
        <v>-94.348731619999995</v>
      </c>
      <c r="CX77" s="238" t="s">
        <v>359</v>
      </c>
      <c r="CY77" s="238" t="s">
        <v>559</v>
      </c>
    </row>
    <row r="78" spans="1:103" x14ac:dyDescent="0.25">
      <c r="A78" s="238">
        <v>10977617</v>
      </c>
      <c r="B78" s="238">
        <v>3</v>
      </c>
      <c r="C78" s="238">
        <v>7</v>
      </c>
      <c r="D78" s="238">
        <v>143.03800000000001</v>
      </c>
      <c r="E78" s="238">
        <v>43</v>
      </c>
      <c r="F78" s="238" t="s">
        <v>423</v>
      </c>
      <c r="H78" s="238">
        <v>8</v>
      </c>
      <c r="I78" s="238">
        <v>22</v>
      </c>
      <c r="K78" s="238">
        <v>14009316</v>
      </c>
      <c r="L78" s="238">
        <v>142020124</v>
      </c>
      <c r="M78" s="238">
        <v>7</v>
      </c>
      <c r="N78" s="238">
        <v>21</v>
      </c>
      <c r="O78" s="238">
        <v>2014</v>
      </c>
      <c r="P78" s="238" t="s">
        <v>361</v>
      </c>
      <c r="Q78" s="238">
        <v>16</v>
      </c>
      <c r="R78" s="238" t="s">
        <v>369</v>
      </c>
      <c r="S78" s="238">
        <v>5</v>
      </c>
      <c r="T78" s="238">
        <v>0</v>
      </c>
      <c r="U78" s="238">
        <v>2</v>
      </c>
      <c r="V78" s="238">
        <v>10</v>
      </c>
      <c r="W78" s="238">
        <v>10</v>
      </c>
      <c r="X78" s="238">
        <v>10</v>
      </c>
      <c r="Y78" s="238">
        <v>1</v>
      </c>
      <c r="Z78" s="238">
        <v>2</v>
      </c>
      <c r="AB78" s="238">
        <v>1</v>
      </c>
      <c r="AC78" s="238">
        <v>98</v>
      </c>
      <c r="AD78" s="238" t="s">
        <v>481</v>
      </c>
      <c r="AE78" s="238" t="s">
        <v>560</v>
      </c>
      <c r="AF78" s="238" t="s">
        <v>426</v>
      </c>
      <c r="AG78" s="238">
        <v>5</v>
      </c>
      <c r="AH78" s="238">
        <v>2</v>
      </c>
      <c r="AI78" s="238">
        <v>2</v>
      </c>
      <c r="AJ78" s="238">
        <v>4</v>
      </c>
      <c r="AK78" s="238">
        <v>28</v>
      </c>
      <c r="AL78" s="238">
        <v>63</v>
      </c>
      <c r="AM78" s="238" t="s">
        <v>363</v>
      </c>
      <c r="AN78" s="238">
        <v>5</v>
      </c>
      <c r="AO78" s="238">
        <v>2</v>
      </c>
      <c r="AS78" s="238">
        <v>5</v>
      </c>
      <c r="AT78" s="238">
        <v>98</v>
      </c>
      <c r="AU78" s="238">
        <v>40</v>
      </c>
      <c r="AV78" s="238">
        <v>11</v>
      </c>
      <c r="AW78" s="238">
        <v>21</v>
      </c>
      <c r="AX78" s="238">
        <v>2</v>
      </c>
      <c r="AY78" s="238">
        <v>4</v>
      </c>
      <c r="AZ78" s="238">
        <v>4</v>
      </c>
      <c r="BA78" s="238">
        <v>21</v>
      </c>
      <c r="BB78" s="238">
        <v>59</v>
      </c>
      <c r="BC78" s="238" t="s">
        <v>363</v>
      </c>
      <c r="BD78" s="238">
        <v>5</v>
      </c>
      <c r="BE78" s="238">
        <v>1</v>
      </c>
      <c r="BI78" s="238">
        <v>5</v>
      </c>
      <c r="BJ78" s="238">
        <v>98</v>
      </c>
      <c r="BK78" s="238">
        <v>40</v>
      </c>
      <c r="BL78" s="238">
        <v>11</v>
      </c>
      <c r="BM78" s="238">
        <v>21</v>
      </c>
      <c r="CT78" s="238">
        <v>393524</v>
      </c>
      <c r="CU78" s="238">
        <v>4972225</v>
      </c>
      <c r="CV78" s="238">
        <v>44.8954868</v>
      </c>
      <c r="CW78" s="238">
        <v>-94.348503699999995</v>
      </c>
      <c r="CX78" s="238" t="s">
        <v>359</v>
      </c>
      <c r="CY78" s="238" t="s">
        <v>561</v>
      </c>
    </row>
    <row r="79" spans="1:103" x14ac:dyDescent="0.25">
      <c r="A79" s="238">
        <v>10912626</v>
      </c>
      <c r="B79" s="238">
        <v>3</v>
      </c>
      <c r="C79" s="238">
        <v>7</v>
      </c>
      <c r="D79" s="238">
        <v>143.136</v>
      </c>
      <c r="E79" s="238">
        <v>43</v>
      </c>
      <c r="F79" s="238" t="s">
        <v>423</v>
      </c>
      <c r="H79" s="238">
        <v>8</v>
      </c>
      <c r="I79" s="238">
        <v>22</v>
      </c>
      <c r="K79" s="238">
        <v>13015409</v>
      </c>
      <c r="L79" s="238">
        <v>133390079</v>
      </c>
      <c r="M79" s="238">
        <v>12</v>
      </c>
      <c r="N79" s="238">
        <v>4</v>
      </c>
      <c r="O79" s="238">
        <v>2013</v>
      </c>
      <c r="P79" s="238" t="s">
        <v>355</v>
      </c>
      <c r="Q79" s="238">
        <v>15</v>
      </c>
      <c r="S79" s="238">
        <v>5</v>
      </c>
      <c r="T79" s="238">
        <v>0</v>
      </c>
      <c r="U79" s="238">
        <v>2</v>
      </c>
      <c r="V79" s="238">
        <v>1</v>
      </c>
      <c r="W79" s="238">
        <v>10</v>
      </c>
      <c r="X79" s="238">
        <v>10</v>
      </c>
      <c r="Y79" s="238">
        <v>1</v>
      </c>
      <c r="Z79" s="238">
        <v>4</v>
      </c>
      <c r="AA79" s="238">
        <v>2</v>
      </c>
      <c r="AB79" s="238">
        <v>5</v>
      </c>
      <c r="AC79" s="238">
        <v>98</v>
      </c>
      <c r="AD79" s="238" t="s">
        <v>441</v>
      </c>
      <c r="AE79" s="238" t="s">
        <v>562</v>
      </c>
      <c r="AF79" s="238" t="s">
        <v>426</v>
      </c>
      <c r="AG79" s="238">
        <v>7</v>
      </c>
      <c r="AH79" s="238">
        <v>2</v>
      </c>
      <c r="AI79" s="238">
        <v>2</v>
      </c>
      <c r="AJ79" s="238">
        <v>2</v>
      </c>
      <c r="AK79" s="238">
        <v>21</v>
      </c>
      <c r="AL79" s="238">
        <v>16</v>
      </c>
      <c r="AM79" s="238" t="s">
        <v>354</v>
      </c>
      <c r="AN79" s="238">
        <v>5</v>
      </c>
      <c r="AO79" s="238">
        <v>16</v>
      </c>
      <c r="AP79" s="238">
        <v>15</v>
      </c>
      <c r="AS79" s="238">
        <v>7</v>
      </c>
      <c r="AT79" s="238">
        <v>2</v>
      </c>
      <c r="AU79" s="238">
        <v>30</v>
      </c>
      <c r="AV79" s="238">
        <v>11</v>
      </c>
      <c r="AW79" s="238">
        <v>25</v>
      </c>
      <c r="AX79" s="238">
        <v>2</v>
      </c>
      <c r="AY79" s="238">
        <v>41</v>
      </c>
      <c r="AZ79" s="238">
        <v>2</v>
      </c>
      <c r="BA79" s="238">
        <v>21</v>
      </c>
      <c r="BB79" s="238">
        <v>55</v>
      </c>
      <c r="BC79" s="238" t="s">
        <v>354</v>
      </c>
      <c r="BD79" s="238">
        <v>5</v>
      </c>
      <c r="BE79" s="238">
        <v>1</v>
      </c>
      <c r="BI79" s="238">
        <v>7</v>
      </c>
      <c r="BJ79" s="238">
        <v>2</v>
      </c>
      <c r="BK79" s="238">
        <v>30</v>
      </c>
      <c r="BL79" s="238">
        <v>11</v>
      </c>
      <c r="BM79" s="238">
        <v>25</v>
      </c>
      <c r="CT79" s="238">
        <v>393683</v>
      </c>
      <c r="CU79" s="238">
        <v>4972221</v>
      </c>
      <c r="CV79" s="238">
        <v>44.895475699999999</v>
      </c>
      <c r="CW79" s="238">
        <v>-94.3464934</v>
      </c>
      <c r="CX79" s="238" t="s">
        <v>359</v>
      </c>
      <c r="CY79" s="238" t="s">
        <v>563</v>
      </c>
    </row>
    <row r="80" spans="1:103" x14ac:dyDescent="0.25">
      <c r="A80" s="238">
        <v>10726908</v>
      </c>
      <c r="B80" s="238">
        <v>3</v>
      </c>
      <c r="C80" s="238">
        <v>7</v>
      </c>
      <c r="D80" s="238">
        <v>143.54400000000001</v>
      </c>
      <c r="E80" s="238">
        <v>43</v>
      </c>
      <c r="G80" s="238" t="s">
        <v>423</v>
      </c>
      <c r="H80" s="238">
        <v>8</v>
      </c>
      <c r="I80" s="238">
        <v>22</v>
      </c>
      <c r="K80" s="238">
        <v>11200113</v>
      </c>
      <c r="L80" s="238">
        <v>110200356</v>
      </c>
      <c r="M80" s="238">
        <v>1</v>
      </c>
      <c r="N80" s="238">
        <v>11</v>
      </c>
      <c r="O80" s="238">
        <v>2011</v>
      </c>
      <c r="P80" s="238" t="s">
        <v>368</v>
      </c>
      <c r="Q80" s="238">
        <v>9</v>
      </c>
      <c r="S80" s="238">
        <v>5</v>
      </c>
      <c r="T80" s="238">
        <v>0</v>
      </c>
      <c r="U80" s="238">
        <v>2</v>
      </c>
      <c r="V80" s="238">
        <v>1</v>
      </c>
      <c r="W80" s="238">
        <v>10</v>
      </c>
      <c r="X80" s="238">
        <v>2</v>
      </c>
      <c r="Y80" s="238">
        <v>1</v>
      </c>
      <c r="Z80" s="238">
        <v>1</v>
      </c>
      <c r="AA80" s="238">
        <v>1</v>
      </c>
      <c r="AB80" s="238">
        <v>5</v>
      </c>
      <c r="AC80" s="238">
        <v>98</v>
      </c>
      <c r="AD80" s="238" t="s">
        <v>428</v>
      </c>
      <c r="AE80" s="238">
        <v>22</v>
      </c>
      <c r="AF80" s="238" t="s">
        <v>426</v>
      </c>
      <c r="AG80" s="238">
        <v>7</v>
      </c>
      <c r="AH80" s="238">
        <v>2</v>
      </c>
      <c r="AI80" s="238">
        <v>4</v>
      </c>
      <c r="AJ80" s="238">
        <v>4</v>
      </c>
      <c r="AK80" s="238">
        <v>26</v>
      </c>
      <c r="AL80" s="238">
        <v>48</v>
      </c>
      <c r="AM80" s="238" t="s">
        <v>354</v>
      </c>
      <c r="AN80" s="238">
        <v>5</v>
      </c>
      <c r="AO80" s="238">
        <v>1</v>
      </c>
      <c r="AS80" s="238">
        <v>7</v>
      </c>
      <c r="AT80" s="238">
        <v>98</v>
      </c>
      <c r="AU80" s="238">
        <v>55</v>
      </c>
      <c r="AV80" s="238">
        <v>10</v>
      </c>
      <c r="AW80" s="238">
        <v>21</v>
      </c>
      <c r="AX80" s="238">
        <v>2</v>
      </c>
      <c r="AY80" s="238">
        <v>2</v>
      </c>
      <c r="AZ80" s="238">
        <v>4</v>
      </c>
      <c r="BA80" s="238">
        <v>27</v>
      </c>
      <c r="BB80" s="238">
        <v>20</v>
      </c>
      <c r="BC80" s="238" t="s">
        <v>363</v>
      </c>
      <c r="BD80" s="238">
        <v>5</v>
      </c>
      <c r="BE80" s="238">
        <v>3</v>
      </c>
      <c r="BI80" s="238">
        <v>7</v>
      </c>
      <c r="BJ80" s="238">
        <v>98</v>
      </c>
      <c r="BK80" s="238">
        <v>55</v>
      </c>
      <c r="BL80" s="238">
        <v>10</v>
      </c>
      <c r="BM80" s="238">
        <v>21</v>
      </c>
      <c r="CT80" s="238">
        <v>394332</v>
      </c>
      <c r="CU80" s="238">
        <v>4972294</v>
      </c>
      <c r="CV80" s="238">
        <v>44.896225399999999</v>
      </c>
      <c r="CW80" s="238">
        <v>-94.338292100000004</v>
      </c>
      <c r="CX80" s="238" t="s">
        <v>359</v>
      </c>
      <c r="CY80" s="238" t="s">
        <v>564</v>
      </c>
    </row>
    <row r="81" spans="1:103" x14ac:dyDescent="0.25">
      <c r="A81" s="238">
        <v>749912</v>
      </c>
      <c r="B81" s="238">
        <v>3</v>
      </c>
      <c r="C81" s="238">
        <v>7</v>
      </c>
      <c r="D81" s="238">
        <v>143.72999999999999</v>
      </c>
      <c r="E81" s="238">
        <v>43</v>
      </c>
      <c r="G81" s="238" t="s">
        <v>423</v>
      </c>
      <c r="H81" s="238">
        <v>8</v>
      </c>
      <c r="I81" s="238">
        <v>22</v>
      </c>
      <c r="K81" s="238">
        <v>19202488</v>
      </c>
      <c r="M81" s="238">
        <v>9</v>
      </c>
      <c r="N81" s="238">
        <v>24</v>
      </c>
      <c r="O81" s="238">
        <v>2019</v>
      </c>
      <c r="P81" s="238" t="s">
        <v>368</v>
      </c>
      <c r="Q81" s="238">
        <v>15</v>
      </c>
      <c r="R81" s="238" t="s">
        <v>369</v>
      </c>
      <c r="S81" s="238">
        <v>3</v>
      </c>
      <c r="T81" s="238">
        <v>0</v>
      </c>
      <c r="U81" s="238">
        <v>2</v>
      </c>
      <c r="V81" s="238">
        <v>5</v>
      </c>
      <c r="W81" s="238">
        <v>10</v>
      </c>
      <c r="X81" s="238">
        <v>4</v>
      </c>
      <c r="Y81" s="238">
        <v>1</v>
      </c>
      <c r="Z81" s="238">
        <v>1</v>
      </c>
      <c r="AB81" s="238">
        <v>1</v>
      </c>
      <c r="AC81" s="238">
        <v>98</v>
      </c>
      <c r="AD81" s="238" t="s">
        <v>452</v>
      </c>
      <c r="AF81" s="238" t="s">
        <v>426</v>
      </c>
      <c r="AG81" s="238">
        <v>10</v>
      </c>
      <c r="AH81" s="238">
        <v>2</v>
      </c>
      <c r="AI81" s="238">
        <v>3</v>
      </c>
      <c r="AJ81" s="238">
        <v>3</v>
      </c>
      <c r="AK81" s="238">
        <v>26</v>
      </c>
      <c r="AL81" s="238">
        <v>19</v>
      </c>
      <c r="AM81" s="238" t="s">
        <v>363</v>
      </c>
      <c r="AN81" s="238">
        <v>5</v>
      </c>
      <c r="AO81" s="238">
        <v>1</v>
      </c>
      <c r="AS81" s="238">
        <v>12</v>
      </c>
      <c r="AT81" s="238">
        <v>9</v>
      </c>
      <c r="AU81" s="238">
        <v>60</v>
      </c>
      <c r="AV81" s="238">
        <v>11</v>
      </c>
      <c r="AW81" s="238">
        <v>21</v>
      </c>
      <c r="AX81" s="238">
        <v>2</v>
      </c>
      <c r="AY81" s="238">
        <v>31</v>
      </c>
      <c r="AZ81" s="238">
        <v>3</v>
      </c>
      <c r="BA81" s="238">
        <v>21</v>
      </c>
      <c r="BB81" s="238">
        <v>69</v>
      </c>
      <c r="BC81" s="238" t="s">
        <v>354</v>
      </c>
      <c r="BD81" s="238">
        <v>5</v>
      </c>
      <c r="BE81" s="238">
        <v>4</v>
      </c>
      <c r="BI81" s="238">
        <v>12</v>
      </c>
      <c r="BJ81" s="238">
        <v>9</v>
      </c>
      <c r="BK81" s="238">
        <v>60</v>
      </c>
      <c r="BL81" s="238">
        <v>11</v>
      </c>
      <c r="BM81" s="238">
        <v>21</v>
      </c>
      <c r="CT81" s="238">
        <v>394632.131064263</v>
      </c>
      <c r="CU81" s="238">
        <v>4972297.7817289</v>
      </c>
      <c r="CV81" s="238">
        <v>44.896307669999999</v>
      </c>
      <c r="CW81" s="238">
        <v>-94.334490740000007</v>
      </c>
      <c r="CX81" s="238" t="s">
        <v>359</v>
      </c>
      <c r="CY81" s="238" t="s">
        <v>565</v>
      </c>
    </row>
    <row r="82" spans="1:103" x14ac:dyDescent="0.25">
      <c r="A82" s="238">
        <v>749394</v>
      </c>
      <c r="B82" s="238">
        <v>3</v>
      </c>
      <c r="C82" s="238">
        <v>7</v>
      </c>
      <c r="D82" s="238">
        <v>143.74100000000001</v>
      </c>
      <c r="E82" s="238">
        <v>43</v>
      </c>
      <c r="G82" s="238" t="s">
        <v>423</v>
      </c>
      <c r="H82" s="238">
        <v>8</v>
      </c>
      <c r="I82" s="238">
        <v>22</v>
      </c>
      <c r="K82" s="238">
        <v>19202481</v>
      </c>
      <c r="M82" s="238">
        <v>9</v>
      </c>
      <c r="N82" s="238">
        <v>23</v>
      </c>
      <c r="O82" s="238">
        <v>2019</v>
      </c>
      <c r="P82" s="238" t="s">
        <v>361</v>
      </c>
      <c r="Q82" s="238">
        <v>9</v>
      </c>
      <c r="R82" s="238" t="s">
        <v>356</v>
      </c>
      <c r="S82" s="238">
        <v>5</v>
      </c>
      <c r="T82" s="238">
        <v>0</v>
      </c>
      <c r="U82" s="238">
        <v>2</v>
      </c>
      <c r="V82" s="238">
        <v>12</v>
      </c>
      <c r="W82" s="238">
        <v>10</v>
      </c>
      <c r="X82" s="238">
        <v>16</v>
      </c>
      <c r="Y82" s="238">
        <v>1</v>
      </c>
      <c r="Z82" s="238">
        <v>1</v>
      </c>
      <c r="AB82" s="238">
        <v>1</v>
      </c>
      <c r="AC82" s="238">
        <v>98</v>
      </c>
      <c r="AD82" s="238" t="s">
        <v>452</v>
      </c>
      <c r="AF82" s="238" t="s">
        <v>426</v>
      </c>
      <c r="AG82" s="238">
        <v>7</v>
      </c>
      <c r="AH82" s="238">
        <v>2</v>
      </c>
      <c r="AI82" s="238">
        <v>2</v>
      </c>
      <c r="AJ82" s="238">
        <v>4</v>
      </c>
      <c r="AK82" s="238">
        <v>21</v>
      </c>
      <c r="AL82" s="238">
        <v>23</v>
      </c>
      <c r="AM82" s="238" t="s">
        <v>363</v>
      </c>
      <c r="AN82" s="238">
        <v>9</v>
      </c>
      <c r="AO82" s="238">
        <v>90</v>
      </c>
      <c r="AS82" s="238">
        <v>13</v>
      </c>
      <c r="AT82" s="238">
        <v>9</v>
      </c>
      <c r="AU82" s="238">
        <v>60</v>
      </c>
      <c r="AV82" s="238">
        <v>11</v>
      </c>
      <c r="AW82" s="238">
        <v>21</v>
      </c>
      <c r="AX82" s="238">
        <v>2</v>
      </c>
      <c r="AY82" s="238">
        <v>4</v>
      </c>
      <c r="AZ82" s="238">
        <v>4</v>
      </c>
      <c r="BA82" s="238">
        <v>24</v>
      </c>
      <c r="BB82" s="238">
        <v>45</v>
      </c>
      <c r="BC82" s="238" t="s">
        <v>363</v>
      </c>
      <c r="BD82" s="238">
        <v>5</v>
      </c>
      <c r="BE82" s="238">
        <v>1</v>
      </c>
      <c r="BI82" s="238">
        <v>13</v>
      </c>
      <c r="BJ82" s="238">
        <v>9</v>
      </c>
      <c r="BK82" s="238">
        <v>60</v>
      </c>
      <c r="BL82" s="238">
        <v>11</v>
      </c>
      <c r="BM82" s="238">
        <v>21</v>
      </c>
      <c r="CT82" s="238">
        <v>394649.06443146197</v>
      </c>
      <c r="CU82" s="238">
        <v>4972302.0150707001</v>
      </c>
      <c r="CV82" s="238">
        <v>44.896348269999997</v>
      </c>
      <c r="CW82" s="238">
        <v>-94.334277220000004</v>
      </c>
      <c r="CX82" s="238" t="s">
        <v>359</v>
      </c>
      <c r="CY82" s="238" t="s">
        <v>566</v>
      </c>
    </row>
    <row r="83" spans="1:103" x14ac:dyDescent="0.25">
      <c r="A83" s="238">
        <v>751297</v>
      </c>
      <c r="B83" s="238">
        <v>3</v>
      </c>
      <c r="C83" s="238">
        <v>7</v>
      </c>
      <c r="D83" s="238">
        <v>143.791</v>
      </c>
      <c r="E83" s="238">
        <v>43</v>
      </c>
      <c r="G83" s="238" t="s">
        <v>423</v>
      </c>
      <c r="H83" s="238">
        <v>8</v>
      </c>
      <c r="I83" s="238">
        <v>22</v>
      </c>
      <c r="K83" s="238">
        <v>19202521</v>
      </c>
      <c r="M83" s="238">
        <v>9</v>
      </c>
      <c r="N83" s="238">
        <v>28</v>
      </c>
      <c r="O83" s="238">
        <v>2019</v>
      </c>
      <c r="P83" s="238" t="s">
        <v>364</v>
      </c>
      <c r="Q83" s="238">
        <v>6</v>
      </c>
      <c r="R83" s="238">
        <v>98</v>
      </c>
      <c r="S83" s="238">
        <v>3</v>
      </c>
      <c r="T83" s="238">
        <v>0</v>
      </c>
      <c r="U83" s="238">
        <v>1</v>
      </c>
      <c r="W83" s="238">
        <v>32</v>
      </c>
      <c r="X83" s="238">
        <v>4</v>
      </c>
      <c r="Y83" s="238">
        <v>1</v>
      </c>
      <c r="Z83" s="238">
        <v>2</v>
      </c>
      <c r="AB83" s="238">
        <v>2</v>
      </c>
      <c r="AC83" s="238">
        <v>98</v>
      </c>
      <c r="AD83" s="238" t="s">
        <v>452</v>
      </c>
      <c r="AF83" s="238" t="s">
        <v>426</v>
      </c>
      <c r="AG83" s="238">
        <v>3</v>
      </c>
      <c r="AH83" s="238">
        <v>2</v>
      </c>
      <c r="AI83" s="238">
        <v>3</v>
      </c>
      <c r="AJ83" s="238">
        <v>1</v>
      </c>
      <c r="AK83" s="238">
        <v>21</v>
      </c>
      <c r="AL83" s="238">
        <v>71</v>
      </c>
      <c r="AM83" s="238" t="s">
        <v>354</v>
      </c>
      <c r="AN83" s="238">
        <v>7</v>
      </c>
      <c r="AO83" s="238">
        <v>64</v>
      </c>
      <c r="AP83" s="238">
        <v>62</v>
      </c>
      <c r="AS83" s="238">
        <v>12</v>
      </c>
      <c r="AT83" s="238">
        <v>23</v>
      </c>
      <c r="AU83" s="238">
        <v>60</v>
      </c>
      <c r="AV83" s="238">
        <v>11</v>
      </c>
      <c r="AW83" s="238">
        <v>21</v>
      </c>
      <c r="CT83" s="238">
        <v>394729.49792566302</v>
      </c>
      <c r="CU83" s="238">
        <v>4972293.5483871</v>
      </c>
      <c r="CV83" s="238">
        <v>44.896283969999999</v>
      </c>
      <c r="CW83" s="238">
        <v>-94.333257040000007</v>
      </c>
      <c r="CX83" s="238" t="s">
        <v>359</v>
      </c>
      <c r="CY83" s="238" t="s">
        <v>567</v>
      </c>
    </row>
    <row r="84" spans="1:103" x14ac:dyDescent="0.25">
      <c r="A84" s="238">
        <v>10725789</v>
      </c>
      <c r="B84" s="238">
        <v>3</v>
      </c>
      <c r="C84" s="238">
        <v>7</v>
      </c>
      <c r="D84" s="238">
        <v>143.79300000000001</v>
      </c>
      <c r="E84" s="238">
        <v>43</v>
      </c>
      <c r="G84" s="238" t="s">
        <v>423</v>
      </c>
      <c r="H84" s="238">
        <v>8</v>
      </c>
      <c r="I84" s="238">
        <v>22</v>
      </c>
      <c r="K84" s="238" t="s">
        <v>568</v>
      </c>
      <c r="L84" s="238">
        <v>110110015</v>
      </c>
      <c r="M84" s="238">
        <v>1</v>
      </c>
      <c r="N84" s="238">
        <v>7</v>
      </c>
      <c r="O84" s="238">
        <v>2011</v>
      </c>
      <c r="P84" s="238" t="s">
        <v>362</v>
      </c>
      <c r="Q84" s="238">
        <v>17</v>
      </c>
      <c r="S84" s="238">
        <v>5</v>
      </c>
      <c r="T84" s="238">
        <v>0</v>
      </c>
      <c r="U84" s="238">
        <v>2</v>
      </c>
      <c r="V84" s="238">
        <v>3</v>
      </c>
      <c r="W84" s="238">
        <v>10</v>
      </c>
      <c r="X84" s="238">
        <v>4</v>
      </c>
      <c r="Y84" s="238">
        <v>4</v>
      </c>
      <c r="Z84" s="238">
        <v>4</v>
      </c>
      <c r="AA84" s="238">
        <v>7</v>
      </c>
      <c r="AB84" s="238">
        <v>2</v>
      </c>
      <c r="AC84" s="238">
        <v>98</v>
      </c>
      <c r="AD84" s="238" t="s">
        <v>569</v>
      </c>
      <c r="AE84" s="238" t="s">
        <v>570</v>
      </c>
      <c r="AF84" s="238" t="s">
        <v>426</v>
      </c>
      <c r="AG84" s="238">
        <v>9</v>
      </c>
      <c r="AH84" s="238">
        <v>2</v>
      </c>
      <c r="AI84" s="238">
        <v>4</v>
      </c>
      <c r="AJ84" s="238">
        <v>3</v>
      </c>
      <c r="AK84" s="238">
        <v>21</v>
      </c>
      <c r="AL84" s="238">
        <v>30</v>
      </c>
      <c r="AM84" s="238" t="s">
        <v>363</v>
      </c>
      <c r="AN84" s="238">
        <v>5</v>
      </c>
      <c r="AO84" s="238">
        <v>1</v>
      </c>
      <c r="AP84" s="238">
        <v>1</v>
      </c>
      <c r="AS84" s="238">
        <v>7</v>
      </c>
      <c r="AT84" s="238">
        <v>2</v>
      </c>
      <c r="AU84" s="238">
        <v>55</v>
      </c>
      <c r="AV84" s="238">
        <v>11</v>
      </c>
      <c r="AW84" s="238">
        <v>21</v>
      </c>
      <c r="AX84" s="238">
        <v>2</v>
      </c>
      <c r="AY84" s="238">
        <v>2</v>
      </c>
      <c r="AZ84" s="238">
        <v>4</v>
      </c>
      <c r="BA84" s="238">
        <v>24</v>
      </c>
      <c r="BB84" s="238">
        <v>62</v>
      </c>
      <c r="BC84" s="238" t="s">
        <v>363</v>
      </c>
      <c r="BD84" s="238">
        <v>5</v>
      </c>
      <c r="BE84" s="238">
        <v>9</v>
      </c>
      <c r="BF84" s="238">
        <v>1</v>
      </c>
      <c r="BI84" s="238">
        <v>7</v>
      </c>
      <c r="BJ84" s="238">
        <v>2</v>
      </c>
      <c r="BK84" s="238">
        <v>55</v>
      </c>
      <c r="BL84" s="238">
        <v>11</v>
      </c>
      <c r="BM84" s="238">
        <v>21</v>
      </c>
      <c r="CT84" s="238">
        <v>394733</v>
      </c>
      <c r="CU84" s="238">
        <v>4972282</v>
      </c>
      <c r="CV84" s="238">
        <v>44.8961787</v>
      </c>
      <c r="CW84" s="238">
        <v>-94.333205500000005</v>
      </c>
      <c r="CX84" s="238" t="s">
        <v>359</v>
      </c>
      <c r="CY84" s="238" t="s">
        <v>571</v>
      </c>
    </row>
    <row r="85" spans="1:103" x14ac:dyDescent="0.25">
      <c r="A85" s="238">
        <v>10730549</v>
      </c>
      <c r="B85" s="238">
        <v>3</v>
      </c>
      <c r="C85" s="238">
        <v>7</v>
      </c>
      <c r="D85" s="238">
        <v>143.79300000000001</v>
      </c>
      <c r="E85" s="238">
        <v>43</v>
      </c>
      <c r="G85" s="238" t="s">
        <v>423</v>
      </c>
      <c r="H85" s="238">
        <v>8</v>
      </c>
      <c r="I85" s="238">
        <v>22</v>
      </c>
      <c r="K85" s="238" t="s">
        <v>572</v>
      </c>
      <c r="L85" s="238">
        <v>110610017</v>
      </c>
      <c r="M85" s="238">
        <v>2</v>
      </c>
      <c r="N85" s="238">
        <v>26</v>
      </c>
      <c r="O85" s="238">
        <v>2011</v>
      </c>
      <c r="P85" s="238" t="s">
        <v>364</v>
      </c>
      <c r="Q85" s="238">
        <v>17</v>
      </c>
      <c r="R85" s="238" t="s">
        <v>356</v>
      </c>
      <c r="S85" s="238">
        <v>5</v>
      </c>
      <c r="T85" s="238">
        <v>0</v>
      </c>
      <c r="U85" s="238">
        <v>1</v>
      </c>
      <c r="V85" s="238">
        <v>4</v>
      </c>
      <c r="W85" s="238">
        <v>45</v>
      </c>
      <c r="X85" s="238">
        <v>4</v>
      </c>
      <c r="Y85" s="238">
        <v>1</v>
      </c>
      <c r="Z85" s="238">
        <v>4</v>
      </c>
      <c r="AA85" s="238">
        <v>2</v>
      </c>
      <c r="AB85" s="238">
        <v>5</v>
      </c>
      <c r="AC85" s="238">
        <v>98</v>
      </c>
      <c r="AD85" s="238" t="s">
        <v>573</v>
      </c>
      <c r="AE85" s="238" t="s">
        <v>574</v>
      </c>
      <c r="AF85" s="238" t="s">
        <v>426</v>
      </c>
      <c r="AG85" s="238">
        <v>3</v>
      </c>
      <c r="AH85" s="238">
        <v>2</v>
      </c>
      <c r="AI85" s="238">
        <v>1</v>
      </c>
      <c r="AJ85" s="238">
        <v>4</v>
      </c>
      <c r="AK85" s="238">
        <v>21</v>
      </c>
      <c r="AL85" s="238">
        <v>88</v>
      </c>
      <c r="AM85" s="238" t="s">
        <v>363</v>
      </c>
      <c r="AN85" s="238">
        <v>5</v>
      </c>
      <c r="AS85" s="238">
        <v>7</v>
      </c>
      <c r="AT85" s="238">
        <v>98</v>
      </c>
      <c r="AU85" s="238">
        <v>60</v>
      </c>
      <c r="AV85" s="238">
        <v>11</v>
      </c>
      <c r="AW85" s="238">
        <v>21</v>
      </c>
      <c r="CT85" s="238">
        <v>394733</v>
      </c>
      <c r="CU85" s="238">
        <v>4972282</v>
      </c>
      <c r="CV85" s="238">
        <v>44.8961787</v>
      </c>
      <c r="CW85" s="238">
        <v>-94.333205500000005</v>
      </c>
      <c r="CX85" s="238" t="s">
        <v>359</v>
      </c>
      <c r="CY85" s="238" t="s">
        <v>575</v>
      </c>
    </row>
    <row r="86" spans="1:103" x14ac:dyDescent="0.25">
      <c r="A86" s="238">
        <v>10897866</v>
      </c>
      <c r="B86" s="238">
        <v>3</v>
      </c>
      <c r="C86" s="238">
        <v>7</v>
      </c>
      <c r="D86" s="238">
        <v>143.79300000000001</v>
      </c>
      <c r="E86" s="238">
        <v>43</v>
      </c>
      <c r="G86" s="238" t="s">
        <v>423</v>
      </c>
      <c r="H86" s="238">
        <v>8</v>
      </c>
      <c r="I86" s="238">
        <v>22</v>
      </c>
      <c r="K86" s="238">
        <v>13200910</v>
      </c>
      <c r="L86" s="238">
        <v>132480192</v>
      </c>
      <c r="M86" s="238">
        <v>7</v>
      </c>
      <c r="N86" s="238">
        <v>20</v>
      </c>
      <c r="O86" s="238">
        <v>2013</v>
      </c>
      <c r="P86" s="238" t="s">
        <v>364</v>
      </c>
      <c r="Q86" s="238">
        <v>9</v>
      </c>
      <c r="S86" s="238">
        <v>4</v>
      </c>
      <c r="T86" s="238">
        <v>0</v>
      </c>
      <c r="U86" s="238">
        <v>2</v>
      </c>
      <c r="V86" s="238">
        <v>5</v>
      </c>
      <c r="W86" s="238">
        <v>10</v>
      </c>
      <c r="X86" s="238">
        <v>4</v>
      </c>
      <c r="Y86" s="238">
        <v>1</v>
      </c>
      <c r="Z86" s="238">
        <v>2</v>
      </c>
      <c r="AA86" s="238">
        <v>3</v>
      </c>
      <c r="AB86" s="238">
        <v>2</v>
      </c>
      <c r="AC86" s="238">
        <v>98</v>
      </c>
      <c r="AD86" s="238" t="s">
        <v>498</v>
      </c>
      <c r="AE86" s="238" t="s">
        <v>428</v>
      </c>
      <c r="AF86" s="238" t="s">
        <v>426</v>
      </c>
      <c r="AG86" s="238">
        <v>10</v>
      </c>
      <c r="AH86" s="238">
        <v>2</v>
      </c>
      <c r="AI86" s="238">
        <v>2</v>
      </c>
      <c r="AJ86" s="238">
        <v>4</v>
      </c>
      <c r="AK86" s="238">
        <v>24</v>
      </c>
      <c r="AL86" s="238">
        <v>53</v>
      </c>
      <c r="AM86" s="238" t="s">
        <v>354</v>
      </c>
      <c r="AN86" s="238">
        <v>5</v>
      </c>
      <c r="AO86" s="238">
        <v>2</v>
      </c>
      <c r="AS86" s="238">
        <v>7</v>
      </c>
      <c r="AT86" s="238">
        <v>2</v>
      </c>
      <c r="AU86" s="238">
        <v>60</v>
      </c>
      <c r="AV86" s="238">
        <v>11</v>
      </c>
      <c r="AW86" s="238">
        <v>21</v>
      </c>
      <c r="AX86" s="238">
        <v>2</v>
      </c>
      <c r="AY86" s="238">
        <v>2</v>
      </c>
      <c r="AZ86" s="238">
        <v>3</v>
      </c>
      <c r="BA86" s="238">
        <v>21</v>
      </c>
      <c r="BB86" s="238">
        <v>52</v>
      </c>
      <c r="BC86" s="238" t="s">
        <v>363</v>
      </c>
      <c r="BD86" s="238">
        <v>5</v>
      </c>
      <c r="BE86" s="238">
        <v>1</v>
      </c>
      <c r="BI86" s="238">
        <v>7</v>
      </c>
      <c r="BJ86" s="238">
        <v>2</v>
      </c>
      <c r="BK86" s="238">
        <v>60</v>
      </c>
      <c r="BL86" s="238">
        <v>11</v>
      </c>
      <c r="BM86" s="238">
        <v>21</v>
      </c>
      <c r="CT86" s="238">
        <v>394733</v>
      </c>
      <c r="CU86" s="238">
        <v>4972282</v>
      </c>
      <c r="CV86" s="238">
        <v>44.8961787</v>
      </c>
      <c r="CW86" s="238">
        <v>-94.333205500000005</v>
      </c>
      <c r="CX86" s="238" t="s">
        <v>359</v>
      </c>
      <c r="CY86" s="238" t="s">
        <v>576</v>
      </c>
    </row>
    <row r="87" spans="1:103" x14ac:dyDescent="0.25">
      <c r="A87" s="238">
        <v>11093311</v>
      </c>
      <c r="B87" s="238">
        <v>3</v>
      </c>
      <c r="C87" s="238">
        <v>7</v>
      </c>
      <c r="D87" s="238">
        <v>143.79300000000001</v>
      </c>
      <c r="E87" s="238">
        <v>43</v>
      </c>
      <c r="G87" s="238" t="s">
        <v>423</v>
      </c>
      <c r="H87" s="238">
        <v>8</v>
      </c>
      <c r="I87" s="238">
        <v>22</v>
      </c>
      <c r="K87" s="238" t="s">
        <v>577</v>
      </c>
      <c r="L87" s="238">
        <v>153620165</v>
      </c>
      <c r="M87" s="238">
        <v>12</v>
      </c>
      <c r="N87" s="238">
        <v>16</v>
      </c>
      <c r="O87" s="238">
        <v>2015</v>
      </c>
      <c r="P87" s="238" t="s">
        <v>355</v>
      </c>
      <c r="Q87" s="238">
        <v>3</v>
      </c>
      <c r="S87" s="238">
        <v>5</v>
      </c>
      <c r="T87" s="238">
        <v>0</v>
      </c>
      <c r="U87" s="238">
        <v>1</v>
      </c>
      <c r="V87" s="238">
        <v>4</v>
      </c>
      <c r="W87" s="238">
        <v>30</v>
      </c>
      <c r="X87" s="238">
        <v>4</v>
      </c>
      <c r="Y87" s="238">
        <v>4</v>
      </c>
      <c r="Z87" s="238">
        <v>5</v>
      </c>
      <c r="AB87" s="238">
        <v>3</v>
      </c>
      <c r="AC87" s="238">
        <v>98</v>
      </c>
      <c r="AD87" s="238" t="s">
        <v>424</v>
      </c>
      <c r="AE87" s="238" t="s">
        <v>574</v>
      </c>
      <c r="AF87" s="238" t="s">
        <v>426</v>
      </c>
      <c r="AG87" s="238">
        <v>3</v>
      </c>
      <c r="AH87" s="238">
        <v>2</v>
      </c>
      <c r="AI87" s="238">
        <v>2</v>
      </c>
      <c r="AJ87" s="238">
        <v>4</v>
      </c>
      <c r="AK87" s="238">
        <v>21</v>
      </c>
      <c r="AL87" s="238">
        <v>24</v>
      </c>
      <c r="AM87" s="238" t="s">
        <v>363</v>
      </c>
      <c r="AN87" s="238">
        <v>5</v>
      </c>
      <c r="AS87" s="238">
        <v>7</v>
      </c>
      <c r="AT87" s="238">
        <v>2</v>
      </c>
      <c r="AU87" s="238">
        <v>60</v>
      </c>
      <c r="AV87" s="238">
        <v>11</v>
      </c>
      <c r="AW87" s="238">
        <v>21</v>
      </c>
      <c r="CT87" s="238">
        <v>394733</v>
      </c>
      <c r="CU87" s="238">
        <v>4972282</v>
      </c>
      <c r="CV87" s="238">
        <v>44.8961787</v>
      </c>
      <c r="CW87" s="238">
        <v>-94.333205500000005</v>
      </c>
      <c r="CX87" s="238" t="s">
        <v>359</v>
      </c>
      <c r="CY87" s="238" t="s">
        <v>578</v>
      </c>
    </row>
    <row r="88" spans="1:103" x14ac:dyDescent="0.25">
      <c r="A88" s="238">
        <v>837036</v>
      </c>
      <c r="B88" s="238">
        <v>3</v>
      </c>
      <c r="C88" s="238">
        <v>7</v>
      </c>
      <c r="D88" s="238">
        <v>143.803</v>
      </c>
      <c r="E88" s="238">
        <v>43</v>
      </c>
      <c r="G88" s="238" t="s">
        <v>423</v>
      </c>
      <c r="H88" s="238">
        <v>8</v>
      </c>
      <c r="I88" s="238">
        <v>22</v>
      </c>
      <c r="K88" s="238">
        <v>20201892</v>
      </c>
      <c r="L88" s="238">
        <v>202360119</v>
      </c>
      <c r="M88" s="238">
        <v>8</v>
      </c>
      <c r="N88" s="238">
        <v>23</v>
      </c>
      <c r="O88" s="238">
        <v>2020</v>
      </c>
      <c r="P88" s="238" t="s">
        <v>366</v>
      </c>
      <c r="Q88" s="238">
        <v>0</v>
      </c>
      <c r="R88" s="238" t="s">
        <v>196</v>
      </c>
      <c r="S88" s="238">
        <v>5</v>
      </c>
      <c r="T88" s="238">
        <v>0</v>
      </c>
      <c r="U88" s="238">
        <v>2</v>
      </c>
      <c r="V88" s="238">
        <v>5</v>
      </c>
      <c r="W88" s="238">
        <v>10</v>
      </c>
      <c r="X88" s="238">
        <v>4</v>
      </c>
      <c r="Y88" s="238">
        <v>4</v>
      </c>
      <c r="Z88" s="238">
        <v>1</v>
      </c>
      <c r="AB88" s="238">
        <v>1</v>
      </c>
      <c r="AC88" s="238">
        <v>98</v>
      </c>
      <c r="AD88" s="238">
        <v>7</v>
      </c>
      <c r="AF88" s="238" t="s">
        <v>426</v>
      </c>
      <c r="AG88" s="238">
        <v>9</v>
      </c>
      <c r="AH88" s="238">
        <v>2</v>
      </c>
      <c r="AI88" s="238">
        <v>2</v>
      </c>
      <c r="AJ88" s="238">
        <v>4</v>
      </c>
      <c r="AK88" s="238">
        <v>24</v>
      </c>
      <c r="AL88" s="238">
        <v>57</v>
      </c>
      <c r="AM88" s="238" t="s">
        <v>354</v>
      </c>
      <c r="AN88" s="238">
        <v>5</v>
      </c>
      <c r="AO88" s="238">
        <v>2</v>
      </c>
      <c r="AS88" s="238">
        <v>13</v>
      </c>
      <c r="AT88" s="238">
        <v>9</v>
      </c>
      <c r="AU88" s="238">
        <v>60</v>
      </c>
      <c r="AV88" s="238">
        <v>11</v>
      </c>
      <c r="AW88" s="238">
        <v>21</v>
      </c>
      <c r="AX88" s="238">
        <v>2</v>
      </c>
      <c r="AY88" s="238">
        <v>2</v>
      </c>
      <c r="AZ88" s="238">
        <v>3</v>
      </c>
      <c r="BA88" s="238">
        <v>21</v>
      </c>
      <c r="BB88" s="238">
        <v>32</v>
      </c>
      <c r="BC88" s="238" t="s">
        <v>354</v>
      </c>
      <c r="BD88" s="238">
        <v>5</v>
      </c>
      <c r="BE88" s="238">
        <v>1</v>
      </c>
      <c r="BI88" s="238">
        <v>13</v>
      </c>
      <c r="BJ88" s="238">
        <v>9</v>
      </c>
      <c r="BK88" s="238">
        <v>60</v>
      </c>
      <c r="BL88" s="238">
        <v>11</v>
      </c>
      <c r="BM88" s="238">
        <v>21</v>
      </c>
      <c r="CT88" s="238">
        <v>394735.84793836297</v>
      </c>
      <c r="CU88" s="238">
        <v>4972282.9650325999</v>
      </c>
      <c r="CV88" s="238">
        <v>44.896189659999997</v>
      </c>
      <c r="CW88" s="238">
        <v>-94.33317443</v>
      </c>
      <c r="CX88" s="238" t="s">
        <v>359</v>
      </c>
      <c r="CY88" s="238" t="s">
        <v>579</v>
      </c>
    </row>
    <row r="89" spans="1:103" x14ac:dyDescent="0.25">
      <c r="A89" s="238">
        <v>837817</v>
      </c>
      <c r="B89" s="238">
        <v>3</v>
      </c>
      <c r="C89" s="238">
        <v>7</v>
      </c>
      <c r="D89" s="238">
        <v>143.80699999999999</v>
      </c>
      <c r="E89" s="238">
        <v>43</v>
      </c>
      <c r="G89" s="238" t="s">
        <v>423</v>
      </c>
      <c r="H89" s="238">
        <v>8</v>
      </c>
      <c r="I89" s="238">
        <v>22</v>
      </c>
      <c r="K89" s="238">
        <v>20201946</v>
      </c>
      <c r="L89" s="238">
        <v>202420048</v>
      </c>
      <c r="M89" s="238">
        <v>8</v>
      </c>
      <c r="N89" s="238">
        <v>29</v>
      </c>
      <c r="O89" s="238">
        <v>2020</v>
      </c>
      <c r="P89" s="238" t="s">
        <v>364</v>
      </c>
      <c r="Q89" s="238">
        <v>10</v>
      </c>
      <c r="R89" s="238" t="s">
        <v>419</v>
      </c>
      <c r="S89" s="238">
        <v>5</v>
      </c>
      <c r="T89" s="238">
        <v>0</v>
      </c>
      <c r="U89" s="238">
        <v>2</v>
      </c>
      <c r="V89" s="238">
        <v>5</v>
      </c>
      <c r="W89" s="238">
        <v>10</v>
      </c>
      <c r="X89" s="238">
        <v>3</v>
      </c>
      <c r="Y89" s="238">
        <v>1</v>
      </c>
      <c r="Z89" s="238">
        <v>1</v>
      </c>
      <c r="AB89" s="238">
        <v>1</v>
      </c>
      <c r="AC89" s="238">
        <v>98</v>
      </c>
      <c r="AD89" s="238">
        <v>7</v>
      </c>
      <c r="AF89" s="238" t="s">
        <v>426</v>
      </c>
      <c r="AG89" s="238">
        <v>10</v>
      </c>
      <c r="AH89" s="238">
        <v>2</v>
      </c>
      <c r="AI89" s="238">
        <v>2</v>
      </c>
      <c r="AJ89" s="238">
        <v>1</v>
      </c>
      <c r="AK89" s="238">
        <v>21</v>
      </c>
      <c r="AL89" s="238">
        <v>17</v>
      </c>
      <c r="AM89" s="238" t="s">
        <v>363</v>
      </c>
      <c r="AN89" s="238">
        <v>5</v>
      </c>
      <c r="AO89" s="238">
        <v>2</v>
      </c>
      <c r="AS89" s="238">
        <v>13</v>
      </c>
      <c r="AT89" s="238">
        <v>23</v>
      </c>
      <c r="AU89" s="238">
        <v>60</v>
      </c>
      <c r="AV89" s="238">
        <v>11</v>
      </c>
      <c r="AW89" s="238">
        <v>21</v>
      </c>
      <c r="AX89" s="238">
        <v>2</v>
      </c>
      <c r="AY89" s="238">
        <v>3</v>
      </c>
      <c r="AZ89" s="238">
        <v>3</v>
      </c>
      <c r="BA89" s="238">
        <v>21</v>
      </c>
      <c r="BB89" s="238">
        <v>33</v>
      </c>
      <c r="BC89" s="238" t="s">
        <v>354</v>
      </c>
      <c r="BD89" s="238">
        <v>5</v>
      </c>
      <c r="BE89" s="238">
        <v>1</v>
      </c>
      <c r="BI89" s="238">
        <v>12</v>
      </c>
      <c r="BJ89" s="238">
        <v>9</v>
      </c>
      <c r="BK89" s="238">
        <v>60</v>
      </c>
      <c r="BL89" s="238">
        <v>11</v>
      </c>
      <c r="BM89" s="238">
        <v>21</v>
      </c>
      <c r="CT89" s="238">
        <v>394742.19795106398</v>
      </c>
      <c r="CU89" s="238">
        <v>4972276.6150198998</v>
      </c>
      <c r="CV89" s="238">
        <v>44.896133450000001</v>
      </c>
      <c r="CW89" s="238">
        <v>-94.333092710000003</v>
      </c>
      <c r="CX89" s="238" t="s">
        <v>359</v>
      </c>
      <c r="CY89" s="238" t="s">
        <v>580</v>
      </c>
    </row>
    <row r="90" spans="1:103" x14ac:dyDescent="0.25">
      <c r="A90" s="238">
        <v>11080505</v>
      </c>
      <c r="B90" s="238">
        <v>3</v>
      </c>
      <c r="C90" s="238">
        <v>7</v>
      </c>
      <c r="D90" s="238">
        <v>143.96199999999999</v>
      </c>
      <c r="E90" s="238">
        <v>43</v>
      </c>
      <c r="G90" s="238" t="s">
        <v>423</v>
      </c>
      <c r="H90" s="238">
        <v>8</v>
      </c>
      <c r="I90" s="238">
        <v>22</v>
      </c>
      <c r="L90" s="238">
        <v>153230122</v>
      </c>
      <c r="M90" s="238">
        <v>10</v>
      </c>
      <c r="N90" s="238">
        <v>18</v>
      </c>
      <c r="O90" s="238">
        <v>2015</v>
      </c>
      <c r="P90" s="238" t="s">
        <v>366</v>
      </c>
      <c r="Q90" s="238">
        <v>15</v>
      </c>
      <c r="S90" s="238">
        <v>5</v>
      </c>
      <c r="T90" s="238">
        <v>0</v>
      </c>
      <c r="U90" s="238">
        <v>2</v>
      </c>
      <c r="V90" s="238">
        <v>10</v>
      </c>
      <c r="W90" s="238">
        <v>10</v>
      </c>
      <c r="Y90" s="238">
        <v>1</v>
      </c>
      <c r="Z90" s="238">
        <v>1</v>
      </c>
      <c r="AB90" s="238">
        <v>1</v>
      </c>
      <c r="AC90" s="238">
        <v>98</v>
      </c>
      <c r="AF90" s="238" t="s">
        <v>426</v>
      </c>
      <c r="AG90" s="238">
        <v>5</v>
      </c>
      <c r="AH90" s="238">
        <v>2</v>
      </c>
      <c r="AI90" s="238">
        <v>3</v>
      </c>
      <c r="AJ90" s="238">
        <v>3</v>
      </c>
      <c r="AK90" s="238">
        <v>21</v>
      </c>
      <c r="AL90" s="238">
        <v>61</v>
      </c>
      <c r="AM90" s="238" t="s">
        <v>354</v>
      </c>
      <c r="AT90" s="238">
        <v>98</v>
      </c>
      <c r="AU90" s="238">
        <v>60</v>
      </c>
      <c r="AX90" s="238">
        <v>2</v>
      </c>
      <c r="AY90" s="238">
        <v>4</v>
      </c>
      <c r="AZ90" s="238">
        <v>3</v>
      </c>
      <c r="BA90" s="238">
        <v>29</v>
      </c>
      <c r="BB90" s="238">
        <v>48</v>
      </c>
      <c r="BC90" s="238" t="s">
        <v>354</v>
      </c>
      <c r="BJ90" s="238">
        <v>98</v>
      </c>
      <c r="BK90" s="238">
        <v>60</v>
      </c>
      <c r="CT90" s="238">
        <v>395004</v>
      </c>
      <c r="CU90" s="238">
        <v>4972279</v>
      </c>
      <c r="CV90" s="238">
        <v>44.896190099999998</v>
      </c>
      <c r="CW90" s="238">
        <v>-94.329773599999996</v>
      </c>
      <c r="CX90" s="238" t="s">
        <v>359</v>
      </c>
    </row>
    <row r="91" spans="1:103" x14ac:dyDescent="0.25">
      <c r="A91" s="238">
        <v>457214</v>
      </c>
      <c r="B91" s="238">
        <v>3</v>
      </c>
      <c r="C91" s="238">
        <v>7</v>
      </c>
      <c r="D91" s="238">
        <v>143.983</v>
      </c>
      <c r="E91" s="238">
        <v>43</v>
      </c>
      <c r="G91" s="238" t="s">
        <v>423</v>
      </c>
      <c r="H91" s="238">
        <v>8</v>
      </c>
      <c r="I91" s="238">
        <v>22</v>
      </c>
      <c r="K91" s="238">
        <v>17201486</v>
      </c>
      <c r="M91" s="238">
        <v>6</v>
      </c>
      <c r="N91" s="238">
        <v>3</v>
      </c>
      <c r="O91" s="238">
        <v>2017</v>
      </c>
      <c r="P91" s="238" t="s">
        <v>364</v>
      </c>
      <c r="Q91" s="238">
        <v>14</v>
      </c>
      <c r="R91" s="238" t="s">
        <v>369</v>
      </c>
      <c r="S91" s="238">
        <v>2</v>
      </c>
      <c r="T91" s="238">
        <v>0</v>
      </c>
      <c r="U91" s="238">
        <v>2</v>
      </c>
      <c r="V91" s="238">
        <v>5</v>
      </c>
      <c r="W91" s="238">
        <v>10</v>
      </c>
      <c r="X91" s="238">
        <v>4</v>
      </c>
      <c r="Y91" s="238">
        <v>1</v>
      </c>
      <c r="Z91" s="238">
        <v>2</v>
      </c>
      <c r="AB91" s="238">
        <v>1</v>
      </c>
      <c r="AC91" s="238">
        <v>98</v>
      </c>
      <c r="AD91" s="238" t="s">
        <v>581</v>
      </c>
      <c r="AF91" s="238" t="s">
        <v>426</v>
      </c>
      <c r="AG91" s="238">
        <v>9</v>
      </c>
      <c r="AH91" s="238">
        <v>2</v>
      </c>
      <c r="AI91" s="238">
        <v>3</v>
      </c>
      <c r="AJ91" s="238">
        <v>3</v>
      </c>
      <c r="AK91" s="238">
        <v>21</v>
      </c>
      <c r="AL91" s="238">
        <v>21</v>
      </c>
      <c r="AM91" s="238" t="s">
        <v>363</v>
      </c>
      <c r="AN91" s="238">
        <v>5</v>
      </c>
      <c r="AO91" s="238">
        <v>1</v>
      </c>
      <c r="AS91" s="238">
        <v>14</v>
      </c>
      <c r="AT91" s="238">
        <v>9</v>
      </c>
      <c r="AU91" s="238">
        <v>60</v>
      </c>
      <c r="AV91" s="238">
        <v>11</v>
      </c>
      <c r="AW91" s="238">
        <v>21</v>
      </c>
      <c r="AX91" s="238">
        <v>2</v>
      </c>
      <c r="AY91" s="238">
        <v>2</v>
      </c>
      <c r="AZ91" s="238">
        <v>4</v>
      </c>
      <c r="BA91" s="238">
        <v>24</v>
      </c>
      <c r="BB91" s="238">
        <v>86</v>
      </c>
      <c r="BC91" s="238" t="s">
        <v>363</v>
      </c>
      <c r="BD91" s="238">
        <v>5</v>
      </c>
      <c r="BE91" s="238">
        <v>2</v>
      </c>
      <c r="BI91" s="238">
        <v>14</v>
      </c>
      <c r="BJ91" s="238">
        <v>9</v>
      </c>
      <c r="BK91" s="238">
        <v>60</v>
      </c>
      <c r="BL91" s="238">
        <v>11</v>
      </c>
      <c r="BM91" s="238">
        <v>21</v>
      </c>
      <c r="CT91" s="238">
        <v>395038.53187706397</v>
      </c>
      <c r="CU91" s="238">
        <v>4972278.7316907998</v>
      </c>
      <c r="CV91" s="238">
        <v>44.896196240000002</v>
      </c>
      <c r="CW91" s="238">
        <v>-94.329341080000006</v>
      </c>
      <c r="CX91" s="238" t="s">
        <v>359</v>
      </c>
      <c r="CY91" s="238" t="s">
        <v>582</v>
      </c>
    </row>
    <row r="92" spans="1:103" x14ac:dyDescent="0.25">
      <c r="A92" s="238">
        <v>10733987</v>
      </c>
      <c r="B92" s="238">
        <v>3</v>
      </c>
      <c r="C92" s="238">
        <v>7</v>
      </c>
      <c r="D92" s="238">
        <v>143.995</v>
      </c>
      <c r="E92" s="238">
        <v>43</v>
      </c>
      <c r="G92" s="238" t="s">
        <v>423</v>
      </c>
      <c r="H92" s="238">
        <v>8</v>
      </c>
      <c r="I92" s="238">
        <v>22</v>
      </c>
      <c r="K92" s="238">
        <v>11200684</v>
      </c>
      <c r="L92" s="238">
        <v>111220160</v>
      </c>
      <c r="M92" s="238">
        <v>5</v>
      </c>
      <c r="N92" s="238">
        <v>1</v>
      </c>
      <c r="O92" s="238">
        <v>2011</v>
      </c>
      <c r="P92" s="238" t="s">
        <v>366</v>
      </c>
      <c r="Q92" s="238">
        <v>12</v>
      </c>
      <c r="S92" s="238">
        <v>5</v>
      </c>
      <c r="T92" s="238">
        <v>0</v>
      </c>
      <c r="U92" s="238">
        <v>1</v>
      </c>
      <c r="V92" s="238">
        <v>7</v>
      </c>
      <c r="W92" s="238">
        <v>45</v>
      </c>
      <c r="X92" s="238">
        <v>2</v>
      </c>
      <c r="Y92" s="238">
        <v>1</v>
      </c>
      <c r="Z92" s="238">
        <v>2</v>
      </c>
      <c r="AB92" s="238">
        <v>1</v>
      </c>
      <c r="AC92" s="238">
        <v>98</v>
      </c>
      <c r="AD92" s="238" t="s">
        <v>428</v>
      </c>
      <c r="AE92" s="238">
        <v>22</v>
      </c>
      <c r="AF92" s="238" t="s">
        <v>426</v>
      </c>
      <c r="AG92" s="238">
        <v>3</v>
      </c>
      <c r="AH92" s="238">
        <v>2</v>
      </c>
      <c r="AI92" s="238">
        <v>4</v>
      </c>
      <c r="AJ92" s="238">
        <v>4</v>
      </c>
      <c r="AK92" s="238">
        <v>21</v>
      </c>
      <c r="AL92" s="238">
        <v>23</v>
      </c>
      <c r="AM92" s="238" t="s">
        <v>363</v>
      </c>
      <c r="AN92" s="238">
        <v>5</v>
      </c>
      <c r="AS92" s="238">
        <v>7</v>
      </c>
      <c r="AT92" s="238">
        <v>98</v>
      </c>
      <c r="AU92" s="238">
        <v>60</v>
      </c>
      <c r="AV92" s="238">
        <v>11</v>
      </c>
      <c r="AW92" s="238">
        <v>21</v>
      </c>
      <c r="CT92" s="238">
        <v>395057</v>
      </c>
      <c r="CU92" s="238">
        <v>4972278</v>
      </c>
      <c r="CV92" s="238">
        <v>44.896192300000003</v>
      </c>
      <c r="CW92" s="238">
        <v>-94.329103799999999</v>
      </c>
      <c r="CX92" s="238" t="s">
        <v>359</v>
      </c>
      <c r="CY92" s="238" t="e">
        <v>#NAME?</v>
      </c>
    </row>
    <row r="93" spans="1:103" x14ac:dyDescent="0.25">
      <c r="A93" s="238">
        <v>10889330</v>
      </c>
      <c r="B93" s="238">
        <v>3</v>
      </c>
      <c r="C93" s="238">
        <v>7</v>
      </c>
      <c r="D93" s="238">
        <v>144.09200000000001</v>
      </c>
      <c r="E93" s="238">
        <v>43</v>
      </c>
      <c r="G93" s="238" t="s">
        <v>423</v>
      </c>
      <c r="H93" s="238">
        <v>8</v>
      </c>
      <c r="I93" s="238">
        <v>22</v>
      </c>
      <c r="K93" s="238">
        <v>13200528</v>
      </c>
      <c r="L93" s="238">
        <v>131150148</v>
      </c>
      <c r="M93" s="238">
        <v>4</v>
      </c>
      <c r="N93" s="238">
        <v>18</v>
      </c>
      <c r="O93" s="238">
        <v>2013</v>
      </c>
      <c r="P93" s="238" t="s">
        <v>384</v>
      </c>
      <c r="Q93" s="238">
        <v>16</v>
      </c>
      <c r="S93" s="238">
        <v>2</v>
      </c>
      <c r="T93" s="238">
        <v>0</v>
      </c>
      <c r="U93" s="238">
        <v>2</v>
      </c>
      <c r="V93" s="238">
        <v>5</v>
      </c>
      <c r="W93" s="238">
        <v>10</v>
      </c>
      <c r="X93" s="238">
        <v>2</v>
      </c>
      <c r="Y93" s="238">
        <v>1</v>
      </c>
      <c r="Z93" s="238">
        <v>4</v>
      </c>
      <c r="AA93" s="238">
        <v>7</v>
      </c>
      <c r="AB93" s="238">
        <v>4</v>
      </c>
      <c r="AC93" s="238">
        <v>98</v>
      </c>
      <c r="AD93" s="238" t="s">
        <v>428</v>
      </c>
      <c r="AE93" s="238" t="s">
        <v>583</v>
      </c>
      <c r="AF93" s="238" t="s">
        <v>426</v>
      </c>
      <c r="AG93" s="238">
        <v>10</v>
      </c>
      <c r="AH93" s="238">
        <v>2</v>
      </c>
      <c r="AI93" s="238">
        <v>2</v>
      </c>
      <c r="AJ93" s="238">
        <v>3</v>
      </c>
      <c r="AK93" s="238">
        <v>22</v>
      </c>
      <c r="AL93" s="238">
        <v>29</v>
      </c>
      <c r="AM93" s="238" t="s">
        <v>354</v>
      </c>
      <c r="AN93" s="238">
        <v>5</v>
      </c>
      <c r="AO93" s="238">
        <v>3</v>
      </c>
      <c r="AP93" s="238">
        <v>6</v>
      </c>
      <c r="AS93" s="238">
        <v>5</v>
      </c>
      <c r="AT93" s="238">
        <v>98</v>
      </c>
      <c r="AU93" s="238">
        <v>60</v>
      </c>
      <c r="AV93" s="238">
        <v>11</v>
      </c>
      <c r="AW93" s="238">
        <v>21</v>
      </c>
      <c r="AX93" s="238">
        <v>2</v>
      </c>
      <c r="AY93" s="238">
        <v>2</v>
      </c>
      <c r="AZ93" s="238">
        <v>4</v>
      </c>
      <c r="BA93" s="238">
        <v>21</v>
      </c>
      <c r="BB93" s="238">
        <v>35</v>
      </c>
      <c r="BC93" s="238" t="s">
        <v>363</v>
      </c>
      <c r="BD93" s="238">
        <v>5</v>
      </c>
      <c r="BE93" s="238">
        <v>1</v>
      </c>
      <c r="BI93" s="238">
        <v>5</v>
      </c>
      <c r="BJ93" s="238">
        <v>98</v>
      </c>
      <c r="BK93" s="238">
        <v>60</v>
      </c>
      <c r="BL93" s="238">
        <v>11</v>
      </c>
      <c r="BM93" s="238">
        <v>21</v>
      </c>
      <c r="CT93" s="238">
        <v>395214</v>
      </c>
      <c r="CU93" s="238">
        <v>4972275</v>
      </c>
      <c r="CV93" s="238">
        <v>44.896192599999999</v>
      </c>
      <c r="CW93" s="238">
        <v>-94.327118900000002</v>
      </c>
      <c r="CX93" s="238" t="s">
        <v>359</v>
      </c>
      <c r="CY93" s="238" t="s">
        <v>584</v>
      </c>
    </row>
    <row r="94" spans="1:103" x14ac:dyDescent="0.25">
      <c r="A94" s="238">
        <v>693247</v>
      </c>
      <c r="B94" s="238">
        <v>3</v>
      </c>
      <c r="C94" s="238">
        <v>7</v>
      </c>
      <c r="D94" s="238">
        <v>144.19900000000001</v>
      </c>
      <c r="E94" s="238">
        <v>43</v>
      </c>
      <c r="G94" s="238" t="s">
        <v>423</v>
      </c>
      <c r="H94" s="238">
        <v>8</v>
      </c>
      <c r="I94" s="238">
        <v>22</v>
      </c>
      <c r="K94" s="238">
        <v>19200760</v>
      </c>
      <c r="M94" s="238">
        <v>3</v>
      </c>
      <c r="N94" s="238">
        <v>1</v>
      </c>
      <c r="O94" s="238">
        <v>2019</v>
      </c>
      <c r="P94" s="238" t="s">
        <v>362</v>
      </c>
      <c r="Q94" s="238">
        <v>7</v>
      </c>
      <c r="R94" s="238" t="s">
        <v>356</v>
      </c>
      <c r="S94" s="238">
        <v>4</v>
      </c>
      <c r="T94" s="238">
        <v>0</v>
      </c>
      <c r="U94" s="238">
        <v>1</v>
      </c>
      <c r="W94" s="238">
        <v>83</v>
      </c>
      <c r="X94" s="238">
        <v>2</v>
      </c>
      <c r="Y94" s="238">
        <v>1</v>
      </c>
      <c r="Z94" s="238">
        <v>1</v>
      </c>
      <c r="AB94" s="238">
        <v>1</v>
      </c>
      <c r="AC94" s="238">
        <v>98</v>
      </c>
      <c r="AD94" s="238" t="s">
        <v>452</v>
      </c>
      <c r="AF94" s="238" t="s">
        <v>426</v>
      </c>
      <c r="AG94" s="238">
        <v>3</v>
      </c>
      <c r="AH94" s="238">
        <v>2</v>
      </c>
      <c r="AI94" s="238">
        <v>3</v>
      </c>
      <c r="AJ94" s="238">
        <v>4</v>
      </c>
      <c r="AK94" s="238">
        <v>32</v>
      </c>
      <c r="AL94" s="238">
        <v>17</v>
      </c>
      <c r="AM94" s="238" t="s">
        <v>354</v>
      </c>
      <c r="AN94" s="238">
        <v>5</v>
      </c>
      <c r="AO94" s="238">
        <v>62</v>
      </c>
      <c r="AP94" s="238">
        <v>74</v>
      </c>
      <c r="AS94" s="238">
        <v>12</v>
      </c>
      <c r="AT94" s="238">
        <v>9</v>
      </c>
      <c r="AU94" s="238">
        <v>60</v>
      </c>
      <c r="AV94" s="238">
        <v>12</v>
      </c>
      <c r="AW94" s="238">
        <v>21</v>
      </c>
      <c r="CT94" s="238">
        <v>395381.43256286503</v>
      </c>
      <c r="CU94" s="238">
        <v>4972238.5149437003</v>
      </c>
      <c r="CV94" s="238">
        <v>44.895884770000002</v>
      </c>
      <c r="CW94" s="238">
        <v>-94.324991080000004</v>
      </c>
      <c r="CX94" s="238" t="s">
        <v>359</v>
      </c>
      <c r="CY94" s="238" t="s">
        <v>585</v>
      </c>
    </row>
    <row r="95" spans="1:103" x14ac:dyDescent="0.25">
      <c r="A95" s="238">
        <v>738591</v>
      </c>
      <c r="B95" s="238">
        <v>3</v>
      </c>
      <c r="C95" s="238">
        <v>7</v>
      </c>
      <c r="D95" s="238">
        <v>144.27000000000001</v>
      </c>
      <c r="E95" s="238">
        <v>43</v>
      </c>
      <c r="G95" s="238" t="s">
        <v>423</v>
      </c>
      <c r="H95" s="238">
        <v>8</v>
      </c>
      <c r="I95" s="238">
        <v>22</v>
      </c>
      <c r="K95" s="238">
        <v>19201995</v>
      </c>
      <c r="M95" s="238">
        <v>8</v>
      </c>
      <c r="N95" s="238">
        <v>5</v>
      </c>
      <c r="O95" s="238">
        <v>2019</v>
      </c>
      <c r="P95" s="238" t="s">
        <v>361</v>
      </c>
      <c r="Q95" s="238">
        <v>16</v>
      </c>
      <c r="R95" s="238" t="s">
        <v>369</v>
      </c>
      <c r="S95" s="238">
        <v>4</v>
      </c>
      <c r="T95" s="238">
        <v>0</v>
      </c>
      <c r="U95" s="238">
        <v>2</v>
      </c>
      <c r="V95" s="238">
        <v>12</v>
      </c>
      <c r="W95" s="238">
        <v>10</v>
      </c>
      <c r="X95" s="238">
        <v>4</v>
      </c>
      <c r="Y95" s="238">
        <v>1</v>
      </c>
      <c r="Z95" s="238">
        <v>1</v>
      </c>
      <c r="AA95" s="238">
        <v>3</v>
      </c>
      <c r="AB95" s="238">
        <v>2</v>
      </c>
      <c r="AC95" s="238">
        <v>98</v>
      </c>
      <c r="AD95" s="238" t="s">
        <v>452</v>
      </c>
      <c r="AF95" s="238" t="s">
        <v>426</v>
      </c>
      <c r="AG95" s="238">
        <v>7</v>
      </c>
      <c r="AH95" s="238">
        <v>2</v>
      </c>
      <c r="AI95" s="238">
        <v>3</v>
      </c>
      <c r="AJ95" s="238">
        <v>3</v>
      </c>
      <c r="AK95" s="238">
        <v>21</v>
      </c>
      <c r="AL95" s="238">
        <v>50</v>
      </c>
      <c r="AM95" s="238" t="s">
        <v>354</v>
      </c>
      <c r="AN95" s="238">
        <v>5</v>
      </c>
      <c r="AO95" s="238">
        <v>65</v>
      </c>
      <c r="AP95" s="238">
        <v>71</v>
      </c>
      <c r="AS95" s="238">
        <v>12</v>
      </c>
      <c r="AT95" s="238">
        <v>9</v>
      </c>
      <c r="AU95" s="238">
        <v>60</v>
      </c>
      <c r="AV95" s="238">
        <v>13</v>
      </c>
      <c r="AW95" s="238">
        <v>21</v>
      </c>
      <c r="AX95" s="238">
        <v>2</v>
      </c>
      <c r="AY95" s="238">
        <v>3</v>
      </c>
      <c r="AZ95" s="238">
        <v>3</v>
      </c>
      <c r="BA95" s="238">
        <v>34</v>
      </c>
      <c r="BB95" s="238">
        <v>19</v>
      </c>
      <c r="BC95" s="238" t="s">
        <v>363</v>
      </c>
      <c r="BD95" s="238">
        <v>5</v>
      </c>
      <c r="BE95" s="238">
        <v>1</v>
      </c>
      <c r="BI95" s="238">
        <v>12</v>
      </c>
      <c r="BJ95" s="238">
        <v>9</v>
      </c>
      <c r="BK95" s="238">
        <v>60</v>
      </c>
      <c r="BL95" s="238">
        <v>13</v>
      </c>
      <c r="BM95" s="238">
        <v>21</v>
      </c>
      <c r="CT95" s="238">
        <v>395483.03276606603</v>
      </c>
      <c r="CU95" s="238">
        <v>4972187.7148420997</v>
      </c>
      <c r="CV95" s="238">
        <v>44.895442500000001</v>
      </c>
      <c r="CW95" s="238">
        <v>-94.323694169999996</v>
      </c>
      <c r="CX95" s="238" t="s">
        <v>359</v>
      </c>
      <c r="CY95" s="238" t="s">
        <v>586</v>
      </c>
    </row>
    <row r="96" spans="1:103" x14ac:dyDescent="0.25">
      <c r="A96" s="238">
        <v>497305</v>
      </c>
      <c r="B96" s="238">
        <v>3</v>
      </c>
      <c r="C96" s="238">
        <v>7</v>
      </c>
      <c r="D96" s="238">
        <v>144.27699999999999</v>
      </c>
      <c r="E96" s="238">
        <v>43</v>
      </c>
      <c r="G96" s="238" t="s">
        <v>423</v>
      </c>
      <c r="H96" s="238">
        <v>8</v>
      </c>
      <c r="I96" s="238">
        <v>22</v>
      </c>
      <c r="K96" s="238">
        <v>17202192</v>
      </c>
      <c r="M96" s="238">
        <v>8</v>
      </c>
      <c r="N96" s="238">
        <v>28</v>
      </c>
      <c r="O96" s="238">
        <v>2017</v>
      </c>
      <c r="P96" s="238" t="s">
        <v>361</v>
      </c>
      <c r="Q96" s="238">
        <v>15</v>
      </c>
      <c r="S96" s="238">
        <v>5</v>
      </c>
      <c r="T96" s="238">
        <v>0</v>
      </c>
      <c r="U96" s="238">
        <v>2</v>
      </c>
      <c r="V96" s="238">
        <v>12</v>
      </c>
      <c r="W96" s="238">
        <v>10</v>
      </c>
      <c r="X96" s="238">
        <v>4</v>
      </c>
      <c r="Y96" s="238">
        <v>1</v>
      </c>
      <c r="Z96" s="238">
        <v>1</v>
      </c>
      <c r="AB96" s="238">
        <v>1</v>
      </c>
      <c r="AC96" s="238">
        <v>98</v>
      </c>
      <c r="AD96" s="238" t="s">
        <v>581</v>
      </c>
      <c r="AF96" s="238" t="s">
        <v>426</v>
      </c>
      <c r="AG96" s="238">
        <v>7</v>
      </c>
      <c r="AH96" s="238">
        <v>2</v>
      </c>
      <c r="AI96" s="238">
        <v>4</v>
      </c>
      <c r="AJ96" s="238">
        <v>3</v>
      </c>
      <c r="AK96" s="238">
        <v>21</v>
      </c>
      <c r="AL96" s="238">
        <v>17</v>
      </c>
      <c r="AM96" s="238" t="s">
        <v>363</v>
      </c>
      <c r="AN96" s="238">
        <v>5</v>
      </c>
      <c r="AO96" s="238">
        <v>90</v>
      </c>
      <c r="AS96" s="238">
        <v>12</v>
      </c>
      <c r="AT96" s="238">
        <v>9</v>
      </c>
      <c r="AU96" s="238">
        <v>60</v>
      </c>
      <c r="AV96" s="238">
        <v>13</v>
      </c>
      <c r="AW96" s="238">
        <v>21</v>
      </c>
      <c r="AX96" s="238">
        <v>2</v>
      </c>
      <c r="AY96" s="238">
        <v>3</v>
      </c>
      <c r="AZ96" s="238">
        <v>3</v>
      </c>
      <c r="BA96" s="238">
        <v>24</v>
      </c>
      <c r="BB96" s="238">
        <v>52</v>
      </c>
      <c r="BC96" s="238" t="s">
        <v>354</v>
      </c>
      <c r="BD96" s="238">
        <v>5</v>
      </c>
      <c r="BE96" s="238">
        <v>1</v>
      </c>
      <c r="BI96" s="238">
        <v>12</v>
      </c>
      <c r="BJ96" s="238">
        <v>9</v>
      </c>
      <c r="BK96" s="238">
        <v>60</v>
      </c>
      <c r="BL96" s="238">
        <v>13</v>
      </c>
      <c r="BM96" s="238">
        <v>21</v>
      </c>
      <c r="CT96" s="238">
        <v>395499.96613326599</v>
      </c>
      <c r="CU96" s="238">
        <v>4972196.1815256998</v>
      </c>
      <c r="CV96" s="238">
        <v>44.895521189999997</v>
      </c>
      <c r="CW96" s="238">
        <v>-94.323481520000001</v>
      </c>
      <c r="CX96" s="238" t="s">
        <v>359</v>
      </c>
      <c r="CY96" s="238" t="s">
        <v>587</v>
      </c>
    </row>
    <row r="97" spans="1:103" x14ac:dyDescent="0.25">
      <c r="A97" s="238">
        <v>594047</v>
      </c>
      <c r="B97" s="238">
        <v>3</v>
      </c>
      <c r="C97" s="238">
        <v>7</v>
      </c>
      <c r="D97" s="238">
        <v>144.28100000000001</v>
      </c>
      <c r="E97" s="238">
        <v>43</v>
      </c>
      <c r="F97" s="238" t="s">
        <v>423</v>
      </c>
      <c r="H97" s="238">
        <v>8</v>
      </c>
      <c r="I97" s="238">
        <v>22</v>
      </c>
      <c r="K97" s="238">
        <v>18201145</v>
      </c>
      <c r="M97" s="238">
        <v>4</v>
      </c>
      <c r="N97" s="238">
        <v>28</v>
      </c>
      <c r="O97" s="238">
        <v>2018</v>
      </c>
      <c r="P97" s="238" t="s">
        <v>364</v>
      </c>
      <c r="Q97" s="238">
        <v>22</v>
      </c>
      <c r="R97" s="238" t="s">
        <v>356</v>
      </c>
      <c r="S97" s="238">
        <v>3</v>
      </c>
      <c r="T97" s="238">
        <v>0</v>
      </c>
      <c r="U97" s="238">
        <v>2</v>
      </c>
      <c r="V97" s="238">
        <v>13</v>
      </c>
      <c r="W97" s="238">
        <v>10</v>
      </c>
      <c r="X97" s="238">
        <v>4</v>
      </c>
      <c r="Y97" s="238">
        <v>6</v>
      </c>
      <c r="Z97" s="238">
        <v>1</v>
      </c>
      <c r="AB97" s="238">
        <v>1</v>
      </c>
      <c r="AC97" s="238">
        <v>98</v>
      </c>
      <c r="AD97" s="238" t="s">
        <v>581</v>
      </c>
      <c r="AE97" s="238" t="s">
        <v>588</v>
      </c>
      <c r="AF97" s="238" t="s">
        <v>426</v>
      </c>
      <c r="AG97" s="238">
        <v>8</v>
      </c>
      <c r="AH97" s="238">
        <v>2</v>
      </c>
      <c r="AI97" s="238">
        <v>2</v>
      </c>
      <c r="AJ97" s="238">
        <v>4</v>
      </c>
      <c r="AK97" s="238">
        <v>21</v>
      </c>
      <c r="AL97" s="238">
        <v>17</v>
      </c>
      <c r="AM97" s="238" t="s">
        <v>363</v>
      </c>
      <c r="AN97" s="238">
        <v>5</v>
      </c>
      <c r="AO97" s="238">
        <v>1</v>
      </c>
      <c r="AS97" s="238">
        <v>12</v>
      </c>
      <c r="AT97" s="238">
        <v>9</v>
      </c>
      <c r="AU97" s="238">
        <v>60</v>
      </c>
      <c r="AV97" s="238">
        <v>12</v>
      </c>
      <c r="AW97" s="238">
        <v>21</v>
      </c>
      <c r="AX97" s="238">
        <v>2</v>
      </c>
      <c r="AY97" s="238">
        <v>2</v>
      </c>
      <c r="AZ97" s="238">
        <v>3</v>
      </c>
      <c r="BA97" s="238">
        <v>24</v>
      </c>
      <c r="BB97" s="238">
        <v>16</v>
      </c>
      <c r="BC97" s="238" t="s">
        <v>354</v>
      </c>
      <c r="BD97" s="238">
        <v>5</v>
      </c>
      <c r="BE97" s="238">
        <v>2</v>
      </c>
      <c r="BI97" s="238">
        <v>12</v>
      </c>
      <c r="BJ97" s="238">
        <v>9</v>
      </c>
      <c r="BK97" s="238">
        <v>60</v>
      </c>
      <c r="BL97" s="238">
        <v>13</v>
      </c>
      <c r="BM97" s="238">
        <v>21</v>
      </c>
      <c r="CT97" s="238">
        <v>395495.73279146699</v>
      </c>
      <c r="CU97" s="238">
        <v>4972175.0148166995</v>
      </c>
      <c r="CV97" s="238">
        <v>44.89533007</v>
      </c>
      <c r="CW97" s="238">
        <v>-94.323530750000003</v>
      </c>
      <c r="CX97" s="238" t="s">
        <v>359</v>
      </c>
      <c r="CY97" s="238" t="s">
        <v>589</v>
      </c>
    </row>
    <row r="98" spans="1:103" x14ac:dyDescent="0.25">
      <c r="A98" s="238">
        <v>660612</v>
      </c>
      <c r="B98" s="238">
        <v>3</v>
      </c>
      <c r="C98" s="238">
        <v>7</v>
      </c>
      <c r="D98" s="238">
        <v>144.28299999999999</v>
      </c>
      <c r="E98" s="238">
        <v>43</v>
      </c>
      <c r="F98" s="238" t="s">
        <v>423</v>
      </c>
      <c r="H98" s="238">
        <v>8</v>
      </c>
      <c r="I98" s="238">
        <v>22</v>
      </c>
      <c r="K98" s="238">
        <v>18202765</v>
      </c>
      <c r="M98" s="238">
        <v>11</v>
      </c>
      <c r="N98" s="238">
        <v>16</v>
      </c>
      <c r="O98" s="238">
        <v>2018</v>
      </c>
      <c r="P98" s="238" t="s">
        <v>362</v>
      </c>
      <c r="Q98" s="238">
        <v>6</v>
      </c>
      <c r="R98" s="238" t="s">
        <v>356</v>
      </c>
      <c r="S98" s="238">
        <v>5</v>
      </c>
      <c r="T98" s="238">
        <v>0</v>
      </c>
      <c r="U98" s="238">
        <v>1</v>
      </c>
      <c r="W98" s="238">
        <v>89</v>
      </c>
      <c r="X98" s="238">
        <v>4</v>
      </c>
      <c r="Y98" s="238">
        <v>2</v>
      </c>
      <c r="Z98" s="238">
        <v>1</v>
      </c>
      <c r="AB98" s="238">
        <v>1</v>
      </c>
      <c r="AC98" s="238">
        <v>98</v>
      </c>
      <c r="AD98" s="238" t="s">
        <v>581</v>
      </c>
      <c r="AF98" s="238" t="s">
        <v>426</v>
      </c>
      <c r="AG98" s="238">
        <v>4</v>
      </c>
      <c r="AH98" s="238">
        <v>2</v>
      </c>
      <c r="AI98" s="238">
        <v>4</v>
      </c>
      <c r="AJ98" s="238">
        <v>4</v>
      </c>
      <c r="AK98" s="238">
        <v>21</v>
      </c>
      <c r="AL98" s="238">
        <v>29</v>
      </c>
      <c r="AM98" s="238" t="s">
        <v>354</v>
      </c>
      <c r="AN98" s="238">
        <v>7</v>
      </c>
      <c r="AO98" s="238">
        <v>90</v>
      </c>
      <c r="AS98" s="238">
        <v>12</v>
      </c>
      <c r="AT98" s="238">
        <v>9</v>
      </c>
      <c r="AU98" s="238">
        <v>60</v>
      </c>
      <c r="AV98" s="238">
        <v>11</v>
      </c>
      <c r="AW98" s="238">
        <v>21</v>
      </c>
      <c r="CT98" s="238">
        <v>395504.19947506598</v>
      </c>
      <c r="CU98" s="238">
        <v>4972181.3648293996</v>
      </c>
      <c r="CV98" s="238">
        <v>44.895388459999999</v>
      </c>
      <c r="CW98" s="238">
        <v>-94.323424860000003</v>
      </c>
      <c r="CX98" s="238" t="s">
        <v>359</v>
      </c>
      <c r="CY98" s="238" t="s">
        <v>590</v>
      </c>
    </row>
    <row r="99" spans="1:103" x14ac:dyDescent="0.25">
      <c r="A99" s="238">
        <v>740582</v>
      </c>
      <c r="B99" s="238">
        <v>3</v>
      </c>
      <c r="C99" s="238">
        <v>7</v>
      </c>
      <c r="D99" s="238">
        <v>144.28399999999999</v>
      </c>
      <c r="E99" s="238">
        <v>43</v>
      </c>
      <c r="G99" s="238" t="s">
        <v>423</v>
      </c>
      <c r="H99" s="238">
        <v>8</v>
      </c>
      <c r="I99" s="238">
        <v>22</v>
      </c>
      <c r="K99" s="238">
        <v>19202097</v>
      </c>
      <c r="M99" s="238">
        <v>8</v>
      </c>
      <c r="N99" s="238">
        <v>15</v>
      </c>
      <c r="O99" s="238">
        <v>2019</v>
      </c>
      <c r="P99" s="238" t="s">
        <v>384</v>
      </c>
      <c r="Q99" s="238">
        <v>16</v>
      </c>
      <c r="S99" s="238">
        <v>3</v>
      </c>
      <c r="T99" s="238">
        <v>0</v>
      </c>
      <c r="U99" s="238">
        <v>2</v>
      </c>
      <c r="V99" s="238">
        <v>12</v>
      </c>
      <c r="W99" s="238">
        <v>10</v>
      </c>
      <c r="X99" s="238">
        <v>4</v>
      </c>
      <c r="Y99" s="238">
        <v>1</v>
      </c>
      <c r="Z99" s="238">
        <v>1</v>
      </c>
      <c r="AB99" s="238">
        <v>1</v>
      </c>
      <c r="AC99" s="238">
        <v>98</v>
      </c>
      <c r="AD99" s="238" t="s">
        <v>452</v>
      </c>
      <c r="AF99" s="238" t="s">
        <v>426</v>
      </c>
      <c r="AG99" s="238">
        <v>7</v>
      </c>
      <c r="AH99" s="238">
        <v>2</v>
      </c>
      <c r="AI99" s="238">
        <v>4</v>
      </c>
      <c r="AJ99" s="238">
        <v>3</v>
      </c>
      <c r="AK99" s="238">
        <v>21</v>
      </c>
      <c r="AL99" s="238">
        <v>40</v>
      </c>
      <c r="AM99" s="238" t="s">
        <v>363</v>
      </c>
      <c r="AN99" s="238">
        <v>5</v>
      </c>
      <c r="AO99" s="238">
        <v>74</v>
      </c>
      <c r="AS99" s="238">
        <v>12</v>
      </c>
      <c r="AT99" s="238">
        <v>9</v>
      </c>
      <c r="AU99" s="238">
        <v>60</v>
      </c>
      <c r="AV99" s="238">
        <v>13</v>
      </c>
      <c r="AW99" s="238">
        <v>21</v>
      </c>
      <c r="AX99" s="238">
        <v>2</v>
      </c>
      <c r="AY99" s="238">
        <v>3</v>
      </c>
      <c r="AZ99" s="238">
        <v>3</v>
      </c>
      <c r="BA99" s="238">
        <v>24</v>
      </c>
      <c r="BB99" s="238">
        <v>38</v>
      </c>
      <c r="BC99" s="238" t="s">
        <v>354</v>
      </c>
      <c r="BD99" s="238">
        <v>5</v>
      </c>
      <c r="BE99" s="238">
        <v>1</v>
      </c>
      <c r="BI99" s="238">
        <v>12</v>
      </c>
      <c r="BJ99" s="238">
        <v>9</v>
      </c>
      <c r="BK99" s="238">
        <v>60</v>
      </c>
      <c r="BL99" s="238">
        <v>13</v>
      </c>
      <c r="BM99" s="238">
        <v>21</v>
      </c>
      <c r="CT99" s="238">
        <v>395504.19947506598</v>
      </c>
      <c r="CU99" s="238">
        <v>4972179.2481584996</v>
      </c>
      <c r="CV99" s="238">
        <v>44.895369410000001</v>
      </c>
      <c r="CW99" s="238">
        <v>-94.323424419999995</v>
      </c>
      <c r="CX99" s="238" t="s">
        <v>359</v>
      </c>
      <c r="CY99" s="238" t="s">
        <v>591</v>
      </c>
    </row>
    <row r="100" spans="1:103" x14ac:dyDescent="0.25">
      <c r="A100" s="238">
        <v>10730669</v>
      </c>
      <c r="B100" s="238">
        <v>3</v>
      </c>
      <c r="C100" s="238">
        <v>7</v>
      </c>
      <c r="D100" s="238">
        <v>144.28700000000001</v>
      </c>
      <c r="E100" s="238">
        <v>43</v>
      </c>
      <c r="G100" s="238" t="s">
        <v>423</v>
      </c>
      <c r="H100" s="238">
        <v>8</v>
      </c>
      <c r="I100" s="238">
        <v>22</v>
      </c>
      <c r="K100" s="238">
        <v>11200441</v>
      </c>
      <c r="L100" s="238">
        <v>110620223</v>
      </c>
      <c r="M100" s="238">
        <v>3</v>
      </c>
      <c r="N100" s="238">
        <v>1</v>
      </c>
      <c r="O100" s="238">
        <v>2011</v>
      </c>
      <c r="P100" s="238" t="s">
        <v>368</v>
      </c>
      <c r="Q100" s="238">
        <v>20</v>
      </c>
      <c r="S100" s="238">
        <v>5</v>
      </c>
      <c r="T100" s="238">
        <v>0</v>
      </c>
      <c r="U100" s="238">
        <v>1</v>
      </c>
      <c r="V100" s="238">
        <v>1</v>
      </c>
      <c r="W100" s="238">
        <v>10</v>
      </c>
      <c r="X100" s="238">
        <v>2</v>
      </c>
      <c r="Y100" s="238">
        <v>6</v>
      </c>
      <c r="Z100" s="238">
        <v>7</v>
      </c>
      <c r="AB100" s="238">
        <v>5</v>
      </c>
      <c r="AC100" s="238">
        <v>98</v>
      </c>
      <c r="AD100" s="238" t="s">
        <v>428</v>
      </c>
      <c r="AE100" s="238" t="s">
        <v>592</v>
      </c>
      <c r="AF100" s="238" t="s">
        <v>426</v>
      </c>
      <c r="AG100" s="238">
        <v>4</v>
      </c>
      <c r="AH100" s="238">
        <v>2</v>
      </c>
      <c r="AI100" s="238">
        <v>2</v>
      </c>
      <c r="AJ100" s="238">
        <v>3</v>
      </c>
      <c r="AK100" s="238">
        <v>27</v>
      </c>
      <c r="AL100" s="238">
        <v>18</v>
      </c>
      <c r="AM100" s="238" t="s">
        <v>363</v>
      </c>
      <c r="AN100" s="238">
        <v>5</v>
      </c>
      <c r="AS100" s="238">
        <v>7</v>
      </c>
      <c r="AT100" s="238">
        <v>98</v>
      </c>
      <c r="AU100" s="238">
        <v>60</v>
      </c>
      <c r="AV100" s="238">
        <v>10</v>
      </c>
      <c r="AW100" s="238">
        <v>21</v>
      </c>
      <c r="AX100" s="238">
        <v>3</v>
      </c>
      <c r="AY100" s="238">
        <v>1</v>
      </c>
      <c r="AZ100" s="238">
        <v>3</v>
      </c>
      <c r="BA100" s="238">
        <v>1</v>
      </c>
      <c r="BE100" s="238">
        <v>1</v>
      </c>
      <c r="BI100" s="238">
        <v>7</v>
      </c>
      <c r="BJ100" s="238">
        <v>98</v>
      </c>
      <c r="BK100" s="238">
        <v>60</v>
      </c>
      <c r="BL100" s="238">
        <v>10</v>
      </c>
      <c r="BM100" s="238">
        <v>21</v>
      </c>
      <c r="CT100" s="238">
        <v>395507</v>
      </c>
      <c r="CU100" s="238">
        <v>4972174</v>
      </c>
      <c r="CV100" s="238">
        <v>44.895326099999998</v>
      </c>
      <c r="CW100" s="238">
        <v>-94.323382800000005</v>
      </c>
      <c r="CX100" s="238" t="s">
        <v>359</v>
      </c>
      <c r="CY100" s="238" t="s">
        <v>593</v>
      </c>
    </row>
    <row r="101" spans="1:103" x14ac:dyDescent="0.25">
      <c r="A101" s="238">
        <v>11057080</v>
      </c>
      <c r="B101" s="238">
        <v>3</v>
      </c>
      <c r="C101" s="238">
        <v>7</v>
      </c>
      <c r="D101" s="238">
        <v>144.28700000000001</v>
      </c>
      <c r="E101" s="238">
        <v>43</v>
      </c>
      <c r="G101" s="238" t="s">
        <v>423</v>
      </c>
      <c r="H101" s="238">
        <v>8</v>
      </c>
      <c r="I101" s="238">
        <v>22</v>
      </c>
      <c r="K101" s="238">
        <v>15200773</v>
      </c>
      <c r="L101" s="238">
        <v>151400175</v>
      </c>
      <c r="M101" s="238">
        <v>5</v>
      </c>
      <c r="N101" s="238">
        <v>10</v>
      </c>
      <c r="O101" s="238">
        <v>2015</v>
      </c>
      <c r="P101" s="238" t="s">
        <v>366</v>
      </c>
      <c r="Q101" s="238">
        <v>9</v>
      </c>
      <c r="S101" s="238">
        <v>1</v>
      </c>
      <c r="T101" s="238">
        <v>1</v>
      </c>
      <c r="U101" s="238">
        <v>3</v>
      </c>
      <c r="V101" s="238">
        <v>90</v>
      </c>
      <c r="W101" s="238">
        <v>10</v>
      </c>
      <c r="X101" s="238">
        <v>4</v>
      </c>
      <c r="Y101" s="238">
        <v>1</v>
      </c>
      <c r="Z101" s="238">
        <v>2</v>
      </c>
      <c r="AB101" s="238">
        <v>1</v>
      </c>
      <c r="AC101" s="238">
        <v>98</v>
      </c>
      <c r="AD101" s="238" t="s">
        <v>428</v>
      </c>
      <c r="AE101" s="238" t="s">
        <v>594</v>
      </c>
      <c r="AF101" s="238" t="s">
        <v>426</v>
      </c>
      <c r="AG101" s="238">
        <v>90</v>
      </c>
      <c r="AH101" s="238">
        <v>2</v>
      </c>
      <c r="AI101" s="238">
        <v>4</v>
      </c>
      <c r="AJ101" s="238">
        <v>4</v>
      </c>
      <c r="AK101" s="238">
        <v>21</v>
      </c>
      <c r="AL101" s="238">
        <v>52</v>
      </c>
      <c r="AM101" s="238" t="s">
        <v>363</v>
      </c>
      <c r="AN101" s="238">
        <v>5</v>
      </c>
      <c r="AO101" s="238">
        <v>1</v>
      </c>
      <c r="AS101" s="238">
        <v>5</v>
      </c>
      <c r="AT101" s="238">
        <v>2</v>
      </c>
      <c r="AU101" s="238">
        <v>60</v>
      </c>
      <c r="AV101" s="238">
        <v>10</v>
      </c>
      <c r="AW101" s="238">
        <v>21</v>
      </c>
      <c r="AX101" s="238">
        <v>2</v>
      </c>
      <c r="AY101" s="238">
        <v>4</v>
      </c>
      <c r="AZ101" s="238">
        <v>3</v>
      </c>
      <c r="BA101" s="238">
        <v>8</v>
      </c>
      <c r="BB101" s="238">
        <v>52</v>
      </c>
      <c r="BC101" s="238" t="s">
        <v>363</v>
      </c>
      <c r="BD101" s="238">
        <v>5</v>
      </c>
      <c r="BE101" s="238">
        <v>1</v>
      </c>
      <c r="BI101" s="238">
        <v>5</v>
      </c>
      <c r="BJ101" s="238">
        <v>2</v>
      </c>
      <c r="BK101" s="238">
        <v>60</v>
      </c>
      <c r="BL101" s="238">
        <v>10</v>
      </c>
      <c r="BM101" s="238">
        <v>21</v>
      </c>
      <c r="BN101" s="238">
        <v>2</v>
      </c>
      <c r="BO101" s="238">
        <v>4</v>
      </c>
      <c r="BP101" s="238">
        <v>3</v>
      </c>
      <c r="BQ101" s="238">
        <v>21</v>
      </c>
      <c r="BR101" s="238">
        <v>21</v>
      </c>
      <c r="BS101" s="238" t="s">
        <v>354</v>
      </c>
      <c r="BT101" s="238">
        <v>5</v>
      </c>
      <c r="BU101" s="238">
        <v>15</v>
      </c>
      <c r="BY101" s="238">
        <v>5</v>
      </c>
      <c r="BZ101" s="238">
        <v>2</v>
      </c>
      <c r="CA101" s="238">
        <v>60</v>
      </c>
      <c r="CB101" s="238">
        <v>10</v>
      </c>
      <c r="CC101" s="238">
        <v>21</v>
      </c>
      <c r="CT101" s="238">
        <v>395507</v>
      </c>
      <c r="CU101" s="238">
        <v>4972174</v>
      </c>
      <c r="CV101" s="238">
        <v>44.895326099999998</v>
      </c>
      <c r="CW101" s="238">
        <v>-94.323382800000005</v>
      </c>
      <c r="CX101" s="238" t="s">
        <v>359</v>
      </c>
      <c r="CY101" s="238" t="s">
        <v>595</v>
      </c>
    </row>
    <row r="102" spans="1:103" x14ac:dyDescent="0.25">
      <c r="A102" s="238">
        <v>673469</v>
      </c>
      <c r="B102" s="238">
        <v>3</v>
      </c>
      <c r="C102" s="238">
        <v>7</v>
      </c>
      <c r="D102" s="238">
        <v>144.29400000000001</v>
      </c>
      <c r="E102" s="238">
        <v>43</v>
      </c>
      <c r="G102" s="238" t="s">
        <v>423</v>
      </c>
      <c r="H102" s="238">
        <v>8</v>
      </c>
      <c r="I102" s="238">
        <v>22</v>
      </c>
      <c r="K102" s="238">
        <v>18203210</v>
      </c>
      <c r="M102" s="238">
        <v>12</v>
      </c>
      <c r="N102" s="238">
        <v>28</v>
      </c>
      <c r="O102" s="238">
        <v>2018</v>
      </c>
      <c r="P102" s="238" t="s">
        <v>362</v>
      </c>
      <c r="Q102" s="238">
        <v>12</v>
      </c>
      <c r="R102" s="238">
        <v>98</v>
      </c>
      <c r="S102" s="238">
        <v>5</v>
      </c>
      <c r="T102" s="238">
        <v>0</v>
      </c>
      <c r="U102" s="238">
        <v>1</v>
      </c>
      <c r="W102" s="238">
        <v>48</v>
      </c>
      <c r="X102" s="238">
        <v>4</v>
      </c>
      <c r="Y102" s="238">
        <v>1</v>
      </c>
      <c r="Z102" s="238">
        <v>7</v>
      </c>
      <c r="AB102" s="238">
        <v>5</v>
      </c>
      <c r="AC102" s="238">
        <v>98</v>
      </c>
      <c r="AD102" s="238" t="s">
        <v>452</v>
      </c>
      <c r="AF102" s="238" t="s">
        <v>426</v>
      </c>
      <c r="AG102" s="238">
        <v>3</v>
      </c>
      <c r="AH102" s="238">
        <v>2</v>
      </c>
      <c r="AI102" s="238">
        <v>2</v>
      </c>
      <c r="AJ102" s="238">
        <v>3</v>
      </c>
      <c r="AK102" s="238">
        <v>21</v>
      </c>
      <c r="AL102" s="238">
        <v>18</v>
      </c>
      <c r="AM102" s="238" t="s">
        <v>363</v>
      </c>
      <c r="AN102" s="238">
        <v>5</v>
      </c>
      <c r="AO102" s="238">
        <v>68</v>
      </c>
      <c r="AP102" s="238">
        <v>62</v>
      </c>
      <c r="AS102" s="238">
        <v>12</v>
      </c>
      <c r="AT102" s="238">
        <v>98</v>
      </c>
      <c r="AU102" s="238">
        <v>60</v>
      </c>
      <c r="AV102" s="238">
        <v>13</v>
      </c>
      <c r="AW102" s="238">
        <v>21</v>
      </c>
      <c r="CT102" s="238">
        <v>395521.132842266</v>
      </c>
      <c r="CU102" s="238">
        <v>4972175.0148166995</v>
      </c>
      <c r="CV102" s="238">
        <v>44.895333800000003</v>
      </c>
      <c r="CW102" s="238">
        <v>-94.323209149999997</v>
      </c>
      <c r="CX102" s="238" t="s">
        <v>391</v>
      </c>
      <c r="CY102" s="238" t="s">
        <v>596</v>
      </c>
    </row>
    <row r="103" spans="1:103" x14ac:dyDescent="0.25">
      <c r="A103" s="238">
        <v>385383</v>
      </c>
      <c r="B103" s="238">
        <v>3</v>
      </c>
      <c r="C103" s="238">
        <v>7</v>
      </c>
      <c r="D103" s="238">
        <v>144.35499999999999</v>
      </c>
      <c r="E103" s="238">
        <v>43</v>
      </c>
      <c r="G103" s="238" t="s">
        <v>423</v>
      </c>
      <c r="H103" s="238">
        <v>8</v>
      </c>
      <c r="I103" s="238">
        <v>22</v>
      </c>
      <c r="K103" s="238">
        <v>16202070</v>
      </c>
      <c r="M103" s="238">
        <v>10</v>
      </c>
      <c r="N103" s="238">
        <v>9</v>
      </c>
      <c r="O103" s="238">
        <v>2016</v>
      </c>
      <c r="P103" s="238" t="s">
        <v>366</v>
      </c>
      <c r="Q103" s="238">
        <v>16</v>
      </c>
      <c r="R103" s="238">
        <v>98</v>
      </c>
      <c r="S103" s="238">
        <v>5</v>
      </c>
      <c r="T103" s="238">
        <v>0</v>
      </c>
      <c r="U103" s="238">
        <v>2</v>
      </c>
      <c r="V103" s="238">
        <v>10</v>
      </c>
      <c r="W103" s="238">
        <v>10</v>
      </c>
      <c r="X103" s="238">
        <v>4</v>
      </c>
      <c r="Y103" s="238">
        <v>1</v>
      </c>
      <c r="Z103" s="238">
        <v>1</v>
      </c>
      <c r="AB103" s="238">
        <v>1</v>
      </c>
      <c r="AC103" s="238">
        <v>98</v>
      </c>
      <c r="AD103" s="238" t="s">
        <v>581</v>
      </c>
      <c r="AF103" s="238" t="s">
        <v>426</v>
      </c>
      <c r="AG103" s="238">
        <v>5</v>
      </c>
      <c r="AH103" s="238">
        <v>2</v>
      </c>
      <c r="AI103" s="238">
        <v>2</v>
      </c>
      <c r="AJ103" s="238">
        <v>4</v>
      </c>
      <c r="AK103" s="238">
        <v>25</v>
      </c>
      <c r="AL103" s="238">
        <v>58</v>
      </c>
      <c r="AM103" s="238" t="s">
        <v>363</v>
      </c>
      <c r="AN103" s="238">
        <v>5</v>
      </c>
      <c r="AO103" s="238">
        <v>10</v>
      </c>
      <c r="AS103" s="238">
        <v>12</v>
      </c>
      <c r="AT103" s="238">
        <v>9</v>
      </c>
      <c r="AU103" s="238">
        <v>60</v>
      </c>
      <c r="AV103" s="238">
        <v>11</v>
      </c>
      <c r="AW103" s="238">
        <v>21</v>
      </c>
      <c r="AX103" s="238">
        <v>2</v>
      </c>
      <c r="AY103" s="238">
        <v>48</v>
      </c>
      <c r="AZ103" s="238">
        <v>4</v>
      </c>
      <c r="BA103" s="238">
        <v>21</v>
      </c>
      <c r="BB103" s="238">
        <v>29</v>
      </c>
      <c r="BC103" s="238" t="s">
        <v>354</v>
      </c>
      <c r="BD103" s="238">
        <v>5</v>
      </c>
      <c r="BE103" s="238">
        <v>1</v>
      </c>
      <c r="BI103" s="238">
        <v>12</v>
      </c>
      <c r="BJ103" s="238">
        <v>9</v>
      </c>
      <c r="BK103" s="238">
        <v>60</v>
      </c>
      <c r="BL103" s="238">
        <v>11</v>
      </c>
      <c r="BM103" s="238">
        <v>21</v>
      </c>
      <c r="CT103" s="238">
        <v>395593.09965286701</v>
      </c>
      <c r="CU103" s="238">
        <v>4972107.2813478997</v>
      </c>
      <c r="CV103" s="238">
        <v>44.894734769999999</v>
      </c>
      <c r="CW103" s="238">
        <v>-94.322283970000001</v>
      </c>
      <c r="CX103" s="238" t="s">
        <v>359</v>
      </c>
      <c r="CY103" s="238" t="s">
        <v>597</v>
      </c>
    </row>
    <row r="104" spans="1:103" x14ac:dyDescent="0.25">
      <c r="A104" s="238">
        <v>665165</v>
      </c>
      <c r="B104" s="238">
        <v>3</v>
      </c>
      <c r="C104" s="238">
        <v>7</v>
      </c>
      <c r="D104" s="238">
        <v>144.43100000000001</v>
      </c>
      <c r="E104" s="238">
        <v>43</v>
      </c>
      <c r="G104" s="238" t="s">
        <v>423</v>
      </c>
      <c r="H104" s="238">
        <v>8</v>
      </c>
      <c r="I104" s="238">
        <v>22</v>
      </c>
      <c r="K104" s="238">
        <v>18202956</v>
      </c>
      <c r="M104" s="238">
        <v>12</v>
      </c>
      <c r="N104" s="238">
        <v>1</v>
      </c>
      <c r="O104" s="238">
        <v>2018</v>
      </c>
      <c r="P104" s="238" t="s">
        <v>364</v>
      </c>
      <c r="Q104" s="238">
        <v>20</v>
      </c>
      <c r="R104" s="238">
        <v>98</v>
      </c>
      <c r="S104" s="238">
        <v>3</v>
      </c>
      <c r="T104" s="238">
        <v>0</v>
      </c>
      <c r="U104" s="238">
        <v>2</v>
      </c>
      <c r="V104" s="238">
        <v>13</v>
      </c>
      <c r="W104" s="238">
        <v>10</v>
      </c>
      <c r="X104" s="238">
        <v>2</v>
      </c>
      <c r="Y104" s="238">
        <v>6</v>
      </c>
      <c r="Z104" s="238">
        <v>4</v>
      </c>
      <c r="AA104" s="238">
        <v>7</v>
      </c>
      <c r="AB104" s="238">
        <v>5</v>
      </c>
      <c r="AC104" s="238">
        <v>98</v>
      </c>
      <c r="AD104" s="238" t="s">
        <v>452</v>
      </c>
      <c r="AF104" s="238" t="s">
        <v>426</v>
      </c>
      <c r="AG104" s="238">
        <v>8</v>
      </c>
      <c r="AH104" s="238">
        <v>2</v>
      </c>
      <c r="AI104" s="238">
        <v>3</v>
      </c>
      <c r="AJ104" s="238">
        <v>4</v>
      </c>
      <c r="AK104" s="238">
        <v>21</v>
      </c>
      <c r="AL104" s="238">
        <v>27</v>
      </c>
      <c r="AM104" s="238" t="s">
        <v>354</v>
      </c>
      <c r="AN104" s="238">
        <v>5</v>
      </c>
      <c r="AO104" s="238">
        <v>68</v>
      </c>
      <c r="AS104" s="238">
        <v>12</v>
      </c>
      <c r="AT104" s="238">
        <v>98</v>
      </c>
      <c r="AU104" s="238">
        <v>60</v>
      </c>
      <c r="AV104" s="238">
        <v>13</v>
      </c>
      <c r="AW104" s="238">
        <v>21</v>
      </c>
      <c r="AX104" s="238">
        <v>2</v>
      </c>
      <c r="AY104" s="238">
        <v>3</v>
      </c>
      <c r="AZ104" s="238">
        <v>3</v>
      </c>
      <c r="BA104" s="238">
        <v>27</v>
      </c>
      <c r="BB104" s="238">
        <v>23</v>
      </c>
      <c r="BC104" s="238" t="s">
        <v>354</v>
      </c>
      <c r="BD104" s="238">
        <v>5</v>
      </c>
      <c r="BE104" s="238">
        <v>1</v>
      </c>
      <c r="BI104" s="238">
        <v>12</v>
      </c>
      <c r="BJ104" s="238">
        <v>98</v>
      </c>
      <c r="BK104" s="238">
        <v>60</v>
      </c>
      <c r="BL104" s="238">
        <v>12</v>
      </c>
      <c r="BM104" s="238">
        <v>21</v>
      </c>
      <c r="CT104" s="238">
        <v>395692.58318516699</v>
      </c>
      <c r="CU104" s="238">
        <v>4972037.4312081998</v>
      </c>
      <c r="CV104" s="238">
        <v>44.894120719999997</v>
      </c>
      <c r="CW104" s="238">
        <v>-94.321009979999999</v>
      </c>
      <c r="CX104" s="238" t="s">
        <v>359</v>
      </c>
      <c r="CY104" s="238" t="s">
        <v>598</v>
      </c>
    </row>
    <row r="105" spans="1:103" x14ac:dyDescent="0.25">
      <c r="A105" s="238">
        <v>820836</v>
      </c>
      <c r="B105" s="238">
        <v>3</v>
      </c>
      <c r="C105" s="238">
        <v>7</v>
      </c>
      <c r="D105" s="238">
        <v>144.446</v>
      </c>
      <c r="E105" s="238">
        <v>43</v>
      </c>
      <c r="G105" s="238" t="s">
        <v>423</v>
      </c>
      <c r="H105" s="238">
        <v>8</v>
      </c>
      <c r="I105" s="238">
        <v>22</v>
      </c>
      <c r="K105" s="238">
        <v>20201601</v>
      </c>
      <c r="L105" s="238">
        <v>202030036</v>
      </c>
      <c r="M105" s="238">
        <v>7</v>
      </c>
      <c r="N105" s="238">
        <v>21</v>
      </c>
      <c r="O105" s="238">
        <v>2020</v>
      </c>
      <c r="P105" s="238" t="s">
        <v>368</v>
      </c>
      <c r="Q105" s="238">
        <v>8</v>
      </c>
      <c r="R105" s="238" t="s">
        <v>369</v>
      </c>
      <c r="S105" s="238">
        <v>4</v>
      </c>
      <c r="T105" s="238">
        <v>0</v>
      </c>
      <c r="U105" s="238">
        <v>2</v>
      </c>
      <c r="V105" s="238">
        <v>5</v>
      </c>
      <c r="W105" s="238">
        <v>10</v>
      </c>
      <c r="X105" s="238">
        <v>4</v>
      </c>
      <c r="Y105" s="238">
        <v>1</v>
      </c>
      <c r="Z105" s="238">
        <v>2</v>
      </c>
      <c r="AB105" s="238">
        <v>2</v>
      </c>
      <c r="AC105" s="238">
        <v>98</v>
      </c>
      <c r="AD105" s="238">
        <v>7</v>
      </c>
      <c r="AF105" s="238" t="s">
        <v>426</v>
      </c>
      <c r="AG105" s="238">
        <v>9</v>
      </c>
      <c r="AH105" s="238">
        <v>2</v>
      </c>
      <c r="AI105" s="238">
        <v>4</v>
      </c>
      <c r="AJ105" s="238">
        <v>4</v>
      </c>
      <c r="AK105" s="238">
        <v>24</v>
      </c>
      <c r="AL105" s="238">
        <v>56</v>
      </c>
      <c r="AM105" s="238" t="s">
        <v>354</v>
      </c>
      <c r="AN105" s="238">
        <v>5</v>
      </c>
      <c r="AO105" s="238">
        <v>2</v>
      </c>
      <c r="AS105" s="238">
        <v>12</v>
      </c>
      <c r="AT105" s="238">
        <v>9</v>
      </c>
      <c r="AU105" s="238">
        <v>60</v>
      </c>
      <c r="AV105" s="238">
        <v>11</v>
      </c>
      <c r="AW105" s="238">
        <v>21</v>
      </c>
      <c r="AX105" s="238">
        <v>2</v>
      </c>
      <c r="AY105" s="238">
        <v>3</v>
      </c>
      <c r="AZ105" s="238">
        <v>3</v>
      </c>
      <c r="BA105" s="238">
        <v>21</v>
      </c>
      <c r="BB105" s="238">
        <v>17</v>
      </c>
      <c r="BC105" s="238" t="s">
        <v>363</v>
      </c>
      <c r="BD105" s="238">
        <v>5</v>
      </c>
      <c r="BE105" s="238">
        <v>1</v>
      </c>
      <c r="BI105" s="238">
        <v>12</v>
      </c>
      <c r="BJ105" s="238">
        <v>9</v>
      </c>
      <c r="BK105" s="238">
        <v>60</v>
      </c>
      <c r="BL105" s="238">
        <v>11</v>
      </c>
      <c r="BM105" s="238">
        <v>21</v>
      </c>
      <c r="CT105" s="238">
        <v>395707.39988146699</v>
      </c>
      <c r="CU105" s="238">
        <v>4972039.5478790998</v>
      </c>
      <c r="CV105" s="238">
        <v>44.894141939999997</v>
      </c>
      <c r="CW105" s="238">
        <v>-94.320822820000004</v>
      </c>
      <c r="CX105" s="238" t="s">
        <v>359</v>
      </c>
      <c r="CY105" s="238" t="s">
        <v>599</v>
      </c>
    </row>
    <row r="106" spans="1:103" x14ac:dyDescent="0.25">
      <c r="A106" s="238">
        <v>10828117</v>
      </c>
      <c r="B106" s="238">
        <v>3</v>
      </c>
      <c r="C106" s="238">
        <v>7</v>
      </c>
      <c r="D106" s="238">
        <v>144.541</v>
      </c>
      <c r="E106" s="238">
        <v>43</v>
      </c>
      <c r="G106" s="238" t="s">
        <v>423</v>
      </c>
      <c r="H106" s="238">
        <v>8</v>
      </c>
      <c r="I106" s="238">
        <v>22</v>
      </c>
      <c r="K106" s="238">
        <v>12200946</v>
      </c>
      <c r="L106" s="238">
        <v>122640194</v>
      </c>
      <c r="M106" s="238">
        <v>9</v>
      </c>
      <c r="N106" s="238">
        <v>5</v>
      </c>
      <c r="O106" s="238">
        <v>2012</v>
      </c>
      <c r="P106" s="238" t="s">
        <v>355</v>
      </c>
      <c r="Q106" s="238">
        <v>15</v>
      </c>
      <c r="R106" s="238" t="s">
        <v>369</v>
      </c>
      <c r="S106" s="238">
        <v>4</v>
      </c>
      <c r="T106" s="238">
        <v>0</v>
      </c>
      <c r="U106" s="238">
        <v>1</v>
      </c>
      <c r="V106" s="238">
        <v>7</v>
      </c>
      <c r="W106" s="238">
        <v>45</v>
      </c>
      <c r="X106" s="238">
        <v>2</v>
      </c>
      <c r="Y106" s="238">
        <v>1</v>
      </c>
      <c r="Z106" s="238">
        <v>1</v>
      </c>
      <c r="AB106" s="238">
        <v>1</v>
      </c>
      <c r="AC106" s="238">
        <v>98</v>
      </c>
      <c r="AD106" s="238" t="s">
        <v>428</v>
      </c>
      <c r="AE106" s="238">
        <v>22</v>
      </c>
      <c r="AF106" s="238" t="s">
        <v>426</v>
      </c>
      <c r="AG106" s="238">
        <v>3</v>
      </c>
      <c r="AH106" s="238">
        <v>2</v>
      </c>
      <c r="AI106" s="238">
        <v>32</v>
      </c>
      <c r="AJ106" s="238">
        <v>4</v>
      </c>
      <c r="AK106" s="238">
        <v>21</v>
      </c>
      <c r="AL106" s="238">
        <v>56</v>
      </c>
      <c r="AM106" s="238" t="s">
        <v>354</v>
      </c>
      <c r="AN106" s="238">
        <v>5</v>
      </c>
      <c r="AO106" s="238">
        <v>16</v>
      </c>
      <c r="AS106" s="238">
        <v>7</v>
      </c>
      <c r="AT106" s="238">
        <v>98</v>
      </c>
      <c r="AU106" s="238">
        <v>60</v>
      </c>
      <c r="AV106" s="238">
        <v>11</v>
      </c>
      <c r="AW106" s="238">
        <v>21</v>
      </c>
      <c r="CT106" s="238">
        <v>395840</v>
      </c>
      <c r="CU106" s="238">
        <v>4971938</v>
      </c>
      <c r="CV106" s="238">
        <v>44.8932438</v>
      </c>
      <c r="CW106" s="238">
        <v>-94.319119299999997</v>
      </c>
      <c r="CX106" s="238" t="s">
        <v>359</v>
      </c>
      <c r="CY106" s="238" t="s">
        <v>600</v>
      </c>
    </row>
    <row r="107" spans="1:103" x14ac:dyDescent="0.25">
      <c r="A107" s="238">
        <v>10764938</v>
      </c>
      <c r="B107" s="238">
        <v>3</v>
      </c>
      <c r="C107" s="238">
        <v>7</v>
      </c>
      <c r="D107" s="238">
        <v>144.58799999999999</v>
      </c>
      <c r="E107" s="238">
        <v>43</v>
      </c>
      <c r="G107" s="238" t="s">
        <v>423</v>
      </c>
      <c r="H107" s="238">
        <v>8</v>
      </c>
      <c r="I107" s="238">
        <v>22</v>
      </c>
      <c r="K107" s="238">
        <v>12200001</v>
      </c>
      <c r="L107" s="238">
        <v>120030225</v>
      </c>
      <c r="M107" s="238">
        <v>12</v>
      </c>
      <c r="N107" s="238">
        <v>31</v>
      </c>
      <c r="O107" s="238">
        <v>2011</v>
      </c>
      <c r="P107" s="238" t="s">
        <v>364</v>
      </c>
      <c r="Q107" s="238">
        <v>21</v>
      </c>
      <c r="R107" s="238" t="s">
        <v>369</v>
      </c>
      <c r="S107" s="238">
        <v>5</v>
      </c>
      <c r="T107" s="238">
        <v>0</v>
      </c>
      <c r="U107" s="238">
        <v>1</v>
      </c>
      <c r="V107" s="238">
        <v>7</v>
      </c>
      <c r="W107" s="238">
        <v>32</v>
      </c>
      <c r="X107" s="238">
        <v>2</v>
      </c>
      <c r="Y107" s="238">
        <v>6</v>
      </c>
      <c r="Z107" s="238">
        <v>4</v>
      </c>
      <c r="AB107" s="238">
        <v>5</v>
      </c>
      <c r="AC107" s="238">
        <v>98</v>
      </c>
      <c r="AD107" s="238" t="s">
        <v>428</v>
      </c>
      <c r="AE107" s="238" t="s">
        <v>601</v>
      </c>
      <c r="AF107" s="238" t="s">
        <v>426</v>
      </c>
      <c r="AG107" s="238">
        <v>3</v>
      </c>
      <c r="AH107" s="238">
        <v>2</v>
      </c>
      <c r="AI107" s="238">
        <v>2</v>
      </c>
      <c r="AJ107" s="238">
        <v>3</v>
      </c>
      <c r="AK107" s="238">
        <v>21</v>
      </c>
      <c r="AL107" s="238">
        <v>19</v>
      </c>
      <c r="AM107" s="238" t="s">
        <v>363</v>
      </c>
      <c r="AN107" s="238">
        <v>99</v>
      </c>
      <c r="AO107" s="238">
        <v>3</v>
      </c>
      <c r="AS107" s="238">
        <v>7</v>
      </c>
      <c r="AT107" s="238">
        <v>98</v>
      </c>
      <c r="AU107" s="238">
        <v>60</v>
      </c>
      <c r="AV107" s="238">
        <v>10</v>
      </c>
      <c r="AW107" s="238">
        <v>21</v>
      </c>
      <c r="CT107" s="238">
        <v>395906</v>
      </c>
      <c r="CU107" s="238">
        <v>4971902</v>
      </c>
      <c r="CV107" s="238">
        <v>44.892937199999999</v>
      </c>
      <c r="CW107" s="238">
        <v>-94.318285900000006</v>
      </c>
      <c r="CX107" s="238" t="s">
        <v>359</v>
      </c>
      <c r="CY107" s="238" t="s">
        <v>602</v>
      </c>
    </row>
    <row r="108" spans="1:103" x14ac:dyDescent="0.25">
      <c r="A108" s="238">
        <v>598176</v>
      </c>
      <c r="B108" s="238">
        <v>3</v>
      </c>
      <c r="C108" s="238">
        <v>7</v>
      </c>
      <c r="D108" s="238">
        <v>144.62700000000001</v>
      </c>
      <c r="E108" s="238">
        <v>43</v>
      </c>
      <c r="G108" s="238" t="s">
        <v>423</v>
      </c>
      <c r="H108" s="238">
        <v>8</v>
      </c>
      <c r="I108" s="238">
        <v>22</v>
      </c>
      <c r="K108" s="238">
        <v>18201268</v>
      </c>
      <c r="M108" s="238">
        <v>5</v>
      </c>
      <c r="N108" s="238">
        <v>18</v>
      </c>
      <c r="O108" s="238">
        <v>2018</v>
      </c>
      <c r="P108" s="238" t="s">
        <v>362</v>
      </c>
      <c r="Q108" s="238">
        <v>15</v>
      </c>
      <c r="R108" s="238">
        <v>98</v>
      </c>
      <c r="S108" s="238">
        <v>3</v>
      </c>
      <c r="T108" s="238">
        <v>0</v>
      </c>
      <c r="U108" s="238">
        <v>2</v>
      </c>
      <c r="V108" s="238">
        <v>12</v>
      </c>
      <c r="W108" s="238">
        <v>10</v>
      </c>
      <c r="X108" s="238">
        <v>16</v>
      </c>
      <c r="Y108" s="238">
        <v>1</v>
      </c>
      <c r="Z108" s="238">
        <v>2</v>
      </c>
      <c r="AA108" s="238">
        <v>90</v>
      </c>
      <c r="AB108" s="238">
        <v>1</v>
      </c>
      <c r="AC108" s="238">
        <v>98</v>
      </c>
      <c r="AD108" s="238" t="s">
        <v>581</v>
      </c>
      <c r="AF108" s="238" t="s">
        <v>426</v>
      </c>
      <c r="AG108" s="238">
        <v>7</v>
      </c>
      <c r="AH108" s="238">
        <v>2</v>
      </c>
      <c r="AI108" s="238">
        <v>2</v>
      </c>
      <c r="AJ108" s="238">
        <v>3</v>
      </c>
      <c r="AK108" s="238">
        <v>21</v>
      </c>
      <c r="AL108" s="238">
        <v>40</v>
      </c>
      <c r="AM108" s="238" t="s">
        <v>363</v>
      </c>
      <c r="AN108" s="238">
        <v>5</v>
      </c>
      <c r="AO108" s="238">
        <v>74</v>
      </c>
      <c r="AS108" s="238">
        <v>12</v>
      </c>
      <c r="AT108" s="238">
        <v>98</v>
      </c>
      <c r="AU108" s="238">
        <v>60</v>
      </c>
      <c r="AV108" s="238">
        <v>12</v>
      </c>
      <c r="AW108" s="238">
        <v>21</v>
      </c>
      <c r="AX108" s="238">
        <v>2</v>
      </c>
      <c r="AY108" s="238">
        <v>3</v>
      </c>
      <c r="AZ108" s="238">
        <v>3</v>
      </c>
      <c r="BA108" s="238">
        <v>34</v>
      </c>
      <c r="BB108" s="238">
        <v>23</v>
      </c>
      <c r="BC108" s="238" t="s">
        <v>354</v>
      </c>
      <c r="BD108" s="238">
        <v>5</v>
      </c>
      <c r="BE108" s="238">
        <v>1</v>
      </c>
      <c r="BI108" s="238">
        <v>12</v>
      </c>
      <c r="BJ108" s="238">
        <v>98</v>
      </c>
      <c r="BK108" s="238">
        <v>60</v>
      </c>
      <c r="BL108" s="238">
        <v>12</v>
      </c>
      <c r="BM108" s="238">
        <v>21</v>
      </c>
      <c r="CT108" s="238">
        <v>395965.633731268</v>
      </c>
      <c r="CU108" s="238">
        <v>4971882.9142324897</v>
      </c>
      <c r="CV108" s="238">
        <v>44.892770059999997</v>
      </c>
      <c r="CW108" s="238">
        <v>-94.317521069999998</v>
      </c>
      <c r="CX108" s="238" t="s">
        <v>359</v>
      </c>
      <c r="CY108" s="238" t="s">
        <v>603</v>
      </c>
    </row>
    <row r="109" spans="1:103" x14ac:dyDescent="0.25">
      <c r="A109" s="238">
        <v>654256</v>
      </c>
      <c r="B109" s="238">
        <v>3</v>
      </c>
      <c r="C109" s="238">
        <v>7</v>
      </c>
      <c r="D109" s="238">
        <v>144.69499999999999</v>
      </c>
      <c r="E109" s="238">
        <v>43</v>
      </c>
      <c r="G109" s="238" t="s">
        <v>423</v>
      </c>
      <c r="H109" s="238">
        <v>8</v>
      </c>
      <c r="I109" s="238">
        <v>22</v>
      </c>
      <c r="K109" s="238">
        <v>18202556</v>
      </c>
      <c r="M109" s="238">
        <v>10</v>
      </c>
      <c r="N109" s="238">
        <v>23</v>
      </c>
      <c r="O109" s="238">
        <v>2018</v>
      </c>
      <c r="P109" s="238" t="s">
        <v>368</v>
      </c>
      <c r="Q109" s="238">
        <v>23</v>
      </c>
      <c r="R109" s="238">
        <v>98</v>
      </c>
      <c r="S109" s="238">
        <v>5</v>
      </c>
      <c r="T109" s="238">
        <v>0</v>
      </c>
      <c r="U109" s="238">
        <v>1</v>
      </c>
      <c r="W109" s="238">
        <v>25</v>
      </c>
      <c r="X109" s="238">
        <v>2</v>
      </c>
      <c r="Y109" s="238">
        <v>6</v>
      </c>
      <c r="Z109" s="238">
        <v>1</v>
      </c>
      <c r="AB109" s="238">
        <v>1</v>
      </c>
      <c r="AC109" s="238">
        <v>98</v>
      </c>
      <c r="AD109" s="238" t="s">
        <v>581</v>
      </c>
      <c r="AF109" s="238" t="s">
        <v>426</v>
      </c>
      <c r="AG109" s="238">
        <v>4</v>
      </c>
      <c r="AH109" s="238">
        <v>2</v>
      </c>
      <c r="AI109" s="238">
        <v>2</v>
      </c>
      <c r="AJ109" s="238">
        <v>3</v>
      </c>
      <c r="AK109" s="238">
        <v>21</v>
      </c>
      <c r="AL109" s="238">
        <v>32</v>
      </c>
      <c r="AM109" s="238" t="s">
        <v>363</v>
      </c>
      <c r="AN109" s="238">
        <v>5</v>
      </c>
      <c r="AO109" s="238">
        <v>1</v>
      </c>
      <c r="AS109" s="238">
        <v>12</v>
      </c>
      <c r="AT109" s="238">
        <v>98</v>
      </c>
      <c r="AU109" s="238">
        <v>60</v>
      </c>
      <c r="AV109" s="238">
        <v>11</v>
      </c>
      <c r="AW109" s="238">
        <v>21</v>
      </c>
      <c r="CT109" s="238">
        <v>396073.58394716901</v>
      </c>
      <c r="CU109" s="238">
        <v>4971861.7475234903</v>
      </c>
      <c r="CV109" s="238">
        <v>44.892595329999999</v>
      </c>
      <c r="CW109" s="238">
        <v>-94.316149969999998</v>
      </c>
      <c r="CX109" s="238" t="s">
        <v>359</v>
      </c>
      <c r="CY109" s="238" t="s">
        <v>604</v>
      </c>
    </row>
    <row r="110" spans="1:103" x14ac:dyDescent="0.25">
      <c r="A110" s="238">
        <v>10990010</v>
      </c>
      <c r="B110" s="238">
        <v>3</v>
      </c>
      <c r="C110" s="238">
        <v>7</v>
      </c>
      <c r="D110" s="238">
        <v>144.76900000000001</v>
      </c>
      <c r="E110" s="238">
        <v>43</v>
      </c>
      <c r="G110" s="238" t="s">
        <v>605</v>
      </c>
      <c r="H110" s="238">
        <v>8</v>
      </c>
      <c r="I110" s="238">
        <v>22</v>
      </c>
      <c r="K110" s="238">
        <v>14010072</v>
      </c>
      <c r="L110" s="238">
        <v>143060028</v>
      </c>
      <c r="M110" s="238">
        <v>11</v>
      </c>
      <c r="N110" s="238">
        <v>1</v>
      </c>
      <c r="O110" s="238">
        <v>2014</v>
      </c>
      <c r="P110" s="238" t="s">
        <v>364</v>
      </c>
      <c r="Q110" s="238">
        <v>10</v>
      </c>
      <c r="S110" s="238">
        <v>5</v>
      </c>
      <c r="T110" s="238">
        <v>0</v>
      </c>
      <c r="U110" s="238">
        <v>1</v>
      </c>
      <c r="V110" s="238">
        <v>5</v>
      </c>
      <c r="W110" s="238">
        <v>16</v>
      </c>
      <c r="X110" s="238">
        <v>2</v>
      </c>
      <c r="Y110" s="238">
        <v>1</v>
      </c>
      <c r="Z110" s="238">
        <v>1</v>
      </c>
      <c r="AB110" s="238">
        <v>1</v>
      </c>
      <c r="AC110" s="238">
        <v>98</v>
      </c>
      <c r="AD110" s="238" t="s">
        <v>606</v>
      </c>
      <c r="AE110" s="238" t="s">
        <v>607</v>
      </c>
      <c r="AF110" s="238" t="s">
        <v>426</v>
      </c>
      <c r="AG110" s="238">
        <v>4</v>
      </c>
      <c r="AH110" s="238">
        <v>2</v>
      </c>
      <c r="AI110" s="238">
        <v>3</v>
      </c>
      <c r="AJ110" s="238">
        <v>4</v>
      </c>
      <c r="AK110" s="238">
        <v>21</v>
      </c>
      <c r="AL110" s="238">
        <v>76</v>
      </c>
      <c r="AM110" s="238" t="s">
        <v>354</v>
      </c>
      <c r="AN110" s="238">
        <v>5</v>
      </c>
      <c r="AO110" s="238">
        <v>1</v>
      </c>
      <c r="AS110" s="238">
        <v>7</v>
      </c>
      <c r="AT110" s="238">
        <v>98</v>
      </c>
      <c r="AU110" s="238">
        <v>60</v>
      </c>
      <c r="AV110" s="238">
        <v>11</v>
      </c>
      <c r="AW110" s="238">
        <v>21</v>
      </c>
      <c r="CT110" s="238">
        <v>396193</v>
      </c>
      <c r="CU110" s="238">
        <v>4971860</v>
      </c>
      <c r="CV110" s="238">
        <v>44.8926005</v>
      </c>
      <c r="CW110" s="238">
        <v>-94.314643000000004</v>
      </c>
      <c r="CX110" s="238" t="s">
        <v>359</v>
      </c>
      <c r="CY110" s="238" t="s">
        <v>608</v>
      </c>
    </row>
    <row r="111" spans="1:103" x14ac:dyDescent="0.25">
      <c r="A111" s="238">
        <v>10994028</v>
      </c>
      <c r="B111" s="238">
        <v>3</v>
      </c>
      <c r="C111" s="238">
        <v>7</v>
      </c>
      <c r="D111" s="238">
        <v>144.774</v>
      </c>
      <c r="E111" s="238">
        <v>43</v>
      </c>
      <c r="G111" s="238" t="s">
        <v>605</v>
      </c>
      <c r="H111" s="238">
        <v>8</v>
      </c>
      <c r="I111" s="238">
        <v>22</v>
      </c>
      <c r="K111" s="238">
        <v>14201570</v>
      </c>
      <c r="L111" s="238">
        <v>143080199</v>
      </c>
      <c r="M111" s="238">
        <v>11</v>
      </c>
      <c r="N111" s="238">
        <v>2</v>
      </c>
      <c r="O111" s="238">
        <v>2014</v>
      </c>
      <c r="P111" s="238" t="s">
        <v>366</v>
      </c>
      <c r="Q111" s="238">
        <v>15</v>
      </c>
      <c r="S111" s="238">
        <v>5</v>
      </c>
      <c r="T111" s="238">
        <v>0</v>
      </c>
      <c r="U111" s="238">
        <v>2</v>
      </c>
      <c r="V111" s="238">
        <v>1</v>
      </c>
      <c r="W111" s="238">
        <v>10</v>
      </c>
      <c r="X111" s="238">
        <v>4</v>
      </c>
      <c r="Y111" s="238">
        <v>1</v>
      </c>
      <c r="Z111" s="238">
        <v>2</v>
      </c>
      <c r="AB111" s="238">
        <v>1</v>
      </c>
      <c r="AC111" s="238">
        <v>98</v>
      </c>
      <c r="AD111" s="238">
        <v>7</v>
      </c>
      <c r="AE111" s="238" t="s">
        <v>609</v>
      </c>
      <c r="AF111" s="238" t="s">
        <v>426</v>
      </c>
      <c r="AG111" s="238">
        <v>7</v>
      </c>
      <c r="AH111" s="238">
        <v>2</v>
      </c>
      <c r="AI111" s="238">
        <v>4</v>
      </c>
      <c r="AJ111" s="238">
        <v>4</v>
      </c>
      <c r="AK111" s="238">
        <v>21</v>
      </c>
      <c r="AL111" s="238">
        <v>19</v>
      </c>
      <c r="AM111" s="238" t="s">
        <v>363</v>
      </c>
      <c r="AN111" s="238">
        <v>5</v>
      </c>
      <c r="AO111" s="238">
        <v>15</v>
      </c>
      <c r="AS111" s="238">
        <v>7</v>
      </c>
      <c r="AT111" s="238">
        <v>98</v>
      </c>
      <c r="AU111" s="238">
        <v>60</v>
      </c>
      <c r="AV111" s="238">
        <v>11</v>
      </c>
      <c r="AW111" s="238">
        <v>21</v>
      </c>
      <c r="AX111" s="238">
        <v>2</v>
      </c>
      <c r="AY111" s="238">
        <v>2</v>
      </c>
      <c r="AZ111" s="238">
        <v>4</v>
      </c>
      <c r="BA111" s="238">
        <v>21</v>
      </c>
      <c r="BB111" s="238">
        <v>66</v>
      </c>
      <c r="BC111" s="238" t="s">
        <v>363</v>
      </c>
      <c r="BD111" s="238">
        <v>5</v>
      </c>
      <c r="BE111" s="238">
        <v>1</v>
      </c>
      <c r="BI111" s="238">
        <v>7</v>
      </c>
      <c r="BJ111" s="238">
        <v>98</v>
      </c>
      <c r="BK111" s="238">
        <v>60</v>
      </c>
      <c r="BL111" s="238">
        <v>11</v>
      </c>
      <c r="BM111" s="238">
        <v>21</v>
      </c>
      <c r="CT111" s="238">
        <v>396201</v>
      </c>
      <c r="CU111" s="238">
        <v>4971860</v>
      </c>
      <c r="CV111" s="238">
        <v>44.892600100000003</v>
      </c>
      <c r="CW111" s="238">
        <v>-94.3145411</v>
      </c>
      <c r="CX111" s="238" t="s">
        <v>359</v>
      </c>
      <c r="CY111" s="238" t="s">
        <v>610</v>
      </c>
    </row>
    <row r="112" spans="1:103" x14ac:dyDescent="0.25">
      <c r="A112" s="238">
        <v>11055597</v>
      </c>
      <c r="B112" s="238">
        <v>3</v>
      </c>
      <c r="C112" s="238">
        <v>7</v>
      </c>
      <c r="D112" s="238">
        <v>144.77699999999999</v>
      </c>
      <c r="E112" s="238">
        <v>43</v>
      </c>
      <c r="G112" s="238" t="s">
        <v>605</v>
      </c>
      <c r="H112" s="238">
        <v>8</v>
      </c>
      <c r="I112" s="238">
        <v>22</v>
      </c>
      <c r="K112" s="238">
        <v>15200617</v>
      </c>
      <c r="L112" s="238">
        <v>151170157</v>
      </c>
      <c r="M112" s="238">
        <v>4</v>
      </c>
      <c r="N112" s="238">
        <v>11</v>
      </c>
      <c r="O112" s="238">
        <v>2015</v>
      </c>
      <c r="P112" s="238" t="s">
        <v>364</v>
      </c>
      <c r="Q112" s="238">
        <v>19</v>
      </c>
      <c r="S112" s="238">
        <v>5</v>
      </c>
      <c r="T112" s="238">
        <v>0</v>
      </c>
      <c r="U112" s="238">
        <v>2</v>
      </c>
      <c r="V112" s="238">
        <v>10</v>
      </c>
      <c r="W112" s="238">
        <v>10</v>
      </c>
      <c r="X112" s="238">
        <v>2</v>
      </c>
      <c r="Y112" s="238">
        <v>1</v>
      </c>
      <c r="Z112" s="238">
        <v>1</v>
      </c>
      <c r="AB112" s="238">
        <v>1</v>
      </c>
      <c r="AC112" s="238">
        <v>98</v>
      </c>
      <c r="AD112" s="238" t="s">
        <v>428</v>
      </c>
      <c r="AE112" s="238">
        <v>144</v>
      </c>
      <c r="AF112" s="238" t="s">
        <v>426</v>
      </c>
      <c r="AG112" s="238">
        <v>5</v>
      </c>
      <c r="AH112" s="238">
        <v>2</v>
      </c>
      <c r="AI112" s="238">
        <v>2</v>
      </c>
      <c r="AJ112" s="238">
        <v>7</v>
      </c>
      <c r="AK112" s="238">
        <v>25</v>
      </c>
      <c r="AL112" s="238">
        <v>51</v>
      </c>
      <c r="AM112" s="238" t="s">
        <v>354</v>
      </c>
      <c r="AN112" s="238">
        <v>5</v>
      </c>
      <c r="AO112" s="238">
        <v>8</v>
      </c>
      <c r="AS112" s="238">
        <v>7</v>
      </c>
      <c r="AT112" s="238">
        <v>98</v>
      </c>
      <c r="AU112" s="238">
        <v>60</v>
      </c>
      <c r="AV112" s="238">
        <v>11</v>
      </c>
      <c r="AW112" s="238">
        <v>21</v>
      </c>
      <c r="AX112" s="238">
        <v>2</v>
      </c>
      <c r="AY112" s="238">
        <v>3</v>
      </c>
      <c r="AZ112" s="238">
        <v>4</v>
      </c>
      <c r="BA112" s="238">
        <v>27</v>
      </c>
      <c r="BB112" s="238">
        <v>32</v>
      </c>
      <c r="BC112" s="238" t="s">
        <v>354</v>
      </c>
      <c r="BD112" s="238">
        <v>5</v>
      </c>
      <c r="BE112" s="238">
        <v>1</v>
      </c>
      <c r="BI112" s="238">
        <v>7</v>
      </c>
      <c r="BJ112" s="238">
        <v>98</v>
      </c>
      <c r="BK112" s="238">
        <v>60</v>
      </c>
      <c r="BL112" s="238">
        <v>11</v>
      </c>
      <c r="BM112" s="238">
        <v>21</v>
      </c>
      <c r="CT112" s="238">
        <v>396205</v>
      </c>
      <c r="CU112" s="238">
        <v>4971860</v>
      </c>
      <c r="CV112" s="238">
        <v>44.892599799999999</v>
      </c>
      <c r="CW112" s="238">
        <v>-94.314480000000003</v>
      </c>
      <c r="CX112" s="238" t="s">
        <v>359</v>
      </c>
      <c r="CY112" s="238" t="s">
        <v>611</v>
      </c>
    </row>
    <row r="113" spans="1:103" x14ac:dyDescent="0.25">
      <c r="A113" s="238">
        <v>10965354</v>
      </c>
      <c r="B113" s="238">
        <v>3</v>
      </c>
      <c r="C113" s="238">
        <v>7</v>
      </c>
      <c r="D113" s="238">
        <v>145.18</v>
      </c>
      <c r="E113" s="238">
        <v>43</v>
      </c>
      <c r="G113" s="238" t="s">
        <v>605</v>
      </c>
      <c r="H113" s="238">
        <v>8</v>
      </c>
      <c r="I113" s="238">
        <v>22</v>
      </c>
      <c r="K113" s="238" t="s">
        <v>612</v>
      </c>
      <c r="L113" s="238">
        <v>140520178</v>
      </c>
      <c r="M113" s="238">
        <v>2</v>
      </c>
      <c r="N113" s="238">
        <v>21</v>
      </c>
      <c r="O113" s="238">
        <v>2014</v>
      </c>
      <c r="P113" s="238" t="s">
        <v>362</v>
      </c>
      <c r="Q113" s="238">
        <v>11</v>
      </c>
      <c r="S113" s="238">
        <v>5</v>
      </c>
      <c r="T113" s="238">
        <v>0</v>
      </c>
      <c r="U113" s="238">
        <v>1</v>
      </c>
      <c r="V113" s="238">
        <v>90</v>
      </c>
      <c r="W113" s="238">
        <v>83</v>
      </c>
      <c r="X113" s="238">
        <v>2</v>
      </c>
      <c r="Y113" s="238">
        <v>1</v>
      </c>
      <c r="Z113" s="238">
        <v>7</v>
      </c>
      <c r="AB113" s="238">
        <v>5</v>
      </c>
      <c r="AC113" s="238">
        <v>98</v>
      </c>
      <c r="AD113" s="238" t="s">
        <v>424</v>
      </c>
      <c r="AE113" s="238" t="s">
        <v>613</v>
      </c>
      <c r="AF113" s="238" t="s">
        <v>426</v>
      </c>
      <c r="AG113" s="238">
        <v>3</v>
      </c>
      <c r="AH113" s="238">
        <v>2</v>
      </c>
      <c r="AI113" s="238">
        <v>3</v>
      </c>
      <c r="AJ113" s="238">
        <v>3</v>
      </c>
      <c r="AK113" s="238">
        <v>21</v>
      </c>
      <c r="AL113" s="238">
        <v>36</v>
      </c>
      <c r="AM113" s="238" t="s">
        <v>354</v>
      </c>
      <c r="AN113" s="238">
        <v>5</v>
      </c>
      <c r="AO113" s="238">
        <v>3</v>
      </c>
      <c r="AS113" s="238">
        <v>7</v>
      </c>
      <c r="AT113" s="238">
        <v>98</v>
      </c>
      <c r="AU113" s="238">
        <v>60</v>
      </c>
      <c r="AV113" s="238">
        <v>11</v>
      </c>
      <c r="AW113" s="238">
        <v>21</v>
      </c>
      <c r="CT113" s="238">
        <v>396854</v>
      </c>
      <c r="CU113" s="238">
        <v>4971846</v>
      </c>
      <c r="CV113" s="238">
        <v>44.892566600000002</v>
      </c>
      <c r="CW113" s="238">
        <v>-94.306268399999993</v>
      </c>
      <c r="CX113" s="238" t="s">
        <v>359</v>
      </c>
      <c r="CY113" s="238" t="s">
        <v>614</v>
      </c>
    </row>
    <row r="114" spans="1:103" x14ac:dyDescent="0.25">
      <c r="A114" s="238">
        <v>11093087</v>
      </c>
      <c r="B114" s="238">
        <v>3</v>
      </c>
      <c r="C114" s="238">
        <v>7</v>
      </c>
      <c r="D114" s="238">
        <v>145.268</v>
      </c>
      <c r="E114" s="238">
        <v>43</v>
      </c>
      <c r="G114" s="238" t="s">
        <v>605</v>
      </c>
      <c r="H114" s="238">
        <v>8</v>
      </c>
      <c r="I114" s="238">
        <v>22</v>
      </c>
      <c r="K114" s="238">
        <v>15011423</v>
      </c>
      <c r="L114" s="238">
        <v>153610021</v>
      </c>
      <c r="M114" s="238">
        <v>12</v>
      </c>
      <c r="N114" s="238">
        <v>26</v>
      </c>
      <c r="O114" s="238">
        <v>2015</v>
      </c>
      <c r="P114" s="238" t="s">
        <v>364</v>
      </c>
      <c r="Q114" s="238">
        <v>22</v>
      </c>
      <c r="S114" s="238">
        <v>5</v>
      </c>
      <c r="T114" s="238">
        <v>0</v>
      </c>
      <c r="U114" s="238">
        <v>1</v>
      </c>
      <c r="V114" s="238">
        <v>6</v>
      </c>
      <c r="W114" s="238">
        <v>32</v>
      </c>
      <c r="X114" s="238">
        <v>4</v>
      </c>
      <c r="Y114" s="238">
        <v>6</v>
      </c>
      <c r="Z114" s="238">
        <v>1</v>
      </c>
      <c r="AA114" s="238">
        <v>1</v>
      </c>
      <c r="AB114" s="238">
        <v>2</v>
      </c>
      <c r="AC114" s="238">
        <v>98</v>
      </c>
      <c r="AD114" s="238" t="s">
        <v>430</v>
      </c>
      <c r="AE114" s="238" t="s">
        <v>615</v>
      </c>
      <c r="AF114" s="238" t="s">
        <v>426</v>
      </c>
      <c r="AG114" s="238">
        <v>3</v>
      </c>
      <c r="AH114" s="238">
        <v>2</v>
      </c>
      <c r="AI114" s="238">
        <v>2</v>
      </c>
      <c r="AJ114" s="238">
        <v>3</v>
      </c>
      <c r="AK114" s="238">
        <v>23</v>
      </c>
      <c r="AL114" s="238">
        <v>37</v>
      </c>
      <c r="AM114" s="238" t="s">
        <v>354</v>
      </c>
      <c r="AN114" s="238">
        <v>5</v>
      </c>
      <c r="AO114" s="238">
        <v>10</v>
      </c>
      <c r="AS114" s="238">
        <v>7</v>
      </c>
      <c r="AT114" s="238">
        <v>98</v>
      </c>
      <c r="AU114" s="238">
        <v>60</v>
      </c>
      <c r="AV114" s="238">
        <v>11</v>
      </c>
      <c r="AW114" s="238">
        <v>21</v>
      </c>
      <c r="CT114" s="238">
        <v>396995</v>
      </c>
      <c r="CU114" s="238">
        <v>4971843</v>
      </c>
      <c r="CV114" s="238">
        <v>44.892559300000002</v>
      </c>
      <c r="CW114" s="238">
        <v>-94.304475299999993</v>
      </c>
      <c r="CX114" s="238" t="s">
        <v>359</v>
      </c>
      <c r="CY114" s="238" t="s">
        <v>616</v>
      </c>
    </row>
    <row r="115" spans="1:103" x14ac:dyDescent="0.25">
      <c r="A115" s="238">
        <v>10831470</v>
      </c>
      <c r="B115" s="238">
        <v>3</v>
      </c>
      <c r="C115" s="238">
        <v>7</v>
      </c>
      <c r="D115" s="238">
        <v>145.46899999999999</v>
      </c>
      <c r="E115" s="238">
        <v>43</v>
      </c>
      <c r="G115" s="238" t="s">
        <v>605</v>
      </c>
      <c r="H115" s="238">
        <v>8</v>
      </c>
      <c r="I115" s="238">
        <v>22</v>
      </c>
      <c r="K115" s="238">
        <v>12201166</v>
      </c>
      <c r="L115" s="238">
        <v>123040151</v>
      </c>
      <c r="M115" s="238">
        <v>10</v>
      </c>
      <c r="N115" s="238">
        <v>24</v>
      </c>
      <c r="O115" s="238">
        <v>2012</v>
      </c>
      <c r="P115" s="238" t="s">
        <v>355</v>
      </c>
      <c r="Q115" s="238">
        <v>5</v>
      </c>
      <c r="S115" s="238">
        <v>5</v>
      </c>
      <c r="T115" s="238">
        <v>0</v>
      </c>
      <c r="U115" s="238">
        <v>2</v>
      </c>
      <c r="V115" s="238">
        <v>10</v>
      </c>
      <c r="W115" s="238">
        <v>10</v>
      </c>
      <c r="X115" s="238">
        <v>2</v>
      </c>
      <c r="Y115" s="238">
        <v>6</v>
      </c>
      <c r="Z115" s="238">
        <v>2</v>
      </c>
      <c r="AB115" s="238">
        <v>1</v>
      </c>
      <c r="AC115" s="238">
        <v>98</v>
      </c>
      <c r="AD115" s="238" t="s">
        <v>428</v>
      </c>
      <c r="AE115" s="238" t="s">
        <v>617</v>
      </c>
      <c r="AF115" s="238" t="s">
        <v>426</v>
      </c>
      <c r="AG115" s="238">
        <v>5</v>
      </c>
      <c r="AH115" s="238">
        <v>2</v>
      </c>
      <c r="AI115" s="238">
        <v>1</v>
      </c>
      <c r="AJ115" s="238">
        <v>3</v>
      </c>
      <c r="AK115" s="238">
        <v>21</v>
      </c>
      <c r="AL115" s="238">
        <v>75</v>
      </c>
      <c r="AM115" s="238" t="s">
        <v>354</v>
      </c>
      <c r="AN115" s="238">
        <v>5</v>
      </c>
      <c r="AS115" s="238">
        <v>7</v>
      </c>
      <c r="AT115" s="238">
        <v>98</v>
      </c>
      <c r="AU115" s="238">
        <v>60</v>
      </c>
      <c r="AV115" s="238">
        <v>11</v>
      </c>
      <c r="AW115" s="238">
        <v>21</v>
      </c>
      <c r="AX115" s="238">
        <v>2</v>
      </c>
      <c r="AY115" s="238">
        <v>50</v>
      </c>
      <c r="AZ115" s="238">
        <v>3</v>
      </c>
      <c r="BA115" s="238">
        <v>21</v>
      </c>
      <c r="BB115" s="238">
        <v>32</v>
      </c>
      <c r="BC115" s="238" t="s">
        <v>354</v>
      </c>
      <c r="BD115" s="238">
        <v>5</v>
      </c>
      <c r="BE115" s="238">
        <v>1</v>
      </c>
      <c r="BI115" s="238">
        <v>7</v>
      </c>
      <c r="BJ115" s="238">
        <v>98</v>
      </c>
      <c r="BK115" s="238">
        <v>60</v>
      </c>
      <c r="BL115" s="238">
        <v>11</v>
      </c>
      <c r="BM115" s="238">
        <v>21</v>
      </c>
      <c r="CT115" s="238">
        <v>397319</v>
      </c>
      <c r="CU115" s="238">
        <v>4971837</v>
      </c>
      <c r="CV115" s="238">
        <v>44.892552199999997</v>
      </c>
      <c r="CW115" s="238">
        <v>-94.300377800000007</v>
      </c>
      <c r="CX115" s="238" t="s">
        <v>359</v>
      </c>
      <c r="CY115" s="238" t="s">
        <v>618</v>
      </c>
    </row>
    <row r="116" spans="1:103" x14ac:dyDescent="0.25">
      <c r="A116" s="238">
        <v>346261</v>
      </c>
      <c r="B116" s="238">
        <v>3</v>
      </c>
      <c r="C116" s="238">
        <v>7</v>
      </c>
      <c r="D116" s="238">
        <v>145.53899999999999</v>
      </c>
      <c r="E116" s="238">
        <v>43</v>
      </c>
      <c r="G116" s="238" t="s">
        <v>423</v>
      </c>
      <c r="H116" s="238">
        <v>8</v>
      </c>
      <c r="I116" s="238">
        <v>22</v>
      </c>
      <c r="K116" s="238">
        <v>16200853</v>
      </c>
      <c r="M116" s="238">
        <v>4</v>
      </c>
      <c r="N116" s="238">
        <v>30</v>
      </c>
      <c r="O116" s="238">
        <v>2016</v>
      </c>
      <c r="P116" s="238" t="s">
        <v>364</v>
      </c>
      <c r="Q116" s="238">
        <v>20</v>
      </c>
      <c r="R116" s="238" t="s">
        <v>369</v>
      </c>
      <c r="S116" s="238">
        <v>3</v>
      </c>
      <c r="T116" s="238">
        <v>0</v>
      </c>
      <c r="U116" s="238">
        <v>2</v>
      </c>
      <c r="V116" s="238">
        <v>12</v>
      </c>
      <c r="W116" s="238">
        <v>10</v>
      </c>
      <c r="X116" s="238">
        <v>2</v>
      </c>
      <c r="Y116" s="238">
        <v>6</v>
      </c>
      <c r="Z116" s="238">
        <v>1</v>
      </c>
      <c r="AB116" s="238">
        <v>1</v>
      </c>
      <c r="AC116" s="238">
        <v>98</v>
      </c>
      <c r="AD116" s="238" t="s">
        <v>619</v>
      </c>
      <c r="AF116" s="238" t="s">
        <v>426</v>
      </c>
      <c r="AG116" s="238">
        <v>7</v>
      </c>
      <c r="AH116" s="238">
        <v>2</v>
      </c>
      <c r="AI116" s="238">
        <v>5</v>
      </c>
      <c r="AJ116" s="238">
        <v>3</v>
      </c>
      <c r="AK116" s="238">
        <v>21</v>
      </c>
      <c r="AL116" s="238">
        <v>35</v>
      </c>
      <c r="AM116" s="238" t="s">
        <v>354</v>
      </c>
      <c r="AN116" s="238">
        <v>5</v>
      </c>
      <c r="AO116" s="238">
        <v>1</v>
      </c>
      <c r="AS116" s="238">
        <v>12</v>
      </c>
      <c r="AT116" s="238">
        <v>9</v>
      </c>
      <c r="AU116" s="238">
        <v>60</v>
      </c>
      <c r="AV116" s="238">
        <v>11</v>
      </c>
      <c r="AW116" s="238">
        <v>21</v>
      </c>
      <c r="AX116" s="238">
        <v>2</v>
      </c>
      <c r="AY116" s="238">
        <v>2</v>
      </c>
      <c r="AZ116" s="238">
        <v>3</v>
      </c>
      <c r="BA116" s="238">
        <v>34</v>
      </c>
      <c r="BB116" s="238">
        <v>23</v>
      </c>
      <c r="BC116" s="238" t="s">
        <v>363</v>
      </c>
      <c r="BD116" s="238">
        <v>5</v>
      </c>
      <c r="BE116" s="238">
        <v>1</v>
      </c>
      <c r="BI116" s="238">
        <v>12</v>
      </c>
      <c r="BJ116" s="238">
        <v>9</v>
      </c>
      <c r="BK116" s="238">
        <v>60</v>
      </c>
      <c r="BL116" s="238">
        <v>11</v>
      </c>
      <c r="BM116" s="238">
        <v>21</v>
      </c>
      <c r="CT116" s="238">
        <v>397430.36999407399</v>
      </c>
      <c r="CU116" s="238">
        <v>4971840.5808144901</v>
      </c>
      <c r="CV116" s="238">
        <v>44.892601540000001</v>
      </c>
      <c r="CW116" s="238">
        <v>-94.298967450000006</v>
      </c>
      <c r="CX116" s="238" t="s">
        <v>359</v>
      </c>
      <c r="CY116" s="238" t="s">
        <v>620</v>
      </c>
    </row>
    <row r="117" spans="1:103" x14ac:dyDescent="0.25">
      <c r="A117" s="238">
        <v>10926595</v>
      </c>
      <c r="B117" s="238">
        <v>3</v>
      </c>
      <c r="C117" s="238">
        <v>7</v>
      </c>
      <c r="D117" s="238">
        <v>145.547</v>
      </c>
      <c r="E117" s="238">
        <v>43</v>
      </c>
      <c r="G117" s="238" t="s">
        <v>605</v>
      </c>
      <c r="H117" s="238">
        <v>8</v>
      </c>
      <c r="I117" s="238">
        <v>22</v>
      </c>
      <c r="L117" s="238">
        <v>140140237</v>
      </c>
      <c r="M117" s="238">
        <v>12</v>
      </c>
      <c r="N117" s="238">
        <v>12</v>
      </c>
      <c r="O117" s="238">
        <v>2013</v>
      </c>
      <c r="P117" s="238" t="s">
        <v>384</v>
      </c>
      <c r="Q117" s="238">
        <v>6</v>
      </c>
      <c r="S117" s="238">
        <v>5</v>
      </c>
      <c r="T117" s="238">
        <v>0</v>
      </c>
      <c r="U117" s="238">
        <v>1</v>
      </c>
      <c r="V117" s="238">
        <v>8</v>
      </c>
      <c r="W117" s="238">
        <v>16</v>
      </c>
      <c r="Y117" s="238">
        <v>2</v>
      </c>
      <c r="Z117" s="238">
        <v>6</v>
      </c>
      <c r="AB117" s="238">
        <v>4</v>
      </c>
      <c r="AC117" s="238">
        <v>98</v>
      </c>
      <c r="AF117" s="238" t="s">
        <v>426</v>
      </c>
      <c r="AG117" s="238">
        <v>4</v>
      </c>
      <c r="AH117" s="238">
        <v>2</v>
      </c>
      <c r="AI117" s="238">
        <v>4</v>
      </c>
      <c r="AJ117" s="238">
        <v>3</v>
      </c>
      <c r="AK117" s="238">
        <v>21</v>
      </c>
      <c r="AL117" s="238">
        <v>23</v>
      </c>
      <c r="AM117" s="238" t="s">
        <v>354</v>
      </c>
      <c r="AT117" s="238">
        <v>98</v>
      </c>
      <c r="AU117" s="238">
        <v>60</v>
      </c>
      <c r="CT117" s="238">
        <v>397444</v>
      </c>
      <c r="CU117" s="238">
        <v>4971835</v>
      </c>
      <c r="CV117" s="238">
        <v>44.892549500000001</v>
      </c>
      <c r="CW117" s="238">
        <v>-94.298787700000005</v>
      </c>
      <c r="CX117" s="238" t="s">
        <v>359</v>
      </c>
    </row>
    <row r="118" spans="1:103" x14ac:dyDescent="0.25">
      <c r="A118" s="238">
        <v>720608</v>
      </c>
      <c r="B118" s="238">
        <v>3</v>
      </c>
      <c r="C118" s="238">
        <v>7</v>
      </c>
      <c r="D118" s="238">
        <v>145.62799999999999</v>
      </c>
      <c r="E118" s="238">
        <v>43</v>
      </c>
      <c r="G118" s="238" t="s">
        <v>423</v>
      </c>
      <c r="H118" s="238">
        <v>8</v>
      </c>
      <c r="I118" s="238">
        <v>22</v>
      </c>
      <c r="K118" s="238">
        <v>19201414</v>
      </c>
      <c r="M118" s="238">
        <v>5</v>
      </c>
      <c r="N118" s="238">
        <v>17</v>
      </c>
      <c r="O118" s="238">
        <v>2019</v>
      </c>
      <c r="P118" s="238" t="s">
        <v>362</v>
      </c>
      <c r="Q118" s="238">
        <v>18</v>
      </c>
      <c r="R118" s="238" t="s">
        <v>356</v>
      </c>
      <c r="S118" s="238">
        <v>4</v>
      </c>
      <c r="T118" s="238">
        <v>0</v>
      </c>
      <c r="U118" s="238">
        <v>3</v>
      </c>
      <c r="V118" s="238">
        <v>12</v>
      </c>
      <c r="W118" s="238">
        <v>10</v>
      </c>
      <c r="X118" s="238">
        <v>2</v>
      </c>
      <c r="Y118" s="238">
        <v>1</v>
      </c>
      <c r="Z118" s="238">
        <v>2</v>
      </c>
      <c r="AB118" s="238">
        <v>1</v>
      </c>
      <c r="AC118" s="238">
        <v>98</v>
      </c>
      <c r="AD118" s="238" t="s">
        <v>452</v>
      </c>
      <c r="AF118" s="238" t="s">
        <v>426</v>
      </c>
      <c r="AG118" s="238">
        <v>7</v>
      </c>
      <c r="AH118" s="238">
        <v>2</v>
      </c>
      <c r="AI118" s="238">
        <v>2</v>
      </c>
      <c r="AJ118" s="238">
        <v>4</v>
      </c>
      <c r="AK118" s="238">
        <v>21</v>
      </c>
      <c r="AL118" s="238">
        <v>17</v>
      </c>
      <c r="AM118" s="238" t="s">
        <v>354</v>
      </c>
      <c r="AN118" s="238">
        <v>5</v>
      </c>
      <c r="AO118" s="238">
        <v>74</v>
      </c>
      <c r="AP118" s="238">
        <v>4</v>
      </c>
      <c r="AS118" s="238">
        <v>12</v>
      </c>
      <c r="AT118" s="238">
        <v>9</v>
      </c>
      <c r="AU118" s="238">
        <v>60</v>
      </c>
      <c r="AV118" s="238">
        <v>11</v>
      </c>
      <c r="AW118" s="238">
        <v>21</v>
      </c>
      <c r="AX118" s="238">
        <v>2</v>
      </c>
      <c r="AY118" s="238">
        <v>2</v>
      </c>
      <c r="AZ118" s="238">
        <v>4</v>
      </c>
      <c r="BA118" s="238">
        <v>26</v>
      </c>
      <c r="BB118" s="238">
        <v>31</v>
      </c>
      <c r="BC118" s="238" t="s">
        <v>354</v>
      </c>
      <c r="BD118" s="238">
        <v>5</v>
      </c>
      <c r="BE118" s="238">
        <v>1</v>
      </c>
      <c r="BI118" s="238">
        <v>12</v>
      </c>
      <c r="BJ118" s="238">
        <v>9</v>
      </c>
      <c r="BK118" s="238">
        <v>60</v>
      </c>
      <c r="BL118" s="238">
        <v>11</v>
      </c>
      <c r="BM118" s="238">
        <v>21</v>
      </c>
      <c r="BN118" s="238">
        <v>2</v>
      </c>
      <c r="BO118" s="238">
        <v>4</v>
      </c>
      <c r="BP118" s="238">
        <v>4</v>
      </c>
      <c r="BQ118" s="238">
        <v>26</v>
      </c>
      <c r="BR118" s="238">
        <v>47</v>
      </c>
      <c r="BS118" s="238" t="s">
        <v>363</v>
      </c>
      <c r="BT118" s="238">
        <v>5</v>
      </c>
      <c r="BU118" s="238">
        <v>1</v>
      </c>
      <c r="BY118" s="238">
        <v>12</v>
      </c>
      <c r="BZ118" s="238">
        <v>9</v>
      </c>
      <c r="CA118" s="238">
        <v>60</v>
      </c>
      <c r="CB118" s="238">
        <v>11</v>
      </c>
      <c r="CC118" s="238">
        <v>21</v>
      </c>
      <c r="CT118" s="238">
        <v>397574.30361527402</v>
      </c>
      <c r="CU118" s="238">
        <v>4971844.8141562901</v>
      </c>
      <c r="CV118" s="238">
        <v>44.892660360000001</v>
      </c>
      <c r="CW118" s="238">
        <v>-94.297145959999995</v>
      </c>
      <c r="CX118" s="238" t="s">
        <v>359</v>
      </c>
      <c r="CY118" s="238" t="s">
        <v>621</v>
      </c>
    </row>
    <row r="119" spans="1:103" x14ac:dyDescent="0.25">
      <c r="A119" s="238">
        <v>10906878</v>
      </c>
      <c r="B119" s="238">
        <v>3</v>
      </c>
      <c r="C119" s="238">
        <v>7</v>
      </c>
      <c r="D119" s="238">
        <v>145.79300000000001</v>
      </c>
      <c r="E119" s="238">
        <v>43</v>
      </c>
      <c r="G119" s="238" t="s">
        <v>605</v>
      </c>
      <c r="H119" s="238">
        <v>8</v>
      </c>
      <c r="I119" s="238">
        <v>22</v>
      </c>
      <c r="K119" s="238">
        <v>13201367</v>
      </c>
      <c r="L119" s="238">
        <v>133190192</v>
      </c>
      <c r="M119" s="238">
        <v>11</v>
      </c>
      <c r="N119" s="238">
        <v>9</v>
      </c>
      <c r="O119" s="238">
        <v>2013</v>
      </c>
      <c r="P119" s="238" t="s">
        <v>364</v>
      </c>
      <c r="Q119" s="238">
        <v>16</v>
      </c>
      <c r="S119" s="238">
        <v>4</v>
      </c>
      <c r="T119" s="238">
        <v>0</v>
      </c>
      <c r="U119" s="238">
        <v>2</v>
      </c>
      <c r="V119" s="238">
        <v>5</v>
      </c>
      <c r="W119" s="238">
        <v>10</v>
      </c>
      <c r="X119" s="238">
        <v>90</v>
      </c>
      <c r="Y119" s="238">
        <v>1</v>
      </c>
      <c r="Z119" s="238">
        <v>1</v>
      </c>
      <c r="AB119" s="238">
        <v>1</v>
      </c>
      <c r="AC119" s="238">
        <v>98</v>
      </c>
      <c r="AD119" s="238" t="s">
        <v>428</v>
      </c>
      <c r="AE119" s="238" t="s">
        <v>622</v>
      </c>
      <c r="AF119" s="238" t="s">
        <v>426</v>
      </c>
      <c r="AG119" s="238">
        <v>10</v>
      </c>
      <c r="AH119" s="238">
        <v>2</v>
      </c>
      <c r="AI119" s="238">
        <v>4</v>
      </c>
      <c r="AJ119" s="238">
        <v>3</v>
      </c>
      <c r="AK119" s="238">
        <v>24</v>
      </c>
      <c r="AL119" s="238">
        <v>39</v>
      </c>
      <c r="AM119" s="238" t="s">
        <v>354</v>
      </c>
      <c r="AN119" s="238">
        <v>5</v>
      </c>
      <c r="AO119" s="238">
        <v>1</v>
      </c>
      <c r="AS119" s="238">
        <v>7</v>
      </c>
      <c r="AT119" s="238">
        <v>98</v>
      </c>
      <c r="AU119" s="238">
        <v>60</v>
      </c>
      <c r="AV119" s="238">
        <v>11</v>
      </c>
      <c r="AW119" s="238">
        <v>21</v>
      </c>
      <c r="AX119" s="238">
        <v>2</v>
      </c>
      <c r="AY119" s="238">
        <v>3</v>
      </c>
      <c r="AZ119" s="238">
        <v>3</v>
      </c>
      <c r="BA119" s="238">
        <v>21</v>
      </c>
      <c r="BB119" s="238">
        <v>47</v>
      </c>
      <c r="BC119" s="238" t="s">
        <v>354</v>
      </c>
      <c r="BD119" s="238">
        <v>5</v>
      </c>
      <c r="BE119" s="238">
        <v>15</v>
      </c>
      <c r="BF119" s="238">
        <v>7</v>
      </c>
      <c r="BI119" s="238">
        <v>7</v>
      </c>
      <c r="BJ119" s="238">
        <v>98</v>
      </c>
      <c r="BK119" s="238">
        <v>60</v>
      </c>
      <c r="BL119" s="238">
        <v>11</v>
      </c>
      <c r="BM119" s="238">
        <v>21</v>
      </c>
      <c r="CT119" s="238">
        <v>397839</v>
      </c>
      <c r="CU119" s="238">
        <v>4971827</v>
      </c>
      <c r="CV119" s="238">
        <v>44.892542200000001</v>
      </c>
      <c r="CW119" s="238">
        <v>-94.293792699999997</v>
      </c>
      <c r="CX119" s="238" t="s">
        <v>359</v>
      </c>
      <c r="CY119" s="238" t="s">
        <v>623</v>
      </c>
    </row>
    <row r="120" spans="1:103" x14ac:dyDescent="0.25">
      <c r="A120" s="238">
        <v>761963</v>
      </c>
      <c r="B120" s="238">
        <v>3</v>
      </c>
      <c r="C120" s="238">
        <v>7</v>
      </c>
      <c r="D120" s="238">
        <v>145.80500000000001</v>
      </c>
      <c r="E120" s="238">
        <v>43</v>
      </c>
      <c r="G120" s="238" t="s">
        <v>605</v>
      </c>
      <c r="H120" s="238">
        <v>8</v>
      </c>
      <c r="I120" s="238">
        <v>22</v>
      </c>
      <c r="K120" s="238">
        <v>19202885</v>
      </c>
      <c r="M120" s="238">
        <v>11</v>
      </c>
      <c r="N120" s="238">
        <v>8</v>
      </c>
      <c r="O120" s="238">
        <v>2019</v>
      </c>
      <c r="P120" s="238" t="s">
        <v>362</v>
      </c>
      <c r="Q120" s="238">
        <v>6</v>
      </c>
      <c r="R120" s="238" t="s">
        <v>369</v>
      </c>
      <c r="S120" s="238">
        <v>2</v>
      </c>
      <c r="T120" s="238">
        <v>0</v>
      </c>
      <c r="U120" s="238">
        <v>2</v>
      </c>
      <c r="V120" s="238">
        <v>13</v>
      </c>
      <c r="W120" s="238">
        <v>10</v>
      </c>
      <c r="X120" s="238">
        <v>2</v>
      </c>
      <c r="Y120" s="238">
        <v>6</v>
      </c>
      <c r="Z120" s="238">
        <v>1</v>
      </c>
      <c r="AB120" s="238">
        <v>1</v>
      </c>
      <c r="AC120" s="238">
        <v>98</v>
      </c>
      <c r="AD120" s="238">
        <v>7</v>
      </c>
      <c r="AF120" s="238" t="s">
        <v>426</v>
      </c>
      <c r="AG120" s="238">
        <v>7</v>
      </c>
      <c r="AH120" s="238">
        <v>2</v>
      </c>
      <c r="AI120" s="238">
        <v>4</v>
      </c>
      <c r="AJ120" s="238">
        <v>4</v>
      </c>
      <c r="AK120" s="238">
        <v>21</v>
      </c>
      <c r="AL120" s="238">
        <v>25</v>
      </c>
      <c r="AM120" s="238" t="s">
        <v>363</v>
      </c>
      <c r="AN120" s="238">
        <v>5</v>
      </c>
      <c r="AO120" s="238">
        <v>68</v>
      </c>
      <c r="AS120" s="238">
        <v>12</v>
      </c>
      <c r="AT120" s="238">
        <v>9</v>
      </c>
      <c r="AU120" s="238">
        <v>60</v>
      </c>
      <c r="AV120" s="238">
        <v>11</v>
      </c>
      <c r="AW120" s="238">
        <v>21</v>
      </c>
      <c r="AX120" s="238">
        <v>2</v>
      </c>
      <c r="AY120" s="238">
        <v>4</v>
      </c>
      <c r="AZ120" s="238">
        <v>4</v>
      </c>
      <c r="BA120" s="238">
        <v>21</v>
      </c>
      <c r="BB120" s="238">
        <v>23</v>
      </c>
      <c r="BC120" s="238" t="s">
        <v>363</v>
      </c>
      <c r="BD120" s="238">
        <v>5</v>
      </c>
      <c r="BE120" s="238">
        <v>1</v>
      </c>
      <c r="BI120" s="238">
        <v>12</v>
      </c>
      <c r="BJ120" s="238">
        <v>9</v>
      </c>
      <c r="BK120" s="238">
        <v>60</v>
      </c>
      <c r="BL120" s="238">
        <v>11</v>
      </c>
      <c r="BM120" s="238">
        <v>21</v>
      </c>
      <c r="CT120" s="238">
        <v>397845.23749047599</v>
      </c>
      <c r="CU120" s="238">
        <v>4971815.1807636898</v>
      </c>
      <c r="CV120" s="238">
        <v>44.892432579999998</v>
      </c>
      <c r="CW120" s="238">
        <v>-94.293709680000006</v>
      </c>
      <c r="CX120" s="238" t="s">
        <v>359</v>
      </c>
      <c r="CY120" s="238" t="s">
        <v>624</v>
      </c>
    </row>
    <row r="121" spans="1:103" x14ac:dyDescent="0.25">
      <c r="A121" s="238">
        <v>386841</v>
      </c>
      <c r="B121" s="238">
        <v>3</v>
      </c>
      <c r="C121" s="238">
        <v>7</v>
      </c>
      <c r="D121" s="238">
        <v>145.834</v>
      </c>
      <c r="E121" s="238">
        <v>43</v>
      </c>
      <c r="G121" s="238" t="s">
        <v>423</v>
      </c>
      <c r="H121" s="238">
        <v>8</v>
      </c>
      <c r="I121" s="238">
        <v>22</v>
      </c>
      <c r="K121" s="238">
        <v>16202105</v>
      </c>
      <c r="M121" s="238">
        <v>10</v>
      </c>
      <c r="N121" s="238">
        <v>15</v>
      </c>
      <c r="O121" s="238">
        <v>2016</v>
      </c>
      <c r="P121" s="238" t="s">
        <v>364</v>
      </c>
      <c r="Q121" s="238">
        <v>16</v>
      </c>
      <c r="R121" s="238" t="s">
        <v>369</v>
      </c>
      <c r="S121" s="238">
        <v>3</v>
      </c>
      <c r="T121" s="238">
        <v>0</v>
      </c>
      <c r="U121" s="238">
        <v>2</v>
      </c>
      <c r="V121" s="238">
        <v>10</v>
      </c>
      <c r="W121" s="238">
        <v>10</v>
      </c>
      <c r="X121" s="238">
        <v>2</v>
      </c>
      <c r="Y121" s="238">
        <v>1</v>
      </c>
      <c r="Z121" s="238">
        <v>2</v>
      </c>
      <c r="AB121" s="238">
        <v>1</v>
      </c>
      <c r="AC121" s="238">
        <v>98</v>
      </c>
      <c r="AD121" s="238" t="s">
        <v>581</v>
      </c>
      <c r="AF121" s="238" t="s">
        <v>426</v>
      </c>
      <c r="AG121" s="238">
        <v>5</v>
      </c>
      <c r="AH121" s="238">
        <v>2</v>
      </c>
      <c r="AI121" s="238">
        <v>2</v>
      </c>
      <c r="AJ121" s="238">
        <v>3</v>
      </c>
      <c r="AK121" s="238">
        <v>21</v>
      </c>
      <c r="AL121" s="238">
        <v>24</v>
      </c>
      <c r="AM121" s="238" t="s">
        <v>363</v>
      </c>
      <c r="AN121" s="238">
        <v>5</v>
      </c>
      <c r="AO121" s="238">
        <v>70</v>
      </c>
      <c r="AP121" s="238">
        <v>74</v>
      </c>
      <c r="AS121" s="238">
        <v>12</v>
      </c>
      <c r="AT121" s="238">
        <v>9</v>
      </c>
      <c r="AU121" s="238">
        <v>60</v>
      </c>
      <c r="AV121" s="238">
        <v>11</v>
      </c>
      <c r="AW121" s="238">
        <v>21</v>
      </c>
      <c r="AX121" s="238">
        <v>2</v>
      </c>
      <c r="AY121" s="238">
        <v>2</v>
      </c>
      <c r="AZ121" s="238">
        <v>3</v>
      </c>
      <c r="BA121" s="238">
        <v>34</v>
      </c>
      <c r="BB121" s="238">
        <v>50</v>
      </c>
      <c r="BC121" s="238" t="s">
        <v>363</v>
      </c>
      <c r="BD121" s="238">
        <v>5</v>
      </c>
      <c r="BE121" s="238">
        <v>1</v>
      </c>
      <c r="BI121" s="238">
        <v>12</v>
      </c>
      <c r="BJ121" s="238">
        <v>9</v>
      </c>
      <c r="BK121" s="238">
        <v>60</v>
      </c>
      <c r="BL121" s="238">
        <v>11</v>
      </c>
      <c r="BM121" s="238">
        <v>21</v>
      </c>
      <c r="CT121" s="238">
        <v>397904.50427567598</v>
      </c>
      <c r="CU121" s="238">
        <v>4971827.8807890899</v>
      </c>
      <c r="CV121" s="238">
        <v>44.892555369999997</v>
      </c>
      <c r="CW121" s="238">
        <v>-94.292961860000005</v>
      </c>
      <c r="CX121" s="238" t="s">
        <v>359</v>
      </c>
      <c r="CY121" s="238" t="s">
        <v>625</v>
      </c>
    </row>
    <row r="122" spans="1:103" x14ac:dyDescent="0.25">
      <c r="A122" s="238">
        <v>648161</v>
      </c>
      <c r="B122" s="238">
        <v>3</v>
      </c>
      <c r="C122" s="238">
        <v>7</v>
      </c>
      <c r="D122" s="238">
        <v>145.87100000000001</v>
      </c>
      <c r="E122" s="238">
        <v>43</v>
      </c>
      <c r="G122" s="238" t="s">
        <v>423</v>
      </c>
      <c r="H122" s="238">
        <v>8</v>
      </c>
      <c r="I122" s="238">
        <v>22</v>
      </c>
      <c r="K122" s="238">
        <v>18010278</v>
      </c>
      <c r="M122" s="238">
        <v>9</v>
      </c>
      <c r="N122" s="238">
        <v>27</v>
      </c>
      <c r="O122" s="238">
        <v>2018</v>
      </c>
      <c r="P122" s="238" t="s">
        <v>384</v>
      </c>
      <c r="Q122" s="238">
        <v>22</v>
      </c>
      <c r="R122" s="238" t="s">
        <v>356</v>
      </c>
      <c r="S122" s="238">
        <v>5</v>
      </c>
      <c r="T122" s="238">
        <v>0</v>
      </c>
      <c r="U122" s="238">
        <v>2</v>
      </c>
      <c r="W122" s="238">
        <v>32</v>
      </c>
      <c r="X122" s="238">
        <v>4</v>
      </c>
      <c r="Y122" s="238">
        <v>7</v>
      </c>
      <c r="Z122" s="238">
        <v>1</v>
      </c>
      <c r="AB122" s="238">
        <v>1</v>
      </c>
      <c r="AC122" s="238">
        <v>98</v>
      </c>
      <c r="AD122" s="238" t="s">
        <v>581</v>
      </c>
      <c r="AF122" s="238" t="s">
        <v>426</v>
      </c>
      <c r="AG122" s="238">
        <v>90</v>
      </c>
      <c r="AH122" s="238">
        <v>2</v>
      </c>
      <c r="AI122" s="238">
        <v>2</v>
      </c>
      <c r="AJ122" s="238">
        <v>4</v>
      </c>
      <c r="AK122" s="238">
        <v>21</v>
      </c>
      <c r="AL122" s="238">
        <v>72</v>
      </c>
      <c r="AM122" s="238" t="s">
        <v>354</v>
      </c>
      <c r="AN122" s="238">
        <v>10</v>
      </c>
      <c r="AO122" s="238">
        <v>70</v>
      </c>
      <c r="AP122" s="238">
        <v>62</v>
      </c>
      <c r="AS122" s="238">
        <v>12</v>
      </c>
      <c r="AT122" s="238">
        <v>9</v>
      </c>
      <c r="AU122" s="238">
        <v>60</v>
      </c>
      <c r="AV122" s="238">
        <v>11</v>
      </c>
      <c r="AW122" s="238">
        <v>21</v>
      </c>
      <c r="AX122" s="238">
        <v>3</v>
      </c>
      <c r="AY122" s="238">
        <v>3</v>
      </c>
      <c r="AZ122" s="238">
        <v>10</v>
      </c>
      <c r="BA122" s="238">
        <v>20</v>
      </c>
      <c r="BI122" s="238">
        <v>90</v>
      </c>
      <c r="BJ122" s="238">
        <v>98</v>
      </c>
      <c r="BL122" s="238">
        <v>11</v>
      </c>
      <c r="BM122" s="238">
        <v>21</v>
      </c>
      <c r="CT122" s="238">
        <v>397964.89160908898</v>
      </c>
      <c r="CU122" s="238">
        <v>4971831.4784625098</v>
      </c>
      <c r="CV122" s="238">
        <v>44.892596410000003</v>
      </c>
      <c r="CW122" s="238">
        <v>-94.292198020000001</v>
      </c>
      <c r="CX122" s="238" t="s">
        <v>359</v>
      </c>
      <c r="CY122" s="238" t="s">
        <v>626</v>
      </c>
    </row>
    <row r="123" spans="1:103" x14ac:dyDescent="0.25">
      <c r="A123" s="238">
        <v>10916916</v>
      </c>
      <c r="B123" s="238">
        <v>3</v>
      </c>
      <c r="C123" s="238">
        <v>7</v>
      </c>
      <c r="D123" s="238">
        <v>145.87299999999999</v>
      </c>
      <c r="E123" s="238">
        <v>43</v>
      </c>
      <c r="G123" s="238" t="s">
        <v>605</v>
      </c>
      <c r="H123" s="238">
        <v>8</v>
      </c>
      <c r="I123" s="238">
        <v>22</v>
      </c>
      <c r="K123" s="238">
        <v>13201579</v>
      </c>
      <c r="L123" s="238">
        <v>133600195</v>
      </c>
      <c r="M123" s="238">
        <v>12</v>
      </c>
      <c r="N123" s="238">
        <v>13</v>
      </c>
      <c r="O123" s="238">
        <v>2013</v>
      </c>
      <c r="P123" s="238" t="s">
        <v>362</v>
      </c>
      <c r="Q123" s="238">
        <v>16</v>
      </c>
      <c r="R123" s="238" t="s">
        <v>356</v>
      </c>
      <c r="S123" s="238">
        <v>5</v>
      </c>
      <c r="T123" s="238">
        <v>0</v>
      </c>
      <c r="U123" s="238">
        <v>1</v>
      </c>
      <c r="V123" s="238">
        <v>7</v>
      </c>
      <c r="W123" s="238">
        <v>67</v>
      </c>
      <c r="X123" s="238">
        <v>2</v>
      </c>
      <c r="Y123" s="238">
        <v>1</v>
      </c>
      <c r="Z123" s="238">
        <v>2</v>
      </c>
      <c r="AB123" s="238">
        <v>1</v>
      </c>
      <c r="AC123" s="238">
        <v>98</v>
      </c>
      <c r="AD123" s="238" t="s">
        <v>428</v>
      </c>
      <c r="AE123" s="238" t="s">
        <v>622</v>
      </c>
      <c r="AF123" s="238" t="s">
        <v>426</v>
      </c>
      <c r="AG123" s="238">
        <v>3</v>
      </c>
      <c r="AH123" s="238">
        <v>2</v>
      </c>
      <c r="AI123" s="238">
        <v>2</v>
      </c>
      <c r="AJ123" s="238">
        <v>4</v>
      </c>
      <c r="AK123" s="238">
        <v>27</v>
      </c>
      <c r="AL123" s="238">
        <v>38</v>
      </c>
      <c r="AM123" s="238" t="s">
        <v>363</v>
      </c>
      <c r="AN123" s="238">
        <v>5</v>
      </c>
      <c r="AO123" s="238">
        <v>1</v>
      </c>
      <c r="AS123" s="238">
        <v>7</v>
      </c>
      <c r="AT123" s="238">
        <v>98</v>
      </c>
      <c r="AU123" s="238">
        <v>60</v>
      </c>
      <c r="AV123" s="238">
        <v>10</v>
      </c>
      <c r="AW123" s="238">
        <v>21</v>
      </c>
      <c r="CT123" s="238">
        <v>397968</v>
      </c>
      <c r="CU123" s="238">
        <v>4971826</v>
      </c>
      <c r="CV123" s="238">
        <v>44.892544600000001</v>
      </c>
      <c r="CW123" s="238">
        <v>-94.292160600000003</v>
      </c>
      <c r="CX123" s="238" t="s">
        <v>359</v>
      </c>
      <c r="CY123" s="238" t="s">
        <v>627</v>
      </c>
    </row>
    <row r="124" spans="1:103" x14ac:dyDescent="0.25">
      <c r="A124" s="238">
        <v>10906883</v>
      </c>
      <c r="B124" s="238">
        <v>3</v>
      </c>
      <c r="C124" s="238">
        <v>7</v>
      </c>
      <c r="D124" s="238">
        <v>145.893</v>
      </c>
      <c r="E124" s="238">
        <v>43</v>
      </c>
      <c r="G124" s="238" t="s">
        <v>605</v>
      </c>
      <c r="H124" s="238">
        <v>8</v>
      </c>
      <c r="I124" s="238">
        <v>22</v>
      </c>
      <c r="K124" s="238">
        <v>13201380</v>
      </c>
      <c r="L124" s="238">
        <v>133190201</v>
      </c>
      <c r="M124" s="238">
        <v>11</v>
      </c>
      <c r="N124" s="238">
        <v>11</v>
      </c>
      <c r="O124" s="238">
        <v>2013</v>
      </c>
      <c r="P124" s="238" t="s">
        <v>361</v>
      </c>
      <c r="Q124" s="238">
        <v>8</v>
      </c>
      <c r="S124" s="238">
        <v>4</v>
      </c>
      <c r="T124" s="238">
        <v>0</v>
      </c>
      <c r="U124" s="238">
        <v>2</v>
      </c>
      <c r="V124" s="238">
        <v>1</v>
      </c>
      <c r="W124" s="238">
        <v>10</v>
      </c>
      <c r="X124" s="238">
        <v>4</v>
      </c>
      <c r="Y124" s="238">
        <v>1</v>
      </c>
      <c r="Z124" s="238">
        <v>1</v>
      </c>
      <c r="AB124" s="238">
        <v>1</v>
      </c>
      <c r="AC124" s="238">
        <v>98</v>
      </c>
      <c r="AD124" s="238" t="s">
        <v>428</v>
      </c>
      <c r="AE124" s="238" t="s">
        <v>628</v>
      </c>
      <c r="AF124" s="238" t="s">
        <v>426</v>
      </c>
      <c r="AG124" s="238">
        <v>7</v>
      </c>
      <c r="AH124" s="238">
        <v>2</v>
      </c>
      <c r="AI124" s="238">
        <v>2</v>
      </c>
      <c r="AJ124" s="238">
        <v>4</v>
      </c>
      <c r="AK124" s="238">
        <v>21</v>
      </c>
      <c r="AL124" s="238">
        <v>23</v>
      </c>
      <c r="AM124" s="238" t="s">
        <v>354</v>
      </c>
      <c r="AN124" s="238">
        <v>5</v>
      </c>
      <c r="AO124" s="238">
        <v>15</v>
      </c>
      <c r="AS124" s="238">
        <v>7</v>
      </c>
      <c r="AT124" s="238">
        <v>98</v>
      </c>
      <c r="AU124" s="238">
        <v>60</v>
      </c>
      <c r="AV124" s="238">
        <v>11</v>
      </c>
      <c r="AW124" s="238">
        <v>21</v>
      </c>
      <c r="AX124" s="238">
        <v>2</v>
      </c>
      <c r="AY124" s="238">
        <v>3</v>
      </c>
      <c r="AZ124" s="238">
        <v>4</v>
      </c>
      <c r="BA124" s="238">
        <v>24</v>
      </c>
      <c r="BB124" s="238">
        <v>33</v>
      </c>
      <c r="BC124" s="238" t="s">
        <v>354</v>
      </c>
      <c r="BD124" s="238">
        <v>5</v>
      </c>
      <c r="BE124" s="238">
        <v>1</v>
      </c>
      <c r="BI124" s="238">
        <v>7</v>
      </c>
      <c r="BJ124" s="238">
        <v>98</v>
      </c>
      <c r="BK124" s="238">
        <v>60</v>
      </c>
      <c r="BL124" s="238">
        <v>11</v>
      </c>
      <c r="BM124" s="238">
        <v>21</v>
      </c>
      <c r="CT124" s="238">
        <v>398000</v>
      </c>
      <c r="CU124" s="238">
        <v>4971825</v>
      </c>
      <c r="CV124" s="238">
        <v>44.8925451</v>
      </c>
      <c r="CW124" s="238">
        <v>-94.291754100000006</v>
      </c>
      <c r="CX124" s="238" t="s">
        <v>359</v>
      </c>
      <c r="CY124" s="238" t="s">
        <v>629</v>
      </c>
    </row>
    <row r="125" spans="1:103" x14ac:dyDescent="0.25">
      <c r="A125" s="238">
        <v>10902357</v>
      </c>
      <c r="B125" s="238">
        <v>3</v>
      </c>
      <c r="C125" s="238">
        <v>7</v>
      </c>
      <c r="D125" s="238">
        <v>145.899</v>
      </c>
      <c r="E125" s="238">
        <v>43</v>
      </c>
      <c r="G125" s="238" t="s">
        <v>605</v>
      </c>
      <c r="H125" s="238">
        <v>8</v>
      </c>
      <c r="I125" s="238">
        <v>22</v>
      </c>
      <c r="K125" s="238">
        <v>13201215</v>
      </c>
      <c r="L125" s="238">
        <v>132840190</v>
      </c>
      <c r="M125" s="238">
        <v>10</v>
      </c>
      <c r="N125" s="238">
        <v>4</v>
      </c>
      <c r="O125" s="238">
        <v>2013</v>
      </c>
      <c r="P125" s="238" t="s">
        <v>362</v>
      </c>
      <c r="Q125" s="238">
        <v>13</v>
      </c>
      <c r="S125" s="238">
        <v>5</v>
      </c>
      <c r="T125" s="238">
        <v>0</v>
      </c>
      <c r="U125" s="238">
        <v>1</v>
      </c>
      <c r="V125" s="238">
        <v>4</v>
      </c>
      <c r="W125" s="238">
        <v>35</v>
      </c>
      <c r="X125" s="238">
        <v>2</v>
      </c>
      <c r="Y125" s="238">
        <v>1</v>
      </c>
      <c r="Z125" s="238">
        <v>2</v>
      </c>
      <c r="AB125" s="238">
        <v>1</v>
      </c>
      <c r="AC125" s="238">
        <v>98</v>
      </c>
      <c r="AD125" s="238" t="s">
        <v>428</v>
      </c>
      <c r="AE125" s="238" t="s">
        <v>630</v>
      </c>
      <c r="AF125" s="238" t="s">
        <v>426</v>
      </c>
      <c r="AG125" s="238">
        <v>3</v>
      </c>
      <c r="AH125" s="238">
        <v>2</v>
      </c>
      <c r="AI125" s="238">
        <v>2</v>
      </c>
      <c r="AJ125" s="238">
        <v>3</v>
      </c>
      <c r="AK125" s="238">
        <v>24</v>
      </c>
      <c r="AL125" s="238">
        <v>23</v>
      </c>
      <c r="AM125" s="238" t="s">
        <v>363</v>
      </c>
      <c r="AN125" s="238">
        <v>5</v>
      </c>
      <c r="AO125" s="238">
        <v>21</v>
      </c>
      <c r="AP125" s="238">
        <v>10</v>
      </c>
      <c r="AS125" s="238">
        <v>7</v>
      </c>
      <c r="AT125" s="238">
        <v>98</v>
      </c>
      <c r="AU125" s="238">
        <v>60</v>
      </c>
      <c r="AV125" s="238">
        <v>11</v>
      </c>
      <c r="AW125" s="238">
        <v>21</v>
      </c>
      <c r="CT125" s="238">
        <v>398009</v>
      </c>
      <c r="CU125" s="238">
        <v>4971825</v>
      </c>
      <c r="CV125" s="238">
        <v>44.892545300000002</v>
      </c>
      <c r="CW125" s="238">
        <v>-94.291632300000003</v>
      </c>
      <c r="CX125" s="238" t="s">
        <v>359</v>
      </c>
      <c r="CY125" s="238" t="s">
        <v>631</v>
      </c>
    </row>
    <row r="126" spans="1:103" x14ac:dyDescent="0.25">
      <c r="A126" s="238">
        <v>10960465</v>
      </c>
      <c r="B126" s="238">
        <v>3</v>
      </c>
      <c r="C126" s="238">
        <v>7</v>
      </c>
      <c r="D126" s="238">
        <v>146.172</v>
      </c>
      <c r="E126" s="238">
        <v>43</v>
      </c>
      <c r="G126" s="238" t="s">
        <v>605</v>
      </c>
      <c r="H126" s="238">
        <v>8</v>
      </c>
      <c r="I126" s="238">
        <v>22</v>
      </c>
      <c r="K126" s="238">
        <v>14000085</v>
      </c>
      <c r="L126" s="238">
        <v>140060033</v>
      </c>
      <c r="M126" s="238">
        <v>1</v>
      </c>
      <c r="N126" s="238">
        <v>3</v>
      </c>
      <c r="O126" s="238">
        <v>2014</v>
      </c>
      <c r="P126" s="238" t="s">
        <v>362</v>
      </c>
      <c r="Q126" s="238">
        <v>22</v>
      </c>
      <c r="S126" s="238">
        <v>5</v>
      </c>
      <c r="T126" s="238">
        <v>0</v>
      </c>
      <c r="U126" s="238">
        <v>1</v>
      </c>
      <c r="V126" s="238">
        <v>4</v>
      </c>
      <c r="W126" s="238">
        <v>67</v>
      </c>
      <c r="X126" s="238">
        <v>2</v>
      </c>
      <c r="Y126" s="238">
        <v>6</v>
      </c>
      <c r="Z126" s="238">
        <v>99</v>
      </c>
      <c r="AA126" s="238">
        <v>99</v>
      </c>
      <c r="AB126" s="238">
        <v>1</v>
      </c>
      <c r="AC126" s="238">
        <v>98</v>
      </c>
      <c r="AD126" s="238" t="s">
        <v>481</v>
      </c>
      <c r="AE126" s="238" t="s">
        <v>632</v>
      </c>
      <c r="AF126" s="238" t="s">
        <v>426</v>
      </c>
      <c r="AG126" s="238">
        <v>3</v>
      </c>
      <c r="AH126" s="238">
        <v>2</v>
      </c>
      <c r="AI126" s="238">
        <v>2</v>
      </c>
      <c r="AJ126" s="238">
        <v>3</v>
      </c>
      <c r="AK126" s="238">
        <v>21</v>
      </c>
      <c r="AL126" s="238">
        <v>25</v>
      </c>
      <c r="AM126" s="238" t="s">
        <v>363</v>
      </c>
      <c r="AN126" s="238">
        <v>5</v>
      </c>
      <c r="AO126" s="238">
        <v>1</v>
      </c>
      <c r="AP126" s="238">
        <v>1</v>
      </c>
      <c r="AS126" s="238">
        <v>7</v>
      </c>
      <c r="AT126" s="238">
        <v>98</v>
      </c>
      <c r="AU126" s="238">
        <v>60</v>
      </c>
      <c r="AV126" s="238">
        <v>11</v>
      </c>
      <c r="AW126" s="238">
        <v>21</v>
      </c>
      <c r="CT126" s="238">
        <v>398449</v>
      </c>
      <c r="CU126" s="238">
        <v>4971819</v>
      </c>
      <c r="CV126" s="238">
        <v>44.892553100000001</v>
      </c>
      <c r="CW126" s="238">
        <v>-94.286068099999994</v>
      </c>
      <c r="CX126" s="238" t="s">
        <v>359</v>
      </c>
      <c r="CY126" s="238" t="s">
        <v>633</v>
      </c>
    </row>
    <row r="127" spans="1:103" x14ac:dyDescent="0.25">
      <c r="A127" s="238">
        <v>10728288</v>
      </c>
      <c r="B127" s="238">
        <v>3</v>
      </c>
      <c r="C127" s="238">
        <v>7</v>
      </c>
      <c r="D127" s="238">
        <v>146.36799999999999</v>
      </c>
      <c r="E127" s="238">
        <v>43</v>
      </c>
      <c r="G127" s="238" t="s">
        <v>605</v>
      </c>
      <c r="H127" s="238">
        <v>8</v>
      </c>
      <c r="I127" s="238">
        <v>22</v>
      </c>
      <c r="K127" s="238">
        <v>11200251</v>
      </c>
      <c r="L127" s="238">
        <v>110350021</v>
      </c>
      <c r="M127" s="238">
        <v>2</v>
      </c>
      <c r="N127" s="238">
        <v>1</v>
      </c>
      <c r="O127" s="238">
        <v>2011</v>
      </c>
      <c r="P127" s="238" t="s">
        <v>368</v>
      </c>
      <c r="Q127" s="238">
        <v>9</v>
      </c>
      <c r="S127" s="238">
        <v>5</v>
      </c>
      <c r="T127" s="238">
        <v>0</v>
      </c>
      <c r="U127" s="238">
        <v>2</v>
      </c>
      <c r="V127" s="238">
        <v>1</v>
      </c>
      <c r="W127" s="238">
        <v>10</v>
      </c>
      <c r="X127" s="238">
        <v>2</v>
      </c>
      <c r="Y127" s="238">
        <v>1</v>
      </c>
      <c r="Z127" s="238">
        <v>1</v>
      </c>
      <c r="AB127" s="238">
        <v>5</v>
      </c>
      <c r="AC127" s="238">
        <v>98</v>
      </c>
      <c r="AD127" s="238" t="s">
        <v>428</v>
      </c>
      <c r="AE127" s="238" t="s">
        <v>634</v>
      </c>
      <c r="AF127" s="238" t="s">
        <v>426</v>
      </c>
      <c r="AG127" s="238">
        <v>7</v>
      </c>
      <c r="AH127" s="238">
        <v>2</v>
      </c>
      <c r="AI127" s="238">
        <v>2</v>
      </c>
      <c r="AJ127" s="238">
        <v>4</v>
      </c>
      <c r="AK127" s="238">
        <v>21</v>
      </c>
      <c r="AL127" s="238">
        <v>18</v>
      </c>
      <c r="AM127" s="238" t="s">
        <v>363</v>
      </c>
      <c r="AN127" s="238">
        <v>5</v>
      </c>
      <c r="AO127" s="238">
        <v>3</v>
      </c>
      <c r="AS127" s="238">
        <v>7</v>
      </c>
      <c r="AT127" s="238">
        <v>98</v>
      </c>
      <c r="AU127" s="238">
        <v>60</v>
      </c>
      <c r="AV127" s="238">
        <v>11</v>
      </c>
      <c r="AW127" s="238">
        <v>21</v>
      </c>
      <c r="AX127" s="238">
        <v>2</v>
      </c>
      <c r="AY127" s="238">
        <v>2</v>
      </c>
      <c r="AZ127" s="238">
        <v>4</v>
      </c>
      <c r="BA127" s="238">
        <v>21</v>
      </c>
      <c r="BB127" s="238">
        <v>18</v>
      </c>
      <c r="BC127" s="238" t="s">
        <v>363</v>
      </c>
      <c r="BD127" s="238">
        <v>5</v>
      </c>
      <c r="BE127" s="238">
        <v>1</v>
      </c>
      <c r="BI127" s="238">
        <v>7</v>
      </c>
      <c r="BJ127" s="238">
        <v>98</v>
      </c>
      <c r="BK127" s="238">
        <v>60</v>
      </c>
      <c r="BL127" s="238">
        <v>11</v>
      </c>
      <c r="BM127" s="238">
        <v>21</v>
      </c>
      <c r="CT127" s="238">
        <v>398765</v>
      </c>
      <c r="CU127" s="238">
        <v>4971815</v>
      </c>
      <c r="CV127" s="238">
        <v>44.8925585</v>
      </c>
      <c r="CW127" s="238">
        <v>-94.282067600000005</v>
      </c>
      <c r="CX127" s="238" t="s">
        <v>359</v>
      </c>
      <c r="CY127" s="238" t="s">
        <v>635</v>
      </c>
    </row>
    <row r="128" spans="1:103" x14ac:dyDescent="0.25">
      <c r="A128" s="238">
        <v>781451</v>
      </c>
      <c r="B128" s="238">
        <v>3</v>
      </c>
      <c r="C128" s="238">
        <v>7</v>
      </c>
      <c r="D128" s="238">
        <v>146.44399999999999</v>
      </c>
      <c r="E128" s="238">
        <v>43</v>
      </c>
      <c r="G128" s="238" t="s">
        <v>423</v>
      </c>
      <c r="H128" s="238">
        <v>8</v>
      </c>
      <c r="I128" s="238">
        <v>22</v>
      </c>
      <c r="K128" s="238">
        <v>20200193</v>
      </c>
      <c r="L128" s="238">
        <v>200200082</v>
      </c>
      <c r="M128" s="238">
        <v>1</v>
      </c>
      <c r="N128" s="238">
        <v>20</v>
      </c>
      <c r="O128" s="238">
        <v>2020</v>
      </c>
      <c r="P128" s="238" t="s">
        <v>361</v>
      </c>
      <c r="Q128" s="238">
        <v>10</v>
      </c>
      <c r="R128" s="238" t="s">
        <v>369</v>
      </c>
      <c r="S128" s="238">
        <v>5</v>
      </c>
      <c r="T128" s="238">
        <v>0</v>
      </c>
      <c r="U128" s="238">
        <v>2</v>
      </c>
      <c r="V128" s="238">
        <v>11</v>
      </c>
      <c r="W128" s="238">
        <v>10</v>
      </c>
      <c r="X128" s="238">
        <v>2</v>
      </c>
      <c r="Y128" s="238">
        <v>1</v>
      </c>
      <c r="Z128" s="238">
        <v>1</v>
      </c>
      <c r="AB128" s="238">
        <v>5</v>
      </c>
      <c r="AC128" s="238">
        <v>98</v>
      </c>
      <c r="AD128" s="238">
        <v>7</v>
      </c>
      <c r="AF128" s="238" t="s">
        <v>426</v>
      </c>
      <c r="AG128" s="238">
        <v>6</v>
      </c>
      <c r="AH128" s="238">
        <v>2</v>
      </c>
      <c r="AI128" s="238">
        <v>4</v>
      </c>
      <c r="AJ128" s="238">
        <v>4</v>
      </c>
      <c r="AK128" s="238">
        <v>21</v>
      </c>
      <c r="AL128" s="238">
        <v>41</v>
      </c>
      <c r="AM128" s="238" t="s">
        <v>354</v>
      </c>
      <c r="AN128" s="238">
        <v>5</v>
      </c>
      <c r="AO128" s="238">
        <v>68</v>
      </c>
      <c r="AS128" s="238">
        <v>12</v>
      </c>
      <c r="AT128" s="238">
        <v>9</v>
      </c>
      <c r="AU128" s="238">
        <v>60</v>
      </c>
      <c r="AV128" s="238">
        <v>11</v>
      </c>
      <c r="AW128" s="238">
        <v>21</v>
      </c>
      <c r="AX128" s="238">
        <v>2</v>
      </c>
      <c r="AY128" s="238">
        <v>2</v>
      </c>
      <c r="AZ128" s="238">
        <v>3</v>
      </c>
      <c r="BA128" s="238">
        <v>21</v>
      </c>
      <c r="BB128" s="238">
        <v>60</v>
      </c>
      <c r="BC128" s="238" t="s">
        <v>363</v>
      </c>
      <c r="BD128" s="238">
        <v>5</v>
      </c>
      <c r="BE128" s="238">
        <v>1</v>
      </c>
      <c r="BI128" s="238">
        <v>12</v>
      </c>
      <c r="BJ128" s="238">
        <v>9</v>
      </c>
      <c r="BK128" s="238">
        <v>60</v>
      </c>
      <c r="BL128" s="238">
        <v>11</v>
      </c>
      <c r="BM128" s="238">
        <v>21</v>
      </c>
      <c r="CT128" s="238">
        <v>398873.93954788003</v>
      </c>
      <c r="CU128" s="238">
        <v>4971827.8807890899</v>
      </c>
      <c r="CV128" s="238">
        <v>44.892693700000002</v>
      </c>
      <c r="CW128" s="238">
        <v>-94.280687790000002</v>
      </c>
      <c r="CX128" s="238" t="s">
        <v>359</v>
      </c>
      <c r="CY128" s="238" t="s">
        <v>636</v>
      </c>
    </row>
    <row r="129" spans="1:103" x14ac:dyDescent="0.25">
      <c r="A129" s="238">
        <v>11047346</v>
      </c>
      <c r="B129" s="238">
        <v>3</v>
      </c>
      <c r="C129" s="238">
        <v>7</v>
      </c>
      <c r="D129" s="238">
        <v>146.61699999999999</v>
      </c>
      <c r="E129" s="238">
        <v>43</v>
      </c>
      <c r="G129" s="238" t="s">
        <v>605</v>
      </c>
      <c r="H129" s="238">
        <v>8</v>
      </c>
      <c r="I129" s="238">
        <v>22</v>
      </c>
      <c r="L129" s="238">
        <v>150560100</v>
      </c>
      <c r="M129" s="238">
        <v>1</v>
      </c>
      <c r="N129" s="238">
        <v>23</v>
      </c>
      <c r="O129" s="238">
        <v>2015</v>
      </c>
      <c r="P129" s="238" t="s">
        <v>362</v>
      </c>
      <c r="Q129" s="238">
        <v>19</v>
      </c>
      <c r="S129" s="238">
        <v>5</v>
      </c>
      <c r="T129" s="238">
        <v>0</v>
      </c>
      <c r="U129" s="238">
        <v>1</v>
      </c>
      <c r="V129" s="238">
        <v>8</v>
      </c>
      <c r="W129" s="238">
        <v>16</v>
      </c>
      <c r="Y129" s="238">
        <v>6</v>
      </c>
      <c r="Z129" s="238">
        <v>1</v>
      </c>
      <c r="AB129" s="238">
        <v>1</v>
      </c>
      <c r="AC129" s="238">
        <v>98</v>
      </c>
      <c r="AF129" s="238" t="s">
        <v>426</v>
      </c>
      <c r="AG129" s="238">
        <v>4</v>
      </c>
      <c r="AH129" s="238">
        <v>2</v>
      </c>
      <c r="AI129" s="238">
        <v>4</v>
      </c>
      <c r="AJ129" s="238">
        <v>4</v>
      </c>
      <c r="AK129" s="238">
        <v>21</v>
      </c>
      <c r="AL129" s="238">
        <v>37</v>
      </c>
      <c r="AM129" s="238" t="s">
        <v>354</v>
      </c>
      <c r="AT129" s="238">
        <v>98</v>
      </c>
      <c r="AU129" s="238">
        <v>60</v>
      </c>
      <c r="CT129" s="238">
        <v>399166</v>
      </c>
      <c r="CU129" s="238">
        <v>4971809</v>
      </c>
      <c r="CV129" s="238">
        <v>44.8925652</v>
      </c>
      <c r="CW129" s="238">
        <v>-94.276989</v>
      </c>
      <c r="CX129" s="238" t="s">
        <v>359</v>
      </c>
    </row>
    <row r="130" spans="1:103" x14ac:dyDescent="0.25">
      <c r="A130" s="238">
        <v>11057524</v>
      </c>
      <c r="B130" s="238">
        <v>3</v>
      </c>
      <c r="C130" s="238">
        <v>7</v>
      </c>
      <c r="D130" s="238">
        <v>146.61699999999999</v>
      </c>
      <c r="E130" s="238">
        <v>43</v>
      </c>
      <c r="G130" s="238" t="s">
        <v>605</v>
      </c>
      <c r="H130" s="238">
        <v>8</v>
      </c>
      <c r="I130" s="238">
        <v>22</v>
      </c>
      <c r="K130" s="238">
        <v>15200160</v>
      </c>
      <c r="L130" s="238">
        <v>151470179</v>
      </c>
      <c r="M130" s="238">
        <v>1</v>
      </c>
      <c r="N130" s="238">
        <v>23</v>
      </c>
      <c r="O130" s="238">
        <v>2015</v>
      </c>
      <c r="P130" s="238" t="s">
        <v>362</v>
      </c>
      <c r="Q130" s="238">
        <v>19</v>
      </c>
      <c r="S130" s="238">
        <v>5</v>
      </c>
      <c r="T130" s="238">
        <v>0</v>
      </c>
      <c r="U130" s="238">
        <v>1</v>
      </c>
      <c r="V130" s="238">
        <v>8</v>
      </c>
      <c r="W130" s="238">
        <v>16</v>
      </c>
      <c r="X130" s="238">
        <v>3</v>
      </c>
      <c r="Y130" s="238">
        <v>6</v>
      </c>
      <c r="Z130" s="238">
        <v>1</v>
      </c>
      <c r="AB130" s="238">
        <v>1</v>
      </c>
      <c r="AC130" s="238">
        <v>98</v>
      </c>
      <c r="AD130" s="238" t="s">
        <v>428</v>
      </c>
      <c r="AE130" s="238" t="s">
        <v>632</v>
      </c>
      <c r="AF130" s="238" t="s">
        <v>426</v>
      </c>
      <c r="AG130" s="238">
        <v>4</v>
      </c>
      <c r="AH130" s="238">
        <v>2</v>
      </c>
      <c r="AI130" s="238">
        <v>2</v>
      </c>
      <c r="AJ130" s="238">
        <v>4</v>
      </c>
      <c r="AK130" s="238">
        <v>21</v>
      </c>
      <c r="AL130" s="238">
        <v>37</v>
      </c>
      <c r="AM130" s="238" t="s">
        <v>354</v>
      </c>
      <c r="AN130" s="238">
        <v>5</v>
      </c>
      <c r="AO130" s="238">
        <v>1</v>
      </c>
      <c r="AS130" s="238">
        <v>7</v>
      </c>
      <c r="AT130" s="238">
        <v>98</v>
      </c>
      <c r="AU130" s="238">
        <v>60</v>
      </c>
      <c r="AV130" s="238">
        <v>11</v>
      </c>
      <c r="AW130" s="238">
        <v>21</v>
      </c>
      <c r="CT130" s="238">
        <v>399166</v>
      </c>
      <c r="CU130" s="238">
        <v>4971809</v>
      </c>
      <c r="CV130" s="238">
        <v>44.8925652</v>
      </c>
      <c r="CW130" s="238">
        <v>-94.276989</v>
      </c>
      <c r="CX130" s="238" t="s">
        <v>359</v>
      </c>
      <c r="CY130" s="238" t="s">
        <v>637</v>
      </c>
    </row>
    <row r="131" spans="1:103" x14ac:dyDescent="0.25">
      <c r="A131" s="238">
        <v>11049052</v>
      </c>
      <c r="B131" s="238">
        <v>3</v>
      </c>
      <c r="C131" s="238">
        <v>7</v>
      </c>
      <c r="D131" s="238">
        <v>146.61699999999999</v>
      </c>
      <c r="E131" s="238">
        <v>43</v>
      </c>
      <c r="G131" s="238" t="s">
        <v>605</v>
      </c>
      <c r="H131" s="238">
        <v>8</v>
      </c>
      <c r="I131" s="238">
        <v>22</v>
      </c>
      <c r="K131" s="238">
        <v>15200512</v>
      </c>
      <c r="L131" s="238">
        <v>150830178</v>
      </c>
      <c r="M131" s="238">
        <v>3</v>
      </c>
      <c r="N131" s="238">
        <v>22</v>
      </c>
      <c r="O131" s="238">
        <v>2015</v>
      </c>
      <c r="P131" s="238" t="s">
        <v>366</v>
      </c>
      <c r="Q131" s="238">
        <v>21</v>
      </c>
      <c r="S131" s="238">
        <v>5</v>
      </c>
      <c r="T131" s="238">
        <v>0</v>
      </c>
      <c r="U131" s="238">
        <v>1</v>
      </c>
      <c r="V131" s="238">
        <v>5</v>
      </c>
      <c r="W131" s="238">
        <v>69</v>
      </c>
      <c r="X131" s="238">
        <v>2</v>
      </c>
      <c r="Y131" s="238">
        <v>6</v>
      </c>
      <c r="Z131" s="238">
        <v>4</v>
      </c>
      <c r="AB131" s="238">
        <v>3</v>
      </c>
      <c r="AC131" s="238">
        <v>98</v>
      </c>
      <c r="AD131" s="238" t="s">
        <v>428</v>
      </c>
      <c r="AE131" s="238" t="s">
        <v>632</v>
      </c>
      <c r="AF131" s="238" t="s">
        <v>426</v>
      </c>
      <c r="AG131" s="238">
        <v>3</v>
      </c>
      <c r="AH131" s="238">
        <v>2</v>
      </c>
      <c r="AI131" s="238">
        <v>2</v>
      </c>
      <c r="AJ131" s="238">
        <v>4</v>
      </c>
      <c r="AK131" s="238">
        <v>21</v>
      </c>
      <c r="AL131" s="238">
        <v>28</v>
      </c>
      <c r="AM131" s="238" t="s">
        <v>363</v>
      </c>
      <c r="AN131" s="238">
        <v>99</v>
      </c>
      <c r="AO131" s="238">
        <v>3</v>
      </c>
      <c r="AS131" s="238">
        <v>7</v>
      </c>
      <c r="AT131" s="238">
        <v>98</v>
      </c>
      <c r="AU131" s="238">
        <v>60</v>
      </c>
      <c r="AV131" s="238">
        <v>11</v>
      </c>
      <c r="AW131" s="238">
        <v>21</v>
      </c>
      <c r="CT131" s="238">
        <v>399166</v>
      </c>
      <c r="CU131" s="238">
        <v>4971809</v>
      </c>
      <c r="CV131" s="238">
        <v>44.8925652</v>
      </c>
      <c r="CW131" s="238">
        <v>-94.276989</v>
      </c>
      <c r="CX131" s="238" t="s">
        <v>359</v>
      </c>
      <c r="CY131" s="238" t="s">
        <v>638</v>
      </c>
    </row>
    <row r="132" spans="1:103" x14ac:dyDescent="0.25">
      <c r="A132" s="238">
        <v>10840764</v>
      </c>
      <c r="B132" s="238">
        <v>3</v>
      </c>
      <c r="C132" s="238">
        <v>7</v>
      </c>
      <c r="D132" s="238">
        <v>146.78800000000001</v>
      </c>
      <c r="E132" s="238">
        <v>43</v>
      </c>
      <c r="G132" s="238" t="s">
        <v>605</v>
      </c>
      <c r="H132" s="238">
        <v>8</v>
      </c>
      <c r="I132" s="238">
        <v>22</v>
      </c>
      <c r="K132" s="238">
        <v>12201421</v>
      </c>
      <c r="L132" s="238">
        <v>123480217</v>
      </c>
      <c r="M132" s="238">
        <v>12</v>
      </c>
      <c r="N132" s="238">
        <v>12</v>
      </c>
      <c r="O132" s="238">
        <v>2012</v>
      </c>
      <c r="P132" s="238" t="s">
        <v>355</v>
      </c>
      <c r="Q132" s="238">
        <v>12</v>
      </c>
      <c r="S132" s="238">
        <v>4</v>
      </c>
      <c r="T132" s="238">
        <v>0</v>
      </c>
      <c r="U132" s="238">
        <v>2</v>
      </c>
      <c r="V132" s="238">
        <v>1</v>
      </c>
      <c r="W132" s="238">
        <v>10</v>
      </c>
      <c r="X132" s="238">
        <v>2</v>
      </c>
      <c r="Y132" s="238">
        <v>1</v>
      </c>
      <c r="Z132" s="238">
        <v>1</v>
      </c>
      <c r="AB132" s="238">
        <v>2</v>
      </c>
      <c r="AC132" s="238">
        <v>98</v>
      </c>
      <c r="AD132" s="238" t="s">
        <v>428</v>
      </c>
      <c r="AE132" s="238" t="s">
        <v>632</v>
      </c>
      <c r="AF132" s="238" t="s">
        <v>426</v>
      </c>
      <c r="AG132" s="238">
        <v>7</v>
      </c>
      <c r="AH132" s="238">
        <v>2</v>
      </c>
      <c r="AI132" s="238">
        <v>2</v>
      </c>
      <c r="AJ132" s="238">
        <v>3</v>
      </c>
      <c r="AK132" s="238">
        <v>21</v>
      </c>
      <c r="AL132" s="238">
        <v>61</v>
      </c>
      <c r="AM132" s="238" t="s">
        <v>363</v>
      </c>
      <c r="AN132" s="238">
        <v>5</v>
      </c>
      <c r="AO132" s="238">
        <v>15</v>
      </c>
      <c r="AS132" s="238">
        <v>7</v>
      </c>
      <c r="AT132" s="238">
        <v>98</v>
      </c>
      <c r="AU132" s="238">
        <v>60</v>
      </c>
      <c r="AV132" s="238">
        <v>11</v>
      </c>
      <c r="AW132" s="238">
        <v>21</v>
      </c>
      <c r="AX132" s="238">
        <v>2</v>
      </c>
      <c r="AY132" s="238">
        <v>4</v>
      </c>
      <c r="AZ132" s="238">
        <v>3</v>
      </c>
      <c r="BA132" s="238">
        <v>26</v>
      </c>
      <c r="BB132" s="238">
        <v>27</v>
      </c>
      <c r="BC132" s="238" t="s">
        <v>363</v>
      </c>
      <c r="BD132" s="238">
        <v>5</v>
      </c>
      <c r="BE132" s="238">
        <v>1</v>
      </c>
      <c r="BI132" s="238">
        <v>7</v>
      </c>
      <c r="BJ132" s="238">
        <v>98</v>
      </c>
      <c r="BK132" s="238">
        <v>60</v>
      </c>
      <c r="BL132" s="238">
        <v>11</v>
      </c>
      <c r="BM132" s="238">
        <v>21</v>
      </c>
      <c r="CT132" s="238">
        <v>399441</v>
      </c>
      <c r="CU132" s="238">
        <v>4971804</v>
      </c>
      <c r="CV132" s="238">
        <v>44.892562400000003</v>
      </c>
      <c r="CW132" s="238">
        <v>-94.273508800000002</v>
      </c>
      <c r="CX132" s="238" t="s">
        <v>359</v>
      </c>
      <c r="CY132" s="238" t="s">
        <v>639</v>
      </c>
    </row>
    <row r="133" spans="1:103" x14ac:dyDescent="0.25">
      <c r="A133" s="238">
        <v>10995579</v>
      </c>
      <c r="B133" s="238">
        <v>3</v>
      </c>
      <c r="C133" s="238">
        <v>7</v>
      </c>
      <c r="D133" s="238">
        <v>146.80699999999999</v>
      </c>
      <c r="E133" s="238">
        <v>43</v>
      </c>
      <c r="G133" s="238" t="s">
        <v>605</v>
      </c>
      <c r="H133" s="238">
        <v>8</v>
      </c>
      <c r="I133" s="238">
        <v>22</v>
      </c>
      <c r="K133" s="238">
        <v>14201620</v>
      </c>
      <c r="L133" s="238">
        <v>143180243</v>
      </c>
      <c r="M133" s="238">
        <v>11</v>
      </c>
      <c r="N133" s="238">
        <v>10</v>
      </c>
      <c r="O133" s="238">
        <v>2014</v>
      </c>
      <c r="P133" s="238" t="s">
        <v>361</v>
      </c>
      <c r="Q133" s="238">
        <v>15</v>
      </c>
      <c r="S133" s="238">
        <v>5</v>
      </c>
      <c r="T133" s="238">
        <v>0</v>
      </c>
      <c r="U133" s="238">
        <v>1</v>
      </c>
      <c r="V133" s="238">
        <v>90</v>
      </c>
      <c r="W133" s="238">
        <v>86</v>
      </c>
      <c r="X133" s="238">
        <v>10</v>
      </c>
      <c r="Y133" s="238">
        <v>1</v>
      </c>
      <c r="Z133" s="238">
        <v>4</v>
      </c>
      <c r="AA133" s="238">
        <v>7</v>
      </c>
      <c r="AB133" s="238">
        <v>5</v>
      </c>
      <c r="AC133" s="238">
        <v>98</v>
      </c>
      <c r="AD133" s="238" t="s">
        <v>428</v>
      </c>
      <c r="AE133" s="238" t="s">
        <v>640</v>
      </c>
      <c r="AF133" s="238" t="s">
        <v>426</v>
      </c>
      <c r="AG133" s="238">
        <v>4</v>
      </c>
      <c r="AH133" s="238">
        <v>2</v>
      </c>
      <c r="AI133" s="238">
        <v>44</v>
      </c>
      <c r="AJ133" s="238">
        <v>4</v>
      </c>
      <c r="AK133" s="238">
        <v>26</v>
      </c>
      <c r="AL133" s="238">
        <v>41</v>
      </c>
      <c r="AM133" s="238" t="s">
        <v>354</v>
      </c>
      <c r="AN133" s="238">
        <v>5</v>
      </c>
      <c r="AO133" s="238">
        <v>5</v>
      </c>
      <c r="AP133" s="238">
        <v>3</v>
      </c>
      <c r="AS133" s="238">
        <v>7</v>
      </c>
      <c r="AT133" s="238">
        <v>2</v>
      </c>
      <c r="AU133" s="238">
        <v>60</v>
      </c>
      <c r="AV133" s="238">
        <v>11</v>
      </c>
      <c r="AW133" s="238">
        <v>21</v>
      </c>
      <c r="CT133" s="238">
        <v>399471</v>
      </c>
      <c r="CU133" s="238">
        <v>4971804</v>
      </c>
      <c r="CV133" s="238">
        <v>44.892560899999999</v>
      </c>
      <c r="CW133" s="238">
        <v>-94.273121500000002</v>
      </c>
      <c r="CX133" s="238" t="s">
        <v>359</v>
      </c>
      <c r="CY133" s="238" t="s">
        <v>641</v>
      </c>
    </row>
    <row r="134" spans="1:103" x14ac:dyDescent="0.25">
      <c r="A134" s="238">
        <v>10821143</v>
      </c>
      <c r="B134" s="238">
        <v>3</v>
      </c>
      <c r="C134" s="238">
        <v>7</v>
      </c>
      <c r="D134" s="238">
        <v>146.88399999999999</v>
      </c>
      <c r="E134" s="238">
        <v>43</v>
      </c>
      <c r="G134" s="238" t="s">
        <v>605</v>
      </c>
      <c r="H134" s="238">
        <v>8</v>
      </c>
      <c r="I134" s="238">
        <v>22</v>
      </c>
      <c r="K134" s="238">
        <v>12200539</v>
      </c>
      <c r="L134" s="238">
        <v>121790150</v>
      </c>
      <c r="M134" s="238">
        <v>6</v>
      </c>
      <c r="N134" s="238">
        <v>6</v>
      </c>
      <c r="O134" s="238">
        <v>2012</v>
      </c>
      <c r="P134" s="238" t="s">
        <v>355</v>
      </c>
      <c r="Q134" s="238">
        <v>18</v>
      </c>
      <c r="S134" s="238">
        <v>2</v>
      </c>
      <c r="T134" s="238">
        <v>0</v>
      </c>
      <c r="U134" s="238">
        <v>1</v>
      </c>
      <c r="V134" s="238">
        <v>7</v>
      </c>
      <c r="W134" s="238">
        <v>65</v>
      </c>
      <c r="X134" s="238">
        <v>2</v>
      </c>
      <c r="Y134" s="238">
        <v>1</v>
      </c>
      <c r="Z134" s="238">
        <v>2</v>
      </c>
      <c r="AB134" s="238">
        <v>1</v>
      </c>
      <c r="AC134" s="238">
        <v>98</v>
      </c>
      <c r="AD134" s="238" t="s">
        <v>428</v>
      </c>
      <c r="AE134" s="238">
        <v>147</v>
      </c>
      <c r="AF134" s="238" t="s">
        <v>426</v>
      </c>
      <c r="AG134" s="238">
        <v>3</v>
      </c>
      <c r="AH134" s="238">
        <v>2</v>
      </c>
      <c r="AI134" s="238">
        <v>2</v>
      </c>
      <c r="AJ134" s="238">
        <v>4</v>
      </c>
      <c r="AK134" s="238">
        <v>21</v>
      </c>
      <c r="AL134" s="238">
        <v>45</v>
      </c>
      <c r="AM134" s="238" t="s">
        <v>354</v>
      </c>
      <c r="AN134" s="238">
        <v>7</v>
      </c>
      <c r="AO134" s="238">
        <v>21</v>
      </c>
      <c r="AS134" s="238">
        <v>5</v>
      </c>
      <c r="AT134" s="238">
        <v>98</v>
      </c>
      <c r="AU134" s="238">
        <v>60</v>
      </c>
      <c r="AV134" s="238">
        <v>11</v>
      </c>
      <c r="AW134" s="238">
        <v>21</v>
      </c>
      <c r="AX134" s="238">
        <v>3</v>
      </c>
      <c r="AY134" s="238">
        <v>1</v>
      </c>
      <c r="AZ134" s="238">
        <v>98</v>
      </c>
      <c r="BA134" s="238">
        <v>1</v>
      </c>
      <c r="BE134" s="238">
        <v>1</v>
      </c>
      <c r="BI134" s="238">
        <v>5</v>
      </c>
      <c r="BJ134" s="238">
        <v>98</v>
      </c>
      <c r="BK134" s="238">
        <v>60</v>
      </c>
      <c r="BL134" s="238">
        <v>11</v>
      </c>
      <c r="BM134" s="238">
        <v>21</v>
      </c>
      <c r="BN134" s="238">
        <v>3</v>
      </c>
      <c r="BO134" s="238">
        <v>2</v>
      </c>
      <c r="BP134" s="238">
        <v>98</v>
      </c>
      <c r="BQ134" s="238">
        <v>1</v>
      </c>
      <c r="BU134" s="238">
        <v>1</v>
      </c>
      <c r="BY134" s="238">
        <v>5</v>
      </c>
      <c r="BZ134" s="238">
        <v>98</v>
      </c>
      <c r="CA134" s="238">
        <v>60</v>
      </c>
      <c r="CB134" s="238">
        <v>11</v>
      </c>
      <c r="CC134" s="238">
        <v>21</v>
      </c>
      <c r="CT134" s="238">
        <v>399595</v>
      </c>
      <c r="CU134" s="238">
        <v>4971801</v>
      </c>
      <c r="CV134" s="238">
        <v>44.892554799999999</v>
      </c>
      <c r="CW134" s="238">
        <v>-94.271552200000002</v>
      </c>
      <c r="CX134" s="238" t="s">
        <v>359</v>
      </c>
      <c r="CY134" s="238" t="s">
        <v>642</v>
      </c>
    </row>
    <row r="135" spans="1:103" x14ac:dyDescent="0.25">
      <c r="A135" s="238">
        <v>687339</v>
      </c>
      <c r="B135" s="238">
        <v>3</v>
      </c>
      <c r="C135" s="238">
        <v>7</v>
      </c>
      <c r="D135" s="238">
        <v>146.94399999999999</v>
      </c>
      <c r="E135" s="238">
        <v>43</v>
      </c>
      <c r="G135" s="238" t="s">
        <v>605</v>
      </c>
      <c r="H135" s="238">
        <v>8</v>
      </c>
      <c r="I135" s="238">
        <v>22</v>
      </c>
      <c r="K135" s="238">
        <v>19200483</v>
      </c>
      <c r="M135" s="238">
        <v>2</v>
      </c>
      <c r="N135" s="238">
        <v>8</v>
      </c>
      <c r="O135" s="238">
        <v>2019</v>
      </c>
      <c r="P135" s="238" t="s">
        <v>362</v>
      </c>
      <c r="Q135" s="238">
        <v>21</v>
      </c>
      <c r="R135" s="238" t="s">
        <v>356</v>
      </c>
      <c r="S135" s="238">
        <v>5</v>
      </c>
      <c r="T135" s="238">
        <v>0</v>
      </c>
      <c r="U135" s="238">
        <v>2</v>
      </c>
      <c r="V135" s="238">
        <v>12</v>
      </c>
      <c r="W135" s="238">
        <v>10</v>
      </c>
      <c r="X135" s="238">
        <v>2</v>
      </c>
      <c r="Y135" s="238">
        <v>6</v>
      </c>
      <c r="Z135" s="238">
        <v>1</v>
      </c>
      <c r="AB135" s="238">
        <v>1</v>
      </c>
      <c r="AC135" s="238">
        <v>98</v>
      </c>
      <c r="AD135" s="238" t="s">
        <v>452</v>
      </c>
      <c r="AF135" s="238" t="s">
        <v>426</v>
      </c>
      <c r="AG135" s="238">
        <v>7</v>
      </c>
      <c r="AH135" s="238">
        <v>2</v>
      </c>
      <c r="AI135" s="238">
        <v>4</v>
      </c>
      <c r="AJ135" s="238">
        <v>4</v>
      </c>
      <c r="AK135" s="238">
        <v>21</v>
      </c>
      <c r="AL135" s="238">
        <v>34</v>
      </c>
      <c r="AM135" s="238" t="s">
        <v>354</v>
      </c>
      <c r="AN135" s="238">
        <v>5</v>
      </c>
      <c r="AO135" s="238">
        <v>90</v>
      </c>
      <c r="AP135" s="238">
        <v>90</v>
      </c>
      <c r="AS135" s="238">
        <v>12</v>
      </c>
      <c r="AT135" s="238">
        <v>9</v>
      </c>
      <c r="AU135" s="238">
        <v>60</v>
      </c>
      <c r="AV135" s="238">
        <v>11</v>
      </c>
      <c r="AW135" s="238">
        <v>21</v>
      </c>
      <c r="AX135" s="238">
        <v>2</v>
      </c>
      <c r="AY135" s="238">
        <v>2</v>
      </c>
      <c r="AZ135" s="238">
        <v>4</v>
      </c>
      <c r="BA135" s="238">
        <v>21</v>
      </c>
      <c r="BB135" s="238">
        <v>36</v>
      </c>
      <c r="BC135" s="238" t="s">
        <v>354</v>
      </c>
      <c r="BD135" s="238">
        <v>5</v>
      </c>
      <c r="BE135" s="238">
        <v>1</v>
      </c>
      <c r="BI135" s="238">
        <v>12</v>
      </c>
      <c r="BJ135" s="238">
        <v>9</v>
      </c>
      <c r="BK135" s="238">
        <v>60</v>
      </c>
      <c r="BL135" s="238">
        <v>11</v>
      </c>
      <c r="BM135" s="238">
        <v>21</v>
      </c>
      <c r="CT135" s="238">
        <v>399690.97451528301</v>
      </c>
      <c r="CU135" s="238">
        <v>4971798.2473964896</v>
      </c>
      <c r="CV135" s="238">
        <v>44.892542550000002</v>
      </c>
      <c r="CW135" s="238">
        <v>-94.270337310000002</v>
      </c>
      <c r="CX135" s="238" t="s">
        <v>359</v>
      </c>
      <c r="CY135" s="238" t="s">
        <v>643</v>
      </c>
    </row>
    <row r="136" spans="1:103" x14ac:dyDescent="0.25">
      <c r="A136" s="238">
        <v>317683</v>
      </c>
      <c r="B136" s="238">
        <v>3</v>
      </c>
      <c r="C136" s="238">
        <v>7</v>
      </c>
      <c r="D136" s="238">
        <v>147.017</v>
      </c>
      <c r="E136" s="238">
        <v>43</v>
      </c>
      <c r="G136" s="238" t="s">
        <v>605</v>
      </c>
      <c r="H136" s="238">
        <v>8</v>
      </c>
      <c r="I136" s="238">
        <v>22</v>
      </c>
      <c r="K136" s="238">
        <v>16200046</v>
      </c>
      <c r="M136" s="238">
        <v>1</v>
      </c>
      <c r="N136" s="238">
        <v>6</v>
      </c>
      <c r="O136" s="238">
        <v>2016</v>
      </c>
      <c r="P136" s="238" t="s">
        <v>355</v>
      </c>
      <c r="Q136" s="238">
        <v>21</v>
      </c>
      <c r="R136" s="238" t="s">
        <v>356</v>
      </c>
      <c r="S136" s="238">
        <v>5</v>
      </c>
      <c r="T136" s="238">
        <v>0</v>
      </c>
      <c r="U136" s="238">
        <v>1</v>
      </c>
      <c r="W136" s="238">
        <v>32</v>
      </c>
      <c r="X136" s="238">
        <v>2</v>
      </c>
      <c r="Y136" s="238">
        <v>6</v>
      </c>
      <c r="Z136" s="238">
        <v>5</v>
      </c>
      <c r="AB136" s="238">
        <v>5</v>
      </c>
      <c r="AC136" s="238">
        <v>98</v>
      </c>
      <c r="AD136" s="238" t="s">
        <v>581</v>
      </c>
      <c r="AF136" s="238" t="s">
        <v>426</v>
      </c>
      <c r="AG136" s="238">
        <v>3</v>
      </c>
      <c r="AH136" s="238">
        <v>2</v>
      </c>
      <c r="AI136" s="238">
        <v>3</v>
      </c>
      <c r="AJ136" s="238">
        <v>4</v>
      </c>
      <c r="AK136" s="238">
        <v>21</v>
      </c>
      <c r="AL136" s="238">
        <v>17</v>
      </c>
      <c r="AM136" s="238" t="s">
        <v>354</v>
      </c>
      <c r="AN136" s="238">
        <v>5</v>
      </c>
      <c r="AO136" s="238">
        <v>71</v>
      </c>
      <c r="AP136" s="238">
        <v>62</v>
      </c>
      <c r="AS136" s="238">
        <v>12</v>
      </c>
      <c r="AT136" s="238">
        <v>9</v>
      </c>
      <c r="AU136" s="238">
        <v>60</v>
      </c>
      <c r="AV136" s="238">
        <v>11</v>
      </c>
      <c r="AW136" s="238">
        <v>23</v>
      </c>
      <c r="CT136" s="238">
        <v>399809.50808568299</v>
      </c>
      <c r="CU136" s="238">
        <v>4971794.0140546896</v>
      </c>
      <c r="CV136" s="238">
        <v>44.892521139999999</v>
      </c>
      <c r="CW136" s="238">
        <v>-94.268835710000005</v>
      </c>
      <c r="CX136" s="238" t="s">
        <v>359</v>
      </c>
      <c r="CY136" s="238" t="s">
        <v>644</v>
      </c>
    </row>
    <row r="137" spans="1:103" x14ac:dyDescent="0.25">
      <c r="A137" s="238">
        <v>625739</v>
      </c>
      <c r="B137" s="238">
        <v>3</v>
      </c>
      <c r="C137" s="238">
        <v>7</v>
      </c>
      <c r="D137" s="238">
        <v>147.08000000000001</v>
      </c>
      <c r="E137" s="238">
        <v>43</v>
      </c>
      <c r="G137" s="238" t="s">
        <v>423</v>
      </c>
      <c r="H137" s="238">
        <v>8</v>
      </c>
      <c r="I137" s="238">
        <v>22</v>
      </c>
      <c r="K137" s="238">
        <v>18201926</v>
      </c>
      <c r="M137" s="238">
        <v>8</v>
      </c>
      <c r="N137" s="238">
        <v>5</v>
      </c>
      <c r="O137" s="238">
        <v>2018</v>
      </c>
      <c r="P137" s="238" t="s">
        <v>366</v>
      </c>
      <c r="Q137" s="238">
        <v>18</v>
      </c>
      <c r="S137" s="238">
        <v>5</v>
      </c>
      <c r="T137" s="238">
        <v>0</v>
      </c>
      <c r="U137" s="238">
        <v>2</v>
      </c>
      <c r="V137" s="238">
        <v>5</v>
      </c>
      <c r="W137" s="238">
        <v>10</v>
      </c>
      <c r="X137" s="238">
        <v>4</v>
      </c>
      <c r="Y137" s="238">
        <v>1</v>
      </c>
      <c r="Z137" s="238">
        <v>2</v>
      </c>
      <c r="AB137" s="238">
        <v>1</v>
      </c>
      <c r="AC137" s="238">
        <v>98</v>
      </c>
      <c r="AD137" s="238" t="s">
        <v>581</v>
      </c>
      <c r="AF137" s="238" t="s">
        <v>426</v>
      </c>
      <c r="AG137" s="238">
        <v>10</v>
      </c>
      <c r="AH137" s="238">
        <v>2</v>
      </c>
      <c r="AI137" s="238">
        <v>4</v>
      </c>
      <c r="AJ137" s="238">
        <v>2</v>
      </c>
      <c r="AK137" s="238">
        <v>21</v>
      </c>
      <c r="AL137" s="238">
        <v>79</v>
      </c>
      <c r="AM137" s="238" t="s">
        <v>354</v>
      </c>
      <c r="AN137" s="238">
        <v>5</v>
      </c>
      <c r="AO137" s="238">
        <v>2</v>
      </c>
      <c r="AS137" s="238">
        <v>12</v>
      </c>
      <c r="AT137" s="238">
        <v>98</v>
      </c>
      <c r="AU137" s="238">
        <v>60</v>
      </c>
      <c r="AV137" s="238">
        <v>11</v>
      </c>
      <c r="AW137" s="238">
        <v>21</v>
      </c>
      <c r="AX137" s="238">
        <v>2</v>
      </c>
      <c r="AY137" s="238">
        <v>2</v>
      </c>
      <c r="AZ137" s="238">
        <v>3</v>
      </c>
      <c r="BA137" s="238">
        <v>21</v>
      </c>
      <c r="BB137" s="238">
        <v>22</v>
      </c>
      <c r="BC137" s="238" t="s">
        <v>354</v>
      </c>
      <c r="BD137" s="238">
        <v>5</v>
      </c>
      <c r="BE137" s="238">
        <v>1</v>
      </c>
      <c r="BI137" s="238">
        <v>12</v>
      </c>
      <c r="BJ137" s="238">
        <v>9</v>
      </c>
      <c r="BK137" s="238">
        <v>60</v>
      </c>
      <c r="BL137" s="238">
        <v>11</v>
      </c>
      <c r="BM137" s="238">
        <v>21</v>
      </c>
      <c r="CT137" s="238">
        <v>399911.10828888399</v>
      </c>
      <c r="CU137" s="238">
        <v>4971802.4807382897</v>
      </c>
      <c r="CV137" s="238">
        <v>44.892611629999998</v>
      </c>
      <c r="CW137" s="238">
        <v>-94.267551010000005</v>
      </c>
      <c r="CX137" s="238" t="s">
        <v>359</v>
      </c>
      <c r="CY137" s="238" t="s">
        <v>645</v>
      </c>
    </row>
    <row r="138" spans="1:103" x14ac:dyDescent="0.25">
      <c r="A138" s="238">
        <v>408285</v>
      </c>
      <c r="B138" s="238">
        <v>3</v>
      </c>
      <c r="C138" s="238">
        <v>7</v>
      </c>
      <c r="D138" s="238">
        <v>147.136</v>
      </c>
      <c r="E138" s="238">
        <v>43</v>
      </c>
      <c r="G138" s="238" t="s">
        <v>423</v>
      </c>
      <c r="H138" s="238">
        <v>8</v>
      </c>
      <c r="I138" s="238">
        <v>22</v>
      </c>
      <c r="K138" s="238">
        <v>16202878</v>
      </c>
      <c r="M138" s="238">
        <v>12</v>
      </c>
      <c r="N138" s="238">
        <v>24</v>
      </c>
      <c r="O138" s="238">
        <v>2016</v>
      </c>
      <c r="P138" s="238" t="s">
        <v>364</v>
      </c>
      <c r="Q138" s="238">
        <v>7</v>
      </c>
      <c r="S138" s="238">
        <v>5</v>
      </c>
      <c r="T138" s="238">
        <v>0</v>
      </c>
      <c r="U138" s="238">
        <v>2</v>
      </c>
      <c r="V138" s="238">
        <v>10</v>
      </c>
      <c r="W138" s="238">
        <v>10</v>
      </c>
      <c r="X138" s="238">
        <v>2</v>
      </c>
      <c r="Y138" s="238">
        <v>6</v>
      </c>
      <c r="Z138" s="238">
        <v>2</v>
      </c>
      <c r="AB138" s="238">
        <v>5</v>
      </c>
      <c r="AC138" s="238">
        <v>98</v>
      </c>
      <c r="AD138" s="238" t="s">
        <v>581</v>
      </c>
      <c r="AF138" s="238" t="s">
        <v>426</v>
      </c>
      <c r="AG138" s="238">
        <v>5</v>
      </c>
      <c r="AH138" s="238">
        <v>2</v>
      </c>
      <c r="AI138" s="238">
        <v>4</v>
      </c>
      <c r="AJ138" s="238">
        <v>4</v>
      </c>
      <c r="AK138" s="238">
        <v>21</v>
      </c>
      <c r="AL138" s="238">
        <v>57</v>
      </c>
      <c r="AM138" s="238" t="s">
        <v>354</v>
      </c>
      <c r="AN138" s="238">
        <v>5</v>
      </c>
      <c r="AO138" s="238">
        <v>71</v>
      </c>
      <c r="AS138" s="238">
        <v>12</v>
      </c>
      <c r="AT138" s="238">
        <v>9</v>
      </c>
      <c r="AU138" s="238">
        <v>60</v>
      </c>
      <c r="AV138" s="238">
        <v>11</v>
      </c>
      <c r="AW138" s="238">
        <v>23</v>
      </c>
      <c r="AX138" s="238">
        <v>2</v>
      </c>
      <c r="AY138" s="238">
        <v>3</v>
      </c>
      <c r="AZ138" s="238">
        <v>4</v>
      </c>
      <c r="BA138" s="238">
        <v>21</v>
      </c>
      <c r="BB138" s="238">
        <v>63</v>
      </c>
      <c r="BC138" s="238" t="s">
        <v>354</v>
      </c>
      <c r="BD138" s="238">
        <v>5</v>
      </c>
      <c r="BE138" s="238">
        <v>1</v>
      </c>
      <c r="BI138" s="238">
        <v>12</v>
      </c>
      <c r="BJ138" s="238">
        <v>9</v>
      </c>
      <c r="BK138" s="238">
        <v>60</v>
      </c>
      <c r="BL138" s="238">
        <v>11</v>
      </c>
      <c r="BM138" s="238">
        <v>23</v>
      </c>
      <c r="CT138" s="238">
        <v>400000.00846668403</v>
      </c>
      <c r="CU138" s="238">
        <v>4971802.4807382897</v>
      </c>
      <c r="CV138" s="238">
        <v>44.892624120000001</v>
      </c>
      <c r="CW138" s="238">
        <v>-94.266425429999998</v>
      </c>
      <c r="CX138" s="238" t="s">
        <v>391</v>
      </c>
      <c r="CY138" s="238" t="s">
        <v>646</v>
      </c>
    </row>
    <row r="139" spans="1:103" x14ac:dyDescent="0.25">
      <c r="A139" s="238">
        <v>11061188</v>
      </c>
      <c r="B139" s="238">
        <v>3</v>
      </c>
      <c r="C139" s="238">
        <v>7</v>
      </c>
      <c r="D139" s="238">
        <v>147.203</v>
      </c>
      <c r="E139" s="238">
        <v>43</v>
      </c>
      <c r="G139" s="238" t="s">
        <v>605</v>
      </c>
      <c r="H139" s="238">
        <v>8</v>
      </c>
      <c r="I139" s="238">
        <v>22</v>
      </c>
      <c r="L139" s="238">
        <v>152020175</v>
      </c>
      <c r="M139" s="238">
        <v>6</v>
      </c>
      <c r="N139" s="238">
        <v>9</v>
      </c>
      <c r="O139" s="238">
        <v>2015</v>
      </c>
      <c r="P139" s="238" t="s">
        <v>368</v>
      </c>
      <c r="Q139" s="238">
        <v>13</v>
      </c>
      <c r="S139" s="238">
        <v>5</v>
      </c>
      <c r="T139" s="238">
        <v>0</v>
      </c>
      <c r="U139" s="238">
        <v>2</v>
      </c>
      <c r="W139" s="238">
        <v>92</v>
      </c>
      <c r="AF139" s="238" t="s">
        <v>426</v>
      </c>
      <c r="AG139" s="238">
        <v>90</v>
      </c>
      <c r="AH139" s="238">
        <v>0</v>
      </c>
      <c r="AI139" s="238">
        <v>99</v>
      </c>
      <c r="AL139" s="238">
        <v>43</v>
      </c>
      <c r="AM139" s="238" t="s">
        <v>354</v>
      </c>
      <c r="AX139" s="238">
        <v>0</v>
      </c>
      <c r="AY139" s="238">
        <v>99</v>
      </c>
      <c r="BB139" s="238">
        <v>40</v>
      </c>
      <c r="BC139" s="238" t="s">
        <v>354</v>
      </c>
      <c r="CT139" s="238">
        <v>400108</v>
      </c>
      <c r="CU139" s="238">
        <v>4971789</v>
      </c>
      <c r="CV139" s="238">
        <v>44.892522200000002</v>
      </c>
      <c r="CW139" s="238">
        <v>-94.265050200000005</v>
      </c>
      <c r="CX139" s="238" t="s">
        <v>359</v>
      </c>
    </row>
    <row r="140" spans="1:103" x14ac:dyDescent="0.25">
      <c r="A140" s="238">
        <v>10978196</v>
      </c>
      <c r="B140" s="238">
        <v>3</v>
      </c>
      <c r="C140" s="238">
        <v>7</v>
      </c>
      <c r="D140" s="238">
        <v>147.214</v>
      </c>
      <c r="E140" s="238">
        <v>43</v>
      </c>
      <c r="H140" s="238">
        <v>8</v>
      </c>
      <c r="I140" s="238">
        <v>22</v>
      </c>
      <c r="K140" s="238">
        <v>14201015</v>
      </c>
      <c r="L140" s="238">
        <v>142130132</v>
      </c>
      <c r="M140" s="238">
        <v>7</v>
      </c>
      <c r="N140" s="238">
        <v>23</v>
      </c>
      <c r="O140" s="238">
        <v>2014</v>
      </c>
      <c r="P140" s="238" t="s">
        <v>355</v>
      </c>
      <c r="Q140" s="238">
        <v>16</v>
      </c>
      <c r="S140" s="238">
        <v>1</v>
      </c>
      <c r="T140" s="238">
        <v>1</v>
      </c>
      <c r="U140" s="238">
        <v>2</v>
      </c>
      <c r="V140" s="238">
        <v>1</v>
      </c>
      <c r="W140" s="238">
        <v>10</v>
      </c>
      <c r="X140" s="238">
        <v>4</v>
      </c>
      <c r="Y140" s="238">
        <v>1</v>
      </c>
      <c r="Z140" s="238">
        <v>1</v>
      </c>
      <c r="AB140" s="238">
        <v>1</v>
      </c>
      <c r="AC140" s="238">
        <v>98</v>
      </c>
      <c r="AD140" s="238" t="s">
        <v>428</v>
      </c>
      <c r="AE140" s="238">
        <v>13396</v>
      </c>
      <c r="AF140" s="238" t="s">
        <v>426</v>
      </c>
      <c r="AG140" s="238">
        <v>7</v>
      </c>
      <c r="AH140" s="238">
        <v>2</v>
      </c>
      <c r="AI140" s="238">
        <v>3</v>
      </c>
      <c r="AJ140" s="238">
        <v>3</v>
      </c>
      <c r="AK140" s="238">
        <v>21</v>
      </c>
      <c r="AL140" s="238">
        <v>24</v>
      </c>
      <c r="AM140" s="238" t="s">
        <v>354</v>
      </c>
      <c r="AN140" s="238">
        <v>5</v>
      </c>
      <c r="AO140" s="238">
        <v>15</v>
      </c>
      <c r="AS140" s="238">
        <v>4</v>
      </c>
      <c r="AT140" s="238">
        <v>98</v>
      </c>
      <c r="AU140" s="238">
        <v>60</v>
      </c>
      <c r="AV140" s="238">
        <v>11</v>
      </c>
      <c r="AW140" s="238">
        <v>20</v>
      </c>
      <c r="AX140" s="238">
        <v>2</v>
      </c>
      <c r="AY140" s="238">
        <v>42</v>
      </c>
      <c r="AZ140" s="238">
        <v>3</v>
      </c>
      <c r="BA140" s="238">
        <v>26</v>
      </c>
      <c r="BB140" s="238">
        <v>34</v>
      </c>
      <c r="BC140" s="238" t="s">
        <v>354</v>
      </c>
      <c r="BD140" s="238">
        <v>5</v>
      </c>
      <c r="BE140" s="238">
        <v>1</v>
      </c>
      <c r="BI140" s="238">
        <v>4</v>
      </c>
      <c r="BJ140" s="238">
        <v>98</v>
      </c>
      <c r="BK140" s="238">
        <v>60</v>
      </c>
      <c r="BL140" s="238">
        <v>11</v>
      </c>
      <c r="BM140" s="238">
        <v>20</v>
      </c>
      <c r="CT140" s="238">
        <v>400126</v>
      </c>
      <c r="CU140" s="238">
        <v>4971788</v>
      </c>
      <c r="CV140" s="238">
        <v>44.892512000000004</v>
      </c>
      <c r="CW140" s="238">
        <v>-94.264825299999998</v>
      </c>
      <c r="CX140" s="238" t="s">
        <v>359</v>
      </c>
      <c r="CY140" s="238" t="s">
        <v>647</v>
      </c>
    </row>
    <row r="141" spans="1:103" x14ac:dyDescent="0.25">
      <c r="A141" s="238">
        <v>317843</v>
      </c>
      <c r="B141" s="238">
        <v>3</v>
      </c>
      <c r="C141" s="238">
        <v>7</v>
      </c>
      <c r="D141" s="238">
        <v>147.48599999999999</v>
      </c>
      <c r="E141" s="238">
        <v>43</v>
      </c>
      <c r="G141" s="238" t="s">
        <v>605</v>
      </c>
      <c r="H141" s="238">
        <v>8</v>
      </c>
      <c r="I141" s="238">
        <v>22</v>
      </c>
      <c r="K141" s="238">
        <v>16200063</v>
      </c>
      <c r="M141" s="238">
        <v>1</v>
      </c>
      <c r="N141" s="238">
        <v>8</v>
      </c>
      <c r="O141" s="238">
        <v>2016</v>
      </c>
      <c r="P141" s="238" t="s">
        <v>362</v>
      </c>
      <c r="Q141" s="238">
        <v>6</v>
      </c>
      <c r="R141" s="238" t="s">
        <v>356</v>
      </c>
      <c r="S141" s="238">
        <v>4</v>
      </c>
      <c r="T141" s="238">
        <v>0</v>
      </c>
      <c r="U141" s="238">
        <v>1</v>
      </c>
      <c r="W141" s="238">
        <v>48</v>
      </c>
      <c r="X141" s="238">
        <v>2</v>
      </c>
      <c r="Y141" s="238">
        <v>6</v>
      </c>
      <c r="Z141" s="238">
        <v>2</v>
      </c>
      <c r="AA141" s="238">
        <v>4</v>
      </c>
      <c r="AB141" s="238">
        <v>3</v>
      </c>
      <c r="AC141" s="238">
        <v>98</v>
      </c>
      <c r="AD141" s="238" t="s">
        <v>581</v>
      </c>
      <c r="AF141" s="238" t="s">
        <v>426</v>
      </c>
      <c r="AG141" s="238">
        <v>3</v>
      </c>
      <c r="AH141" s="238">
        <v>2</v>
      </c>
      <c r="AI141" s="238">
        <v>2</v>
      </c>
      <c r="AJ141" s="238">
        <v>4</v>
      </c>
      <c r="AK141" s="238">
        <v>21</v>
      </c>
      <c r="AL141" s="238">
        <v>36</v>
      </c>
      <c r="AM141" s="238" t="s">
        <v>363</v>
      </c>
      <c r="AN141" s="238">
        <v>5</v>
      </c>
      <c r="AO141" s="238">
        <v>72</v>
      </c>
      <c r="AS141" s="238">
        <v>14</v>
      </c>
      <c r="AT141" s="238">
        <v>9</v>
      </c>
      <c r="AU141" s="238">
        <v>60</v>
      </c>
      <c r="AV141" s="238">
        <v>11</v>
      </c>
      <c r="AW141" s="238">
        <v>21</v>
      </c>
      <c r="CT141" s="238">
        <v>400563.042926086</v>
      </c>
      <c r="CU141" s="238">
        <v>4971766.4973329902</v>
      </c>
      <c r="CV141" s="238">
        <v>44.89237911</v>
      </c>
      <c r="CW141" s="238">
        <v>-94.259289679999995</v>
      </c>
      <c r="CX141" s="238" t="s">
        <v>359</v>
      </c>
      <c r="CY141" s="238" t="s">
        <v>648</v>
      </c>
    </row>
    <row r="142" spans="1:103" x14ac:dyDescent="0.25">
      <c r="A142" s="238">
        <v>11071786</v>
      </c>
      <c r="B142" s="238">
        <v>3</v>
      </c>
      <c r="C142" s="238">
        <v>7</v>
      </c>
      <c r="D142" s="238">
        <v>147.58500000000001</v>
      </c>
      <c r="E142" s="238">
        <v>43</v>
      </c>
      <c r="G142" s="238" t="s">
        <v>605</v>
      </c>
      <c r="H142" s="238">
        <v>8</v>
      </c>
      <c r="I142" s="238">
        <v>22</v>
      </c>
      <c r="K142" s="238" t="s">
        <v>649</v>
      </c>
      <c r="L142" s="238">
        <v>152910002</v>
      </c>
      <c r="M142" s="238">
        <v>10</v>
      </c>
      <c r="N142" s="238">
        <v>8</v>
      </c>
      <c r="O142" s="238">
        <v>2015</v>
      </c>
      <c r="P142" s="238" t="s">
        <v>384</v>
      </c>
      <c r="Q142" s="238">
        <v>4</v>
      </c>
      <c r="R142" s="238" t="s">
        <v>369</v>
      </c>
      <c r="S142" s="238">
        <v>5</v>
      </c>
      <c r="T142" s="238">
        <v>0</v>
      </c>
      <c r="U142" s="238">
        <v>1</v>
      </c>
      <c r="V142" s="238">
        <v>7</v>
      </c>
      <c r="W142" s="238">
        <v>45</v>
      </c>
      <c r="X142" s="238">
        <v>2</v>
      </c>
      <c r="Y142" s="238">
        <v>6</v>
      </c>
      <c r="Z142" s="238">
        <v>3</v>
      </c>
      <c r="AA142" s="238">
        <v>2</v>
      </c>
      <c r="AB142" s="238">
        <v>2</v>
      </c>
      <c r="AC142" s="238">
        <v>98</v>
      </c>
      <c r="AD142" s="238" t="s">
        <v>424</v>
      </c>
      <c r="AE142" s="238" t="s">
        <v>650</v>
      </c>
      <c r="AF142" s="238" t="s">
        <v>426</v>
      </c>
      <c r="AG142" s="238">
        <v>3</v>
      </c>
      <c r="AH142" s="238">
        <v>2</v>
      </c>
      <c r="AI142" s="238">
        <v>2</v>
      </c>
      <c r="AJ142" s="238">
        <v>3</v>
      </c>
      <c r="AK142" s="238">
        <v>27</v>
      </c>
      <c r="AL142" s="238">
        <v>28</v>
      </c>
      <c r="AM142" s="238" t="s">
        <v>354</v>
      </c>
      <c r="AN142" s="238">
        <v>5</v>
      </c>
      <c r="AS142" s="238">
        <v>4</v>
      </c>
      <c r="AT142" s="238">
        <v>98</v>
      </c>
      <c r="AU142" s="238">
        <v>60</v>
      </c>
      <c r="AV142" s="238">
        <v>11</v>
      </c>
      <c r="AW142" s="238">
        <v>21</v>
      </c>
      <c r="CT142" s="238">
        <v>400723</v>
      </c>
      <c r="CU142" s="238">
        <v>4971776</v>
      </c>
      <c r="CV142" s="238">
        <v>44.892491200000002</v>
      </c>
      <c r="CW142" s="238">
        <v>-94.257265000000004</v>
      </c>
      <c r="CX142" s="238" t="s">
        <v>359</v>
      </c>
      <c r="CY142" s="238" t="s">
        <v>651</v>
      </c>
    </row>
    <row r="143" spans="1:103" x14ac:dyDescent="0.25">
      <c r="A143" s="238">
        <v>700423</v>
      </c>
      <c r="B143" s="238">
        <v>3</v>
      </c>
      <c r="C143" s="238">
        <v>7</v>
      </c>
      <c r="D143" s="238">
        <v>147.61199999999999</v>
      </c>
      <c r="E143" s="238">
        <v>43</v>
      </c>
      <c r="G143" s="238" t="s">
        <v>423</v>
      </c>
      <c r="H143" s="238">
        <v>8</v>
      </c>
      <c r="I143" s="238">
        <v>22</v>
      </c>
      <c r="K143" s="238">
        <v>19201000</v>
      </c>
      <c r="M143" s="238">
        <v>3</v>
      </c>
      <c r="N143" s="238">
        <v>27</v>
      </c>
      <c r="O143" s="238">
        <v>2019</v>
      </c>
      <c r="P143" s="238" t="s">
        <v>355</v>
      </c>
      <c r="Q143" s="238">
        <v>15</v>
      </c>
      <c r="R143" s="238">
        <v>98</v>
      </c>
      <c r="S143" s="238">
        <v>5</v>
      </c>
      <c r="T143" s="238">
        <v>0</v>
      </c>
      <c r="U143" s="238">
        <v>2</v>
      </c>
      <c r="V143" s="238">
        <v>5</v>
      </c>
      <c r="W143" s="238">
        <v>10</v>
      </c>
      <c r="X143" s="238">
        <v>4</v>
      </c>
      <c r="Y143" s="238">
        <v>1</v>
      </c>
      <c r="Z143" s="238">
        <v>1</v>
      </c>
      <c r="AB143" s="238">
        <v>1</v>
      </c>
      <c r="AC143" s="238">
        <v>98</v>
      </c>
      <c r="AD143" s="238" t="s">
        <v>452</v>
      </c>
      <c r="AF143" s="238" t="s">
        <v>426</v>
      </c>
      <c r="AG143" s="238">
        <v>10</v>
      </c>
      <c r="AH143" s="238">
        <v>2</v>
      </c>
      <c r="AI143" s="238">
        <v>3</v>
      </c>
      <c r="AJ143" s="238">
        <v>2</v>
      </c>
      <c r="AK143" s="238">
        <v>24</v>
      </c>
      <c r="AL143" s="238">
        <v>77</v>
      </c>
      <c r="AM143" s="238" t="s">
        <v>354</v>
      </c>
      <c r="AN143" s="238">
        <v>5</v>
      </c>
      <c r="AO143" s="238">
        <v>2</v>
      </c>
      <c r="AS143" s="238">
        <v>12</v>
      </c>
      <c r="AT143" s="238">
        <v>23</v>
      </c>
      <c r="AU143" s="238">
        <v>55</v>
      </c>
      <c r="AV143" s="238">
        <v>11</v>
      </c>
      <c r="AW143" s="238">
        <v>21</v>
      </c>
      <c r="AX143" s="238">
        <v>2</v>
      </c>
      <c r="AY143" s="238">
        <v>2</v>
      </c>
      <c r="AZ143" s="238">
        <v>4</v>
      </c>
      <c r="BA143" s="238">
        <v>21</v>
      </c>
      <c r="BB143" s="238">
        <v>61</v>
      </c>
      <c r="BC143" s="238" t="s">
        <v>354</v>
      </c>
      <c r="BD143" s="238">
        <v>5</v>
      </c>
      <c r="BE143" s="238">
        <v>1</v>
      </c>
      <c r="BI143" s="238">
        <v>12</v>
      </c>
      <c r="BJ143" s="238">
        <v>9</v>
      </c>
      <c r="BK143" s="238">
        <v>60</v>
      </c>
      <c r="BL143" s="238">
        <v>11</v>
      </c>
      <c r="BM143" s="238">
        <v>21</v>
      </c>
      <c r="CT143" s="238">
        <v>400766.243332488</v>
      </c>
      <c r="CU143" s="238">
        <v>4971785.5473710904</v>
      </c>
      <c r="CV143" s="238">
        <v>44.892578899999997</v>
      </c>
      <c r="CW143" s="238">
        <v>-94.256720659999999</v>
      </c>
      <c r="CX143" s="238" t="s">
        <v>359</v>
      </c>
      <c r="CY143" s="238" t="s">
        <v>652</v>
      </c>
    </row>
    <row r="144" spans="1:103" x14ac:dyDescent="0.25">
      <c r="A144" s="238">
        <v>10807271</v>
      </c>
      <c r="B144" s="238">
        <v>3</v>
      </c>
      <c r="C144" s="238">
        <v>7</v>
      </c>
      <c r="D144" s="238">
        <v>147.624</v>
      </c>
      <c r="E144" s="238">
        <v>43</v>
      </c>
      <c r="G144" s="238" t="s">
        <v>605</v>
      </c>
      <c r="H144" s="238">
        <v>8</v>
      </c>
      <c r="I144" s="238">
        <v>22</v>
      </c>
      <c r="K144" s="238" t="s">
        <v>653</v>
      </c>
      <c r="L144" s="238">
        <v>120520155</v>
      </c>
      <c r="M144" s="238">
        <v>2</v>
      </c>
      <c r="N144" s="238">
        <v>21</v>
      </c>
      <c r="O144" s="238">
        <v>2012</v>
      </c>
      <c r="P144" s="238" t="s">
        <v>368</v>
      </c>
      <c r="Q144" s="238">
        <v>2</v>
      </c>
      <c r="S144" s="238">
        <v>5</v>
      </c>
      <c r="T144" s="238">
        <v>0</v>
      </c>
      <c r="U144" s="238">
        <v>1</v>
      </c>
      <c r="V144" s="238">
        <v>4</v>
      </c>
      <c r="W144" s="238">
        <v>32</v>
      </c>
      <c r="X144" s="238">
        <v>2</v>
      </c>
      <c r="Y144" s="238">
        <v>6</v>
      </c>
      <c r="Z144" s="238">
        <v>99</v>
      </c>
      <c r="AA144" s="238">
        <v>99</v>
      </c>
      <c r="AB144" s="238">
        <v>3</v>
      </c>
      <c r="AC144" s="238">
        <v>98</v>
      </c>
      <c r="AD144" s="238" t="s">
        <v>581</v>
      </c>
      <c r="AE144" s="238" t="s">
        <v>654</v>
      </c>
      <c r="AF144" s="238" t="s">
        <v>426</v>
      </c>
      <c r="AG144" s="238">
        <v>3</v>
      </c>
      <c r="AH144" s="238">
        <v>2</v>
      </c>
      <c r="AI144" s="238">
        <v>2</v>
      </c>
      <c r="AJ144" s="238">
        <v>3</v>
      </c>
      <c r="AK144" s="238">
        <v>21</v>
      </c>
      <c r="AL144" s="238">
        <v>25</v>
      </c>
      <c r="AM144" s="238" t="s">
        <v>354</v>
      </c>
      <c r="AN144" s="238">
        <v>99</v>
      </c>
      <c r="AS144" s="238">
        <v>4</v>
      </c>
      <c r="AT144" s="238">
        <v>98</v>
      </c>
      <c r="AU144" s="238">
        <v>60</v>
      </c>
      <c r="AV144" s="238">
        <v>11</v>
      </c>
      <c r="AW144" s="238">
        <v>21</v>
      </c>
      <c r="CT144" s="238">
        <v>400786</v>
      </c>
      <c r="CU144" s="238">
        <v>4971776</v>
      </c>
      <c r="CV144" s="238">
        <v>44.892495199999999</v>
      </c>
      <c r="CW144" s="238">
        <v>-94.256474699999998</v>
      </c>
      <c r="CX144" s="238" t="s">
        <v>359</v>
      </c>
      <c r="CY144" s="238" t="s">
        <v>655</v>
      </c>
    </row>
    <row r="145" spans="1:103" x14ac:dyDescent="0.25">
      <c r="A145" s="238">
        <v>471026</v>
      </c>
      <c r="B145" s="238">
        <v>3</v>
      </c>
      <c r="C145" s="238">
        <v>7</v>
      </c>
      <c r="D145" s="238">
        <v>147.65899999999999</v>
      </c>
      <c r="E145" s="238">
        <v>43</v>
      </c>
      <c r="G145" s="238" t="s">
        <v>656</v>
      </c>
      <c r="H145" s="238">
        <v>8</v>
      </c>
      <c r="I145" s="238">
        <v>22</v>
      </c>
      <c r="K145" s="238">
        <v>17201606</v>
      </c>
      <c r="M145" s="238">
        <v>6</v>
      </c>
      <c r="N145" s="238">
        <v>19</v>
      </c>
      <c r="O145" s="238">
        <v>2017</v>
      </c>
      <c r="P145" s="238" t="s">
        <v>361</v>
      </c>
      <c r="Q145" s="238">
        <v>13</v>
      </c>
      <c r="R145" s="238">
        <v>98</v>
      </c>
      <c r="S145" s="238">
        <v>4</v>
      </c>
      <c r="T145" s="238">
        <v>0</v>
      </c>
      <c r="U145" s="238">
        <v>2</v>
      </c>
      <c r="V145" s="238">
        <v>12</v>
      </c>
      <c r="W145" s="238">
        <v>10</v>
      </c>
      <c r="X145" s="238">
        <v>4</v>
      </c>
      <c r="Y145" s="238">
        <v>1</v>
      </c>
      <c r="Z145" s="238">
        <v>1</v>
      </c>
      <c r="AB145" s="238">
        <v>1</v>
      </c>
      <c r="AC145" s="238">
        <v>98</v>
      </c>
      <c r="AD145" s="238" t="s">
        <v>581</v>
      </c>
      <c r="AF145" s="238" t="s">
        <v>426</v>
      </c>
      <c r="AG145" s="238">
        <v>7</v>
      </c>
      <c r="AH145" s="238">
        <v>2</v>
      </c>
      <c r="AI145" s="238">
        <v>4</v>
      </c>
      <c r="AJ145" s="238">
        <v>3</v>
      </c>
      <c r="AK145" s="238">
        <v>24</v>
      </c>
      <c r="AL145" s="238">
        <v>22</v>
      </c>
      <c r="AM145" s="238" t="s">
        <v>354</v>
      </c>
      <c r="AN145" s="238">
        <v>5</v>
      </c>
      <c r="AO145" s="238">
        <v>1</v>
      </c>
      <c r="AS145" s="238">
        <v>12</v>
      </c>
      <c r="AT145" s="238">
        <v>9</v>
      </c>
      <c r="AU145" s="238">
        <v>60</v>
      </c>
      <c r="AV145" s="238">
        <v>11</v>
      </c>
      <c r="AW145" s="238">
        <v>21</v>
      </c>
      <c r="AX145" s="238">
        <v>2</v>
      </c>
      <c r="AY145" s="238">
        <v>2</v>
      </c>
      <c r="AZ145" s="238">
        <v>3</v>
      </c>
      <c r="BA145" s="238">
        <v>21</v>
      </c>
      <c r="BB145" s="238">
        <v>27</v>
      </c>
      <c r="BC145" s="238" t="s">
        <v>354</v>
      </c>
      <c r="BD145" s="238">
        <v>5</v>
      </c>
      <c r="BE145" s="238">
        <v>74</v>
      </c>
      <c r="BI145" s="238">
        <v>12</v>
      </c>
      <c r="BJ145" s="238">
        <v>9</v>
      </c>
      <c r="BK145" s="238">
        <v>60</v>
      </c>
      <c r="BL145" s="238">
        <v>11</v>
      </c>
      <c r="BM145" s="238">
        <v>21</v>
      </c>
      <c r="CT145" s="238">
        <v>400842.44348488702</v>
      </c>
      <c r="CU145" s="238">
        <v>4971794.0140546896</v>
      </c>
      <c r="CV145" s="238">
        <v>44.892665710000003</v>
      </c>
      <c r="CW145" s="238">
        <v>-94.255757529999997</v>
      </c>
      <c r="CX145" s="238" t="s">
        <v>359</v>
      </c>
      <c r="CY145" s="238" t="s">
        <v>657</v>
      </c>
    </row>
    <row r="146" spans="1:103" x14ac:dyDescent="0.25">
      <c r="A146" s="238">
        <v>10807065</v>
      </c>
      <c r="B146" s="238">
        <v>3</v>
      </c>
      <c r="C146" s="238">
        <v>7</v>
      </c>
      <c r="D146" s="238">
        <v>147.75200000000001</v>
      </c>
      <c r="E146" s="238">
        <v>43</v>
      </c>
      <c r="G146" s="238" t="s">
        <v>605</v>
      </c>
      <c r="H146" s="238">
        <v>8</v>
      </c>
      <c r="I146" s="238">
        <v>22</v>
      </c>
      <c r="K146" s="238">
        <v>12200110</v>
      </c>
      <c r="L146" s="238">
        <v>120480188</v>
      </c>
      <c r="M146" s="238">
        <v>1</v>
      </c>
      <c r="N146" s="238">
        <v>23</v>
      </c>
      <c r="O146" s="238">
        <v>2012</v>
      </c>
      <c r="P146" s="238" t="s">
        <v>361</v>
      </c>
      <c r="Q146" s="238">
        <v>12</v>
      </c>
      <c r="S146" s="238">
        <v>5</v>
      </c>
      <c r="T146" s="238">
        <v>0</v>
      </c>
      <c r="U146" s="238">
        <v>2</v>
      </c>
      <c r="V146" s="238">
        <v>10</v>
      </c>
      <c r="W146" s="238">
        <v>10</v>
      </c>
      <c r="X146" s="238">
        <v>2</v>
      </c>
      <c r="Y146" s="238">
        <v>1</v>
      </c>
      <c r="Z146" s="238">
        <v>2</v>
      </c>
      <c r="AA146" s="238">
        <v>7</v>
      </c>
      <c r="AB146" s="238">
        <v>4</v>
      </c>
      <c r="AC146" s="238">
        <v>98</v>
      </c>
      <c r="AD146" s="238" t="s">
        <v>428</v>
      </c>
      <c r="AE146" s="238" t="s">
        <v>658</v>
      </c>
      <c r="AF146" s="238" t="s">
        <v>426</v>
      </c>
      <c r="AG146" s="238">
        <v>5</v>
      </c>
      <c r="AH146" s="238">
        <v>2</v>
      </c>
      <c r="AI146" s="238">
        <v>2</v>
      </c>
      <c r="AJ146" s="238">
        <v>4</v>
      </c>
      <c r="AK146" s="238">
        <v>21</v>
      </c>
      <c r="AL146" s="238">
        <v>62</v>
      </c>
      <c r="AM146" s="238" t="s">
        <v>354</v>
      </c>
      <c r="AN146" s="238">
        <v>5</v>
      </c>
      <c r="AO146" s="238">
        <v>3</v>
      </c>
      <c r="AS146" s="238">
        <v>4</v>
      </c>
      <c r="AT146" s="238">
        <v>98</v>
      </c>
      <c r="AU146" s="238">
        <v>60</v>
      </c>
      <c r="AV146" s="238">
        <v>11</v>
      </c>
      <c r="AW146" s="238">
        <v>21</v>
      </c>
      <c r="AX146" s="238">
        <v>2</v>
      </c>
      <c r="AY146" s="238">
        <v>3</v>
      </c>
      <c r="AZ146" s="238">
        <v>4</v>
      </c>
      <c r="BA146" s="238">
        <v>21</v>
      </c>
      <c r="BB146" s="238">
        <v>20</v>
      </c>
      <c r="BC146" s="238" t="s">
        <v>354</v>
      </c>
      <c r="BD146" s="238">
        <v>5</v>
      </c>
      <c r="BE146" s="238">
        <v>3</v>
      </c>
      <c r="BI146" s="238">
        <v>4</v>
      </c>
      <c r="BJ146" s="238">
        <v>98</v>
      </c>
      <c r="BK146" s="238">
        <v>60</v>
      </c>
      <c r="BL146" s="238">
        <v>11</v>
      </c>
      <c r="BM146" s="238">
        <v>21</v>
      </c>
      <c r="CT146" s="238">
        <v>400991</v>
      </c>
      <c r="CU146" s="238">
        <v>4971775</v>
      </c>
      <c r="CV146" s="238">
        <v>44.892515699999997</v>
      </c>
      <c r="CW146" s="238">
        <v>-94.253870399999997</v>
      </c>
      <c r="CX146" s="238" t="s">
        <v>359</v>
      </c>
      <c r="CY146" s="238" t="s">
        <v>659</v>
      </c>
    </row>
    <row r="147" spans="1:103" x14ac:dyDescent="0.25">
      <c r="A147" s="238">
        <v>678673</v>
      </c>
      <c r="B147" s="238">
        <v>3</v>
      </c>
      <c r="C147" s="238">
        <v>7</v>
      </c>
      <c r="D147" s="238">
        <v>147.99100000000001</v>
      </c>
      <c r="E147" s="238">
        <v>43</v>
      </c>
      <c r="G147" s="238" t="s">
        <v>656</v>
      </c>
      <c r="H147" s="238">
        <v>8</v>
      </c>
      <c r="I147" s="238">
        <v>22</v>
      </c>
      <c r="K147" s="238">
        <v>19200221</v>
      </c>
      <c r="M147" s="238">
        <v>1</v>
      </c>
      <c r="N147" s="238">
        <v>22</v>
      </c>
      <c r="O147" s="238">
        <v>2019</v>
      </c>
      <c r="P147" s="238" t="s">
        <v>368</v>
      </c>
      <c r="Q147" s="238">
        <v>8</v>
      </c>
      <c r="R147" s="238" t="s">
        <v>356</v>
      </c>
      <c r="S147" s="238">
        <v>3</v>
      </c>
      <c r="T147" s="238">
        <v>0</v>
      </c>
      <c r="U147" s="238">
        <v>2</v>
      </c>
      <c r="V147" s="238">
        <v>13</v>
      </c>
      <c r="W147" s="238">
        <v>10</v>
      </c>
      <c r="X147" s="238">
        <v>2</v>
      </c>
      <c r="Y147" s="238">
        <v>1</v>
      </c>
      <c r="Z147" s="238">
        <v>7</v>
      </c>
      <c r="AB147" s="238">
        <v>3</v>
      </c>
      <c r="AC147" s="238">
        <v>98</v>
      </c>
      <c r="AD147" s="238" t="s">
        <v>581</v>
      </c>
      <c r="AF147" s="238" t="s">
        <v>426</v>
      </c>
      <c r="AG147" s="238">
        <v>8</v>
      </c>
      <c r="AH147" s="238">
        <v>2</v>
      </c>
      <c r="AI147" s="238">
        <v>2</v>
      </c>
      <c r="AJ147" s="238">
        <v>4</v>
      </c>
      <c r="AK147" s="238">
        <v>21</v>
      </c>
      <c r="AL147" s="238">
        <v>17</v>
      </c>
      <c r="AM147" s="238" t="s">
        <v>354</v>
      </c>
      <c r="AN147" s="238">
        <v>5</v>
      </c>
      <c r="AO147" s="238">
        <v>71</v>
      </c>
      <c r="AS147" s="238">
        <v>12</v>
      </c>
      <c r="AT147" s="238">
        <v>9</v>
      </c>
      <c r="AU147" s="238">
        <v>60</v>
      </c>
      <c r="AV147" s="238">
        <v>11</v>
      </c>
      <c r="AW147" s="238">
        <v>21</v>
      </c>
      <c r="AX147" s="238">
        <v>2</v>
      </c>
      <c r="AY147" s="238">
        <v>3</v>
      </c>
      <c r="AZ147" s="238">
        <v>3</v>
      </c>
      <c r="BA147" s="238">
        <v>21</v>
      </c>
      <c r="BB147" s="238">
        <v>47</v>
      </c>
      <c r="BC147" s="238" t="s">
        <v>354</v>
      </c>
      <c r="BD147" s="238">
        <v>5</v>
      </c>
      <c r="BE147" s="238">
        <v>1</v>
      </c>
      <c r="BI147" s="238">
        <v>12</v>
      </c>
      <c r="BJ147" s="238">
        <v>9</v>
      </c>
      <c r="BK147" s="238">
        <v>60</v>
      </c>
      <c r="BL147" s="238">
        <v>11</v>
      </c>
      <c r="BM147" s="238">
        <v>21</v>
      </c>
      <c r="CT147" s="238">
        <v>401375.84455168998</v>
      </c>
      <c r="CU147" s="238">
        <v>4971794.0140546896</v>
      </c>
      <c r="CV147" s="238">
        <v>44.892739779999999</v>
      </c>
      <c r="CW147" s="238">
        <v>-94.249004009999993</v>
      </c>
      <c r="CX147" s="238" t="s">
        <v>359</v>
      </c>
      <c r="CY147" s="238" t="s">
        <v>660</v>
      </c>
    </row>
    <row r="148" spans="1:103" x14ac:dyDescent="0.25">
      <c r="A148" s="238">
        <v>567020</v>
      </c>
      <c r="B148" s="238">
        <v>3</v>
      </c>
      <c r="C148" s="238">
        <v>7</v>
      </c>
      <c r="D148" s="238">
        <v>148.06700000000001</v>
      </c>
      <c r="E148" s="238">
        <v>43</v>
      </c>
      <c r="G148" s="238" t="s">
        <v>656</v>
      </c>
      <c r="H148" s="238">
        <v>8</v>
      </c>
      <c r="I148" s="238">
        <v>22</v>
      </c>
      <c r="K148" s="238">
        <v>18001618</v>
      </c>
      <c r="M148" s="238">
        <v>2</v>
      </c>
      <c r="N148" s="238">
        <v>19</v>
      </c>
      <c r="O148" s="238">
        <v>2018</v>
      </c>
      <c r="P148" s="238" t="s">
        <v>361</v>
      </c>
      <c r="Q148" s="238">
        <v>10</v>
      </c>
      <c r="R148" s="238" t="s">
        <v>356</v>
      </c>
      <c r="S148" s="238">
        <v>5</v>
      </c>
      <c r="T148" s="238">
        <v>0</v>
      </c>
      <c r="U148" s="238">
        <v>1</v>
      </c>
      <c r="W148" s="238">
        <v>35</v>
      </c>
      <c r="X148" s="238">
        <v>2</v>
      </c>
      <c r="Y148" s="238">
        <v>1</v>
      </c>
      <c r="Z148" s="238">
        <v>5</v>
      </c>
      <c r="AA148" s="238">
        <v>7</v>
      </c>
      <c r="AB148" s="238">
        <v>5</v>
      </c>
      <c r="AC148" s="238">
        <v>98</v>
      </c>
      <c r="AD148" s="238" t="s">
        <v>581</v>
      </c>
      <c r="AF148" s="238" t="s">
        <v>426</v>
      </c>
      <c r="AG148" s="238">
        <v>3</v>
      </c>
      <c r="AH148" s="238">
        <v>2</v>
      </c>
      <c r="AI148" s="238">
        <v>3</v>
      </c>
      <c r="AJ148" s="238">
        <v>4</v>
      </c>
      <c r="AK148" s="238">
        <v>21</v>
      </c>
      <c r="AL148" s="238">
        <v>22</v>
      </c>
      <c r="AM148" s="238" t="s">
        <v>354</v>
      </c>
      <c r="AN148" s="238">
        <v>5</v>
      </c>
      <c r="AO148" s="238">
        <v>71</v>
      </c>
      <c r="AP148" s="238">
        <v>62</v>
      </c>
      <c r="AS148" s="238">
        <v>12</v>
      </c>
      <c r="AT148" s="238">
        <v>9</v>
      </c>
      <c r="AU148" s="238">
        <v>60</v>
      </c>
      <c r="AV148" s="238">
        <v>11</v>
      </c>
      <c r="AW148" s="238">
        <v>21</v>
      </c>
      <c r="CT148" s="238">
        <v>401499.01331428299</v>
      </c>
      <c r="CU148" s="238">
        <v>4971776.1768488903</v>
      </c>
      <c r="CV148" s="238">
        <v>44.892596300000001</v>
      </c>
      <c r="CW148" s="238">
        <v>-94.24744106</v>
      </c>
      <c r="CX148" s="238" t="s">
        <v>359</v>
      </c>
      <c r="CY148" s="238" t="s">
        <v>661</v>
      </c>
    </row>
    <row r="149" spans="1:103" x14ac:dyDescent="0.25">
      <c r="A149" s="238">
        <v>836939</v>
      </c>
      <c r="B149" s="238">
        <v>3</v>
      </c>
      <c r="C149" s="238">
        <v>7</v>
      </c>
      <c r="D149" s="238">
        <v>148.10400000000001</v>
      </c>
      <c r="E149" s="238">
        <v>43</v>
      </c>
      <c r="G149" s="238" t="s">
        <v>662</v>
      </c>
      <c r="H149" s="238">
        <v>8</v>
      </c>
      <c r="I149" s="238">
        <v>22</v>
      </c>
      <c r="K149" s="238">
        <v>20201910</v>
      </c>
      <c r="L149" s="238">
        <v>202370029</v>
      </c>
      <c r="M149" s="238">
        <v>8</v>
      </c>
      <c r="N149" s="238">
        <v>24</v>
      </c>
      <c r="O149" s="238">
        <v>2020</v>
      </c>
      <c r="P149" s="238" t="s">
        <v>361</v>
      </c>
      <c r="Q149" s="238">
        <v>9</v>
      </c>
      <c r="R149" s="238" t="s">
        <v>356</v>
      </c>
      <c r="S149" s="238">
        <v>5</v>
      </c>
      <c r="T149" s="238">
        <v>0</v>
      </c>
      <c r="U149" s="238">
        <v>2</v>
      </c>
      <c r="V149" s="238">
        <v>11</v>
      </c>
      <c r="W149" s="238">
        <v>10</v>
      </c>
      <c r="X149" s="238">
        <v>2</v>
      </c>
      <c r="Y149" s="238">
        <v>1</v>
      </c>
      <c r="Z149" s="238">
        <v>1</v>
      </c>
      <c r="AB149" s="238">
        <v>1</v>
      </c>
      <c r="AC149" s="238">
        <v>98</v>
      </c>
      <c r="AD149" s="238">
        <v>7</v>
      </c>
      <c r="AF149" s="238" t="s">
        <v>426</v>
      </c>
      <c r="AG149" s="238">
        <v>6</v>
      </c>
      <c r="AH149" s="238">
        <v>2</v>
      </c>
      <c r="AI149" s="238">
        <v>4</v>
      </c>
      <c r="AJ149" s="238">
        <v>4</v>
      </c>
      <c r="AK149" s="238">
        <v>21</v>
      </c>
      <c r="AL149" s="238">
        <v>33</v>
      </c>
      <c r="AM149" s="238" t="s">
        <v>354</v>
      </c>
      <c r="AN149" s="238">
        <v>5</v>
      </c>
      <c r="AO149" s="238">
        <v>1</v>
      </c>
      <c r="AS149" s="238">
        <v>12</v>
      </c>
      <c r="AT149" s="238">
        <v>9</v>
      </c>
      <c r="AU149" s="238">
        <v>60</v>
      </c>
      <c r="AV149" s="238">
        <v>11</v>
      </c>
      <c r="AW149" s="238">
        <v>23</v>
      </c>
      <c r="AX149" s="238">
        <v>1</v>
      </c>
      <c r="AY149" s="238">
        <v>3</v>
      </c>
      <c r="AZ149" s="238">
        <v>3</v>
      </c>
      <c r="BA149" s="238">
        <v>21</v>
      </c>
      <c r="BI149" s="238">
        <v>12</v>
      </c>
      <c r="BJ149" s="238">
        <v>9</v>
      </c>
      <c r="BK149" s="238">
        <v>60</v>
      </c>
      <c r="BL149" s="238">
        <v>11</v>
      </c>
      <c r="BM149" s="238">
        <v>23</v>
      </c>
      <c r="CT149" s="238">
        <v>401545.17822369002</v>
      </c>
      <c r="CU149" s="238">
        <v>4971768.6140038902</v>
      </c>
      <c r="CV149" s="238">
        <v>44.892534619999999</v>
      </c>
      <c r="CW149" s="238">
        <v>-94.246855089999997</v>
      </c>
      <c r="CX149" s="238" t="s">
        <v>359</v>
      </c>
      <c r="CY149" s="238" t="s">
        <v>663</v>
      </c>
    </row>
    <row r="150" spans="1:103" x14ac:dyDescent="0.25">
      <c r="A150" s="238">
        <v>10808369</v>
      </c>
      <c r="B150" s="238">
        <v>3</v>
      </c>
      <c r="C150" s="238">
        <v>7</v>
      </c>
      <c r="D150" s="238">
        <v>148.38499999999999</v>
      </c>
      <c r="E150" s="238">
        <v>43</v>
      </c>
      <c r="G150" s="238" t="s">
        <v>664</v>
      </c>
      <c r="H150" s="238">
        <v>8</v>
      </c>
      <c r="I150" s="238">
        <v>22</v>
      </c>
      <c r="K150" s="238">
        <v>12200226</v>
      </c>
      <c r="L150" s="238">
        <v>120630165</v>
      </c>
      <c r="M150" s="238">
        <v>2</v>
      </c>
      <c r="N150" s="238">
        <v>22</v>
      </c>
      <c r="O150" s="238">
        <v>2012</v>
      </c>
      <c r="P150" s="238" t="s">
        <v>355</v>
      </c>
      <c r="Q150" s="238">
        <v>16</v>
      </c>
      <c r="S150" s="238">
        <v>5</v>
      </c>
      <c r="T150" s="238">
        <v>0</v>
      </c>
      <c r="U150" s="238">
        <v>1</v>
      </c>
      <c r="V150" s="238">
        <v>7</v>
      </c>
      <c r="W150" s="238">
        <v>75</v>
      </c>
      <c r="X150" s="238">
        <v>2</v>
      </c>
      <c r="Y150" s="238">
        <v>1</v>
      </c>
      <c r="Z150" s="238">
        <v>1</v>
      </c>
      <c r="AB150" s="238">
        <v>1</v>
      </c>
      <c r="AC150" s="238">
        <v>98</v>
      </c>
      <c r="AD150" s="238" t="s">
        <v>428</v>
      </c>
      <c r="AE150" s="238">
        <v>148</v>
      </c>
      <c r="AF150" s="238" t="s">
        <v>426</v>
      </c>
      <c r="AG150" s="238">
        <v>3</v>
      </c>
      <c r="AH150" s="238">
        <v>2</v>
      </c>
      <c r="AI150" s="238">
        <v>2</v>
      </c>
      <c r="AJ150" s="238">
        <v>3</v>
      </c>
      <c r="AK150" s="238">
        <v>21</v>
      </c>
      <c r="AL150" s="238">
        <v>51</v>
      </c>
      <c r="AM150" s="238" t="s">
        <v>354</v>
      </c>
      <c r="AN150" s="238">
        <v>90</v>
      </c>
      <c r="AO150" s="238">
        <v>15</v>
      </c>
      <c r="AS150" s="238">
        <v>5</v>
      </c>
      <c r="AT150" s="238">
        <v>98</v>
      </c>
      <c r="AU150" s="238">
        <v>60</v>
      </c>
      <c r="AV150" s="238">
        <v>11</v>
      </c>
      <c r="AW150" s="238">
        <v>21</v>
      </c>
      <c r="CT150" s="238">
        <v>402010</v>
      </c>
      <c r="CU150" s="238">
        <v>4971762</v>
      </c>
      <c r="CV150" s="238">
        <v>44.892539300000003</v>
      </c>
      <c r="CW150" s="238">
        <v>-94.240963199999996</v>
      </c>
      <c r="CX150" s="238" t="s">
        <v>359</v>
      </c>
      <c r="CY150" s="238" t="s">
        <v>665</v>
      </c>
    </row>
    <row r="151" spans="1:103" x14ac:dyDescent="0.25">
      <c r="A151" s="238">
        <v>689389</v>
      </c>
      <c r="B151" s="238">
        <v>3</v>
      </c>
      <c r="C151" s="238">
        <v>7</v>
      </c>
      <c r="D151" s="238">
        <v>148.47200000000001</v>
      </c>
      <c r="E151" s="238">
        <v>43</v>
      </c>
      <c r="G151" s="238" t="s">
        <v>656</v>
      </c>
      <c r="H151" s="238">
        <v>8</v>
      </c>
      <c r="I151" s="238">
        <v>22</v>
      </c>
      <c r="K151" s="238">
        <v>19200533</v>
      </c>
      <c r="M151" s="238">
        <v>2</v>
      </c>
      <c r="N151" s="238">
        <v>12</v>
      </c>
      <c r="O151" s="238">
        <v>2019</v>
      </c>
      <c r="P151" s="238" t="s">
        <v>368</v>
      </c>
      <c r="Q151" s="238">
        <v>20</v>
      </c>
      <c r="R151" s="238" t="s">
        <v>369</v>
      </c>
      <c r="S151" s="238">
        <v>5</v>
      </c>
      <c r="T151" s="238">
        <v>0</v>
      </c>
      <c r="U151" s="238">
        <v>1</v>
      </c>
      <c r="W151" s="238">
        <v>25</v>
      </c>
      <c r="X151" s="238">
        <v>2</v>
      </c>
      <c r="Y151" s="238">
        <v>6</v>
      </c>
      <c r="Z151" s="238">
        <v>1</v>
      </c>
      <c r="AB151" s="238">
        <v>5</v>
      </c>
      <c r="AC151" s="238">
        <v>98</v>
      </c>
      <c r="AD151" s="238" t="s">
        <v>581</v>
      </c>
      <c r="AF151" s="238" t="s">
        <v>426</v>
      </c>
      <c r="AG151" s="238">
        <v>4</v>
      </c>
      <c r="AH151" s="238">
        <v>2</v>
      </c>
      <c r="AI151" s="238">
        <v>2</v>
      </c>
      <c r="AJ151" s="238">
        <v>3</v>
      </c>
      <c r="AK151" s="238">
        <v>27</v>
      </c>
      <c r="AL151" s="238">
        <v>20</v>
      </c>
      <c r="AM151" s="238" t="s">
        <v>363</v>
      </c>
      <c r="AN151" s="238">
        <v>5</v>
      </c>
      <c r="AO151" s="238">
        <v>1</v>
      </c>
      <c r="AS151" s="238">
        <v>12</v>
      </c>
      <c r="AT151" s="238">
        <v>9</v>
      </c>
      <c r="AU151" s="238">
        <v>60</v>
      </c>
      <c r="AV151" s="238">
        <v>11</v>
      </c>
      <c r="AW151" s="238">
        <v>21</v>
      </c>
      <c r="CT151" s="238">
        <v>402150.546101093</v>
      </c>
      <c r="CU151" s="238">
        <v>4971768.6140038902</v>
      </c>
      <c r="CV151" s="238">
        <v>44.892618050000003</v>
      </c>
      <c r="CW151" s="238">
        <v>-94.239190359999995</v>
      </c>
      <c r="CX151" s="238" t="s">
        <v>359</v>
      </c>
      <c r="CY151" s="238" t="s">
        <v>666</v>
      </c>
    </row>
    <row r="152" spans="1:103" x14ac:dyDescent="0.25">
      <c r="A152" s="238">
        <v>748199</v>
      </c>
      <c r="B152" s="238">
        <v>3</v>
      </c>
      <c r="C152" s="238">
        <v>7</v>
      </c>
      <c r="D152" s="238">
        <v>148.596</v>
      </c>
      <c r="E152" s="238">
        <v>43</v>
      </c>
      <c r="G152" s="238" t="s">
        <v>662</v>
      </c>
      <c r="H152" s="238">
        <v>8</v>
      </c>
      <c r="I152" s="238">
        <v>22</v>
      </c>
      <c r="K152" s="238">
        <v>19009144</v>
      </c>
      <c r="M152" s="238">
        <v>9</v>
      </c>
      <c r="N152" s="238">
        <v>16</v>
      </c>
      <c r="O152" s="238">
        <v>2019</v>
      </c>
      <c r="P152" s="238" t="s">
        <v>361</v>
      </c>
      <c r="Q152" s="238">
        <v>8</v>
      </c>
      <c r="R152" s="238" t="s">
        <v>369</v>
      </c>
      <c r="S152" s="238">
        <v>5</v>
      </c>
      <c r="T152" s="238">
        <v>0</v>
      </c>
      <c r="U152" s="238">
        <v>2</v>
      </c>
      <c r="V152" s="238">
        <v>5</v>
      </c>
      <c r="W152" s="238">
        <v>10</v>
      </c>
      <c r="X152" s="238">
        <v>4</v>
      </c>
      <c r="Y152" s="238">
        <v>1</v>
      </c>
      <c r="Z152" s="238">
        <v>1</v>
      </c>
      <c r="AB152" s="238">
        <v>1</v>
      </c>
      <c r="AC152" s="238">
        <v>98</v>
      </c>
      <c r="AD152" s="238" t="s">
        <v>581</v>
      </c>
      <c r="AF152" s="238" t="s">
        <v>426</v>
      </c>
      <c r="AG152" s="238">
        <v>10</v>
      </c>
      <c r="AH152" s="238">
        <v>2</v>
      </c>
      <c r="AI152" s="238">
        <v>5</v>
      </c>
      <c r="AJ152" s="238">
        <v>3</v>
      </c>
      <c r="AK152" s="238">
        <v>24</v>
      </c>
      <c r="AL152" s="238">
        <v>36</v>
      </c>
      <c r="AM152" s="238" t="s">
        <v>363</v>
      </c>
      <c r="AN152" s="238">
        <v>5</v>
      </c>
      <c r="AO152" s="238">
        <v>1</v>
      </c>
      <c r="AS152" s="238">
        <v>12</v>
      </c>
      <c r="AT152" s="238">
        <v>23</v>
      </c>
      <c r="AU152" s="238">
        <v>60</v>
      </c>
      <c r="AV152" s="238">
        <v>11</v>
      </c>
      <c r="AW152" s="238">
        <v>21</v>
      </c>
      <c r="AX152" s="238">
        <v>2</v>
      </c>
      <c r="AY152" s="238">
        <v>2</v>
      </c>
      <c r="AZ152" s="238">
        <v>3</v>
      </c>
      <c r="BA152" s="238">
        <v>21</v>
      </c>
      <c r="BB152" s="238">
        <v>27</v>
      </c>
      <c r="BC152" s="238" t="s">
        <v>354</v>
      </c>
      <c r="BD152" s="238">
        <v>5</v>
      </c>
      <c r="BE152" s="238">
        <v>71</v>
      </c>
      <c r="BI152" s="238">
        <v>12</v>
      </c>
      <c r="BJ152" s="238">
        <v>23</v>
      </c>
      <c r="BK152" s="238">
        <v>60</v>
      </c>
      <c r="BL152" s="238">
        <v>11</v>
      </c>
      <c r="BM152" s="238">
        <v>21</v>
      </c>
      <c r="CT152" s="238">
        <v>402349.41417993698</v>
      </c>
      <c r="CU152" s="238">
        <v>4971757.6576161496</v>
      </c>
      <c r="CV152" s="238">
        <v>44.89254674</v>
      </c>
      <c r="CW152" s="238">
        <v>-94.236670320000002</v>
      </c>
      <c r="CX152" s="238" t="s">
        <v>359</v>
      </c>
      <c r="CY152" s="238" t="s">
        <v>667</v>
      </c>
    </row>
    <row r="153" spans="1:103" x14ac:dyDescent="0.25">
      <c r="A153" s="238">
        <v>10966423</v>
      </c>
      <c r="B153" s="238">
        <v>3</v>
      </c>
      <c r="C153" s="238">
        <v>7</v>
      </c>
      <c r="D153" s="238">
        <v>148.624</v>
      </c>
      <c r="E153" s="238">
        <v>43</v>
      </c>
      <c r="G153" s="238" t="s">
        <v>664</v>
      </c>
      <c r="H153" s="238">
        <v>8</v>
      </c>
      <c r="I153" s="238">
        <v>22</v>
      </c>
      <c r="K153" s="238">
        <v>14200323</v>
      </c>
      <c r="L153" s="238">
        <v>140590315</v>
      </c>
      <c r="M153" s="238">
        <v>2</v>
      </c>
      <c r="N153" s="238">
        <v>21</v>
      </c>
      <c r="O153" s="238">
        <v>2014</v>
      </c>
      <c r="P153" s="238" t="s">
        <v>362</v>
      </c>
      <c r="Q153" s="238">
        <v>17</v>
      </c>
      <c r="S153" s="238">
        <v>4</v>
      </c>
      <c r="T153" s="238">
        <v>0</v>
      </c>
      <c r="U153" s="238">
        <v>2</v>
      </c>
      <c r="V153" s="238">
        <v>1</v>
      </c>
      <c r="W153" s="238">
        <v>10</v>
      </c>
      <c r="X153" s="238">
        <v>4</v>
      </c>
      <c r="Y153" s="238">
        <v>1</v>
      </c>
      <c r="Z153" s="238">
        <v>7</v>
      </c>
      <c r="AB153" s="238">
        <v>5</v>
      </c>
      <c r="AC153" s="238">
        <v>98</v>
      </c>
      <c r="AD153" s="238" t="s">
        <v>428</v>
      </c>
      <c r="AE153" s="238" t="s">
        <v>668</v>
      </c>
      <c r="AF153" s="238" t="s">
        <v>426</v>
      </c>
      <c r="AG153" s="238">
        <v>7</v>
      </c>
      <c r="AH153" s="238">
        <v>1</v>
      </c>
      <c r="AI153" s="238">
        <v>4</v>
      </c>
      <c r="AJ153" s="238">
        <v>4</v>
      </c>
      <c r="AK153" s="238">
        <v>21</v>
      </c>
      <c r="AL153" s="238">
        <v>46</v>
      </c>
      <c r="AM153" s="238" t="s">
        <v>354</v>
      </c>
      <c r="AN153" s="238">
        <v>1</v>
      </c>
      <c r="AO153" s="238">
        <v>18</v>
      </c>
      <c r="AP153" s="238">
        <v>3</v>
      </c>
      <c r="AS153" s="238">
        <v>7</v>
      </c>
      <c r="AT153" s="238">
        <v>2</v>
      </c>
      <c r="AU153" s="238">
        <v>60</v>
      </c>
      <c r="AV153" s="238">
        <v>11</v>
      </c>
      <c r="AW153" s="238">
        <v>21</v>
      </c>
      <c r="AX153" s="238">
        <v>2</v>
      </c>
      <c r="AY153" s="238">
        <v>2</v>
      </c>
      <c r="AZ153" s="238">
        <v>4</v>
      </c>
      <c r="BA153" s="238">
        <v>21</v>
      </c>
      <c r="BB153" s="238">
        <v>42</v>
      </c>
      <c r="BC153" s="238" t="s">
        <v>363</v>
      </c>
      <c r="BD153" s="238">
        <v>5</v>
      </c>
      <c r="BE153" s="238">
        <v>1</v>
      </c>
      <c r="BI153" s="238">
        <v>7</v>
      </c>
      <c r="BJ153" s="238">
        <v>2</v>
      </c>
      <c r="BK153" s="238">
        <v>60</v>
      </c>
      <c r="BL153" s="238">
        <v>11</v>
      </c>
      <c r="BM153" s="238">
        <v>21</v>
      </c>
      <c r="CT153" s="238">
        <v>402395</v>
      </c>
      <c r="CU153" s="238">
        <v>4971757</v>
      </c>
      <c r="CV153" s="238">
        <v>44.892544000000001</v>
      </c>
      <c r="CW153" s="238">
        <v>-94.236090899999994</v>
      </c>
      <c r="CX153" s="238" t="s">
        <v>359</v>
      </c>
      <c r="CY153" s="238" t="s">
        <v>669</v>
      </c>
    </row>
    <row r="154" spans="1:103" x14ac:dyDescent="0.25">
      <c r="A154" s="238">
        <v>10735757</v>
      </c>
      <c r="B154" s="238">
        <v>3</v>
      </c>
      <c r="C154" s="238">
        <v>7</v>
      </c>
      <c r="D154" s="238">
        <v>148.79400000000001</v>
      </c>
      <c r="E154" s="238">
        <v>43</v>
      </c>
      <c r="G154" s="238" t="s">
        <v>664</v>
      </c>
      <c r="H154" s="238">
        <v>8</v>
      </c>
      <c r="I154" s="238">
        <v>22</v>
      </c>
      <c r="L154" s="238">
        <v>111540112</v>
      </c>
      <c r="M154" s="238">
        <v>3</v>
      </c>
      <c r="N154" s="238">
        <v>17</v>
      </c>
      <c r="O154" s="238">
        <v>2011</v>
      </c>
      <c r="P154" s="238" t="s">
        <v>384</v>
      </c>
      <c r="Q154" s="238">
        <v>21</v>
      </c>
      <c r="S154" s="238">
        <v>3</v>
      </c>
      <c r="T154" s="238">
        <v>0</v>
      </c>
      <c r="U154" s="238">
        <v>1</v>
      </c>
      <c r="V154" s="238">
        <v>8</v>
      </c>
      <c r="W154" s="238">
        <v>16</v>
      </c>
      <c r="Y154" s="238">
        <v>6</v>
      </c>
      <c r="Z154" s="238">
        <v>1</v>
      </c>
      <c r="AB154" s="238">
        <v>1</v>
      </c>
      <c r="AF154" s="238" t="s">
        <v>426</v>
      </c>
      <c r="AG154" s="238">
        <v>4</v>
      </c>
      <c r="AH154" s="238">
        <v>2</v>
      </c>
      <c r="AI154" s="238">
        <v>4</v>
      </c>
      <c r="AJ154" s="238">
        <v>4</v>
      </c>
      <c r="AK154" s="238">
        <v>21</v>
      </c>
      <c r="AL154" s="238">
        <v>45</v>
      </c>
      <c r="AM154" s="238" t="s">
        <v>363</v>
      </c>
      <c r="AT154" s="238">
        <v>98</v>
      </c>
      <c r="AU154" s="238">
        <v>60</v>
      </c>
      <c r="CT154" s="238">
        <v>402668</v>
      </c>
      <c r="CU154" s="238">
        <v>4971752</v>
      </c>
      <c r="CV154" s="238">
        <v>44.892535899999999</v>
      </c>
      <c r="CW154" s="238">
        <v>-94.232636499999998</v>
      </c>
      <c r="CX154" s="238" t="s">
        <v>359</v>
      </c>
    </row>
    <row r="155" spans="1:103" x14ac:dyDescent="0.25">
      <c r="A155" s="238">
        <v>10832454</v>
      </c>
      <c r="B155" s="238">
        <v>3</v>
      </c>
      <c r="C155" s="238">
        <v>7</v>
      </c>
      <c r="D155" s="238">
        <v>148.79400000000001</v>
      </c>
      <c r="E155" s="238">
        <v>43</v>
      </c>
      <c r="G155" s="238" t="s">
        <v>664</v>
      </c>
      <c r="H155" s="238">
        <v>8</v>
      </c>
      <c r="I155" s="238">
        <v>22</v>
      </c>
      <c r="K155" s="238">
        <v>12201242</v>
      </c>
      <c r="L155" s="238">
        <v>123150154</v>
      </c>
      <c r="M155" s="238">
        <v>11</v>
      </c>
      <c r="N155" s="238">
        <v>9</v>
      </c>
      <c r="O155" s="238">
        <v>2012</v>
      </c>
      <c r="P155" s="238" t="s">
        <v>362</v>
      </c>
      <c r="Q155" s="238">
        <v>17</v>
      </c>
      <c r="S155" s="238">
        <v>5</v>
      </c>
      <c r="T155" s="238">
        <v>0</v>
      </c>
      <c r="U155" s="238">
        <v>1</v>
      </c>
      <c r="V155" s="238">
        <v>8</v>
      </c>
      <c r="W155" s="238">
        <v>16</v>
      </c>
      <c r="X155" s="238">
        <v>4</v>
      </c>
      <c r="Y155" s="238">
        <v>6</v>
      </c>
      <c r="Z155" s="238">
        <v>2</v>
      </c>
      <c r="AB155" s="238">
        <v>1</v>
      </c>
      <c r="AC155" s="238">
        <v>98</v>
      </c>
      <c r="AD155" s="238" t="s">
        <v>428</v>
      </c>
      <c r="AE155" s="238" t="s">
        <v>668</v>
      </c>
      <c r="AF155" s="238" t="s">
        <v>426</v>
      </c>
      <c r="AG155" s="238">
        <v>4</v>
      </c>
      <c r="AH155" s="238">
        <v>2</v>
      </c>
      <c r="AI155" s="238">
        <v>4</v>
      </c>
      <c r="AJ155" s="238">
        <v>3</v>
      </c>
      <c r="AK155" s="238">
        <v>21</v>
      </c>
      <c r="AL155" s="238">
        <v>25</v>
      </c>
      <c r="AM155" s="238" t="s">
        <v>363</v>
      </c>
      <c r="AN155" s="238">
        <v>5</v>
      </c>
      <c r="AO155" s="238">
        <v>1</v>
      </c>
      <c r="AS155" s="238">
        <v>7</v>
      </c>
      <c r="AT155" s="238">
        <v>5</v>
      </c>
      <c r="AU155" s="238">
        <v>60</v>
      </c>
      <c r="AV155" s="238">
        <v>11</v>
      </c>
      <c r="AW155" s="238">
        <v>21</v>
      </c>
      <c r="CT155" s="238">
        <v>402668</v>
      </c>
      <c r="CU155" s="238">
        <v>4971752</v>
      </c>
      <c r="CV155" s="238">
        <v>44.892535899999999</v>
      </c>
      <c r="CW155" s="238">
        <v>-94.232636499999998</v>
      </c>
      <c r="CX155" s="238" t="s">
        <v>359</v>
      </c>
      <c r="CY155" s="238" t="s">
        <v>670</v>
      </c>
    </row>
    <row r="156" spans="1:103" x14ac:dyDescent="0.25">
      <c r="A156" s="238">
        <v>731461</v>
      </c>
      <c r="B156" s="238">
        <v>3</v>
      </c>
      <c r="C156" s="238">
        <v>7</v>
      </c>
      <c r="D156" s="238">
        <v>148.82</v>
      </c>
      <c r="E156" s="238">
        <v>43</v>
      </c>
      <c r="G156" s="238" t="s">
        <v>656</v>
      </c>
      <c r="H156" s="238">
        <v>8</v>
      </c>
      <c r="I156" s="238">
        <v>22</v>
      </c>
      <c r="K156" s="238">
        <v>19201751</v>
      </c>
      <c r="M156" s="238">
        <v>7</v>
      </c>
      <c r="N156" s="238">
        <v>4</v>
      </c>
      <c r="O156" s="238">
        <v>2019</v>
      </c>
      <c r="P156" s="238" t="s">
        <v>384</v>
      </c>
      <c r="Q156" s="238">
        <v>21</v>
      </c>
      <c r="R156" s="238" t="s">
        <v>356</v>
      </c>
      <c r="S156" s="238">
        <v>5</v>
      </c>
      <c r="T156" s="238">
        <v>0</v>
      </c>
      <c r="U156" s="238">
        <v>1</v>
      </c>
      <c r="W156" s="238">
        <v>16</v>
      </c>
      <c r="X156" s="238">
        <v>4</v>
      </c>
      <c r="Y156" s="238">
        <v>6</v>
      </c>
      <c r="Z156" s="238">
        <v>1</v>
      </c>
      <c r="AB156" s="238">
        <v>1</v>
      </c>
      <c r="AC156" s="238">
        <v>98</v>
      </c>
      <c r="AD156" s="238" t="s">
        <v>581</v>
      </c>
      <c r="AF156" s="238" t="s">
        <v>426</v>
      </c>
      <c r="AG156" s="238">
        <v>4</v>
      </c>
      <c r="AH156" s="238">
        <v>2</v>
      </c>
      <c r="AI156" s="238">
        <v>5</v>
      </c>
      <c r="AJ156" s="238">
        <v>4</v>
      </c>
      <c r="AK156" s="238">
        <v>21</v>
      </c>
      <c r="AL156" s="238">
        <v>35</v>
      </c>
      <c r="AM156" s="238" t="s">
        <v>363</v>
      </c>
      <c r="AN156" s="238">
        <v>5</v>
      </c>
      <c r="AO156" s="238">
        <v>1</v>
      </c>
      <c r="AS156" s="238">
        <v>12</v>
      </c>
      <c r="AT156" s="238">
        <v>9</v>
      </c>
      <c r="AU156" s="238">
        <v>60</v>
      </c>
      <c r="AV156" s="238">
        <v>13</v>
      </c>
      <c r="AW156" s="238">
        <v>22</v>
      </c>
      <c r="CT156" s="238">
        <v>402709.34721869498</v>
      </c>
      <c r="CU156" s="238">
        <v>4971764.3806620901</v>
      </c>
      <c r="CV156" s="238">
        <v>44.892656510000002</v>
      </c>
      <c r="CW156" s="238">
        <v>-94.232114390000007</v>
      </c>
      <c r="CX156" s="238" t="s">
        <v>391</v>
      </c>
      <c r="CY156" s="238" t="s">
        <v>671</v>
      </c>
    </row>
    <row r="157" spans="1:103" x14ac:dyDescent="0.25">
      <c r="A157" s="238">
        <v>408286</v>
      </c>
      <c r="B157" s="238">
        <v>3</v>
      </c>
      <c r="C157" s="238">
        <v>7</v>
      </c>
      <c r="D157" s="238">
        <v>148.84899999999999</v>
      </c>
      <c r="E157" s="238">
        <v>43</v>
      </c>
      <c r="G157" s="238" t="s">
        <v>656</v>
      </c>
      <c r="H157" s="238">
        <v>8</v>
      </c>
      <c r="I157" s="238">
        <v>22</v>
      </c>
      <c r="K157" s="238">
        <v>16202879</v>
      </c>
      <c r="M157" s="238">
        <v>12</v>
      </c>
      <c r="N157" s="238">
        <v>24</v>
      </c>
      <c r="O157" s="238">
        <v>2016</v>
      </c>
      <c r="P157" s="238" t="s">
        <v>364</v>
      </c>
      <c r="Q157" s="238">
        <v>7</v>
      </c>
      <c r="S157" s="238">
        <v>5</v>
      </c>
      <c r="T157" s="238">
        <v>0</v>
      </c>
      <c r="U157" s="238">
        <v>1</v>
      </c>
      <c r="W157" s="238">
        <v>83</v>
      </c>
      <c r="X157" s="238">
        <v>2</v>
      </c>
      <c r="Y157" s="238">
        <v>1</v>
      </c>
      <c r="Z157" s="238">
        <v>2</v>
      </c>
      <c r="AB157" s="238">
        <v>5</v>
      </c>
      <c r="AC157" s="238">
        <v>98</v>
      </c>
      <c r="AD157" s="238" t="s">
        <v>581</v>
      </c>
      <c r="AF157" s="238" t="s">
        <v>426</v>
      </c>
      <c r="AG157" s="238">
        <v>3</v>
      </c>
      <c r="AH157" s="238">
        <v>2</v>
      </c>
      <c r="AI157" s="238">
        <v>5</v>
      </c>
      <c r="AJ157" s="238">
        <v>4</v>
      </c>
      <c r="AK157" s="238">
        <v>21</v>
      </c>
      <c r="AL157" s="238">
        <v>17</v>
      </c>
      <c r="AM157" s="238" t="s">
        <v>363</v>
      </c>
      <c r="AN157" s="238">
        <v>5</v>
      </c>
      <c r="AO157" s="238">
        <v>71</v>
      </c>
      <c r="AP157" s="238">
        <v>68</v>
      </c>
      <c r="AS157" s="238">
        <v>12</v>
      </c>
      <c r="AT157" s="238">
        <v>9</v>
      </c>
      <c r="AV157" s="238">
        <v>13</v>
      </c>
      <c r="AW157" s="238">
        <v>21</v>
      </c>
      <c r="CT157" s="238">
        <v>402755.91397849598</v>
      </c>
      <c r="CU157" s="238">
        <v>4971768.6140038902</v>
      </c>
      <c r="CV157" s="238">
        <v>44.89270097</v>
      </c>
      <c r="CW157" s="238">
        <v>-94.231525610000006</v>
      </c>
      <c r="CX157" s="238" t="s">
        <v>391</v>
      </c>
      <c r="CY157" s="238" t="s">
        <v>672</v>
      </c>
    </row>
    <row r="158" spans="1:103" x14ac:dyDescent="0.25">
      <c r="A158" s="238">
        <v>10963092</v>
      </c>
      <c r="B158" s="238">
        <v>3</v>
      </c>
      <c r="C158" s="238">
        <v>7</v>
      </c>
      <c r="D158" s="238">
        <v>148.86000000000001</v>
      </c>
      <c r="E158" s="238">
        <v>43</v>
      </c>
      <c r="G158" s="238" t="s">
        <v>664</v>
      </c>
      <c r="H158" s="238">
        <v>8</v>
      </c>
      <c r="I158" s="238">
        <v>22</v>
      </c>
      <c r="K158" s="238">
        <v>14200131</v>
      </c>
      <c r="L158" s="238">
        <v>140300367</v>
      </c>
      <c r="M158" s="238">
        <v>1</v>
      </c>
      <c r="N158" s="238">
        <v>25</v>
      </c>
      <c r="O158" s="238">
        <v>2014</v>
      </c>
      <c r="P158" s="238" t="s">
        <v>364</v>
      </c>
      <c r="Q158" s="238">
        <v>6</v>
      </c>
      <c r="S158" s="238">
        <v>5</v>
      </c>
      <c r="T158" s="238">
        <v>0</v>
      </c>
      <c r="U158" s="238">
        <v>3</v>
      </c>
      <c r="V158" s="238">
        <v>10</v>
      </c>
      <c r="W158" s="238">
        <v>11</v>
      </c>
      <c r="X158" s="238">
        <v>2</v>
      </c>
      <c r="Y158" s="238">
        <v>6</v>
      </c>
      <c r="Z158" s="238">
        <v>7</v>
      </c>
      <c r="AB158" s="238">
        <v>5</v>
      </c>
      <c r="AC158" s="238">
        <v>98</v>
      </c>
      <c r="AD158" s="238" t="s">
        <v>428</v>
      </c>
      <c r="AE158" s="238" t="s">
        <v>668</v>
      </c>
      <c r="AF158" s="238" t="s">
        <v>426</v>
      </c>
      <c r="AG158" s="238">
        <v>5</v>
      </c>
      <c r="AH158" s="238">
        <v>2</v>
      </c>
      <c r="AI158" s="238">
        <v>2</v>
      </c>
      <c r="AJ158" s="238">
        <v>3</v>
      </c>
      <c r="AK158" s="238">
        <v>21</v>
      </c>
      <c r="AL158" s="238">
        <v>26</v>
      </c>
      <c r="AM158" s="238" t="s">
        <v>354</v>
      </c>
      <c r="AN158" s="238">
        <v>5</v>
      </c>
      <c r="AO158" s="238">
        <v>3</v>
      </c>
      <c r="AS158" s="238">
        <v>7</v>
      </c>
      <c r="AT158" s="238">
        <v>98</v>
      </c>
      <c r="AU158" s="238">
        <v>60</v>
      </c>
      <c r="AV158" s="238">
        <v>11</v>
      </c>
      <c r="AW158" s="238">
        <v>21</v>
      </c>
      <c r="AX158" s="238">
        <v>2</v>
      </c>
      <c r="AY158" s="238">
        <v>2</v>
      </c>
      <c r="AZ158" s="238">
        <v>3</v>
      </c>
      <c r="BA158" s="238">
        <v>21</v>
      </c>
      <c r="BB158" s="238">
        <v>30</v>
      </c>
      <c r="BC158" s="238" t="s">
        <v>363</v>
      </c>
      <c r="BD158" s="238">
        <v>5</v>
      </c>
      <c r="BE158" s="238">
        <v>3</v>
      </c>
      <c r="BI158" s="238">
        <v>7</v>
      </c>
      <c r="BJ158" s="238">
        <v>98</v>
      </c>
      <c r="BK158" s="238">
        <v>60</v>
      </c>
      <c r="BL158" s="238">
        <v>11</v>
      </c>
      <c r="BM158" s="238">
        <v>21</v>
      </c>
      <c r="BN158" s="238">
        <v>2</v>
      </c>
      <c r="BO158" s="238">
        <v>2</v>
      </c>
      <c r="BP158" s="238">
        <v>3</v>
      </c>
      <c r="BQ158" s="238">
        <v>21</v>
      </c>
      <c r="BR158" s="238">
        <v>35</v>
      </c>
      <c r="BS158" s="238" t="s">
        <v>354</v>
      </c>
      <c r="BT158" s="238">
        <v>5</v>
      </c>
      <c r="BU158" s="238">
        <v>1</v>
      </c>
      <c r="BY158" s="238">
        <v>7</v>
      </c>
      <c r="BZ158" s="238">
        <v>98</v>
      </c>
      <c r="CA158" s="238">
        <v>60</v>
      </c>
      <c r="CB158" s="238">
        <v>11</v>
      </c>
      <c r="CC158" s="238">
        <v>21</v>
      </c>
      <c r="CT158" s="238">
        <v>402774</v>
      </c>
      <c r="CU158" s="238">
        <v>4971751</v>
      </c>
      <c r="CV158" s="238">
        <v>44.892546600000003</v>
      </c>
      <c r="CW158" s="238">
        <v>-94.231287499999993</v>
      </c>
      <c r="CX158" s="238" t="s">
        <v>359</v>
      </c>
      <c r="CY158" s="238" t="s">
        <v>673</v>
      </c>
    </row>
    <row r="159" spans="1:103" x14ac:dyDescent="0.25">
      <c r="A159" s="238">
        <v>806980</v>
      </c>
      <c r="B159" s="238">
        <v>3</v>
      </c>
      <c r="C159" s="238">
        <v>7</v>
      </c>
      <c r="D159" s="238">
        <v>148.90299999999999</v>
      </c>
      <c r="E159" s="238">
        <v>43</v>
      </c>
      <c r="G159" s="238" t="s">
        <v>656</v>
      </c>
      <c r="H159" s="238">
        <v>8</v>
      </c>
      <c r="I159" s="238">
        <v>22</v>
      </c>
      <c r="K159" s="238">
        <v>20003141</v>
      </c>
      <c r="L159" s="238">
        <v>201040099</v>
      </c>
      <c r="M159" s="238">
        <v>4</v>
      </c>
      <c r="N159" s="238">
        <v>13</v>
      </c>
      <c r="O159" s="238">
        <v>2020</v>
      </c>
      <c r="P159" s="238" t="s">
        <v>361</v>
      </c>
      <c r="Q159" s="238">
        <v>4</v>
      </c>
      <c r="R159" s="238" t="s">
        <v>369</v>
      </c>
      <c r="S159" s="238">
        <v>5</v>
      </c>
      <c r="T159" s="238">
        <v>0</v>
      </c>
      <c r="U159" s="238">
        <v>1</v>
      </c>
      <c r="W159" s="238">
        <v>83</v>
      </c>
      <c r="X159" s="238">
        <v>2</v>
      </c>
      <c r="Y159" s="238">
        <v>6</v>
      </c>
      <c r="Z159" s="238">
        <v>2</v>
      </c>
      <c r="AB159" s="238">
        <v>5</v>
      </c>
      <c r="AC159" s="238">
        <v>98</v>
      </c>
      <c r="AD159" s="238">
        <v>7</v>
      </c>
      <c r="AF159" s="238" t="s">
        <v>426</v>
      </c>
      <c r="AG159" s="238">
        <v>3</v>
      </c>
      <c r="AH159" s="238">
        <v>2</v>
      </c>
      <c r="AI159" s="238">
        <v>3</v>
      </c>
      <c r="AJ159" s="238">
        <v>3</v>
      </c>
      <c r="AK159" s="238">
        <v>32</v>
      </c>
      <c r="AL159" s="238">
        <v>62</v>
      </c>
      <c r="AM159" s="238" t="s">
        <v>354</v>
      </c>
      <c r="AN159" s="238">
        <v>5</v>
      </c>
      <c r="AO159" s="238">
        <v>62</v>
      </c>
      <c r="AS159" s="238">
        <v>12</v>
      </c>
      <c r="AT159" s="238">
        <v>9</v>
      </c>
      <c r="AU159" s="238">
        <v>60</v>
      </c>
      <c r="AV159" s="238">
        <v>12</v>
      </c>
      <c r="AW159" s="238">
        <v>21</v>
      </c>
      <c r="CT159" s="238">
        <v>402829.53050503298</v>
      </c>
      <c r="CU159" s="238">
        <v>4971751.1288619395</v>
      </c>
      <c r="CV159" s="238">
        <v>44.892553659999997</v>
      </c>
      <c r="CW159" s="238">
        <v>-94.230590169999999</v>
      </c>
      <c r="CX159" s="238" t="s">
        <v>359</v>
      </c>
      <c r="CY159" s="238" t="s">
        <v>674</v>
      </c>
    </row>
    <row r="160" spans="1:103" x14ac:dyDescent="0.25">
      <c r="A160" s="238">
        <v>591415</v>
      </c>
      <c r="B160" s="238">
        <v>3</v>
      </c>
      <c r="C160" s="238">
        <v>7</v>
      </c>
      <c r="D160" s="238">
        <v>148.90899999999999</v>
      </c>
      <c r="E160" s="238">
        <v>43</v>
      </c>
      <c r="F160" s="238" t="s">
        <v>675</v>
      </c>
      <c r="H160" s="238">
        <v>8</v>
      </c>
      <c r="I160" s="238">
        <v>22</v>
      </c>
      <c r="K160" s="238">
        <v>18201020</v>
      </c>
      <c r="M160" s="238">
        <v>4</v>
      </c>
      <c r="N160" s="238">
        <v>15</v>
      </c>
      <c r="O160" s="238">
        <v>2018</v>
      </c>
      <c r="P160" s="238" t="s">
        <v>366</v>
      </c>
      <c r="Q160" s="238">
        <v>15</v>
      </c>
      <c r="R160" s="238">
        <v>98</v>
      </c>
      <c r="S160" s="238">
        <v>5</v>
      </c>
      <c r="T160" s="238">
        <v>0</v>
      </c>
      <c r="U160" s="238">
        <v>1</v>
      </c>
      <c r="W160" s="238">
        <v>86</v>
      </c>
      <c r="X160" s="238">
        <v>2</v>
      </c>
      <c r="Y160" s="238">
        <v>1</v>
      </c>
      <c r="Z160" s="238">
        <v>4</v>
      </c>
      <c r="AA160" s="238">
        <v>7</v>
      </c>
      <c r="AB160" s="238">
        <v>3</v>
      </c>
      <c r="AC160" s="238">
        <v>98</v>
      </c>
      <c r="AD160" s="238" t="s">
        <v>581</v>
      </c>
      <c r="AF160" s="238" t="s">
        <v>426</v>
      </c>
      <c r="AG160" s="238">
        <v>4</v>
      </c>
      <c r="AH160" s="238">
        <v>2</v>
      </c>
      <c r="AI160" s="238">
        <v>49</v>
      </c>
      <c r="AJ160" s="238">
        <v>3</v>
      </c>
      <c r="AK160" s="238">
        <v>21</v>
      </c>
      <c r="AL160" s="238">
        <v>38</v>
      </c>
      <c r="AM160" s="238" t="s">
        <v>354</v>
      </c>
      <c r="AN160" s="238">
        <v>5</v>
      </c>
      <c r="AO160" s="238">
        <v>62</v>
      </c>
      <c r="AS160" s="238">
        <v>12</v>
      </c>
      <c r="AT160" s="238">
        <v>9</v>
      </c>
      <c r="AU160" s="238">
        <v>60</v>
      </c>
      <c r="AV160" s="238">
        <v>12</v>
      </c>
      <c r="AW160" s="238">
        <v>21</v>
      </c>
      <c r="CT160" s="238">
        <v>402853.280839896</v>
      </c>
      <c r="CU160" s="238">
        <v>4971755.91397849</v>
      </c>
      <c r="CV160" s="238">
        <v>44.892599959999998</v>
      </c>
      <c r="CW160" s="238">
        <v>-94.230290370000006</v>
      </c>
      <c r="CX160" s="238" t="s">
        <v>359</v>
      </c>
      <c r="CY160" s="238" t="s">
        <v>676</v>
      </c>
    </row>
    <row r="161" spans="1:103" x14ac:dyDescent="0.25">
      <c r="A161" s="238">
        <v>10925388</v>
      </c>
      <c r="B161" s="238">
        <v>3</v>
      </c>
      <c r="C161" s="238">
        <v>7</v>
      </c>
      <c r="D161" s="238">
        <v>149.04</v>
      </c>
      <c r="E161" s="238">
        <v>43</v>
      </c>
      <c r="G161" s="238" t="s">
        <v>664</v>
      </c>
      <c r="H161" s="238">
        <v>8</v>
      </c>
      <c r="I161" s="238">
        <v>22</v>
      </c>
      <c r="K161" s="238">
        <v>13201660</v>
      </c>
      <c r="L161" s="238">
        <v>133640297</v>
      </c>
      <c r="M161" s="238">
        <v>12</v>
      </c>
      <c r="N161" s="238">
        <v>26</v>
      </c>
      <c r="O161" s="238">
        <v>2013</v>
      </c>
      <c r="P161" s="238" t="s">
        <v>384</v>
      </c>
      <c r="Q161" s="238">
        <v>9</v>
      </c>
      <c r="S161" s="238">
        <v>4</v>
      </c>
      <c r="T161" s="238">
        <v>0</v>
      </c>
      <c r="U161" s="238">
        <v>1</v>
      </c>
      <c r="V161" s="238">
        <v>4</v>
      </c>
      <c r="W161" s="238">
        <v>83</v>
      </c>
      <c r="X161" s="238">
        <v>2</v>
      </c>
      <c r="Y161" s="238">
        <v>1</v>
      </c>
      <c r="Z161" s="238">
        <v>2</v>
      </c>
      <c r="AB161" s="238">
        <v>2</v>
      </c>
      <c r="AC161" s="238">
        <v>98</v>
      </c>
      <c r="AD161" s="238" t="s">
        <v>428</v>
      </c>
      <c r="AE161" s="238" t="s">
        <v>677</v>
      </c>
      <c r="AF161" s="238" t="s">
        <v>426</v>
      </c>
      <c r="AG161" s="238">
        <v>3</v>
      </c>
      <c r="AH161" s="238">
        <v>2</v>
      </c>
      <c r="AI161" s="238">
        <v>4</v>
      </c>
      <c r="AJ161" s="238">
        <v>3</v>
      </c>
      <c r="AK161" s="238">
        <v>10</v>
      </c>
      <c r="AL161" s="238">
        <v>32</v>
      </c>
      <c r="AM161" s="238" t="s">
        <v>363</v>
      </c>
      <c r="AN161" s="238">
        <v>5</v>
      </c>
      <c r="AO161" s="238">
        <v>3</v>
      </c>
      <c r="AS161" s="238">
        <v>4</v>
      </c>
      <c r="AT161" s="238">
        <v>98</v>
      </c>
      <c r="AU161" s="238">
        <v>60</v>
      </c>
      <c r="AV161" s="238">
        <v>11</v>
      </c>
      <c r="AW161" s="238">
        <v>20</v>
      </c>
      <c r="CT161" s="238">
        <v>403053</v>
      </c>
      <c r="CU161" s="238">
        <v>4971814</v>
      </c>
      <c r="CV161" s="238">
        <v>44.8931495</v>
      </c>
      <c r="CW161" s="238">
        <v>-94.227769100000003</v>
      </c>
      <c r="CX161" s="238" t="s">
        <v>359</v>
      </c>
      <c r="CY161" s="238" t="s">
        <v>678</v>
      </c>
    </row>
    <row r="162" spans="1:103" x14ac:dyDescent="0.25">
      <c r="A162" s="238">
        <v>664547</v>
      </c>
      <c r="B162" s="238">
        <v>3</v>
      </c>
      <c r="C162" s="238">
        <v>7</v>
      </c>
      <c r="D162" s="238">
        <v>149.04900000000001</v>
      </c>
      <c r="E162" s="238">
        <v>43</v>
      </c>
      <c r="G162" s="238" t="s">
        <v>656</v>
      </c>
      <c r="H162" s="238">
        <v>8</v>
      </c>
      <c r="I162" s="238">
        <v>22</v>
      </c>
      <c r="K162" s="238">
        <v>18202940</v>
      </c>
      <c r="M162" s="238">
        <v>12</v>
      </c>
      <c r="N162" s="238">
        <v>1</v>
      </c>
      <c r="O162" s="238">
        <v>2018</v>
      </c>
      <c r="P162" s="238" t="s">
        <v>364</v>
      </c>
      <c r="Q162" s="238">
        <v>6</v>
      </c>
      <c r="R162" s="238" t="s">
        <v>356</v>
      </c>
      <c r="S162" s="238">
        <v>5</v>
      </c>
      <c r="T162" s="238">
        <v>0</v>
      </c>
      <c r="U162" s="238">
        <v>2</v>
      </c>
      <c r="V162" s="238">
        <v>11</v>
      </c>
      <c r="W162" s="238">
        <v>10</v>
      </c>
      <c r="X162" s="238">
        <v>2</v>
      </c>
      <c r="Y162" s="238">
        <v>6</v>
      </c>
      <c r="Z162" s="238">
        <v>2</v>
      </c>
      <c r="AB162" s="238">
        <v>1</v>
      </c>
      <c r="AC162" s="238">
        <v>98</v>
      </c>
      <c r="AD162" s="238" t="s">
        <v>581</v>
      </c>
      <c r="AF162" s="238" t="s">
        <v>426</v>
      </c>
      <c r="AG162" s="238">
        <v>6</v>
      </c>
      <c r="AH162" s="238">
        <v>1</v>
      </c>
      <c r="AI162" s="238">
        <v>3</v>
      </c>
      <c r="AJ162" s="238">
        <v>4</v>
      </c>
      <c r="AK162" s="238">
        <v>21</v>
      </c>
      <c r="AS162" s="238">
        <v>12</v>
      </c>
      <c r="AT162" s="238">
        <v>9</v>
      </c>
      <c r="AU162" s="238">
        <v>60</v>
      </c>
      <c r="AV162" s="238">
        <v>13</v>
      </c>
      <c r="AX162" s="238">
        <v>2</v>
      </c>
      <c r="AY162" s="238">
        <v>2</v>
      </c>
      <c r="AZ162" s="238">
        <v>3</v>
      </c>
      <c r="BA162" s="238">
        <v>21</v>
      </c>
      <c r="BB162" s="238">
        <v>20</v>
      </c>
      <c r="BC162" s="238" t="s">
        <v>354</v>
      </c>
      <c r="BD162" s="238">
        <v>5</v>
      </c>
      <c r="BE162" s="238">
        <v>1</v>
      </c>
      <c r="BI162" s="238">
        <v>12</v>
      </c>
      <c r="BJ162" s="238">
        <v>9</v>
      </c>
      <c r="BK162" s="238">
        <v>60</v>
      </c>
      <c r="BL162" s="238">
        <v>12</v>
      </c>
      <c r="BM162" s="238">
        <v>21</v>
      </c>
      <c r="CT162" s="238">
        <v>403064.94792989601</v>
      </c>
      <c r="CU162" s="238">
        <v>4971823.6474472899</v>
      </c>
      <c r="CV162" s="238">
        <v>44.893238410000002</v>
      </c>
      <c r="CW162" s="238">
        <v>-94.227623359999996</v>
      </c>
      <c r="CX162" s="238" t="s">
        <v>359</v>
      </c>
      <c r="CY162" s="238" t="s">
        <v>679</v>
      </c>
    </row>
    <row r="163" spans="1:103" x14ac:dyDescent="0.25">
      <c r="A163" s="238">
        <v>10889329</v>
      </c>
      <c r="B163" s="238">
        <v>3</v>
      </c>
      <c r="C163" s="238">
        <v>7</v>
      </c>
      <c r="D163" s="238">
        <v>149.12899999999999</v>
      </c>
      <c r="E163" s="238">
        <v>43</v>
      </c>
      <c r="G163" s="238" t="s">
        <v>656</v>
      </c>
      <c r="H163" s="238">
        <v>8</v>
      </c>
      <c r="I163" s="238">
        <v>22</v>
      </c>
      <c r="K163" s="238">
        <v>13200523</v>
      </c>
      <c r="L163" s="238">
        <v>131150146</v>
      </c>
      <c r="M163" s="238">
        <v>4</v>
      </c>
      <c r="N163" s="238">
        <v>18</v>
      </c>
      <c r="O163" s="238">
        <v>2013</v>
      </c>
      <c r="P163" s="238" t="s">
        <v>384</v>
      </c>
      <c r="Q163" s="238">
        <v>14</v>
      </c>
      <c r="S163" s="238">
        <v>2</v>
      </c>
      <c r="T163" s="238">
        <v>0</v>
      </c>
      <c r="U163" s="238">
        <v>2</v>
      </c>
      <c r="V163" s="238">
        <v>5</v>
      </c>
      <c r="W163" s="238">
        <v>10</v>
      </c>
      <c r="X163" s="238">
        <v>2</v>
      </c>
      <c r="Y163" s="238">
        <v>1</v>
      </c>
      <c r="Z163" s="238">
        <v>4</v>
      </c>
      <c r="AA163" s="238">
        <v>7</v>
      </c>
      <c r="AB163" s="238">
        <v>5</v>
      </c>
      <c r="AC163" s="238">
        <v>98</v>
      </c>
      <c r="AD163" s="238">
        <v>7</v>
      </c>
      <c r="AE163" s="238" t="s">
        <v>680</v>
      </c>
      <c r="AF163" s="238" t="s">
        <v>426</v>
      </c>
      <c r="AG163" s="238">
        <v>10</v>
      </c>
      <c r="AH163" s="238">
        <v>2</v>
      </c>
      <c r="AI163" s="238">
        <v>2</v>
      </c>
      <c r="AJ163" s="238">
        <v>3</v>
      </c>
      <c r="AK163" s="238">
        <v>21</v>
      </c>
      <c r="AL163" s="238">
        <v>65</v>
      </c>
      <c r="AM163" s="238" t="s">
        <v>363</v>
      </c>
      <c r="AN163" s="238">
        <v>99</v>
      </c>
      <c r="AO163" s="238">
        <v>3</v>
      </c>
      <c r="AS163" s="238">
        <v>7</v>
      </c>
      <c r="AT163" s="238">
        <v>98</v>
      </c>
      <c r="AU163" s="238">
        <v>60</v>
      </c>
      <c r="AV163" s="238">
        <v>10</v>
      </c>
      <c r="AW163" s="238">
        <v>21</v>
      </c>
      <c r="AX163" s="238">
        <v>2</v>
      </c>
      <c r="AY163" s="238">
        <v>40</v>
      </c>
      <c r="AZ163" s="238">
        <v>4</v>
      </c>
      <c r="BA163" s="238">
        <v>27</v>
      </c>
      <c r="BB163" s="238">
        <v>58</v>
      </c>
      <c r="BC163" s="238" t="s">
        <v>354</v>
      </c>
      <c r="BD163" s="238">
        <v>5</v>
      </c>
      <c r="BE163" s="238">
        <v>1</v>
      </c>
      <c r="BI163" s="238">
        <v>7</v>
      </c>
      <c r="BJ163" s="238">
        <v>98</v>
      </c>
      <c r="BK163" s="238">
        <v>60</v>
      </c>
      <c r="BL163" s="238">
        <v>10</v>
      </c>
      <c r="BM163" s="238">
        <v>21</v>
      </c>
      <c r="CT163" s="238">
        <v>403173</v>
      </c>
      <c r="CU163" s="238">
        <v>4971894</v>
      </c>
      <c r="CV163" s="238">
        <v>44.893886500000001</v>
      </c>
      <c r="CW163" s="238">
        <v>-94.226272699999996</v>
      </c>
      <c r="CX163" s="238" t="s">
        <v>359</v>
      </c>
      <c r="CY163" s="238" t="s">
        <v>681</v>
      </c>
    </row>
    <row r="164" spans="1:103" x14ac:dyDescent="0.25">
      <c r="A164" s="238">
        <v>11047533</v>
      </c>
      <c r="B164" s="238">
        <v>3</v>
      </c>
      <c r="C164" s="238">
        <v>7</v>
      </c>
      <c r="D164" s="238">
        <v>149.22200000000001</v>
      </c>
      <c r="E164" s="238">
        <v>43</v>
      </c>
      <c r="G164" s="238" t="s">
        <v>656</v>
      </c>
      <c r="H164" s="238">
        <v>8</v>
      </c>
      <c r="I164" s="238">
        <v>22</v>
      </c>
      <c r="K164" s="238">
        <v>15000367</v>
      </c>
      <c r="L164" s="238">
        <v>150580128</v>
      </c>
      <c r="M164" s="238">
        <v>1</v>
      </c>
      <c r="N164" s="238">
        <v>14</v>
      </c>
      <c r="O164" s="238">
        <v>2015</v>
      </c>
      <c r="P164" s="238" t="s">
        <v>355</v>
      </c>
      <c r="Q164" s="238">
        <v>7</v>
      </c>
      <c r="S164" s="238">
        <v>5</v>
      </c>
      <c r="T164" s="238">
        <v>0</v>
      </c>
      <c r="U164" s="238">
        <v>1</v>
      </c>
      <c r="V164" s="238">
        <v>7</v>
      </c>
      <c r="W164" s="238">
        <v>45</v>
      </c>
      <c r="X164" s="238">
        <v>2</v>
      </c>
      <c r="Y164" s="238">
        <v>1</v>
      </c>
      <c r="Z164" s="238">
        <v>5</v>
      </c>
      <c r="AA164" s="238">
        <v>4</v>
      </c>
      <c r="AB164" s="238">
        <v>3</v>
      </c>
      <c r="AC164" s="238">
        <v>98</v>
      </c>
      <c r="AD164" s="238" t="s">
        <v>424</v>
      </c>
      <c r="AE164" s="238" t="s">
        <v>682</v>
      </c>
      <c r="AF164" s="238" t="s">
        <v>426</v>
      </c>
      <c r="AG164" s="238">
        <v>3</v>
      </c>
      <c r="AH164" s="238">
        <v>2</v>
      </c>
      <c r="AI164" s="238">
        <v>3</v>
      </c>
      <c r="AJ164" s="238">
        <v>4</v>
      </c>
      <c r="AK164" s="238">
        <v>21</v>
      </c>
      <c r="AL164" s="238">
        <v>51</v>
      </c>
      <c r="AM164" s="238" t="s">
        <v>363</v>
      </c>
      <c r="AN164" s="238">
        <v>5</v>
      </c>
      <c r="AS164" s="238">
        <v>5</v>
      </c>
      <c r="AT164" s="238">
        <v>98</v>
      </c>
      <c r="AU164" s="238">
        <v>60</v>
      </c>
      <c r="AV164" s="238">
        <v>11</v>
      </c>
      <c r="AW164" s="238">
        <v>20</v>
      </c>
      <c r="CT164" s="238">
        <v>403284</v>
      </c>
      <c r="CU164" s="238">
        <v>4971993</v>
      </c>
      <c r="CV164" s="238">
        <v>44.894794900000001</v>
      </c>
      <c r="CW164" s="238">
        <v>-94.224883199999994</v>
      </c>
      <c r="CX164" s="238" t="s">
        <v>359</v>
      </c>
      <c r="CY164" s="238" t="s">
        <v>683</v>
      </c>
    </row>
    <row r="165" spans="1:103" x14ac:dyDescent="0.25">
      <c r="A165" s="238">
        <v>523553</v>
      </c>
      <c r="B165" s="238">
        <v>3</v>
      </c>
      <c r="C165" s="238">
        <v>7</v>
      </c>
      <c r="D165" s="238">
        <v>149.285</v>
      </c>
      <c r="E165" s="238">
        <v>43</v>
      </c>
      <c r="G165" s="238" t="s">
        <v>656</v>
      </c>
      <c r="H165" s="238">
        <v>8</v>
      </c>
      <c r="I165" s="238">
        <v>22</v>
      </c>
      <c r="K165" s="238">
        <v>17012767</v>
      </c>
      <c r="M165" s="238">
        <v>12</v>
      </c>
      <c r="N165" s="238">
        <v>4</v>
      </c>
      <c r="O165" s="238">
        <v>2017</v>
      </c>
      <c r="P165" s="238" t="s">
        <v>361</v>
      </c>
      <c r="Q165" s="238">
        <v>22</v>
      </c>
      <c r="R165" s="238" t="s">
        <v>356</v>
      </c>
      <c r="S165" s="238">
        <v>5</v>
      </c>
      <c r="T165" s="238">
        <v>0</v>
      </c>
      <c r="U165" s="238">
        <v>2</v>
      </c>
      <c r="V165" s="238">
        <v>11</v>
      </c>
      <c r="W165" s="238">
        <v>10</v>
      </c>
      <c r="X165" s="238">
        <v>2</v>
      </c>
      <c r="Y165" s="238">
        <v>6</v>
      </c>
      <c r="Z165" s="238">
        <v>7</v>
      </c>
      <c r="AA165" s="238">
        <v>8</v>
      </c>
      <c r="AB165" s="238">
        <v>3</v>
      </c>
      <c r="AC165" s="238">
        <v>98</v>
      </c>
      <c r="AD165" s="238" t="s">
        <v>581</v>
      </c>
      <c r="AF165" s="238" t="s">
        <v>426</v>
      </c>
      <c r="AG165" s="238">
        <v>6</v>
      </c>
      <c r="AH165" s="238">
        <v>2</v>
      </c>
      <c r="AI165" s="238">
        <v>2</v>
      </c>
      <c r="AJ165" s="238">
        <v>4</v>
      </c>
      <c r="AK165" s="238">
        <v>21</v>
      </c>
      <c r="AL165" s="238">
        <v>31</v>
      </c>
      <c r="AM165" s="238" t="s">
        <v>354</v>
      </c>
      <c r="AN165" s="238">
        <v>5</v>
      </c>
      <c r="AO165" s="238">
        <v>1</v>
      </c>
      <c r="AS165" s="238">
        <v>12</v>
      </c>
      <c r="AT165" s="238">
        <v>9</v>
      </c>
      <c r="AU165" s="238">
        <v>60</v>
      </c>
      <c r="AV165" s="238">
        <v>11</v>
      </c>
      <c r="AW165" s="238">
        <v>21</v>
      </c>
      <c r="AX165" s="238">
        <v>2</v>
      </c>
      <c r="AY165" s="238">
        <v>6</v>
      </c>
      <c r="AZ165" s="238">
        <v>3</v>
      </c>
      <c r="BA165" s="238">
        <v>27</v>
      </c>
      <c r="BB165" s="238">
        <v>42</v>
      </c>
      <c r="BC165" s="238" t="s">
        <v>354</v>
      </c>
      <c r="BD165" s="238">
        <v>10</v>
      </c>
      <c r="BE165" s="238">
        <v>71</v>
      </c>
      <c r="BI165" s="238">
        <v>12</v>
      </c>
      <c r="BJ165" s="238">
        <v>9</v>
      </c>
      <c r="BK165" s="238">
        <v>60</v>
      </c>
      <c r="BL165" s="238">
        <v>11</v>
      </c>
      <c r="BM165" s="238">
        <v>21</v>
      </c>
      <c r="CT165" s="238">
        <v>403358.69823003502</v>
      </c>
      <c r="CU165" s="238">
        <v>4972061.1372551704</v>
      </c>
      <c r="CV165" s="238">
        <v>44.895415749999998</v>
      </c>
      <c r="CW165" s="238">
        <v>-94.223949379999993</v>
      </c>
      <c r="CX165" s="238" t="s">
        <v>359</v>
      </c>
      <c r="CY165" s="238" t="s">
        <v>684</v>
      </c>
    </row>
    <row r="166" spans="1:103" x14ac:dyDescent="0.25">
      <c r="A166" s="238">
        <v>10963088</v>
      </c>
      <c r="B166" s="238">
        <v>3</v>
      </c>
      <c r="C166" s="238">
        <v>7</v>
      </c>
      <c r="D166" s="238">
        <v>149.34</v>
      </c>
      <c r="E166" s="238">
        <v>43</v>
      </c>
      <c r="G166" s="238" t="s">
        <v>656</v>
      </c>
      <c r="H166" s="238">
        <v>8</v>
      </c>
      <c r="I166" s="238">
        <v>22</v>
      </c>
      <c r="K166" s="238">
        <v>14200143</v>
      </c>
      <c r="L166" s="238">
        <v>140300361</v>
      </c>
      <c r="M166" s="238">
        <v>1</v>
      </c>
      <c r="N166" s="238">
        <v>26</v>
      </c>
      <c r="O166" s="238">
        <v>2014</v>
      </c>
      <c r="P166" s="238" t="s">
        <v>366</v>
      </c>
      <c r="Q166" s="238">
        <v>15</v>
      </c>
      <c r="S166" s="238">
        <v>4</v>
      </c>
      <c r="T166" s="238">
        <v>0</v>
      </c>
      <c r="U166" s="238">
        <v>2</v>
      </c>
      <c r="V166" s="238">
        <v>8</v>
      </c>
      <c r="W166" s="238">
        <v>10</v>
      </c>
      <c r="X166" s="238">
        <v>2</v>
      </c>
      <c r="Y166" s="238">
        <v>1</v>
      </c>
      <c r="Z166" s="238">
        <v>7</v>
      </c>
      <c r="AA166" s="238">
        <v>8</v>
      </c>
      <c r="AB166" s="238">
        <v>3</v>
      </c>
      <c r="AC166" s="238">
        <v>98</v>
      </c>
      <c r="AD166" s="238" t="s">
        <v>428</v>
      </c>
      <c r="AE166" s="238" t="s">
        <v>685</v>
      </c>
      <c r="AF166" s="238" t="s">
        <v>426</v>
      </c>
      <c r="AG166" s="238">
        <v>8</v>
      </c>
      <c r="AH166" s="238">
        <v>2</v>
      </c>
      <c r="AI166" s="238">
        <v>2</v>
      </c>
      <c r="AJ166" s="238">
        <v>4</v>
      </c>
      <c r="AK166" s="238">
        <v>21</v>
      </c>
      <c r="AL166" s="238">
        <v>30</v>
      </c>
      <c r="AM166" s="238" t="s">
        <v>354</v>
      </c>
      <c r="AN166" s="238">
        <v>5</v>
      </c>
      <c r="AS166" s="238">
        <v>7</v>
      </c>
      <c r="AT166" s="238">
        <v>98</v>
      </c>
      <c r="AU166" s="238">
        <v>60</v>
      </c>
      <c r="AV166" s="238">
        <v>11</v>
      </c>
      <c r="AW166" s="238">
        <v>21</v>
      </c>
      <c r="AX166" s="238">
        <v>2</v>
      </c>
      <c r="AY166" s="238">
        <v>4</v>
      </c>
      <c r="AZ166" s="238">
        <v>3</v>
      </c>
      <c r="BA166" s="238">
        <v>21</v>
      </c>
      <c r="BB166" s="238">
        <v>26</v>
      </c>
      <c r="BC166" s="238" t="s">
        <v>363</v>
      </c>
      <c r="BD166" s="238">
        <v>5</v>
      </c>
      <c r="BI166" s="238">
        <v>7</v>
      </c>
      <c r="BJ166" s="238">
        <v>98</v>
      </c>
      <c r="BK166" s="238">
        <v>60</v>
      </c>
      <c r="BL166" s="238">
        <v>11</v>
      </c>
      <c r="BM166" s="238">
        <v>21</v>
      </c>
      <c r="CT166" s="238">
        <v>403426</v>
      </c>
      <c r="CU166" s="238">
        <v>4972120</v>
      </c>
      <c r="CV166" s="238">
        <v>44.895955399999998</v>
      </c>
      <c r="CW166" s="238">
        <v>-94.223107999999996</v>
      </c>
      <c r="CX166" s="238" t="s">
        <v>359</v>
      </c>
      <c r="CY166" s="238" t="s">
        <v>686</v>
      </c>
    </row>
    <row r="167" spans="1:103" x14ac:dyDescent="0.25">
      <c r="A167" s="238">
        <v>10961287</v>
      </c>
      <c r="B167" s="238">
        <v>3</v>
      </c>
      <c r="C167" s="238">
        <v>7</v>
      </c>
      <c r="D167" s="238">
        <v>149.34399999999999</v>
      </c>
      <c r="E167" s="238">
        <v>43</v>
      </c>
      <c r="G167" s="238" t="s">
        <v>656</v>
      </c>
      <c r="H167" s="238">
        <v>8</v>
      </c>
      <c r="I167" s="238">
        <v>22</v>
      </c>
      <c r="K167" s="238" t="s">
        <v>687</v>
      </c>
      <c r="L167" s="238">
        <v>140140342</v>
      </c>
      <c r="M167" s="238">
        <v>1</v>
      </c>
      <c r="N167" s="238">
        <v>14</v>
      </c>
      <c r="O167" s="238">
        <v>2014</v>
      </c>
      <c r="P167" s="238" t="s">
        <v>368</v>
      </c>
      <c r="Q167" s="238">
        <v>1</v>
      </c>
      <c r="S167" s="238">
        <v>5</v>
      </c>
      <c r="T167" s="238">
        <v>0</v>
      </c>
      <c r="U167" s="238">
        <v>1</v>
      </c>
      <c r="V167" s="238">
        <v>7</v>
      </c>
      <c r="W167" s="238">
        <v>83</v>
      </c>
      <c r="X167" s="238">
        <v>2</v>
      </c>
      <c r="Y167" s="238">
        <v>6</v>
      </c>
      <c r="Z167" s="238">
        <v>4</v>
      </c>
      <c r="AA167" s="238">
        <v>2</v>
      </c>
      <c r="AB167" s="238">
        <v>3</v>
      </c>
      <c r="AC167" s="238">
        <v>98</v>
      </c>
      <c r="AD167" s="238" t="s">
        <v>688</v>
      </c>
      <c r="AE167" s="238" t="s">
        <v>689</v>
      </c>
      <c r="AF167" s="238" t="s">
        <v>426</v>
      </c>
      <c r="AG167" s="238">
        <v>3</v>
      </c>
      <c r="AH167" s="238">
        <v>2</v>
      </c>
      <c r="AI167" s="238">
        <v>2</v>
      </c>
      <c r="AJ167" s="238">
        <v>4</v>
      </c>
      <c r="AK167" s="238">
        <v>21</v>
      </c>
      <c r="AL167" s="238">
        <v>25</v>
      </c>
      <c r="AM167" s="238" t="s">
        <v>363</v>
      </c>
      <c r="AN167" s="238">
        <v>5</v>
      </c>
      <c r="AS167" s="238">
        <v>7</v>
      </c>
      <c r="AT167" s="238">
        <v>98</v>
      </c>
      <c r="AU167" s="238">
        <v>55</v>
      </c>
      <c r="AV167" s="238">
        <v>10</v>
      </c>
      <c r="AW167" s="238">
        <v>20</v>
      </c>
      <c r="CT167" s="238">
        <v>403430</v>
      </c>
      <c r="CU167" s="238">
        <v>4972124</v>
      </c>
      <c r="CV167" s="238">
        <v>44.895989</v>
      </c>
      <c r="CW167" s="238">
        <v>-94.223056499999998</v>
      </c>
      <c r="CX167" s="238" t="s">
        <v>359</v>
      </c>
      <c r="CY167" s="238" t="s">
        <v>690</v>
      </c>
    </row>
    <row r="168" spans="1:103" x14ac:dyDescent="0.25">
      <c r="A168" s="238">
        <v>525415</v>
      </c>
      <c r="B168" s="238">
        <v>3</v>
      </c>
      <c r="C168" s="238">
        <v>7</v>
      </c>
      <c r="D168" s="238">
        <v>149.376</v>
      </c>
      <c r="E168" s="238">
        <v>43</v>
      </c>
      <c r="G168" s="238" t="s">
        <v>656</v>
      </c>
      <c r="H168" s="238">
        <v>8</v>
      </c>
      <c r="I168" s="238">
        <v>22</v>
      </c>
      <c r="K168" s="238">
        <v>17012767</v>
      </c>
      <c r="M168" s="238">
        <v>12</v>
      </c>
      <c r="N168" s="238">
        <v>4</v>
      </c>
      <c r="O168" s="238">
        <v>2017</v>
      </c>
      <c r="P168" s="238" t="s">
        <v>361</v>
      </c>
      <c r="Q168" s="238">
        <v>22</v>
      </c>
      <c r="R168" s="238" t="s">
        <v>356</v>
      </c>
      <c r="S168" s="238">
        <v>5</v>
      </c>
      <c r="T168" s="238">
        <v>0</v>
      </c>
      <c r="U168" s="238">
        <v>2</v>
      </c>
      <c r="V168" s="238">
        <v>5</v>
      </c>
      <c r="W168" s="238">
        <v>10</v>
      </c>
      <c r="X168" s="238">
        <v>2</v>
      </c>
      <c r="Y168" s="238">
        <v>6</v>
      </c>
      <c r="Z168" s="238">
        <v>4</v>
      </c>
      <c r="AA168" s="238">
        <v>7</v>
      </c>
      <c r="AB168" s="238">
        <v>3</v>
      </c>
      <c r="AC168" s="238">
        <v>90</v>
      </c>
      <c r="AD168" s="238" t="s">
        <v>581</v>
      </c>
      <c r="AF168" s="238" t="s">
        <v>426</v>
      </c>
      <c r="AG168" s="238">
        <v>10</v>
      </c>
      <c r="AH168" s="238">
        <v>4</v>
      </c>
      <c r="AI168" s="238">
        <v>90</v>
      </c>
      <c r="AJ168" s="238">
        <v>4</v>
      </c>
      <c r="AK168" s="238">
        <v>26</v>
      </c>
      <c r="AL168" s="238">
        <v>58</v>
      </c>
      <c r="AM168" s="238" t="s">
        <v>354</v>
      </c>
      <c r="AN168" s="238">
        <v>5</v>
      </c>
      <c r="AO168" s="238">
        <v>1</v>
      </c>
      <c r="AS168" s="238">
        <v>12</v>
      </c>
      <c r="AT168" s="238">
        <v>9</v>
      </c>
      <c r="AU168" s="238">
        <v>60</v>
      </c>
      <c r="AV168" s="238">
        <v>11</v>
      </c>
      <c r="AW168" s="238">
        <v>21</v>
      </c>
      <c r="AX168" s="238">
        <v>3</v>
      </c>
      <c r="AY168" s="238">
        <v>2</v>
      </c>
      <c r="AZ168" s="238">
        <v>4</v>
      </c>
      <c r="BA168" s="238">
        <v>34</v>
      </c>
      <c r="BB168" s="238">
        <v>31</v>
      </c>
      <c r="BC168" s="238" t="s">
        <v>354</v>
      </c>
      <c r="BD168" s="238">
        <v>5</v>
      </c>
      <c r="BE168" s="238">
        <v>90</v>
      </c>
      <c r="BI168" s="238">
        <v>12</v>
      </c>
      <c r="BJ168" s="238">
        <v>9</v>
      </c>
      <c r="BK168" s="238">
        <v>60</v>
      </c>
      <c r="BL168" s="238">
        <v>11</v>
      </c>
      <c r="BM168" s="238">
        <v>21</v>
      </c>
      <c r="CT168" s="238">
        <v>403469.82345228601</v>
      </c>
      <c r="CU168" s="238">
        <v>4972156.6405799398</v>
      </c>
      <c r="CV168" s="238">
        <v>44.896290360000002</v>
      </c>
      <c r="CW168" s="238">
        <v>-94.222560529999996</v>
      </c>
      <c r="CX168" s="238" t="s">
        <v>359</v>
      </c>
      <c r="CY168" s="238" t="s">
        <v>691</v>
      </c>
    </row>
    <row r="169" spans="1:103" x14ac:dyDescent="0.25">
      <c r="A169" s="238">
        <v>780888</v>
      </c>
      <c r="B169" s="238">
        <v>3</v>
      </c>
      <c r="C169" s="238">
        <v>7</v>
      </c>
      <c r="D169" s="238">
        <v>149.39099999999999</v>
      </c>
      <c r="E169" s="238">
        <v>43</v>
      </c>
      <c r="G169" s="238" t="s">
        <v>656</v>
      </c>
      <c r="H169" s="238">
        <v>8</v>
      </c>
      <c r="I169" s="238">
        <v>22</v>
      </c>
      <c r="K169" s="238">
        <v>20200175</v>
      </c>
      <c r="L169" s="238">
        <v>200180311</v>
      </c>
      <c r="M169" s="238">
        <v>1</v>
      </c>
      <c r="N169" s="238">
        <v>18</v>
      </c>
      <c r="O169" s="238">
        <v>2020</v>
      </c>
      <c r="P169" s="238" t="s">
        <v>364</v>
      </c>
      <c r="Q169" s="238">
        <v>20</v>
      </c>
      <c r="R169" s="238" t="s">
        <v>356</v>
      </c>
      <c r="S169" s="238">
        <v>5</v>
      </c>
      <c r="T169" s="238">
        <v>0</v>
      </c>
      <c r="U169" s="238">
        <v>1</v>
      </c>
      <c r="W169" s="238">
        <v>83</v>
      </c>
      <c r="X169" s="238">
        <v>2</v>
      </c>
      <c r="Y169" s="238">
        <v>6</v>
      </c>
      <c r="Z169" s="238">
        <v>7</v>
      </c>
      <c r="AB169" s="238">
        <v>5</v>
      </c>
      <c r="AC169" s="238">
        <v>98</v>
      </c>
      <c r="AD169" s="238">
        <v>7</v>
      </c>
      <c r="AF169" s="238" t="s">
        <v>426</v>
      </c>
      <c r="AG169" s="238">
        <v>3</v>
      </c>
      <c r="AH169" s="238">
        <v>2</v>
      </c>
      <c r="AI169" s="238">
        <v>6</v>
      </c>
      <c r="AJ169" s="238">
        <v>4</v>
      </c>
      <c r="AK169" s="238">
        <v>21</v>
      </c>
      <c r="AL169" s="238">
        <v>49</v>
      </c>
      <c r="AM169" s="238" t="s">
        <v>354</v>
      </c>
      <c r="AN169" s="238">
        <v>5</v>
      </c>
      <c r="AO169" s="238">
        <v>1</v>
      </c>
      <c r="AS169" s="238">
        <v>12</v>
      </c>
      <c r="AT169" s="238">
        <v>9</v>
      </c>
      <c r="AU169" s="238">
        <v>60</v>
      </c>
      <c r="AV169" s="238">
        <v>11</v>
      </c>
      <c r="AW169" s="238">
        <v>21</v>
      </c>
      <c r="CT169" s="238">
        <v>403477.69875539799</v>
      </c>
      <c r="CU169" s="238">
        <v>4972164.4314622004</v>
      </c>
      <c r="CV169" s="238">
        <v>44.896361540000001</v>
      </c>
      <c r="CW169" s="238">
        <v>-94.222462300000004</v>
      </c>
      <c r="CX169" s="238" t="s">
        <v>359</v>
      </c>
      <c r="CY169" s="238" t="s">
        <v>692</v>
      </c>
    </row>
    <row r="170" spans="1:103" x14ac:dyDescent="0.25">
      <c r="A170" s="238">
        <v>10995580</v>
      </c>
      <c r="B170" s="238">
        <v>3</v>
      </c>
      <c r="C170" s="238">
        <v>7</v>
      </c>
      <c r="D170" s="238">
        <v>149.49299999999999</v>
      </c>
      <c r="E170" s="238">
        <v>43</v>
      </c>
      <c r="G170" s="238" t="s">
        <v>656</v>
      </c>
      <c r="H170" s="238">
        <v>8</v>
      </c>
      <c r="I170" s="238">
        <v>22</v>
      </c>
      <c r="K170" s="238">
        <v>14201624</v>
      </c>
      <c r="L170" s="238">
        <v>143180244</v>
      </c>
      <c r="M170" s="238">
        <v>11</v>
      </c>
      <c r="N170" s="238">
        <v>10</v>
      </c>
      <c r="O170" s="238">
        <v>2014</v>
      </c>
      <c r="P170" s="238" t="s">
        <v>361</v>
      </c>
      <c r="Q170" s="238">
        <v>16</v>
      </c>
      <c r="S170" s="238">
        <v>5</v>
      </c>
      <c r="T170" s="238">
        <v>0</v>
      </c>
      <c r="U170" s="238">
        <v>1</v>
      </c>
      <c r="V170" s="238">
        <v>90</v>
      </c>
      <c r="W170" s="238">
        <v>86</v>
      </c>
      <c r="X170" s="238">
        <v>2</v>
      </c>
      <c r="Y170" s="238">
        <v>1</v>
      </c>
      <c r="Z170" s="238">
        <v>5</v>
      </c>
      <c r="AA170" s="238">
        <v>7</v>
      </c>
      <c r="AB170" s="238">
        <v>5</v>
      </c>
      <c r="AC170" s="238">
        <v>98</v>
      </c>
      <c r="AD170" s="238" t="s">
        <v>428</v>
      </c>
      <c r="AE170" s="238" t="s">
        <v>693</v>
      </c>
      <c r="AF170" s="238" t="s">
        <v>426</v>
      </c>
      <c r="AG170" s="238">
        <v>4</v>
      </c>
      <c r="AH170" s="238">
        <v>2</v>
      </c>
      <c r="AI170" s="238">
        <v>44</v>
      </c>
      <c r="AJ170" s="238">
        <v>3</v>
      </c>
      <c r="AK170" s="238">
        <v>21</v>
      </c>
      <c r="AL170" s="238">
        <v>40</v>
      </c>
      <c r="AM170" s="238" t="s">
        <v>354</v>
      </c>
      <c r="AN170" s="238">
        <v>5</v>
      </c>
      <c r="AO170" s="238">
        <v>3</v>
      </c>
      <c r="AS170" s="238">
        <v>5</v>
      </c>
      <c r="AT170" s="238">
        <v>98</v>
      </c>
      <c r="AU170" s="238">
        <v>60</v>
      </c>
      <c r="AV170" s="238">
        <v>11</v>
      </c>
      <c r="AW170" s="238">
        <v>21</v>
      </c>
      <c r="CT170" s="238">
        <v>403609</v>
      </c>
      <c r="CU170" s="238">
        <v>4972284</v>
      </c>
      <c r="CV170" s="238">
        <v>44.897452299999998</v>
      </c>
      <c r="CW170" s="238">
        <v>-94.220818100000002</v>
      </c>
      <c r="CX170" s="238" t="s">
        <v>359</v>
      </c>
      <c r="CY170" s="238" t="s">
        <v>694</v>
      </c>
    </row>
    <row r="171" spans="1:103" x14ac:dyDescent="0.25">
      <c r="A171" s="238">
        <v>10752808</v>
      </c>
      <c r="B171" s="238">
        <v>3</v>
      </c>
      <c r="C171" s="238">
        <v>7</v>
      </c>
      <c r="D171" s="238">
        <v>149.55799999999999</v>
      </c>
      <c r="E171" s="238">
        <v>43</v>
      </c>
      <c r="G171" s="238" t="s">
        <v>656</v>
      </c>
      <c r="H171" s="238">
        <v>8</v>
      </c>
      <c r="I171" s="238">
        <v>22</v>
      </c>
      <c r="L171" s="238">
        <v>113200150</v>
      </c>
      <c r="M171" s="238">
        <v>10</v>
      </c>
      <c r="N171" s="238">
        <v>13</v>
      </c>
      <c r="O171" s="238">
        <v>2011</v>
      </c>
      <c r="P171" s="238" t="s">
        <v>384</v>
      </c>
      <c r="Q171" s="238">
        <v>19</v>
      </c>
      <c r="S171" s="238">
        <v>5</v>
      </c>
      <c r="T171" s="238">
        <v>0</v>
      </c>
      <c r="U171" s="238">
        <v>1</v>
      </c>
      <c r="V171" s="238">
        <v>90</v>
      </c>
      <c r="W171" s="238">
        <v>16</v>
      </c>
      <c r="Y171" s="238">
        <v>6</v>
      </c>
      <c r="Z171" s="238">
        <v>2</v>
      </c>
      <c r="AB171" s="238">
        <v>1</v>
      </c>
      <c r="AC171" s="238">
        <v>98</v>
      </c>
      <c r="AF171" s="238" t="s">
        <v>426</v>
      </c>
      <c r="AG171" s="238">
        <v>4</v>
      </c>
      <c r="AH171" s="238">
        <v>2</v>
      </c>
      <c r="AI171" s="238">
        <v>1</v>
      </c>
      <c r="AJ171" s="238">
        <v>3</v>
      </c>
      <c r="AK171" s="238">
        <v>21</v>
      </c>
      <c r="AL171" s="238">
        <v>57</v>
      </c>
      <c r="AM171" s="238" t="s">
        <v>363</v>
      </c>
      <c r="AT171" s="238">
        <v>98</v>
      </c>
      <c r="AU171" s="238">
        <v>60</v>
      </c>
      <c r="CT171" s="238">
        <v>403688</v>
      </c>
      <c r="CU171" s="238">
        <v>4972353</v>
      </c>
      <c r="CV171" s="238">
        <v>44.898091399999998</v>
      </c>
      <c r="CW171" s="238">
        <v>-94.219840300000001</v>
      </c>
      <c r="CX171" s="238" t="s">
        <v>359</v>
      </c>
    </row>
    <row r="172" spans="1:103" x14ac:dyDescent="0.25">
      <c r="A172" s="238">
        <v>10965361</v>
      </c>
      <c r="B172" s="238">
        <v>3</v>
      </c>
      <c r="C172" s="238">
        <v>7</v>
      </c>
      <c r="D172" s="238">
        <v>149.70500000000001</v>
      </c>
      <c r="E172" s="238">
        <v>43</v>
      </c>
      <c r="G172" s="238" t="s">
        <v>656</v>
      </c>
      <c r="H172" s="238">
        <v>8</v>
      </c>
      <c r="I172" s="238">
        <v>22</v>
      </c>
      <c r="K172" s="238" t="s">
        <v>695</v>
      </c>
      <c r="L172" s="238">
        <v>140520198</v>
      </c>
      <c r="M172" s="238">
        <v>2</v>
      </c>
      <c r="N172" s="238">
        <v>21</v>
      </c>
      <c r="O172" s="238">
        <v>2014</v>
      </c>
      <c r="P172" s="238" t="s">
        <v>362</v>
      </c>
      <c r="Q172" s="238">
        <v>12</v>
      </c>
      <c r="S172" s="238">
        <v>5</v>
      </c>
      <c r="T172" s="238">
        <v>0</v>
      </c>
      <c r="U172" s="238">
        <v>1</v>
      </c>
      <c r="V172" s="238">
        <v>90</v>
      </c>
      <c r="W172" s="238">
        <v>83</v>
      </c>
      <c r="X172" s="238">
        <v>2</v>
      </c>
      <c r="Y172" s="238">
        <v>1</v>
      </c>
      <c r="Z172" s="238">
        <v>7</v>
      </c>
      <c r="AB172" s="238">
        <v>5</v>
      </c>
      <c r="AC172" s="238">
        <v>98</v>
      </c>
      <c r="AD172" s="238" t="s">
        <v>424</v>
      </c>
      <c r="AE172" s="238" t="s">
        <v>696</v>
      </c>
      <c r="AF172" s="238" t="s">
        <v>426</v>
      </c>
      <c r="AG172" s="238">
        <v>3</v>
      </c>
      <c r="AH172" s="238">
        <v>2</v>
      </c>
      <c r="AI172" s="238">
        <v>4</v>
      </c>
      <c r="AJ172" s="238">
        <v>4</v>
      </c>
      <c r="AK172" s="238">
        <v>21</v>
      </c>
      <c r="AL172" s="238">
        <v>54</v>
      </c>
      <c r="AM172" s="238" t="s">
        <v>363</v>
      </c>
      <c r="AN172" s="238">
        <v>5</v>
      </c>
      <c r="AO172" s="238">
        <v>3</v>
      </c>
      <c r="AS172" s="238">
        <v>7</v>
      </c>
      <c r="AT172" s="238">
        <v>98</v>
      </c>
      <c r="AU172" s="238">
        <v>60</v>
      </c>
      <c r="AV172" s="238">
        <v>11</v>
      </c>
      <c r="AW172" s="238">
        <v>21</v>
      </c>
      <c r="CT172" s="238">
        <v>403864</v>
      </c>
      <c r="CU172" s="238">
        <v>4972511</v>
      </c>
      <c r="CV172" s="238">
        <v>44.899529299999998</v>
      </c>
      <c r="CW172" s="238">
        <v>-94.217640299999999</v>
      </c>
      <c r="CX172" s="238" t="s">
        <v>359</v>
      </c>
      <c r="CY172" s="238" t="s">
        <v>697</v>
      </c>
    </row>
    <row r="173" spans="1:103" x14ac:dyDescent="0.25">
      <c r="A173" s="238">
        <v>727066</v>
      </c>
      <c r="B173" s="238">
        <v>3</v>
      </c>
      <c r="C173" s="238">
        <v>7</v>
      </c>
      <c r="D173" s="238">
        <v>149.81100000000001</v>
      </c>
      <c r="E173" s="238">
        <v>43</v>
      </c>
      <c r="G173" s="238" t="s">
        <v>656</v>
      </c>
      <c r="H173" s="238">
        <v>8</v>
      </c>
      <c r="I173" s="238">
        <v>22</v>
      </c>
      <c r="K173" s="238">
        <v>19201627</v>
      </c>
      <c r="M173" s="238">
        <v>6</v>
      </c>
      <c r="N173" s="238">
        <v>15</v>
      </c>
      <c r="O173" s="238">
        <v>2019</v>
      </c>
      <c r="P173" s="238" t="s">
        <v>364</v>
      </c>
      <c r="Q173" s="238">
        <v>12</v>
      </c>
      <c r="R173" s="238" t="s">
        <v>369</v>
      </c>
      <c r="S173" s="238">
        <v>3</v>
      </c>
      <c r="T173" s="238">
        <v>0</v>
      </c>
      <c r="U173" s="238">
        <v>1</v>
      </c>
      <c r="W173" s="238">
        <v>16</v>
      </c>
      <c r="X173" s="238">
        <v>2</v>
      </c>
      <c r="Y173" s="238">
        <v>1</v>
      </c>
      <c r="Z173" s="238">
        <v>2</v>
      </c>
      <c r="AB173" s="238">
        <v>1</v>
      </c>
      <c r="AC173" s="238">
        <v>98</v>
      </c>
      <c r="AD173" s="238" t="s">
        <v>581</v>
      </c>
      <c r="AF173" s="238" t="s">
        <v>426</v>
      </c>
      <c r="AG173" s="238">
        <v>4</v>
      </c>
      <c r="AH173" s="238">
        <v>2</v>
      </c>
      <c r="AI173" s="238">
        <v>3</v>
      </c>
      <c r="AJ173" s="238">
        <v>3</v>
      </c>
      <c r="AK173" s="238">
        <v>21</v>
      </c>
      <c r="AL173" s="238">
        <v>18</v>
      </c>
      <c r="AM173" s="238" t="s">
        <v>354</v>
      </c>
      <c r="AN173" s="238">
        <v>5</v>
      </c>
      <c r="AO173" s="238">
        <v>1</v>
      </c>
      <c r="AS173" s="238">
        <v>12</v>
      </c>
      <c r="AT173" s="238">
        <v>9</v>
      </c>
      <c r="AU173" s="238">
        <v>60</v>
      </c>
      <c r="AV173" s="238">
        <v>11</v>
      </c>
      <c r="AW173" s="238">
        <v>21</v>
      </c>
      <c r="CT173" s="238">
        <v>403987.81644230097</v>
      </c>
      <c r="CU173" s="238">
        <v>4972627.9823893001</v>
      </c>
      <c r="CV173" s="238">
        <v>44.900602499999998</v>
      </c>
      <c r="CW173" s="238">
        <v>-94.216091030000001</v>
      </c>
      <c r="CX173" s="238" t="s">
        <v>359</v>
      </c>
      <c r="CY173" s="238" t="s">
        <v>698</v>
      </c>
    </row>
    <row r="174" spans="1:103" x14ac:dyDescent="0.25">
      <c r="A174" s="238">
        <v>10925386</v>
      </c>
      <c r="B174" s="238">
        <v>3</v>
      </c>
      <c r="C174" s="238">
        <v>7</v>
      </c>
      <c r="D174" s="238">
        <v>149.863</v>
      </c>
      <c r="E174" s="238">
        <v>43</v>
      </c>
      <c r="G174" s="238" t="s">
        <v>656</v>
      </c>
      <c r="H174" s="238">
        <v>8</v>
      </c>
      <c r="I174" s="238">
        <v>22</v>
      </c>
      <c r="K174" s="238">
        <v>13201655</v>
      </c>
      <c r="L174" s="238">
        <v>133640293</v>
      </c>
      <c r="M174" s="238">
        <v>12</v>
      </c>
      <c r="N174" s="238">
        <v>25</v>
      </c>
      <c r="O174" s="238">
        <v>2013</v>
      </c>
      <c r="P174" s="238" t="s">
        <v>355</v>
      </c>
      <c r="Q174" s="238">
        <v>9</v>
      </c>
      <c r="R174" s="238" t="s">
        <v>356</v>
      </c>
      <c r="S174" s="238">
        <v>5</v>
      </c>
      <c r="T174" s="238">
        <v>0</v>
      </c>
      <c r="U174" s="238">
        <v>2</v>
      </c>
      <c r="V174" s="238">
        <v>1</v>
      </c>
      <c r="W174" s="238">
        <v>10</v>
      </c>
      <c r="X174" s="238">
        <v>2</v>
      </c>
      <c r="Y174" s="238">
        <v>1</v>
      </c>
      <c r="Z174" s="238">
        <v>2</v>
      </c>
      <c r="AB174" s="238">
        <v>5</v>
      </c>
      <c r="AC174" s="238">
        <v>98</v>
      </c>
      <c r="AD174" s="238" t="s">
        <v>428</v>
      </c>
      <c r="AE174" s="238" t="s">
        <v>699</v>
      </c>
      <c r="AF174" s="238" t="s">
        <v>426</v>
      </c>
      <c r="AG174" s="238">
        <v>7</v>
      </c>
      <c r="AH174" s="238">
        <v>2</v>
      </c>
      <c r="AI174" s="238">
        <v>2</v>
      </c>
      <c r="AJ174" s="238">
        <v>3</v>
      </c>
      <c r="AK174" s="238">
        <v>21</v>
      </c>
      <c r="AL174" s="238">
        <v>29</v>
      </c>
      <c r="AM174" s="238" t="s">
        <v>354</v>
      </c>
      <c r="AN174" s="238">
        <v>5</v>
      </c>
      <c r="AO174" s="238">
        <v>5</v>
      </c>
      <c r="AS174" s="238">
        <v>7</v>
      </c>
      <c r="AT174" s="238">
        <v>98</v>
      </c>
      <c r="AU174" s="238">
        <v>60</v>
      </c>
      <c r="AV174" s="238">
        <v>11</v>
      </c>
      <c r="AW174" s="238">
        <v>21</v>
      </c>
      <c r="AX174" s="238">
        <v>2</v>
      </c>
      <c r="AY174" s="238">
        <v>2</v>
      </c>
      <c r="AZ174" s="238">
        <v>3</v>
      </c>
      <c r="BA174" s="238">
        <v>26</v>
      </c>
      <c r="BB174" s="238">
        <v>24</v>
      </c>
      <c r="BC174" s="238" t="s">
        <v>354</v>
      </c>
      <c r="BD174" s="238">
        <v>5</v>
      </c>
      <c r="BE174" s="238">
        <v>1</v>
      </c>
      <c r="BI174" s="238">
        <v>7</v>
      </c>
      <c r="BJ174" s="238">
        <v>98</v>
      </c>
      <c r="BK174" s="238">
        <v>60</v>
      </c>
      <c r="BL174" s="238">
        <v>11</v>
      </c>
      <c r="BM174" s="238">
        <v>21</v>
      </c>
      <c r="CT174" s="238">
        <v>404054</v>
      </c>
      <c r="CU174" s="238">
        <v>4972681</v>
      </c>
      <c r="CV174" s="238">
        <v>44.901084900000001</v>
      </c>
      <c r="CW174" s="238">
        <v>-94.215260000000001</v>
      </c>
      <c r="CX174" s="238" t="s">
        <v>359</v>
      </c>
      <c r="CY174" s="238" t="s">
        <v>700</v>
      </c>
    </row>
    <row r="175" spans="1:103" x14ac:dyDescent="0.25">
      <c r="A175" s="238">
        <v>389659</v>
      </c>
      <c r="B175" s="238">
        <v>3</v>
      </c>
      <c r="C175" s="238">
        <v>7</v>
      </c>
      <c r="D175" s="238">
        <v>150.03200000000001</v>
      </c>
      <c r="E175" s="238">
        <v>43</v>
      </c>
      <c r="G175" s="238" t="s">
        <v>656</v>
      </c>
      <c r="H175" s="238">
        <v>8</v>
      </c>
      <c r="I175" s="238">
        <v>22</v>
      </c>
      <c r="K175" s="238">
        <v>16202212</v>
      </c>
      <c r="M175" s="238">
        <v>10</v>
      </c>
      <c r="N175" s="238">
        <v>26</v>
      </c>
      <c r="O175" s="238">
        <v>2016</v>
      </c>
      <c r="P175" s="238" t="s">
        <v>355</v>
      </c>
      <c r="Q175" s="238">
        <v>15</v>
      </c>
      <c r="R175" s="238" t="s">
        <v>356</v>
      </c>
      <c r="S175" s="238">
        <v>5</v>
      </c>
      <c r="T175" s="238">
        <v>0</v>
      </c>
      <c r="U175" s="238">
        <v>2</v>
      </c>
      <c r="V175" s="238">
        <v>12</v>
      </c>
      <c r="W175" s="238">
        <v>10</v>
      </c>
      <c r="X175" s="238">
        <v>16</v>
      </c>
      <c r="Y175" s="238">
        <v>1</v>
      </c>
      <c r="Z175" s="238">
        <v>2</v>
      </c>
      <c r="AB175" s="238">
        <v>2</v>
      </c>
      <c r="AC175" s="238">
        <v>98</v>
      </c>
      <c r="AD175" s="238" t="s">
        <v>581</v>
      </c>
      <c r="AF175" s="238" t="s">
        <v>426</v>
      </c>
      <c r="AG175" s="238">
        <v>7</v>
      </c>
      <c r="AH175" s="238">
        <v>2</v>
      </c>
      <c r="AI175" s="238">
        <v>49</v>
      </c>
      <c r="AJ175" s="238">
        <v>4</v>
      </c>
      <c r="AK175" s="238">
        <v>21</v>
      </c>
      <c r="AL175" s="238">
        <v>42</v>
      </c>
      <c r="AM175" s="238" t="s">
        <v>354</v>
      </c>
      <c r="AN175" s="238">
        <v>5</v>
      </c>
      <c r="AO175" s="238">
        <v>4</v>
      </c>
      <c r="AS175" s="238">
        <v>12</v>
      </c>
      <c r="AT175" s="238">
        <v>98</v>
      </c>
      <c r="AU175" s="238">
        <v>60</v>
      </c>
      <c r="AV175" s="238">
        <v>11</v>
      </c>
      <c r="AW175" s="238">
        <v>21</v>
      </c>
      <c r="AX175" s="238">
        <v>2</v>
      </c>
      <c r="AY175" s="238">
        <v>2</v>
      </c>
      <c r="AZ175" s="238">
        <v>4</v>
      </c>
      <c r="BA175" s="238">
        <v>26</v>
      </c>
      <c r="BB175" s="238">
        <v>36</v>
      </c>
      <c r="BC175" s="238" t="s">
        <v>354</v>
      </c>
      <c r="BD175" s="238">
        <v>5</v>
      </c>
      <c r="BE175" s="238">
        <v>1</v>
      </c>
      <c r="BI175" s="238">
        <v>12</v>
      </c>
      <c r="BJ175" s="238">
        <v>98</v>
      </c>
      <c r="BK175" s="238">
        <v>60</v>
      </c>
      <c r="BL175" s="238">
        <v>11</v>
      </c>
      <c r="BM175" s="238">
        <v>21</v>
      </c>
      <c r="CT175" s="238">
        <v>404258.75031750102</v>
      </c>
      <c r="CU175" s="238">
        <v>4972858.6995174</v>
      </c>
      <c r="CV175" s="238">
        <v>44.902715450000002</v>
      </c>
      <c r="CW175" s="238">
        <v>-94.2127038</v>
      </c>
      <c r="CX175" s="238" t="s">
        <v>359</v>
      </c>
      <c r="CY175" s="238" t="s">
        <v>701</v>
      </c>
    </row>
    <row r="176" spans="1:103" x14ac:dyDescent="0.25">
      <c r="A176" s="238">
        <v>323520</v>
      </c>
      <c r="B176" s="238">
        <v>3</v>
      </c>
      <c r="C176" s="238">
        <v>7</v>
      </c>
      <c r="D176" s="238">
        <v>150.04499999999999</v>
      </c>
      <c r="E176" s="238">
        <v>43</v>
      </c>
      <c r="G176" s="238" t="s">
        <v>656</v>
      </c>
      <c r="H176" s="238">
        <v>8</v>
      </c>
      <c r="I176" s="238">
        <v>22</v>
      </c>
      <c r="K176" s="238">
        <v>16200147</v>
      </c>
      <c r="M176" s="238">
        <v>1</v>
      </c>
      <c r="N176" s="238">
        <v>20</v>
      </c>
      <c r="O176" s="238">
        <v>2016</v>
      </c>
      <c r="P176" s="238" t="s">
        <v>355</v>
      </c>
      <c r="Q176" s="238">
        <v>9</v>
      </c>
      <c r="R176" s="238" t="s">
        <v>369</v>
      </c>
      <c r="S176" s="238">
        <v>2</v>
      </c>
      <c r="T176" s="238">
        <v>0</v>
      </c>
      <c r="U176" s="238">
        <v>2</v>
      </c>
      <c r="V176" s="238">
        <v>13</v>
      </c>
      <c r="W176" s="238">
        <v>10</v>
      </c>
      <c r="X176" s="238">
        <v>2</v>
      </c>
      <c r="Y176" s="238">
        <v>1</v>
      </c>
      <c r="Z176" s="238">
        <v>2</v>
      </c>
      <c r="AB176" s="238">
        <v>5</v>
      </c>
      <c r="AC176" s="238">
        <v>98</v>
      </c>
      <c r="AD176" s="238" t="s">
        <v>581</v>
      </c>
      <c r="AF176" s="238" t="s">
        <v>426</v>
      </c>
      <c r="AG176" s="238">
        <v>8</v>
      </c>
      <c r="AH176" s="238">
        <v>2</v>
      </c>
      <c r="AI176" s="238">
        <v>3</v>
      </c>
      <c r="AJ176" s="238">
        <v>4</v>
      </c>
      <c r="AK176" s="238">
        <v>21</v>
      </c>
      <c r="AL176" s="238">
        <v>55</v>
      </c>
      <c r="AM176" s="238" t="s">
        <v>363</v>
      </c>
      <c r="AN176" s="238">
        <v>5</v>
      </c>
      <c r="AO176" s="238">
        <v>71</v>
      </c>
      <c r="AS176" s="238">
        <v>12</v>
      </c>
      <c r="AT176" s="238">
        <v>9</v>
      </c>
      <c r="AU176" s="238">
        <v>60</v>
      </c>
      <c r="AV176" s="238">
        <v>11</v>
      </c>
      <c r="AW176" s="238">
        <v>23</v>
      </c>
      <c r="AX176" s="238">
        <v>2</v>
      </c>
      <c r="AY176" s="238">
        <v>2</v>
      </c>
      <c r="AZ176" s="238">
        <v>3</v>
      </c>
      <c r="BA176" s="238">
        <v>21</v>
      </c>
      <c r="BB176" s="238">
        <v>25</v>
      </c>
      <c r="BC176" s="238" t="s">
        <v>363</v>
      </c>
      <c r="BD176" s="238">
        <v>5</v>
      </c>
      <c r="BE176" s="238">
        <v>1</v>
      </c>
      <c r="BI176" s="238">
        <v>12</v>
      </c>
      <c r="BJ176" s="238">
        <v>9</v>
      </c>
      <c r="BK176" s="238">
        <v>60</v>
      </c>
      <c r="BL176" s="238">
        <v>11</v>
      </c>
      <c r="BM176" s="238">
        <v>24</v>
      </c>
      <c r="CT176" s="238">
        <v>404277.80035560101</v>
      </c>
      <c r="CU176" s="238">
        <v>4972869.2828719001</v>
      </c>
      <c r="CV176" s="238">
        <v>44.902813260000002</v>
      </c>
      <c r="CW176" s="238">
        <v>-94.212464560000001</v>
      </c>
      <c r="CX176" s="238" t="s">
        <v>359</v>
      </c>
      <c r="CY176" s="238" t="s">
        <v>702</v>
      </c>
    </row>
    <row r="177" spans="1:103" x14ac:dyDescent="0.25">
      <c r="A177" s="238">
        <v>10738498</v>
      </c>
      <c r="B177" s="238">
        <v>3</v>
      </c>
      <c r="C177" s="238">
        <v>7</v>
      </c>
      <c r="D177" s="238">
        <v>150.05000000000001</v>
      </c>
      <c r="E177" s="238">
        <v>43</v>
      </c>
      <c r="G177" s="238" t="s">
        <v>656</v>
      </c>
      <c r="H177" s="238">
        <v>8</v>
      </c>
      <c r="I177" s="238">
        <v>22</v>
      </c>
      <c r="K177" s="238">
        <v>11200919</v>
      </c>
      <c r="L177" s="238">
        <v>112050019</v>
      </c>
      <c r="M177" s="238">
        <v>7</v>
      </c>
      <c r="N177" s="238">
        <v>2</v>
      </c>
      <c r="O177" s="238">
        <v>2011</v>
      </c>
      <c r="P177" s="238" t="s">
        <v>364</v>
      </c>
      <c r="Q177" s="238">
        <v>9</v>
      </c>
      <c r="S177" s="238">
        <v>3</v>
      </c>
      <c r="T177" s="238">
        <v>0</v>
      </c>
      <c r="U177" s="238">
        <v>1</v>
      </c>
      <c r="V177" s="238">
        <v>8</v>
      </c>
      <c r="W177" s="238">
        <v>16</v>
      </c>
      <c r="X177" s="238">
        <v>2</v>
      </c>
      <c r="Y177" s="238">
        <v>1</v>
      </c>
      <c r="Z177" s="238">
        <v>1</v>
      </c>
      <c r="AB177" s="238">
        <v>1</v>
      </c>
      <c r="AC177" s="238">
        <v>98</v>
      </c>
      <c r="AD177" s="238" t="s">
        <v>428</v>
      </c>
      <c r="AE177" s="238">
        <v>150</v>
      </c>
      <c r="AF177" s="238" t="s">
        <v>426</v>
      </c>
      <c r="AG177" s="238">
        <v>4</v>
      </c>
      <c r="AH177" s="238">
        <v>2</v>
      </c>
      <c r="AI177" s="238">
        <v>4</v>
      </c>
      <c r="AJ177" s="238">
        <v>4</v>
      </c>
      <c r="AK177" s="238">
        <v>21</v>
      </c>
      <c r="AL177" s="238">
        <v>57</v>
      </c>
      <c r="AM177" s="238" t="s">
        <v>363</v>
      </c>
      <c r="AN177" s="238">
        <v>5</v>
      </c>
      <c r="AO177" s="238">
        <v>1</v>
      </c>
      <c r="AS177" s="238">
        <v>7</v>
      </c>
      <c r="AT177" s="238">
        <v>98</v>
      </c>
      <c r="AU177" s="238">
        <v>60</v>
      </c>
      <c r="AV177" s="238">
        <v>11</v>
      </c>
      <c r="AW177" s="238">
        <v>20</v>
      </c>
      <c r="CT177" s="238">
        <v>404280</v>
      </c>
      <c r="CU177" s="238">
        <v>4972877</v>
      </c>
      <c r="CV177" s="238">
        <v>44.902886600000002</v>
      </c>
      <c r="CW177" s="238">
        <v>-94.212436299999993</v>
      </c>
      <c r="CX177" s="238" t="s">
        <v>359</v>
      </c>
      <c r="CY177" s="238" t="s">
        <v>703</v>
      </c>
    </row>
    <row r="178" spans="1:103" x14ac:dyDescent="0.25">
      <c r="A178" s="238">
        <v>10754373</v>
      </c>
      <c r="B178" s="238">
        <v>3</v>
      </c>
      <c r="C178" s="238">
        <v>7</v>
      </c>
      <c r="D178" s="238">
        <v>150.19300000000001</v>
      </c>
      <c r="E178" s="238">
        <v>43</v>
      </c>
      <c r="G178" s="238" t="s">
        <v>656</v>
      </c>
      <c r="H178" s="238">
        <v>8</v>
      </c>
      <c r="I178" s="238">
        <v>22</v>
      </c>
      <c r="K178" s="238">
        <v>11201450</v>
      </c>
      <c r="L178" s="238">
        <v>113290102</v>
      </c>
      <c r="M178" s="238">
        <v>11</v>
      </c>
      <c r="N178" s="238">
        <v>19</v>
      </c>
      <c r="O178" s="238">
        <v>2011</v>
      </c>
      <c r="P178" s="238" t="s">
        <v>364</v>
      </c>
      <c r="Q178" s="238">
        <v>15</v>
      </c>
      <c r="S178" s="238">
        <v>5</v>
      </c>
      <c r="T178" s="238">
        <v>0</v>
      </c>
      <c r="U178" s="238">
        <v>1</v>
      </c>
      <c r="V178" s="238">
        <v>7</v>
      </c>
      <c r="W178" s="238">
        <v>32</v>
      </c>
      <c r="X178" s="238">
        <v>2</v>
      </c>
      <c r="Y178" s="238">
        <v>1</v>
      </c>
      <c r="Z178" s="238">
        <v>4</v>
      </c>
      <c r="AB178" s="238">
        <v>3</v>
      </c>
      <c r="AC178" s="238">
        <v>98</v>
      </c>
      <c r="AD178" s="238" t="s">
        <v>428</v>
      </c>
      <c r="AE178" s="238" t="s">
        <v>699</v>
      </c>
      <c r="AF178" s="238" t="s">
        <v>426</v>
      </c>
      <c r="AG178" s="238">
        <v>3</v>
      </c>
      <c r="AH178" s="238">
        <v>2</v>
      </c>
      <c r="AI178" s="238">
        <v>3</v>
      </c>
      <c r="AJ178" s="238">
        <v>4</v>
      </c>
      <c r="AK178" s="238">
        <v>21</v>
      </c>
      <c r="AL178" s="238">
        <v>32</v>
      </c>
      <c r="AM178" s="238" t="s">
        <v>354</v>
      </c>
      <c r="AN178" s="238">
        <v>5</v>
      </c>
      <c r="AO178" s="238">
        <v>3</v>
      </c>
      <c r="AS178" s="238">
        <v>7</v>
      </c>
      <c r="AT178" s="238">
        <v>98</v>
      </c>
      <c r="AU178" s="238">
        <v>60</v>
      </c>
      <c r="AV178" s="238">
        <v>11</v>
      </c>
      <c r="AW178" s="238">
        <v>21</v>
      </c>
      <c r="CT178" s="238">
        <v>404461</v>
      </c>
      <c r="CU178" s="238">
        <v>4973021</v>
      </c>
      <c r="CV178" s="238">
        <v>44.904198999999998</v>
      </c>
      <c r="CW178" s="238">
        <v>-94.210167999999996</v>
      </c>
      <c r="CX178" s="238" t="s">
        <v>359</v>
      </c>
      <c r="CY178" s="238" t="s">
        <v>704</v>
      </c>
    </row>
    <row r="179" spans="1:103" x14ac:dyDescent="0.25">
      <c r="A179" s="238">
        <v>756002</v>
      </c>
      <c r="B179" s="238">
        <v>3</v>
      </c>
      <c r="C179" s="238">
        <v>7</v>
      </c>
      <c r="D179" s="238">
        <v>150.24299999999999</v>
      </c>
      <c r="E179" s="238">
        <v>43</v>
      </c>
      <c r="G179" s="238" t="s">
        <v>656</v>
      </c>
      <c r="H179" s="238">
        <v>8</v>
      </c>
      <c r="I179" s="238">
        <v>22</v>
      </c>
      <c r="K179" s="238">
        <v>19202698</v>
      </c>
      <c r="M179" s="238">
        <v>10</v>
      </c>
      <c r="N179" s="238">
        <v>21</v>
      </c>
      <c r="O179" s="238">
        <v>2019</v>
      </c>
      <c r="P179" s="238" t="s">
        <v>361</v>
      </c>
      <c r="Q179" s="238">
        <v>6</v>
      </c>
      <c r="R179" s="238">
        <v>98</v>
      </c>
      <c r="S179" s="238">
        <v>5</v>
      </c>
      <c r="T179" s="238">
        <v>0</v>
      </c>
      <c r="U179" s="238">
        <v>2</v>
      </c>
      <c r="V179" s="238">
        <v>5</v>
      </c>
      <c r="W179" s="238">
        <v>10</v>
      </c>
      <c r="X179" s="238">
        <v>3</v>
      </c>
      <c r="Y179" s="238">
        <v>4</v>
      </c>
      <c r="Z179" s="238">
        <v>3</v>
      </c>
      <c r="AB179" s="238">
        <v>2</v>
      </c>
      <c r="AC179" s="238">
        <v>98</v>
      </c>
      <c r="AD179" s="238" t="s">
        <v>581</v>
      </c>
      <c r="AF179" s="238" t="s">
        <v>426</v>
      </c>
      <c r="AG179" s="238">
        <v>10</v>
      </c>
      <c r="AH179" s="238">
        <v>2</v>
      </c>
      <c r="AI179" s="238">
        <v>3</v>
      </c>
      <c r="AJ179" s="238">
        <v>2</v>
      </c>
      <c r="AK179" s="238">
        <v>24</v>
      </c>
      <c r="AL179" s="238">
        <v>48</v>
      </c>
      <c r="AM179" s="238" t="s">
        <v>354</v>
      </c>
      <c r="AN179" s="238">
        <v>5</v>
      </c>
      <c r="AO179" s="238">
        <v>2</v>
      </c>
      <c r="AS179" s="238">
        <v>12</v>
      </c>
      <c r="AT179" s="238">
        <v>23</v>
      </c>
      <c r="AU179" s="238">
        <v>55</v>
      </c>
      <c r="AV179" s="238">
        <v>11</v>
      </c>
      <c r="AW179" s="238">
        <v>21</v>
      </c>
      <c r="AX179" s="238">
        <v>2</v>
      </c>
      <c r="AY179" s="238">
        <v>4</v>
      </c>
      <c r="AZ179" s="238">
        <v>4</v>
      </c>
      <c r="BA179" s="238">
        <v>21</v>
      </c>
      <c r="BB179" s="238">
        <v>58</v>
      </c>
      <c r="BC179" s="238" t="s">
        <v>354</v>
      </c>
      <c r="BD179" s="238">
        <v>5</v>
      </c>
      <c r="BE179" s="238">
        <v>1</v>
      </c>
      <c r="BI179" s="238">
        <v>12</v>
      </c>
      <c r="BJ179" s="238">
        <v>9</v>
      </c>
      <c r="BK179" s="238">
        <v>45</v>
      </c>
      <c r="BL179" s="238">
        <v>11</v>
      </c>
      <c r="BM179" s="238">
        <v>21</v>
      </c>
      <c r="CT179" s="238">
        <v>404525.45085090201</v>
      </c>
      <c r="CU179" s="238">
        <v>4973068.2499364996</v>
      </c>
      <c r="CV179" s="238">
        <v>44.90463724</v>
      </c>
      <c r="CW179" s="238">
        <v>-94.209365950000006</v>
      </c>
      <c r="CX179" s="238" t="s">
        <v>359</v>
      </c>
      <c r="CY179" s="238" t="s">
        <v>705</v>
      </c>
    </row>
    <row r="180" spans="1:103" x14ac:dyDescent="0.25">
      <c r="A180" s="238">
        <v>10825184</v>
      </c>
      <c r="B180" s="238">
        <v>3</v>
      </c>
      <c r="C180" s="238">
        <v>7</v>
      </c>
      <c r="D180" s="238">
        <v>150.273</v>
      </c>
      <c r="E180" s="238">
        <v>43</v>
      </c>
      <c r="G180" s="238" t="s">
        <v>656</v>
      </c>
      <c r="H180" s="238">
        <v>8</v>
      </c>
      <c r="I180" s="238">
        <v>22</v>
      </c>
      <c r="K180" s="238">
        <v>12200839</v>
      </c>
      <c r="L180" s="238">
        <v>122290183</v>
      </c>
      <c r="M180" s="238">
        <v>8</v>
      </c>
      <c r="N180" s="238">
        <v>11</v>
      </c>
      <c r="O180" s="238">
        <v>2012</v>
      </c>
      <c r="P180" s="238" t="s">
        <v>364</v>
      </c>
      <c r="Q180" s="238">
        <v>9</v>
      </c>
      <c r="S180" s="238">
        <v>4</v>
      </c>
      <c r="T180" s="238">
        <v>0</v>
      </c>
      <c r="U180" s="238">
        <v>2</v>
      </c>
      <c r="V180" s="238">
        <v>5</v>
      </c>
      <c r="W180" s="238">
        <v>10</v>
      </c>
      <c r="X180" s="238">
        <v>3</v>
      </c>
      <c r="Y180" s="238">
        <v>1</v>
      </c>
      <c r="Z180" s="238">
        <v>1</v>
      </c>
      <c r="AB180" s="238">
        <v>1</v>
      </c>
      <c r="AC180" s="238">
        <v>98</v>
      </c>
      <c r="AD180" s="238" t="s">
        <v>428</v>
      </c>
      <c r="AE180" s="238" t="s">
        <v>706</v>
      </c>
      <c r="AF180" s="238" t="s">
        <v>426</v>
      </c>
      <c r="AG180" s="238">
        <v>10</v>
      </c>
      <c r="AH180" s="238">
        <v>2</v>
      </c>
      <c r="AI180" s="238">
        <v>2</v>
      </c>
      <c r="AJ180" s="238">
        <v>1</v>
      </c>
      <c r="AK180" s="238">
        <v>25</v>
      </c>
      <c r="AL180" s="238">
        <v>56</v>
      </c>
      <c r="AM180" s="238" t="s">
        <v>363</v>
      </c>
      <c r="AN180" s="238">
        <v>5</v>
      </c>
      <c r="AO180" s="238">
        <v>2</v>
      </c>
      <c r="AS180" s="238">
        <v>7</v>
      </c>
      <c r="AT180" s="238">
        <v>2</v>
      </c>
      <c r="AU180" s="238">
        <v>45</v>
      </c>
      <c r="AV180" s="238">
        <v>11</v>
      </c>
      <c r="AW180" s="238">
        <v>21</v>
      </c>
      <c r="AX180" s="238">
        <v>2</v>
      </c>
      <c r="AY180" s="238">
        <v>2</v>
      </c>
      <c r="AZ180" s="238">
        <v>4</v>
      </c>
      <c r="BA180" s="238">
        <v>21</v>
      </c>
      <c r="BB180" s="238">
        <v>50</v>
      </c>
      <c r="BC180" s="238" t="s">
        <v>363</v>
      </c>
      <c r="BD180" s="238">
        <v>5</v>
      </c>
      <c r="BE180" s="238">
        <v>1</v>
      </c>
      <c r="BI180" s="238">
        <v>7</v>
      </c>
      <c r="BJ180" s="238">
        <v>2</v>
      </c>
      <c r="BK180" s="238">
        <v>45</v>
      </c>
      <c r="BL180" s="238">
        <v>11</v>
      </c>
      <c r="BM180" s="238">
        <v>21</v>
      </c>
      <c r="CT180" s="238">
        <v>404570</v>
      </c>
      <c r="CU180" s="238">
        <v>4973089</v>
      </c>
      <c r="CV180" s="238">
        <v>44.904833199999999</v>
      </c>
      <c r="CW180" s="238">
        <v>-94.208803599999996</v>
      </c>
      <c r="CX180" s="238" t="s">
        <v>359</v>
      </c>
      <c r="CY180" s="238" t="s">
        <v>707</v>
      </c>
    </row>
    <row r="181" spans="1:103" x14ac:dyDescent="0.25">
      <c r="A181" s="238">
        <v>10826106</v>
      </c>
      <c r="B181" s="238">
        <v>3</v>
      </c>
      <c r="C181" s="238">
        <v>7</v>
      </c>
      <c r="D181" s="238">
        <v>150.273</v>
      </c>
      <c r="E181" s="238">
        <v>43</v>
      </c>
      <c r="G181" s="238" t="s">
        <v>656</v>
      </c>
      <c r="H181" s="238">
        <v>8</v>
      </c>
      <c r="I181" s="238">
        <v>22</v>
      </c>
      <c r="K181" s="238">
        <v>12200888</v>
      </c>
      <c r="L181" s="238">
        <v>122400175</v>
      </c>
      <c r="M181" s="238">
        <v>8</v>
      </c>
      <c r="N181" s="238">
        <v>24</v>
      </c>
      <c r="O181" s="238">
        <v>2012</v>
      </c>
      <c r="P181" s="238" t="s">
        <v>362</v>
      </c>
      <c r="Q181" s="238">
        <v>7</v>
      </c>
      <c r="S181" s="238">
        <v>4</v>
      </c>
      <c r="T181" s="238">
        <v>0</v>
      </c>
      <c r="U181" s="238">
        <v>1</v>
      </c>
      <c r="V181" s="238">
        <v>4</v>
      </c>
      <c r="W181" s="238">
        <v>69</v>
      </c>
      <c r="X181" s="238">
        <v>3</v>
      </c>
      <c r="Y181" s="238">
        <v>1</v>
      </c>
      <c r="Z181" s="238">
        <v>1</v>
      </c>
      <c r="AB181" s="238">
        <v>1</v>
      </c>
      <c r="AC181" s="238">
        <v>98</v>
      </c>
      <c r="AD181" s="238" t="s">
        <v>428</v>
      </c>
      <c r="AE181" s="238" t="s">
        <v>708</v>
      </c>
      <c r="AF181" s="238" t="s">
        <v>426</v>
      </c>
      <c r="AG181" s="238">
        <v>3</v>
      </c>
      <c r="AH181" s="238">
        <v>2</v>
      </c>
      <c r="AI181" s="238">
        <v>3</v>
      </c>
      <c r="AJ181" s="238">
        <v>4</v>
      </c>
      <c r="AK181" s="238">
        <v>21</v>
      </c>
      <c r="AL181" s="238">
        <v>54</v>
      </c>
      <c r="AM181" s="238" t="s">
        <v>354</v>
      </c>
      <c r="AN181" s="238">
        <v>2</v>
      </c>
      <c r="AS181" s="238">
        <v>5</v>
      </c>
      <c r="AT181" s="238">
        <v>2</v>
      </c>
      <c r="AU181" s="238">
        <v>45</v>
      </c>
      <c r="AV181" s="238">
        <v>11</v>
      </c>
      <c r="AW181" s="238">
        <v>21</v>
      </c>
      <c r="CT181" s="238">
        <v>404570</v>
      </c>
      <c r="CU181" s="238">
        <v>4973089</v>
      </c>
      <c r="CV181" s="238">
        <v>44.904833199999999</v>
      </c>
      <c r="CW181" s="238">
        <v>-94.208803599999996</v>
      </c>
      <c r="CX181" s="238" t="s">
        <v>359</v>
      </c>
      <c r="CY181" s="238" t="s">
        <v>709</v>
      </c>
    </row>
    <row r="182" spans="1:103" x14ac:dyDescent="0.25">
      <c r="A182" s="238">
        <v>10995097</v>
      </c>
      <c r="B182" s="238">
        <v>3</v>
      </c>
      <c r="C182" s="238">
        <v>7</v>
      </c>
      <c r="D182" s="238">
        <v>150.273</v>
      </c>
      <c r="E182" s="238">
        <v>43</v>
      </c>
      <c r="G182" s="238" t="s">
        <v>656</v>
      </c>
      <c r="H182" s="238">
        <v>8</v>
      </c>
      <c r="I182" s="238">
        <v>22</v>
      </c>
      <c r="K182" s="238">
        <v>14010423</v>
      </c>
      <c r="L182" s="238">
        <v>143150406</v>
      </c>
      <c r="M182" s="238">
        <v>11</v>
      </c>
      <c r="N182" s="238">
        <v>11</v>
      </c>
      <c r="O182" s="238">
        <v>2014</v>
      </c>
      <c r="P182" s="238" t="s">
        <v>368</v>
      </c>
      <c r="Q182" s="238">
        <v>22</v>
      </c>
      <c r="S182" s="238">
        <v>5</v>
      </c>
      <c r="T182" s="238">
        <v>0</v>
      </c>
      <c r="U182" s="238">
        <v>2</v>
      </c>
      <c r="V182" s="238">
        <v>6</v>
      </c>
      <c r="W182" s="238">
        <v>11</v>
      </c>
      <c r="X182" s="238">
        <v>3</v>
      </c>
      <c r="Y182" s="238">
        <v>4</v>
      </c>
      <c r="Z182" s="238">
        <v>4</v>
      </c>
      <c r="AA182" s="238">
        <v>7</v>
      </c>
      <c r="AB182" s="238">
        <v>5</v>
      </c>
      <c r="AC182" s="238">
        <v>98</v>
      </c>
      <c r="AD182" s="238" t="s">
        <v>710</v>
      </c>
      <c r="AE182" s="238" t="s">
        <v>711</v>
      </c>
      <c r="AF182" s="238" t="s">
        <v>426</v>
      </c>
      <c r="AG182" s="238">
        <v>90</v>
      </c>
      <c r="AH182" s="238">
        <v>2</v>
      </c>
      <c r="AI182" s="238">
        <v>2</v>
      </c>
      <c r="AJ182" s="238">
        <v>4</v>
      </c>
      <c r="AK182" s="238">
        <v>23</v>
      </c>
      <c r="AL182" s="238">
        <v>20</v>
      </c>
      <c r="AM182" s="238" t="s">
        <v>363</v>
      </c>
      <c r="AN182" s="238">
        <v>5</v>
      </c>
      <c r="AO182" s="238">
        <v>16</v>
      </c>
      <c r="AS182" s="238">
        <v>7</v>
      </c>
      <c r="AT182" s="238">
        <v>2</v>
      </c>
      <c r="AU182" s="238">
        <v>45</v>
      </c>
      <c r="AV182" s="238">
        <v>10</v>
      </c>
      <c r="AW182" s="238">
        <v>21</v>
      </c>
      <c r="AX182" s="238">
        <v>2</v>
      </c>
      <c r="AY182" s="238">
        <v>2</v>
      </c>
      <c r="AZ182" s="238">
        <v>2</v>
      </c>
      <c r="BA182" s="238">
        <v>8</v>
      </c>
      <c r="BB182" s="238">
        <v>27</v>
      </c>
      <c r="BC182" s="238" t="s">
        <v>354</v>
      </c>
      <c r="BD182" s="238">
        <v>5</v>
      </c>
      <c r="BE182" s="238">
        <v>1</v>
      </c>
      <c r="BF182" s="238">
        <v>1</v>
      </c>
      <c r="BI182" s="238">
        <v>7</v>
      </c>
      <c r="BJ182" s="238">
        <v>2</v>
      </c>
      <c r="BK182" s="238">
        <v>45</v>
      </c>
      <c r="BL182" s="238">
        <v>10</v>
      </c>
      <c r="BM182" s="238">
        <v>21</v>
      </c>
      <c r="CT182" s="238">
        <v>404570</v>
      </c>
      <c r="CU182" s="238">
        <v>4973089</v>
      </c>
      <c r="CV182" s="238">
        <v>44.904833199999999</v>
      </c>
      <c r="CW182" s="238">
        <v>-94.208803599999996</v>
      </c>
      <c r="CX182" s="238" t="s">
        <v>359</v>
      </c>
      <c r="CY182" s="238" t="s">
        <v>712</v>
      </c>
    </row>
    <row r="183" spans="1:103" x14ac:dyDescent="0.25">
      <c r="A183" s="238">
        <v>10741680</v>
      </c>
      <c r="B183" s="238">
        <v>3</v>
      </c>
      <c r="C183" s="238">
        <v>7</v>
      </c>
      <c r="D183" s="238">
        <v>150.291</v>
      </c>
      <c r="E183" s="238">
        <v>43</v>
      </c>
      <c r="G183" s="238" t="s">
        <v>656</v>
      </c>
      <c r="H183" s="238">
        <v>8</v>
      </c>
      <c r="I183" s="238">
        <v>22</v>
      </c>
      <c r="K183" s="238">
        <v>11201063</v>
      </c>
      <c r="L183" s="238">
        <v>112310301</v>
      </c>
      <c r="M183" s="238">
        <v>8</v>
      </c>
      <c r="N183" s="238">
        <v>9</v>
      </c>
      <c r="O183" s="238">
        <v>2011</v>
      </c>
      <c r="P183" s="238" t="s">
        <v>368</v>
      </c>
      <c r="Q183" s="238">
        <v>9</v>
      </c>
      <c r="S183" s="238">
        <v>5</v>
      </c>
      <c r="T183" s="238">
        <v>0</v>
      </c>
      <c r="U183" s="238">
        <v>2</v>
      </c>
      <c r="V183" s="238">
        <v>5</v>
      </c>
      <c r="W183" s="238">
        <v>10</v>
      </c>
      <c r="X183" s="238">
        <v>15</v>
      </c>
      <c r="Y183" s="238">
        <v>1</v>
      </c>
      <c r="Z183" s="238">
        <v>1</v>
      </c>
      <c r="AB183" s="238">
        <v>1</v>
      </c>
      <c r="AC183" s="238">
        <v>98</v>
      </c>
      <c r="AD183" s="238" t="s">
        <v>428</v>
      </c>
      <c r="AE183" s="238">
        <v>16</v>
      </c>
      <c r="AF183" s="238" t="s">
        <v>426</v>
      </c>
      <c r="AG183" s="238">
        <v>10</v>
      </c>
      <c r="AH183" s="238">
        <v>2</v>
      </c>
      <c r="AI183" s="238">
        <v>2</v>
      </c>
      <c r="AJ183" s="238">
        <v>4</v>
      </c>
      <c r="AK183" s="238">
        <v>27</v>
      </c>
      <c r="AL183" s="238">
        <v>18</v>
      </c>
      <c r="AM183" s="238" t="s">
        <v>354</v>
      </c>
      <c r="AN183" s="238">
        <v>5</v>
      </c>
      <c r="AO183" s="238">
        <v>1</v>
      </c>
      <c r="AS183" s="238">
        <v>5</v>
      </c>
      <c r="AT183" s="238">
        <v>98</v>
      </c>
      <c r="AU183" s="238">
        <v>45</v>
      </c>
      <c r="AV183" s="238">
        <v>10</v>
      </c>
      <c r="AW183" s="238">
        <v>21</v>
      </c>
      <c r="AX183" s="238">
        <v>2</v>
      </c>
      <c r="AY183" s="238">
        <v>1</v>
      </c>
      <c r="AZ183" s="238">
        <v>1</v>
      </c>
      <c r="BA183" s="238">
        <v>24</v>
      </c>
      <c r="BB183" s="238">
        <v>72</v>
      </c>
      <c r="BC183" s="238" t="s">
        <v>363</v>
      </c>
      <c r="BD183" s="238">
        <v>5</v>
      </c>
      <c r="BE183" s="238">
        <v>2</v>
      </c>
      <c r="BF183" s="238">
        <v>15</v>
      </c>
      <c r="BI183" s="238">
        <v>5</v>
      </c>
      <c r="BJ183" s="238">
        <v>98</v>
      </c>
      <c r="BK183" s="238">
        <v>45</v>
      </c>
      <c r="BL183" s="238">
        <v>10</v>
      </c>
      <c r="BM183" s="238">
        <v>21</v>
      </c>
      <c r="CT183" s="238">
        <v>404597</v>
      </c>
      <c r="CU183" s="238">
        <v>4973100</v>
      </c>
      <c r="CV183" s="238">
        <v>44.904936599999999</v>
      </c>
      <c r="CW183" s="238">
        <v>-94.208469300000004</v>
      </c>
      <c r="CX183" s="238" t="s">
        <v>359</v>
      </c>
      <c r="CY183" s="238" t="s">
        <v>713</v>
      </c>
    </row>
    <row r="184" spans="1:103" x14ac:dyDescent="0.25">
      <c r="A184" s="238">
        <v>534193</v>
      </c>
      <c r="B184" s="238">
        <v>3</v>
      </c>
      <c r="C184" s="238">
        <v>7</v>
      </c>
      <c r="D184" s="238">
        <v>150.32599999999999</v>
      </c>
      <c r="E184" s="238">
        <v>43</v>
      </c>
      <c r="G184" s="238" t="s">
        <v>656</v>
      </c>
      <c r="H184" s="238">
        <v>8</v>
      </c>
      <c r="I184" s="238">
        <v>22</v>
      </c>
      <c r="K184" s="238">
        <v>18200075</v>
      </c>
      <c r="M184" s="238">
        <v>1</v>
      </c>
      <c r="N184" s="238">
        <v>9</v>
      </c>
      <c r="O184" s="238">
        <v>2018</v>
      </c>
      <c r="P184" s="238" t="s">
        <v>368</v>
      </c>
      <c r="Q184" s="238">
        <v>17</v>
      </c>
      <c r="R184" s="238">
        <v>98</v>
      </c>
      <c r="S184" s="238">
        <v>4</v>
      </c>
      <c r="T184" s="238">
        <v>0</v>
      </c>
      <c r="U184" s="238">
        <v>2</v>
      </c>
      <c r="V184" s="238">
        <v>5</v>
      </c>
      <c r="W184" s="238">
        <v>10</v>
      </c>
      <c r="X184" s="238">
        <v>3</v>
      </c>
      <c r="Y184" s="238">
        <v>4</v>
      </c>
      <c r="Z184" s="238">
        <v>2</v>
      </c>
      <c r="AB184" s="238">
        <v>1</v>
      </c>
      <c r="AC184" s="238">
        <v>98</v>
      </c>
      <c r="AD184" s="238" t="s">
        <v>581</v>
      </c>
      <c r="AF184" s="238" t="s">
        <v>426</v>
      </c>
      <c r="AG184" s="238">
        <v>10</v>
      </c>
      <c r="AH184" s="238">
        <v>2</v>
      </c>
      <c r="AI184" s="238">
        <v>2</v>
      </c>
      <c r="AJ184" s="238">
        <v>2</v>
      </c>
      <c r="AK184" s="238">
        <v>21</v>
      </c>
      <c r="AL184" s="238">
        <v>75</v>
      </c>
      <c r="AM184" s="238" t="s">
        <v>354</v>
      </c>
      <c r="AN184" s="238">
        <v>5</v>
      </c>
      <c r="AO184" s="238">
        <v>2</v>
      </c>
      <c r="AS184" s="238">
        <v>12</v>
      </c>
      <c r="AT184" s="238">
        <v>23</v>
      </c>
      <c r="AU184" s="238">
        <v>30</v>
      </c>
      <c r="AV184" s="238">
        <v>11</v>
      </c>
      <c r="AW184" s="238">
        <v>21</v>
      </c>
      <c r="AX184" s="238">
        <v>2</v>
      </c>
      <c r="AY184" s="238">
        <v>3</v>
      </c>
      <c r="AZ184" s="238">
        <v>4</v>
      </c>
      <c r="BA184" s="238">
        <v>21</v>
      </c>
      <c r="BB184" s="238">
        <v>35</v>
      </c>
      <c r="BC184" s="238" t="s">
        <v>354</v>
      </c>
      <c r="BD184" s="238">
        <v>5</v>
      </c>
      <c r="BE184" s="238">
        <v>1</v>
      </c>
      <c r="BI184" s="238">
        <v>12</v>
      </c>
      <c r="BJ184" s="238">
        <v>9</v>
      </c>
      <c r="BK184" s="238">
        <v>45</v>
      </c>
      <c r="BL184" s="238">
        <v>11</v>
      </c>
      <c r="BM184" s="238">
        <v>21</v>
      </c>
      <c r="CT184" s="238">
        <v>404643.98442130297</v>
      </c>
      <c r="CU184" s="238">
        <v>4973131.7500635004</v>
      </c>
      <c r="CV184" s="238">
        <v>44.905224629999999</v>
      </c>
      <c r="CW184" s="238">
        <v>-94.207876799999994</v>
      </c>
      <c r="CX184" s="238" t="s">
        <v>359</v>
      </c>
      <c r="CY184" s="238" t="s">
        <v>714</v>
      </c>
    </row>
    <row r="185" spans="1:103" x14ac:dyDescent="0.25">
      <c r="A185" s="238">
        <v>840676</v>
      </c>
      <c r="B185" s="238">
        <v>3</v>
      </c>
      <c r="C185" s="238">
        <v>7</v>
      </c>
      <c r="D185" s="238">
        <v>150.37200000000001</v>
      </c>
      <c r="E185" s="238">
        <v>43</v>
      </c>
      <c r="G185" s="238" t="s">
        <v>656</v>
      </c>
      <c r="H185" s="238">
        <v>8</v>
      </c>
      <c r="I185" s="238">
        <v>22</v>
      </c>
      <c r="K185" s="238">
        <v>20008164</v>
      </c>
      <c r="L185" s="238">
        <v>202580018</v>
      </c>
      <c r="M185" s="238">
        <v>9</v>
      </c>
      <c r="N185" s="238">
        <v>14</v>
      </c>
      <c r="O185" s="238">
        <v>2020</v>
      </c>
      <c r="P185" s="238" t="s">
        <v>361</v>
      </c>
      <c r="Q185" s="238">
        <v>6</v>
      </c>
      <c r="R185" s="238">
        <v>98</v>
      </c>
      <c r="S185" s="238">
        <v>5</v>
      </c>
      <c r="T185" s="238">
        <v>0</v>
      </c>
      <c r="U185" s="238">
        <v>2</v>
      </c>
      <c r="V185" s="238">
        <v>5</v>
      </c>
      <c r="W185" s="238">
        <v>10</v>
      </c>
      <c r="X185" s="238">
        <v>2</v>
      </c>
      <c r="Y185" s="238">
        <v>4</v>
      </c>
      <c r="Z185" s="238">
        <v>1</v>
      </c>
      <c r="AB185" s="238">
        <v>1</v>
      </c>
      <c r="AC185" s="238">
        <v>98</v>
      </c>
      <c r="AD185" s="238">
        <v>7</v>
      </c>
      <c r="AF185" s="238" t="s">
        <v>426</v>
      </c>
      <c r="AG185" s="238">
        <v>10</v>
      </c>
      <c r="AH185" s="238">
        <v>2</v>
      </c>
      <c r="AI185" s="238">
        <v>2</v>
      </c>
      <c r="AJ185" s="238">
        <v>2</v>
      </c>
      <c r="AK185" s="238">
        <v>31</v>
      </c>
      <c r="AL185" s="238">
        <v>36</v>
      </c>
      <c r="AM185" s="238" t="s">
        <v>363</v>
      </c>
      <c r="AN185" s="238">
        <v>5</v>
      </c>
      <c r="AO185" s="238">
        <v>2</v>
      </c>
      <c r="AS185" s="238">
        <v>12</v>
      </c>
      <c r="AT185" s="238">
        <v>9</v>
      </c>
      <c r="AU185" s="238">
        <v>45</v>
      </c>
      <c r="AV185" s="238">
        <v>12</v>
      </c>
      <c r="AW185" s="238">
        <v>21</v>
      </c>
      <c r="AX185" s="238">
        <v>2</v>
      </c>
      <c r="AY185" s="238">
        <v>2</v>
      </c>
      <c r="AZ185" s="238">
        <v>4</v>
      </c>
      <c r="BA185" s="238">
        <v>21</v>
      </c>
      <c r="BB185" s="238">
        <v>54</v>
      </c>
      <c r="BC185" s="238" t="s">
        <v>354</v>
      </c>
      <c r="BD185" s="238">
        <v>5</v>
      </c>
      <c r="BE185" s="238">
        <v>1</v>
      </c>
      <c r="BI185" s="238">
        <v>13</v>
      </c>
      <c r="BJ185" s="238">
        <v>9</v>
      </c>
      <c r="BK185" s="238">
        <v>45</v>
      </c>
      <c r="BL185" s="238">
        <v>12</v>
      </c>
      <c r="BM185" s="238">
        <v>21</v>
      </c>
      <c r="CT185" s="238">
        <v>404701.49377067102</v>
      </c>
      <c r="CU185" s="238">
        <v>4973154.0443412</v>
      </c>
      <c r="CV185" s="238">
        <v>44.90543298</v>
      </c>
      <c r="CW185" s="238">
        <v>-94.207152690000001</v>
      </c>
      <c r="CX185" s="238" t="s">
        <v>359</v>
      </c>
      <c r="CY185" s="238" t="s">
        <v>715</v>
      </c>
    </row>
    <row r="186" spans="1:103" x14ac:dyDescent="0.25">
      <c r="A186" s="238">
        <v>11049589</v>
      </c>
      <c r="B186" s="238">
        <v>3</v>
      </c>
      <c r="C186" s="238">
        <v>7</v>
      </c>
      <c r="D186" s="238">
        <v>150.38499999999999</v>
      </c>
      <c r="E186" s="238">
        <v>43</v>
      </c>
      <c r="G186" s="238" t="s">
        <v>656</v>
      </c>
      <c r="H186" s="238">
        <v>8</v>
      </c>
      <c r="I186" s="238">
        <v>22</v>
      </c>
      <c r="K186" s="238">
        <v>15200540</v>
      </c>
      <c r="L186" s="238">
        <v>150920150</v>
      </c>
      <c r="M186" s="238">
        <v>3</v>
      </c>
      <c r="N186" s="238">
        <v>26</v>
      </c>
      <c r="O186" s="238">
        <v>2015</v>
      </c>
      <c r="P186" s="238" t="s">
        <v>384</v>
      </c>
      <c r="Q186" s="238">
        <v>12</v>
      </c>
      <c r="R186" s="238" t="s">
        <v>369</v>
      </c>
      <c r="S186" s="238">
        <v>5</v>
      </c>
      <c r="T186" s="238">
        <v>0</v>
      </c>
      <c r="U186" s="238">
        <v>2</v>
      </c>
      <c r="V186" s="238">
        <v>1</v>
      </c>
      <c r="W186" s="238">
        <v>10</v>
      </c>
      <c r="X186" s="238">
        <v>2</v>
      </c>
      <c r="Y186" s="238">
        <v>1</v>
      </c>
      <c r="Z186" s="238">
        <v>1</v>
      </c>
      <c r="AB186" s="238">
        <v>1</v>
      </c>
      <c r="AC186" s="238">
        <v>98</v>
      </c>
      <c r="AD186" s="238" t="s">
        <v>428</v>
      </c>
      <c r="AE186" s="238">
        <v>16</v>
      </c>
      <c r="AF186" s="238" t="s">
        <v>426</v>
      </c>
      <c r="AG186" s="238">
        <v>7</v>
      </c>
      <c r="AH186" s="238">
        <v>2</v>
      </c>
      <c r="AI186" s="238">
        <v>2</v>
      </c>
      <c r="AJ186" s="238">
        <v>3</v>
      </c>
      <c r="AK186" s="238">
        <v>21</v>
      </c>
      <c r="AL186" s="238">
        <v>35</v>
      </c>
      <c r="AM186" s="238" t="s">
        <v>354</v>
      </c>
      <c r="AN186" s="238">
        <v>5</v>
      </c>
      <c r="AO186" s="238">
        <v>15</v>
      </c>
      <c r="AS186" s="238">
        <v>7</v>
      </c>
      <c r="AT186" s="238">
        <v>5</v>
      </c>
      <c r="AU186" s="238">
        <v>45</v>
      </c>
      <c r="AV186" s="238">
        <v>10</v>
      </c>
      <c r="AW186" s="238">
        <v>21</v>
      </c>
      <c r="AX186" s="238">
        <v>2</v>
      </c>
      <c r="AY186" s="238">
        <v>40</v>
      </c>
      <c r="AZ186" s="238">
        <v>3</v>
      </c>
      <c r="BA186" s="238">
        <v>21</v>
      </c>
      <c r="BB186" s="238">
        <v>31</v>
      </c>
      <c r="BC186" s="238" t="s">
        <v>354</v>
      </c>
      <c r="BD186" s="238">
        <v>5</v>
      </c>
      <c r="BE186" s="238">
        <v>1</v>
      </c>
      <c r="BI186" s="238">
        <v>7</v>
      </c>
      <c r="BJ186" s="238">
        <v>5</v>
      </c>
      <c r="BK186" s="238">
        <v>45</v>
      </c>
      <c r="BL186" s="238">
        <v>10</v>
      </c>
      <c r="BM186" s="238">
        <v>21</v>
      </c>
      <c r="CT186" s="238">
        <v>404736</v>
      </c>
      <c r="CU186" s="238">
        <v>4973158</v>
      </c>
      <c r="CV186" s="238">
        <v>44.905476999999998</v>
      </c>
      <c r="CW186" s="238">
        <v>-94.206720200000007</v>
      </c>
      <c r="CX186" s="238" t="s">
        <v>359</v>
      </c>
      <c r="CY186" s="238" t="s">
        <v>716</v>
      </c>
    </row>
    <row r="187" spans="1:103" x14ac:dyDescent="0.25">
      <c r="A187" s="238">
        <v>528775</v>
      </c>
      <c r="B187" s="238">
        <v>3</v>
      </c>
      <c r="C187" s="238">
        <v>7</v>
      </c>
      <c r="D187" s="238">
        <v>150.49600000000001</v>
      </c>
      <c r="E187" s="238">
        <v>43</v>
      </c>
      <c r="F187" s="238" t="s">
        <v>675</v>
      </c>
      <c r="H187" s="238">
        <v>8</v>
      </c>
      <c r="I187" s="238">
        <v>22</v>
      </c>
      <c r="K187" s="238">
        <v>17203362</v>
      </c>
      <c r="M187" s="238">
        <v>12</v>
      </c>
      <c r="N187" s="238">
        <v>27</v>
      </c>
      <c r="O187" s="238">
        <v>2017</v>
      </c>
      <c r="P187" s="238" t="s">
        <v>355</v>
      </c>
      <c r="Q187" s="238">
        <v>9</v>
      </c>
      <c r="R187" s="238" t="s">
        <v>369</v>
      </c>
      <c r="S187" s="238">
        <v>3</v>
      </c>
      <c r="T187" s="238">
        <v>0</v>
      </c>
      <c r="U187" s="238">
        <v>2</v>
      </c>
      <c r="V187" s="238">
        <v>12</v>
      </c>
      <c r="W187" s="238">
        <v>10</v>
      </c>
      <c r="X187" s="238">
        <v>4</v>
      </c>
      <c r="Y187" s="238">
        <v>1</v>
      </c>
      <c r="Z187" s="238">
        <v>1</v>
      </c>
      <c r="AB187" s="238">
        <v>1</v>
      </c>
      <c r="AC187" s="238">
        <v>98</v>
      </c>
      <c r="AD187" s="238" t="s">
        <v>581</v>
      </c>
      <c r="AF187" s="238" t="s">
        <v>426</v>
      </c>
      <c r="AG187" s="238">
        <v>7</v>
      </c>
      <c r="AH187" s="238">
        <v>2</v>
      </c>
      <c r="AI187" s="238">
        <v>2</v>
      </c>
      <c r="AJ187" s="238">
        <v>3</v>
      </c>
      <c r="AK187" s="238">
        <v>21</v>
      </c>
      <c r="AL187" s="238">
        <v>60</v>
      </c>
      <c r="AM187" s="238" t="s">
        <v>363</v>
      </c>
      <c r="AN187" s="238">
        <v>5</v>
      </c>
      <c r="AO187" s="238">
        <v>74</v>
      </c>
      <c r="AS187" s="238">
        <v>12</v>
      </c>
      <c r="AT187" s="238">
        <v>23</v>
      </c>
      <c r="AU187" s="238">
        <v>45</v>
      </c>
      <c r="AV187" s="238">
        <v>11</v>
      </c>
      <c r="AW187" s="238">
        <v>21</v>
      </c>
      <c r="AX187" s="238">
        <v>2</v>
      </c>
      <c r="AY187" s="238">
        <v>4</v>
      </c>
      <c r="AZ187" s="238">
        <v>3</v>
      </c>
      <c r="BA187" s="238">
        <v>23</v>
      </c>
      <c r="BB187" s="238">
        <v>76</v>
      </c>
      <c r="BC187" s="238" t="s">
        <v>363</v>
      </c>
      <c r="BD187" s="238">
        <v>5</v>
      </c>
      <c r="BE187" s="238">
        <v>1</v>
      </c>
      <c r="BI187" s="238">
        <v>12</v>
      </c>
      <c r="BJ187" s="238">
        <v>23</v>
      </c>
      <c r="BK187" s="238">
        <v>45</v>
      </c>
      <c r="BL187" s="238">
        <v>11</v>
      </c>
      <c r="BM187" s="238">
        <v>21</v>
      </c>
      <c r="CT187" s="238">
        <v>404906.45161290403</v>
      </c>
      <c r="CU187" s="238">
        <v>4973212.1835577004</v>
      </c>
      <c r="CV187" s="238">
        <v>44.905983650000003</v>
      </c>
      <c r="CW187" s="238">
        <v>-94.204567979999993</v>
      </c>
      <c r="CX187" s="238" t="s">
        <v>359</v>
      </c>
      <c r="CY187" s="238" t="s">
        <v>717</v>
      </c>
    </row>
    <row r="188" spans="1:103" x14ac:dyDescent="0.25">
      <c r="A188" s="238">
        <v>10892457</v>
      </c>
      <c r="B188" s="238">
        <v>3</v>
      </c>
      <c r="C188" s="238">
        <v>7</v>
      </c>
      <c r="D188" s="238">
        <v>150.499</v>
      </c>
      <c r="E188" s="238">
        <v>43</v>
      </c>
      <c r="F188" s="238" t="s">
        <v>675</v>
      </c>
      <c r="H188" s="238">
        <v>8</v>
      </c>
      <c r="I188" s="238">
        <v>22</v>
      </c>
      <c r="K188" s="238">
        <v>13000879</v>
      </c>
      <c r="L188" s="238">
        <v>131690157</v>
      </c>
      <c r="M188" s="238">
        <v>6</v>
      </c>
      <c r="N188" s="238">
        <v>18</v>
      </c>
      <c r="O188" s="238">
        <v>2013</v>
      </c>
      <c r="P188" s="238" t="s">
        <v>368</v>
      </c>
      <c r="Q188" s="238">
        <v>17</v>
      </c>
      <c r="S188" s="238">
        <v>5</v>
      </c>
      <c r="T188" s="238">
        <v>0</v>
      </c>
      <c r="U188" s="238">
        <v>2</v>
      </c>
      <c r="V188" s="238">
        <v>11</v>
      </c>
      <c r="W188" s="238">
        <v>10</v>
      </c>
      <c r="X188" s="238">
        <v>10</v>
      </c>
      <c r="Y188" s="238">
        <v>1</v>
      </c>
      <c r="Z188" s="238">
        <v>1</v>
      </c>
      <c r="AA188" s="238">
        <v>2</v>
      </c>
      <c r="AB188" s="238">
        <v>1</v>
      </c>
      <c r="AC188" s="238">
        <v>98</v>
      </c>
      <c r="AD188" s="238" t="s">
        <v>569</v>
      </c>
      <c r="AE188" s="238" t="s">
        <v>718</v>
      </c>
      <c r="AF188" s="238" t="s">
        <v>426</v>
      </c>
      <c r="AG188" s="238">
        <v>6</v>
      </c>
      <c r="AH188" s="238">
        <v>2</v>
      </c>
      <c r="AI188" s="238">
        <v>2</v>
      </c>
      <c r="AJ188" s="238">
        <v>7</v>
      </c>
      <c r="AK188" s="238">
        <v>24</v>
      </c>
      <c r="AL188" s="238">
        <v>21</v>
      </c>
      <c r="AM188" s="238" t="s">
        <v>363</v>
      </c>
      <c r="AN188" s="238">
        <v>5</v>
      </c>
      <c r="AO188" s="238">
        <v>1</v>
      </c>
      <c r="AP188" s="238">
        <v>1</v>
      </c>
      <c r="AS188" s="238">
        <v>5</v>
      </c>
      <c r="AT188" s="238">
        <v>2</v>
      </c>
      <c r="AU188" s="238">
        <v>45</v>
      </c>
      <c r="AV188" s="238">
        <v>11</v>
      </c>
      <c r="AW188" s="238">
        <v>21</v>
      </c>
      <c r="AX188" s="238">
        <v>2</v>
      </c>
      <c r="AY188" s="238">
        <v>2</v>
      </c>
      <c r="AZ188" s="238">
        <v>8</v>
      </c>
      <c r="BA188" s="238">
        <v>24</v>
      </c>
      <c r="BB188" s="238">
        <v>31</v>
      </c>
      <c r="BC188" s="238" t="s">
        <v>354</v>
      </c>
      <c r="BD188" s="238">
        <v>5</v>
      </c>
      <c r="BE188" s="238">
        <v>2</v>
      </c>
      <c r="BI188" s="238">
        <v>5</v>
      </c>
      <c r="BJ188" s="238">
        <v>2</v>
      </c>
      <c r="BK188" s="238">
        <v>45</v>
      </c>
      <c r="BL188" s="238">
        <v>11</v>
      </c>
      <c r="BM188" s="238">
        <v>21</v>
      </c>
      <c r="CT188" s="238">
        <v>404912</v>
      </c>
      <c r="CU188" s="238">
        <v>4973210</v>
      </c>
      <c r="CV188" s="238">
        <v>44.905964900000001</v>
      </c>
      <c r="CW188" s="238">
        <v>-94.204496399999996</v>
      </c>
      <c r="CX188" s="238" t="s">
        <v>359</v>
      </c>
      <c r="CY188" s="238" t="s">
        <v>719</v>
      </c>
    </row>
    <row r="189" spans="1:103" x14ac:dyDescent="0.25">
      <c r="A189" s="238">
        <v>10822793</v>
      </c>
      <c r="B189" s="238">
        <v>3</v>
      </c>
      <c r="C189" s="238">
        <v>7</v>
      </c>
      <c r="D189" s="238">
        <v>150.65600000000001</v>
      </c>
      <c r="E189" s="238">
        <v>43</v>
      </c>
      <c r="F189" s="238" t="s">
        <v>675</v>
      </c>
      <c r="H189" s="238">
        <v>8</v>
      </c>
      <c r="I189" s="238">
        <v>22</v>
      </c>
      <c r="L189" s="238">
        <v>122000160</v>
      </c>
      <c r="M189" s="238">
        <v>6</v>
      </c>
      <c r="N189" s="238">
        <v>13</v>
      </c>
      <c r="O189" s="238">
        <v>2012</v>
      </c>
      <c r="P189" s="238" t="s">
        <v>355</v>
      </c>
      <c r="Q189" s="238">
        <v>21</v>
      </c>
      <c r="S189" s="238">
        <v>5</v>
      </c>
      <c r="T189" s="238">
        <v>0</v>
      </c>
      <c r="U189" s="238">
        <v>1</v>
      </c>
      <c r="V189" s="238">
        <v>90</v>
      </c>
      <c r="W189" s="238">
        <v>16</v>
      </c>
      <c r="Y189" s="238">
        <v>3</v>
      </c>
      <c r="Z189" s="238">
        <v>2</v>
      </c>
      <c r="AB189" s="238">
        <v>1</v>
      </c>
      <c r="AC189" s="238">
        <v>98</v>
      </c>
      <c r="AF189" s="238" t="s">
        <v>426</v>
      </c>
      <c r="AG189" s="238">
        <v>4</v>
      </c>
      <c r="AH189" s="238">
        <v>2</v>
      </c>
      <c r="AI189" s="238">
        <v>2</v>
      </c>
      <c r="AJ189" s="238">
        <v>1</v>
      </c>
      <c r="AK189" s="238">
        <v>21</v>
      </c>
      <c r="AL189" s="238">
        <v>80</v>
      </c>
      <c r="AM189" s="238" t="s">
        <v>354</v>
      </c>
      <c r="AT189" s="238">
        <v>98</v>
      </c>
      <c r="AU189" s="238">
        <v>55</v>
      </c>
      <c r="CT189" s="238">
        <v>405161</v>
      </c>
      <c r="CU189" s="238">
        <v>4973242</v>
      </c>
      <c r="CV189" s="238">
        <v>44.906286700000003</v>
      </c>
      <c r="CW189" s="238">
        <v>-94.201346700000002</v>
      </c>
      <c r="CX189" s="238" t="s">
        <v>359</v>
      </c>
    </row>
    <row r="190" spans="1:103" x14ac:dyDescent="0.25">
      <c r="A190" s="238">
        <v>10828122</v>
      </c>
      <c r="B190" s="238">
        <v>3</v>
      </c>
      <c r="C190" s="238">
        <v>7</v>
      </c>
      <c r="D190" s="238">
        <v>150.87799999999999</v>
      </c>
      <c r="E190" s="238">
        <v>43</v>
      </c>
      <c r="F190" s="238" t="s">
        <v>675</v>
      </c>
      <c r="H190" s="238">
        <v>8</v>
      </c>
      <c r="I190" s="238">
        <v>22</v>
      </c>
      <c r="K190" s="238">
        <v>12200958</v>
      </c>
      <c r="L190" s="238">
        <v>122640200</v>
      </c>
      <c r="M190" s="238">
        <v>9</v>
      </c>
      <c r="N190" s="238">
        <v>8</v>
      </c>
      <c r="O190" s="238">
        <v>2012</v>
      </c>
      <c r="P190" s="238" t="s">
        <v>364</v>
      </c>
      <c r="Q190" s="238">
        <v>11</v>
      </c>
      <c r="S190" s="238">
        <v>3</v>
      </c>
      <c r="T190" s="238">
        <v>0</v>
      </c>
      <c r="U190" s="238">
        <v>2</v>
      </c>
      <c r="V190" s="238">
        <v>6</v>
      </c>
      <c r="W190" s="238">
        <v>10</v>
      </c>
      <c r="X190" s="238">
        <v>10</v>
      </c>
      <c r="Y190" s="238">
        <v>1</v>
      </c>
      <c r="Z190" s="238">
        <v>1</v>
      </c>
      <c r="AB190" s="238">
        <v>1</v>
      </c>
      <c r="AC190" s="238">
        <v>98</v>
      </c>
      <c r="AD190" s="238" t="s">
        <v>428</v>
      </c>
      <c r="AE190" s="238" t="s">
        <v>720</v>
      </c>
      <c r="AF190" s="238" t="s">
        <v>426</v>
      </c>
      <c r="AG190" s="238">
        <v>90</v>
      </c>
      <c r="AH190" s="238">
        <v>2</v>
      </c>
      <c r="AI190" s="238">
        <v>1</v>
      </c>
      <c r="AJ190" s="238">
        <v>2</v>
      </c>
      <c r="AK190" s="238">
        <v>24</v>
      </c>
      <c r="AL190" s="238">
        <v>80</v>
      </c>
      <c r="AM190" s="238" t="s">
        <v>363</v>
      </c>
      <c r="AN190" s="238">
        <v>5</v>
      </c>
      <c r="AO190" s="238">
        <v>2</v>
      </c>
      <c r="AS190" s="238">
        <v>7</v>
      </c>
      <c r="AT190" s="238">
        <v>2</v>
      </c>
      <c r="AU190" s="238">
        <v>45</v>
      </c>
      <c r="AV190" s="238">
        <v>11</v>
      </c>
      <c r="AW190" s="238">
        <v>21</v>
      </c>
      <c r="AX190" s="238">
        <v>2</v>
      </c>
      <c r="AY190" s="238">
        <v>2</v>
      </c>
      <c r="AZ190" s="238">
        <v>3</v>
      </c>
      <c r="BA190" s="238">
        <v>21</v>
      </c>
      <c r="BB190" s="238">
        <v>28</v>
      </c>
      <c r="BC190" s="238" t="s">
        <v>363</v>
      </c>
      <c r="BD190" s="238">
        <v>5</v>
      </c>
      <c r="BE190" s="238">
        <v>1</v>
      </c>
      <c r="BI190" s="238">
        <v>7</v>
      </c>
      <c r="BJ190" s="238">
        <v>2</v>
      </c>
      <c r="BK190" s="238">
        <v>45</v>
      </c>
      <c r="BL190" s="238">
        <v>11</v>
      </c>
      <c r="BM190" s="238">
        <v>21</v>
      </c>
      <c r="CT190" s="238">
        <v>405518</v>
      </c>
      <c r="CU190" s="238">
        <v>4973270</v>
      </c>
      <c r="CV190" s="238">
        <v>44.906587299999998</v>
      </c>
      <c r="CW190" s="238">
        <v>-94.196840100000003</v>
      </c>
      <c r="CX190" s="238" t="s">
        <v>359</v>
      </c>
      <c r="CY190" s="238" t="s">
        <v>721</v>
      </c>
    </row>
    <row r="191" spans="1:103" x14ac:dyDescent="0.25">
      <c r="A191" s="238">
        <v>10895163</v>
      </c>
      <c r="B191" s="238">
        <v>3</v>
      </c>
      <c r="C191" s="238">
        <v>7</v>
      </c>
      <c r="D191" s="238">
        <v>151.029</v>
      </c>
      <c r="E191" s="238">
        <v>43</v>
      </c>
      <c r="F191" s="238" t="s">
        <v>675</v>
      </c>
      <c r="H191" s="238">
        <v>8</v>
      </c>
      <c r="I191" s="238">
        <v>22</v>
      </c>
      <c r="K191" s="238">
        <v>13200944</v>
      </c>
      <c r="L191" s="238">
        <v>132110145</v>
      </c>
      <c r="M191" s="238">
        <v>7</v>
      </c>
      <c r="N191" s="238">
        <v>27</v>
      </c>
      <c r="O191" s="238">
        <v>2013</v>
      </c>
      <c r="P191" s="238" t="s">
        <v>364</v>
      </c>
      <c r="Q191" s="238">
        <v>13</v>
      </c>
      <c r="S191" s="238">
        <v>2</v>
      </c>
      <c r="T191" s="238">
        <v>0</v>
      </c>
      <c r="U191" s="238">
        <v>2</v>
      </c>
      <c r="V191" s="238">
        <v>5</v>
      </c>
      <c r="W191" s="238">
        <v>10</v>
      </c>
      <c r="X191" s="238">
        <v>3</v>
      </c>
      <c r="Y191" s="238">
        <v>1</v>
      </c>
      <c r="Z191" s="238">
        <v>2</v>
      </c>
      <c r="AB191" s="238">
        <v>1</v>
      </c>
      <c r="AC191" s="238">
        <v>98</v>
      </c>
      <c r="AD191" s="238" t="s">
        <v>428</v>
      </c>
      <c r="AE191" s="238" t="s">
        <v>722</v>
      </c>
      <c r="AF191" s="238" t="s">
        <v>426</v>
      </c>
      <c r="AG191" s="238">
        <v>10</v>
      </c>
      <c r="AH191" s="238">
        <v>2</v>
      </c>
      <c r="AI191" s="238">
        <v>2</v>
      </c>
      <c r="AJ191" s="238">
        <v>4</v>
      </c>
      <c r="AK191" s="238">
        <v>25</v>
      </c>
      <c r="AL191" s="238">
        <v>27</v>
      </c>
      <c r="AM191" s="238" t="s">
        <v>363</v>
      </c>
      <c r="AN191" s="238">
        <v>5</v>
      </c>
      <c r="AO191" s="238">
        <v>8</v>
      </c>
      <c r="AP191" s="238">
        <v>10</v>
      </c>
      <c r="AS191" s="238">
        <v>7</v>
      </c>
      <c r="AT191" s="238">
        <v>5</v>
      </c>
      <c r="AU191" s="238">
        <v>60</v>
      </c>
      <c r="AV191" s="238">
        <v>11</v>
      </c>
      <c r="AW191" s="238">
        <v>20</v>
      </c>
      <c r="AX191" s="238">
        <v>2</v>
      </c>
      <c r="AY191" s="238">
        <v>2</v>
      </c>
      <c r="AZ191" s="238">
        <v>4</v>
      </c>
      <c r="BA191" s="238">
        <v>21</v>
      </c>
      <c r="BB191" s="238">
        <v>81</v>
      </c>
      <c r="BC191" s="238" t="s">
        <v>354</v>
      </c>
      <c r="BD191" s="238">
        <v>5</v>
      </c>
      <c r="BE191" s="238">
        <v>1</v>
      </c>
      <c r="BI191" s="238">
        <v>7</v>
      </c>
      <c r="BJ191" s="238">
        <v>5</v>
      </c>
      <c r="BK191" s="238">
        <v>60</v>
      </c>
      <c r="BL191" s="238">
        <v>11</v>
      </c>
      <c r="BM191" s="238">
        <v>20</v>
      </c>
      <c r="CT191" s="238">
        <v>405759</v>
      </c>
      <c r="CU191" s="238">
        <v>4973291</v>
      </c>
      <c r="CV191" s="238">
        <v>44.906806899999999</v>
      </c>
      <c r="CW191" s="238">
        <v>-94.193779899999996</v>
      </c>
      <c r="CX191" s="238" t="s">
        <v>359</v>
      </c>
      <c r="CY191" s="238" t="s">
        <v>723</v>
      </c>
    </row>
    <row r="192" spans="1:103" x14ac:dyDescent="0.25">
      <c r="A192" s="238">
        <v>537059</v>
      </c>
      <c r="B192" s="238">
        <v>3</v>
      </c>
      <c r="C192" s="238">
        <v>7</v>
      </c>
      <c r="D192" s="238">
        <v>151.07</v>
      </c>
      <c r="E192" s="238">
        <v>43</v>
      </c>
      <c r="F192" s="238" t="s">
        <v>675</v>
      </c>
      <c r="H192" s="238">
        <v>8</v>
      </c>
      <c r="I192" s="238">
        <v>22</v>
      </c>
      <c r="K192" s="238">
        <v>18000471</v>
      </c>
      <c r="M192" s="238">
        <v>1</v>
      </c>
      <c r="N192" s="238">
        <v>15</v>
      </c>
      <c r="O192" s="238">
        <v>2018</v>
      </c>
      <c r="P192" s="238" t="s">
        <v>361</v>
      </c>
      <c r="Q192" s="238">
        <v>9</v>
      </c>
      <c r="R192" s="238" t="s">
        <v>369</v>
      </c>
      <c r="S192" s="238">
        <v>5</v>
      </c>
      <c r="T192" s="238">
        <v>0</v>
      </c>
      <c r="U192" s="238">
        <v>1</v>
      </c>
      <c r="W192" s="238">
        <v>75</v>
      </c>
      <c r="X192" s="238">
        <v>2</v>
      </c>
      <c r="Y192" s="238">
        <v>1</v>
      </c>
      <c r="Z192" s="238">
        <v>1</v>
      </c>
      <c r="AB192" s="238">
        <v>3</v>
      </c>
      <c r="AC192" s="238">
        <v>98</v>
      </c>
      <c r="AD192" s="238" t="s">
        <v>581</v>
      </c>
      <c r="AF192" s="238" t="s">
        <v>426</v>
      </c>
      <c r="AG192" s="238">
        <v>3</v>
      </c>
      <c r="AH192" s="238">
        <v>2</v>
      </c>
      <c r="AI192" s="238">
        <v>4</v>
      </c>
      <c r="AJ192" s="238">
        <v>3</v>
      </c>
      <c r="AK192" s="238">
        <v>29</v>
      </c>
      <c r="AL192" s="238">
        <v>39</v>
      </c>
      <c r="AM192" s="238" t="s">
        <v>363</v>
      </c>
      <c r="AN192" s="238">
        <v>5</v>
      </c>
      <c r="AO192" s="238">
        <v>7</v>
      </c>
      <c r="AS192" s="238">
        <v>14</v>
      </c>
      <c r="AT192" s="238">
        <v>9</v>
      </c>
      <c r="AU192" s="238">
        <v>45</v>
      </c>
      <c r="AV192" s="238">
        <v>11</v>
      </c>
      <c r="AW192" s="238">
        <v>21</v>
      </c>
      <c r="CT192" s="238">
        <v>405826.618096689</v>
      </c>
      <c r="CU192" s="238">
        <v>4973290.1325893002</v>
      </c>
      <c r="CV192" s="238">
        <v>44.906807540000003</v>
      </c>
      <c r="CW192" s="238">
        <v>-94.192929100000001</v>
      </c>
      <c r="CX192" s="238" t="s">
        <v>359</v>
      </c>
      <c r="CY192" s="238" t="s">
        <v>724</v>
      </c>
    </row>
    <row r="193" spans="1:103" x14ac:dyDescent="0.25">
      <c r="A193" s="238">
        <v>10764140</v>
      </c>
      <c r="B193" s="238">
        <v>3</v>
      </c>
      <c r="C193" s="238">
        <v>7</v>
      </c>
      <c r="D193" s="238">
        <v>151.16</v>
      </c>
      <c r="E193" s="238">
        <v>43</v>
      </c>
      <c r="G193" s="238" t="s">
        <v>656</v>
      </c>
      <c r="H193" s="238">
        <v>8</v>
      </c>
      <c r="I193" s="238">
        <v>22</v>
      </c>
      <c r="K193" s="238">
        <v>11201477</v>
      </c>
      <c r="L193" s="238">
        <v>113590070</v>
      </c>
      <c r="M193" s="238">
        <v>11</v>
      </c>
      <c r="N193" s="238">
        <v>24</v>
      </c>
      <c r="O193" s="238">
        <v>2011</v>
      </c>
      <c r="P193" s="238" t="s">
        <v>384</v>
      </c>
      <c r="Q193" s="238">
        <v>9</v>
      </c>
      <c r="S193" s="238">
        <v>5</v>
      </c>
      <c r="T193" s="238">
        <v>0</v>
      </c>
      <c r="U193" s="238">
        <v>1</v>
      </c>
      <c r="V193" s="238">
        <v>7</v>
      </c>
      <c r="W193" s="238">
        <v>32</v>
      </c>
      <c r="X193" s="238">
        <v>2</v>
      </c>
      <c r="Y193" s="238">
        <v>2</v>
      </c>
      <c r="Z193" s="238">
        <v>2</v>
      </c>
      <c r="AB193" s="238">
        <v>99</v>
      </c>
      <c r="AC193" s="238">
        <v>98</v>
      </c>
      <c r="AD193" s="238" t="s">
        <v>428</v>
      </c>
      <c r="AE193" s="238">
        <v>2</v>
      </c>
      <c r="AF193" s="238" t="s">
        <v>426</v>
      </c>
      <c r="AG193" s="238">
        <v>3</v>
      </c>
      <c r="AH193" s="238">
        <v>2</v>
      </c>
      <c r="AI193" s="238">
        <v>2</v>
      </c>
      <c r="AJ193" s="238">
        <v>4</v>
      </c>
      <c r="AK193" s="238">
        <v>21</v>
      </c>
      <c r="AL193" s="238">
        <v>62</v>
      </c>
      <c r="AM193" s="238" t="s">
        <v>363</v>
      </c>
      <c r="AN193" s="238">
        <v>99</v>
      </c>
      <c r="AO193" s="238">
        <v>3</v>
      </c>
      <c r="AS193" s="238">
        <v>7</v>
      </c>
      <c r="AT193" s="238">
        <v>98</v>
      </c>
      <c r="AU193" s="238">
        <v>45</v>
      </c>
      <c r="AV193" s="238">
        <v>11</v>
      </c>
      <c r="AW193" s="238">
        <v>21</v>
      </c>
      <c r="CT193" s="238">
        <v>405971</v>
      </c>
      <c r="CU193" s="238">
        <v>4973298</v>
      </c>
      <c r="CV193" s="238">
        <v>44.906900999999998</v>
      </c>
      <c r="CW193" s="238">
        <v>-94.1911001</v>
      </c>
      <c r="CX193" s="238" t="s">
        <v>359</v>
      </c>
      <c r="CY193" s="238" t="s">
        <v>725</v>
      </c>
    </row>
    <row r="194" spans="1:103" x14ac:dyDescent="0.25">
      <c r="A194" s="238">
        <v>701869</v>
      </c>
      <c r="B194" s="238">
        <v>3</v>
      </c>
      <c r="C194" s="238">
        <v>7</v>
      </c>
      <c r="D194" s="238">
        <v>151.298</v>
      </c>
      <c r="E194" s="238">
        <v>43</v>
      </c>
      <c r="F194" s="238" t="s">
        <v>675</v>
      </c>
      <c r="H194" s="238">
        <v>8</v>
      </c>
      <c r="I194" s="238">
        <v>22</v>
      </c>
      <c r="K194" s="238">
        <v>19201073</v>
      </c>
      <c r="M194" s="238">
        <v>4</v>
      </c>
      <c r="N194" s="238">
        <v>5</v>
      </c>
      <c r="O194" s="238">
        <v>2019</v>
      </c>
      <c r="P194" s="238" t="s">
        <v>362</v>
      </c>
      <c r="Q194" s="238">
        <v>14</v>
      </c>
      <c r="S194" s="238">
        <v>5</v>
      </c>
      <c r="T194" s="238">
        <v>0</v>
      </c>
      <c r="U194" s="238">
        <v>1</v>
      </c>
      <c r="W194" s="238">
        <v>39</v>
      </c>
      <c r="X194" s="238">
        <v>2</v>
      </c>
      <c r="Y194" s="238">
        <v>1</v>
      </c>
      <c r="Z194" s="238">
        <v>2</v>
      </c>
      <c r="AB194" s="238">
        <v>1</v>
      </c>
      <c r="AC194" s="238">
        <v>98</v>
      </c>
      <c r="AD194" s="238" t="s">
        <v>581</v>
      </c>
      <c r="AF194" s="238" t="s">
        <v>426</v>
      </c>
      <c r="AG194" s="238">
        <v>4</v>
      </c>
      <c r="AH194" s="238">
        <v>2</v>
      </c>
      <c r="AI194" s="238">
        <v>3</v>
      </c>
      <c r="AJ194" s="238">
        <v>3</v>
      </c>
      <c r="AK194" s="238">
        <v>21</v>
      </c>
      <c r="AL194" s="238">
        <v>48</v>
      </c>
      <c r="AM194" s="238" t="s">
        <v>354</v>
      </c>
      <c r="AN194" s="238">
        <v>5</v>
      </c>
      <c r="AO194" s="238">
        <v>90</v>
      </c>
      <c r="AS194" s="238">
        <v>12</v>
      </c>
      <c r="AT194" s="238">
        <v>9</v>
      </c>
      <c r="AU194" s="238">
        <v>60</v>
      </c>
      <c r="AV194" s="238">
        <v>11</v>
      </c>
      <c r="AW194" s="238">
        <v>21</v>
      </c>
      <c r="CT194" s="238">
        <v>406193.38752010901</v>
      </c>
      <c r="CU194" s="238">
        <v>4973296.8503937004</v>
      </c>
      <c r="CV194" s="238">
        <v>44.906916430000003</v>
      </c>
      <c r="CW194" s="238">
        <v>-94.188285350000001</v>
      </c>
      <c r="CX194" s="238" t="s">
        <v>391</v>
      </c>
      <c r="CY194" s="238" t="s">
        <v>726</v>
      </c>
    </row>
    <row r="195" spans="1:103" x14ac:dyDescent="0.25">
      <c r="A195" s="238">
        <v>822195</v>
      </c>
      <c r="B195" s="238">
        <v>3</v>
      </c>
      <c r="C195" s="238">
        <v>7</v>
      </c>
      <c r="D195" s="238">
        <v>151.404</v>
      </c>
      <c r="E195" s="238">
        <v>43</v>
      </c>
      <c r="G195" s="238" t="s">
        <v>656</v>
      </c>
      <c r="H195" s="238">
        <v>8</v>
      </c>
      <c r="I195" s="238">
        <v>22</v>
      </c>
      <c r="K195" s="238">
        <v>20201649</v>
      </c>
      <c r="L195" s="238">
        <v>202080130</v>
      </c>
      <c r="M195" s="238">
        <v>7</v>
      </c>
      <c r="N195" s="238">
        <v>26</v>
      </c>
      <c r="O195" s="238">
        <v>2020</v>
      </c>
      <c r="P195" s="238" t="s">
        <v>366</v>
      </c>
      <c r="Q195" s="238">
        <v>17</v>
      </c>
      <c r="R195" s="238" t="s">
        <v>356</v>
      </c>
      <c r="S195" s="238">
        <v>1</v>
      </c>
      <c r="T195" s="238">
        <v>1</v>
      </c>
      <c r="U195" s="238">
        <v>2</v>
      </c>
      <c r="V195" s="238">
        <v>11</v>
      </c>
      <c r="W195" s="238">
        <v>10</v>
      </c>
      <c r="X195" s="238">
        <v>2</v>
      </c>
      <c r="Y195" s="238">
        <v>1</v>
      </c>
      <c r="Z195" s="238">
        <v>1</v>
      </c>
      <c r="AB195" s="238">
        <v>1</v>
      </c>
      <c r="AC195" s="238">
        <v>98</v>
      </c>
      <c r="AD195" s="238">
        <v>7</v>
      </c>
      <c r="AF195" s="238" t="s">
        <v>426</v>
      </c>
      <c r="AG195" s="238">
        <v>6</v>
      </c>
      <c r="AH195" s="238">
        <v>2</v>
      </c>
      <c r="AI195" s="238">
        <v>4</v>
      </c>
      <c r="AJ195" s="238">
        <v>3</v>
      </c>
      <c r="AK195" s="238">
        <v>21</v>
      </c>
      <c r="AL195" s="238">
        <v>77</v>
      </c>
      <c r="AM195" s="238" t="s">
        <v>354</v>
      </c>
      <c r="AN195" s="238">
        <v>12</v>
      </c>
      <c r="AO195" s="238">
        <v>68</v>
      </c>
      <c r="AS195" s="238">
        <v>12</v>
      </c>
      <c r="AT195" s="238">
        <v>9</v>
      </c>
      <c r="AU195" s="238">
        <v>60</v>
      </c>
      <c r="AV195" s="238">
        <v>11</v>
      </c>
      <c r="AW195" s="238">
        <v>23</v>
      </c>
      <c r="AX195" s="238">
        <v>2</v>
      </c>
      <c r="AY195" s="238">
        <v>5</v>
      </c>
      <c r="AZ195" s="238">
        <v>4</v>
      </c>
      <c r="BA195" s="238">
        <v>21</v>
      </c>
      <c r="BB195" s="238">
        <v>48</v>
      </c>
      <c r="BC195" s="238" t="s">
        <v>354</v>
      </c>
      <c r="BD195" s="238">
        <v>5</v>
      </c>
      <c r="BE195" s="238">
        <v>1</v>
      </c>
      <c r="BI195" s="238">
        <v>12</v>
      </c>
      <c r="BJ195" s="238">
        <v>9</v>
      </c>
      <c r="BK195" s="238">
        <v>60</v>
      </c>
      <c r="BL195" s="238">
        <v>11</v>
      </c>
      <c r="BM195" s="238">
        <v>24</v>
      </c>
      <c r="CT195" s="238">
        <v>406350.02116670902</v>
      </c>
      <c r="CU195" s="238">
        <v>4973279.9170265002</v>
      </c>
      <c r="CV195" s="238">
        <v>44.90678466</v>
      </c>
      <c r="CW195" s="238">
        <v>-94.186298500000007</v>
      </c>
      <c r="CX195" s="238" t="s">
        <v>359</v>
      </c>
      <c r="CY195" s="238" t="s">
        <v>727</v>
      </c>
    </row>
    <row r="196" spans="1:103" x14ac:dyDescent="0.25">
      <c r="A196" s="238">
        <v>684355</v>
      </c>
      <c r="B196" s="238">
        <v>3</v>
      </c>
      <c r="C196" s="238">
        <v>7</v>
      </c>
      <c r="D196" s="238">
        <v>151.434</v>
      </c>
      <c r="E196" s="238">
        <v>43</v>
      </c>
      <c r="G196" s="238" t="s">
        <v>656</v>
      </c>
      <c r="H196" s="238">
        <v>8</v>
      </c>
      <c r="I196" s="238">
        <v>22</v>
      </c>
      <c r="K196" s="238">
        <v>19200423</v>
      </c>
      <c r="M196" s="238">
        <v>2</v>
      </c>
      <c r="N196" s="238">
        <v>6</v>
      </c>
      <c r="O196" s="238">
        <v>2019</v>
      </c>
      <c r="P196" s="238" t="s">
        <v>355</v>
      </c>
      <c r="Q196" s="238">
        <v>16</v>
      </c>
      <c r="R196" s="238">
        <v>98</v>
      </c>
      <c r="S196" s="238">
        <v>5</v>
      </c>
      <c r="T196" s="238">
        <v>0</v>
      </c>
      <c r="U196" s="238">
        <v>2</v>
      </c>
      <c r="V196" s="238">
        <v>5</v>
      </c>
      <c r="W196" s="238">
        <v>10</v>
      </c>
      <c r="X196" s="238">
        <v>3</v>
      </c>
      <c r="Y196" s="238">
        <v>1</v>
      </c>
      <c r="Z196" s="238">
        <v>2</v>
      </c>
      <c r="AB196" s="238">
        <v>1</v>
      </c>
      <c r="AC196" s="238">
        <v>98</v>
      </c>
      <c r="AD196" s="238" t="s">
        <v>581</v>
      </c>
      <c r="AF196" s="238" t="s">
        <v>426</v>
      </c>
      <c r="AG196" s="238">
        <v>10</v>
      </c>
      <c r="AH196" s="238">
        <v>2</v>
      </c>
      <c r="AI196" s="238">
        <v>3</v>
      </c>
      <c r="AJ196" s="238">
        <v>2</v>
      </c>
      <c r="AK196" s="238">
        <v>21</v>
      </c>
      <c r="AL196" s="238">
        <v>62</v>
      </c>
      <c r="AM196" s="238" t="s">
        <v>354</v>
      </c>
      <c r="AN196" s="238">
        <v>5</v>
      </c>
      <c r="AO196" s="238">
        <v>2</v>
      </c>
      <c r="AS196" s="238">
        <v>12</v>
      </c>
      <c r="AT196" s="238">
        <v>23</v>
      </c>
      <c r="AU196" s="238">
        <v>55</v>
      </c>
      <c r="AV196" s="238">
        <v>11</v>
      </c>
      <c r="AW196" s="238">
        <v>21</v>
      </c>
      <c r="AX196" s="238">
        <v>2</v>
      </c>
      <c r="AY196" s="238">
        <v>2</v>
      </c>
      <c r="AZ196" s="238">
        <v>3</v>
      </c>
      <c r="BA196" s="238">
        <v>24</v>
      </c>
      <c r="BB196" s="238">
        <v>18</v>
      </c>
      <c r="BC196" s="238" t="s">
        <v>354</v>
      </c>
      <c r="BD196" s="238">
        <v>5</v>
      </c>
      <c r="BE196" s="238">
        <v>1</v>
      </c>
      <c r="BI196" s="238">
        <v>12</v>
      </c>
      <c r="BJ196" s="238">
        <v>9</v>
      </c>
      <c r="BK196" s="238">
        <v>60</v>
      </c>
      <c r="BL196" s="238">
        <v>11</v>
      </c>
      <c r="BM196" s="238">
        <v>22</v>
      </c>
      <c r="CT196" s="238">
        <v>406411.40462281002</v>
      </c>
      <c r="CU196" s="238">
        <v>4973284.1503683003</v>
      </c>
      <c r="CV196" s="238">
        <v>44.906830829999997</v>
      </c>
      <c r="CW196" s="238">
        <v>-94.185521879999996</v>
      </c>
      <c r="CX196" s="238" t="s">
        <v>391</v>
      </c>
      <c r="CY196" s="238" t="s">
        <v>728</v>
      </c>
    </row>
    <row r="197" spans="1:103" x14ac:dyDescent="0.25">
      <c r="A197" s="238">
        <v>493283</v>
      </c>
      <c r="B197" s="238">
        <v>3</v>
      </c>
      <c r="C197" s="238">
        <v>7</v>
      </c>
      <c r="D197" s="238">
        <v>151.435</v>
      </c>
      <c r="E197" s="238">
        <v>43</v>
      </c>
      <c r="G197" s="238" t="s">
        <v>656</v>
      </c>
      <c r="H197" s="238">
        <v>8</v>
      </c>
      <c r="I197" s="238">
        <v>22</v>
      </c>
      <c r="K197" s="238">
        <v>17202054</v>
      </c>
      <c r="M197" s="238">
        <v>8</v>
      </c>
      <c r="N197" s="238">
        <v>11</v>
      </c>
      <c r="O197" s="238">
        <v>2017</v>
      </c>
      <c r="P197" s="238" t="s">
        <v>362</v>
      </c>
      <c r="Q197" s="238">
        <v>7</v>
      </c>
      <c r="R197" s="238">
        <v>98</v>
      </c>
      <c r="S197" s="238">
        <v>5</v>
      </c>
      <c r="T197" s="238">
        <v>0</v>
      </c>
      <c r="U197" s="238">
        <v>2</v>
      </c>
      <c r="V197" s="238">
        <v>5</v>
      </c>
      <c r="W197" s="238">
        <v>10</v>
      </c>
      <c r="X197" s="238">
        <v>3</v>
      </c>
      <c r="Y197" s="238">
        <v>2</v>
      </c>
      <c r="Z197" s="238">
        <v>6</v>
      </c>
      <c r="AB197" s="238">
        <v>1</v>
      </c>
      <c r="AC197" s="238">
        <v>98</v>
      </c>
      <c r="AD197" s="238" t="s">
        <v>581</v>
      </c>
      <c r="AF197" s="238" t="s">
        <v>426</v>
      </c>
      <c r="AG197" s="238">
        <v>10</v>
      </c>
      <c r="AH197" s="238">
        <v>2</v>
      </c>
      <c r="AI197" s="238">
        <v>2</v>
      </c>
      <c r="AJ197" s="238">
        <v>2</v>
      </c>
      <c r="AK197" s="238">
        <v>21</v>
      </c>
      <c r="AL197" s="238">
        <v>17</v>
      </c>
      <c r="AM197" s="238" t="s">
        <v>354</v>
      </c>
      <c r="AN197" s="238">
        <v>5</v>
      </c>
      <c r="AO197" s="238">
        <v>64</v>
      </c>
      <c r="AS197" s="238">
        <v>12</v>
      </c>
      <c r="AT197" s="238">
        <v>23</v>
      </c>
      <c r="AU197" s="238">
        <v>55</v>
      </c>
      <c r="AV197" s="238">
        <v>11</v>
      </c>
      <c r="AW197" s="238">
        <v>21</v>
      </c>
      <c r="AX197" s="238">
        <v>2</v>
      </c>
      <c r="AY197" s="238">
        <v>3</v>
      </c>
      <c r="AZ197" s="238">
        <v>4</v>
      </c>
      <c r="BA197" s="238">
        <v>21</v>
      </c>
      <c r="BB197" s="238">
        <v>59</v>
      </c>
      <c r="BC197" s="238" t="s">
        <v>354</v>
      </c>
      <c r="BD197" s="238">
        <v>5</v>
      </c>
      <c r="BE197" s="238">
        <v>1</v>
      </c>
      <c r="BI197" s="238">
        <v>12</v>
      </c>
      <c r="BJ197" s="238">
        <v>9</v>
      </c>
      <c r="BK197" s="238">
        <v>60</v>
      </c>
      <c r="BL197" s="238">
        <v>11</v>
      </c>
      <c r="BM197" s="238">
        <v>21</v>
      </c>
      <c r="CT197" s="238">
        <v>406413.52129370999</v>
      </c>
      <c r="CU197" s="238">
        <v>4973284.1503683003</v>
      </c>
      <c r="CV197" s="238">
        <v>44.906831109999999</v>
      </c>
      <c r="CW197" s="238">
        <v>-94.185495070000002</v>
      </c>
      <c r="CX197" s="238" t="s">
        <v>359</v>
      </c>
      <c r="CY197" s="238" t="s">
        <v>729</v>
      </c>
    </row>
    <row r="198" spans="1:103" x14ac:dyDescent="0.25">
      <c r="A198" s="238">
        <v>488125</v>
      </c>
      <c r="B198" s="238">
        <v>3</v>
      </c>
      <c r="C198" s="238">
        <v>7</v>
      </c>
      <c r="D198" s="238">
        <v>151.96</v>
      </c>
      <c r="E198" s="238">
        <v>43</v>
      </c>
      <c r="G198" s="238" t="s">
        <v>656</v>
      </c>
      <c r="H198" s="238">
        <v>8</v>
      </c>
      <c r="I198" s="238">
        <v>22</v>
      </c>
      <c r="K198" s="238">
        <v>17201857</v>
      </c>
      <c r="M198" s="238">
        <v>7</v>
      </c>
      <c r="N198" s="238">
        <v>17</v>
      </c>
      <c r="O198" s="238">
        <v>2017</v>
      </c>
      <c r="P198" s="238" t="s">
        <v>361</v>
      </c>
      <c r="Q198" s="238">
        <v>10</v>
      </c>
      <c r="R198" s="238" t="s">
        <v>356</v>
      </c>
      <c r="S198" s="238">
        <v>3</v>
      </c>
      <c r="T198" s="238">
        <v>0</v>
      </c>
      <c r="U198" s="238">
        <v>2</v>
      </c>
      <c r="V198" s="238">
        <v>12</v>
      </c>
      <c r="W198" s="238">
        <v>10</v>
      </c>
      <c r="X198" s="238">
        <v>3</v>
      </c>
      <c r="Y198" s="238">
        <v>1</v>
      </c>
      <c r="Z198" s="238">
        <v>1</v>
      </c>
      <c r="AB198" s="238">
        <v>1</v>
      </c>
      <c r="AC198" s="238">
        <v>98</v>
      </c>
      <c r="AD198" s="238" t="s">
        <v>581</v>
      </c>
      <c r="AF198" s="238" t="s">
        <v>426</v>
      </c>
      <c r="AG198" s="238">
        <v>7</v>
      </c>
      <c r="AH198" s="238">
        <v>2</v>
      </c>
      <c r="AI198" s="238">
        <v>49</v>
      </c>
      <c r="AJ198" s="238">
        <v>4</v>
      </c>
      <c r="AK198" s="238">
        <v>21</v>
      </c>
      <c r="AL198" s="238">
        <v>64</v>
      </c>
      <c r="AM198" s="238" t="s">
        <v>354</v>
      </c>
      <c r="AN198" s="238">
        <v>5</v>
      </c>
      <c r="AO198" s="238">
        <v>70</v>
      </c>
      <c r="AP198" s="238">
        <v>4</v>
      </c>
      <c r="AS198" s="238">
        <v>12</v>
      </c>
      <c r="AT198" s="238">
        <v>9</v>
      </c>
      <c r="AU198" s="238">
        <v>60</v>
      </c>
      <c r="AV198" s="238">
        <v>11</v>
      </c>
      <c r="AW198" s="238">
        <v>21</v>
      </c>
      <c r="AX198" s="238">
        <v>2</v>
      </c>
      <c r="AY198" s="238">
        <v>2</v>
      </c>
      <c r="AZ198" s="238">
        <v>4</v>
      </c>
      <c r="BA198" s="238">
        <v>26</v>
      </c>
      <c r="BB198" s="238">
        <v>68</v>
      </c>
      <c r="BC198" s="238" t="s">
        <v>363</v>
      </c>
      <c r="BD198" s="238">
        <v>5</v>
      </c>
      <c r="BE198" s="238">
        <v>1</v>
      </c>
      <c r="BI198" s="238">
        <v>12</v>
      </c>
      <c r="BJ198" s="238">
        <v>9</v>
      </c>
      <c r="BK198" s="238">
        <v>60</v>
      </c>
      <c r="BL198" s="238">
        <v>11</v>
      </c>
      <c r="BM198" s="238">
        <v>21</v>
      </c>
      <c r="CT198" s="238">
        <v>407258.072982813</v>
      </c>
      <c r="CU198" s="238">
        <v>4973262.9836593</v>
      </c>
      <c r="CV198" s="238">
        <v>44.906751149999998</v>
      </c>
      <c r="CW198" s="238">
        <v>-94.174795200000005</v>
      </c>
      <c r="CX198" s="238" t="s">
        <v>359</v>
      </c>
      <c r="CY198" s="238" t="s">
        <v>730</v>
      </c>
    </row>
    <row r="199" spans="1:103" x14ac:dyDescent="0.25">
      <c r="A199" s="238">
        <v>10965276</v>
      </c>
      <c r="B199" s="238">
        <v>3</v>
      </c>
      <c r="C199" s="238">
        <v>7</v>
      </c>
      <c r="D199" s="238">
        <v>152.054</v>
      </c>
      <c r="E199" s="238">
        <v>43</v>
      </c>
      <c r="G199" s="238" t="s">
        <v>656</v>
      </c>
      <c r="H199" s="238">
        <v>8</v>
      </c>
      <c r="I199" s="238">
        <v>22</v>
      </c>
      <c r="K199" s="238">
        <v>14200270</v>
      </c>
      <c r="L199" s="238">
        <v>140510380</v>
      </c>
      <c r="M199" s="238">
        <v>2</v>
      </c>
      <c r="N199" s="238">
        <v>15</v>
      </c>
      <c r="O199" s="238">
        <v>2014</v>
      </c>
      <c r="P199" s="238" t="s">
        <v>364</v>
      </c>
      <c r="Q199" s="238">
        <v>19</v>
      </c>
      <c r="R199" s="238" t="s">
        <v>356</v>
      </c>
      <c r="S199" s="238">
        <v>5</v>
      </c>
      <c r="T199" s="238">
        <v>0</v>
      </c>
      <c r="U199" s="238">
        <v>2</v>
      </c>
      <c r="V199" s="238">
        <v>11</v>
      </c>
      <c r="W199" s="238">
        <v>10</v>
      </c>
      <c r="X199" s="238">
        <v>2</v>
      </c>
      <c r="Y199" s="238">
        <v>6</v>
      </c>
      <c r="Z199" s="238">
        <v>2</v>
      </c>
      <c r="AB199" s="238">
        <v>1</v>
      </c>
      <c r="AC199" s="238">
        <v>98</v>
      </c>
      <c r="AD199" s="238" t="s">
        <v>428</v>
      </c>
      <c r="AE199" s="238" t="s">
        <v>731</v>
      </c>
      <c r="AF199" s="238" t="s">
        <v>426</v>
      </c>
      <c r="AG199" s="238">
        <v>6</v>
      </c>
      <c r="AH199" s="238">
        <v>2</v>
      </c>
      <c r="AI199" s="238">
        <v>1</v>
      </c>
      <c r="AJ199" s="238">
        <v>3</v>
      </c>
      <c r="AK199" s="238">
        <v>21</v>
      </c>
      <c r="AL199" s="238">
        <v>26</v>
      </c>
      <c r="AM199" s="238" t="s">
        <v>363</v>
      </c>
      <c r="AN199" s="238">
        <v>5</v>
      </c>
      <c r="AO199" s="238">
        <v>1</v>
      </c>
      <c r="AS199" s="238">
        <v>7</v>
      </c>
      <c r="AT199" s="238">
        <v>98</v>
      </c>
      <c r="AU199" s="238">
        <v>60</v>
      </c>
      <c r="AV199" s="238">
        <v>11</v>
      </c>
      <c r="AW199" s="238">
        <v>21</v>
      </c>
      <c r="AX199" s="238">
        <v>2</v>
      </c>
      <c r="AY199" s="238">
        <v>4</v>
      </c>
      <c r="AZ199" s="238">
        <v>4</v>
      </c>
      <c r="BA199" s="238">
        <v>21</v>
      </c>
      <c r="BB199" s="238">
        <v>20</v>
      </c>
      <c r="BC199" s="238" t="s">
        <v>354</v>
      </c>
      <c r="BD199" s="238">
        <v>5</v>
      </c>
      <c r="BE199" s="238">
        <v>15</v>
      </c>
      <c r="BI199" s="238">
        <v>7</v>
      </c>
      <c r="BJ199" s="238">
        <v>98</v>
      </c>
      <c r="BK199" s="238">
        <v>60</v>
      </c>
      <c r="BL199" s="238">
        <v>11</v>
      </c>
      <c r="BM199" s="238">
        <v>21</v>
      </c>
      <c r="CT199" s="238">
        <v>407410</v>
      </c>
      <c r="CU199" s="238">
        <v>4973257</v>
      </c>
      <c r="CV199" s="238">
        <v>44.906714200000003</v>
      </c>
      <c r="CW199" s="238">
        <v>-94.172876200000005</v>
      </c>
      <c r="CX199" s="238" t="s">
        <v>359</v>
      </c>
      <c r="CY199" s="238" t="s">
        <v>732</v>
      </c>
    </row>
    <row r="200" spans="1:103" x14ac:dyDescent="0.25">
      <c r="A200" s="238">
        <v>518085</v>
      </c>
      <c r="B200" s="238">
        <v>3</v>
      </c>
      <c r="C200" s="238">
        <v>7</v>
      </c>
      <c r="D200" s="238">
        <v>152.345</v>
      </c>
      <c r="E200" s="238">
        <v>43</v>
      </c>
      <c r="G200" s="238" t="s">
        <v>656</v>
      </c>
      <c r="H200" s="238">
        <v>8</v>
      </c>
      <c r="I200" s="238">
        <v>22</v>
      </c>
      <c r="K200" s="238">
        <v>17202939</v>
      </c>
      <c r="M200" s="238">
        <v>11</v>
      </c>
      <c r="N200" s="238">
        <v>14</v>
      </c>
      <c r="O200" s="238">
        <v>2017</v>
      </c>
      <c r="P200" s="238" t="s">
        <v>368</v>
      </c>
      <c r="Q200" s="238">
        <v>12</v>
      </c>
      <c r="R200" s="238" t="s">
        <v>369</v>
      </c>
      <c r="S200" s="238">
        <v>4</v>
      </c>
      <c r="T200" s="238">
        <v>0</v>
      </c>
      <c r="U200" s="238">
        <v>1</v>
      </c>
      <c r="W200" s="238">
        <v>83</v>
      </c>
      <c r="X200" s="238">
        <v>2</v>
      </c>
      <c r="Y200" s="238">
        <v>1</v>
      </c>
      <c r="Z200" s="238">
        <v>2</v>
      </c>
      <c r="AB200" s="238">
        <v>1</v>
      </c>
      <c r="AC200" s="238">
        <v>98</v>
      </c>
      <c r="AD200" s="238" t="s">
        <v>581</v>
      </c>
      <c r="AF200" s="238" t="s">
        <v>426</v>
      </c>
      <c r="AG200" s="238">
        <v>3</v>
      </c>
      <c r="AH200" s="238">
        <v>2</v>
      </c>
      <c r="AI200" s="238">
        <v>3</v>
      </c>
      <c r="AJ200" s="238">
        <v>3</v>
      </c>
      <c r="AK200" s="238">
        <v>27</v>
      </c>
      <c r="AL200" s="238">
        <v>46</v>
      </c>
      <c r="AM200" s="238" t="s">
        <v>354</v>
      </c>
      <c r="AN200" s="238">
        <v>5</v>
      </c>
      <c r="AO200" s="238">
        <v>71</v>
      </c>
      <c r="AS200" s="238">
        <v>12</v>
      </c>
      <c r="AT200" s="238">
        <v>98</v>
      </c>
      <c r="AU200" s="238">
        <v>60</v>
      </c>
      <c r="AV200" s="238">
        <v>11</v>
      </c>
      <c r="AW200" s="238">
        <v>21</v>
      </c>
      <c r="CT200" s="238">
        <v>407876.14088561601</v>
      </c>
      <c r="CU200" s="238">
        <v>4973248.1669629999</v>
      </c>
      <c r="CV200" s="238">
        <v>44.906698059999997</v>
      </c>
      <c r="CW200" s="238">
        <v>-94.166964840000006</v>
      </c>
      <c r="CX200" s="238" t="s">
        <v>359</v>
      </c>
      <c r="CY200" s="238" t="s">
        <v>733</v>
      </c>
    </row>
    <row r="201" spans="1:103" x14ac:dyDescent="0.25">
      <c r="A201" s="238">
        <v>10828124</v>
      </c>
      <c r="B201" s="238">
        <v>3</v>
      </c>
      <c r="C201" s="238">
        <v>7</v>
      </c>
      <c r="D201" s="238">
        <v>152.42400000000001</v>
      </c>
      <c r="E201" s="238">
        <v>43</v>
      </c>
      <c r="G201" s="238" t="s">
        <v>656</v>
      </c>
      <c r="H201" s="238">
        <v>8</v>
      </c>
      <c r="I201" s="238">
        <v>22</v>
      </c>
      <c r="K201" s="238">
        <v>12200949</v>
      </c>
      <c r="L201" s="238">
        <v>122640202</v>
      </c>
      <c r="M201" s="238">
        <v>9</v>
      </c>
      <c r="N201" s="238">
        <v>5</v>
      </c>
      <c r="O201" s="238">
        <v>2012</v>
      </c>
      <c r="P201" s="238" t="s">
        <v>355</v>
      </c>
      <c r="Q201" s="238">
        <v>21</v>
      </c>
      <c r="R201" s="238" t="s">
        <v>369</v>
      </c>
      <c r="S201" s="238">
        <v>5</v>
      </c>
      <c r="T201" s="238">
        <v>0</v>
      </c>
      <c r="U201" s="238">
        <v>2</v>
      </c>
      <c r="V201" s="238">
        <v>1</v>
      </c>
      <c r="W201" s="238">
        <v>10</v>
      </c>
      <c r="X201" s="238">
        <v>4</v>
      </c>
      <c r="Y201" s="238">
        <v>6</v>
      </c>
      <c r="Z201" s="238">
        <v>1</v>
      </c>
      <c r="AB201" s="238">
        <v>1</v>
      </c>
      <c r="AC201" s="238">
        <v>98</v>
      </c>
      <c r="AD201" s="238">
        <v>7</v>
      </c>
      <c r="AE201" s="238" t="s">
        <v>734</v>
      </c>
      <c r="AF201" s="238" t="s">
        <v>426</v>
      </c>
      <c r="AG201" s="238">
        <v>7</v>
      </c>
      <c r="AH201" s="238">
        <v>2</v>
      </c>
      <c r="AI201" s="238">
        <v>2</v>
      </c>
      <c r="AJ201" s="238">
        <v>3</v>
      </c>
      <c r="AK201" s="238">
        <v>21</v>
      </c>
      <c r="AL201" s="238">
        <v>82</v>
      </c>
      <c r="AM201" s="238" t="s">
        <v>363</v>
      </c>
      <c r="AN201" s="238">
        <v>5</v>
      </c>
      <c r="AO201" s="238">
        <v>15</v>
      </c>
      <c r="AS201" s="238">
        <v>7</v>
      </c>
      <c r="AT201" s="238">
        <v>98</v>
      </c>
      <c r="AU201" s="238">
        <v>60</v>
      </c>
      <c r="AV201" s="238">
        <v>11</v>
      </c>
      <c r="AW201" s="238">
        <v>20</v>
      </c>
      <c r="AX201" s="238">
        <v>2</v>
      </c>
      <c r="AY201" s="238">
        <v>2</v>
      </c>
      <c r="AZ201" s="238">
        <v>3</v>
      </c>
      <c r="BA201" s="238">
        <v>8</v>
      </c>
      <c r="BB201" s="238">
        <v>38</v>
      </c>
      <c r="BC201" s="238" t="s">
        <v>354</v>
      </c>
      <c r="BD201" s="238">
        <v>5</v>
      </c>
      <c r="BE201" s="238">
        <v>1</v>
      </c>
      <c r="BI201" s="238">
        <v>7</v>
      </c>
      <c r="BJ201" s="238">
        <v>98</v>
      </c>
      <c r="BK201" s="238">
        <v>60</v>
      </c>
      <c r="BL201" s="238">
        <v>11</v>
      </c>
      <c r="BM201" s="238">
        <v>20</v>
      </c>
      <c r="CT201" s="238">
        <v>408004</v>
      </c>
      <c r="CU201" s="238">
        <v>4973239</v>
      </c>
      <c r="CV201" s="238">
        <v>44.906633399999997</v>
      </c>
      <c r="CW201" s="238">
        <v>-94.165343800000002</v>
      </c>
      <c r="CX201" s="238" t="s">
        <v>359</v>
      </c>
      <c r="CY201" s="238" t="s">
        <v>735</v>
      </c>
    </row>
    <row r="202" spans="1:103" x14ac:dyDescent="0.25">
      <c r="A202" s="238">
        <v>11061795</v>
      </c>
      <c r="B202" s="238">
        <v>3</v>
      </c>
      <c r="C202" s="238">
        <v>7</v>
      </c>
      <c r="D202" s="238">
        <v>152.429</v>
      </c>
      <c r="E202" s="238">
        <v>43</v>
      </c>
      <c r="G202" s="238" t="s">
        <v>656</v>
      </c>
      <c r="H202" s="238">
        <v>8</v>
      </c>
      <c r="I202" s="238">
        <v>22</v>
      </c>
      <c r="K202" s="238">
        <v>15201094</v>
      </c>
      <c r="L202" s="238">
        <v>152100196</v>
      </c>
      <c r="M202" s="238">
        <v>7</v>
      </c>
      <c r="N202" s="238">
        <v>6</v>
      </c>
      <c r="O202" s="238">
        <v>2015</v>
      </c>
      <c r="P202" s="238" t="s">
        <v>361</v>
      </c>
      <c r="Q202" s="238">
        <v>22</v>
      </c>
      <c r="S202" s="238">
        <v>5</v>
      </c>
      <c r="T202" s="238">
        <v>0</v>
      </c>
      <c r="U202" s="238">
        <v>2</v>
      </c>
      <c r="V202" s="238">
        <v>10</v>
      </c>
      <c r="W202" s="238">
        <v>10</v>
      </c>
      <c r="X202" s="238">
        <v>4</v>
      </c>
      <c r="Y202" s="238">
        <v>6</v>
      </c>
      <c r="Z202" s="238">
        <v>1</v>
      </c>
      <c r="AB202" s="238">
        <v>1</v>
      </c>
      <c r="AC202" s="238">
        <v>98</v>
      </c>
      <c r="AD202" s="238" t="s">
        <v>428</v>
      </c>
      <c r="AE202" s="238" t="s">
        <v>736</v>
      </c>
      <c r="AF202" s="238" t="s">
        <v>426</v>
      </c>
      <c r="AG202" s="238">
        <v>5</v>
      </c>
      <c r="AH202" s="238">
        <v>1</v>
      </c>
      <c r="AI202" s="238">
        <v>4</v>
      </c>
      <c r="AJ202" s="238">
        <v>4</v>
      </c>
      <c r="AK202" s="238">
        <v>21</v>
      </c>
      <c r="AN202" s="238">
        <v>99</v>
      </c>
      <c r="AS202" s="238">
        <v>7</v>
      </c>
      <c r="AT202" s="238">
        <v>98</v>
      </c>
      <c r="AU202" s="238">
        <v>60</v>
      </c>
      <c r="AV202" s="238">
        <v>11</v>
      </c>
      <c r="AW202" s="238">
        <v>21</v>
      </c>
      <c r="AX202" s="238">
        <v>2</v>
      </c>
      <c r="AY202" s="238">
        <v>2</v>
      </c>
      <c r="AZ202" s="238">
        <v>4</v>
      </c>
      <c r="BA202" s="238">
        <v>21</v>
      </c>
      <c r="BB202" s="238">
        <v>49</v>
      </c>
      <c r="BC202" s="238" t="s">
        <v>363</v>
      </c>
      <c r="BD202" s="238">
        <v>5</v>
      </c>
      <c r="BE202" s="238">
        <v>1</v>
      </c>
      <c r="BI202" s="238">
        <v>7</v>
      </c>
      <c r="BJ202" s="238">
        <v>98</v>
      </c>
      <c r="BK202" s="238">
        <v>60</v>
      </c>
      <c r="BL202" s="238">
        <v>11</v>
      </c>
      <c r="BM202" s="238">
        <v>21</v>
      </c>
      <c r="CT202" s="238">
        <v>408012</v>
      </c>
      <c r="CU202" s="238">
        <v>4973239</v>
      </c>
      <c r="CV202" s="238">
        <v>44.906632700000003</v>
      </c>
      <c r="CW202" s="238">
        <v>-94.165245799999994</v>
      </c>
      <c r="CX202" s="238" t="s">
        <v>359</v>
      </c>
      <c r="CY202" s="238" t="s">
        <v>737</v>
      </c>
    </row>
    <row r="203" spans="1:103" x14ac:dyDescent="0.25">
      <c r="A203" s="238">
        <v>10828123</v>
      </c>
      <c r="B203" s="238">
        <v>3</v>
      </c>
      <c r="C203" s="238">
        <v>7</v>
      </c>
      <c r="D203" s="238">
        <v>152.45500000000001</v>
      </c>
      <c r="E203" s="238">
        <v>43</v>
      </c>
      <c r="G203" s="238" t="s">
        <v>656</v>
      </c>
      <c r="H203" s="238">
        <v>8</v>
      </c>
      <c r="I203" s="238">
        <v>22</v>
      </c>
      <c r="K203" s="238">
        <v>12200948</v>
      </c>
      <c r="L203" s="238">
        <v>122640201</v>
      </c>
      <c r="M203" s="238">
        <v>9</v>
      </c>
      <c r="N203" s="238">
        <v>5</v>
      </c>
      <c r="O203" s="238">
        <v>2012</v>
      </c>
      <c r="P203" s="238" t="s">
        <v>355</v>
      </c>
      <c r="Q203" s="238">
        <v>21</v>
      </c>
      <c r="R203" s="238" t="s">
        <v>369</v>
      </c>
      <c r="S203" s="238">
        <v>4</v>
      </c>
      <c r="T203" s="238">
        <v>0</v>
      </c>
      <c r="U203" s="238">
        <v>2</v>
      </c>
      <c r="V203" s="238">
        <v>1</v>
      </c>
      <c r="W203" s="238">
        <v>10</v>
      </c>
      <c r="X203" s="238">
        <v>4</v>
      </c>
      <c r="Y203" s="238">
        <v>6</v>
      </c>
      <c r="Z203" s="238">
        <v>1</v>
      </c>
      <c r="AB203" s="238">
        <v>1</v>
      </c>
      <c r="AC203" s="238">
        <v>98</v>
      </c>
      <c r="AD203" s="238" t="s">
        <v>428</v>
      </c>
      <c r="AE203" s="238" t="s">
        <v>738</v>
      </c>
      <c r="AF203" s="238" t="s">
        <v>426</v>
      </c>
      <c r="AG203" s="238">
        <v>7</v>
      </c>
      <c r="AH203" s="238">
        <v>2</v>
      </c>
      <c r="AI203" s="238">
        <v>2</v>
      </c>
      <c r="AJ203" s="238">
        <v>3</v>
      </c>
      <c r="AK203" s="238">
        <v>21</v>
      </c>
      <c r="AL203" s="238">
        <v>78</v>
      </c>
      <c r="AM203" s="238" t="s">
        <v>354</v>
      </c>
      <c r="AN203" s="238">
        <v>5</v>
      </c>
      <c r="AO203" s="238">
        <v>15</v>
      </c>
      <c r="AS203" s="238">
        <v>7</v>
      </c>
      <c r="AT203" s="238">
        <v>98</v>
      </c>
      <c r="AU203" s="238">
        <v>60</v>
      </c>
      <c r="AV203" s="238">
        <v>11</v>
      </c>
      <c r="AW203" s="238">
        <v>20</v>
      </c>
      <c r="AX203" s="238">
        <v>2</v>
      </c>
      <c r="AY203" s="238">
        <v>3</v>
      </c>
      <c r="AZ203" s="238">
        <v>3</v>
      </c>
      <c r="BA203" s="238">
        <v>24</v>
      </c>
      <c r="BB203" s="238">
        <v>33</v>
      </c>
      <c r="BC203" s="238" t="s">
        <v>354</v>
      </c>
      <c r="BD203" s="238">
        <v>5</v>
      </c>
      <c r="BE203" s="238">
        <v>1</v>
      </c>
      <c r="BI203" s="238">
        <v>7</v>
      </c>
      <c r="BJ203" s="238">
        <v>98</v>
      </c>
      <c r="BK203" s="238">
        <v>60</v>
      </c>
      <c r="BL203" s="238">
        <v>11</v>
      </c>
      <c r="BM203" s="238">
        <v>20</v>
      </c>
      <c r="CT203" s="238">
        <v>408054</v>
      </c>
      <c r="CU203" s="238">
        <v>4973238</v>
      </c>
      <c r="CV203" s="238">
        <v>44.906630900000003</v>
      </c>
      <c r="CW203" s="238">
        <v>-94.164712800000004</v>
      </c>
      <c r="CX203" s="238" t="s">
        <v>359</v>
      </c>
      <c r="CY203" s="238" t="s">
        <v>739</v>
      </c>
    </row>
    <row r="204" spans="1:103" x14ac:dyDescent="0.25">
      <c r="A204" s="238">
        <v>10976185</v>
      </c>
      <c r="B204" s="238">
        <v>3</v>
      </c>
      <c r="C204" s="238">
        <v>7</v>
      </c>
      <c r="D204" s="238">
        <v>152.512</v>
      </c>
      <c r="E204" s="238">
        <v>43</v>
      </c>
      <c r="G204" s="238" t="s">
        <v>656</v>
      </c>
      <c r="H204" s="238">
        <v>8</v>
      </c>
      <c r="I204" s="238">
        <v>22</v>
      </c>
      <c r="L204" s="238">
        <v>141770044</v>
      </c>
      <c r="M204" s="238">
        <v>5</v>
      </c>
      <c r="N204" s="238">
        <v>24</v>
      </c>
      <c r="O204" s="238">
        <v>2014</v>
      </c>
      <c r="P204" s="238" t="s">
        <v>364</v>
      </c>
      <c r="Q204" s="238">
        <v>22</v>
      </c>
      <c r="S204" s="238">
        <v>5</v>
      </c>
      <c r="T204" s="238">
        <v>0</v>
      </c>
      <c r="U204" s="238">
        <v>1</v>
      </c>
      <c r="V204" s="238">
        <v>98</v>
      </c>
      <c r="W204" s="238">
        <v>16</v>
      </c>
      <c r="Y204" s="238">
        <v>6</v>
      </c>
      <c r="Z204" s="238">
        <v>1</v>
      </c>
      <c r="AB204" s="238">
        <v>1</v>
      </c>
      <c r="AC204" s="238">
        <v>98</v>
      </c>
      <c r="AF204" s="238" t="s">
        <v>426</v>
      </c>
      <c r="AG204" s="238">
        <v>4</v>
      </c>
      <c r="AH204" s="238">
        <v>2</v>
      </c>
      <c r="AI204" s="238">
        <v>1</v>
      </c>
      <c r="AJ204" s="238">
        <v>4</v>
      </c>
      <c r="AK204" s="238">
        <v>21</v>
      </c>
      <c r="AL204" s="238">
        <v>62</v>
      </c>
      <c r="AM204" s="238" t="s">
        <v>363</v>
      </c>
      <c r="AT204" s="238">
        <v>98</v>
      </c>
      <c r="AU204" s="238">
        <v>60</v>
      </c>
      <c r="CT204" s="238">
        <v>408145</v>
      </c>
      <c r="CU204" s="238">
        <v>4973236</v>
      </c>
      <c r="CV204" s="238">
        <v>44.906626699999997</v>
      </c>
      <c r="CW204" s="238">
        <v>-94.163551600000005</v>
      </c>
      <c r="CX204" s="238" t="s">
        <v>359</v>
      </c>
    </row>
    <row r="205" spans="1:103" x14ac:dyDescent="0.25">
      <c r="A205" s="238">
        <v>684460</v>
      </c>
      <c r="B205" s="238">
        <v>3</v>
      </c>
      <c r="C205" s="238">
        <v>7</v>
      </c>
      <c r="D205" s="238">
        <v>152.875</v>
      </c>
      <c r="E205" s="238">
        <v>43</v>
      </c>
      <c r="G205" s="238" t="s">
        <v>656</v>
      </c>
      <c r="H205" s="238">
        <v>8</v>
      </c>
      <c r="I205" s="238">
        <v>22</v>
      </c>
      <c r="K205" s="238">
        <v>19200422</v>
      </c>
      <c r="M205" s="238">
        <v>2</v>
      </c>
      <c r="N205" s="238">
        <v>6</v>
      </c>
      <c r="O205" s="238">
        <v>2019</v>
      </c>
      <c r="P205" s="238" t="s">
        <v>355</v>
      </c>
      <c r="Q205" s="238">
        <v>14</v>
      </c>
      <c r="R205" s="238" t="s">
        <v>356</v>
      </c>
      <c r="S205" s="238">
        <v>4</v>
      </c>
      <c r="T205" s="238">
        <v>0</v>
      </c>
      <c r="U205" s="238">
        <v>2</v>
      </c>
      <c r="V205" s="238">
        <v>12</v>
      </c>
      <c r="W205" s="238">
        <v>10</v>
      </c>
      <c r="X205" s="238">
        <v>2</v>
      </c>
      <c r="Y205" s="238">
        <v>1</v>
      </c>
      <c r="Z205" s="238">
        <v>2</v>
      </c>
      <c r="AB205" s="238">
        <v>1</v>
      </c>
      <c r="AC205" s="238">
        <v>98</v>
      </c>
      <c r="AD205" s="238" t="s">
        <v>581</v>
      </c>
      <c r="AF205" s="238" t="s">
        <v>426</v>
      </c>
      <c r="AG205" s="238">
        <v>7</v>
      </c>
      <c r="AH205" s="238">
        <v>2</v>
      </c>
      <c r="AI205" s="238">
        <v>2</v>
      </c>
      <c r="AJ205" s="238">
        <v>4</v>
      </c>
      <c r="AK205" s="238">
        <v>21</v>
      </c>
      <c r="AL205" s="238">
        <v>18</v>
      </c>
      <c r="AM205" s="238" t="s">
        <v>354</v>
      </c>
      <c r="AN205" s="238">
        <v>5</v>
      </c>
      <c r="AO205" s="238">
        <v>70</v>
      </c>
      <c r="AS205" s="238">
        <v>12</v>
      </c>
      <c r="AT205" s="238">
        <v>9</v>
      </c>
      <c r="AU205" s="238">
        <v>60</v>
      </c>
      <c r="AV205" s="238">
        <v>11</v>
      </c>
      <c r="AW205" s="238">
        <v>21</v>
      </c>
      <c r="AX205" s="238">
        <v>2</v>
      </c>
      <c r="AY205" s="238">
        <v>3</v>
      </c>
      <c r="AZ205" s="238">
        <v>4</v>
      </c>
      <c r="BA205" s="238">
        <v>21</v>
      </c>
      <c r="BB205" s="238">
        <v>56</v>
      </c>
      <c r="BC205" s="238" t="s">
        <v>354</v>
      </c>
      <c r="BD205" s="238">
        <v>5</v>
      </c>
      <c r="BE205" s="238">
        <v>1</v>
      </c>
      <c r="BI205" s="238">
        <v>12</v>
      </c>
      <c r="BJ205" s="238">
        <v>9</v>
      </c>
      <c r="BK205" s="238">
        <v>60</v>
      </c>
      <c r="BL205" s="238">
        <v>11</v>
      </c>
      <c r="BM205" s="238">
        <v>21</v>
      </c>
      <c r="CT205" s="238">
        <v>408729.15925831901</v>
      </c>
      <c r="CU205" s="238">
        <v>4973237.5836084997</v>
      </c>
      <c r="CV205" s="238">
        <v>44.9067127</v>
      </c>
      <c r="CW205" s="238">
        <v>-94.15615966</v>
      </c>
      <c r="CX205" s="238" t="s">
        <v>359</v>
      </c>
      <c r="CY205" s="238" t="s">
        <v>740</v>
      </c>
    </row>
    <row r="206" spans="1:103" x14ac:dyDescent="0.25">
      <c r="A206" s="238">
        <v>10845789</v>
      </c>
      <c r="B206" s="238">
        <v>3</v>
      </c>
      <c r="C206" s="238">
        <v>7</v>
      </c>
      <c r="D206" s="238">
        <v>152.93199999999999</v>
      </c>
      <c r="E206" s="238">
        <v>43</v>
      </c>
      <c r="G206" s="238" t="s">
        <v>656</v>
      </c>
      <c r="H206" s="238">
        <v>8</v>
      </c>
      <c r="I206" s="238">
        <v>22</v>
      </c>
      <c r="K206" s="238">
        <v>12201441</v>
      </c>
      <c r="L206" s="238">
        <v>123660223</v>
      </c>
      <c r="M206" s="238">
        <v>12</v>
      </c>
      <c r="N206" s="238">
        <v>15</v>
      </c>
      <c r="O206" s="238">
        <v>2012</v>
      </c>
      <c r="P206" s="238" t="s">
        <v>364</v>
      </c>
      <c r="Q206" s="238">
        <v>21</v>
      </c>
      <c r="S206" s="238">
        <v>5</v>
      </c>
      <c r="T206" s="238">
        <v>0</v>
      </c>
      <c r="U206" s="238">
        <v>1</v>
      </c>
      <c r="V206" s="238">
        <v>4</v>
      </c>
      <c r="W206" s="238">
        <v>32</v>
      </c>
      <c r="X206" s="238">
        <v>2</v>
      </c>
      <c r="Y206" s="238">
        <v>6</v>
      </c>
      <c r="Z206" s="238">
        <v>4</v>
      </c>
      <c r="AB206" s="238">
        <v>3</v>
      </c>
      <c r="AC206" s="238">
        <v>98</v>
      </c>
      <c r="AD206" s="238" t="s">
        <v>428</v>
      </c>
      <c r="AE206" s="238" t="s">
        <v>741</v>
      </c>
      <c r="AF206" s="238" t="s">
        <v>426</v>
      </c>
      <c r="AG206" s="238">
        <v>3</v>
      </c>
      <c r="AH206" s="238">
        <v>2</v>
      </c>
      <c r="AI206" s="238">
        <v>2</v>
      </c>
      <c r="AJ206" s="238">
        <v>4</v>
      </c>
      <c r="AK206" s="238">
        <v>21</v>
      </c>
      <c r="AL206" s="238">
        <v>17</v>
      </c>
      <c r="AM206" s="238" t="s">
        <v>363</v>
      </c>
      <c r="AN206" s="238">
        <v>5</v>
      </c>
      <c r="AS206" s="238">
        <v>7</v>
      </c>
      <c r="AT206" s="238">
        <v>98</v>
      </c>
      <c r="AU206" s="238">
        <v>60</v>
      </c>
      <c r="AV206" s="238">
        <v>11</v>
      </c>
      <c r="AW206" s="238">
        <v>21</v>
      </c>
      <c r="CT206" s="238">
        <v>408821</v>
      </c>
      <c r="CU206" s="238">
        <v>4973229</v>
      </c>
      <c r="CV206" s="238">
        <v>44.906645099999999</v>
      </c>
      <c r="CW206" s="238">
        <v>-94.154997699999996</v>
      </c>
      <c r="CX206" s="238" t="s">
        <v>359</v>
      </c>
      <c r="CY206" s="238" t="s">
        <v>742</v>
      </c>
    </row>
    <row r="207" spans="1:103" x14ac:dyDescent="0.25">
      <c r="A207" s="238">
        <v>507306</v>
      </c>
      <c r="B207" s="238">
        <v>3</v>
      </c>
      <c r="C207" s="238">
        <v>7</v>
      </c>
      <c r="D207" s="238">
        <v>153.196</v>
      </c>
      <c r="E207" s="238">
        <v>43</v>
      </c>
      <c r="G207" s="238" t="s">
        <v>656</v>
      </c>
      <c r="H207" s="238">
        <v>8</v>
      </c>
      <c r="I207" s="238">
        <v>22</v>
      </c>
      <c r="K207" s="238">
        <v>17202595</v>
      </c>
      <c r="M207" s="238">
        <v>10</v>
      </c>
      <c r="N207" s="238">
        <v>9</v>
      </c>
      <c r="O207" s="238">
        <v>2017</v>
      </c>
      <c r="P207" s="238" t="s">
        <v>361</v>
      </c>
      <c r="Q207" s="238">
        <v>5</v>
      </c>
      <c r="R207" s="238" t="s">
        <v>369</v>
      </c>
      <c r="S207" s="238">
        <v>5</v>
      </c>
      <c r="T207" s="238">
        <v>0</v>
      </c>
      <c r="U207" s="238">
        <v>1</v>
      </c>
      <c r="W207" s="238">
        <v>48</v>
      </c>
      <c r="X207" s="238">
        <v>2</v>
      </c>
      <c r="Y207" s="238">
        <v>6</v>
      </c>
      <c r="Z207" s="238">
        <v>1</v>
      </c>
      <c r="AB207" s="238">
        <v>1</v>
      </c>
      <c r="AC207" s="238">
        <v>98</v>
      </c>
      <c r="AD207" s="238" t="s">
        <v>581</v>
      </c>
      <c r="AF207" s="238" t="s">
        <v>426</v>
      </c>
      <c r="AG207" s="238">
        <v>3</v>
      </c>
      <c r="AH207" s="238">
        <v>2</v>
      </c>
      <c r="AI207" s="238">
        <v>2</v>
      </c>
      <c r="AJ207" s="238">
        <v>3</v>
      </c>
      <c r="AK207" s="238">
        <v>21</v>
      </c>
      <c r="AL207" s="238">
        <v>19</v>
      </c>
      <c r="AM207" s="238" t="s">
        <v>354</v>
      </c>
      <c r="AN207" s="238">
        <v>9</v>
      </c>
      <c r="AO207" s="238">
        <v>62</v>
      </c>
      <c r="AS207" s="238">
        <v>12</v>
      </c>
      <c r="AT207" s="238">
        <v>9</v>
      </c>
      <c r="AU207" s="238">
        <v>60</v>
      </c>
      <c r="AV207" s="238">
        <v>11</v>
      </c>
      <c r="AW207" s="238">
        <v>21</v>
      </c>
      <c r="CT207" s="238">
        <v>409245.62695792102</v>
      </c>
      <c r="CU207" s="238">
        <v>4973227.0002539996</v>
      </c>
      <c r="CV207" s="238">
        <v>44.906683479999998</v>
      </c>
      <c r="CW207" s="238">
        <v>-94.149616809999998</v>
      </c>
      <c r="CX207" s="238" t="s">
        <v>359</v>
      </c>
      <c r="CY207" s="238" t="s">
        <v>743</v>
      </c>
    </row>
    <row r="208" spans="1:103" x14ac:dyDescent="0.25">
      <c r="A208" s="238">
        <v>740038</v>
      </c>
      <c r="B208" s="238">
        <v>3</v>
      </c>
      <c r="C208" s="238">
        <v>7</v>
      </c>
      <c r="D208" s="238">
        <v>153.601</v>
      </c>
      <c r="E208" s="238">
        <v>43</v>
      </c>
      <c r="G208" s="238" t="s">
        <v>656</v>
      </c>
      <c r="H208" s="238">
        <v>8</v>
      </c>
      <c r="I208" s="238">
        <v>22</v>
      </c>
      <c r="K208" s="238">
        <v>19202061</v>
      </c>
      <c r="M208" s="238">
        <v>8</v>
      </c>
      <c r="N208" s="238">
        <v>12</v>
      </c>
      <c r="O208" s="238">
        <v>2019</v>
      </c>
      <c r="P208" s="238" t="s">
        <v>361</v>
      </c>
      <c r="Q208" s="238">
        <v>9</v>
      </c>
      <c r="R208" s="238" t="s">
        <v>356</v>
      </c>
      <c r="S208" s="238">
        <v>5</v>
      </c>
      <c r="T208" s="238">
        <v>0</v>
      </c>
      <c r="U208" s="238">
        <v>2</v>
      </c>
      <c r="V208" s="238">
        <v>10</v>
      </c>
      <c r="W208" s="238">
        <v>10</v>
      </c>
      <c r="X208" s="238">
        <v>2</v>
      </c>
      <c r="Y208" s="238">
        <v>1</v>
      </c>
      <c r="Z208" s="238">
        <v>2</v>
      </c>
      <c r="AB208" s="238">
        <v>1</v>
      </c>
      <c r="AC208" s="238">
        <v>98</v>
      </c>
      <c r="AD208" s="238" t="s">
        <v>581</v>
      </c>
      <c r="AF208" s="238" t="s">
        <v>426</v>
      </c>
      <c r="AG208" s="238">
        <v>5</v>
      </c>
      <c r="AH208" s="238">
        <v>2</v>
      </c>
      <c r="AI208" s="238">
        <v>2</v>
      </c>
      <c r="AJ208" s="238">
        <v>4</v>
      </c>
      <c r="AK208" s="238">
        <v>29</v>
      </c>
      <c r="AL208" s="238">
        <v>22</v>
      </c>
      <c r="AM208" s="238" t="s">
        <v>363</v>
      </c>
      <c r="AN208" s="238">
        <v>9</v>
      </c>
      <c r="AO208" s="238">
        <v>90</v>
      </c>
      <c r="AP208" s="238">
        <v>65</v>
      </c>
      <c r="AS208" s="238">
        <v>12</v>
      </c>
      <c r="AT208" s="238">
        <v>90</v>
      </c>
      <c r="AU208" s="238">
        <v>60</v>
      </c>
      <c r="AV208" s="238">
        <v>11</v>
      </c>
      <c r="AW208" s="238">
        <v>21</v>
      </c>
      <c r="AX208" s="238">
        <v>2</v>
      </c>
      <c r="AY208" s="238">
        <v>49</v>
      </c>
      <c r="AZ208" s="238">
        <v>4</v>
      </c>
      <c r="BA208" s="238">
        <v>21</v>
      </c>
      <c r="BB208" s="238">
        <v>56</v>
      </c>
      <c r="BC208" s="238" t="s">
        <v>354</v>
      </c>
      <c r="BD208" s="238">
        <v>5</v>
      </c>
      <c r="BE208" s="238">
        <v>1</v>
      </c>
      <c r="BI208" s="238">
        <v>12</v>
      </c>
      <c r="BJ208" s="238">
        <v>90</v>
      </c>
      <c r="BK208" s="238">
        <v>60</v>
      </c>
      <c r="BL208" s="238">
        <v>11</v>
      </c>
      <c r="BM208" s="238">
        <v>21</v>
      </c>
      <c r="CT208" s="238">
        <v>409897.56159512402</v>
      </c>
      <c r="CU208" s="238">
        <v>4973214.3002286004</v>
      </c>
      <c r="CV208" s="238">
        <v>44.906652000000001</v>
      </c>
      <c r="CW208" s="238">
        <v>-94.141357909999996</v>
      </c>
      <c r="CX208" s="238" t="s">
        <v>359</v>
      </c>
      <c r="CY208" s="238" t="s">
        <v>744</v>
      </c>
    </row>
    <row r="209" spans="1:103" x14ac:dyDescent="0.25">
      <c r="A209" s="238">
        <v>10733892</v>
      </c>
      <c r="B209" s="238">
        <v>3</v>
      </c>
      <c r="C209" s="238">
        <v>7</v>
      </c>
      <c r="D209" s="238">
        <v>153.92599999999999</v>
      </c>
      <c r="E209" s="238">
        <v>43</v>
      </c>
      <c r="G209" s="238" t="s">
        <v>656</v>
      </c>
      <c r="H209" s="238">
        <v>8</v>
      </c>
      <c r="I209" s="238">
        <v>22</v>
      </c>
      <c r="K209" s="238">
        <v>11200671</v>
      </c>
      <c r="L209" s="238">
        <v>111190161</v>
      </c>
      <c r="M209" s="238">
        <v>4</v>
      </c>
      <c r="N209" s="238">
        <v>29</v>
      </c>
      <c r="O209" s="238">
        <v>2011</v>
      </c>
      <c r="P209" s="238" t="s">
        <v>362</v>
      </c>
      <c r="Q209" s="238">
        <v>6</v>
      </c>
      <c r="S209" s="238">
        <v>5</v>
      </c>
      <c r="T209" s="238">
        <v>0</v>
      </c>
      <c r="U209" s="238">
        <v>2</v>
      </c>
      <c r="V209" s="238">
        <v>5</v>
      </c>
      <c r="W209" s="238">
        <v>10</v>
      </c>
      <c r="X209" s="238">
        <v>3</v>
      </c>
      <c r="Y209" s="238">
        <v>1</v>
      </c>
      <c r="Z209" s="238">
        <v>1</v>
      </c>
      <c r="AB209" s="238">
        <v>1</v>
      </c>
      <c r="AC209" s="238">
        <v>98</v>
      </c>
      <c r="AD209" s="238" t="s">
        <v>428</v>
      </c>
      <c r="AE209" s="238" t="s">
        <v>745</v>
      </c>
      <c r="AF209" s="238" t="s">
        <v>426</v>
      </c>
      <c r="AG209" s="238">
        <v>10</v>
      </c>
      <c r="AH209" s="238">
        <v>2</v>
      </c>
      <c r="AI209" s="238">
        <v>2</v>
      </c>
      <c r="AJ209" s="238">
        <v>8</v>
      </c>
      <c r="AK209" s="238">
        <v>24</v>
      </c>
      <c r="AL209" s="238">
        <v>46</v>
      </c>
      <c r="AM209" s="238" t="s">
        <v>354</v>
      </c>
      <c r="AN209" s="238">
        <v>5</v>
      </c>
      <c r="AO209" s="238">
        <v>15</v>
      </c>
      <c r="AS209" s="238">
        <v>7</v>
      </c>
      <c r="AT209" s="238">
        <v>2</v>
      </c>
      <c r="AU209" s="238">
        <v>60</v>
      </c>
      <c r="AV209" s="238">
        <v>11</v>
      </c>
      <c r="AW209" s="238">
        <v>21</v>
      </c>
      <c r="AX209" s="238">
        <v>2</v>
      </c>
      <c r="AY209" s="238">
        <v>3</v>
      </c>
      <c r="AZ209" s="238">
        <v>3</v>
      </c>
      <c r="BA209" s="238">
        <v>21</v>
      </c>
      <c r="BB209" s="238">
        <v>33</v>
      </c>
      <c r="BC209" s="238" t="s">
        <v>354</v>
      </c>
      <c r="BD209" s="238">
        <v>5</v>
      </c>
      <c r="BE209" s="238">
        <v>1</v>
      </c>
      <c r="BI209" s="238">
        <v>7</v>
      </c>
      <c r="BJ209" s="238">
        <v>2</v>
      </c>
      <c r="BK209" s="238">
        <v>60</v>
      </c>
      <c r="BL209" s="238">
        <v>11</v>
      </c>
      <c r="BM209" s="238">
        <v>21</v>
      </c>
      <c r="CT209" s="238">
        <v>410420</v>
      </c>
      <c r="CU209" s="238">
        <v>4973205</v>
      </c>
      <c r="CV209" s="238">
        <v>44.9066343</v>
      </c>
      <c r="CW209" s="238">
        <v>-94.134736899999993</v>
      </c>
      <c r="CX209" s="238" t="s">
        <v>359</v>
      </c>
      <c r="CY209" s="238" t="s">
        <v>746</v>
      </c>
    </row>
    <row r="210" spans="1:103" x14ac:dyDescent="0.25">
      <c r="A210" s="238">
        <v>10820954</v>
      </c>
      <c r="B210" s="238">
        <v>3</v>
      </c>
      <c r="C210" s="238">
        <v>7</v>
      </c>
      <c r="D210" s="238">
        <v>153.92599999999999</v>
      </c>
      <c r="E210" s="238">
        <v>43</v>
      </c>
      <c r="G210" s="238" t="s">
        <v>656</v>
      </c>
      <c r="H210" s="238">
        <v>8</v>
      </c>
      <c r="I210" s="238">
        <v>22</v>
      </c>
      <c r="K210" s="238">
        <v>263676</v>
      </c>
      <c r="L210" s="238">
        <v>121770117</v>
      </c>
      <c r="M210" s="238">
        <v>6</v>
      </c>
      <c r="N210" s="238">
        <v>25</v>
      </c>
      <c r="O210" s="238">
        <v>2012</v>
      </c>
      <c r="P210" s="238" t="s">
        <v>361</v>
      </c>
      <c r="Q210" s="238">
        <v>13</v>
      </c>
      <c r="S210" s="238">
        <v>5</v>
      </c>
      <c r="T210" s="238">
        <v>0</v>
      </c>
      <c r="U210" s="238">
        <v>1</v>
      </c>
      <c r="V210" s="238">
        <v>10</v>
      </c>
      <c r="W210" s="238">
        <v>32</v>
      </c>
      <c r="X210" s="238">
        <v>3</v>
      </c>
      <c r="Y210" s="238">
        <v>1</v>
      </c>
      <c r="Z210" s="238">
        <v>1</v>
      </c>
      <c r="AB210" s="238">
        <v>1</v>
      </c>
      <c r="AC210" s="238">
        <v>98</v>
      </c>
      <c r="AD210" s="238" t="s">
        <v>434</v>
      </c>
      <c r="AE210" s="238" t="s">
        <v>435</v>
      </c>
      <c r="AF210" s="238" t="s">
        <v>426</v>
      </c>
      <c r="AG210" s="238">
        <v>3</v>
      </c>
      <c r="AH210" s="238">
        <v>2</v>
      </c>
      <c r="AI210" s="238">
        <v>3</v>
      </c>
      <c r="AJ210" s="238">
        <v>8</v>
      </c>
      <c r="AK210" s="238">
        <v>24</v>
      </c>
      <c r="AL210" s="238">
        <v>23</v>
      </c>
      <c r="AM210" s="238" t="s">
        <v>354</v>
      </c>
      <c r="AN210" s="238">
        <v>5</v>
      </c>
      <c r="AO210" s="238">
        <v>15</v>
      </c>
      <c r="AS210" s="238">
        <v>4</v>
      </c>
      <c r="AT210" s="238">
        <v>20</v>
      </c>
      <c r="AU210" s="238">
        <v>30</v>
      </c>
      <c r="AV210" s="238">
        <v>11</v>
      </c>
      <c r="AW210" s="238">
        <v>21</v>
      </c>
      <c r="CT210" s="238">
        <v>410420</v>
      </c>
      <c r="CU210" s="238">
        <v>4973205</v>
      </c>
      <c r="CV210" s="238">
        <v>44.9066343</v>
      </c>
      <c r="CW210" s="238">
        <v>-94.134736899999993</v>
      </c>
      <c r="CX210" s="238" t="s">
        <v>359</v>
      </c>
      <c r="CY210" s="238" t="s">
        <v>747</v>
      </c>
    </row>
    <row r="211" spans="1:103" x14ac:dyDescent="0.25">
      <c r="A211" s="238">
        <v>10840155</v>
      </c>
      <c r="B211" s="238">
        <v>3</v>
      </c>
      <c r="C211" s="238">
        <v>7</v>
      </c>
      <c r="D211" s="238">
        <v>154.078</v>
      </c>
      <c r="E211" s="238">
        <v>43</v>
      </c>
      <c r="G211" s="238" t="s">
        <v>748</v>
      </c>
      <c r="H211" s="238">
        <v>8</v>
      </c>
      <c r="I211" s="238">
        <v>22</v>
      </c>
      <c r="K211" s="238">
        <v>12201371</v>
      </c>
      <c r="L211" s="238">
        <v>123460438</v>
      </c>
      <c r="M211" s="238">
        <v>12</v>
      </c>
      <c r="N211" s="238">
        <v>7</v>
      </c>
      <c r="O211" s="238">
        <v>2012</v>
      </c>
      <c r="P211" s="238" t="s">
        <v>362</v>
      </c>
      <c r="Q211" s="238">
        <v>16</v>
      </c>
      <c r="R211" s="238" t="s">
        <v>369</v>
      </c>
      <c r="S211" s="238">
        <v>4</v>
      </c>
      <c r="T211" s="238">
        <v>0</v>
      </c>
      <c r="U211" s="238">
        <v>1</v>
      </c>
      <c r="V211" s="238">
        <v>7</v>
      </c>
      <c r="W211" s="238">
        <v>83</v>
      </c>
      <c r="X211" s="238">
        <v>2</v>
      </c>
      <c r="Y211" s="238">
        <v>6</v>
      </c>
      <c r="Z211" s="238">
        <v>4</v>
      </c>
      <c r="AB211" s="238">
        <v>5</v>
      </c>
      <c r="AC211" s="238">
        <v>98</v>
      </c>
      <c r="AD211" s="238" t="s">
        <v>428</v>
      </c>
      <c r="AE211" s="238">
        <v>154</v>
      </c>
      <c r="AF211" s="238" t="s">
        <v>426</v>
      </c>
      <c r="AG211" s="238">
        <v>3</v>
      </c>
      <c r="AH211" s="238">
        <v>2</v>
      </c>
      <c r="AI211" s="238">
        <v>3</v>
      </c>
      <c r="AJ211" s="238">
        <v>4</v>
      </c>
      <c r="AK211" s="238">
        <v>21</v>
      </c>
      <c r="AL211" s="238">
        <v>48</v>
      </c>
      <c r="AM211" s="238" t="s">
        <v>363</v>
      </c>
      <c r="AN211" s="238">
        <v>5</v>
      </c>
      <c r="AO211" s="238">
        <v>3</v>
      </c>
      <c r="AS211" s="238">
        <v>4</v>
      </c>
      <c r="AT211" s="238">
        <v>98</v>
      </c>
      <c r="AU211" s="238">
        <v>60</v>
      </c>
      <c r="AV211" s="238">
        <v>11</v>
      </c>
      <c r="AW211" s="238">
        <v>21</v>
      </c>
      <c r="CT211" s="238">
        <v>410665</v>
      </c>
      <c r="CU211" s="238">
        <v>4973200</v>
      </c>
      <c r="CV211" s="238">
        <v>44.906623400000001</v>
      </c>
      <c r="CW211" s="238">
        <v>-94.131638600000002</v>
      </c>
      <c r="CX211" s="238" t="s">
        <v>359</v>
      </c>
      <c r="CY211" s="238" t="s">
        <v>749</v>
      </c>
    </row>
    <row r="212" spans="1:103" x14ac:dyDescent="0.25">
      <c r="A212" s="238">
        <v>11055999</v>
      </c>
      <c r="B212" s="238">
        <v>3</v>
      </c>
      <c r="C212" s="238">
        <v>7</v>
      </c>
      <c r="D212" s="238">
        <v>154.42599999999999</v>
      </c>
      <c r="E212" s="238">
        <v>43</v>
      </c>
      <c r="G212" s="238" t="s">
        <v>748</v>
      </c>
      <c r="H212" s="238">
        <v>8</v>
      </c>
      <c r="I212" s="238">
        <v>22</v>
      </c>
      <c r="L212" s="238">
        <v>151240053</v>
      </c>
      <c r="M212" s="238">
        <v>4</v>
      </c>
      <c r="N212" s="238">
        <v>2</v>
      </c>
      <c r="O212" s="238">
        <v>2015</v>
      </c>
      <c r="P212" s="238" t="s">
        <v>384</v>
      </c>
      <c r="Q212" s="238">
        <v>0</v>
      </c>
      <c r="S212" s="238">
        <v>5</v>
      </c>
      <c r="T212" s="238">
        <v>0</v>
      </c>
      <c r="U212" s="238">
        <v>1</v>
      </c>
      <c r="V212" s="238">
        <v>5</v>
      </c>
      <c r="W212" s="238">
        <v>16</v>
      </c>
      <c r="Y212" s="238">
        <v>6</v>
      </c>
      <c r="Z212" s="238">
        <v>2</v>
      </c>
      <c r="AB212" s="238">
        <v>2</v>
      </c>
      <c r="AC212" s="238">
        <v>98</v>
      </c>
      <c r="AF212" s="238" t="s">
        <v>426</v>
      </c>
      <c r="AG212" s="238">
        <v>4</v>
      </c>
      <c r="AH212" s="238">
        <v>2</v>
      </c>
      <c r="AI212" s="238">
        <v>2</v>
      </c>
      <c r="AJ212" s="238">
        <v>4</v>
      </c>
      <c r="AK212" s="238">
        <v>21</v>
      </c>
      <c r="AL212" s="238">
        <v>48</v>
      </c>
      <c r="AM212" s="238" t="s">
        <v>363</v>
      </c>
      <c r="AT212" s="238">
        <v>98</v>
      </c>
      <c r="AU212" s="238">
        <v>60</v>
      </c>
      <c r="CT212" s="238">
        <v>411226</v>
      </c>
      <c r="CU212" s="238">
        <v>4973190</v>
      </c>
      <c r="CV212" s="238">
        <v>44.906598199999998</v>
      </c>
      <c r="CW212" s="238">
        <v>-94.124534699999998</v>
      </c>
      <c r="CX212" s="238" t="s">
        <v>359</v>
      </c>
    </row>
    <row r="213" spans="1:103" x14ac:dyDescent="0.25">
      <c r="A213" s="238">
        <v>539529</v>
      </c>
      <c r="B213" s="238">
        <v>3</v>
      </c>
      <c r="C213" s="238">
        <v>7</v>
      </c>
      <c r="D213" s="238">
        <v>154.727</v>
      </c>
      <c r="E213" s="238">
        <v>43</v>
      </c>
      <c r="G213" s="238" t="s">
        <v>750</v>
      </c>
      <c r="H213" s="238">
        <v>8</v>
      </c>
      <c r="I213" s="238">
        <v>22</v>
      </c>
      <c r="K213" s="238">
        <v>18200227</v>
      </c>
      <c r="M213" s="238">
        <v>1</v>
      </c>
      <c r="N213" s="238">
        <v>23</v>
      </c>
      <c r="O213" s="238">
        <v>2018</v>
      </c>
      <c r="P213" s="238" t="s">
        <v>368</v>
      </c>
      <c r="Q213" s="238">
        <v>15</v>
      </c>
      <c r="R213" s="238" t="s">
        <v>356</v>
      </c>
      <c r="S213" s="238">
        <v>5</v>
      </c>
      <c r="T213" s="238">
        <v>0</v>
      </c>
      <c r="U213" s="238">
        <v>2</v>
      </c>
      <c r="V213" s="238">
        <v>12</v>
      </c>
      <c r="W213" s="238">
        <v>10</v>
      </c>
      <c r="X213" s="238">
        <v>2</v>
      </c>
      <c r="Y213" s="238">
        <v>1</v>
      </c>
      <c r="Z213" s="238">
        <v>1</v>
      </c>
      <c r="AB213" s="238">
        <v>1</v>
      </c>
      <c r="AC213" s="238">
        <v>98</v>
      </c>
      <c r="AD213" s="238" t="s">
        <v>581</v>
      </c>
      <c r="AF213" s="238" t="s">
        <v>426</v>
      </c>
      <c r="AG213" s="238">
        <v>7</v>
      </c>
      <c r="AH213" s="238">
        <v>2</v>
      </c>
      <c r="AI213" s="238">
        <v>4</v>
      </c>
      <c r="AJ213" s="238">
        <v>4</v>
      </c>
      <c r="AK213" s="238">
        <v>21</v>
      </c>
      <c r="AL213" s="238">
        <v>30</v>
      </c>
      <c r="AM213" s="238" t="s">
        <v>354</v>
      </c>
      <c r="AN213" s="238">
        <v>9</v>
      </c>
      <c r="AO213" s="238">
        <v>70</v>
      </c>
      <c r="AS213" s="238">
        <v>13</v>
      </c>
      <c r="AT213" s="238">
        <v>9</v>
      </c>
      <c r="AU213" s="238">
        <v>60</v>
      </c>
      <c r="AV213" s="238">
        <v>11</v>
      </c>
      <c r="AW213" s="238">
        <v>21</v>
      </c>
      <c r="AX213" s="238">
        <v>2</v>
      </c>
      <c r="AY213" s="238">
        <v>2</v>
      </c>
      <c r="AZ213" s="238">
        <v>4</v>
      </c>
      <c r="BA213" s="238">
        <v>21</v>
      </c>
      <c r="BB213" s="238">
        <v>57</v>
      </c>
      <c r="BC213" s="238" t="s">
        <v>363</v>
      </c>
      <c r="BD213" s="238">
        <v>5</v>
      </c>
      <c r="BE213" s="238">
        <v>1</v>
      </c>
      <c r="BI213" s="238">
        <v>13</v>
      </c>
      <c r="BJ213" s="238">
        <v>9</v>
      </c>
      <c r="BK213" s="238">
        <v>60</v>
      </c>
      <c r="BL213" s="238">
        <v>11</v>
      </c>
      <c r="BM213" s="238">
        <v>21</v>
      </c>
      <c r="CT213" s="238">
        <v>411709.431885531</v>
      </c>
      <c r="CU213" s="238">
        <v>4973186.7835069001</v>
      </c>
      <c r="CV213" s="238">
        <v>44.906631400000002</v>
      </c>
      <c r="CW213" s="238">
        <v>-94.118405949999996</v>
      </c>
      <c r="CX213" s="238" t="s">
        <v>359</v>
      </c>
      <c r="CY213" s="238" t="s">
        <v>751</v>
      </c>
    </row>
    <row r="214" spans="1:103" x14ac:dyDescent="0.25">
      <c r="A214" s="238">
        <v>672636</v>
      </c>
      <c r="B214" s="238">
        <v>3</v>
      </c>
      <c r="C214" s="238">
        <v>7</v>
      </c>
      <c r="D214" s="238">
        <v>154.74199999999999</v>
      </c>
      <c r="E214" s="238">
        <v>43</v>
      </c>
      <c r="G214" s="238" t="s">
        <v>750</v>
      </c>
      <c r="H214" s="238">
        <v>8</v>
      </c>
      <c r="I214" s="238">
        <v>22</v>
      </c>
      <c r="K214" s="238">
        <v>18203224</v>
      </c>
      <c r="M214" s="238">
        <v>12</v>
      </c>
      <c r="N214" s="238">
        <v>30</v>
      </c>
      <c r="O214" s="238">
        <v>2018</v>
      </c>
      <c r="P214" s="238" t="s">
        <v>366</v>
      </c>
      <c r="Q214" s="238">
        <v>20</v>
      </c>
      <c r="R214" s="238" t="s">
        <v>369</v>
      </c>
      <c r="S214" s="238">
        <v>5</v>
      </c>
      <c r="T214" s="238">
        <v>0</v>
      </c>
      <c r="U214" s="238">
        <v>1</v>
      </c>
      <c r="W214" s="238">
        <v>83</v>
      </c>
      <c r="X214" s="238">
        <v>2</v>
      </c>
      <c r="Y214" s="238">
        <v>6</v>
      </c>
      <c r="Z214" s="238">
        <v>5</v>
      </c>
      <c r="AB214" s="238">
        <v>5</v>
      </c>
      <c r="AC214" s="238">
        <v>98</v>
      </c>
      <c r="AD214" s="238" t="s">
        <v>581</v>
      </c>
      <c r="AF214" s="238" t="s">
        <v>426</v>
      </c>
      <c r="AG214" s="238">
        <v>3</v>
      </c>
      <c r="AH214" s="238">
        <v>2</v>
      </c>
      <c r="AI214" s="238">
        <v>4</v>
      </c>
      <c r="AJ214" s="238">
        <v>3</v>
      </c>
      <c r="AK214" s="238">
        <v>21</v>
      </c>
      <c r="AL214" s="238">
        <v>22</v>
      </c>
      <c r="AM214" s="238" t="s">
        <v>363</v>
      </c>
      <c r="AN214" s="238">
        <v>5</v>
      </c>
      <c r="AO214" s="238">
        <v>1</v>
      </c>
      <c r="AS214" s="238">
        <v>14</v>
      </c>
      <c r="AT214" s="238">
        <v>9</v>
      </c>
      <c r="AU214" s="238">
        <v>60</v>
      </c>
      <c r="AV214" s="238">
        <v>11</v>
      </c>
      <c r="AW214" s="238">
        <v>21</v>
      </c>
      <c r="CT214" s="238">
        <v>411734.831936331</v>
      </c>
      <c r="CU214" s="238">
        <v>4973186.7835069001</v>
      </c>
      <c r="CV214" s="238">
        <v>44.90663455</v>
      </c>
      <c r="CW214" s="238">
        <v>-94.118084260000003</v>
      </c>
      <c r="CX214" s="238" t="s">
        <v>359</v>
      </c>
      <c r="CY214" s="238" t="s">
        <v>752</v>
      </c>
    </row>
    <row r="215" spans="1:103" x14ac:dyDescent="0.25">
      <c r="A215" s="238">
        <v>632924</v>
      </c>
      <c r="B215" s="238">
        <v>3</v>
      </c>
      <c r="C215" s="238">
        <v>7</v>
      </c>
      <c r="D215" s="238">
        <v>154.768</v>
      </c>
      <c r="E215" s="238">
        <v>43</v>
      </c>
      <c r="G215" s="238" t="s">
        <v>750</v>
      </c>
      <c r="H215" s="238">
        <v>8</v>
      </c>
      <c r="I215" s="238">
        <v>22</v>
      </c>
      <c r="K215" s="238">
        <v>18202180</v>
      </c>
      <c r="M215" s="238">
        <v>9</v>
      </c>
      <c r="N215" s="238">
        <v>6</v>
      </c>
      <c r="O215" s="238">
        <v>2018</v>
      </c>
      <c r="P215" s="238" t="s">
        <v>384</v>
      </c>
      <c r="Q215" s="238">
        <v>7</v>
      </c>
      <c r="R215" s="238" t="s">
        <v>356</v>
      </c>
      <c r="S215" s="238">
        <v>4</v>
      </c>
      <c r="T215" s="238">
        <v>0</v>
      </c>
      <c r="U215" s="238">
        <v>3</v>
      </c>
      <c r="V215" s="238">
        <v>10</v>
      </c>
      <c r="W215" s="238">
        <v>10</v>
      </c>
      <c r="X215" s="238">
        <v>2</v>
      </c>
      <c r="Y215" s="238">
        <v>1</v>
      </c>
      <c r="Z215" s="238">
        <v>2</v>
      </c>
      <c r="AB215" s="238">
        <v>1</v>
      </c>
      <c r="AC215" s="238">
        <v>6</v>
      </c>
      <c r="AD215" s="238" t="s">
        <v>581</v>
      </c>
      <c r="AF215" s="238" t="s">
        <v>426</v>
      </c>
      <c r="AG215" s="238">
        <v>5</v>
      </c>
      <c r="AH215" s="238">
        <v>2</v>
      </c>
      <c r="AI215" s="238">
        <v>2</v>
      </c>
      <c r="AJ215" s="238">
        <v>4</v>
      </c>
      <c r="AK215" s="238">
        <v>21</v>
      </c>
      <c r="AL215" s="238">
        <v>19</v>
      </c>
      <c r="AM215" s="238" t="s">
        <v>354</v>
      </c>
      <c r="AN215" s="238">
        <v>5</v>
      </c>
      <c r="AO215" s="238">
        <v>74</v>
      </c>
      <c r="AP215" s="238">
        <v>65</v>
      </c>
      <c r="AS215" s="238">
        <v>12</v>
      </c>
      <c r="AT215" s="238">
        <v>25</v>
      </c>
      <c r="AU215" s="238">
        <v>60</v>
      </c>
      <c r="AV215" s="238">
        <v>11</v>
      </c>
      <c r="AW215" s="238">
        <v>21</v>
      </c>
      <c r="AX215" s="238">
        <v>3</v>
      </c>
      <c r="AY215" s="238">
        <v>2</v>
      </c>
      <c r="AZ215" s="238">
        <v>4</v>
      </c>
      <c r="BA215" s="238">
        <v>34</v>
      </c>
      <c r="BB215" s="238">
        <v>23</v>
      </c>
      <c r="BC215" s="238" t="s">
        <v>354</v>
      </c>
      <c r="BD215" s="238">
        <v>5</v>
      </c>
      <c r="BE215" s="238">
        <v>1</v>
      </c>
      <c r="BI215" s="238">
        <v>12</v>
      </c>
      <c r="BJ215" s="238">
        <v>25</v>
      </c>
      <c r="BK215" s="238">
        <v>60</v>
      </c>
      <c r="BL215" s="238">
        <v>11</v>
      </c>
      <c r="BM215" s="238">
        <v>21</v>
      </c>
      <c r="BN215" s="238">
        <v>3</v>
      </c>
      <c r="BO215" s="238">
        <v>3</v>
      </c>
      <c r="BP215" s="238">
        <v>4</v>
      </c>
      <c r="BQ215" s="238">
        <v>34</v>
      </c>
      <c r="BR215" s="238">
        <v>57</v>
      </c>
      <c r="BS215" s="238" t="s">
        <v>354</v>
      </c>
      <c r="BT215" s="238">
        <v>5</v>
      </c>
      <c r="BU215" s="238">
        <v>1</v>
      </c>
      <c r="BY215" s="238">
        <v>12</v>
      </c>
      <c r="BZ215" s="238">
        <v>25</v>
      </c>
      <c r="CA215" s="238">
        <v>60</v>
      </c>
      <c r="CB215" s="238">
        <v>11</v>
      </c>
      <c r="CC215" s="238">
        <v>21</v>
      </c>
      <c r="CT215" s="238">
        <v>411775.048683431</v>
      </c>
      <c r="CU215" s="238">
        <v>4973176.2001523999</v>
      </c>
      <c r="CV215" s="238">
        <v>44.906544279999999</v>
      </c>
      <c r="CW215" s="238">
        <v>-94.11757308</v>
      </c>
      <c r="CX215" s="238" t="s">
        <v>359</v>
      </c>
      <c r="CY215" s="238" t="s">
        <v>753</v>
      </c>
    </row>
    <row r="216" spans="1:103" x14ac:dyDescent="0.25">
      <c r="A216" s="238">
        <v>697184</v>
      </c>
      <c r="B216" s="238">
        <v>3</v>
      </c>
      <c r="C216" s="238">
        <v>7</v>
      </c>
      <c r="D216" s="238">
        <v>154.98500000000001</v>
      </c>
      <c r="E216" s="238">
        <v>43</v>
      </c>
      <c r="G216" s="238" t="s">
        <v>750</v>
      </c>
      <c r="H216" s="238">
        <v>8</v>
      </c>
      <c r="I216" s="238">
        <v>22</v>
      </c>
      <c r="K216" s="238">
        <v>19200871</v>
      </c>
      <c r="M216" s="238">
        <v>3</v>
      </c>
      <c r="N216" s="238">
        <v>12</v>
      </c>
      <c r="O216" s="238">
        <v>2019</v>
      </c>
      <c r="P216" s="238" t="s">
        <v>368</v>
      </c>
      <c r="Q216" s="238">
        <v>11</v>
      </c>
      <c r="R216" s="238">
        <v>98</v>
      </c>
      <c r="S216" s="238">
        <v>5</v>
      </c>
      <c r="T216" s="238">
        <v>0</v>
      </c>
      <c r="U216" s="238">
        <v>2</v>
      </c>
      <c r="V216" s="238">
        <v>5</v>
      </c>
      <c r="W216" s="238">
        <v>10</v>
      </c>
      <c r="X216" s="238">
        <v>4</v>
      </c>
      <c r="Y216" s="238">
        <v>1</v>
      </c>
      <c r="Z216" s="238">
        <v>2</v>
      </c>
      <c r="AB216" s="238">
        <v>1</v>
      </c>
      <c r="AC216" s="238">
        <v>98</v>
      </c>
      <c r="AD216" s="238" t="s">
        <v>581</v>
      </c>
      <c r="AF216" s="238" t="s">
        <v>426</v>
      </c>
      <c r="AG216" s="238">
        <v>10</v>
      </c>
      <c r="AH216" s="238">
        <v>2</v>
      </c>
      <c r="AI216" s="238">
        <v>50</v>
      </c>
      <c r="AJ216" s="238">
        <v>3</v>
      </c>
      <c r="AK216" s="238">
        <v>24</v>
      </c>
      <c r="AL216" s="238">
        <v>45</v>
      </c>
      <c r="AM216" s="238" t="s">
        <v>354</v>
      </c>
      <c r="AN216" s="238">
        <v>5</v>
      </c>
      <c r="AO216" s="238">
        <v>2</v>
      </c>
      <c r="AS216" s="238">
        <v>12</v>
      </c>
      <c r="AT216" s="238">
        <v>98</v>
      </c>
      <c r="AU216" s="238">
        <v>60</v>
      </c>
      <c r="AV216" s="238">
        <v>11</v>
      </c>
      <c r="AW216" s="238">
        <v>21</v>
      </c>
      <c r="AX216" s="238">
        <v>2</v>
      </c>
      <c r="AY216" s="238">
        <v>5</v>
      </c>
      <c r="AZ216" s="238">
        <v>3</v>
      </c>
      <c r="BA216" s="238">
        <v>21</v>
      </c>
      <c r="BB216" s="238">
        <v>35</v>
      </c>
      <c r="BC216" s="238" t="s">
        <v>354</v>
      </c>
      <c r="BD216" s="238">
        <v>5</v>
      </c>
      <c r="BE216" s="238">
        <v>1</v>
      </c>
      <c r="BI216" s="238">
        <v>12</v>
      </c>
      <c r="BJ216" s="238">
        <v>98</v>
      </c>
      <c r="BK216" s="238">
        <v>60</v>
      </c>
      <c r="BL216" s="238">
        <v>11</v>
      </c>
      <c r="BM216" s="238">
        <v>21</v>
      </c>
      <c r="CT216" s="238">
        <v>412124.29938193201</v>
      </c>
      <c r="CU216" s="238">
        <v>4973165.6167978998</v>
      </c>
      <c r="CV216" s="238">
        <v>44.906492229999998</v>
      </c>
      <c r="CW216" s="238">
        <v>-94.113148010000003</v>
      </c>
      <c r="CX216" s="238" t="s">
        <v>359</v>
      </c>
      <c r="CY216" s="238" t="s">
        <v>754</v>
      </c>
    </row>
    <row r="217" spans="1:103" x14ac:dyDescent="0.25">
      <c r="A217" s="238">
        <v>748388</v>
      </c>
      <c r="B217" s="238">
        <v>3</v>
      </c>
      <c r="C217" s="238">
        <v>7</v>
      </c>
      <c r="D217" s="238">
        <v>155.28700000000001</v>
      </c>
      <c r="E217" s="238">
        <v>43</v>
      </c>
      <c r="G217" s="238" t="s">
        <v>750</v>
      </c>
      <c r="H217" s="238">
        <v>8</v>
      </c>
      <c r="I217" s="238">
        <v>22</v>
      </c>
      <c r="K217" s="238">
        <v>19202425</v>
      </c>
      <c r="M217" s="238">
        <v>9</v>
      </c>
      <c r="N217" s="238">
        <v>17</v>
      </c>
      <c r="O217" s="238">
        <v>2019</v>
      </c>
      <c r="P217" s="238" t="s">
        <v>368</v>
      </c>
      <c r="Q217" s="238">
        <v>15</v>
      </c>
      <c r="R217" s="238" t="s">
        <v>369</v>
      </c>
      <c r="S217" s="238">
        <v>5</v>
      </c>
      <c r="T217" s="238">
        <v>0</v>
      </c>
      <c r="U217" s="238">
        <v>2</v>
      </c>
      <c r="V217" s="238">
        <v>10</v>
      </c>
      <c r="W217" s="238">
        <v>10</v>
      </c>
      <c r="X217" s="238">
        <v>2</v>
      </c>
      <c r="Y217" s="238">
        <v>1</v>
      </c>
      <c r="Z217" s="238">
        <v>2</v>
      </c>
      <c r="AA217" s="238">
        <v>1</v>
      </c>
      <c r="AB217" s="238">
        <v>1</v>
      </c>
      <c r="AC217" s="238">
        <v>98</v>
      </c>
      <c r="AD217" s="238" t="s">
        <v>581</v>
      </c>
      <c r="AF217" s="238" t="s">
        <v>426</v>
      </c>
      <c r="AG217" s="238">
        <v>5</v>
      </c>
      <c r="AH217" s="238">
        <v>2</v>
      </c>
      <c r="AI217" s="238">
        <v>50</v>
      </c>
      <c r="AJ217" s="238">
        <v>3</v>
      </c>
      <c r="AK217" s="238">
        <v>34</v>
      </c>
      <c r="AL217" s="238">
        <v>68</v>
      </c>
      <c r="AM217" s="238" t="s">
        <v>354</v>
      </c>
      <c r="AN217" s="238">
        <v>5</v>
      </c>
      <c r="AO217" s="238">
        <v>1</v>
      </c>
      <c r="AS217" s="238">
        <v>12</v>
      </c>
      <c r="AT217" s="238">
        <v>9</v>
      </c>
      <c r="AU217" s="238">
        <v>60</v>
      </c>
      <c r="AV217" s="238">
        <v>11</v>
      </c>
      <c r="AW217" s="238">
        <v>21</v>
      </c>
      <c r="AX217" s="238">
        <v>2</v>
      </c>
      <c r="AY217" s="238">
        <v>49</v>
      </c>
      <c r="AZ217" s="238">
        <v>3</v>
      </c>
      <c r="BA217" s="238">
        <v>21</v>
      </c>
      <c r="BB217" s="238">
        <v>56</v>
      </c>
      <c r="BC217" s="238" t="s">
        <v>354</v>
      </c>
      <c r="BD217" s="238">
        <v>5</v>
      </c>
      <c r="BE217" s="238">
        <v>68</v>
      </c>
      <c r="BI217" s="238">
        <v>12</v>
      </c>
      <c r="BJ217" s="238">
        <v>9</v>
      </c>
      <c r="BK217" s="238">
        <v>60</v>
      </c>
      <c r="BL217" s="238">
        <v>11</v>
      </c>
      <c r="BM217" s="238">
        <v>21</v>
      </c>
      <c r="CT217" s="238">
        <v>412611.13368893502</v>
      </c>
      <c r="CU217" s="238">
        <v>4973157.1501142997</v>
      </c>
      <c r="CV217" s="238">
        <v>44.906475960000002</v>
      </c>
      <c r="CW217" s="238">
        <v>-94.106980820000004</v>
      </c>
      <c r="CX217" s="238" t="s">
        <v>359</v>
      </c>
      <c r="CY217" s="238" t="s">
        <v>755</v>
      </c>
    </row>
    <row r="218" spans="1:103" x14ac:dyDescent="0.25">
      <c r="A218" s="238">
        <v>633864</v>
      </c>
      <c r="B218" s="238">
        <v>3</v>
      </c>
      <c r="C218" s="238">
        <v>7</v>
      </c>
      <c r="D218" s="238">
        <v>155.387</v>
      </c>
      <c r="E218" s="238">
        <v>43</v>
      </c>
      <c r="G218" s="238" t="s">
        <v>750</v>
      </c>
      <c r="H218" s="238">
        <v>8</v>
      </c>
      <c r="I218" s="238">
        <v>22</v>
      </c>
      <c r="K218" s="238">
        <v>18202156</v>
      </c>
      <c r="M218" s="238">
        <v>9</v>
      </c>
      <c r="N218" s="238">
        <v>2</v>
      </c>
      <c r="O218" s="238">
        <v>2018</v>
      </c>
      <c r="P218" s="238" t="s">
        <v>366</v>
      </c>
      <c r="Q218" s="238">
        <v>11</v>
      </c>
      <c r="R218" s="238">
        <v>98</v>
      </c>
      <c r="S218" s="238">
        <v>4</v>
      </c>
      <c r="T218" s="238">
        <v>0</v>
      </c>
      <c r="U218" s="238">
        <v>2</v>
      </c>
      <c r="V218" s="238">
        <v>5</v>
      </c>
      <c r="W218" s="238">
        <v>10</v>
      </c>
      <c r="X218" s="238">
        <v>16</v>
      </c>
      <c r="Y218" s="238">
        <v>1</v>
      </c>
      <c r="Z218" s="238">
        <v>2</v>
      </c>
      <c r="AB218" s="238">
        <v>1</v>
      </c>
      <c r="AC218" s="238">
        <v>98</v>
      </c>
      <c r="AD218" s="238" t="s">
        <v>581</v>
      </c>
      <c r="AF218" s="238" t="s">
        <v>426</v>
      </c>
      <c r="AG218" s="238">
        <v>10</v>
      </c>
      <c r="AH218" s="238">
        <v>2</v>
      </c>
      <c r="AI218" s="238">
        <v>4</v>
      </c>
      <c r="AJ218" s="238">
        <v>3</v>
      </c>
      <c r="AK218" s="238">
        <v>21</v>
      </c>
      <c r="AL218" s="238">
        <v>46</v>
      </c>
      <c r="AM218" s="238" t="s">
        <v>363</v>
      </c>
      <c r="AN218" s="238">
        <v>5</v>
      </c>
      <c r="AO218" s="238">
        <v>1</v>
      </c>
      <c r="AS218" s="238">
        <v>12</v>
      </c>
      <c r="AT218" s="238">
        <v>9</v>
      </c>
      <c r="AU218" s="238">
        <v>60</v>
      </c>
      <c r="AV218" s="238">
        <v>11</v>
      </c>
      <c r="AW218" s="238">
        <v>21</v>
      </c>
      <c r="AX218" s="238">
        <v>2</v>
      </c>
      <c r="AY218" s="238">
        <v>90</v>
      </c>
      <c r="AZ218" s="238">
        <v>2</v>
      </c>
      <c r="BA218" s="238">
        <v>21</v>
      </c>
      <c r="BB218" s="238">
        <v>14</v>
      </c>
      <c r="BC218" s="238" t="s">
        <v>354</v>
      </c>
      <c r="BD218" s="238">
        <v>5</v>
      </c>
      <c r="BE218" s="238">
        <v>2</v>
      </c>
      <c r="BI218" s="238">
        <v>12</v>
      </c>
      <c r="BJ218" s="238">
        <v>9</v>
      </c>
      <c r="BK218" s="238">
        <v>60</v>
      </c>
      <c r="BL218" s="238">
        <v>11</v>
      </c>
      <c r="BM218" s="238">
        <v>21</v>
      </c>
      <c r="CT218" s="238">
        <v>412772.00067733502</v>
      </c>
      <c r="CU218" s="238">
        <v>4973161.3834560998</v>
      </c>
      <c r="CV218" s="238">
        <v>44.906533799999998</v>
      </c>
      <c r="CW218" s="238">
        <v>-94.104944180000004</v>
      </c>
      <c r="CX218" s="238" t="s">
        <v>359</v>
      </c>
      <c r="CY218" s="238" t="s">
        <v>756</v>
      </c>
    </row>
    <row r="219" spans="1:103" x14ac:dyDescent="0.25">
      <c r="A219" s="238">
        <v>10804673</v>
      </c>
      <c r="B219" s="238">
        <v>3</v>
      </c>
      <c r="C219" s="238">
        <v>7</v>
      </c>
      <c r="D219" s="238">
        <v>155.428</v>
      </c>
      <c r="E219" s="238">
        <v>43</v>
      </c>
      <c r="G219" s="238" t="s">
        <v>748</v>
      </c>
      <c r="H219" s="238">
        <v>8</v>
      </c>
      <c r="I219" s="238">
        <v>22</v>
      </c>
      <c r="K219" s="238" t="s">
        <v>757</v>
      </c>
      <c r="L219" s="238">
        <v>120230040</v>
      </c>
      <c r="M219" s="238">
        <v>1</v>
      </c>
      <c r="N219" s="238">
        <v>22</v>
      </c>
      <c r="O219" s="238">
        <v>2012</v>
      </c>
      <c r="P219" s="238" t="s">
        <v>366</v>
      </c>
      <c r="Q219" s="238">
        <v>15</v>
      </c>
      <c r="R219" s="238" t="s">
        <v>356</v>
      </c>
      <c r="S219" s="238">
        <v>5</v>
      </c>
      <c r="T219" s="238">
        <v>0</v>
      </c>
      <c r="U219" s="238">
        <v>2</v>
      </c>
      <c r="V219" s="238">
        <v>10</v>
      </c>
      <c r="W219" s="238">
        <v>10</v>
      </c>
      <c r="X219" s="238">
        <v>2</v>
      </c>
      <c r="Y219" s="238">
        <v>1</v>
      </c>
      <c r="Z219" s="238">
        <v>5</v>
      </c>
      <c r="AA219" s="238">
        <v>5</v>
      </c>
      <c r="AB219" s="238">
        <v>2</v>
      </c>
      <c r="AC219" s="238">
        <v>98</v>
      </c>
      <c r="AD219" s="238">
        <v>7</v>
      </c>
      <c r="AE219" s="238" t="s">
        <v>758</v>
      </c>
      <c r="AF219" s="238" t="s">
        <v>426</v>
      </c>
      <c r="AG219" s="238">
        <v>5</v>
      </c>
      <c r="AH219" s="238">
        <v>2</v>
      </c>
      <c r="AI219" s="238">
        <v>44</v>
      </c>
      <c r="AJ219" s="238">
        <v>4</v>
      </c>
      <c r="AK219" s="238">
        <v>21</v>
      </c>
      <c r="AL219" s="238">
        <v>56</v>
      </c>
      <c r="AM219" s="238" t="s">
        <v>354</v>
      </c>
      <c r="AN219" s="238">
        <v>5</v>
      </c>
      <c r="AO219" s="238">
        <v>1</v>
      </c>
      <c r="AP219" s="238">
        <v>1</v>
      </c>
      <c r="AS219" s="238">
        <v>3</v>
      </c>
      <c r="AT219" s="238">
        <v>98</v>
      </c>
      <c r="AU219" s="238">
        <v>60</v>
      </c>
      <c r="AV219" s="238">
        <v>11</v>
      </c>
      <c r="AW219" s="238">
        <v>21</v>
      </c>
      <c r="AX219" s="238">
        <v>2</v>
      </c>
      <c r="AY219" s="238">
        <v>50</v>
      </c>
      <c r="AZ219" s="238">
        <v>4</v>
      </c>
      <c r="BA219" s="238">
        <v>21</v>
      </c>
      <c r="BB219" s="238">
        <v>39</v>
      </c>
      <c r="BC219" s="238" t="s">
        <v>354</v>
      </c>
      <c r="BD219" s="238">
        <v>5</v>
      </c>
      <c r="BE219" s="238">
        <v>1</v>
      </c>
      <c r="BF219" s="238">
        <v>1</v>
      </c>
      <c r="BI219" s="238">
        <v>3</v>
      </c>
      <c r="BJ219" s="238">
        <v>98</v>
      </c>
      <c r="BK219" s="238">
        <v>60</v>
      </c>
      <c r="BL219" s="238">
        <v>11</v>
      </c>
      <c r="BM219" s="238">
        <v>21</v>
      </c>
      <c r="CT219" s="238">
        <v>412838</v>
      </c>
      <c r="CU219" s="238">
        <v>4973151</v>
      </c>
      <c r="CV219" s="238">
        <v>44.906450100000001</v>
      </c>
      <c r="CW219" s="238">
        <v>-94.1041077</v>
      </c>
      <c r="CX219" s="238" t="s">
        <v>359</v>
      </c>
      <c r="CY219" s="238" t="s">
        <v>759</v>
      </c>
    </row>
    <row r="220" spans="1:103" x14ac:dyDescent="0.25">
      <c r="A220" s="238">
        <v>11049590</v>
      </c>
      <c r="B220" s="238">
        <v>3</v>
      </c>
      <c r="C220" s="238">
        <v>7</v>
      </c>
      <c r="D220" s="238">
        <v>155.67500000000001</v>
      </c>
      <c r="E220" s="238">
        <v>43</v>
      </c>
      <c r="G220" s="238" t="s">
        <v>748</v>
      </c>
      <c r="H220" s="238">
        <v>8</v>
      </c>
      <c r="I220" s="238">
        <v>22</v>
      </c>
      <c r="K220" s="238">
        <v>15200566</v>
      </c>
      <c r="L220" s="238">
        <v>150920151</v>
      </c>
      <c r="M220" s="238">
        <v>4</v>
      </c>
      <c r="N220" s="238">
        <v>1</v>
      </c>
      <c r="O220" s="238">
        <v>2015</v>
      </c>
      <c r="P220" s="238" t="s">
        <v>355</v>
      </c>
      <c r="Q220" s="238">
        <v>4</v>
      </c>
      <c r="S220" s="238">
        <v>1</v>
      </c>
      <c r="T220" s="238">
        <v>1</v>
      </c>
      <c r="U220" s="238">
        <v>3</v>
      </c>
      <c r="V220" s="238">
        <v>8</v>
      </c>
      <c r="W220" s="238">
        <v>10</v>
      </c>
      <c r="X220" s="238">
        <v>2</v>
      </c>
      <c r="Y220" s="238">
        <v>6</v>
      </c>
      <c r="Z220" s="238">
        <v>1</v>
      </c>
      <c r="AB220" s="238">
        <v>1</v>
      </c>
      <c r="AC220" s="238">
        <v>98</v>
      </c>
      <c r="AD220" s="238" t="s">
        <v>428</v>
      </c>
      <c r="AE220" s="238" t="s">
        <v>760</v>
      </c>
      <c r="AF220" s="238" t="s">
        <v>426</v>
      </c>
      <c r="AG220" s="238">
        <v>8</v>
      </c>
      <c r="AH220" s="238">
        <v>2</v>
      </c>
      <c r="AI220" s="238">
        <v>2</v>
      </c>
      <c r="AJ220" s="238">
        <v>4</v>
      </c>
      <c r="AK220" s="238">
        <v>21</v>
      </c>
      <c r="AL220" s="238">
        <v>25</v>
      </c>
      <c r="AM220" s="238" t="s">
        <v>354</v>
      </c>
      <c r="AN220" s="238">
        <v>1</v>
      </c>
      <c r="AO220" s="238">
        <v>15</v>
      </c>
      <c r="AS220" s="238">
        <v>7</v>
      </c>
      <c r="AT220" s="238">
        <v>98</v>
      </c>
      <c r="AU220" s="238">
        <v>60</v>
      </c>
      <c r="AV220" s="238">
        <v>11</v>
      </c>
      <c r="AW220" s="238">
        <v>21</v>
      </c>
      <c r="AX220" s="238">
        <v>2</v>
      </c>
      <c r="AY220" s="238">
        <v>3</v>
      </c>
      <c r="AZ220" s="238">
        <v>3</v>
      </c>
      <c r="BA220" s="238">
        <v>21</v>
      </c>
      <c r="BB220" s="238">
        <v>53</v>
      </c>
      <c r="BC220" s="238" t="s">
        <v>354</v>
      </c>
      <c r="BD220" s="238">
        <v>5</v>
      </c>
      <c r="BE220" s="238">
        <v>1</v>
      </c>
      <c r="BI220" s="238">
        <v>7</v>
      </c>
      <c r="BJ220" s="238">
        <v>98</v>
      </c>
      <c r="BK220" s="238">
        <v>60</v>
      </c>
      <c r="BL220" s="238">
        <v>11</v>
      </c>
      <c r="BM220" s="238">
        <v>21</v>
      </c>
      <c r="BN220" s="238">
        <v>2</v>
      </c>
      <c r="BO220" s="238">
        <v>3</v>
      </c>
      <c r="BP220" s="238">
        <v>3</v>
      </c>
      <c r="BQ220" s="238">
        <v>21</v>
      </c>
      <c r="BR220" s="238">
        <v>36</v>
      </c>
      <c r="BS220" s="238" t="s">
        <v>354</v>
      </c>
      <c r="BT220" s="238">
        <v>5</v>
      </c>
      <c r="BU220" s="238">
        <v>1</v>
      </c>
      <c r="BY220" s="238">
        <v>7</v>
      </c>
      <c r="BZ220" s="238">
        <v>98</v>
      </c>
      <c r="CA220" s="238">
        <v>60</v>
      </c>
      <c r="CB220" s="238">
        <v>11</v>
      </c>
      <c r="CC220" s="238">
        <v>21</v>
      </c>
      <c r="CT220" s="238">
        <v>413235</v>
      </c>
      <c r="CU220" s="238">
        <v>4973140</v>
      </c>
      <c r="CV220" s="238">
        <v>44.906394900000002</v>
      </c>
      <c r="CW220" s="238">
        <v>-94.099079099999997</v>
      </c>
      <c r="CX220" s="238" t="s">
        <v>359</v>
      </c>
      <c r="CY220" s="238" t="s">
        <v>761</v>
      </c>
    </row>
    <row r="221" spans="1:103" x14ac:dyDescent="0.25">
      <c r="A221" s="238">
        <v>780394</v>
      </c>
      <c r="B221" s="238">
        <v>3</v>
      </c>
      <c r="C221" s="238">
        <v>7</v>
      </c>
      <c r="D221" s="238">
        <v>155.76900000000001</v>
      </c>
      <c r="E221" s="238">
        <v>43</v>
      </c>
      <c r="G221" s="238" t="s">
        <v>750</v>
      </c>
      <c r="H221" s="238">
        <v>8</v>
      </c>
      <c r="I221" s="238">
        <v>22</v>
      </c>
      <c r="K221" s="238">
        <v>20200120</v>
      </c>
      <c r="L221" s="238">
        <v>200140368</v>
      </c>
      <c r="M221" s="238">
        <v>1</v>
      </c>
      <c r="N221" s="238">
        <v>14</v>
      </c>
      <c r="O221" s="238">
        <v>2020</v>
      </c>
      <c r="P221" s="238" t="s">
        <v>368</v>
      </c>
      <c r="Q221" s="238">
        <v>6</v>
      </c>
      <c r="R221" s="238" t="s">
        <v>369</v>
      </c>
      <c r="S221" s="238">
        <v>5</v>
      </c>
      <c r="T221" s="238">
        <v>0</v>
      </c>
      <c r="U221" s="238">
        <v>1</v>
      </c>
      <c r="W221" s="238">
        <v>83</v>
      </c>
      <c r="X221" s="238">
        <v>2</v>
      </c>
      <c r="Y221" s="238">
        <v>6</v>
      </c>
      <c r="Z221" s="238">
        <v>5</v>
      </c>
      <c r="AB221" s="238">
        <v>5</v>
      </c>
      <c r="AC221" s="238">
        <v>98</v>
      </c>
      <c r="AD221" s="238">
        <v>7</v>
      </c>
      <c r="AF221" s="238" t="s">
        <v>426</v>
      </c>
      <c r="AG221" s="238">
        <v>3</v>
      </c>
      <c r="AH221" s="238">
        <v>2</v>
      </c>
      <c r="AI221" s="238">
        <v>3</v>
      </c>
      <c r="AJ221" s="238">
        <v>3</v>
      </c>
      <c r="AK221" s="238">
        <v>21</v>
      </c>
      <c r="AL221" s="238">
        <v>31</v>
      </c>
      <c r="AM221" s="238" t="s">
        <v>354</v>
      </c>
      <c r="AN221" s="238">
        <v>5</v>
      </c>
      <c r="AO221" s="238">
        <v>1</v>
      </c>
      <c r="AS221" s="238">
        <v>12</v>
      </c>
      <c r="AT221" s="238">
        <v>9</v>
      </c>
      <c r="AU221" s="238">
        <v>60</v>
      </c>
      <c r="AV221" s="238">
        <v>11</v>
      </c>
      <c r="AW221" s="238">
        <v>21</v>
      </c>
      <c r="CT221" s="238">
        <v>413373.13521293702</v>
      </c>
      <c r="CU221" s="238">
        <v>4973148.6834306996</v>
      </c>
      <c r="CV221" s="238">
        <v>44.906492909999997</v>
      </c>
      <c r="CW221" s="238">
        <v>-94.097328649999994</v>
      </c>
      <c r="CX221" s="238" t="s">
        <v>359</v>
      </c>
      <c r="CY221" s="238" t="s">
        <v>762</v>
      </c>
    </row>
    <row r="222" spans="1:103" x14ac:dyDescent="0.25">
      <c r="A222" s="238">
        <v>781642</v>
      </c>
      <c r="B222" s="238">
        <v>3</v>
      </c>
      <c r="C222" s="238">
        <v>7</v>
      </c>
      <c r="D222" s="238">
        <v>155.89599999999999</v>
      </c>
      <c r="E222" s="238">
        <v>43</v>
      </c>
      <c r="G222" s="238" t="s">
        <v>750</v>
      </c>
      <c r="H222" s="238">
        <v>8</v>
      </c>
      <c r="I222" s="238">
        <v>22</v>
      </c>
      <c r="K222" s="238">
        <v>20200188</v>
      </c>
      <c r="L222" s="238">
        <v>200200257</v>
      </c>
      <c r="M222" s="238">
        <v>1</v>
      </c>
      <c r="N222" s="238">
        <v>20</v>
      </c>
      <c r="O222" s="238">
        <v>2020</v>
      </c>
      <c r="P222" s="238" t="s">
        <v>361</v>
      </c>
      <c r="Q222" s="238">
        <v>0</v>
      </c>
      <c r="R222" s="238" t="s">
        <v>369</v>
      </c>
      <c r="S222" s="238">
        <v>5</v>
      </c>
      <c r="T222" s="238">
        <v>0</v>
      </c>
      <c r="U222" s="238">
        <v>1</v>
      </c>
      <c r="W222" s="238">
        <v>86</v>
      </c>
      <c r="X222" s="238">
        <v>2</v>
      </c>
      <c r="Y222" s="238">
        <v>6</v>
      </c>
      <c r="Z222" s="238">
        <v>7</v>
      </c>
      <c r="AA222" s="238">
        <v>4</v>
      </c>
      <c r="AB222" s="238">
        <v>5</v>
      </c>
      <c r="AC222" s="238">
        <v>98</v>
      </c>
      <c r="AD222" s="238">
        <v>7</v>
      </c>
      <c r="AF222" s="238" t="s">
        <v>426</v>
      </c>
      <c r="AG222" s="238">
        <v>4</v>
      </c>
      <c r="AH222" s="238">
        <v>2</v>
      </c>
      <c r="AI222" s="238">
        <v>3</v>
      </c>
      <c r="AJ222" s="238">
        <v>3</v>
      </c>
      <c r="AK222" s="238">
        <v>21</v>
      </c>
      <c r="AL222" s="238">
        <v>28</v>
      </c>
      <c r="AM222" s="238" t="s">
        <v>354</v>
      </c>
      <c r="AN222" s="238">
        <v>5</v>
      </c>
      <c r="AO222" s="238">
        <v>72</v>
      </c>
      <c r="AS222" s="238">
        <v>12</v>
      </c>
      <c r="AT222" s="238">
        <v>9</v>
      </c>
      <c r="AU222" s="238">
        <v>60</v>
      </c>
      <c r="AV222" s="238">
        <v>11</v>
      </c>
      <c r="AW222" s="238">
        <v>21</v>
      </c>
      <c r="CT222" s="238">
        <v>413576.33561933902</v>
      </c>
      <c r="CU222" s="238">
        <v>4973127.5167217003</v>
      </c>
      <c r="CV222" s="238">
        <v>44.906327099999999</v>
      </c>
      <c r="CW222" s="238">
        <v>-94.094751500000001</v>
      </c>
      <c r="CX222" s="238" t="s">
        <v>359</v>
      </c>
      <c r="CY222" s="238" t="s">
        <v>763</v>
      </c>
    </row>
    <row r="223" spans="1:103" x14ac:dyDescent="0.25">
      <c r="A223" s="238">
        <v>839462</v>
      </c>
      <c r="B223" s="238">
        <v>3</v>
      </c>
      <c r="C223" s="238">
        <v>7</v>
      </c>
      <c r="D223" s="238">
        <v>155.90899999999999</v>
      </c>
      <c r="E223" s="238">
        <v>43</v>
      </c>
      <c r="G223" s="238" t="s">
        <v>750</v>
      </c>
      <c r="H223" s="238">
        <v>8</v>
      </c>
      <c r="I223" s="238">
        <v>22</v>
      </c>
      <c r="K223" s="238">
        <v>20201985</v>
      </c>
      <c r="L223" s="238">
        <v>202480210</v>
      </c>
      <c r="M223" s="238">
        <v>9</v>
      </c>
      <c r="N223" s="238">
        <v>4</v>
      </c>
      <c r="O223" s="238">
        <v>2020</v>
      </c>
      <c r="P223" s="238" t="s">
        <v>362</v>
      </c>
      <c r="Q223" s="238">
        <v>16</v>
      </c>
      <c r="R223" s="238" t="s">
        <v>369</v>
      </c>
      <c r="S223" s="238">
        <v>5</v>
      </c>
      <c r="T223" s="238">
        <v>0</v>
      </c>
      <c r="U223" s="238">
        <v>4</v>
      </c>
      <c r="V223" s="238">
        <v>12</v>
      </c>
      <c r="W223" s="238">
        <v>10</v>
      </c>
      <c r="X223" s="238">
        <v>3</v>
      </c>
      <c r="Y223" s="238">
        <v>1</v>
      </c>
      <c r="Z223" s="238">
        <v>1</v>
      </c>
      <c r="AB223" s="238">
        <v>1</v>
      </c>
      <c r="AC223" s="238">
        <v>98</v>
      </c>
      <c r="AD223" s="238">
        <v>7</v>
      </c>
      <c r="AF223" s="238" t="s">
        <v>426</v>
      </c>
      <c r="AG223" s="238">
        <v>7</v>
      </c>
      <c r="AH223" s="238">
        <v>2</v>
      </c>
      <c r="AI223" s="238">
        <v>4</v>
      </c>
      <c r="AJ223" s="238">
        <v>3</v>
      </c>
      <c r="AK223" s="238">
        <v>26</v>
      </c>
      <c r="AL223" s="238">
        <v>63</v>
      </c>
      <c r="AM223" s="238" t="s">
        <v>363</v>
      </c>
      <c r="AN223" s="238">
        <v>5</v>
      </c>
      <c r="AO223" s="238">
        <v>1</v>
      </c>
      <c r="AS223" s="238">
        <v>12</v>
      </c>
      <c r="AT223" s="238">
        <v>9</v>
      </c>
      <c r="AU223" s="238">
        <v>60</v>
      </c>
      <c r="AV223" s="238">
        <v>11</v>
      </c>
      <c r="AW223" s="238">
        <v>21</v>
      </c>
      <c r="AX223" s="238">
        <v>2</v>
      </c>
      <c r="AY223" s="238">
        <v>2</v>
      </c>
      <c r="AZ223" s="238">
        <v>3</v>
      </c>
      <c r="BA223" s="238">
        <v>26</v>
      </c>
      <c r="BB223" s="238">
        <v>21</v>
      </c>
      <c r="BC223" s="238" t="s">
        <v>363</v>
      </c>
      <c r="BD223" s="238">
        <v>5</v>
      </c>
      <c r="BE223" s="238">
        <v>1</v>
      </c>
      <c r="BI223" s="238">
        <v>12</v>
      </c>
      <c r="BJ223" s="238">
        <v>9</v>
      </c>
      <c r="BK223" s="238">
        <v>60</v>
      </c>
      <c r="BL223" s="238">
        <v>11</v>
      </c>
      <c r="BM223" s="238">
        <v>21</v>
      </c>
      <c r="BN223" s="238">
        <v>2</v>
      </c>
      <c r="BO223" s="238">
        <v>3</v>
      </c>
      <c r="BP223" s="238">
        <v>3</v>
      </c>
      <c r="BQ223" s="238">
        <v>26</v>
      </c>
      <c r="BR223" s="238">
        <v>45</v>
      </c>
      <c r="BS223" s="238" t="s">
        <v>354</v>
      </c>
      <c r="BT223" s="238">
        <v>5</v>
      </c>
      <c r="BU223" s="238">
        <v>1</v>
      </c>
      <c r="BY223" s="238">
        <v>12</v>
      </c>
      <c r="BZ223" s="238">
        <v>9</v>
      </c>
      <c r="CA223" s="238">
        <v>60</v>
      </c>
      <c r="CB223" s="238">
        <v>11</v>
      </c>
      <c r="CC223" s="238">
        <v>21</v>
      </c>
      <c r="CD223" s="238">
        <v>2</v>
      </c>
      <c r="CE223" s="238">
        <v>49</v>
      </c>
      <c r="CF223" s="238">
        <v>3</v>
      </c>
      <c r="CG223" s="238">
        <v>26</v>
      </c>
      <c r="CH223" s="238">
        <v>53</v>
      </c>
      <c r="CI223" s="238" t="s">
        <v>354</v>
      </c>
      <c r="CJ223" s="238">
        <v>5</v>
      </c>
      <c r="CK223" s="238">
        <v>1</v>
      </c>
      <c r="CO223" s="238">
        <v>12</v>
      </c>
      <c r="CP223" s="238">
        <v>9</v>
      </c>
      <c r="CQ223" s="238">
        <v>60</v>
      </c>
      <c r="CR223" s="238">
        <v>11</v>
      </c>
      <c r="CS223" s="238">
        <v>21</v>
      </c>
      <c r="CT223" s="238">
        <v>413597.50232833897</v>
      </c>
      <c r="CU223" s="238">
        <v>4973127.5167217003</v>
      </c>
      <c r="CV223" s="238">
        <v>44.906329669999998</v>
      </c>
      <c r="CW223" s="238">
        <v>-94.094483429999997</v>
      </c>
      <c r="CX223" s="238" t="s">
        <v>359</v>
      </c>
      <c r="CY223" s="238" t="s">
        <v>764</v>
      </c>
    </row>
    <row r="224" spans="1:103" x14ac:dyDescent="0.25">
      <c r="A224" s="238">
        <v>10817648</v>
      </c>
      <c r="B224" s="238">
        <v>3</v>
      </c>
      <c r="C224" s="238">
        <v>7</v>
      </c>
      <c r="D224" s="238">
        <v>155.92500000000001</v>
      </c>
      <c r="E224" s="238">
        <v>43</v>
      </c>
      <c r="G224" s="238" t="s">
        <v>748</v>
      </c>
      <c r="H224" s="238">
        <v>8</v>
      </c>
      <c r="I224" s="238">
        <v>22</v>
      </c>
      <c r="K224" s="238">
        <v>1643562</v>
      </c>
      <c r="L224" s="238">
        <v>121360091</v>
      </c>
      <c r="M224" s="238">
        <v>5</v>
      </c>
      <c r="N224" s="238">
        <v>14</v>
      </c>
      <c r="O224" s="238">
        <v>2012</v>
      </c>
      <c r="P224" s="238" t="s">
        <v>361</v>
      </c>
      <c r="Q224" s="238">
        <v>17</v>
      </c>
      <c r="S224" s="238">
        <v>4</v>
      </c>
      <c r="T224" s="238">
        <v>0</v>
      </c>
      <c r="U224" s="238">
        <v>1</v>
      </c>
      <c r="V224" s="238">
        <v>7</v>
      </c>
      <c r="W224" s="238">
        <v>45</v>
      </c>
      <c r="X224" s="238">
        <v>4</v>
      </c>
      <c r="Y224" s="238">
        <v>1</v>
      </c>
      <c r="Z224" s="238">
        <v>1</v>
      </c>
      <c r="AA224" s="238">
        <v>1</v>
      </c>
      <c r="AB224" s="238">
        <v>1</v>
      </c>
      <c r="AC224" s="238">
        <v>98</v>
      </c>
      <c r="AD224" s="238" t="s">
        <v>765</v>
      </c>
      <c r="AE224" s="238" t="s">
        <v>766</v>
      </c>
      <c r="AF224" s="238" t="s">
        <v>426</v>
      </c>
      <c r="AG224" s="238">
        <v>3</v>
      </c>
      <c r="AH224" s="238">
        <v>2</v>
      </c>
      <c r="AI224" s="238">
        <v>2</v>
      </c>
      <c r="AJ224" s="238">
        <v>4</v>
      </c>
      <c r="AK224" s="238">
        <v>21</v>
      </c>
      <c r="AL224" s="238">
        <v>22</v>
      </c>
      <c r="AM224" s="238" t="s">
        <v>363</v>
      </c>
      <c r="AN224" s="238">
        <v>5</v>
      </c>
      <c r="AO224" s="238">
        <v>15</v>
      </c>
      <c r="AS224" s="238">
        <v>5</v>
      </c>
      <c r="AT224" s="238">
        <v>2</v>
      </c>
      <c r="AU224" s="238">
        <v>60</v>
      </c>
      <c r="AV224" s="238">
        <v>11</v>
      </c>
      <c r="AW224" s="238">
        <v>21</v>
      </c>
      <c r="CT224" s="238">
        <v>413637</v>
      </c>
      <c r="CU224" s="238">
        <v>4973128</v>
      </c>
      <c r="CV224" s="238">
        <v>44.9063388</v>
      </c>
      <c r="CW224" s="238">
        <v>-94.093984800000001</v>
      </c>
      <c r="CX224" s="238" t="s">
        <v>359</v>
      </c>
      <c r="CY224" s="238" t="s">
        <v>767</v>
      </c>
    </row>
    <row r="225" spans="1:103" x14ac:dyDescent="0.25">
      <c r="A225" s="238">
        <v>10894142</v>
      </c>
      <c r="B225" s="238">
        <v>3</v>
      </c>
      <c r="C225" s="238">
        <v>7</v>
      </c>
      <c r="D225" s="238">
        <v>155.92500000000001</v>
      </c>
      <c r="E225" s="238">
        <v>43</v>
      </c>
      <c r="G225" s="238" t="s">
        <v>748</v>
      </c>
      <c r="H225" s="238">
        <v>8</v>
      </c>
      <c r="I225" s="238">
        <v>22</v>
      </c>
      <c r="K225" s="238">
        <v>13006453</v>
      </c>
      <c r="L225" s="238">
        <v>131950083</v>
      </c>
      <c r="M225" s="238">
        <v>7</v>
      </c>
      <c r="N225" s="238">
        <v>13</v>
      </c>
      <c r="O225" s="238">
        <v>2013</v>
      </c>
      <c r="P225" s="238" t="s">
        <v>364</v>
      </c>
      <c r="Q225" s="238">
        <v>15</v>
      </c>
      <c r="R225" s="238" t="s">
        <v>196</v>
      </c>
      <c r="S225" s="238">
        <v>2</v>
      </c>
      <c r="T225" s="238">
        <v>0</v>
      </c>
      <c r="U225" s="238">
        <v>1</v>
      </c>
      <c r="V225" s="238">
        <v>8</v>
      </c>
      <c r="W225" s="238">
        <v>69</v>
      </c>
      <c r="X225" s="238">
        <v>2</v>
      </c>
      <c r="Y225" s="238">
        <v>1</v>
      </c>
      <c r="Z225" s="238">
        <v>1</v>
      </c>
      <c r="AA225" s="238">
        <v>2</v>
      </c>
      <c r="AB225" s="238">
        <v>1</v>
      </c>
      <c r="AC225" s="238">
        <v>98</v>
      </c>
      <c r="AD225" s="238" t="s">
        <v>768</v>
      </c>
      <c r="AE225" s="238" t="s">
        <v>481</v>
      </c>
      <c r="AF225" s="238" t="s">
        <v>426</v>
      </c>
      <c r="AG225" s="238">
        <v>3</v>
      </c>
      <c r="AH225" s="238">
        <v>2</v>
      </c>
      <c r="AI225" s="238">
        <v>3</v>
      </c>
      <c r="AJ225" s="238">
        <v>2</v>
      </c>
      <c r="AK225" s="238">
        <v>99</v>
      </c>
      <c r="AL225" s="238">
        <v>33</v>
      </c>
      <c r="AM225" s="238" t="s">
        <v>354</v>
      </c>
      <c r="AN225" s="238">
        <v>1</v>
      </c>
      <c r="AO225" s="238">
        <v>18</v>
      </c>
      <c r="AP225" s="238">
        <v>3</v>
      </c>
      <c r="AQ225" s="238">
        <v>99</v>
      </c>
      <c r="AS225" s="238">
        <v>7</v>
      </c>
      <c r="AT225" s="238">
        <v>98</v>
      </c>
      <c r="AU225" s="238">
        <v>55</v>
      </c>
      <c r="AV225" s="238">
        <v>11</v>
      </c>
      <c r="AW225" s="238">
        <v>20</v>
      </c>
      <c r="CT225" s="238">
        <v>413637</v>
      </c>
      <c r="CU225" s="238">
        <v>4973128</v>
      </c>
      <c r="CV225" s="238">
        <v>44.9063388</v>
      </c>
      <c r="CW225" s="238">
        <v>-94.093984800000001</v>
      </c>
      <c r="CX225" s="238" t="s">
        <v>359</v>
      </c>
      <c r="CY225" s="238" t="s">
        <v>769</v>
      </c>
    </row>
    <row r="226" spans="1:103" x14ac:dyDescent="0.25">
      <c r="A226" s="238">
        <v>11083203</v>
      </c>
      <c r="B226" s="238">
        <v>3</v>
      </c>
      <c r="C226" s="238">
        <v>7</v>
      </c>
      <c r="D226" s="238">
        <v>155.98099999999999</v>
      </c>
      <c r="E226" s="238">
        <v>43</v>
      </c>
      <c r="G226" s="238" t="s">
        <v>748</v>
      </c>
      <c r="H226" s="238">
        <v>8</v>
      </c>
      <c r="I226" s="238">
        <v>22</v>
      </c>
      <c r="K226" s="238">
        <v>15202123</v>
      </c>
      <c r="L226" s="238">
        <v>153410183</v>
      </c>
      <c r="M226" s="238">
        <v>12</v>
      </c>
      <c r="N226" s="238">
        <v>2</v>
      </c>
      <c r="O226" s="238">
        <v>2015</v>
      </c>
      <c r="P226" s="238" t="s">
        <v>355</v>
      </c>
      <c r="Q226" s="238">
        <v>17</v>
      </c>
      <c r="S226" s="238">
        <v>5</v>
      </c>
      <c r="T226" s="238">
        <v>0</v>
      </c>
      <c r="U226" s="238">
        <v>1</v>
      </c>
      <c r="V226" s="238">
        <v>7</v>
      </c>
      <c r="W226" s="238">
        <v>83</v>
      </c>
      <c r="X226" s="238">
        <v>2</v>
      </c>
      <c r="Y226" s="238">
        <v>6</v>
      </c>
      <c r="Z226" s="238">
        <v>2</v>
      </c>
      <c r="AB226" s="238">
        <v>1</v>
      </c>
      <c r="AC226" s="238">
        <v>98</v>
      </c>
      <c r="AD226" s="238" t="s">
        <v>428</v>
      </c>
      <c r="AE226" s="238">
        <v>156</v>
      </c>
      <c r="AF226" s="238" t="s">
        <v>426</v>
      </c>
      <c r="AG226" s="238">
        <v>3</v>
      </c>
      <c r="AH226" s="238">
        <v>2</v>
      </c>
      <c r="AI226" s="238">
        <v>2</v>
      </c>
      <c r="AJ226" s="238">
        <v>3</v>
      </c>
      <c r="AK226" s="238">
        <v>27</v>
      </c>
      <c r="AL226" s="238">
        <v>64</v>
      </c>
      <c r="AM226" s="238" t="s">
        <v>354</v>
      </c>
      <c r="AN226" s="238">
        <v>5</v>
      </c>
      <c r="AS226" s="238">
        <v>7</v>
      </c>
      <c r="AT226" s="238">
        <v>98</v>
      </c>
      <c r="AU226" s="238">
        <v>60</v>
      </c>
      <c r="AV226" s="238">
        <v>11</v>
      </c>
      <c r="AW226" s="238">
        <v>21</v>
      </c>
      <c r="CT226" s="238">
        <v>413728</v>
      </c>
      <c r="CU226" s="238">
        <v>4973124</v>
      </c>
      <c r="CV226" s="238">
        <v>44.906315300000003</v>
      </c>
      <c r="CW226" s="238">
        <v>-94.0928361</v>
      </c>
      <c r="CX226" s="238" t="s">
        <v>359</v>
      </c>
      <c r="CY226" s="238" t="s">
        <v>770</v>
      </c>
    </row>
    <row r="227" spans="1:103" x14ac:dyDescent="0.25">
      <c r="A227" s="238">
        <v>513783</v>
      </c>
      <c r="B227" s="238">
        <v>3</v>
      </c>
      <c r="C227" s="238">
        <v>7</v>
      </c>
      <c r="D227" s="238">
        <v>156.44300000000001</v>
      </c>
      <c r="E227" s="238">
        <v>43</v>
      </c>
      <c r="G227" s="238" t="s">
        <v>750</v>
      </c>
      <c r="H227" s="238">
        <v>8</v>
      </c>
      <c r="I227" s="238">
        <v>22</v>
      </c>
      <c r="K227" s="238">
        <v>17202828</v>
      </c>
      <c r="M227" s="238">
        <v>11</v>
      </c>
      <c r="N227" s="238">
        <v>1</v>
      </c>
      <c r="O227" s="238">
        <v>2017</v>
      </c>
      <c r="P227" s="238" t="s">
        <v>355</v>
      </c>
      <c r="Q227" s="238">
        <v>21</v>
      </c>
      <c r="R227" s="238" t="s">
        <v>369</v>
      </c>
      <c r="S227" s="238">
        <v>3</v>
      </c>
      <c r="T227" s="238">
        <v>0</v>
      </c>
      <c r="U227" s="238">
        <v>2</v>
      </c>
      <c r="V227" s="238">
        <v>12</v>
      </c>
      <c r="W227" s="238">
        <v>10</v>
      </c>
      <c r="X227" s="238">
        <v>2</v>
      </c>
      <c r="Y227" s="238">
        <v>6</v>
      </c>
      <c r="Z227" s="238">
        <v>1</v>
      </c>
      <c r="AB227" s="238">
        <v>2</v>
      </c>
      <c r="AC227" s="238">
        <v>98</v>
      </c>
      <c r="AD227" s="238" t="s">
        <v>581</v>
      </c>
      <c r="AF227" s="238" t="s">
        <v>426</v>
      </c>
      <c r="AG227" s="238">
        <v>7</v>
      </c>
      <c r="AH227" s="238">
        <v>2</v>
      </c>
      <c r="AI227" s="238">
        <v>2</v>
      </c>
      <c r="AJ227" s="238">
        <v>3</v>
      </c>
      <c r="AK227" s="238">
        <v>21</v>
      </c>
      <c r="AL227" s="238">
        <v>38</v>
      </c>
      <c r="AM227" s="238" t="s">
        <v>354</v>
      </c>
      <c r="AN227" s="238">
        <v>5</v>
      </c>
      <c r="AO227" s="238">
        <v>74</v>
      </c>
      <c r="AS227" s="238">
        <v>12</v>
      </c>
      <c r="AT227" s="238">
        <v>9</v>
      </c>
      <c r="AU227" s="238">
        <v>60</v>
      </c>
      <c r="AV227" s="238">
        <v>11</v>
      </c>
      <c r="AW227" s="238">
        <v>21</v>
      </c>
      <c r="AX227" s="238">
        <v>2</v>
      </c>
      <c r="AY227" s="238">
        <v>50</v>
      </c>
      <c r="AZ227" s="238">
        <v>3</v>
      </c>
      <c r="BA227" s="238">
        <v>21</v>
      </c>
      <c r="BB227" s="238">
        <v>21</v>
      </c>
      <c r="BC227" s="238" t="s">
        <v>354</v>
      </c>
      <c r="BD227" s="238">
        <v>5</v>
      </c>
      <c r="BE227" s="238">
        <v>1</v>
      </c>
      <c r="BI227" s="238">
        <v>12</v>
      </c>
      <c r="BJ227" s="238">
        <v>9</v>
      </c>
      <c r="BK227" s="238">
        <v>60</v>
      </c>
      <c r="BL227" s="238">
        <v>11</v>
      </c>
      <c r="BM227" s="238">
        <v>21</v>
      </c>
      <c r="CT227" s="238">
        <v>414469.57073914201</v>
      </c>
      <c r="CU227" s="238">
        <v>4973085.1833036998</v>
      </c>
      <c r="CV227" s="238">
        <v>44.906053970000002</v>
      </c>
      <c r="CW227" s="238">
        <v>-94.083431529999999</v>
      </c>
      <c r="CX227" s="238" t="s">
        <v>359</v>
      </c>
      <c r="CY227" s="238" t="s">
        <v>771</v>
      </c>
    </row>
    <row r="228" spans="1:103" x14ac:dyDescent="0.25">
      <c r="A228" s="238">
        <v>686095</v>
      </c>
      <c r="B228" s="238">
        <v>3</v>
      </c>
      <c r="C228" s="238">
        <v>7</v>
      </c>
      <c r="D228" s="238">
        <v>156.584</v>
      </c>
      <c r="E228" s="238">
        <v>43</v>
      </c>
      <c r="G228" s="238" t="s">
        <v>750</v>
      </c>
      <c r="H228" s="238">
        <v>8</v>
      </c>
      <c r="I228" s="238">
        <v>22</v>
      </c>
      <c r="K228" s="238">
        <v>19200303</v>
      </c>
      <c r="M228" s="238">
        <v>1</v>
      </c>
      <c r="N228" s="238">
        <v>30</v>
      </c>
      <c r="O228" s="238">
        <v>2019</v>
      </c>
      <c r="P228" s="238" t="s">
        <v>355</v>
      </c>
      <c r="Q228" s="238">
        <v>21</v>
      </c>
      <c r="R228" s="238" t="s">
        <v>356</v>
      </c>
      <c r="S228" s="238">
        <v>5</v>
      </c>
      <c r="T228" s="238">
        <v>0</v>
      </c>
      <c r="U228" s="238">
        <v>1</v>
      </c>
      <c r="W228" s="238">
        <v>83</v>
      </c>
      <c r="X228" s="238">
        <v>2</v>
      </c>
      <c r="Y228" s="238">
        <v>6</v>
      </c>
      <c r="Z228" s="238">
        <v>1</v>
      </c>
      <c r="AB228" s="238">
        <v>5</v>
      </c>
      <c r="AC228" s="238">
        <v>98</v>
      </c>
      <c r="AD228" s="238" t="s">
        <v>581</v>
      </c>
      <c r="AF228" s="238" t="s">
        <v>426</v>
      </c>
      <c r="AG228" s="238">
        <v>3</v>
      </c>
      <c r="AH228" s="238">
        <v>2</v>
      </c>
      <c r="AI228" s="238">
        <v>2</v>
      </c>
      <c r="AJ228" s="238">
        <v>4</v>
      </c>
      <c r="AK228" s="238">
        <v>21</v>
      </c>
      <c r="AL228" s="238">
        <v>22</v>
      </c>
      <c r="AM228" s="238" t="s">
        <v>354</v>
      </c>
      <c r="AN228" s="238">
        <v>99</v>
      </c>
      <c r="AO228" s="238">
        <v>71</v>
      </c>
      <c r="AP228" s="238">
        <v>62</v>
      </c>
      <c r="AS228" s="238">
        <v>12</v>
      </c>
      <c r="AT228" s="238">
        <v>9</v>
      </c>
      <c r="AU228" s="238">
        <v>60</v>
      </c>
      <c r="AV228" s="238">
        <v>11</v>
      </c>
      <c r="AW228" s="238">
        <v>21</v>
      </c>
      <c r="CT228" s="238">
        <v>414696.054525443</v>
      </c>
      <c r="CU228" s="238">
        <v>4973087.2999745999</v>
      </c>
      <c r="CV228" s="238">
        <v>44.906100199999997</v>
      </c>
      <c r="CW228" s="238">
        <v>-94.080563479999995</v>
      </c>
      <c r="CX228" s="238" t="s">
        <v>359</v>
      </c>
      <c r="CY228" s="238" t="s">
        <v>772</v>
      </c>
    </row>
    <row r="229" spans="1:103" x14ac:dyDescent="0.25">
      <c r="A229" s="238">
        <v>343059</v>
      </c>
      <c r="B229" s="238">
        <v>3</v>
      </c>
      <c r="C229" s="238">
        <v>7</v>
      </c>
      <c r="D229" s="238">
        <v>156.696</v>
      </c>
      <c r="E229" s="238">
        <v>43</v>
      </c>
      <c r="G229" s="238" t="s">
        <v>750</v>
      </c>
      <c r="H229" s="238">
        <v>8</v>
      </c>
      <c r="I229" s="238">
        <v>22</v>
      </c>
      <c r="K229" s="238">
        <v>16200776</v>
      </c>
      <c r="M229" s="238">
        <v>4</v>
      </c>
      <c r="N229" s="238">
        <v>18</v>
      </c>
      <c r="O229" s="238">
        <v>2016</v>
      </c>
      <c r="P229" s="238" t="s">
        <v>361</v>
      </c>
      <c r="Q229" s="238">
        <v>13</v>
      </c>
      <c r="R229" s="238" t="s">
        <v>369</v>
      </c>
      <c r="S229" s="238">
        <v>5</v>
      </c>
      <c r="T229" s="238">
        <v>0</v>
      </c>
      <c r="U229" s="238">
        <v>2</v>
      </c>
      <c r="V229" s="238">
        <v>12</v>
      </c>
      <c r="W229" s="238">
        <v>10</v>
      </c>
      <c r="X229" s="238">
        <v>2</v>
      </c>
      <c r="Y229" s="238">
        <v>1</v>
      </c>
      <c r="Z229" s="238">
        <v>2</v>
      </c>
      <c r="AB229" s="238">
        <v>1</v>
      </c>
      <c r="AC229" s="238">
        <v>98</v>
      </c>
      <c r="AD229" s="238" t="s">
        <v>581</v>
      </c>
      <c r="AF229" s="238" t="s">
        <v>426</v>
      </c>
      <c r="AG229" s="238">
        <v>7</v>
      </c>
      <c r="AH229" s="238">
        <v>2</v>
      </c>
      <c r="AI229" s="238">
        <v>2</v>
      </c>
      <c r="AJ229" s="238">
        <v>3</v>
      </c>
      <c r="AK229" s="238">
        <v>21</v>
      </c>
      <c r="AL229" s="238">
        <v>20</v>
      </c>
      <c r="AM229" s="238" t="s">
        <v>363</v>
      </c>
      <c r="AN229" s="238">
        <v>5</v>
      </c>
      <c r="AO229" s="238">
        <v>4</v>
      </c>
      <c r="AS229" s="238">
        <v>12</v>
      </c>
      <c r="AT229" s="238">
        <v>9</v>
      </c>
      <c r="AU229" s="238">
        <v>60</v>
      </c>
      <c r="AV229" s="238">
        <v>11</v>
      </c>
      <c r="AW229" s="238">
        <v>21</v>
      </c>
      <c r="AX229" s="238">
        <v>2</v>
      </c>
      <c r="AY229" s="238">
        <v>2</v>
      </c>
      <c r="AZ229" s="238">
        <v>3</v>
      </c>
      <c r="BA229" s="238">
        <v>21</v>
      </c>
      <c r="BB229" s="238">
        <v>37</v>
      </c>
      <c r="BC229" s="238" t="s">
        <v>354</v>
      </c>
      <c r="BD229" s="238">
        <v>5</v>
      </c>
      <c r="BE229" s="238">
        <v>71</v>
      </c>
      <c r="BI229" s="238">
        <v>12</v>
      </c>
      <c r="BJ229" s="238">
        <v>9</v>
      </c>
      <c r="BK229" s="238">
        <v>60</v>
      </c>
      <c r="BL229" s="238">
        <v>11</v>
      </c>
      <c r="BM229" s="238">
        <v>21</v>
      </c>
      <c r="CT229" s="238">
        <v>414875.97155194398</v>
      </c>
      <c r="CU229" s="238">
        <v>4973076.7166200997</v>
      </c>
      <c r="CV229" s="238">
        <v>44.906026490000002</v>
      </c>
      <c r="CW229" s="238">
        <v>-94.078283060000004</v>
      </c>
      <c r="CX229" s="238" t="s">
        <v>359</v>
      </c>
      <c r="CY229" s="238" t="s">
        <v>773</v>
      </c>
    </row>
    <row r="230" spans="1:103" x14ac:dyDescent="0.25">
      <c r="A230" s="238">
        <v>10730192</v>
      </c>
      <c r="B230" s="238">
        <v>3</v>
      </c>
      <c r="C230" s="238">
        <v>7</v>
      </c>
      <c r="D230" s="238">
        <v>156.929</v>
      </c>
      <c r="E230" s="238">
        <v>43</v>
      </c>
      <c r="G230" s="238" t="s">
        <v>748</v>
      </c>
      <c r="H230" s="238">
        <v>8</v>
      </c>
      <c r="I230" s="238">
        <v>22</v>
      </c>
      <c r="K230" s="238" t="s">
        <v>774</v>
      </c>
      <c r="L230" s="238">
        <v>110570107</v>
      </c>
      <c r="M230" s="238">
        <v>2</v>
      </c>
      <c r="N230" s="238">
        <v>26</v>
      </c>
      <c r="O230" s="238">
        <v>2011</v>
      </c>
      <c r="P230" s="238" t="s">
        <v>364</v>
      </c>
      <c r="Q230" s="238">
        <v>11</v>
      </c>
      <c r="S230" s="238">
        <v>4</v>
      </c>
      <c r="T230" s="238">
        <v>0</v>
      </c>
      <c r="U230" s="238">
        <v>2</v>
      </c>
      <c r="V230" s="238">
        <v>10</v>
      </c>
      <c r="W230" s="238">
        <v>10</v>
      </c>
      <c r="X230" s="238">
        <v>3</v>
      </c>
      <c r="Y230" s="238">
        <v>1</v>
      </c>
      <c r="Z230" s="238">
        <v>4</v>
      </c>
      <c r="AA230" s="238">
        <v>4</v>
      </c>
      <c r="AB230" s="238">
        <v>3</v>
      </c>
      <c r="AC230" s="238">
        <v>98</v>
      </c>
      <c r="AD230" s="238" t="s">
        <v>581</v>
      </c>
      <c r="AE230" s="238" t="s">
        <v>775</v>
      </c>
      <c r="AF230" s="238" t="s">
        <v>426</v>
      </c>
      <c r="AG230" s="238">
        <v>5</v>
      </c>
      <c r="AH230" s="238">
        <v>2</v>
      </c>
      <c r="AI230" s="238">
        <v>4</v>
      </c>
      <c r="AJ230" s="238">
        <v>4</v>
      </c>
      <c r="AK230" s="238">
        <v>24</v>
      </c>
      <c r="AL230" s="238">
        <v>49</v>
      </c>
      <c r="AM230" s="238" t="s">
        <v>363</v>
      </c>
      <c r="AN230" s="238">
        <v>5</v>
      </c>
      <c r="AO230" s="238">
        <v>1</v>
      </c>
      <c r="AP230" s="238">
        <v>1</v>
      </c>
      <c r="AS230" s="238">
        <v>7</v>
      </c>
      <c r="AT230" s="238">
        <v>2</v>
      </c>
      <c r="AU230" s="238">
        <v>60</v>
      </c>
      <c r="AV230" s="238">
        <v>11</v>
      </c>
      <c r="AW230" s="238">
        <v>21</v>
      </c>
      <c r="AX230" s="238">
        <v>2</v>
      </c>
      <c r="AY230" s="238">
        <v>2</v>
      </c>
      <c r="AZ230" s="238">
        <v>4</v>
      </c>
      <c r="BA230" s="238">
        <v>29</v>
      </c>
      <c r="BB230" s="238">
        <v>54</v>
      </c>
      <c r="BC230" s="238" t="s">
        <v>363</v>
      </c>
      <c r="BD230" s="238">
        <v>5</v>
      </c>
      <c r="BE230" s="238">
        <v>7</v>
      </c>
      <c r="BF230" s="238">
        <v>7</v>
      </c>
      <c r="BI230" s="238">
        <v>7</v>
      </c>
      <c r="BJ230" s="238">
        <v>2</v>
      </c>
      <c r="BK230" s="238">
        <v>60</v>
      </c>
      <c r="BL230" s="238">
        <v>11</v>
      </c>
      <c r="BM230" s="238">
        <v>21</v>
      </c>
      <c r="CT230" s="238">
        <v>415251</v>
      </c>
      <c r="CU230" s="238">
        <v>4973098</v>
      </c>
      <c r="CV230" s="238">
        <v>44.906264700000001</v>
      </c>
      <c r="CW230" s="238">
        <v>-94.073532599999993</v>
      </c>
      <c r="CX230" s="238" t="s">
        <v>359</v>
      </c>
      <c r="CY230" s="238" t="s">
        <v>776</v>
      </c>
    </row>
    <row r="231" spans="1:103" x14ac:dyDescent="0.25">
      <c r="A231" s="238">
        <v>817501</v>
      </c>
      <c r="B231" s="238">
        <v>3</v>
      </c>
      <c r="C231" s="238">
        <v>7</v>
      </c>
      <c r="D231" s="238">
        <v>156.93299999999999</v>
      </c>
      <c r="E231" s="238">
        <v>43</v>
      </c>
      <c r="G231" s="238" t="s">
        <v>750</v>
      </c>
      <c r="H231" s="238">
        <v>8</v>
      </c>
      <c r="I231" s="238">
        <v>22</v>
      </c>
      <c r="K231" s="238">
        <v>20005462</v>
      </c>
      <c r="L231" s="238">
        <v>201830145</v>
      </c>
      <c r="M231" s="238">
        <v>7</v>
      </c>
      <c r="N231" s="238">
        <v>1</v>
      </c>
      <c r="O231" s="238">
        <v>2020</v>
      </c>
      <c r="P231" s="238" t="s">
        <v>355</v>
      </c>
      <c r="Q231" s="238">
        <v>15</v>
      </c>
      <c r="R231" s="238" t="s">
        <v>356</v>
      </c>
      <c r="S231" s="238">
        <v>5</v>
      </c>
      <c r="T231" s="238">
        <v>0</v>
      </c>
      <c r="U231" s="238">
        <v>2</v>
      </c>
      <c r="V231" s="238">
        <v>5</v>
      </c>
      <c r="W231" s="238">
        <v>10</v>
      </c>
      <c r="X231" s="238">
        <v>3</v>
      </c>
      <c r="Y231" s="238">
        <v>1</v>
      </c>
      <c r="Z231" s="238">
        <v>1</v>
      </c>
      <c r="AB231" s="238">
        <v>1</v>
      </c>
      <c r="AC231" s="238">
        <v>98</v>
      </c>
      <c r="AD231" s="238">
        <v>7</v>
      </c>
      <c r="AF231" s="238" t="s">
        <v>426</v>
      </c>
      <c r="AG231" s="238">
        <v>10</v>
      </c>
      <c r="AH231" s="238">
        <v>2</v>
      </c>
      <c r="AI231" s="238">
        <v>3</v>
      </c>
      <c r="AJ231" s="238">
        <v>4</v>
      </c>
      <c r="AK231" s="238">
        <v>21</v>
      </c>
      <c r="AL231" s="238">
        <v>16</v>
      </c>
      <c r="AM231" s="238" t="s">
        <v>354</v>
      </c>
      <c r="AN231" s="238">
        <v>5</v>
      </c>
      <c r="AO231" s="238">
        <v>90</v>
      </c>
      <c r="AS231" s="238">
        <v>12</v>
      </c>
      <c r="AT231" s="238">
        <v>9</v>
      </c>
      <c r="AU231" s="238">
        <v>60</v>
      </c>
      <c r="AV231" s="238">
        <v>11</v>
      </c>
      <c r="AW231" s="238">
        <v>21</v>
      </c>
      <c r="AX231" s="238">
        <v>2</v>
      </c>
      <c r="AY231" s="238">
        <v>3</v>
      </c>
      <c r="AZ231" s="238">
        <v>2</v>
      </c>
      <c r="BA231" s="238">
        <v>90</v>
      </c>
      <c r="BB231" s="238">
        <v>15</v>
      </c>
      <c r="BC231" s="238" t="s">
        <v>354</v>
      </c>
      <c r="BD231" s="238">
        <v>5</v>
      </c>
      <c r="BE231" s="238">
        <v>90</v>
      </c>
      <c r="BI231" s="238">
        <v>12</v>
      </c>
      <c r="BJ231" s="238">
        <v>23</v>
      </c>
      <c r="BK231" s="238">
        <v>55</v>
      </c>
      <c r="BL231" s="238">
        <v>11</v>
      </c>
      <c r="BM231" s="238">
        <v>21</v>
      </c>
      <c r="CT231" s="238">
        <v>415244.13828897203</v>
      </c>
      <c r="CU231" s="238">
        <v>4973095.4783577099</v>
      </c>
      <c r="CV231" s="238">
        <v>44.906239280000001</v>
      </c>
      <c r="CW231" s="238">
        <v>-94.073623380000001</v>
      </c>
      <c r="CX231" s="238" t="s">
        <v>359</v>
      </c>
      <c r="CY231" s="238" t="s">
        <v>777</v>
      </c>
    </row>
    <row r="232" spans="1:103" x14ac:dyDescent="0.25">
      <c r="A232" s="238">
        <v>603232</v>
      </c>
      <c r="B232" s="238">
        <v>3</v>
      </c>
      <c r="C232" s="238">
        <v>7</v>
      </c>
      <c r="D232" s="238">
        <v>156.94</v>
      </c>
      <c r="E232" s="238">
        <v>43</v>
      </c>
      <c r="G232" s="238" t="s">
        <v>750</v>
      </c>
      <c r="H232" s="238">
        <v>8</v>
      </c>
      <c r="I232" s="238">
        <v>22</v>
      </c>
      <c r="K232" s="238">
        <v>18201453</v>
      </c>
      <c r="M232" s="238">
        <v>6</v>
      </c>
      <c r="N232" s="238">
        <v>9</v>
      </c>
      <c r="O232" s="238">
        <v>2018</v>
      </c>
      <c r="P232" s="238" t="s">
        <v>364</v>
      </c>
      <c r="Q232" s="238">
        <v>8</v>
      </c>
      <c r="R232" s="238" t="s">
        <v>356</v>
      </c>
      <c r="S232" s="238">
        <v>5</v>
      </c>
      <c r="T232" s="238">
        <v>0</v>
      </c>
      <c r="U232" s="238">
        <v>1</v>
      </c>
      <c r="W232" s="238">
        <v>28</v>
      </c>
      <c r="X232" s="238">
        <v>3</v>
      </c>
      <c r="Y232" s="238">
        <v>1</v>
      </c>
      <c r="Z232" s="238">
        <v>3</v>
      </c>
      <c r="AB232" s="238">
        <v>2</v>
      </c>
      <c r="AC232" s="238">
        <v>98</v>
      </c>
      <c r="AD232" s="238" t="s">
        <v>581</v>
      </c>
      <c r="AF232" s="238" t="s">
        <v>426</v>
      </c>
      <c r="AG232" s="238">
        <v>3</v>
      </c>
      <c r="AH232" s="238">
        <v>2</v>
      </c>
      <c r="AI232" s="238">
        <v>4</v>
      </c>
      <c r="AJ232" s="238">
        <v>4</v>
      </c>
      <c r="AK232" s="238">
        <v>21</v>
      </c>
      <c r="AL232" s="238">
        <v>26</v>
      </c>
      <c r="AM232" s="238" t="s">
        <v>363</v>
      </c>
      <c r="AN232" s="238">
        <v>5</v>
      </c>
      <c r="AO232" s="238">
        <v>68</v>
      </c>
      <c r="AP232" s="238">
        <v>62</v>
      </c>
      <c r="AS232" s="238">
        <v>12</v>
      </c>
      <c r="AT232" s="238">
        <v>23</v>
      </c>
      <c r="AU232" s="238">
        <v>60</v>
      </c>
      <c r="AV232" s="238">
        <v>11</v>
      </c>
      <c r="AW232" s="238">
        <v>21</v>
      </c>
      <c r="CT232" s="238">
        <v>415269.67233934498</v>
      </c>
      <c r="CU232" s="238">
        <v>4973102.1166709</v>
      </c>
      <c r="CV232" s="238">
        <v>44.906302070000002</v>
      </c>
      <c r="CW232" s="238">
        <v>-94.073301099999995</v>
      </c>
      <c r="CX232" s="238" t="s">
        <v>359</v>
      </c>
      <c r="CY232" s="238" t="s">
        <v>778</v>
      </c>
    </row>
    <row r="233" spans="1:103" x14ac:dyDescent="0.25">
      <c r="A233" s="238">
        <v>10905537</v>
      </c>
      <c r="B233" s="238">
        <v>3</v>
      </c>
      <c r="C233" s="238">
        <v>7</v>
      </c>
      <c r="D233" s="238">
        <v>156.96600000000001</v>
      </c>
      <c r="E233" s="238">
        <v>43</v>
      </c>
      <c r="G233" s="238" t="s">
        <v>748</v>
      </c>
      <c r="H233" s="238">
        <v>8</v>
      </c>
      <c r="I233" s="238">
        <v>22</v>
      </c>
      <c r="K233" s="238">
        <v>13201330</v>
      </c>
      <c r="L233" s="238">
        <v>133090229</v>
      </c>
      <c r="M233" s="238">
        <v>11</v>
      </c>
      <c r="N233" s="238">
        <v>1</v>
      </c>
      <c r="O233" s="238">
        <v>2013</v>
      </c>
      <c r="P233" s="238" t="s">
        <v>362</v>
      </c>
      <c r="Q233" s="238">
        <v>19</v>
      </c>
      <c r="S233" s="238">
        <v>5</v>
      </c>
      <c r="T233" s="238">
        <v>0</v>
      </c>
      <c r="U233" s="238">
        <v>1</v>
      </c>
      <c r="V233" s="238">
        <v>8</v>
      </c>
      <c r="W233" s="238">
        <v>16</v>
      </c>
      <c r="X233" s="238">
        <v>3</v>
      </c>
      <c r="Y233" s="238">
        <v>6</v>
      </c>
      <c r="Z233" s="238">
        <v>1</v>
      </c>
      <c r="AB233" s="238">
        <v>1</v>
      </c>
      <c r="AC233" s="238">
        <v>98</v>
      </c>
      <c r="AD233" s="238" t="s">
        <v>428</v>
      </c>
      <c r="AE233" s="238" t="s">
        <v>775</v>
      </c>
      <c r="AF233" s="238" t="s">
        <v>426</v>
      </c>
      <c r="AG233" s="238">
        <v>4</v>
      </c>
      <c r="AH233" s="238">
        <v>2</v>
      </c>
      <c r="AI233" s="238">
        <v>4</v>
      </c>
      <c r="AJ233" s="238">
        <v>4</v>
      </c>
      <c r="AK233" s="238">
        <v>21</v>
      </c>
      <c r="AL233" s="238">
        <v>53</v>
      </c>
      <c r="AM233" s="238" t="s">
        <v>354</v>
      </c>
      <c r="AN233" s="238">
        <v>5</v>
      </c>
      <c r="AO233" s="238">
        <v>1</v>
      </c>
      <c r="AS233" s="238">
        <v>7</v>
      </c>
      <c r="AT233" s="238">
        <v>98</v>
      </c>
      <c r="AU233" s="238">
        <v>60</v>
      </c>
      <c r="AV233" s="238">
        <v>11</v>
      </c>
      <c r="AW233" s="238">
        <v>21</v>
      </c>
      <c r="CT233" s="238">
        <v>415311</v>
      </c>
      <c r="CU233" s="238">
        <v>4973097</v>
      </c>
      <c r="CV233" s="238">
        <v>44.9062622</v>
      </c>
      <c r="CW233" s="238">
        <v>-94.072774100000004</v>
      </c>
      <c r="CX233" s="238" t="s">
        <v>359</v>
      </c>
      <c r="CY233" s="238" t="s">
        <v>779</v>
      </c>
    </row>
    <row r="234" spans="1:103" x14ac:dyDescent="0.25">
      <c r="A234" s="238">
        <v>10890006</v>
      </c>
      <c r="B234" s="238">
        <v>3</v>
      </c>
      <c r="C234" s="238">
        <v>7</v>
      </c>
      <c r="D234" s="238">
        <v>156.98699999999999</v>
      </c>
      <c r="E234" s="238">
        <v>43</v>
      </c>
      <c r="G234" s="238" t="s">
        <v>748</v>
      </c>
      <c r="H234" s="238">
        <v>8</v>
      </c>
      <c r="I234" s="238">
        <v>22</v>
      </c>
      <c r="K234" s="238">
        <v>13200591</v>
      </c>
      <c r="L234" s="238">
        <v>131270151</v>
      </c>
      <c r="M234" s="238">
        <v>4</v>
      </c>
      <c r="N234" s="238">
        <v>29</v>
      </c>
      <c r="O234" s="238">
        <v>2013</v>
      </c>
      <c r="P234" s="238" t="s">
        <v>361</v>
      </c>
      <c r="Q234" s="238">
        <v>15</v>
      </c>
      <c r="R234" s="238" t="s">
        <v>369</v>
      </c>
      <c r="S234" s="238">
        <v>5</v>
      </c>
      <c r="T234" s="238">
        <v>0</v>
      </c>
      <c r="U234" s="238">
        <v>2</v>
      </c>
      <c r="V234" s="238">
        <v>1</v>
      </c>
      <c r="W234" s="238">
        <v>10</v>
      </c>
      <c r="X234" s="238">
        <v>2</v>
      </c>
      <c r="Y234" s="238">
        <v>1</v>
      </c>
      <c r="Z234" s="238">
        <v>1</v>
      </c>
      <c r="AB234" s="238">
        <v>1</v>
      </c>
      <c r="AC234" s="238">
        <v>98</v>
      </c>
      <c r="AD234" s="238" t="s">
        <v>428</v>
      </c>
      <c r="AE234" s="238" t="s">
        <v>775</v>
      </c>
      <c r="AF234" s="238" t="s">
        <v>426</v>
      </c>
      <c r="AG234" s="238">
        <v>7</v>
      </c>
      <c r="AH234" s="238">
        <v>2</v>
      </c>
      <c r="AI234" s="238">
        <v>2</v>
      </c>
      <c r="AJ234" s="238">
        <v>3</v>
      </c>
      <c r="AK234" s="238">
        <v>21</v>
      </c>
      <c r="AL234" s="238">
        <v>34</v>
      </c>
      <c r="AM234" s="238" t="s">
        <v>354</v>
      </c>
      <c r="AN234" s="238">
        <v>5</v>
      </c>
      <c r="AO234" s="238">
        <v>15</v>
      </c>
      <c r="AS234" s="238">
        <v>7</v>
      </c>
      <c r="AT234" s="238">
        <v>98</v>
      </c>
      <c r="AU234" s="238">
        <v>60</v>
      </c>
      <c r="AV234" s="238">
        <v>11</v>
      </c>
      <c r="AW234" s="238">
        <v>21</v>
      </c>
      <c r="AX234" s="238">
        <v>2</v>
      </c>
      <c r="AY234" s="238">
        <v>44</v>
      </c>
      <c r="AZ234" s="238">
        <v>3</v>
      </c>
      <c r="BA234" s="238">
        <v>8</v>
      </c>
      <c r="BB234" s="238">
        <v>41</v>
      </c>
      <c r="BC234" s="238" t="s">
        <v>354</v>
      </c>
      <c r="BD234" s="238">
        <v>5</v>
      </c>
      <c r="BE234" s="238">
        <v>1</v>
      </c>
      <c r="BI234" s="238">
        <v>7</v>
      </c>
      <c r="BJ234" s="238">
        <v>98</v>
      </c>
      <c r="BK234" s="238">
        <v>60</v>
      </c>
      <c r="BL234" s="238">
        <v>11</v>
      </c>
      <c r="BM234" s="238">
        <v>21</v>
      </c>
      <c r="CT234" s="238">
        <v>415345</v>
      </c>
      <c r="CU234" s="238">
        <v>4973097</v>
      </c>
      <c r="CV234" s="238">
        <v>44.906260799999998</v>
      </c>
      <c r="CW234" s="238">
        <v>-94.072346999999993</v>
      </c>
      <c r="CX234" s="238" t="s">
        <v>359</v>
      </c>
      <c r="CY234" s="238" t="s">
        <v>780</v>
      </c>
    </row>
    <row r="235" spans="1:103" x14ac:dyDescent="0.25">
      <c r="A235" s="238">
        <v>11047891</v>
      </c>
      <c r="B235" s="238">
        <v>3</v>
      </c>
      <c r="C235" s="238">
        <v>7</v>
      </c>
      <c r="D235" s="238">
        <v>157.00200000000001</v>
      </c>
      <c r="E235" s="238">
        <v>43</v>
      </c>
      <c r="G235" s="238" t="s">
        <v>748</v>
      </c>
      <c r="H235" s="238">
        <v>8</v>
      </c>
      <c r="I235" s="238">
        <v>22</v>
      </c>
      <c r="K235" s="238">
        <v>15001734</v>
      </c>
      <c r="L235" s="238">
        <v>150630228</v>
      </c>
      <c r="M235" s="238">
        <v>3</v>
      </c>
      <c r="N235" s="238">
        <v>4</v>
      </c>
      <c r="O235" s="238">
        <v>2015</v>
      </c>
      <c r="P235" s="238" t="s">
        <v>355</v>
      </c>
      <c r="Q235" s="238">
        <v>0</v>
      </c>
      <c r="S235" s="238">
        <v>4</v>
      </c>
      <c r="T235" s="238">
        <v>0</v>
      </c>
      <c r="U235" s="238">
        <v>1</v>
      </c>
      <c r="V235" s="238">
        <v>4</v>
      </c>
      <c r="W235" s="238">
        <v>69</v>
      </c>
      <c r="X235" s="238">
        <v>2</v>
      </c>
      <c r="Y235" s="238">
        <v>5</v>
      </c>
      <c r="Z235" s="238">
        <v>7</v>
      </c>
      <c r="AA235" s="238">
        <v>8</v>
      </c>
      <c r="AB235" s="238">
        <v>5</v>
      </c>
      <c r="AC235" s="238">
        <v>98</v>
      </c>
      <c r="AD235" s="238" t="s">
        <v>424</v>
      </c>
      <c r="AE235" s="238" t="s">
        <v>781</v>
      </c>
      <c r="AF235" s="238" t="s">
        <v>426</v>
      </c>
      <c r="AG235" s="238">
        <v>3</v>
      </c>
      <c r="AH235" s="238">
        <v>2</v>
      </c>
      <c r="AI235" s="238">
        <v>2</v>
      </c>
      <c r="AJ235" s="238">
        <v>4</v>
      </c>
      <c r="AK235" s="238">
        <v>21</v>
      </c>
      <c r="AL235" s="238">
        <v>24</v>
      </c>
      <c r="AM235" s="238" t="s">
        <v>354</v>
      </c>
      <c r="AN235" s="238">
        <v>5</v>
      </c>
      <c r="AO235" s="238">
        <v>3</v>
      </c>
      <c r="AS235" s="238">
        <v>7</v>
      </c>
      <c r="AT235" s="238">
        <v>98</v>
      </c>
      <c r="AU235" s="238">
        <v>60</v>
      </c>
      <c r="AV235" s="238">
        <v>11</v>
      </c>
      <c r="AW235" s="238">
        <v>21</v>
      </c>
      <c r="CT235" s="238">
        <v>415369</v>
      </c>
      <c r="CU235" s="238">
        <v>4973096</v>
      </c>
      <c r="CV235" s="238">
        <v>44.906259800000001</v>
      </c>
      <c r="CW235" s="238">
        <v>-94.072041999999996</v>
      </c>
      <c r="CX235" s="238" t="s">
        <v>359</v>
      </c>
      <c r="CY235" s="238" t="s">
        <v>782</v>
      </c>
    </row>
    <row r="236" spans="1:103" x14ac:dyDescent="0.25">
      <c r="A236" s="238">
        <v>10963086</v>
      </c>
      <c r="B236" s="238">
        <v>3</v>
      </c>
      <c r="C236" s="238">
        <v>7</v>
      </c>
      <c r="D236" s="238">
        <v>157.12</v>
      </c>
      <c r="E236" s="238">
        <v>43</v>
      </c>
      <c r="G236" s="238" t="s">
        <v>748</v>
      </c>
      <c r="H236" s="238">
        <v>8</v>
      </c>
      <c r="I236" s="238">
        <v>22</v>
      </c>
      <c r="K236" s="238">
        <v>14200118</v>
      </c>
      <c r="L236" s="238">
        <v>140300357</v>
      </c>
      <c r="M236" s="238">
        <v>1</v>
      </c>
      <c r="N236" s="238">
        <v>22</v>
      </c>
      <c r="O236" s="238">
        <v>2014</v>
      </c>
      <c r="P236" s="238" t="s">
        <v>355</v>
      </c>
      <c r="Q236" s="238">
        <v>18</v>
      </c>
      <c r="S236" s="238">
        <v>5</v>
      </c>
      <c r="T236" s="238">
        <v>0</v>
      </c>
      <c r="U236" s="238">
        <v>2</v>
      </c>
      <c r="V236" s="238">
        <v>11</v>
      </c>
      <c r="W236" s="238">
        <v>10</v>
      </c>
      <c r="X236" s="238">
        <v>2</v>
      </c>
      <c r="Y236" s="238">
        <v>6</v>
      </c>
      <c r="Z236" s="238">
        <v>8</v>
      </c>
      <c r="AA236" s="238">
        <v>7</v>
      </c>
      <c r="AB236" s="238">
        <v>1</v>
      </c>
      <c r="AC236" s="238">
        <v>98</v>
      </c>
      <c r="AD236" s="238" t="s">
        <v>428</v>
      </c>
      <c r="AE236" s="238" t="s">
        <v>783</v>
      </c>
      <c r="AF236" s="238" t="s">
        <v>426</v>
      </c>
      <c r="AG236" s="238">
        <v>6</v>
      </c>
      <c r="AH236" s="238">
        <v>2</v>
      </c>
      <c r="AI236" s="238">
        <v>4</v>
      </c>
      <c r="AJ236" s="238">
        <v>3</v>
      </c>
      <c r="AK236" s="238">
        <v>26</v>
      </c>
      <c r="AL236" s="238">
        <v>48</v>
      </c>
      <c r="AM236" s="238" t="s">
        <v>354</v>
      </c>
      <c r="AN236" s="238">
        <v>5</v>
      </c>
      <c r="AO236" s="238">
        <v>6</v>
      </c>
      <c r="AS236" s="238">
        <v>7</v>
      </c>
      <c r="AT236" s="238">
        <v>98</v>
      </c>
      <c r="AU236" s="238">
        <v>60</v>
      </c>
      <c r="AV236" s="238">
        <v>11</v>
      </c>
      <c r="AW236" s="238">
        <v>21</v>
      </c>
      <c r="AX236" s="238">
        <v>2</v>
      </c>
      <c r="AY236" s="238">
        <v>2</v>
      </c>
      <c r="AZ236" s="238">
        <v>4</v>
      </c>
      <c r="BA236" s="238">
        <v>21</v>
      </c>
      <c r="BB236" s="238">
        <v>25</v>
      </c>
      <c r="BC236" s="238" t="s">
        <v>363</v>
      </c>
      <c r="BD236" s="238">
        <v>5</v>
      </c>
      <c r="BE236" s="238">
        <v>2</v>
      </c>
      <c r="BI236" s="238">
        <v>7</v>
      </c>
      <c r="BJ236" s="238">
        <v>98</v>
      </c>
      <c r="BK236" s="238">
        <v>60</v>
      </c>
      <c r="BL236" s="238">
        <v>11</v>
      </c>
      <c r="BM236" s="238">
        <v>21</v>
      </c>
      <c r="CT236" s="238">
        <v>415558</v>
      </c>
      <c r="CU236" s="238">
        <v>4973093</v>
      </c>
      <c r="CV236" s="238">
        <v>44.906251900000001</v>
      </c>
      <c r="CW236" s="238">
        <v>-94.069642299999998</v>
      </c>
      <c r="CX236" s="238" t="s">
        <v>359</v>
      </c>
      <c r="CY236" s="238" t="s">
        <v>784</v>
      </c>
    </row>
    <row r="237" spans="1:103" x14ac:dyDescent="0.25">
      <c r="A237" s="238">
        <v>10821654</v>
      </c>
      <c r="B237" s="238">
        <v>3</v>
      </c>
      <c r="C237" s="238">
        <v>7</v>
      </c>
      <c r="D237" s="238">
        <v>157.58000000000001</v>
      </c>
      <c r="E237" s="238">
        <v>43</v>
      </c>
      <c r="G237" s="238" t="s">
        <v>748</v>
      </c>
      <c r="H237" s="238">
        <v>8</v>
      </c>
      <c r="I237" s="238">
        <v>22</v>
      </c>
      <c r="K237" s="238">
        <v>12200610</v>
      </c>
      <c r="L237" s="238">
        <v>121850239</v>
      </c>
      <c r="M237" s="238">
        <v>6</v>
      </c>
      <c r="N237" s="238">
        <v>25</v>
      </c>
      <c r="O237" s="238">
        <v>2012</v>
      </c>
      <c r="P237" s="238" t="s">
        <v>361</v>
      </c>
      <c r="Q237" s="238">
        <v>11</v>
      </c>
      <c r="S237" s="238">
        <v>3</v>
      </c>
      <c r="T237" s="238">
        <v>0</v>
      </c>
      <c r="U237" s="238">
        <v>1</v>
      </c>
      <c r="V237" s="238">
        <v>7</v>
      </c>
      <c r="W237" s="238">
        <v>83</v>
      </c>
      <c r="X237" s="238">
        <v>2</v>
      </c>
      <c r="Y237" s="238">
        <v>1</v>
      </c>
      <c r="Z237" s="238">
        <v>1</v>
      </c>
      <c r="AB237" s="238">
        <v>1</v>
      </c>
      <c r="AC237" s="238">
        <v>98</v>
      </c>
      <c r="AD237" s="238" t="s">
        <v>428</v>
      </c>
      <c r="AE237" s="238" t="s">
        <v>785</v>
      </c>
      <c r="AF237" s="238" t="s">
        <v>426</v>
      </c>
      <c r="AG237" s="238">
        <v>3</v>
      </c>
      <c r="AH237" s="238">
        <v>2</v>
      </c>
      <c r="AI237" s="238">
        <v>3</v>
      </c>
      <c r="AJ237" s="238">
        <v>4</v>
      </c>
      <c r="AK237" s="238">
        <v>21</v>
      </c>
      <c r="AL237" s="238">
        <v>48</v>
      </c>
      <c r="AM237" s="238" t="s">
        <v>354</v>
      </c>
      <c r="AN237" s="238">
        <v>5</v>
      </c>
      <c r="AO237" s="238">
        <v>72</v>
      </c>
      <c r="AS237" s="238">
        <v>7</v>
      </c>
      <c r="AT237" s="238">
        <v>98</v>
      </c>
      <c r="AU237" s="238">
        <v>60</v>
      </c>
      <c r="AV237" s="238">
        <v>11</v>
      </c>
      <c r="AW237" s="238">
        <v>21</v>
      </c>
      <c r="CT237" s="238">
        <v>416299</v>
      </c>
      <c r="CU237" s="238">
        <v>4973080</v>
      </c>
      <c r="CV237" s="238">
        <v>44.906220500000003</v>
      </c>
      <c r="CW237" s="238">
        <v>-94.060267100000004</v>
      </c>
      <c r="CX237" s="238" t="s">
        <v>359</v>
      </c>
      <c r="CY237" s="238" t="s">
        <v>786</v>
      </c>
    </row>
    <row r="238" spans="1:103" x14ac:dyDescent="0.25">
      <c r="A238" s="238">
        <v>862817</v>
      </c>
      <c r="B238" s="238">
        <v>3</v>
      </c>
      <c r="C238" s="238">
        <v>7</v>
      </c>
      <c r="D238" s="238">
        <v>157.84299999999999</v>
      </c>
      <c r="E238" s="238">
        <v>43</v>
      </c>
      <c r="G238" s="238" t="s">
        <v>750</v>
      </c>
      <c r="H238" s="238">
        <v>8</v>
      </c>
      <c r="I238" s="238">
        <v>22</v>
      </c>
      <c r="K238" s="238">
        <v>20202498</v>
      </c>
      <c r="L238" s="238">
        <v>203080215</v>
      </c>
      <c r="M238" s="238">
        <v>11</v>
      </c>
      <c r="N238" s="238">
        <v>3</v>
      </c>
      <c r="O238" s="238">
        <v>2020</v>
      </c>
      <c r="P238" s="238" t="s">
        <v>368</v>
      </c>
      <c r="Q238" s="238">
        <v>23</v>
      </c>
      <c r="R238" s="238">
        <v>98</v>
      </c>
      <c r="S238" s="238">
        <v>3</v>
      </c>
      <c r="T238" s="238">
        <v>0</v>
      </c>
      <c r="U238" s="238">
        <v>2</v>
      </c>
      <c r="V238" s="238">
        <v>11</v>
      </c>
      <c r="W238" s="238">
        <v>10</v>
      </c>
      <c r="X238" s="238">
        <v>2</v>
      </c>
      <c r="Y238" s="238">
        <v>6</v>
      </c>
      <c r="Z238" s="238">
        <v>1</v>
      </c>
      <c r="AB238" s="238">
        <v>1</v>
      </c>
      <c r="AC238" s="238">
        <v>98</v>
      </c>
      <c r="AD238" s="238" t="s">
        <v>581</v>
      </c>
      <c r="AF238" s="238" t="s">
        <v>426</v>
      </c>
      <c r="AG238" s="238">
        <v>6</v>
      </c>
      <c r="AH238" s="238">
        <v>2</v>
      </c>
      <c r="AI238" s="238">
        <v>4</v>
      </c>
      <c r="AJ238" s="238">
        <v>3</v>
      </c>
      <c r="AK238" s="238">
        <v>21</v>
      </c>
      <c r="AL238" s="238">
        <v>36</v>
      </c>
      <c r="AM238" s="238" t="s">
        <v>354</v>
      </c>
      <c r="AN238" s="238">
        <v>5</v>
      </c>
      <c r="AO238" s="238">
        <v>70</v>
      </c>
      <c r="AS238" s="238">
        <v>12</v>
      </c>
      <c r="AT238" s="238">
        <v>98</v>
      </c>
      <c r="AU238" s="238">
        <v>60</v>
      </c>
      <c r="AV238" s="238">
        <v>11</v>
      </c>
      <c r="AW238" s="238">
        <v>21</v>
      </c>
      <c r="AX238" s="238">
        <v>2</v>
      </c>
      <c r="AY238" s="238">
        <v>49</v>
      </c>
      <c r="AZ238" s="238">
        <v>3</v>
      </c>
      <c r="BA238" s="238">
        <v>21</v>
      </c>
      <c r="BB238" s="238">
        <v>30</v>
      </c>
      <c r="BC238" s="238" t="s">
        <v>354</v>
      </c>
      <c r="BD238" s="238">
        <v>5</v>
      </c>
      <c r="BE238" s="238">
        <v>1</v>
      </c>
      <c r="BI238" s="238">
        <v>12</v>
      </c>
      <c r="BJ238" s="238">
        <v>98</v>
      </c>
      <c r="BK238" s="238">
        <v>60</v>
      </c>
      <c r="BL238" s="238">
        <v>11</v>
      </c>
      <c r="BM238" s="238">
        <v>21</v>
      </c>
      <c r="CT238" s="238">
        <v>416709.00855135103</v>
      </c>
      <c r="CU238" s="238">
        <v>4973072.4832782997</v>
      </c>
      <c r="CV238" s="238">
        <v>44.906205239999998</v>
      </c>
      <c r="CW238" s="238">
        <v>-94.0550669</v>
      </c>
      <c r="CX238" s="238" t="s">
        <v>359</v>
      </c>
      <c r="CY238" s="238" t="s">
        <v>787</v>
      </c>
    </row>
    <row r="239" spans="1:103" x14ac:dyDescent="0.25">
      <c r="A239" s="238">
        <v>777110</v>
      </c>
      <c r="B239" s="238">
        <v>3</v>
      </c>
      <c r="C239" s="238">
        <v>7</v>
      </c>
      <c r="D239" s="238">
        <v>157.88</v>
      </c>
      <c r="E239" s="238">
        <v>43</v>
      </c>
      <c r="G239" s="238" t="s">
        <v>750</v>
      </c>
      <c r="H239" s="238">
        <v>8</v>
      </c>
      <c r="I239" s="238">
        <v>22</v>
      </c>
      <c r="K239" s="238">
        <v>20200027</v>
      </c>
      <c r="L239" s="238">
        <v>200030225</v>
      </c>
      <c r="M239" s="238">
        <v>1</v>
      </c>
      <c r="N239" s="238">
        <v>3</v>
      </c>
      <c r="O239" s="238">
        <v>2020</v>
      </c>
      <c r="P239" s="238" t="s">
        <v>362</v>
      </c>
      <c r="Q239" s="238">
        <v>18</v>
      </c>
      <c r="R239" s="238">
        <v>98</v>
      </c>
      <c r="S239" s="238">
        <v>4</v>
      </c>
      <c r="T239" s="238">
        <v>0</v>
      </c>
      <c r="U239" s="238">
        <v>1</v>
      </c>
      <c r="W239" s="238">
        <v>16</v>
      </c>
      <c r="X239" s="238">
        <v>2</v>
      </c>
      <c r="Y239" s="238">
        <v>6</v>
      </c>
      <c r="Z239" s="238">
        <v>5</v>
      </c>
      <c r="AB239" s="238">
        <v>2</v>
      </c>
      <c r="AC239" s="238">
        <v>98</v>
      </c>
      <c r="AD239" s="238">
        <v>7</v>
      </c>
      <c r="AF239" s="238" t="s">
        <v>426</v>
      </c>
      <c r="AG239" s="238">
        <v>4</v>
      </c>
      <c r="AH239" s="238">
        <v>2</v>
      </c>
      <c r="AI239" s="238">
        <v>2</v>
      </c>
      <c r="AJ239" s="238">
        <v>3</v>
      </c>
      <c r="AK239" s="238">
        <v>21</v>
      </c>
      <c r="AL239" s="238">
        <v>48</v>
      </c>
      <c r="AM239" s="238" t="s">
        <v>363</v>
      </c>
      <c r="AN239" s="238">
        <v>5</v>
      </c>
      <c r="AO239" s="238">
        <v>1</v>
      </c>
      <c r="AS239" s="238">
        <v>12</v>
      </c>
      <c r="AT239" s="238">
        <v>98</v>
      </c>
      <c r="AU239" s="238">
        <v>60</v>
      </c>
      <c r="AV239" s="238">
        <v>11</v>
      </c>
      <c r="AW239" s="238">
        <v>21</v>
      </c>
      <c r="CT239" s="238">
        <v>416768.27533655101</v>
      </c>
      <c r="CU239" s="238">
        <v>4973072.4832782997</v>
      </c>
      <c r="CV239" s="238">
        <v>44.906212170000003</v>
      </c>
      <c r="CW239" s="238">
        <v>-94.054316279999995</v>
      </c>
      <c r="CX239" s="238" t="s">
        <v>359</v>
      </c>
      <c r="CY239" s="238" t="s">
        <v>788</v>
      </c>
    </row>
    <row r="240" spans="1:103" x14ac:dyDescent="0.25">
      <c r="A240" s="238">
        <v>416992</v>
      </c>
      <c r="B240" s="238">
        <v>3</v>
      </c>
      <c r="C240" s="238">
        <v>7</v>
      </c>
      <c r="D240" s="238">
        <v>157.90299999999999</v>
      </c>
      <c r="E240" s="238">
        <v>43</v>
      </c>
      <c r="G240" s="238" t="s">
        <v>750</v>
      </c>
      <c r="H240" s="238">
        <v>8</v>
      </c>
      <c r="I240" s="238">
        <v>22</v>
      </c>
      <c r="K240" s="238">
        <v>17200233</v>
      </c>
      <c r="M240" s="238">
        <v>1</v>
      </c>
      <c r="N240" s="238">
        <v>20</v>
      </c>
      <c r="O240" s="238">
        <v>2017</v>
      </c>
      <c r="P240" s="238" t="s">
        <v>362</v>
      </c>
      <c r="Q240" s="238">
        <v>8</v>
      </c>
      <c r="R240" s="238">
        <v>98</v>
      </c>
      <c r="S240" s="238">
        <v>5</v>
      </c>
      <c r="T240" s="238">
        <v>0</v>
      </c>
      <c r="U240" s="238">
        <v>2</v>
      </c>
      <c r="V240" s="238">
        <v>5</v>
      </c>
      <c r="W240" s="238">
        <v>10</v>
      </c>
      <c r="X240" s="238">
        <v>3</v>
      </c>
      <c r="Y240" s="238">
        <v>2</v>
      </c>
      <c r="Z240" s="238">
        <v>3</v>
      </c>
      <c r="AA240" s="238">
        <v>6</v>
      </c>
      <c r="AB240" s="238">
        <v>2</v>
      </c>
      <c r="AC240" s="238">
        <v>98</v>
      </c>
      <c r="AD240" s="238" t="s">
        <v>581</v>
      </c>
      <c r="AF240" s="238" t="s">
        <v>426</v>
      </c>
      <c r="AG240" s="238">
        <v>10</v>
      </c>
      <c r="AH240" s="238">
        <v>2</v>
      </c>
      <c r="AI240" s="238">
        <v>3</v>
      </c>
      <c r="AJ240" s="238">
        <v>2</v>
      </c>
      <c r="AK240" s="238">
        <v>21</v>
      </c>
      <c r="AL240" s="238">
        <v>34</v>
      </c>
      <c r="AM240" s="238" t="s">
        <v>354</v>
      </c>
      <c r="AN240" s="238">
        <v>5</v>
      </c>
      <c r="AO240" s="238">
        <v>64</v>
      </c>
      <c r="AS240" s="238">
        <v>12</v>
      </c>
      <c r="AT240" s="238">
        <v>20</v>
      </c>
      <c r="AU240" s="238">
        <v>55</v>
      </c>
      <c r="AV240" s="238">
        <v>11</v>
      </c>
      <c r="AW240" s="238">
        <v>21</v>
      </c>
      <c r="AX240" s="238">
        <v>2</v>
      </c>
      <c r="AY240" s="238">
        <v>48</v>
      </c>
      <c r="AZ240" s="238">
        <v>3</v>
      </c>
      <c r="BA240" s="238">
        <v>21</v>
      </c>
      <c r="BB240" s="238">
        <v>36</v>
      </c>
      <c r="BC240" s="238" t="s">
        <v>354</v>
      </c>
      <c r="BD240" s="238">
        <v>5</v>
      </c>
      <c r="BE240" s="238">
        <v>1</v>
      </c>
      <c r="BI240" s="238">
        <v>12</v>
      </c>
      <c r="BJ240" s="238">
        <v>9</v>
      </c>
      <c r="BK240" s="238">
        <v>60</v>
      </c>
      <c r="BL240" s="238">
        <v>11</v>
      </c>
      <c r="BM240" s="238">
        <v>21</v>
      </c>
      <c r="CT240" s="238">
        <v>416819.07543815102</v>
      </c>
      <c r="CU240" s="238">
        <v>4973064.0165946996</v>
      </c>
      <c r="CV240" s="238">
        <v>44.906141910000002</v>
      </c>
      <c r="CW240" s="238">
        <v>-94.053671499999993</v>
      </c>
      <c r="CX240" s="238" t="s">
        <v>359</v>
      </c>
      <c r="CY240" s="238" t="s">
        <v>789</v>
      </c>
    </row>
    <row r="241" spans="1:103" x14ac:dyDescent="0.25">
      <c r="A241" s="238">
        <v>361820</v>
      </c>
      <c r="B241" s="238">
        <v>3</v>
      </c>
      <c r="C241" s="238">
        <v>7</v>
      </c>
      <c r="D241" s="238">
        <v>157.91900000000001</v>
      </c>
      <c r="E241" s="238">
        <v>43</v>
      </c>
      <c r="G241" s="238" t="s">
        <v>750</v>
      </c>
      <c r="H241" s="238">
        <v>8</v>
      </c>
      <c r="I241" s="238">
        <v>22</v>
      </c>
      <c r="K241" s="238">
        <v>16201320</v>
      </c>
      <c r="M241" s="238">
        <v>7</v>
      </c>
      <c r="N241" s="238">
        <v>5</v>
      </c>
      <c r="O241" s="238">
        <v>2016</v>
      </c>
      <c r="P241" s="238" t="s">
        <v>368</v>
      </c>
      <c r="Q241" s="238">
        <v>13</v>
      </c>
      <c r="S241" s="238">
        <v>3</v>
      </c>
      <c r="T241" s="238">
        <v>0</v>
      </c>
      <c r="U241" s="238">
        <v>2</v>
      </c>
      <c r="V241" s="238">
        <v>5</v>
      </c>
      <c r="W241" s="238">
        <v>10</v>
      </c>
      <c r="X241" s="238">
        <v>3</v>
      </c>
      <c r="Y241" s="238">
        <v>1</v>
      </c>
      <c r="Z241" s="238">
        <v>1</v>
      </c>
      <c r="AB241" s="238">
        <v>1</v>
      </c>
      <c r="AC241" s="238">
        <v>98</v>
      </c>
      <c r="AD241" s="238" t="s">
        <v>581</v>
      </c>
      <c r="AF241" s="238" t="s">
        <v>426</v>
      </c>
      <c r="AG241" s="238">
        <v>10</v>
      </c>
      <c r="AH241" s="238">
        <v>2</v>
      </c>
      <c r="AI241" s="238">
        <v>6</v>
      </c>
      <c r="AJ241" s="238">
        <v>4</v>
      </c>
      <c r="AK241" s="238">
        <v>27</v>
      </c>
      <c r="AL241" s="238">
        <v>50</v>
      </c>
      <c r="AM241" s="238" t="s">
        <v>354</v>
      </c>
      <c r="AN241" s="238">
        <v>5</v>
      </c>
      <c r="AO241" s="238">
        <v>1</v>
      </c>
      <c r="AS241" s="238">
        <v>12</v>
      </c>
      <c r="AT241" s="238">
        <v>9</v>
      </c>
      <c r="AU241" s="238">
        <v>60</v>
      </c>
      <c r="AV241" s="238">
        <v>11</v>
      </c>
      <c r="AW241" s="238">
        <v>21</v>
      </c>
      <c r="AX241" s="238">
        <v>2</v>
      </c>
      <c r="AY241" s="238">
        <v>4</v>
      </c>
      <c r="AZ241" s="238">
        <v>4</v>
      </c>
      <c r="BA241" s="238">
        <v>24</v>
      </c>
      <c r="BB241" s="238">
        <v>37</v>
      </c>
      <c r="BC241" s="238" t="s">
        <v>354</v>
      </c>
      <c r="BD241" s="238">
        <v>5</v>
      </c>
      <c r="BE241" s="238">
        <v>2</v>
      </c>
      <c r="BI241" s="238">
        <v>12</v>
      </c>
      <c r="BJ241" s="238">
        <v>23</v>
      </c>
      <c r="BK241" s="238">
        <v>60</v>
      </c>
      <c r="BL241" s="238">
        <v>11</v>
      </c>
      <c r="BM241" s="238">
        <v>21</v>
      </c>
      <c r="CT241" s="238">
        <v>416844.47548895102</v>
      </c>
      <c r="CU241" s="238">
        <v>4973055.5499111004</v>
      </c>
      <c r="CV241" s="238">
        <v>44.906068670000003</v>
      </c>
      <c r="CW241" s="238">
        <v>-94.053348409999998</v>
      </c>
      <c r="CX241" s="238" t="s">
        <v>359</v>
      </c>
      <c r="CY241" s="238" t="s">
        <v>790</v>
      </c>
    </row>
    <row r="242" spans="1:103" x14ac:dyDescent="0.25">
      <c r="A242" s="238">
        <v>525438</v>
      </c>
      <c r="B242" s="238">
        <v>3</v>
      </c>
      <c r="C242" s="238">
        <v>7</v>
      </c>
      <c r="D242" s="238">
        <v>157.92400000000001</v>
      </c>
      <c r="E242" s="238">
        <v>43</v>
      </c>
      <c r="G242" s="238" t="s">
        <v>750</v>
      </c>
      <c r="H242" s="238">
        <v>8</v>
      </c>
      <c r="I242" s="238">
        <v>22</v>
      </c>
      <c r="K242" s="238">
        <v>17203250</v>
      </c>
      <c r="M242" s="238">
        <v>12</v>
      </c>
      <c r="N242" s="238">
        <v>15</v>
      </c>
      <c r="O242" s="238">
        <v>2017</v>
      </c>
      <c r="P242" s="238" t="s">
        <v>362</v>
      </c>
      <c r="Q242" s="238">
        <v>19</v>
      </c>
      <c r="R242" s="238" t="s">
        <v>356</v>
      </c>
      <c r="S242" s="238">
        <v>2</v>
      </c>
      <c r="T242" s="238">
        <v>0</v>
      </c>
      <c r="U242" s="238">
        <v>2</v>
      </c>
      <c r="V242" s="238">
        <v>5</v>
      </c>
      <c r="W242" s="238">
        <v>10</v>
      </c>
      <c r="X242" s="238">
        <v>3</v>
      </c>
      <c r="Y242" s="238">
        <v>4</v>
      </c>
      <c r="Z242" s="238">
        <v>1</v>
      </c>
      <c r="AB242" s="238">
        <v>1</v>
      </c>
      <c r="AC242" s="238">
        <v>98</v>
      </c>
      <c r="AD242" s="238" t="s">
        <v>581</v>
      </c>
      <c r="AF242" s="238" t="s">
        <v>426</v>
      </c>
      <c r="AG242" s="238">
        <v>10</v>
      </c>
      <c r="AH242" s="238">
        <v>2</v>
      </c>
      <c r="AI242" s="238">
        <v>2</v>
      </c>
      <c r="AJ242" s="238">
        <v>2</v>
      </c>
      <c r="AK242" s="238">
        <v>21</v>
      </c>
      <c r="AL242" s="238">
        <v>22</v>
      </c>
      <c r="AM242" s="238" t="s">
        <v>363</v>
      </c>
      <c r="AN242" s="238">
        <v>5</v>
      </c>
      <c r="AO242" s="238">
        <v>64</v>
      </c>
      <c r="AP242" s="238">
        <v>74</v>
      </c>
      <c r="AS242" s="238">
        <v>12</v>
      </c>
      <c r="AT242" s="238">
        <v>23</v>
      </c>
      <c r="AU242" s="238">
        <v>55</v>
      </c>
      <c r="AV242" s="238">
        <v>11</v>
      </c>
      <c r="AW242" s="238">
        <v>21</v>
      </c>
      <c r="AX242" s="238">
        <v>2</v>
      </c>
      <c r="AY242" s="238">
        <v>2</v>
      </c>
      <c r="AZ242" s="238">
        <v>4</v>
      </c>
      <c r="BA242" s="238">
        <v>21</v>
      </c>
      <c r="BB242" s="238">
        <v>73</v>
      </c>
      <c r="BC242" s="238" t="s">
        <v>354</v>
      </c>
      <c r="BD242" s="238">
        <v>5</v>
      </c>
      <c r="BE242" s="238">
        <v>1</v>
      </c>
      <c r="BI242" s="238">
        <v>12</v>
      </c>
      <c r="BJ242" s="238">
        <v>98</v>
      </c>
      <c r="BK242" s="238">
        <v>60</v>
      </c>
      <c r="BL242" s="238">
        <v>11</v>
      </c>
      <c r="BM242" s="238">
        <v>21</v>
      </c>
      <c r="CT242" s="238">
        <v>416852.94217255199</v>
      </c>
      <c r="CU242" s="238">
        <v>4973072.4832782997</v>
      </c>
      <c r="CV242" s="238">
        <v>44.906222069999998</v>
      </c>
      <c r="CW242" s="238">
        <v>-94.053243960000003</v>
      </c>
      <c r="CX242" s="238" t="s">
        <v>359</v>
      </c>
      <c r="CY242" s="238" t="s">
        <v>791</v>
      </c>
    </row>
    <row r="243" spans="1:103" x14ac:dyDescent="0.25">
      <c r="A243" s="238">
        <v>541414</v>
      </c>
      <c r="B243" s="238">
        <v>3</v>
      </c>
      <c r="C243" s="238">
        <v>7</v>
      </c>
      <c r="D243" s="238">
        <v>157.92400000000001</v>
      </c>
      <c r="E243" s="238">
        <v>43</v>
      </c>
      <c r="G243" s="238" t="s">
        <v>750</v>
      </c>
      <c r="H243" s="238">
        <v>8</v>
      </c>
      <c r="I243" s="238">
        <v>22</v>
      </c>
      <c r="K243" s="238">
        <v>18200285</v>
      </c>
      <c r="M243" s="238">
        <v>1</v>
      </c>
      <c r="N243" s="238">
        <v>31</v>
      </c>
      <c r="O243" s="238">
        <v>2018</v>
      </c>
      <c r="P243" s="238" t="s">
        <v>355</v>
      </c>
      <c r="Q243" s="238">
        <v>6</v>
      </c>
      <c r="R243" s="238" t="s">
        <v>419</v>
      </c>
      <c r="S243" s="238">
        <v>3</v>
      </c>
      <c r="T243" s="238">
        <v>0</v>
      </c>
      <c r="U243" s="238">
        <v>3</v>
      </c>
      <c r="V243" s="238">
        <v>5</v>
      </c>
      <c r="W243" s="238">
        <v>10</v>
      </c>
      <c r="X243" s="238">
        <v>3</v>
      </c>
      <c r="Y243" s="238">
        <v>4</v>
      </c>
      <c r="Z243" s="238">
        <v>1</v>
      </c>
      <c r="AB243" s="238">
        <v>3</v>
      </c>
      <c r="AC243" s="238">
        <v>98</v>
      </c>
      <c r="AD243" s="238" t="s">
        <v>581</v>
      </c>
      <c r="AF243" s="238" t="s">
        <v>426</v>
      </c>
      <c r="AG243" s="238">
        <v>10</v>
      </c>
      <c r="AH243" s="238">
        <v>2</v>
      </c>
      <c r="AI243" s="238">
        <v>49</v>
      </c>
      <c r="AJ243" s="238">
        <v>1</v>
      </c>
      <c r="AK243" s="238">
        <v>21</v>
      </c>
      <c r="AL243" s="238">
        <v>27</v>
      </c>
      <c r="AM243" s="238" t="s">
        <v>354</v>
      </c>
      <c r="AN243" s="238">
        <v>5</v>
      </c>
      <c r="AO243" s="238">
        <v>2</v>
      </c>
      <c r="AS243" s="238">
        <v>12</v>
      </c>
      <c r="AT243" s="238">
        <v>23</v>
      </c>
      <c r="AU243" s="238">
        <v>55</v>
      </c>
      <c r="AV243" s="238">
        <v>11</v>
      </c>
      <c r="AW243" s="238">
        <v>21</v>
      </c>
      <c r="AX243" s="238">
        <v>2</v>
      </c>
      <c r="AY243" s="238">
        <v>4</v>
      </c>
      <c r="AZ243" s="238">
        <v>4</v>
      </c>
      <c r="BA243" s="238">
        <v>21</v>
      </c>
      <c r="BB243" s="238">
        <v>21</v>
      </c>
      <c r="BC243" s="238" t="s">
        <v>354</v>
      </c>
      <c r="BD243" s="238">
        <v>5</v>
      </c>
      <c r="BE243" s="238">
        <v>1</v>
      </c>
      <c r="BI243" s="238">
        <v>12</v>
      </c>
      <c r="BJ243" s="238">
        <v>9</v>
      </c>
      <c r="BK243" s="238">
        <v>60</v>
      </c>
      <c r="BL243" s="238">
        <v>11</v>
      </c>
      <c r="BM243" s="238">
        <v>21</v>
      </c>
      <c r="BN243" s="238">
        <v>2</v>
      </c>
      <c r="BO243" s="238">
        <v>2</v>
      </c>
      <c r="BP243" s="238">
        <v>1</v>
      </c>
      <c r="BQ243" s="238">
        <v>34</v>
      </c>
      <c r="BR243" s="238">
        <v>31</v>
      </c>
      <c r="BS243" s="238" t="s">
        <v>354</v>
      </c>
      <c r="BT243" s="238">
        <v>5</v>
      </c>
      <c r="BU243" s="238">
        <v>1</v>
      </c>
      <c r="BY243" s="238">
        <v>12</v>
      </c>
      <c r="BZ243" s="238">
        <v>23</v>
      </c>
      <c r="CA243" s="238">
        <v>55</v>
      </c>
      <c r="CB243" s="238">
        <v>11</v>
      </c>
      <c r="CC243" s="238">
        <v>21</v>
      </c>
      <c r="CT243" s="238">
        <v>416852.94217255199</v>
      </c>
      <c r="CU243" s="238">
        <v>4973072.4832782997</v>
      </c>
      <c r="CV243" s="238">
        <v>44.906222069999998</v>
      </c>
      <c r="CW243" s="238">
        <v>-94.053243960000003</v>
      </c>
      <c r="CX243" s="238" t="s">
        <v>359</v>
      </c>
      <c r="CY243" s="238" t="s">
        <v>792</v>
      </c>
    </row>
    <row r="244" spans="1:103" x14ac:dyDescent="0.25">
      <c r="A244" s="238">
        <v>379177</v>
      </c>
      <c r="B244" s="238">
        <v>3</v>
      </c>
      <c r="C244" s="238">
        <v>7</v>
      </c>
      <c r="D244" s="238">
        <v>157.92699999999999</v>
      </c>
      <c r="E244" s="238">
        <v>43</v>
      </c>
      <c r="G244" s="238" t="s">
        <v>750</v>
      </c>
      <c r="H244" s="238">
        <v>8</v>
      </c>
      <c r="I244" s="238">
        <v>22</v>
      </c>
      <c r="K244" s="238">
        <v>16201847</v>
      </c>
      <c r="M244" s="238">
        <v>9</v>
      </c>
      <c r="N244" s="238">
        <v>14</v>
      </c>
      <c r="O244" s="238">
        <v>2016</v>
      </c>
      <c r="P244" s="238" t="s">
        <v>355</v>
      </c>
      <c r="Q244" s="238">
        <v>17</v>
      </c>
      <c r="R244" s="238" t="s">
        <v>356</v>
      </c>
      <c r="S244" s="238">
        <v>3</v>
      </c>
      <c r="T244" s="238">
        <v>0</v>
      </c>
      <c r="U244" s="238">
        <v>2</v>
      </c>
      <c r="V244" s="238">
        <v>5</v>
      </c>
      <c r="W244" s="238">
        <v>10</v>
      </c>
      <c r="X244" s="238">
        <v>3</v>
      </c>
      <c r="Y244" s="238">
        <v>1</v>
      </c>
      <c r="Z244" s="238">
        <v>1</v>
      </c>
      <c r="AB244" s="238">
        <v>1</v>
      </c>
      <c r="AC244" s="238">
        <v>98</v>
      </c>
      <c r="AD244" s="238" t="s">
        <v>581</v>
      </c>
      <c r="AF244" s="238" t="s">
        <v>426</v>
      </c>
      <c r="AG244" s="238">
        <v>10</v>
      </c>
      <c r="AH244" s="238">
        <v>2</v>
      </c>
      <c r="AI244" s="238">
        <v>2</v>
      </c>
      <c r="AJ244" s="238">
        <v>2</v>
      </c>
      <c r="AK244" s="238">
        <v>21</v>
      </c>
      <c r="AL244" s="238">
        <v>22</v>
      </c>
      <c r="AM244" s="238" t="s">
        <v>354</v>
      </c>
      <c r="AN244" s="238">
        <v>5</v>
      </c>
      <c r="AO244" s="238">
        <v>2</v>
      </c>
      <c r="AS244" s="238">
        <v>12</v>
      </c>
      <c r="AT244" s="238">
        <v>23</v>
      </c>
      <c r="AU244" s="238">
        <v>55</v>
      </c>
      <c r="AV244" s="238">
        <v>11</v>
      </c>
      <c r="AW244" s="238">
        <v>21</v>
      </c>
      <c r="AX244" s="238">
        <v>2</v>
      </c>
      <c r="AY244" s="238">
        <v>4</v>
      </c>
      <c r="AZ244" s="238">
        <v>3</v>
      </c>
      <c r="BA244" s="238">
        <v>21</v>
      </c>
      <c r="BB244" s="238">
        <v>48</v>
      </c>
      <c r="BC244" s="238" t="s">
        <v>363</v>
      </c>
      <c r="BD244" s="238">
        <v>5</v>
      </c>
      <c r="BE244" s="238">
        <v>1</v>
      </c>
      <c r="BI244" s="238">
        <v>12</v>
      </c>
      <c r="BJ244" s="238">
        <v>24</v>
      </c>
      <c r="BK244" s="238">
        <v>60</v>
      </c>
      <c r="BL244" s="238">
        <v>11</v>
      </c>
      <c r="BM244" s="238">
        <v>21</v>
      </c>
      <c r="CT244" s="238">
        <v>416857.17551435198</v>
      </c>
      <c r="CU244" s="238">
        <v>4973072.4832782997</v>
      </c>
      <c r="CV244" s="238">
        <v>44.906222560000003</v>
      </c>
      <c r="CW244" s="238">
        <v>-94.053190349999994</v>
      </c>
      <c r="CX244" s="238" t="s">
        <v>359</v>
      </c>
      <c r="CY244" s="238" t="s">
        <v>793</v>
      </c>
    </row>
    <row r="245" spans="1:103" x14ac:dyDescent="0.25">
      <c r="A245" s="238">
        <v>10751855</v>
      </c>
      <c r="B245" s="238">
        <v>3</v>
      </c>
      <c r="C245" s="238">
        <v>7</v>
      </c>
      <c r="D245" s="238">
        <v>157.929</v>
      </c>
      <c r="E245" s="238">
        <v>43</v>
      </c>
      <c r="G245" s="238" t="s">
        <v>748</v>
      </c>
      <c r="H245" s="238">
        <v>8</v>
      </c>
      <c r="I245" s="238">
        <v>22</v>
      </c>
      <c r="K245" s="238">
        <v>11201320</v>
      </c>
      <c r="L245" s="238">
        <v>113110254</v>
      </c>
      <c r="M245" s="238">
        <v>10</v>
      </c>
      <c r="N245" s="238">
        <v>21</v>
      </c>
      <c r="O245" s="238">
        <v>2011</v>
      </c>
      <c r="P245" s="238" t="s">
        <v>362</v>
      </c>
      <c r="Q245" s="238">
        <v>10</v>
      </c>
      <c r="S245" s="238">
        <v>3</v>
      </c>
      <c r="T245" s="238">
        <v>0</v>
      </c>
      <c r="U245" s="238">
        <v>3</v>
      </c>
      <c r="V245" s="238">
        <v>5</v>
      </c>
      <c r="W245" s="238">
        <v>10</v>
      </c>
      <c r="X245" s="238">
        <v>3</v>
      </c>
      <c r="Y245" s="238">
        <v>1</v>
      </c>
      <c r="Z245" s="238">
        <v>1</v>
      </c>
      <c r="AB245" s="238">
        <v>1</v>
      </c>
      <c r="AC245" s="238">
        <v>98</v>
      </c>
      <c r="AD245" s="238" t="s">
        <v>428</v>
      </c>
      <c r="AE245" s="238" t="s">
        <v>794</v>
      </c>
      <c r="AF245" s="238" t="s">
        <v>426</v>
      </c>
      <c r="AG245" s="238">
        <v>10</v>
      </c>
      <c r="AH245" s="238">
        <v>2</v>
      </c>
      <c r="AI245" s="238">
        <v>4</v>
      </c>
      <c r="AJ245" s="238">
        <v>2</v>
      </c>
      <c r="AK245" s="238">
        <v>7</v>
      </c>
      <c r="AL245" s="238">
        <v>19</v>
      </c>
      <c r="AM245" s="238" t="s">
        <v>354</v>
      </c>
      <c r="AN245" s="238">
        <v>5</v>
      </c>
      <c r="AO245" s="238">
        <v>2</v>
      </c>
      <c r="AS245" s="238">
        <v>6</v>
      </c>
      <c r="AT245" s="238">
        <v>2</v>
      </c>
      <c r="AU245" s="238">
        <v>60</v>
      </c>
      <c r="AV245" s="238">
        <v>11</v>
      </c>
      <c r="AW245" s="238">
        <v>21</v>
      </c>
      <c r="AX245" s="238">
        <v>2</v>
      </c>
      <c r="AY245" s="238">
        <v>1</v>
      </c>
      <c r="AZ245" s="238">
        <v>4</v>
      </c>
      <c r="BA245" s="238">
        <v>21</v>
      </c>
      <c r="BB245" s="238">
        <v>38</v>
      </c>
      <c r="BC245" s="238" t="s">
        <v>363</v>
      </c>
      <c r="BD245" s="238">
        <v>5</v>
      </c>
      <c r="BE245" s="238">
        <v>1</v>
      </c>
      <c r="BI245" s="238">
        <v>6</v>
      </c>
      <c r="BJ245" s="238">
        <v>2</v>
      </c>
      <c r="BK245" s="238">
        <v>60</v>
      </c>
      <c r="BL245" s="238">
        <v>11</v>
      </c>
      <c r="BM245" s="238">
        <v>21</v>
      </c>
      <c r="BN245" s="238">
        <v>2</v>
      </c>
      <c r="BO245" s="238">
        <v>3</v>
      </c>
      <c r="BP245" s="238">
        <v>3</v>
      </c>
      <c r="BQ245" s="238">
        <v>21</v>
      </c>
      <c r="BR245" s="238">
        <v>35</v>
      </c>
      <c r="BS245" s="238" t="s">
        <v>354</v>
      </c>
      <c r="BT245" s="238">
        <v>5</v>
      </c>
      <c r="BU245" s="238">
        <v>1</v>
      </c>
      <c r="BY245" s="238">
        <v>6</v>
      </c>
      <c r="BZ245" s="238">
        <v>2</v>
      </c>
      <c r="CA245" s="238">
        <v>60</v>
      </c>
      <c r="CB245" s="238">
        <v>11</v>
      </c>
      <c r="CC245" s="238">
        <v>21</v>
      </c>
      <c r="CT245" s="238">
        <v>416861</v>
      </c>
      <c r="CU245" s="238">
        <v>4973070</v>
      </c>
      <c r="CV245" s="238">
        <v>44.906196100000003</v>
      </c>
      <c r="CW245" s="238">
        <v>-94.053146999999996</v>
      </c>
      <c r="CX245" s="238" t="s">
        <v>359</v>
      </c>
      <c r="CY245" s="238" t="s">
        <v>795</v>
      </c>
    </row>
    <row r="246" spans="1:103" x14ac:dyDescent="0.25">
      <c r="A246" s="238">
        <v>10805888</v>
      </c>
      <c r="B246" s="238">
        <v>3</v>
      </c>
      <c r="C246" s="238">
        <v>7</v>
      </c>
      <c r="D246" s="238">
        <v>157.929</v>
      </c>
      <c r="E246" s="238">
        <v>43</v>
      </c>
      <c r="G246" s="238" t="s">
        <v>748</v>
      </c>
      <c r="H246" s="238">
        <v>8</v>
      </c>
      <c r="I246" s="238">
        <v>22</v>
      </c>
      <c r="K246" s="238">
        <v>12200144</v>
      </c>
      <c r="L246" s="238">
        <v>120330187</v>
      </c>
      <c r="M246" s="238">
        <v>2</v>
      </c>
      <c r="N246" s="238">
        <v>1</v>
      </c>
      <c r="O246" s="238">
        <v>2012</v>
      </c>
      <c r="P246" s="238" t="s">
        <v>355</v>
      </c>
      <c r="Q246" s="238">
        <v>15</v>
      </c>
      <c r="S246" s="238">
        <v>4</v>
      </c>
      <c r="T246" s="238">
        <v>0</v>
      </c>
      <c r="U246" s="238">
        <v>2</v>
      </c>
      <c r="V246" s="238">
        <v>5</v>
      </c>
      <c r="W246" s="238">
        <v>10</v>
      </c>
      <c r="X246" s="238">
        <v>3</v>
      </c>
      <c r="Y246" s="238">
        <v>1</v>
      </c>
      <c r="Z246" s="238">
        <v>2</v>
      </c>
      <c r="AB246" s="238">
        <v>1</v>
      </c>
      <c r="AC246" s="238">
        <v>98</v>
      </c>
      <c r="AD246" s="238" t="s">
        <v>428</v>
      </c>
      <c r="AE246" s="238" t="s">
        <v>794</v>
      </c>
      <c r="AF246" s="238" t="s">
        <v>426</v>
      </c>
      <c r="AG246" s="238">
        <v>10</v>
      </c>
      <c r="AH246" s="238">
        <v>2</v>
      </c>
      <c r="AI246" s="238">
        <v>1</v>
      </c>
      <c r="AJ246" s="238">
        <v>3</v>
      </c>
      <c r="AK246" s="238">
        <v>21</v>
      </c>
      <c r="AL246" s="238">
        <v>60</v>
      </c>
      <c r="AM246" s="238" t="s">
        <v>354</v>
      </c>
      <c r="AN246" s="238">
        <v>5</v>
      </c>
      <c r="AO246" s="238">
        <v>1</v>
      </c>
      <c r="AS246" s="238">
        <v>7</v>
      </c>
      <c r="AT246" s="238">
        <v>2</v>
      </c>
      <c r="AU246" s="238">
        <v>60</v>
      </c>
      <c r="AV246" s="238">
        <v>11</v>
      </c>
      <c r="AW246" s="238">
        <v>21</v>
      </c>
      <c r="AX246" s="238">
        <v>2</v>
      </c>
      <c r="AY246" s="238">
        <v>2</v>
      </c>
      <c r="AZ246" s="238">
        <v>2</v>
      </c>
      <c r="BA246" s="238">
        <v>21</v>
      </c>
      <c r="BB246" s="238">
        <v>18</v>
      </c>
      <c r="BC246" s="238" t="s">
        <v>363</v>
      </c>
      <c r="BD246" s="238">
        <v>5</v>
      </c>
      <c r="BE246" s="238">
        <v>2</v>
      </c>
      <c r="BI246" s="238">
        <v>7</v>
      </c>
      <c r="BJ246" s="238">
        <v>2</v>
      </c>
      <c r="BK246" s="238">
        <v>60</v>
      </c>
      <c r="BL246" s="238">
        <v>11</v>
      </c>
      <c r="BM246" s="238">
        <v>21</v>
      </c>
      <c r="CT246" s="238">
        <v>416861</v>
      </c>
      <c r="CU246" s="238">
        <v>4973070</v>
      </c>
      <c r="CV246" s="238">
        <v>44.906196100000003</v>
      </c>
      <c r="CW246" s="238">
        <v>-94.053146999999996</v>
      </c>
      <c r="CX246" s="238" t="s">
        <v>359</v>
      </c>
      <c r="CY246" s="238" t="s">
        <v>796</v>
      </c>
    </row>
    <row r="247" spans="1:103" x14ac:dyDescent="0.25">
      <c r="A247" s="238">
        <v>10815238</v>
      </c>
      <c r="B247" s="238">
        <v>3</v>
      </c>
      <c r="C247" s="238">
        <v>7</v>
      </c>
      <c r="D247" s="238">
        <v>157.929</v>
      </c>
      <c r="E247" s="238">
        <v>43</v>
      </c>
      <c r="G247" s="238" t="s">
        <v>748</v>
      </c>
      <c r="H247" s="238">
        <v>8</v>
      </c>
      <c r="I247" s="238">
        <v>22</v>
      </c>
      <c r="L247" s="238">
        <v>121030042</v>
      </c>
      <c r="M247" s="238">
        <v>3</v>
      </c>
      <c r="N247" s="238">
        <v>10</v>
      </c>
      <c r="O247" s="238">
        <v>2012</v>
      </c>
      <c r="P247" s="238" t="s">
        <v>364</v>
      </c>
      <c r="Q247" s="238">
        <v>1</v>
      </c>
      <c r="S247" s="238">
        <v>5</v>
      </c>
      <c r="T247" s="238">
        <v>0</v>
      </c>
      <c r="U247" s="238">
        <v>1</v>
      </c>
      <c r="W247" s="238">
        <v>16</v>
      </c>
      <c r="AF247" s="238" t="s">
        <v>426</v>
      </c>
      <c r="AG247" s="238">
        <v>4</v>
      </c>
      <c r="AH247" s="238">
        <v>2</v>
      </c>
      <c r="AI247" s="238">
        <v>2</v>
      </c>
      <c r="AJ247" s="238">
        <v>1</v>
      </c>
      <c r="AK247" s="238">
        <v>21</v>
      </c>
      <c r="AL247" s="238">
        <v>54</v>
      </c>
      <c r="AM247" s="238" t="s">
        <v>354</v>
      </c>
      <c r="CT247" s="238">
        <v>416861</v>
      </c>
      <c r="CU247" s="238">
        <v>4973070</v>
      </c>
      <c r="CV247" s="238">
        <v>44.906196100000003</v>
      </c>
      <c r="CW247" s="238">
        <v>-94.053146999999996</v>
      </c>
      <c r="CX247" s="238" t="s">
        <v>359</v>
      </c>
    </row>
    <row r="248" spans="1:103" x14ac:dyDescent="0.25">
      <c r="A248" s="238">
        <v>10880827</v>
      </c>
      <c r="B248" s="238">
        <v>3</v>
      </c>
      <c r="C248" s="238">
        <v>7</v>
      </c>
      <c r="D248" s="238">
        <v>157.929</v>
      </c>
      <c r="E248" s="238">
        <v>43</v>
      </c>
      <c r="G248" s="238" t="s">
        <v>748</v>
      </c>
      <c r="H248" s="238">
        <v>8</v>
      </c>
      <c r="I248" s="238">
        <v>22</v>
      </c>
      <c r="K248" s="238">
        <v>13200206</v>
      </c>
      <c r="L248" s="238">
        <v>130510214</v>
      </c>
      <c r="M248" s="238">
        <v>2</v>
      </c>
      <c r="N248" s="238">
        <v>8</v>
      </c>
      <c r="O248" s="238">
        <v>2013</v>
      </c>
      <c r="P248" s="238" t="s">
        <v>362</v>
      </c>
      <c r="Q248" s="238">
        <v>13</v>
      </c>
      <c r="S248" s="238">
        <v>5</v>
      </c>
      <c r="T248" s="238">
        <v>0</v>
      </c>
      <c r="U248" s="238">
        <v>2</v>
      </c>
      <c r="V248" s="238">
        <v>5</v>
      </c>
      <c r="W248" s="238">
        <v>10</v>
      </c>
      <c r="X248" s="238">
        <v>10</v>
      </c>
      <c r="Y248" s="238">
        <v>1</v>
      </c>
      <c r="Z248" s="238">
        <v>2</v>
      </c>
      <c r="AB248" s="238">
        <v>1</v>
      </c>
      <c r="AC248" s="238">
        <v>98</v>
      </c>
      <c r="AD248" s="238" t="s">
        <v>428</v>
      </c>
      <c r="AE248" s="238" t="s">
        <v>794</v>
      </c>
      <c r="AF248" s="238" t="s">
        <v>426</v>
      </c>
      <c r="AG248" s="238">
        <v>10</v>
      </c>
      <c r="AH248" s="238">
        <v>2</v>
      </c>
      <c r="AI248" s="238">
        <v>2</v>
      </c>
      <c r="AJ248" s="238">
        <v>2</v>
      </c>
      <c r="AK248" s="238">
        <v>7</v>
      </c>
      <c r="AL248" s="238">
        <v>24</v>
      </c>
      <c r="AM248" s="238" t="s">
        <v>354</v>
      </c>
      <c r="AN248" s="238">
        <v>5</v>
      </c>
      <c r="AO248" s="238">
        <v>2</v>
      </c>
      <c r="AS248" s="238">
        <v>4</v>
      </c>
      <c r="AT248" s="238">
        <v>2</v>
      </c>
      <c r="AU248" s="238">
        <v>60</v>
      </c>
      <c r="AV248" s="238">
        <v>11</v>
      </c>
      <c r="AW248" s="238">
        <v>21</v>
      </c>
      <c r="AX248" s="238">
        <v>2</v>
      </c>
      <c r="AY248" s="238">
        <v>2</v>
      </c>
      <c r="AZ248" s="238">
        <v>4</v>
      </c>
      <c r="BA248" s="238">
        <v>21</v>
      </c>
      <c r="BB248" s="238">
        <v>29</v>
      </c>
      <c r="BC248" s="238" t="s">
        <v>354</v>
      </c>
      <c r="BD248" s="238">
        <v>5</v>
      </c>
      <c r="BE248" s="238">
        <v>1</v>
      </c>
      <c r="BI248" s="238">
        <v>4</v>
      </c>
      <c r="BJ248" s="238">
        <v>2</v>
      </c>
      <c r="BK248" s="238">
        <v>60</v>
      </c>
      <c r="BL248" s="238">
        <v>11</v>
      </c>
      <c r="BM248" s="238">
        <v>21</v>
      </c>
      <c r="CT248" s="238">
        <v>416861</v>
      </c>
      <c r="CU248" s="238">
        <v>4973070</v>
      </c>
      <c r="CV248" s="238">
        <v>44.906196100000003</v>
      </c>
      <c r="CW248" s="238">
        <v>-94.053146999999996</v>
      </c>
      <c r="CX248" s="238" t="s">
        <v>359</v>
      </c>
      <c r="CY248" s="238" t="s">
        <v>797</v>
      </c>
    </row>
    <row r="249" spans="1:103" x14ac:dyDescent="0.25">
      <c r="A249" s="238">
        <v>10926007</v>
      </c>
      <c r="B249" s="238">
        <v>3</v>
      </c>
      <c r="C249" s="238">
        <v>7</v>
      </c>
      <c r="D249" s="238">
        <v>157.929</v>
      </c>
      <c r="E249" s="238">
        <v>43</v>
      </c>
      <c r="G249" s="238" t="s">
        <v>748</v>
      </c>
      <c r="H249" s="238">
        <v>8</v>
      </c>
      <c r="I249" s="238">
        <v>22</v>
      </c>
      <c r="K249" s="238">
        <v>13201612</v>
      </c>
      <c r="L249" s="238">
        <v>140030239</v>
      </c>
      <c r="M249" s="238">
        <v>12</v>
      </c>
      <c r="N249" s="238">
        <v>17</v>
      </c>
      <c r="O249" s="238">
        <v>2013</v>
      </c>
      <c r="P249" s="238" t="s">
        <v>368</v>
      </c>
      <c r="Q249" s="238">
        <v>10</v>
      </c>
      <c r="S249" s="238">
        <v>3</v>
      </c>
      <c r="T249" s="238">
        <v>0</v>
      </c>
      <c r="U249" s="238">
        <v>2</v>
      </c>
      <c r="V249" s="238">
        <v>5</v>
      </c>
      <c r="W249" s="238">
        <v>10</v>
      </c>
      <c r="X249" s="238">
        <v>3</v>
      </c>
      <c r="Y249" s="238">
        <v>1</v>
      </c>
      <c r="Z249" s="238">
        <v>7</v>
      </c>
      <c r="AB249" s="238">
        <v>5</v>
      </c>
      <c r="AC249" s="238">
        <v>98</v>
      </c>
      <c r="AD249" s="238" t="s">
        <v>428</v>
      </c>
      <c r="AE249" s="238" t="s">
        <v>794</v>
      </c>
      <c r="AF249" s="238" t="s">
        <v>426</v>
      </c>
      <c r="AG249" s="238">
        <v>10</v>
      </c>
      <c r="AH249" s="238">
        <v>2</v>
      </c>
      <c r="AI249" s="238">
        <v>42</v>
      </c>
      <c r="AJ249" s="238">
        <v>2</v>
      </c>
      <c r="AK249" s="238">
        <v>21</v>
      </c>
      <c r="AL249" s="238">
        <v>49</v>
      </c>
      <c r="AM249" s="238" t="s">
        <v>354</v>
      </c>
      <c r="AN249" s="238">
        <v>5</v>
      </c>
      <c r="AS249" s="238">
        <v>7</v>
      </c>
      <c r="AT249" s="238">
        <v>2</v>
      </c>
      <c r="AU249" s="238">
        <v>60</v>
      </c>
      <c r="AV249" s="238">
        <v>11</v>
      </c>
      <c r="AW249" s="238">
        <v>21</v>
      </c>
      <c r="AX249" s="238">
        <v>2</v>
      </c>
      <c r="AY249" s="238">
        <v>2</v>
      </c>
      <c r="AZ249" s="238">
        <v>3</v>
      </c>
      <c r="BA249" s="238">
        <v>21</v>
      </c>
      <c r="BB249" s="238">
        <v>52</v>
      </c>
      <c r="BC249" s="238" t="s">
        <v>354</v>
      </c>
      <c r="BD249" s="238">
        <v>5</v>
      </c>
      <c r="BE249" s="238">
        <v>1</v>
      </c>
      <c r="BI249" s="238">
        <v>7</v>
      </c>
      <c r="BJ249" s="238">
        <v>2</v>
      </c>
      <c r="BK249" s="238">
        <v>60</v>
      </c>
      <c r="BL249" s="238">
        <v>11</v>
      </c>
      <c r="BM249" s="238">
        <v>21</v>
      </c>
      <c r="CT249" s="238">
        <v>416861</v>
      </c>
      <c r="CU249" s="238">
        <v>4973070</v>
      </c>
      <c r="CV249" s="238">
        <v>44.906196100000003</v>
      </c>
      <c r="CW249" s="238">
        <v>-94.053146999999996</v>
      </c>
      <c r="CX249" s="238" t="s">
        <v>359</v>
      </c>
      <c r="CY249" s="238" t="s">
        <v>798</v>
      </c>
    </row>
    <row r="250" spans="1:103" x14ac:dyDescent="0.25">
      <c r="A250" s="238">
        <v>10975590</v>
      </c>
      <c r="B250" s="238">
        <v>3</v>
      </c>
      <c r="C250" s="238">
        <v>7</v>
      </c>
      <c r="D250" s="238">
        <v>157.929</v>
      </c>
      <c r="E250" s="238">
        <v>43</v>
      </c>
      <c r="G250" s="238" t="s">
        <v>748</v>
      </c>
      <c r="H250" s="238">
        <v>8</v>
      </c>
      <c r="I250" s="238">
        <v>22</v>
      </c>
      <c r="K250" s="238">
        <v>14005390</v>
      </c>
      <c r="L250" s="238">
        <v>141660134</v>
      </c>
      <c r="M250" s="238">
        <v>6</v>
      </c>
      <c r="N250" s="238">
        <v>14</v>
      </c>
      <c r="O250" s="238">
        <v>2014</v>
      </c>
      <c r="P250" s="238" t="s">
        <v>364</v>
      </c>
      <c r="Q250" s="238">
        <v>20</v>
      </c>
      <c r="S250" s="238">
        <v>4</v>
      </c>
      <c r="T250" s="238">
        <v>0</v>
      </c>
      <c r="U250" s="238">
        <v>2</v>
      </c>
      <c r="V250" s="238">
        <v>5</v>
      </c>
      <c r="W250" s="238">
        <v>10</v>
      </c>
      <c r="X250" s="238">
        <v>3</v>
      </c>
      <c r="Y250" s="238">
        <v>4</v>
      </c>
      <c r="Z250" s="238">
        <v>2</v>
      </c>
      <c r="AB250" s="238">
        <v>2</v>
      </c>
      <c r="AC250" s="238">
        <v>98</v>
      </c>
      <c r="AD250" s="238" t="s">
        <v>799</v>
      </c>
      <c r="AE250" s="238" t="s">
        <v>800</v>
      </c>
      <c r="AF250" s="238" t="s">
        <v>426</v>
      </c>
      <c r="AG250" s="238">
        <v>10</v>
      </c>
      <c r="AH250" s="238">
        <v>2</v>
      </c>
      <c r="AI250" s="238">
        <v>3</v>
      </c>
      <c r="AJ250" s="238">
        <v>2</v>
      </c>
      <c r="AK250" s="238">
        <v>21</v>
      </c>
      <c r="AL250" s="238">
        <v>23</v>
      </c>
      <c r="AM250" s="238" t="s">
        <v>363</v>
      </c>
      <c r="AN250" s="238">
        <v>1</v>
      </c>
      <c r="AO250" s="238">
        <v>18</v>
      </c>
      <c r="AS250" s="238">
        <v>7</v>
      </c>
      <c r="AT250" s="238">
        <v>2</v>
      </c>
      <c r="AU250" s="238">
        <v>60</v>
      </c>
      <c r="AV250" s="238">
        <v>11</v>
      </c>
      <c r="AW250" s="238">
        <v>21</v>
      </c>
      <c r="AX250" s="238">
        <v>2</v>
      </c>
      <c r="AY250" s="238">
        <v>4</v>
      </c>
      <c r="AZ250" s="238">
        <v>4</v>
      </c>
      <c r="BA250" s="238">
        <v>21</v>
      </c>
      <c r="BB250" s="238">
        <v>34</v>
      </c>
      <c r="BC250" s="238" t="s">
        <v>363</v>
      </c>
      <c r="BD250" s="238">
        <v>5</v>
      </c>
      <c r="BE250" s="238">
        <v>1</v>
      </c>
      <c r="BI250" s="238">
        <v>7</v>
      </c>
      <c r="BJ250" s="238">
        <v>2</v>
      </c>
      <c r="BK250" s="238">
        <v>60</v>
      </c>
      <c r="BL250" s="238">
        <v>11</v>
      </c>
      <c r="BM250" s="238">
        <v>21</v>
      </c>
      <c r="CT250" s="238">
        <v>416861</v>
      </c>
      <c r="CU250" s="238">
        <v>4973070</v>
      </c>
      <c r="CV250" s="238">
        <v>44.906196100000003</v>
      </c>
      <c r="CW250" s="238">
        <v>-94.053146999999996</v>
      </c>
      <c r="CX250" s="238" t="s">
        <v>359</v>
      </c>
      <c r="CY250" s="238" t="s">
        <v>801</v>
      </c>
    </row>
    <row r="251" spans="1:103" x14ac:dyDescent="0.25">
      <c r="A251" s="238">
        <v>11046392</v>
      </c>
      <c r="B251" s="238">
        <v>3</v>
      </c>
      <c r="C251" s="238">
        <v>7</v>
      </c>
      <c r="D251" s="238">
        <v>157.929</v>
      </c>
      <c r="E251" s="238">
        <v>43</v>
      </c>
      <c r="G251" s="238" t="s">
        <v>748</v>
      </c>
      <c r="H251" s="238">
        <v>8</v>
      </c>
      <c r="I251" s="238">
        <v>22</v>
      </c>
      <c r="K251" s="238">
        <v>15200250</v>
      </c>
      <c r="L251" s="238">
        <v>150430314</v>
      </c>
      <c r="M251" s="238">
        <v>2</v>
      </c>
      <c r="N251" s="238">
        <v>6</v>
      </c>
      <c r="O251" s="238">
        <v>2015</v>
      </c>
      <c r="P251" s="238" t="s">
        <v>362</v>
      </c>
      <c r="Q251" s="238">
        <v>13</v>
      </c>
      <c r="S251" s="238">
        <v>5</v>
      </c>
      <c r="T251" s="238">
        <v>0</v>
      </c>
      <c r="U251" s="238">
        <v>2</v>
      </c>
      <c r="V251" s="238">
        <v>1</v>
      </c>
      <c r="W251" s="238">
        <v>10</v>
      </c>
      <c r="X251" s="238">
        <v>3</v>
      </c>
      <c r="Y251" s="238">
        <v>1</v>
      </c>
      <c r="Z251" s="238">
        <v>1</v>
      </c>
      <c r="AB251" s="238">
        <v>1</v>
      </c>
      <c r="AC251" s="238">
        <v>98</v>
      </c>
      <c r="AD251" s="238" t="s">
        <v>794</v>
      </c>
      <c r="AE251" s="238" t="s">
        <v>481</v>
      </c>
      <c r="AF251" s="238" t="s">
        <v>426</v>
      </c>
      <c r="AG251" s="238">
        <v>7</v>
      </c>
      <c r="AH251" s="238">
        <v>2</v>
      </c>
      <c r="AI251" s="238">
        <v>2</v>
      </c>
      <c r="AJ251" s="238">
        <v>1</v>
      </c>
      <c r="AK251" s="238">
        <v>21</v>
      </c>
      <c r="AL251" s="238">
        <v>61</v>
      </c>
      <c r="AM251" s="238" t="s">
        <v>363</v>
      </c>
      <c r="AN251" s="238">
        <v>1</v>
      </c>
      <c r="AO251" s="238">
        <v>18</v>
      </c>
      <c r="AS251" s="238">
        <v>7</v>
      </c>
      <c r="AT251" s="238">
        <v>2</v>
      </c>
      <c r="AU251" s="238">
        <v>55</v>
      </c>
      <c r="AV251" s="238">
        <v>11</v>
      </c>
      <c r="AW251" s="238">
        <v>21</v>
      </c>
      <c r="AX251" s="238">
        <v>2</v>
      </c>
      <c r="AY251" s="238">
        <v>3</v>
      </c>
      <c r="AZ251" s="238">
        <v>1</v>
      </c>
      <c r="BA251" s="238">
        <v>8</v>
      </c>
      <c r="BB251" s="238">
        <v>41</v>
      </c>
      <c r="BC251" s="238" t="s">
        <v>354</v>
      </c>
      <c r="BD251" s="238">
        <v>5</v>
      </c>
      <c r="BE251" s="238">
        <v>1</v>
      </c>
      <c r="BI251" s="238">
        <v>7</v>
      </c>
      <c r="BJ251" s="238">
        <v>2</v>
      </c>
      <c r="BK251" s="238">
        <v>55</v>
      </c>
      <c r="BL251" s="238">
        <v>11</v>
      </c>
      <c r="BM251" s="238">
        <v>21</v>
      </c>
      <c r="CT251" s="238">
        <v>416861</v>
      </c>
      <c r="CU251" s="238">
        <v>4973070</v>
      </c>
      <c r="CV251" s="238">
        <v>44.906196100000003</v>
      </c>
      <c r="CW251" s="238">
        <v>-94.053146999999996</v>
      </c>
      <c r="CX251" s="238" t="s">
        <v>359</v>
      </c>
      <c r="CY251" s="238" t="s">
        <v>802</v>
      </c>
    </row>
    <row r="252" spans="1:103" x14ac:dyDescent="0.25">
      <c r="A252" s="238">
        <v>11059487</v>
      </c>
      <c r="B252" s="238">
        <v>3</v>
      </c>
      <c r="C252" s="238">
        <v>7</v>
      </c>
      <c r="D252" s="238">
        <v>157.929</v>
      </c>
      <c r="E252" s="238">
        <v>43</v>
      </c>
      <c r="G252" s="238" t="s">
        <v>748</v>
      </c>
      <c r="H252" s="238">
        <v>8</v>
      </c>
      <c r="I252" s="238">
        <v>22</v>
      </c>
      <c r="K252" s="238">
        <v>15200960</v>
      </c>
      <c r="L252" s="238">
        <v>151750180</v>
      </c>
      <c r="M252" s="238">
        <v>6</v>
      </c>
      <c r="N252" s="238">
        <v>14</v>
      </c>
      <c r="O252" s="238">
        <v>2015</v>
      </c>
      <c r="P252" s="238" t="s">
        <v>366</v>
      </c>
      <c r="Q252" s="238">
        <v>0</v>
      </c>
      <c r="S252" s="238">
        <v>3</v>
      </c>
      <c r="T252" s="238">
        <v>0</v>
      </c>
      <c r="U252" s="238">
        <v>2</v>
      </c>
      <c r="V252" s="238">
        <v>5</v>
      </c>
      <c r="W252" s="238">
        <v>10</v>
      </c>
      <c r="X252" s="238">
        <v>10</v>
      </c>
      <c r="Y252" s="238">
        <v>4</v>
      </c>
      <c r="Z252" s="238">
        <v>99</v>
      </c>
      <c r="AB252" s="238">
        <v>1</v>
      </c>
      <c r="AC252" s="238">
        <v>98</v>
      </c>
      <c r="AD252" s="238" t="s">
        <v>428</v>
      </c>
      <c r="AE252" s="238" t="s">
        <v>803</v>
      </c>
      <c r="AF252" s="238" t="s">
        <v>426</v>
      </c>
      <c r="AG252" s="238">
        <v>10</v>
      </c>
      <c r="AH252" s="238">
        <v>2</v>
      </c>
      <c r="AI252" s="238">
        <v>3</v>
      </c>
      <c r="AJ252" s="238">
        <v>1</v>
      </c>
      <c r="AK252" s="238">
        <v>21</v>
      </c>
      <c r="AL252" s="238">
        <v>23</v>
      </c>
      <c r="AM252" s="238" t="s">
        <v>354</v>
      </c>
      <c r="AN252" s="238">
        <v>5</v>
      </c>
      <c r="AO252" s="238">
        <v>2</v>
      </c>
      <c r="AS252" s="238">
        <v>7</v>
      </c>
      <c r="AT252" s="238">
        <v>2</v>
      </c>
      <c r="AU252" s="238">
        <v>60</v>
      </c>
      <c r="AV252" s="238">
        <v>11</v>
      </c>
      <c r="AW252" s="238">
        <v>21</v>
      </c>
      <c r="AX252" s="238">
        <v>2</v>
      </c>
      <c r="AY252" s="238">
        <v>4</v>
      </c>
      <c r="AZ252" s="238">
        <v>4</v>
      </c>
      <c r="BA252" s="238">
        <v>21</v>
      </c>
      <c r="BB252" s="238">
        <v>67</v>
      </c>
      <c r="BC252" s="238" t="s">
        <v>354</v>
      </c>
      <c r="BD252" s="238">
        <v>5</v>
      </c>
      <c r="BE252" s="238">
        <v>1</v>
      </c>
      <c r="BI252" s="238">
        <v>7</v>
      </c>
      <c r="BJ252" s="238">
        <v>2</v>
      </c>
      <c r="BK252" s="238">
        <v>60</v>
      </c>
      <c r="BL252" s="238">
        <v>11</v>
      </c>
      <c r="BM252" s="238">
        <v>21</v>
      </c>
      <c r="CT252" s="238">
        <v>416861</v>
      </c>
      <c r="CU252" s="238">
        <v>4973070</v>
      </c>
      <c r="CV252" s="238">
        <v>44.906196100000003</v>
      </c>
      <c r="CW252" s="238">
        <v>-94.053146999999996</v>
      </c>
      <c r="CX252" s="238" t="s">
        <v>359</v>
      </c>
      <c r="CY252" s="238" t="s">
        <v>804</v>
      </c>
    </row>
    <row r="253" spans="1:103" x14ac:dyDescent="0.25">
      <c r="A253" s="238">
        <v>11061308</v>
      </c>
      <c r="B253" s="238">
        <v>3</v>
      </c>
      <c r="C253" s="238">
        <v>7</v>
      </c>
      <c r="D253" s="238">
        <v>157.929</v>
      </c>
      <c r="E253" s="238">
        <v>43</v>
      </c>
      <c r="G253" s="238" t="s">
        <v>748</v>
      </c>
      <c r="H253" s="238">
        <v>8</v>
      </c>
      <c r="I253" s="238">
        <v>22</v>
      </c>
      <c r="K253" s="238">
        <v>15201166</v>
      </c>
      <c r="L253" s="238">
        <v>152030269</v>
      </c>
      <c r="M253" s="238">
        <v>7</v>
      </c>
      <c r="N253" s="238">
        <v>18</v>
      </c>
      <c r="O253" s="238">
        <v>2015</v>
      </c>
      <c r="P253" s="238" t="s">
        <v>364</v>
      </c>
      <c r="Q253" s="238">
        <v>20</v>
      </c>
      <c r="S253" s="238">
        <v>4</v>
      </c>
      <c r="T253" s="238">
        <v>0</v>
      </c>
      <c r="U253" s="238">
        <v>2</v>
      </c>
      <c r="V253" s="238">
        <v>5</v>
      </c>
      <c r="W253" s="238">
        <v>10</v>
      </c>
      <c r="X253" s="238">
        <v>3</v>
      </c>
      <c r="Y253" s="238">
        <v>1</v>
      </c>
      <c r="Z253" s="238">
        <v>1</v>
      </c>
      <c r="AB253" s="238">
        <v>1</v>
      </c>
      <c r="AC253" s="238">
        <v>98</v>
      </c>
      <c r="AD253" s="238" t="s">
        <v>428</v>
      </c>
      <c r="AE253" s="238" t="s">
        <v>805</v>
      </c>
      <c r="AF253" s="238" t="s">
        <v>426</v>
      </c>
      <c r="AG253" s="238">
        <v>10</v>
      </c>
      <c r="AH253" s="238">
        <v>2</v>
      </c>
      <c r="AI253" s="238">
        <v>3</v>
      </c>
      <c r="AJ253" s="238">
        <v>4</v>
      </c>
      <c r="AK253" s="238">
        <v>21</v>
      </c>
      <c r="AL253" s="238">
        <v>34</v>
      </c>
      <c r="AM253" s="238" t="s">
        <v>354</v>
      </c>
      <c r="AN253" s="238">
        <v>5</v>
      </c>
      <c r="AO253" s="238">
        <v>1</v>
      </c>
      <c r="AS253" s="238">
        <v>7</v>
      </c>
      <c r="AT253" s="238">
        <v>2</v>
      </c>
      <c r="AU253" s="238">
        <v>60</v>
      </c>
      <c r="AV253" s="238">
        <v>11</v>
      </c>
      <c r="AW253" s="238">
        <v>21</v>
      </c>
      <c r="AX253" s="238">
        <v>2</v>
      </c>
      <c r="AY253" s="238">
        <v>2</v>
      </c>
      <c r="AZ253" s="238">
        <v>2</v>
      </c>
      <c r="BA253" s="238">
        <v>7</v>
      </c>
      <c r="BB253" s="238">
        <v>18</v>
      </c>
      <c r="BC253" s="238" t="s">
        <v>363</v>
      </c>
      <c r="BD253" s="238">
        <v>2</v>
      </c>
      <c r="BE253" s="238">
        <v>2</v>
      </c>
      <c r="BF253" s="238">
        <v>18</v>
      </c>
      <c r="BI253" s="238">
        <v>7</v>
      </c>
      <c r="BJ253" s="238">
        <v>2</v>
      </c>
      <c r="BK253" s="238">
        <v>60</v>
      </c>
      <c r="BL253" s="238">
        <v>11</v>
      </c>
      <c r="BM253" s="238">
        <v>21</v>
      </c>
      <c r="CT253" s="238">
        <v>416861</v>
      </c>
      <c r="CU253" s="238">
        <v>4973070</v>
      </c>
      <c r="CV253" s="238">
        <v>44.906196100000003</v>
      </c>
      <c r="CW253" s="238">
        <v>-94.053146999999996</v>
      </c>
      <c r="CX253" s="238" t="s">
        <v>359</v>
      </c>
      <c r="CY253" s="238" t="s">
        <v>806</v>
      </c>
    </row>
    <row r="254" spans="1:103" x14ac:dyDescent="0.25">
      <c r="A254" s="238">
        <v>11071584</v>
      </c>
      <c r="B254" s="238">
        <v>3</v>
      </c>
      <c r="C254" s="238">
        <v>7</v>
      </c>
      <c r="D254" s="238">
        <v>157.929</v>
      </c>
      <c r="E254" s="238">
        <v>43</v>
      </c>
      <c r="G254" s="238" t="s">
        <v>748</v>
      </c>
      <c r="H254" s="238">
        <v>8</v>
      </c>
      <c r="I254" s="238">
        <v>22</v>
      </c>
      <c r="K254" s="238">
        <v>15009072</v>
      </c>
      <c r="L254" s="238">
        <v>152890071</v>
      </c>
      <c r="M254" s="238">
        <v>10</v>
      </c>
      <c r="N254" s="238">
        <v>14</v>
      </c>
      <c r="O254" s="238">
        <v>2015</v>
      </c>
      <c r="P254" s="238" t="s">
        <v>355</v>
      </c>
      <c r="Q254" s="238">
        <v>7</v>
      </c>
      <c r="S254" s="238">
        <v>5</v>
      </c>
      <c r="T254" s="238">
        <v>0</v>
      </c>
      <c r="U254" s="238">
        <v>2</v>
      </c>
      <c r="V254" s="238">
        <v>1</v>
      </c>
      <c r="W254" s="238">
        <v>10</v>
      </c>
      <c r="X254" s="238">
        <v>3</v>
      </c>
      <c r="Y254" s="238">
        <v>1</v>
      </c>
      <c r="Z254" s="238">
        <v>1</v>
      </c>
      <c r="AA254" s="238">
        <v>1</v>
      </c>
      <c r="AB254" s="238">
        <v>1</v>
      </c>
      <c r="AC254" s="238">
        <v>98</v>
      </c>
      <c r="AD254" s="238" t="s">
        <v>807</v>
      </c>
      <c r="AE254" s="238" t="s">
        <v>430</v>
      </c>
      <c r="AF254" s="238" t="s">
        <v>426</v>
      </c>
      <c r="AG254" s="238">
        <v>7</v>
      </c>
      <c r="AH254" s="238">
        <v>2</v>
      </c>
      <c r="AI254" s="238">
        <v>2</v>
      </c>
      <c r="AJ254" s="238">
        <v>2</v>
      </c>
      <c r="AK254" s="238">
        <v>8</v>
      </c>
      <c r="AL254" s="238">
        <v>28</v>
      </c>
      <c r="AM254" s="238" t="s">
        <v>354</v>
      </c>
      <c r="AN254" s="238">
        <v>5</v>
      </c>
      <c r="AO254" s="238">
        <v>1</v>
      </c>
      <c r="AP254" s="238">
        <v>1</v>
      </c>
      <c r="AS254" s="238">
        <v>7</v>
      </c>
      <c r="AT254" s="238">
        <v>2</v>
      </c>
      <c r="AU254" s="238">
        <v>55</v>
      </c>
      <c r="AV254" s="238">
        <v>11</v>
      </c>
      <c r="AW254" s="238">
        <v>21</v>
      </c>
      <c r="AX254" s="238">
        <v>2</v>
      </c>
      <c r="AY254" s="238">
        <v>4</v>
      </c>
      <c r="AZ254" s="238">
        <v>2</v>
      </c>
      <c r="BA254" s="238">
        <v>7</v>
      </c>
      <c r="BB254" s="238">
        <v>17</v>
      </c>
      <c r="BC254" s="238" t="s">
        <v>354</v>
      </c>
      <c r="BD254" s="238">
        <v>5</v>
      </c>
      <c r="BE254" s="238">
        <v>15</v>
      </c>
      <c r="BF254" s="238">
        <v>16</v>
      </c>
      <c r="BI254" s="238">
        <v>7</v>
      </c>
      <c r="BJ254" s="238">
        <v>2</v>
      </c>
      <c r="BK254" s="238">
        <v>55</v>
      </c>
      <c r="BL254" s="238">
        <v>11</v>
      </c>
      <c r="BM254" s="238">
        <v>21</v>
      </c>
      <c r="CT254" s="238">
        <v>416861</v>
      </c>
      <c r="CU254" s="238">
        <v>4973070</v>
      </c>
      <c r="CV254" s="238">
        <v>44.906196100000003</v>
      </c>
      <c r="CW254" s="238">
        <v>-94.053146999999996</v>
      </c>
      <c r="CX254" s="238" t="s">
        <v>359</v>
      </c>
      <c r="CY254" s="238" t="s">
        <v>808</v>
      </c>
    </row>
    <row r="255" spans="1:103" x14ac:dyDescent="0.25">
      <c r="A255" s="238">
        <v>648858</v>
      </c>
      <c r="B255" s="238">
        <v>3</v>
      </c>
      <c r="C255" s="238">
        <v>7</v>
      </c>
      <c r="D255" s="238">
        <v>157.935</v>
      </c>
      <c r="E255" s="238">
        <v>43</v>
      </c>
      <c r="G255" s="238" t="s">
        <v>750</v>
      </c>
      <c r="H255" s="238">
        <v>8</v>
      </c>
      <c r="I255" s="238">
        <v>22</v>
      </c>
      <c r="K255" s="238">
        <v>18202400</v>
      </c>
      <c r="M255" s="238">
        <v>10</v>
      </c>
      <c r="N255" s="238">
        <v>2</v>
      </c>
      <c r="O255" s="238">
        <v>2018</v>
      </c>
      <c r="P255" s="238" t="s">
        <v>368</v>
      </c>
      <c r="Q255" s="238">
        <v>7</v>
      </c>
      <c r="R255" s="238" t="s">
        <v>196</v>
      </c>
      <c r="S255" s="238">
        <v>5</v>
      </c>
      <c r="T255" s="238">
        <v>0</v>
      </c>
      <c r="U255" s="238">
        <v>2</v>
      </c>
      <c r="V255" s="238">
        <v>5</v>
      </c>
      <c r="W255" s="238">
        <v>10</v>
      </c>
      <c r="X255" s="238">
        <v>3</v>
      </c>
      <c r="Y255" s="238">
        <v>1</v>
      </c>
      <c r="Z255" s="238">
        <v>2</v>
      </c>
      <c r="AB255" s="238">
        <v>1</v>
      </c>
      <c r="AC255" s="238">
        <v>98</v>
      </c>
      <c r="AD255" s="238" t="s">
        <v>581</v>
      </c>
      <c r="AF255" s="238" t="s">
        <v>426</v>
      </c>
      <c r="AG255" s="238">
        <v>10</v>
      </c>
      <c r="AH255" s="238">
        <v>2</v>
      </c>
      <c r="AI255" s="238">
        <v>2</v>
      </c>
      <c r="AJ255" s="238">
        <v>2</v>
      </c>
      <c r="AK255" s="238">
        <v>21</v>
      </c>
      <c r="AL255" s="238">
        <v>56</v>
      </c>
      <c r="AM255" s="238" t="s">
        <v>363</v>
      </c>
      <c r="AN255" s="238">
        <v>5</v>
      </c>
      <c r="AO255" s="238">
        <v>2</v>
      </c>
      <c r="AS255" s="238">
        <v>12</v>
      </c>
      <c r="AT255" s="238">
        <v>23</v>
      </c>
      <c r="AU255" s="238">
        <v>55</v>
      </c>
      <c r="AV255" s="238">
        <v>11</v>
      </c>
      <c r="AW255" s="238">
        <v>21</v>
      </c>
      <c r="AX255" s="238">
        <v>2</v>
      </c>
      <c r="AY255" s="238">
        <v>2</v>
      </c>
      <c r="AZ255" s="238">
        <v>4</v>
      </c>
      <c r="BA255" s="238">
        <v>21</v>
      </c>
      <c r="BB255" s="238">
        <v>29</v>
      </c>
      <c r="BC255" s="238" t="s">
        <v>354</v>
      </c>
      <c r="BD255" s="238">
        <v>5</v>
      </c>
      <c r="BE255" s="238">
        <v>1</v>
      </c>
      <c r="BI255" s="238">
        <v>13</v>
      </c>
      <c r="BJ255" s="238">
        <v>9</v>
      </c>
      <c r="BK255" s="238">
        <v>60</v>
      </c>
      <c r="BL255" s="238">
        <v>11</v>
      </c>
      <c r="BM255" s="238">
        <v>21</v>
      </c>
      <c r="CT255" s="238">
        <v>416869.87553975201</v>
      </c>
      <c r="CU255" s="238">
        <v>4973072.4832782997</v>
      </c>
      <c r="CV255" s="238">
        <v>44.906224049999999</v>
      </c>
      <c r="CW255" s="238">
        <v>-94.053029499999994</v>
      </c>
      <c r="CX255" s="238" t="s">
        <v>359</v>
      </c>
      <c r="CY255" s="238" t="s">
        <v>809</v>
      </c>
    </row>
    <row r="256" spans="1:103" x14ac:dyDescent="0.25">
      <c r="A256" s="238">
        <v>835310</v>
      </c>
      <c r="B256" s="238">
        <v>3</v>
      </c>
      <c r="C256" s="238">
        <v>7</v>
      </c>
      <c r="D256" s="238">
        <v>157.935</v>
      </c>
      <c r="E256" s="238">
        <v>43</v>
      </c>
      <c r="G256" s="238" t="s">
        <v>750</v>
      </c>
      <c r="H256" s="238">
        <v>8</v>
      </c>
      <c r="I256" s="238">
        <v>22</v>
      </c>
      <c r="K256" s="238">
        <v>20201692</v>
      </c>
      <c r="L256" s="238">
        <v>202130273</v>
      </c>
      <c r="M256" s="238">
        <v>7</v>
      </c>
      <c r="N256" s="238">
        <v>31</v>
      </c>
      <c r="O256" s="238">
        <v>2020</v>
      </c>
      <c r="P256" s="238" t="s">
        <v>362</v>
      </c>
      <c r="Q256" s="238">
        <v>12</v>
      </c>
      <c r="R256" s="238" t="s">
        <v>419</v>
      </c>
      <c r="S256" s="238">
        <v>5</v>
      </c>
      <c r="T256" s="238">
        <v>0</v>
      </c>
      <c r="U256" s="238">
        <v>4</v>
      </c>
      <c r="V256" s="238">
        <v>5</v>
      </c>
      <c r="W256" s="238">
        <v>10</v>
      </c>
      <c r="X256" s="238">
        <v>3</v>
      </c>
      <c r="Y256" s="238">
        <v>1</v>
      </c>
      <c r="Z256" s="238">
        <v>1</v>
      </c>
      <c r="AB256" s="238">
        <v>1</v>
      </c>
      <c r="AC256" s="238">
        <v>98</v>
      </c>
      <c r="AD256" s="238">
        <v>7</v>
      </c>
      <c r="AF256" s="238" t="s">
        <v>426</v>
      </c>
      <c r="AG256" s="238">
        <v>9</v>
      </c>
      <c r="AH256" s="238">
        <v>2</v>
      </c>
      <c r="AI256" s="238">
        <v>3</v>
      </c>
      <c r="AJ256" s="238">
        <v>3</v>
      </c>
      <c r="AK256" s="238">
        <v>24</v>
      </c>
      <c r="AL256" s="238">
        <v>26</v>
      </c>
      <c r="AM256" s="238" t="s">
        <v>354</v>
      </c>
      <c r="AN256" s="238">
        <v>5</v>
      </c>
      <c r="AO256" s="238">
        <v>2</v>
      </c>
      <c r="AS256" s="238">
        <v>13</v>
      </c>
      <c r="AT256" s="238">
        <v>9</v>
      </c>
      <c r="AU256" s="238">
        <v>60</v>
      </c>
      <c r="AV256" s="238">
        <v>11</v>
      </c>
      <c r="AW256" s="238">
        <v>21</v>
      </c>
      <c r="AX256" s="238">
        <v>2</v>
      </c>
      <c r="AY256" s="238">
        <v>4</v>
      </c>
      <c r="AZ256" s="238">
        <v>4</v>
      </c>
      <c r="BA256" s="238">
        <v>21</v>
      </c>
      <c r="BB256" s="238">
        <v>26</v>
      </c>
      <c r="BC256" s="238" t="s">
        <v>363</v>
      </c>
      <c r="BD256" s="238">
        <v>5</v>
      </c>
      <c r="BE256" s="238">
        <v>1</v>
      </c>
      <c r="BI256" s="238">
        <v>13</v>
      </c>
      <c r="BJ256" s="238">
        <v>9</v>
      </c>
      <c r="BK256" s="238">
        <v>60</v>
      </c>
      <c r="BL256" s="238">
        <v>11</v>
      </c>
      <c r="BM256" s="238">
        <v>21</v>
      </c>
      <c r="BN256" s="238">
        <v>2</v>
      </c>
      <c r="BO256" s="238">
        <v>3</v>
      </c>
      <c r="BP256" s="238">
        <v>2</v>
      </c>
      <c r="BQ256" s="238">
        <v>34</v>
      </c>
      <c r="BR256" s="238">
        <v>33</v>
      </c>
      <c r="BS256" s="238" t="s">
        <v>354</v>
      </c>
      <c r="BT256" s="238">
        <v>5</v>
      </c>
      <c r="BU256" s="238">
        <v>1</v>
      </c>
      <c r="BY256" s="238">
        <v>12</v>
      </c>
      <c r="BZ256" s="238">
        <v>23</v>
      </c>
      <c r="CA256" s="238">
        <v>55</v>
      </c>
      <c r="CB256" s="238">
        <v>11</v>
      </c>
      <c r="CC256" s="238">
        <v>21</v>
      </c>
      <c r="CD256" s="238">
        <v>2</v>
      </c>
      <c r="CE256" s="238">
        <v>48</v>
      </c>
      <c r="CF256" s="238">
        <v>2</v>
      </c>
      <c r="CG256" s="238">
        <v>34</v>
      </c>
      <c r="CH256" s="238">
        <v>42</v>
      </c>
      <c r="CI256" s="238" t="s">
        <v>354</v>
      </c>
      <c r="CJ256" s="238">
        <v>5</v>
      </c>
      <c r="CK256" s="238">
        <v>1</v>
      </c>
      <c r="CO256" s="238">
        <v>12</v>
      </c>
      <c r="CP256" s="238">
        <v>23</v>
      </c>
      <c r="CQ256" s="238">
        <v>55</v>
      </c>
      <c r="CR256" s="238">
        <v>11</v>
      </c>
      <c r="CS256" s="238">
        <v>21</v>
      </c>
      <c r="CT256" s="238">
        <v>416857.17551435198</v>
      </c>
      <c r="CU256" s="238">
        <v>4973070.3666073997</v>
      </c>
      <c r="CV256" s="238">
        <v>44.906203509999997</v>
      </c>
      <c r="CW256" s="238">
        <v>-94.053190000000001</v>
      </c>
      <c r="CX256" s="238" t="s">
        <v>359</v>
      </c>
      <c r="CY256" s="238" t="s">
        <v>810</v>
      </c>
    </row>
    <row r="257" spans="1:103" x14ac:dyDescent="0.25">
      <c r="A257" s="238">
        <v>353019</v>
      </c>
      <c r="B257" s="238">
        <v>3</v>
      </c>
      <c r="C257" s="238">
        <v>7</v>
      </c>
      <c r="D257" s="238">
        <v>157.93799999999999</v>
      </c>
      <c r="E257" s="238">
        <v>43</v>
      </c>
      <c r="G257" s="238" t="s">
        <v>750</v>
      </c>
      <c r="H257" s="238">
        <v>8</v>
      </c>
      <c r="I257" s="238">
        <v>22</v>
      </c>
      <c r="K257" s="238">
        <v>16200987</v>
      </c>
      <c r="M257" s="238">
        <v>5</v>
      </c>
      <c r="N257" s="238">
        <v>21</v>
      </c>
      <c r="O257" s="238">
        <v>2016</v>
      </c>
      <c r="P257" s="238" t="s">
        <v>364</v>
      </c>
      <c r="Q257" s="238">
        <v>17</v>
      </c>
      <c r="R257" s="238" t="s">
        <v>369</v>
      </c>
      <c r="S257" s="238">
        <v>2</v>
      </c>
      <c r="T257" s="238">
        <v>0</v>
      </c>
      <c r="U257" s="238">
        <v>2</v>
      </c>
      <c r="V257" s="238">
        <v>5</v>
      </c>
      <c r="W257" s="238">
        <v>10</v>
      </c>
      <c r="X257" s="238">
        <v>3</v>
      </c>
      <c r="Y257" s="238">
        <v>1</v>
      </c>
      <c r="Z257" s="238">
        <v>1</v>
      </c>
      <c r="AB257" s="238">
        <v>1</v>
      </c>
      <c r="AC257" s="238">
        <v>98</v>
      </c>
      <c r="AD257" s="238" t="s">
        <v>581</v>
      </c>
      <c r="AF257" s="238" t="s">
        <v>426</v>
      </c>
      <c r="AG257" s="238">
        <v>10</v>
      </c>
      <c r="AH257" s="238">
        <v>2</v>
      </c>
      <c r="AI257" s="238">
        <v>31</v>
      </c>
      <c r="AJ257" s="238">
        <v>1</v>
      </c>
      <c r="AK257" s="238">
        <v>21</v>
      </c>
      <c r="AL257" s="238">
        <v>61</v>
      </c>
      <c r="AM257" s="238" t="s">
        <v>354</v>
      </c>
      <c r="AN257" s="238">
        <v>7</v>
      </c>
      <c r="AO257" s="238">
        <v>2</v>
      </c>
      <c r="AS257" s="238">
        <v>12</v>
      </c>
      <c r="AT257" s="238">
        <v>23</v>
      </c>
      <c r="AU257" s="238">
        <v>55</v>
      </c>
      <c r="AV257" s="238">
        <v>11</v>
      </c>
      <c r="AW257" s="238">
        <v>21</v>
      </c>
      <c r="AX257" s="238">
        <v>2</v>
      </c>
      <c r="AY257" s="238">
        <v>4</v>
      </c>
      <c r="AZ257" s="238">
        <v>3</v>
      </c>
      <c r="BA257" s="238">
        <v>21</v>
      </c>
      <c r="BB257" s="238">
        <v>64</v>
      </c>
      <c r="BC257" s="238" t="s">
        <v>354</v>
      </c>
      <c r="BD257" s="238">
        <v>5</v>
      </c>
      <c r="BE257" s="238">
        <v>1</v>
      </c>
      <c r="BI257" s="238">
        <v>12</v>
      </c>
      <c r="BJ257" s="238">
        <v>9</v>
      </c>
      <c r="BK257" s="238">
        <v>60</v>
      </c>
      <c r="BL257" s="238">
        <v>11</v>
      </c>
      <c r="BM257" s="238">
        <v>21</v>
      </c>
      <c r="CT257" s="238">
        <v>416874.10888155201</v>
      </c>
      <c r="CU257" s="238">
        <v>4973072.4832782997</v>
      </c>
      <c r="CV257" s="238">
        <v>44.906224539999997</v>
      </c>
      <c r="CW257" s="238">
        <v>-94.052975880000005</v>
      </c>
      <c r="CX257" s="238" t="s">
        <v>359</v>
      </c>
      <c r="CY257" s="238" t="s">
        <v>811</v>
      </c>
    </row>
    <row r="258" spans="1:103" x14ac:dyDescent="0.25">
      <c r="A258" s="238">
        <v>843026</v>
      </c>
      <c r="B258" s="238">
        <v>3</v>
      </c>
      <c r="C258" s="238">
        <v>7</v>
      </c>
      <c r="D258" s="238">
        <v>157.93899999999999</v>
      </c>
      <c r="E258" s="238">
        <v>43</v>
      </c>
      <c r="G258" s="238" t="s">
        <v>750</v>
      </c>
      <c r="H258" s="238">
        <v>8</v>
      </c>
      <c r="I258" s="238">
        <v>22</v>
      </c>
      <c r="K258" s="238">
        <v>20202168</v>
      </c>
      <c r="L258" s="238">
        <v>202690158</v>
      </c>
      <c r="M258" s="238">
        <v>9</v>
      </c>
      <c r="N258" s="238">
        <v>25</v>
      </c>
      <c r="O258" s="238">
        <v>2020</v>
      </c>
      <c r="P258" s="238" t="s">
        <v>362</v>
      </c>
      <c r="Q258" s="238">
        <v>14</v>
      </c>
      <c r="R258" s="238" t="s">
        <v>419</v>
      </c>
      <c r="S258" s="238">
        <v>4</v>
      </c>
      <c r="T258" s="238">
        <v>0</v>
      </c>
      <c r="U258" s="238">
        <v>2</v>
      </c>
      <c r="V258" s="238">
        <v>5</v>
      </c>
      <c r="W258" s="238">
        <v>10</v>
      </c>
      <c r="X258" s="238">
        <v>3</v>
      </c>
      <c r="Y258" s="238">
        <v>1</v>
      </c>
      <c r="Z258" s="238">
        <v>2</v>
      </c>
      <c r="AB258" s="238">
        <v>1</v>
      </c>
      <c r="AC258" s="238">
        <v>98</v>
      </c>
      <c r="AD258" s="238">
        <v>7</v>
      </c>
      <c r="AF258" s="238" t="s">
        <v>426</v>
      </c>
      <c r="AG258" s="238">
        <v>10</v>
      </c>
      <c r="AH258" s="238">
        <v>2</v>
      </c>
      <c r="AI258" s="238">
        <v>4</v>
      </c>
      <c r="AJ258" s="238">
        <v>1</v>
      </c>
      <c r="AK258" s="238">
        <v>21</v>
      </c>
      <c r="AL258" s="238">
        <v>67</v>
      </c>
      <c r="AM258" s="238" t="s">
        <v>363</v>
      </c>
      <c r="AN258" s="238">
        <v>5</v>
      </c>
      <c r="AO258" s="238">
        <v>2</v>
      </c>
      <c r="AS258" s="238">
        <v>12</v>
      </c>
      <c r="AT258" s="238">
        <v>23</v>
      </c>
      <c r="AU258" s="238">
        <v>55</v>
      </c>
      <c r="AV258" s="238">
        <v>11</v>
      </c>
      <c r="AW258" s="238">
        <v>21</v>
      </c>
      <c r="AX258" s="238">
        <v>2</v>
      </c>
      <c r="AY258" s="238">
        <v>4</v>
      </c>
      <c r="AZ258" s="238">
        <v>3</v>
      </c>
      <c r="BA258" s="238">
        <v>21</v>
      </c>
      <c r="BB258" s="238">
        <v>66</v>
      </c>
      <c r="BC258" s="238" t="s">
        <v>354</v>
      </c>
      <c r="BD258" s="238">
        <v>5</v>
      </c>
      <c r="BE258" s="238">
        <v>1</v>
      </c>
      <c r="BI258" s="238">
        <v>13</v>
      </c>
      <c r="BJ258" s="238">
        <v>9</v>
      </c>
      <c r="BK258" s="238">
        <v>60</v>
      </c>
      <c r="BL258" s="238">
        <v>11</v>
      </c>
      <c r="BM258" s="238">
        <v>21</v>
      </c>
      <c r="CT258" s="238">
        <v>416863.525527052</v>
      </c>
      <c r="CU258" s="238">
        <v>4973070.3666073997</v>
      </c>
      <c r="CV258" s="238">
        <v>44.906204250000002</v>
      </c>
      <c r="CW258" s="238">
        <v>-94.053109579999997</v>
      </c>
      <c r="CX258" s="238" t="s">
        <v>359</v>
      </c>
      <c r="CY258" s="238" t="s">
        <v>812</v>
      </c>
    </row>
    <row r="259" spans="1:103" x14ac:dyDescent="0.25">
      <c r="A259" s="238">
        <v>426433</v>
      </c>
      <c r="B259" s="238">
        <v>3</v>
      </c>
      <c r="C259" s="238">
        <v>7</v>
      </c>
      <c r="D259" s="238">
        <v>157.94</v>
      </c>
      <c r="E259" s="238">
        <v>43</v>
      </c>
      <c r="G259" s="238" t="s">
        <v>750</v>
      </c>
      <c r="H259" s="238">
        <v>8</v>
      </c>
      <c r="I259" s="238">
        <v>22</v>
      </c>
      <c r="K259" s="238">
        <v>17200624</v>
      </c>
      <c r="M259" s="238">
        <v>2</v>
      </c>
      <c r="N259" s="238">
        <v>28</v>
      </c>
      <c r="O259" s="238">
        <v>2017</v>
      </c>
      <c r="P259" s="238" t="s">
        <v>368</v>
      </c>
      <c r="Q259" s="238">
        <v>19</v>
      </c>
      <c r="R259" s="238" t="s">
        <v>369</v>
      </c>
      <c r="S259" s="238">
        <v>5</v>
      </c>
      <c r="T259" s="238">
        <v>0</v>
      </c>
      <c r="U259" s="238">
        <v>2</v>
      </c>
      <c r="V259" s="238">
        <v>5</v>
      </c>
      <c r="W259" s="238">
        <v>10</v>
      </c>
      <c r="X259" s="238">
        <v>3</v>
      </c>
      <c r="Y259" s="238">
        <v>4</v>
      </c>
      <c r="Z259" s="238">
        <v>2</v>
      </c>
      <c r="AB259" s="238">
        <v>2</v>
      </c>
      <c r="AC259" s="238">
        <v>98</v>
      </c>
      <c r="AD259" s="238" t="s">
        <v>581</v>
      </c>
      <c r="AF259" s="238" t="s">
        <v>426</v>
      </c>
      <c r="AG259" s="238">
        <v>9</v>
      </c>
      <c r="AH259" s="238">
        <v>2</v>
      </c>
      <c r="AI259" s="238">
        <v>2</v>
      </c>
      <c r="AJ259" s="238">
        <v>4</v>
      </c>
      <c r="AK259" s="238">
        <v>24</v>
      </c>
      <c r="AL259" s="238">
        <v>16</v>
      </c>
      <c r="AM259" s="238" t="s">
        <v>363</v>
      </c>
      <c r="AN259" s="238">
        <v>5</v>
      </c>
      <c r="AO259" s="238">
        <v>2</v>
      </c>
      <c r="AP259" s="238">
        <v>68</v>
      </c>
      <c r="AS259" s="238">
        <v>12</v>
      </c>
      <c r="AT259" s="238">
        <v>23</v>
      </c>
      <c r="AU259" s="238">
        <v>60</v>
      </c>
      <c r="AV259" s="238">
        <v>11</v>
      </c>
      <c r="AW259" s="238">
        <v>21</v>
      </c>
      <c r="AX259" s="238">
        <v>2</v>
      </c>
      <c r="AY259" s="238">
        <v>2</v>
      </c>
      <c r="AZ259" s="238">
        <v>3</v>
      </c>
      <c r="BA259" s="238">
        <v>27</v>
      </c>
      <c r="BB259" s="238">
        <v>53</v>
      </c>
      <c r="BC259" s="238" t="s">
        <v>354</v>
      </c>
      <c r="BD259" s="238">
        <v>5</v>
      </c>
      <c r="BE259" s="238">
        <v>1</v>
      </c>
      <c r="BI259" s="238">
        <v>12</v>
      </c>
      <c r="BJ259" s="238">
        <v>23</v>
      </c>
      <c r="BK259" s="238">
        <v>60</v>
      </c>
      <c r="BL259" s="238">
        <v>11</v>
      </c>
      <c r="BM259" s="238">
        <v>21</v>
      </c>
      <c r="CT259" s="238">
        <v>416878.342223352</v>
      </c>
      <c r="CU259" s="238">
        <v>4973072.4832782997</v>
      </c>
      <c r="CV259" s="238">
        <v>44.906225030000002</v>
      </c>
      <c r="CW259" s="238">
        <v>-94.052922269999996</v>
      </c>
      <c r="CX259" s="238" t="s">
        <v>359</v>
      </c>
      <c r="CY259" s="238" t="s">
        <v>813</v>
      </c>
    </row>
    <row r="260" spans="1:103" x14ac:dyDescent="0.25">
      <c r="A260" s="238">
        <v>628172</v>
      </c>
      <c r="B260" s="238">
        <v>3</v>
      </c>
      <c r="C260" s="238">
        <v>7</v>
      </c>
      <c r="D260" s="238">
        <v>157.959</v>
      </c>
      <c r="E260" s="238">
        <v>43</v>
      </c>
      <c r="G260" s="238" t="s">
        <v>750</v>
      </c>
      <c r="H260" s="238">
        <v>8</v>
      </c>
      <c r="I260" s="238">
        <v>22</v>
      </c>
      <c r="K260" s="238">
        <v>18201957</v>
      </c>
      <c r="M260" s="238">
        <v>8</v>
      </c>
      <c r="N260" s="238">
        <v>9</v>
      </c>
      <c r="O260" s="238">
        <v>2018</v>
      </c>
      <c r="P260" s="238" t="s">
        <v>384</v>
      </c>
      <c r="Q260" s="238">
        <v>8</v>
      </c>
      <c r="R260" s="238" t="s">
        <v>356</v>
      </c>
      <c r="S260" s="238">
        <v>3</v>
      </c>
      <c r="T260" s="238">
        <v>0</v>
      </c>
      <c r="U260" s="238">
        <v>2</v>
      </c>
      <c r="V260" s="238">
        <v>5</v>
      </c>
      <c r="W260" s="238">
        <v>10</v>
      </c>
      <c r="X260" s="238">
        <v>3</v>
      </c>
      <c r="Y260" s="238">
        <v>1</v>
      </c>
      <c r="Z260" s="238">
        <v>1</v>
      </c>
      <c r="AB260" s="238">
        <v>1</v>
      </c>
      <c r="AC260" s="238">
        <v>98</v>
      </c>
      <c r="AD260" s="238" t="s">
        <v>581</v>
      </c>
      <c r="AF260" s="238" t="s">
        <v>426</v>
      </c>
      <c r="AG260" s="238">
        <v>10</v>
      </c>
      <c r="AH260" s="238">
        <v>2</v>
      </c>
      <c r="AI260" s="238">
        <v>2</v>
      </c>
      <c r="AJ260" s="238">
        <v>1</v>
      </c>
      <c r="AK260" s="238">
        <v>21</v>
      </c>
      <c r="AL260" s="238">
        <v>59</v>
      </c>
      <c r="AM260" s="238" t="s">
        <v>363</v>
      </c>
      <c r="AN260" s="238">
        <v>90</v>
      </c>
      <c r="AO260" s="238">
        <v>2</v>
      </c>
      <c r="AS260" s="238">
        <v>12</v>
      </c>
      <c r="AT260" s="238">
        <v>23</v>
      </c>
      <c r="AU260" s="238">
        <v>55</v>
      </c>
      <c r="AV260" s="238">
        <v>11</v>
      </c>
      <c r="AW260" s="238">
        <v>21</v>
      </c>
      <c r="AX260" s="238">
        <v>2</v>
      </c>
      <c r="AY260" s="238">
        <v>49</v>
      </c>
      <c r="AZ260" s="238">
        <v>4</v>
      </c>
      <c r="BA260" s="238">
        <v>21</v>
      </c>
      <c r="BB260" s="238">
        <v>42</v>
      </c>
      <c r="BC260" s="238" t="s">
        <v>354</v>
      </c>
      <c r="BD260" s="238">
        <v>5</v>
      </c>
      <c r="BE260" s="238">
        <v>1</v>
      </c>
      <c r="BI260" s="238">
        <v>12</v>
      </c>
      <c r="BJ260" s="238">
        <v>9</v>
      </c>
      <c r="BK260" s="238">
        <v>60</v>
      </c>
      <c r="BL260" s="238">
        <v>11</v>
      </c>
      <c r="BM260" s="238">
        <v>21</v>
      </c>
      <c r="CT260" s="238">
        <v>416907.97561595199</v>
      </c>
      <c r="CU260" s="238">
        <v>4973068.2499364996</v>
      </c>
      <c r="CV260" s="238">
        <v>44.906190389999999</v>
      </c>
      <c r="CW260" s="238">
        <v>-94.05254626</v>
      </c>
      <c r="CX260" s="238" t="s">
        <v>359</v>
      </c>
      <c r="CY260" s="238" t="s">
        <v>814</v>
      </c>
    </row>
    <row r="261" spans="1:103" x14ac:dyDescent="0.25">
      <c r="A261" s="238">
        <v>820902</v>
      </c>
      <c r="B261" s="238">
        <v>3</v>
      </c>
      <c r="C261" s="238">
        <v>7</v>
      </c>
      <c r="D261" s="238">
        <v>157.959</v>
      </c>
      <c r="E261" s="238">
        <v>43</v>
      </c>
      <c r="G261" s="238" t="s">
        <v>750</v>
      </c>
      <c r="H261" s="238">
        <v>8</v>
      </c>
      <c r="I261" s="238">
        <v>22</v>
      </c>
      <c r="K261" s="238">
        <v>20201607</v>
      </c>
      <c r="L261" s="238">
        <v>202030088</v>
      </c>
      <c r="M261" s="238">
        <v>7</v>
      </c>
      <c r="N261" s="238">
        <v>21</v>
      </c>
      <c r="O261" s="238">
        <v>2020</v>
      </c>
      <c r="P261" s="238" t="s">
        <v>368</v>
      </c>
      <c r="Q261" s="238">
        <v>16</v>
      </c>
      <c r="R261" s="238" t="s">
        <v>356</v>
      </c>
      <c r="S261" s="238">
        <v>3</v>
      </c>
      <c r="T261" s="238">
        <v>0</v>
      </c>
      <c r="U261" s="238">
        <v>2</v>
      </c>
      <c r="V261" s="238">
        <v>5</v>
      </c>
      <c r="W261" s="238">
        <v>10</v>
      </c>
      <c r="X261" s="238">
        <v>3</v>
      </c>
      <c r="Y261" s="238">
        <v>1</v>
      </c>
      <c r="Z261" s="238">
        <v>1</v>
      </c>
      <c r="AB261" s="238">
        <v>1</v>
      </c>
      <c r="AC261" s="238">
        <v>98</v>
      </c>
      <c r="AD261" s="238">
        <v>7</v>
      </c>
      <c r="AF261" s="238" t="s">
        <v>426</v>
      </c>
      <c r="AG261" s="238">
        <v>10</v>
      </c>
      <c r="AH261" s="238">
        <v>2</v>
      </c>
      <c r="AI261" s="238">
        <v>2</v>
      </c>
      <c r="AJ261" s="238">
        <v>2</v>
      </c>
      <c r="AK261" s="238">
        <v>21</v>
      </c>
      <c r="AL261" s="238">
        <v>63</v>
      </c>
      <c r="AM261" s="238" t="s">
        <v>363</v>
      </c>
      <c r="AN261" s="238">
        <v>5</v>
      </c>
      <c r="AO261" s="238">
        <v>2</v>
      </c>
      <c r="AS261" s="238">
        <v>12</v>
      </c>
      <c r="AT261" s="238">
        <v>23</v>
      </c>
      <c r="AU261" s="238">
        <v>55</v>
      </c>
      <c r="AV261" s="238">
        <v>11</v>
      </c>
      <c r="AW261" s="238">
        <v>21</v>
      </c>
      <c r="AX261" s="238">
        <v>2</v>
      </c>
      <c r="AY261" s="238">
        <v>4</v>
      </c>
      <c r="AZ261" s="238">
        <v>4</v>
      </c>
      <c r="BA261" s="238">
        <v>21</v>
      </c>
      <c r="BB261" s="238">
        <v>30</v>
      </c>
      <c r="BC261" s="238" t="s">
        <v>354</v>
      </c>
      <c r="BD261" s="238">
        <v>5</v>
      </c>
      <c r="BE261" s="238">
        <v>1</v>
      </c>
      <c r="BI261" s="238">
        <v>12</v>
      </c>
      <c r="BJ261" s="238">
        <v>9</v>
      </c>
      <c r="BK261" s="238">
        <v>60</v>
      </c>
      <c r="BL261" s="238">
        <v>11</v>
      </c>
      <c r="BM261" s="238">
        <v>21</v>
      </c>
      <c r="CT261" s="238">
        <v>416895.27559055202</v>
      </c>
      <c r="CU261" s="238">
        <v>4973085.1833036998</v>
      </c>
      <c r="CV261" s="238">
        <v>44.906341320000003</v>
      </c>
      <c r="CW261" s="238">
        <v>-94.052709890000003</v>
      </c>
      <c r="CX261" s="238" t="s">
        <v>359</v>
      </c>
      <c r="CY261" s="238" t="s">
        <v>815</v>
      </c>
    </row>
    <row r="262" spans="1:103" x14ac:dyDescent="0.25">
      <c r="A262" s="238">
        <v>755671</v>
      </c>
      <c r="B262" s="238">
        <v>3</v>
      </c>
      <c r="C262" s="238">
        <v>7</v>
      </c>
      <c r="D262" s="238">
        <v>157.97200000000001</v>
      </c>
      <c r="E262" s="238">
        <v>43</v>
      </c>
      <c r="G262" s="238" t="s">
        <v>750</v>
      </c>
      <c r="H262" s="238">
        <v>8</v>
      </c>
      <c r="I262" s="238">
        <v>22</v>
      </c>
      <c r="K262" s="238">
        <v>19202676</v>
      </c>
      <c r="M262" s="238">
        <v>10</v>
      </c>
      <c r="N262" s="238">
        <v>18</v>
      </c>
      <c r="O262" s="238">
        <v>2019</v>
      </c>
      <c r="P262" s="238" t="s">
        <v>362</v>
      </c>
      <c r="Q262" s="238">
        <v>18</v>
      </c>
      <c r="R262" s="238" t="s">
        <v>356</v>
      </c>
      <c r="S262" s="238">
        <v>5</v>
      </c>
      <c r="T262" s="238">
        <v>0</v>
      </c>
      <c r="U262" s="238">
        <v>2</v>
      </c>
      <c r="V262" s="238">
        <v>12</v>
      </c>
      <c r="W262" s="238">
        <v>10</v>
      </c>
      <c r="X262" s="238">
        <v>2</v>
      </c>
      <c r="Y262" s="238">
        <v>4</v>
      </c>
      <c r="Z262" s="238">
        <v>1</v>
      </c>
      <c r="AB262" s="238">
        <v>1</v>
      </c>
      <c r="AC262" s="238">
        <v>98</v>
      </c>
      <c r="AD262" s="238" t="s">
        <v>581</v>
      </c>
      <c r="AF262" s="238" t="s">
        <v>426</v>
      </c>
      <c r="AG262" s="238">
        <v>7</v>
      </c>
      <c r="AH262" s="238">
        <v>2</v>
      </c>
      <c r="AI262" s="238">
        <v>4</v>
      </c>
      <c r="AJ262" s="238">
        <v>4</v>
      </c>
      <c r="AK262" s="238">
        <v>21</v>
      </c>
      <c r="AL262" s="238">
        <v>31</v>
      </c>
      <c r="AM262" s="238" t="s">
        <v>354</v>
      </c>
      <c r="AN262" s="238">
        <v>5</v>
      </c>
      <c r="AO262" s="238">
        <v>4</v>
      </c>
      <c r="AP262" s="238">
        <v>71</v>
      </c>
      <c r="AS262" s="238">
        <v>12</v>
      </c>
      <c r="AT262" s="238">
        <v>9</v>
      </c>
      <c r="AU262" s="238">
        <v>60</v>
      </c>
      <c r="AV262" s="238">
        <v>11</v>
      </c>
      <c r="AW262" s="238">
        <v>21</v>
      </c>
      <c r="AX262" s="238">
        <v>2</v>
      </c>
      <c r="AY262" s="238">
        <v>4</v>
      </c>
      <c r="AZ262" s="238">
        <v>4</v>
      </c>
      <c r="BA262" s="238">
        <v>27</v>
      </c>
      <c r="BB262" s="238">
        <v>55</v>
      </c>
      <c r="BC262" s="238" t="s">
        <v>354</v>
      </c>
      <c r="BD262" s="238">
        <v>5</v>
      </c>
      <c r="BE262" s="238">
        <v>71</v>
      </c>
      <c r="BI262" s="238">
        <v>12</v>
      </c>
      <c r="BJ262" s="238">
        <v>9</v>
      </c>
      <c r="BK262" s="238">
        <v>60</v>
      </c>
      <c r="BL262" s="238">
        <v>11</v>
      </c>
      <c r="BM262" s="238">
        <v>21</v>
      </c>
      <c r="CT262" s="238">
        <v>416929.142324952</v>
      </c>
      <c r="CU262" s="238">
        <v>4973072.4832782997</v>
      </c>
      <c r="CV262" s="238">
        <v>44.906230960000002</v>
      </c>
      <c r="CW262" s="238">
        <v>-94.052278880000003</v>
      </c>
      <c r="CX262" s="238" t="s">
        <v>359</v>
      </c>
      <c r="CY262" s="238" t="s">
        <v>816</v>
      </c>
    </row>
    <row r="263" spans="1:103" x14ac:dyDescent="0.25">
      <c r="A263" s="238">
        <v>495978</v>
      </c>
      <c r="B263" s="238">
        <v>3</v>
      </c>
      <c r="C263" s="238">
        <v>7</v>
      </c>
      <c r="D263" s="238">
        <v>158.012</v>
      </c>
      <c r="E263" s="238">
        <v>43</v>
      </c>
      <c r="G263" s="238" t="s">
        <v>750</v>
      </c>
      <c r="H263" s="238">
        <v>8</v>
      </c>
      <c r="I263" s="238">
        <v>22</v>
      </c>
      <c r="K263" s="238">
        <v>17008753</v>
      </c>
      <c r="M263" s="238">
        <v>8</v>
      </c>
      <c r="N263" s="238">
        <v>22</v>
      </c>
      <c r="O263" s="238">
        <v>2017</v>
      </c>
      <c r="P263" s="238" t="s">
        <v>368</v>
      </c>
      <c r="Q263" s="238">
        <v>15</v>
      </c>
      <c r="R263" s="238" t="s">
        <v>356</v>
      </c>
      <c r="S263" s="238">
        <v>5</v>
      </c>
      <c r="T263" s="238">
        <v>0</v>
      </c>
      <c r="U263" s="238">
        <v>2</v>
      </c>
      <c r="V263" s="238">
        <v>12</v>
      </c>
      <c r="W263" s="238">
        <v>10</v>
      </c>
      <c r="X263" s="238">
        <v>2</v>
      </c>
      <c r="Y263" s="238">
        <v>1</v>
      </c>
      <c r="Z263" s="238">
        <v>1</v>
      </c>
      <c r="AB263" s="238">
        <v>1</v>
      </c>
      <c r="AC263" s="238">
        <v>98</v>
      </c>
      <c r="AD263" s="238" t="s">
        <v>581</v>
      </c>
      <c r="AF263" s="238" t="s">
        <v>426</v>
      </c>
      <c r="AG263" s="238">
        <v>7</v>
      </c>
      <c r="AH263" s="238">
        <v>2</v>
      </c>
      <c r="AI263" s="238">
        <v>48</v>
      </c>
      <c r="AJ263" s="238">
        <v>4</v>
      </c>
      <c r="AK263" s="238">
        <v>33</v>
      </c>
      <c r="AL263" s="238">
        <v>37</v>
      </c>
      <c r="AM263" s="238" t="s">
        <v>354</v>
      </c>
      <c r="AN263" s="238">
        <v>5</v>
      </c>
      <c r="AO263" s="238">
        <v>11</v>
      </c>
      <c r="AS263" s="238">
        <v>12</v>
      </c>
      <c r="AT263" s="238">
        <v>9</v>
      </c>
      <c r="AU263" s="238">
        <v>60</v>
      </c>
      <c r="AV263" s="238">
        <v>11</v>
      </c>
      <c r="AW263" s="238">
        <v>21</v>
      </c>
      <c r="AX263" s="238">
        <v>2</v>
      </c>
      <c r="AY263" s="238">
        <v>3</v>
      </c>
      <c r="AZ263" s="238">
        <v>4</v>
      </c>
      <c r="BA263" s="238">
        <v>34</v>
      </c>
      <c r="BB263" s="238">
        <v>57</v>
      </c>
      <c r="BC263" s="238" t="s">
        <v>354</v>
      </c>
      <c r="BD263" s="238">
        <v>5</v>
      </c>
      <c r="BE263" s="238">
        <v>1</v>
      </c>
      <c r="BI263" s="238">
        <v>12</v>
      </c>
      <c r="BJ263" s="238">
        <v>9</v>
      </c>
      <c r="BK263" s="238">
        <v>60</v>
      </c>
      <c r="BL263" s="238">
        <v>11</v>
      </c>
      <c r="BM263" s="238">
        <v>21</v>
      </c>
      <c r="CT263" s="238">
        <v>416993.23383243999</v>
      </c>
      <c r="CU263" s="238">
        <v>4973071.3184421901</v>
      </c>
      <c r="CV263" s="238">
        <v>44.906227960000002</v>
      </c>
      <c r="CW263" s="238">
        <v>-94.051466959999999</v>
      </c>
      <c r="CX263" s="238" t="s">
        <v>359</v>
      </c>
      <c r="CY263" s="238" t="s">
        <v>817</v>
      </c>
    </row>
    <row r="264" spans="1:103" x14ac:dyDescent="0.25">
      <c r="A264" s="238">
        <v>780395</v>
      </c>
      <c r="B264" s="238">
        <v>3</v>
      </c>
      <c r="C264" s="238">
        <v>7</v>
      </c>
      <c r="D264" s="238">
        <v>158.21199999999999</v>
      </c>
      <c r="E264" s="238">
        <v>43</v>
      </c>
      <c r="G264" s="238" t="s">
        <v>750</v>
      </c>
      <c r="H264" s="238">
        <v>8</v>
      </c>
      <c r="I264" s="238">
        <v>22</v>
      </c>
      <c r="K264" s="238">
        <v>20200121</v>
      </c>
      <c r="L264" s="238">
        <v>200140370</v>
      </c>
      <c r="M264" s="238">
        <v>1</v>
      </c>
      <c r="N264" s="238">
        <v>14</v>
      </c>
      <c r="O264" s="238">
        <v>2020</v>
      </c>
      <c r="P264" s="238" t="s">
        <v>368</v>
      </c>
      <c r="Q264" s="238">
        <v>7</v>
      </c>
      <c r="R264" s="238" t="s">
        <v>369</v>
      </c>
      <c r="S264" s="238">
        <v>5</v>
      </c>
      <c r="T264" s="238">
        <v>0</v>
      </c>
      <c r="U264" s="238">
        <v>1</v>
      </c>
      <c r="W264" s="238">
        <v>48</v>
      </c>
      <c r="X264" s="238">
        <v>2</v>
      </c>
      <c r="Y264" s="238">
        <v>6</v>
      </c>
      <c r="Z264" s="238">
        <v>1</v>
      </c>
      <c r="AB264" s="238">
        <v>5</v>
      </c>
      <c r="AC264" s="238">
        <v>98</v>
      </c>
      <c r="AD264" s="238">
        <v>7</v>
      </c>
      <c r="AF264" s="238" t="s">
        <v>426</v>
      </c>
      <c r="AG264" s="238">
        <v>3</v>
      </c>
      <c r="AH264" s="238">
        <v>2</v>
      </c>
      <c r="AI264" s="238">
        <v>3</v>
      </c>
      <c r="AJ264" s="238">
        <v>3</v>
      </c>
      <c r="AK264" s="238">
        <v>21</v>
      </c>
      <c r="AL264" s="238">
        <v>35</v>
      </c>
      <c r="AM264" s="238" t="s">
        <v>354</v>
      </c>
      <c r="AN264" s="238">
        <v>5</v>
      </c>
      <c r="AO264" s="238">
        <v>1</v>
      </c>
      <c r="AS264" s="238">
        <v>12</v>
      </c>
      <c r="AT264" s="238">
        <v>9</v>
      </c>
      <c r="AU264" s="238">
        <v>60</v>
      </c>
      <c r="AV264" s="238">
        <v>11</v>
      </c>
      <c r="AW264" s="238">
        <v>21</v>
      </c>
      <c r="CT264" s="238">
        <v>417301.67640335299</v>
      </c>
      <c r="CU264" s="238">
        <v>4973068.2499364996</v>
      </c>
      <c r="CV264" s="238">
        <v>44.906236239999998</v>
      </c>
      <c r="CW264" s="238">
        <v>-94.047560000000004</v>
      </c>
      <c r="CX264" s="238" t="s">
        <v>359</v>
      </c>
      <c r="CY264" s="238" t="s">
        <v>818</v>
      </c>
    </row>
    <row r="265" spans="1:103" x14ac:dyDescent="0.25">
      <c r="A265" s="238">
        <v>10996554</v>
      </c>
      <c r="B265" s="238">
        <v>3</v>
      </c>
      <c r="C265" s="238">
        <v>7</v>
      </c>
      <c r="D265" s="238">
        <v>158.369</v>
      </c>
      <c r="E265" s="238">
        <v>43</v>
      </c>
      <c r="G265" s="238" t="s">
        <v>748</v>
      </c>
      <c r="H265" s="238">
        <v>8</v>
      </c>
      <c r="I265" s="238">
        <v>22</v>
      </c>
      <c r="K265" s="238">
        <v>14201669</v>
      </c>
      <c r="L265" s="238">
        <v>143230252</v>
      </c>
      <c r="M265" s="238">
        <v>11</v>
      </c>
      <c r="N265" s="238">
        <v>18</v>
      </c>
      <c r="O265" s="238">
        <v>2014</v>
      </c>
      <c r="P265" s="238" t="s">
        <v>368</v>
      </c>
      <c r="Q265" s="238">
        <v>8</v>
      </c>
      <c r="S265" s="238">
        <v>4</v>
      </c>
      <c r="T265" s="238">
        <v>0</v>
      </c>
      <c r="U265" s="238">
        <v>2</v>
      </c>
      <c r="V265" s="238">
        <v>10</v>
      </c>
      <c r="W265" s="238">
        <v>10</v>
      </c>
      <c r="X265" s="238">
        <v>2</v>
      </c>
      <c r="Y265" s="238">
        <v>1</v>
      </c>
      <c r="Z265" s="238">
        <v>2</v>
      </c>
      <c r="AB265" s="238">
        <v>1</v>
      </c>
      <c r="AC265" s="238">
        <v>98</v>
      </c>
      <c r="AD265" s="238" t="s">
        <v>428</v>
      </c>
      <c r="AE265" s="238" t="s">
        <v>819</v>
      </c>
      <c r="AF265" s="238" t="s">
        <v>426</v>
      </c>
      <c r="AG265" s="238">
        <v>5</v>
      </c>
      <c r="AH265" s="238">
        <v>2</v>
      </c>
      <c r="AI265" s="238">
        <v>4</v>
      </c>
      <c r="AJ265" s="238">
        <v>3</v>
      </c>
      <c r="AK265" s="238">
        <v>27</v>
      </c>
      <c r="AL265" s="238">
        <v>55</v>
      </c>
      <c r="AM265" s="238" t="s">
        <v>354</v>
      </c>
      <c r="AN265" s="238">
        <v>5</v>
      </c>
      <c r="AO265" s="238">
        <v>15</v>
      </c>
      <c r="AP265" s="238">
        <v>6</v>
      </c>
      <c r="AS265" s="238">
        <v>5</v>
      </c>
      <c r="AT265" s="238">
        <v>98</v>
      </c>
      <c r="AU265" s="238">
        <v>60</v>
      </c>
      <c r="AV265" s="238">
        <v>11</v>
      </c>
      <c r="AW265" s="238">
        <v>21</v>
      </c>
      <c r="AX265" s="238">
        <v>2</v>
      </c>
      <c r="AY265" s="238">
        <v>2</v>
      </c>
      <c r="AZ265" s="238">
        <v>3</v>
      </c>
      <c r="BA265" s="238">
        <v>8</v>
      </c>
      <c r="BB265" s="238">
        <v>23</v>
      </c>
      <c r="BC265" s="238" t="s">
        <v>363</v>
      </c>
      <c r="BD265" s="238">
        <v>5</v>
      </c>
      <c r="BE265" s="238">
        <v>1</v>
      </c>
      <c r="BI265" s="238">
        <v>5</v>
      </c>
      <c r="BJ265" s="238">
        <v>98</v>
      </c>
      <c r="BK265" s="238">
        <v>60</v>
      </c>
      <c r="BL265" s="238">
        <v>11</v>
      </c>
      <c r="BM265" s="238">
        <v>21</v>
      </c>
      <c r="CT265" s="238">
        <v>417568</v>
      </c>
      <c r="CU265" s="238">
        <v>4973055</v>
      </c>
      <c r="CV265" s="238">
        <v>44.9061466</v>
      </c>
      <c r="CW265" s="238">
        <v>-94.044184900000005</v>
      </c>
      <c r="CX265" s="238" t="s">
        <v>359</v>
      </c>
      <c r="CY265" s="238" t="s">
        <v>820</v>
      </c>
    </row>
    <row r="266" spans="1:103" x14ac:dyDescent="0.25">
      <c r="A266" s="238">
        <v>678009</v>
      </c>
      <c r="B266" s="238">
        <v>3</v>
      </c>
      <c r="C266" s="238">
        <v>7</v>
      </c>
      <c r="D266" s="238">
        <v>158.374</v>
      </c>
      <c r="E266" s="238">
        <v>43</v>
      </c>
      <c r="G266" s="238" t="s">
        <v>750</v>
      </c>
      <c r="H266" s="238">
        <v>8</v>
      </c>
      <c r="I266" s="238">
        <v>22</v>
      </c>
      <c r="K266" s="238">
        <v>2019000717</v>
      </c>
      <c r="M266" s="238">
        <v>1</v>
      </c>
      <c r="N266" s="238">
        <v>22</v>
      </c>
      <c r="O266" s="238">
        <v>2019</v>
      </c>
      <c r="P266" s="238" t="s">
        <v>368</v>
      </c>
      <c r="Q266" s="238">
        <v>9</v>
      </c>
      <c r="R266" s="238">
        <v>98</v>
      </c>
      <c r="S266" s="238">
        <v>4</v>
      </c>
      <c r="T266" s="238">
        <v>0</v>
      </c>
      <c r="U266" s="238">
        <v>1</v>
      </c>
      <c r="W266" s="238">
        <v>83</v>
      </c>
      <c r="X266" s="238">
        <v>2</v>
      </c>
      <c r="Y266" s="238">
        <v>1</v>
      </c>
      <c r="Z266" s="238">
        <v>2</v>
      </c>
      <c r="AA266" s="238">
        <v>7</v>
      </c>
      <c r="AB266" s="238">
        <v>3</v>
      </c>
      <c r="AC266" s="238">
        <v>98</v>
      </c>
      <c r="AD266" s="238" t="s">
        <v>581</v>
      </c>
      <c r="AF266" s="238" t="s">
        <v>426</v>
      </c>
      <c r="AG266" s="238">
        <v>3</v>
      </c>
      <c r="AH266" s="238">
        <v>2</v>
      </c>
      <c r="AI266" s="238">
        <v>4</v>
      </c>
      <c r="AJ266" s="238">
        <v>4</v>
      </c>
      <c r="AK266" s="238">
        <v>27</v>
      </c>
      <c r="AL266" s="238">
        <v>71</v>
      </c>
      <c r="AM266" s="238" t="s">
        <v>363</v>
      </c>
      <c r="AN266" s="238">
        <v>5</v>
      </c>
      <c r="AO266" s="238">
        <v>71</v>
      </c>
      <c r="AP266" s="238">
        <v>72</v>
      </c>
      <c r="AS266" s="238">
        <v>12</v>
      </c>
      <c r="AT266" s="238">
        <v>98</v>
      </c>
      <c r="AU266" s="238">
        <v>60</v>
      </c>
      <c r="AV266" s="238">
        <v>11</v>
      </c>
      <c r="AW266" s="238">
        <v>21</v>
      </c>
      <c r="CT266" s="238">
        <v>417575.61535224802</v>
      </c>
      <c r="CU266" s="238">
        <v>4973054.1162614999</v>
      </c>
      <c r="CV266" s="238">
        <v>44.906140809999997</v>
      </c>
      <c r="CW266" s="238">
        <v>-94.044088220000006</v>
      </c>
      <c r="CX266" s="238" t="s">
        <v>359</v>
      </c>
      <c r="CY266" s="238" t="s">
        <v>821</v>
      </c>
    </row>
    <row r="267" spans="1:103" x14ac:dyDescent="0.25">
      <c r="A267" s="238">
        <v>780393</v>
      </c>
      <c r="B267" s="238">
        <v>3</v>
      </c>
      <c r="C267" s="238">
        <v>7</v>
      </c>
      <c r="D267" s="238">
        <v>158.38800000000001</v>
      </c>
      <c r="E267" s="238">
        <v>43</v>
      </c>
      <c r="G267" s="238" t="s">
        <v>750</v>
      </c>
      <c r="H267" s="238">
        <v>8</v>
      </c>
      <c r="I267" s="238">
        <v>22</v>
      </c>
      <c r="K267" s="238">
        <v>20200109</v>
      </c>
      <c r="L267" s="238">
        <v>200130449</v>
      </c>
      <c r="M267" s="238">
        <v>1</v>
      </c>
      <c r="N267" s="238">
        <v>13</v>
      </c>
      <c r="O267" s="238">
        <v>2020</v>
      </c>
      <c r="P267" s="238" t="s">
        <v>361</v>
      </c>
      <c r="Q267" s="238">
        <v>10</v>
      </c>
      <c r="R267" s="238" t="s">
        <v>369</v>
      </c>
      <c r="S267" s="238">
        <v>5</v>
      </c>
      <c r="T267" s="238">
        <v>0</v>
      </c>
      <c r="U267" s="238">
        <v>2</v>
      </c>
      <c r="V267" s="238">
        <v>15</v>
      </c>
      <c r="W267" s="238">
        <v>10</v>
      </c>
      <c r="X267" s="238">
        <v>16</v>
      </c>
      <c r="Y267" s="238">
        <v>1</v>
      </c>
      <c r="Z267" s="238">
        <v>7</v>
      </c>
      <c r="AB267" s="238">
        <v>5</v>
      </c>
      <c r="AC267" s="238">
        <v>98</v>
      </c>
      <c r="AD267" s="238">
        <v>7</v>
      </c>
      <c r="AF267" s="238" t="s">
        <v>426</v>
      </c>
      <c r="AG267" s="238">
        <v>90</v>
      </c>
      <c r="AH267" s="238">
        <v>2</v>
      </c>
      <c r="AI267" s="238">
        <v>2</v>
      </c>
      <c r="AJ267" s="238">
        <v>3</v>
      </c>
      <c r="AK267" s="238">
        <v>21</v>
      </c>
      <c r="AL267" s="238">
        <v>16</v>
      </c>
      <c r="AM267" s="238" t="s">
        <v>363</v>
      </c>
      <c r="AN267" s="238">
        <v>5</v>
      </c>
      <c r="AO267" s="238">
        <v>72</v>
      </c>
      <c r="AS267" s="238">
        <v>12</v>
      </c>
      <c r="AT267" s="238">
        <v>9</v>
      </c>
      <c r="AU267" s="238">
        <v>60</v>
      </c>
      <c r="AV267" s="238">
        <v>11</v>
      </c>
      <c r="AW267" s="238">
        <v>21</v>
      </c>
      <c r="AX267" s="238">
        <v>2</v>
      </c>
      <c r="AY267" s="238">
        <v>49</v>
      </c>
      <c r="AZ267" s="238">
        <v>3</v>
      </c>
      <c r="BA267" s="238">
        <v>24</v>
      </c>
      <c r="BB267" s="238">
        <v>61</v>
      </c>
      <c r="BC267" s="238" t="s">
        <v>354</v>
      </c>
      <c r="BD267" s="238">
        <v>5</v>
      </c>
      <c r="BE267" s="238">
        <v>1</v>
      </c>
      <c r="BI267" s="238">
        <v>12</v>
      </c>
      <c r="BJ267" s="238">
        <v>9</v>
      </c>
      <c r="BK267" s="238">
        <v>60</v>
      </c>
      <c r="BL267" s="238">
        <v>11</v>
      </c>
      <c r="BM267" s="238">
        <v>21</v>
      </c>
      <c r="CT267" s="238">
        <v>417585.310303954</v>
      </c>
      <c r="CU267" s="238">
        <v>4973051.3165693004</v>
      </c>
      <c r="CV267" s="238">
        <v>44.906116730000001</v>
      </c>
      <c r="CW267" s="238">
        <v>-94.043964979999998</v>
      </c>
      <c r="CX267" s="238" t="s">
        <v>359</v>
      </c>
      <c r="CY267" s="238" t="s">
        <v>822</v>
      </c>
    </row>
    <row r="268" spans="1:103" x14ac:dyDescent="0.25">
      <c r="A268" s="238">
        <v>395328</v>
      </c>
      <c r="B268" s="238">
        <v>3</v>
      </c>
      <c r="C268" s="238">
        <v>7</v>
      </c>
      <c r="D268" s="238">
        <v>158.45599999999999</v>
      </c>
      <c r="E268" s="238">
        <v>43</v>
      </c>
      <c r="G268" s="238" t="s">
        <v>750</v>
      </c>
      <c r="H268" s="238">
        <v>8</v>
      </c>
      <c r="I268" s="238">
        <v>22</v>
      </c>
      <c r="K268" s="238">
        <v>16202367</v>
      </c>
      <c r="M268" s="238">
        <v>11</v>
      </c>
      <c r="N268" s="238">
        <v>11</v>
      </c>
      <c r="O268" s="238">
        <v>2016</v>
      </c>
      <c r="P268" s="238" t="s">
        <v>362</v>
      </c>
      <c r="Q268" s="238">
        <v>6</v>
      </c>
      <c r="R268" s="238" t="s">
        <v>369</v>
      </c>
      <c r="S268" s="238">
        <v>2</v>
      </c>
      <c r="T268" s="238">
        <v>0</v>
      </c>
      <c r="U268" s="238">
        <v>2</v>
      </c>
      <c r="V268" s="238">
        <v>12</v>
      </c>
      <c r="W268" s="238">
        <v>10</v>
      </c>
      <c r="X268" s="238">
        <v>16</v>
      </c>
      <c r="Y268" s="238">
        <v>2</v>
      </c>
      <c r="Z268" s="238">
        <v>1</v>
      </c>
      <c r="AB268" s="238">
        <v>1</v>
      </c>
      <c r="AC268" s="238">
        <v>98</v>
      </c>
      <c r="AD268" s="238" t="s">
        <v>581</v>
      </c>
      <c r="AF268" s="238" t="s">
        <v>426</v>
      </c>
      <c r="AG268" s="238">
        <v>7</v>
      </c>
      <c r="AH268" s="238">
        <v>2</v>
      </c>
      <c r="AI268" s="238">
        <v>2</v>
      </c>
      <c r="AJ268" s="238">
        <v>3</v>
      </c>
      <c r="AK268" s="238">
        <v>21</v>
      </c>
      <c r="AL268" s="238">
        <v>26</v>
      </c>
      <c r="AM268" s="238" t="s">
        <v>354</v>
      </c>
      <c r="AN268" s="238">
        <v>5</v>
      </c>
      <c r="AO268" s="238">
        <v>74</v>
      </c>
      <c r="AS268" s="238">
        <v>12</v>
      </c>
      <c r="AT268" s="238">
        <v>98</v>
      </c>
      <c r="AU268" s="238">
        <v>60</v>
      </c>
      <c r="AV268" s="238">
        <v>11</v>
      </c>
      <c r="AW268" s="238">
        <v>21</v>
      </c>
      <c r="AX268" s="238">
        <v>2</v>
      </c>
      <c r="AY268" s="238">
        <v>2</v>
      </c>
      <c r="AZ268" s="238">
        <v>3</v>
      </c>
      <c r="BA268" s="238">
        <v>26</v>
      </c>
      <c r="BB268" s="238">
        <v>51</v>
      </c>
      <c r="BC268" s="238" t="s">
        <v>354</v>
      </c>
      <c r="BD268" s="238">
        <v>5</v>
      </c>
      <c r="BE268" s="238">
        <v>1</v>
      </c>
      <c r="BI268" s="238">
        <v>12</v>
      </c>
      <c r="BJ268" s="238">
        <v>98</v>
      </c>
      <c r="BK268" s="238">
        <v>60</v>
      </c>
      <c r="BL268" s="238">
        <v>11</v>
      </c>
      <c r="BM268" s="238">
        <v>21</v>
      </c>
      <c r="CT268" s="238">
        <v>417708.07721615501</v>
      </c>
      <c r="CU268" s="238">
        <v>4973057.6665820004</v>
      </c>
      <c r="CV268" s="238">
        <v>44.906188090000001</v>
      </c>
      <c r="CW268" s="238">
        <v>-94.042411150000007</v>
      </c>
      <c r="CX268" s="238" t="s">
        <v>359</v>
      </c>
      <c r="CY268" s="238" t="s">
        <v>823</v>
      </c>
    </row>
    <row r="269" spans="1:103" x14ac:dyDescent="0.25">
      <c r="A269" s="238">
        <v>10752072</v>
      </c>
      <c r="B269" s="238">
        <v>3</v>
      </c>
      <c r="C269" s="238">
        <v>7</v>
      </c>
      <c r="D269" s="238">
        <v>158.529</v>
      </c>
      <c r="E269" s="238">
        <v>43</v>
      </c>
      <c r="G269" s="238" t="s">
        <v>748</v>
      </c>
      <c r="H269" s="238">
        <v>8</v>
      </c>
      <c r="I269" s="238">
        <v>22</v>
      </c>
      <c r="K269" s="238">
        <v>11201368</v>
      </c>
      <c r="L269" s="238">
        <v>113130199</v>
      </c>
      <c r="M269" s="238">
        <v>11</v>
      </c>
      <c r="N269" s="238">
        <v>3</v>
      </c>
      <c r="O269" s="238">
        <v>2011</v>
      </c>
      <c r="P269" s="238" t="s">
        <v>384</v>
      </c>
      <c r="Q269" s="238">
        <v>12</v>
      </c>
      <c r="S269" s="238">
        <v>5</v>
      </c>
      <c r="T269" s="238">
        <v>0</v>
      </c>
      <c r="U269" s="238">
        <v>2</v>
      </c>
      <c r="V269" s="238">
        <v>1</v>
      </c>
      <c r="W269" s="238">
        <v>10</v>
      </c>
      <c r="X269" s="238">
        <v>2</v>
      </c>
      <c r="Y269" s="238">
        <v>1</v>
      </c>
      <c r="Z269" s="238">
        <v>1</v>
      </c>
      <c r="AB269" s="238">
        <v>1</v>
      </c>
      <c r="AC269" s="238">
        <v>98</v>
      </c>
      <c r="AD269" s="238" t="s">
        <v>428</v>
      </c>
      <c r="AE269" s="238" t="s">
        <v>824</v>
      </c>
      <c r="AF269" s="238" t="s">
        <v>426</v>
      </c>
      <c r="AG269" s="238">
        <v>7</v>
      </c>
      <c r="AH269" s="238">
        <v>2</v>
      </c>
      <c r="AI269" s="238">
        <v>2</v>
      </c>
      <c r="AJ269" s="238">
        <v>3</v>
      </c>
      <c r="AK269" s="238">
        <v>27</v>
      </c>
      <c r="AL269" s="238">
        <v>30</v>
      </c>
      <c r="AM269" s="238" t="s">
        <v>363</v>
      </c>
      <c r="AN269" s="238">
        <v>5</v>
      </c>
      <c r="AO269" s="238">
        <v>15</v>
      </c>
      <c r="AS269" s="238">
        <v>5</v>
      </c>
      <c r="AT269" s="238">
        <v>98</v>
      </c>
      <c r="AU269" s="238">
        <v>60</v>
      </c>
      <c r="AV269" s="238">
        <v>11</v>
      </c>
      <c r="AW269" s="238">
        <v>21</v>
      </c>
      <c r="AX269" s="238">
        <v>2</v>
      </c>
      <c r="AY269" s="238">
        <v>2</v>
      </c>
      <c r="AZ269" s="238">
        <v>3</v>
      </c>
      <c r="BA269" s="238">
        <v>26</v>
      </c>
      <c r="BB269" s="238">
        <v>47</v>
      </c>
      <c r="BC269" s="238" t="s">
        <v>354</v>
      </c>
      <c r="BD269" s="238">
        <v>5</v>
      </c>
      <c r="BE269" s="238">
        <v>1</v>
      </c>
      <c r="BI269" s="238">
        <v>5</v>
      </c>
      <c r="BJ269" s="238">
        <v>98</v>
      </c>
      <c r="BK269" s="238">
        <v>60</v>
      </c>
      <c r="BL269" s="238">
        <v>11</v>
      </c>
      <c r="BM269" s="238">
        <v>21</v>
      </c>
      <c r="CT269" s="238">
        <v>417826</v>
      </c>
      <c r="CU269" s="238">
        <v>4973054</v>
      </c>
      <c r="CV269" s="238">
        <v>44.906167199999999</v>
      </c>
      <c r="CW269" s="238">
        <v>-94.040921100000006</v>
      </c>
      <c r="CX269" s="238" t="s">
        <v>359</v>
      </c>
      <c r="CY269" s="238" t="s">
        <v>825</v>
      </c>
    </row>
    <row r="270" spans="1:103" x14ac:dyDescent="0.25">
      <c r="A270" s="238">
        <v>867205</v>
      </c>
      <c r="B270" s="238">
        <v>3</v>
      </c>
      <c r="C270" s="238">
        <v>7</v>
      </c>
      <c r="D270" s="238">
        <v>158.74</v>
      </c>
      <c r="E270" s="238">
        <v>43</v>
      </c>
      <c r="G270" s="238" t="s">
        <v>750</v>
      </c>
      <c r="H270" s="238">
        <v>8</v>
      </c>
      <c r="I270" s="238">
        <v>22</v>
      </c>
      <c r="K270" s="238">
        <v>20202784</v>
      </c>
      <c r="L270" s="238">
        <v>203440007</v>
      </c>
      <c r="M270" s="238">
        <v>12</v>
      </c>
      <c r="N270" s="238">
        <v>9</v>
      </c>
      <c r="O270" s="238">
        <v>2020</v>
      </c>
      <c r="P270" s="238" t="s">
        <v>355</v>
      </c>
      <c r="Q270" s="238">
        <v>6</v>
      </c>
      <c r="R270" s="238" t="s">
        <v>369</v>
      </c>
      <c r="S270" s="238">
        <v>0</v>
      </c>
      <c r="T270" s="238">
        <v>0</v>
      </c>
      <c r="U270" s="238">
        <v>2</v>
      </c>
      <c r="V270" s="238">
        <v>10</v>
      </c>
      <c r="W270" s="238">
        <v>10</v>
      </c>
      <c r="X270" s="238">
        <v>2</v>
      </c>
      <c r="Y270" s="238">
        <v>6</v>
      </c>
      <c r="Z270" s="238">
        <v>1</v>
      </c>
      <c r="AB270" s="238">
        <v>1</v>
      </c>
      <c r="AC270" s="238">
        <v>98</v>
      </c>
      <c r="AD270" s="238">
        <v>7</v>
      </c>
      <c r="AF270" s="238" t="s">
        <v>426</v>
      </c>
      <c r="AG270" s="238">
        <v>5</v>
      </c>
      <c r="AH270" s="238">
        <v>2</v>
      </c>
      <c r="AI270" s="238">
        <v>3</v>
      </c>
      <c r="AJ270" s="238">
        <v>3</v>
      </c>
      <c r="AK270" s="238">
        <v>29</v>
      </c>
      <c r="AL270" s="238">
        <v>45</v>
      </c>
      <c r="AM270" s="238" t="s">
        <v>354</v>
      </c>
      <c r="AN270" s="238">
        <v>5</v>
      </c>
      <c r="AO270" s="238">
        <v>7</v>
      </c>
      <c r="AP270" s="238">
        <v>69</v>
      </c>
      <c r="AS270" s="238">
        <v>12</v>
      </c>
      <c r="AT270" s="238">
        <v>9</v>
      </c>
      <c r="AU270" s="238">
        <v>60</v>
      </c>
      <c r="AV270" s="238">
        <v>11</v>
      </c>
      <c r="AW270" s="238">
        <v>21</v>
      </c>
      <c r="AX270" s="238">
        <v>2</v>
      </c>
      <c r="AY270" s="238">
        <v>4</v>
      </c>
      <c r="AZ270" s="238">
        <v>3</v>
      </c>
      <c r="BA270" s="238">
        <v>24</v>
      </c>
      <c r="BB270" s="238">
        <v>42</v>
      </c>
      <c r="BC270" s="238" t="s">
        <v>363</v>
      </c>
      <c r="BD270" s="238">
        <v>5</v>
      </c>
      <c r="BE270" s="238">
        <v>1</v>
      </c>
      <c r="BI270" s="238">
        <v>12</v>
      </c>
      <c r="BJ270" s="238">
        <v>9</v>
      </c>
      <c r="BK270" s="238">
        <v>60</v>
      </c>
      <c r="BL270" s="238">
        <v>11</v>
      </c>
      <c r="BM270" s="238">
        <v>21</v>
      </c>
      <c r="CT270" s="238">
        <v>418152.57810515701</v>
      </c>
      <c r="CU270" s="238">
        <v>4973055.5499111004</v>
      </c>
      <c r="CV270" s="238">
        <v>44.90622029</v>
      </c>
      <c r="CW270" s="238">
        <v>-94.036781140000002</v>
      </c>
      <c r="CX270" s="238" t="s">
        <v>359</v>
      </c>
      <c r="CY270" s="238" t="s">
        <v>826</v>
      </c>
    </row>
    <row r="271" spans="1:103" x14ac:dyDescent="0.25">
      <c r="A271" s="238">
        <v>343003</v>
      </c>
      <c r="B271" s="238">
        <v>3</v>
      </c>
      <c r="C271" s="238">
        <v>7</v>
      </c>
      <c r="D271" s="238">
        <v>158.91399999999999</v>
      </c>
      <c r="E271" s="238">
        <v>43</v>
      </c>
      <c r="G271" s="238" t="s">
        <v>750</v>
      </c>
      <c r="H271" s="238">
        <v>8</v>
      </c>
      <c r="I271" s="238">
        <v>22</v>
      </c>
      <c r="K271" s="238">
        <v>16200760</v>
      </c>
      <c r="M271" s="238">
        <v>4</v>
      </c>
      <c r="N271" s="238">
        <v>15</v>
      </c>
      <c r="O271" s="238">
        <v>2016</v>
      </c>
      <c r="P271" s="238" t="s">
        <v>362</v>
      </c>
      <c r="Q271" s="238">
        <v>15</v>
      </c>
      <c r="R271" s="238" t="s">
        <v>356</v>
      </c>
      <c r="S271" s="238">
        <v>5</v>
      </c>
      <c r="T271" s="238">
        <v>0</v>
      </c>
      <c r="U271" s="238">
        <v>1</v>
      </c>
      <c r="W271" s="238">
        <v>75</v>
      </c>
      <c r="X271" s="238">
        <v>3</v>
      </c>
      <c r="Y271" s="238">
        <v>1</v>
      </c>
      <c r="Z271" s="238">
        <v>2</v>
      </c>
      <c r="AB271" s="238">
        <v>1</v>
      </c>
      <c r="AC271" s="238">
        <v>98</v>
      </c>
      <c r="AD271" s="238" t="s">
        <v>581</v>
      </c>
      <c r="AF271" s="238" t="s">
        <v>426</v>
      </c>
      <c r="AG271" s="238">
        <v>3</v>
      </c>
      <c r="AH271" s="238">
        <v>2</v>
      </c>
      <c r="AI271" s="238">
        <v>49</v>
      </c>
      <c r="AJ271" s="238">
        <v>4</v>
      </c>
      <c r="AK271" s="238">
        <v>21</v>
      </c>
      <c r="AL271" s="238">
        <v>59</v>
      </c>
      <c r="AM271" s="238" t="s">
        <v>354</v>
      </c>
      <c r="AN271" s="238">
        <v>5</v>
      </c>
      <c r="AO271" s="238">
        <v>90</v>
      </c>
      <c r="AS271" s="238">
        <v>12</v>
      </c>
      <c r="AT271" s="238">
        <v>23</v>
      </c>
      <c r="AU271" s="238">
        <v>60</v>
      </c>
      <c r="AV271" s="238">
        <v>11</v>
      </c>
      <c r="AW271" s="238">
        <v>21</v>
      </c>
      <c r="CT271" s="238">
        <v>418444.678689358</v>
      </c>
      <c r="CU271" s="238">
        <v>4973055.5499111004</v>
      </c>
      <c r="CV271" s="238">
        <v>44.906253820000003</v>
      </c>
      <c r="CW271" s="238">
        <v>-94.033081629999998</v>
      </c>
      <c r="CX271" s="238" t="s">
        <v>391</v>
      </c>
      <c r="CY271" s="238" t="s">
        <v>827</v>
      </c>
    </row>
    <row r="272" spans="1:103" x14ac:dyDescent="0.25">
      <c r="A272" s="238">
        <v>487191</v>
      </c>
      <c r="B272" s="238">
        <v>3</v>
      </c>
      <c r="C272" s="238">
        <v>7</v>
      </c>
      <c r="D272" s="238">
        <v>158.91399999999999</v>
      </c>
      <c r="E272" s="238">
        <v>43</v>
      </c>
      <c r="G272" s="238" t="s">
        <v>750</v>
      </c>
      <c r="H272" s="238">
        <v>8</v>
      </c>
      <c r="I272" s="238">
        <v>22</v>
      </c>
      <c r="K272" s="238" t="s">
        <v>828</v>
      </c>
      <c r="M272" s="238">
        <v>7</v>
      </c>
      <c r="N272" s="238">
        <v>14</v>
      </c>
      <c r="O272" s="238">
        <v>2017</v>
      </c>
      <c r="P272" s="238" t="s">
        <v>362</v>
      </c>
      <c r="Q272" s="238">
        <v>9</v>
      </c>
      <c r="R272" s="238" t="s">
        <v>419</v>
      </c>
      <c r="S272" s="238">
        <v>4</v>
      </c>
      <c r="T272" s="238">
        <v>0</v>
      </c>
      <c r="U272" s="238">
        <v>2</v>
      </c>
      <c r="V272" s="238">
        <v>5</v>
      </c>
      <c r="W272" s="238">
        <v>10</v>
      </c>
      <c r="X272" s="238">
        <v>3</v>
      </c>
      <c r="Y272" s="238">
        <v>1</v>
      </c>
      <c r="Z272" s="238">
        <v>2</v>
      </c>
      <c r="AB272" s="238">
        <v>1</v>
      </c>
      <c r="AC272" s="238">
        <v>98</v>
      </c>
      <c r="AD272" s="238" t="s">
        <v>581</v>
      </c>
      <c r="AF272" s="238" t="s">
        <v>426</v>
      </c>
      <c r="AG272" s="238">
        <v>10</v>
      </c>
      <c r="AH272" s="238">
        <v>2</v>
      </c>
      <c r="AI272" s="238">
        <v>2</v>
      </c>
      <c r="AJ272" s="238">
        <v>1</v>
      </c>
      <c r="AK272" s="238">
        <v>21</v>
      </c>
      <c r="AL272" s="238">
        <v>37</v>
      </c>
      <c r="AM272" s="238" t="s">
        <v>354</v>
      </c>
      <c r="AN272" s="238">
        <v>5</v>
      </c>
      <c r="AO272" s="238">
        <v>2</v>
      </c>
      <c r="AP272" s="238">
        <v>99</v>
      </c>
      <c r="AS272" s="238">
        <v>12</v>
      </c>
      <c r="AT272" s="238">
        <v>23</v>
      </c>
      <c r="AU272" s="238">
        <v>55</v>
      </c>
      <c r="AV272" s="238">
        <v>11</v>
      </c>
      <c r="AW272" s="238">
        <v>21</v>
      </c>
      <c r="AX272" s="238">
        <v>2</v>
      </c>
      <c r="AY272" s="238">
        <v>2</v>
      </c>
      <c r="AZ272" s="238">
        <v>4</v>
      </c>
      <c r="BA272" s="238">
        <v>21</v>
      </c>
      <c r="BB272" s="238">
        <v>29</v>
      </c>
      <c r="BC272" s="238" t="s">
        <v>354</v>
      </c>
      <c r="BD272" s="238">
        <v>5</v>
      </c>
      <c r="BE272" s="238">
        <v>1</v>
      </c>
      <c r="BI272" s="238">
        <v>12</v>
      </c>
      <c r="BJ272" s="238">
        <v>9</v>
      </c>
      <c r="BK272" s="238">
        <v>60</v>
      </c>
      <c r="BL272" s="238">
        <v>11</v>
      </c>
      <c r="BM272" s="238">
        <v>21</v>
      </c>
      <c r="CT272" s="238">
        <v>418444.678689358</v>
      </c>
      <c r="CU272" s="238">
        <v>4973055.5499111004</v>
      </c>
      <c r="CV272" s="238">
        <v>44.906253820000003</v>
      </c>
      <c r="CW272" s="238">
        <v>-94.033081629999998</v>
      </c>
      <c r="CX272" s="238" t="s">
        <v>359</v>
      </c>
      <c r="CY272" s="238" t="s">
        <v>829</v>
      </c>
    </row>
    <row r="273" spans="1:103" x14ac:dyDescent="0.25">
      <c r="A273" s="238">
        <v>10832833</v>
      </c>
      <c r="B273" s="238">
        <v>3</v>
      </c>
      <c r="C273" s="238">
        <v>7</v>
      </c>
      <c r="D273" s="238">
        <v>158.93100000000001</v>
      </c>
      <c r="E273" s="238">
        <v>43</v>
      </c>
      <c r="G273" s="238" t="s">
        <v>748</v>
      </c>
      <c r="H273" s="238">
        <v>8</v>
      </c>
      <c r="I273" s="238">
        <v>22</v>
      </c>
      <c r="L273" s="238">
        <v>123180066</v>
      </c>
      <c r="M273" s="238">
        <v>10</v>
      </c>
      <c r="N273" s="238">
        <v>11</v>
      </c>
      <c r="O273" s="238">
        <v>2012</v>
      </c>
      <c r="P273" s="238" t="s">
        <v>384</v>
      </c>
      <c r="Q273" s="238">
        <v>5</v>
      </c>
      <c r="S273" s="238">
        <v>5</v>
      </c>
      <c r="T273" s="238">
        <v>0</v>
      </c>
      <c r="U273" s="238">
        <v>1</v>
      </c>
      <c r="V273" s="238">
        <v>8</v>
      </c>
      <c r="W273" s="238">
        <v>16</v>
      </c>
      <c r="Y273" s="238">
        <v>7</v>
      </c>
      <c r="Z273" s="238">
        <v>1</v>
      </c>
      <c r="AB273" s="238">
        <v>1</v>
      </c>
      <c r="AC273" s="238">
        <v>98</v>
      </c>
      <c r="AF273" s="238" t="s">
        <v>426</v>
      </c>
      <c r="AG273" s="238">
        <v>4</v>
      </c>
      <c r="AH273" s="238">
        <v>2</v>
      </c>
      <c r="AI273" s="238">
        <v>3</v>
      </c>
      <c r="AJ273" s="238">
        <v>4</v>
      </c>
      <c r="AK273" s="238">
        <v>21</v>
      </c>
      <c r="AL273" s="238">
        <v>33</v>
      </c>
      <c r="AM273" s="238" t="s">
        <v>354</v>
      </c>
      <c r="AT273" s="238">
        <v>98</v>
      </c>
      <c r="AU273" s="238">
        <v>60</v>
      </c>
      <c r="CT273" s="238">
        <v>418472</v>
      </c>
      <c r="CU273" s="238">
        <v>4973059</v>
      </c>
      <c r="CV273" s="238">
        <v>44.906289800000003</v>
      </c>
      <c r="CW273" s="238">
        <v>-94.032731600000005</v>
      </c>
      <c r="CX273" s="238" t="s">
        <v>359</v>
      </c>
    </row>
    <row r="274" spans="1:103" x14ac:dyDescent="0.25">
      <c r="A274" s="238">
        <v>10903979</v>
      </c>
      <c r="B274" s="238">
        <v>3</v>
      </c>
      <c r="C274" s="238">
        <v>7</v>
      </c>
      <c r="D274" s="238">
        <v>158.93100000000001</v>
      </c>
      <c r="E274" s="238">
        <v>43</v>
      </c>
      <c r="G274" s="238" t="s">
        <v>748</v>
      </c>
      <c r="H274" s="238">
        <v>8</v>
      </c>
      <c r="I274" s="238">
        <v>22</v>
      </c>
      <c r="K274" s="238">
        <v>13201288</v>
      </c>
      <c r="L274" s="238">
        <v>132970152</v>
      </c>
      <c r="M274" s="238">
        <v>10</v>
      </c>
      <c r="N274" s="238">
        <v>22</v>
      </c>
      <c r="O274" s="238">
        <v>2013</v>
      </c>
      <c r="P274" s="238" t="s">
        <v>368</v>
      </c>
      <c r="Q274" s="238">
        <v>8</v>
      </c>
      <c r="S274" s="238">
        <v>4</v>
      </c>
      <c r="T274" s="238">
        <v>0</v>
      </c>
      <c r="U274" s="238">
        <v>2</v>
      </c>
      <c r="V274" s="238">
        <v>5</v>
      </c>
      <c r="W274" s="238">
        <v>10</v>
      </c>
      <c r="X274" s="238">
        <v>3</v>
      </c>
      <c r="Y274" s="238">
        <v>1</v>
      </c>
      <c r="Z274" s="238">
        <v>2</v>
      </c>
      <c r="AB274" s="238">
        <v>1</v>
      </c>
      <c r="AC274" s="238">
        <v>98</v>
      </c>
      <c r="AD274" s="238" t="s">
        <v>428</v>
      </c>
      <c r="AE274" s="238" t="s">
        <v>830</v>
      </c>
      <c r="AF274" s="238" t="s">
        <v>426</v>
      </c>
      <c r="AG274" s="238">
        <v>10</v>
      </c>
      <c r="AH274" s="238">
        <v>2</v>
      </c>
      <c r="AI274" s="238">
        <v>2</v>
      </c>
      <c r="AJ274" s="238">
        <v>1</v>
      </c>
      <c r="AK274" s="238">
        <v>21</v>
      </c>
      <c r="AL274" s="238">
        <v>75</v>
      </c>
      <c r="AM274" s="238" t="s">
        <v>354</v>
      </c>
      <c r="AN274" s="238">
        <v>5</v>
      </c>
      <c r="AO274" s="238">
        <v>2</v>
      </c>
      <c r="AS274" s="238">
        <v>7</v>
      </c>
      <c r="AT274" s="238">
        <v>2</v>
      </c>
      <c r="AU274" s="238">
        <v>60</v>
      </c>
      <c r="AV274" s="238">
        <v>11</v>
      </c>
      <c r="AW274" s="238">
        <v>21</v>
      </c>
      <c r="AX274" s="238">
        <v>2</v>
      </c>
      <c r="AY274" s="238">
        <v>1</v>
      </c>
      <c r="AZ274" s="238">
        <v>3</v>
      </c>
      <c r="BA274" s="238">
        <v>21</v>
      </c>
      <c r="BB274" s="238">
        <v>63</v>
      </c>
      <c r="BC274" s="238" t="s">
        <v>363</v>
      </c>
      <c r="BD274" s="238">
        <v>5</v>
      </c>
      <c r="BE274" s="238">
        <v>1</v>
      </c>
      <c r="BI274" s="238">
        <v>7</v>
      </c>
      <c r="BJ274" s="238">
        <v>2</v>
      </c>
      <c r="BK274" s="238">
        <v>60</v>
      </c>
      <c r="BL274" s="238">
        <v>11</v>
      </c>
      <c r="BM274" s="238">
        <v>21</v>
      </c>
      <c r="CT274" s="238">
        <v>418472</v>
      </c>
      <c r="CU274" s="238">
        <v>4973059</v>
      </c>
      <c r="CV274" s="238">
        <v>44.906289800000003</v>
      </c>
      <c r="CW274" s="238">
        <v>-94.032731600000005</v>
      </c>
      <c r="CX274" s="238" t="s">
        <v>359</v>
      </c>
      <c r="CY274" s="238" t="s">
        <v>831</v>
      </c>
    </row>
    <row r="275" spans="1:103" x14ac:dyDescent="0.25">
      <c r="A275" s="238">
        <v>10960774</v>
      </c>
      <c r="B275" s="238">
        <v>3</v>
      </c>
      <c r="C275" s="238">
        <v>7</v>
      </c>
      <c r="D275" s="238">
        <v>158.93100000000001</v>
      </c>
      <c r="E275" s="238">
        <v>43</v>
      </c>
      <c r="G275" s="238" t="s">
        <v>748</v>
      </c>
      <c r="H275" s="238">
        <v>8</v>
      </c>
      <c r="I275" s="238">
        <v>22</v>
      </c>
      <c r="K275" s="238">
        <v>14200030</v>
      </c>
      <c r="L275" s="238">
        <v>140080358</v>
      </c>
      <c r="M275" s="238">
        <v>1</v>
      </c>
      <c r="N275" s="238">
        <v>5</v>
      </c>
      <c r="O275" s="238">
        <v>2014</v>
      </c>
      <c r="P275" s="238" t="s">
        <v>366</v>
      </c>
      <c r="Q275" s="238">
        <v>15</v>
      </c>
      <c r="R275" s="238" t="s">
        <v>369</v>
      </c>
      <c r="S275" s="238">
        <v>5</v>
      </c>
      <c r="T275" s="238">
        <v>0</v>
      </c>
      <c r="U275" s="238">
        <v>1</v>
      </c>
      <c r="V275" s="238">
        <v>7</v>
      </c>
      <c r="W275" s="238">
        <v>45</v>
      </c>
      <c r="X275" s="238">
        <v>3</v>
      </c>
      <c r="Y275" s="238">
        <v>1</v>
      </c>
      <c r="Z275" s="238">
        <v>2</v>
      </c>
      <c r="AA275" s="238">
        <v>8</v>
      </c>
      <c r="AB275" s="238">
        <v>5</v>
      </c>
      <c r="AC275" s="238">
        <v>98</v>
      </c>
      <c r="AD275" s="238" t="s">
        <v>481</v>
      </c>
      <c r="AE275" s="238">
        <v>9</v>
      </c>
      <c r="AF275" s="238" t="s">
        <v>426</v>
      </c>
      <c r="AG275" s="238">
        <v>3</v>
      </c>
      <c r="AH275" s="238">
        <v>2</v>
      </c>
      <c r="AI275" s="238">
        <v>1</v>
      </c>
      <c r="AJ275" s="238">
        <v>3</v>
      </c>
      <c r="AK275" s="238">
        <v>21</v>
      </c>
      <c r="AL275" s="238">
        <v>31</v>
      </c>
      <c r="AM275" s="238" t="s">
        <v>363</v>
      </c>
      <c r="AN275" s="238">
        <v>99</v>
      </c>
      <c r="AO275" s="238">
        <v>3</v>
      </c>
      <c r="AS275" s="238">
        <v>7</v>
      </c>
      <c r="AT275" s="238">
        <v>2</v>
      </c>
      <c r="AU275" s="238">
        <v>60</v>
      </c>
      <c r="AV275" s="238">
        <v>11</v>
      </c>
      <c r="AW275" s="238">
        <v>21</v>
      </c>
      <c r="CT275" s="238">
        <v>418472</v>
      </c>
      <c r="CU275" s="238">
        <v>4973059</v>
      </c>
      <c r="CV275" s="238">
        <v>44.906289800000003</v>
      </c>
      <c r="CW275" s="238">
        <v>-94.032731600000005</v>
      </c>
      <c r="CX275" s="238" t="s">
        <v>359</v>
      </c>
      <c r="CY275" s="238" t="s">
        <v>832</v>
      </c>
    </row>
    <row r="276" spans="1:103" x14ac:dyDescent="0.25">
      <c r="A276" s="238">
        <v>491367</v>
      </c>
      <c r="B276" s="238">
        <v>3</v>
      </c>
      <c r="C276" s="238">
        <v>7</v>
      </c>
      <c r="D276" s="238">
        <v>158.96600000000001</v>
      </c>
      <c r="E276" s="238">
        <v>43</v>
      </c>
      <c r="G276" s="238" t="s">
        <v>750</v>
      </c>
      <c r="H276" s="238">
        <v>8</v>
      </c>
      <c r="I276" s="238">
        <v>22</v>
      </c>
      <c r="K276" s="238">
        <v>17201983</v>
      </c>
      <c r="M276" s="238">
        <v>8</v>
      </c>
      <c r="N276" s="238">
        <v>3</v>
      </c>
      <c r="O276" s="238">
        <v>2017</v>
      </c>
      <c r="P276" s="238" t="s">
        <v>384</v>
      </c>
      <c r="Q276" s="238">
        <v>6</v>
      </c>
      <c r="R276" s="238" t="s">
        <v>369</v>
      </c>
      <c r="S276" s="238">
        <v>5</v>
      </c>
      <c r="T276" s="238">
        <v>0</v>
      </c>
      <c r="U276" s="238">
        <v>2</v>
      </c>
      <c r="V276" s="238">
        <v>12</v>
      </c>
      <c r="W276" s="238">
        <v>10</v>
      </c>
      <c r="X276" s="238">
        <v>16</v>
      </c>
      <c r="Y276" s="238">
        <v>2</v>
      </c>
      <c r="Z276" s="238">
        <v>3</v>
      </c>
      <c r="AB276" s="238">
        <v>2</v>
      </c>
      <c r="AC276" s="238">
        <v>98</v>
      </c>
      <c r="AD276" s="238" t="s">
        <v>581</v>
      </c>
      <c r="AF276" s="238" t="s">
        <v>426</v>
      </c>
      <c r="AG276" s="238">
        <v>7</v>
      </c>
      <c r="AH276" s="238">
        <v>2</v>
      </c>
      <c r="AI276" s="238">
        <v>4</v>
      </c>
      <c r="AJ276" s="238">
        <v>3</v>
      </c>
      <c r="AK276" s="238">
        <v>21</v>
      </c>
      <c r="AL276" s="238">
        <v>20</v>
      </c>
      <c r="AM276" s="238" t="s">
        <v>354</v>
      </c>
      <c r="AN276" s="238">
        <v>5</v>
      </c>
      <c r="AO276" s="238">
        <v>4</v>
      </c>
      <c r="AS276" s="238">
        <v>12</v>
      </c>
      <c r="AT276" s="238">
        <v>9</v>
      </c>
      <c r="AU276" s="238">
        <v>60</v>
      </c>
      <c r="AV276" s="238">
        <v>11</v>
      </c>
      <c r="AW276" s="238">
        <v>21</v>
      </c>
      <c r="AX276" s="238">
        <v>2</v>
      </c>
      <c r="AY276" s="238">
        <v>3</v>
      </c>
      <c r="AZ276" s="238">
        <v>3</v>
      </c>
      <c r="BA276" s="238">
        <v>24</v>
      </c>
      <c r="BB276" s="238">
        <v>48</v>
      </c>
      <c r="BC276" s="238" t="s">
        <v>354</v>
      </c>
      <c r="BD276" s="238">
        <v>5</v>
      </c>
      <c r="BE276" s="238">
        <v>1</v>
      </c>
      <c r="BI276" s="238">
        <v>12</v>
      </c>
      <c r="BJ276" s="238">
        <v>9</v>
      </c>
      <c r="BK276" s="238">
        <v>60</v>
      </c>
      <c r="BL276" s="238">
        <v>11</v>
      </c>
      <c r="BM276" s="238">
        <v>21</v>
      </c>
      <c r="CT276" s="238">
        <v>418529.34552535799</v>
      </c>
      <c r="CU276" s="238">
        <v>4973068.2499364996</v>
      </c>
      <c r="CV276" s="238">
        <v>44.906377820000003</v>
      </c>
      <c r="CW276" s="238">
        <v>-94.032011350000005</v>
      </c>
      <c r="CX276" s="238" t="s">
        <v>359</v>
      </c>
      <c r="CY276" s="238" t="s">
        <v>833</v>
      </c>
    </row>
    <row r="277" spans="1:103" x14ac:dyDescent="0.25">
      <c r="A277" s="238">
        <v>781140</v>
      </c>
      <c r="B277" s="238">
        <v>3</v>
      </c>
      <c r="C277" s="238">
        <v>7</v>
      </c>
      <c r="D277" s="238">
        <v>159.08199999999999</v>
      </c>
      <c r="E277" s="238">
        <v>43</v>
      </c>
      <c r="G277" s="238" t="s">
        <v>750</v>
      </c>
      <c r="H277" s="238">
        <v>8</v>
      </c>
      <c r="I277" s="238">
        <v>22</v>
      </c>
      <c r="K277" s="238">
        <v>20000580</v>
      </c>
      <c r="L277" s="238">
        <v>200190131</v>
      </c>
      <c r="M277" s="238">
        <v>1</v>
      </c>
      <c r="N277" s="238">
        <v>19</v>
      </c>
      <c r="O277" s="238">
        <v>2020</v>
      </c>
      <c r="P277" s="238" t="s">
        <v>366</v>
      </c>
      <c r="Q277" s="238">
        <v>12</v>
      </c>
      <c r="S277" s="238">
        <v>5</v>
      </c>
      <c r="T277" s="238">
        <v>0</v>
      </c>
      <c r="U277" s="238">
        <v>1</v>
      </c>
      <c r="W277" s="238">
        <v>67</v>
      </c>
      <c r="X277" s="238">
        <v>2</v>
      </c>
      <c r="Y277" s="238">
        <v>1</v>
      </c>
      <c r="Z277" s="238">
        <v>1</v>
      </c>
      <c r="AB277" s="238">
        <v>5</v>
      </c>
      <c r="AC277" s="238">
        <v>98</v>
      </c>
      <c r="AD277" s="238">
        <v>7</v>
      </c>
      <c r="AF277" s="238" t="s">
        <v>426</v>
      </c>
      <c r="AG277" s="238">
        <v>3</v>
      </c>
      <c r="AH277" s="238">
        <v>2</v>
      </c>
      <c r="AI277" s="238">
        <v>4</v>
      </c>
      <c r="AJ277" s="238">
        <v>4</v>
      </c>
      <c r="AK277" s="238">
        <v>21</v>
      </c>
      <c r="AL277" s="238">
        <v>28</v>
      </c>
      <c r="AM277" s="238" t="s">
        <v>363</v>
      </c>
      <c r="AN277" s="238">
        <v>5</v>
      </c>
      <c r="AO277" s="238">
        <v>1</v>
      </c>
      <c r="AS277" s="238">
        <v>12</v>
      </c>
      <c r="AT277" s="238">
        <v>98</v>
      </c>
      <c r="AU277" s="238">
        <v>60</v>
      </c>
      <c r="AV277" s="238">
        <v>11</v>
      </c>
      <c r="AW277" s="238">
        <v>21</v>
      </c>
      <c r="CT277" s="238">
        <v>418702.18039565202</v>
      </c>
      <c r="CU277" s="238">
        <v>4973068.23080857</v>
      </c>
      <c r="CV277" s="238">
        <v>44.906397409999997</v>
      </c>
      <c r="CW277" s="238">
        <v>-94.029822359999997</v>
      </c>
      <c r="CX277" s="238" t="s">
        <v>359</v>
      </c>
      <c r="CY277" s="238" t="s">
        <v>834</v>
      </c>
    </row>
    <row r="278" spans="1:103" x14ac:dyDescent="0.25">
      <c r="A278" s="238">
        <v>446808</v>
      </c>
      <c r="B278" s="238">
        <v>3</v>
      </c>
      <c r="C278" s="238">
        <v>7</v>
      </c>
      <c r="D278" s="238">
        <v>159.10499999999999</v>
      </c>
      <c r="E278" s="238">
        <v>43</v>
      </c>
      <c r="G278" s="238" t="s">
        <v>750</v>
      </c>
      <c r="H278" s="238">
        <v>8</v>
      </c>
      <c r="I278" s="238">
        <v>22</v>
      </c>
      <c r="K278" s="238">
        <v>17003956</v>
      </c>
      <c r="M278" s="238">
        <v>4</v>
      </c>
      <c r="N278" s="238">
        <v>21</v>
      </c>
      <c r="O278" s="238">
        <v>2017</v>
      </c>
      <c r="P278" s="238" t="s">
        <v>362</v>
      </c>
      <c r="Q278" s="238">
        <v>18</v>
      </c>
      <c r="R278" s="238" t="s">
        <v>369</v>
      </c>
      <c r="S278" s="238">
        <v>5</v>
      </c>
      <c r="T278" s="238">
        <v>0</v>
      </c>
      <c r="U278" s="238">
        <v>2</v>
      </c>
      <c r="V278" s="238">
        <v>12</v>
      </c>
      <c r="W278" s="238">
        <v>10</v>
      </c>
      <c r="X278" s="238">
        <v>2</v>
      </c>
      <c r="Y278" s="238">
        <v>3</v>
      </c>
      <c r="Z278" s="238">
        <v>1</v>
      </c>
      <c r="AB278" s="238">
        <v>1</v>
      </c>
      <c r="AC278" s="238">
        <v>98</v>
      </c>
      <c r="AD278" s="238" t="s">
        <v>581</v>
      </c>
      <c r="AF278" s="238" t="s">
        <v>426</v>
      </c>
      <c r="AG278" s="238">
        <v>7</v>
      </c>
      <c r="AH278" s="238">
        <v>2</v>
      </c>
      <c r="AI278" s="238">
        <v>3</v>
      </c>
      <c r="AJ278" s="238">
        <v>3</v>
      </c>
      <c r="AK278" s="238">
        <v>21</v>
      </c>
      <c r="AL278" s="238">
        <v>29</v>
      </c>
      <c r="AM278" s="238" t="s">
        <v>354</v>
      </c>
      <c r="AN278" s="238">
        <v>5</v>
      </c>
      <c r="AO278" s="238">
        <v>99</v>
      </c>
      <c r="AS278" s="238">
        <v>12</v>
      </c>
      <c r="AT278" s="238">
        <v>9</v>
      </c>
      <c r="AU278" s="238">
        <v>60</v>
      </c>
      <c r="AV278" s="238">
        <v>11</v>
      </c>
      <c r="AW278" s="238">
        <v>21</v>
      </c>
      <c r="AX278" s="238">
        <v>2</v>
      </c>
      <c r="AY278" s="238">
        <v>4</v>
      </c>
      <c r="AZ278" s="238">
        <v>3</v>
      </c>
      <c r="BA278" s="238">
        <v>21</v>
      </c>
      <c r="BB278" s="238">
        <v>17</v>
      </c>
      <c r="BC278" s="238" t="s">
        <v>354</v>
      </c>
      <c r="BD278" s="238">
        <v>5</v>
      </c>
      <c r="BE278" s="238">
        <v>1</v>
      </c>
      <c r="BI278" s="238">
        <v>12</v>
      </c>
      <c r="BJ278" s="238">
        <v>9</v>
      </c>
      <c r="BK278" s="238">
        <v>60</v>
      </c>
      <c r="BL278" s="238">
        <v>11</v>
      </c>
      <c r="BM278" s="238">
        <v>21</v>
      </c>
      <c r="CT278" s="238">
        <v>418752.674282205</v>
      </c>
      <c r="CU278" s="238">
        <v>4973061.0686384896</v>
      </c>
      <c r="CV278" s="238">
        <v>44.90633871</v>
      </c>
      <c r="CW278" s="238">
        <v>-94.029181690000001</v>
      </c>
      <c r="CX278" s="238" t="s">
        <v>359</v>
      </c>
      <c r="CY278" s="238" t="s">
        <v>835</v>
      </c>
    </row>
    <row r="279" spans="1:103" x14ac:dyDescent="0.25">
      <c r="A279" s="238">
        <v>783037</v>
      </c>
      <c r="B279" s="238">
        <v>3</v>
      </c>
      <c r="C279" s="238">
        <v>7</v>
      </c>
      <c r="D279" s="238">
        <v>159.11699999999999</v>
      </c>
      <c r="E279" s="238">
        <v>43</v>
      </c>
      <c r="G279" s="238" t="s">
        <v>750</v>
      </c>
      <c r="H279" s="238">
        <v>8</v>
      </c>
      <c r="I279" s="238">
        <v>22</v>
      </c>
      <c r="K279" s="238">
        <v>20200242</v>
      </c>
      <c r="L279" s="238">
        <v>200230379</v>
      </c>
      <c r="M279" s="238">
        <v>1</v>
      </c>
      <c r="N279" s="238">
        <v>23</v>
      </c>
      <c r="O279" s="238">
        <v>2020</v>
      </c>
      <c r="P279" s="238" t="s">
        <v>384</v>
      </c>
      <c r="Q279" s="238">
        <v>6</v>
      </c>
      <c r="R279" s="238" t="s">
        <v>356</v>
      </c>
      <c r="S279" s="238">
        <v>5</v>
      </c>
      <c r="T279" s="238">
        <v>0</v>
      </c>
      <c r="U279" s="238">
        <v>2</v>
      </c>
      <c r="V279" s="238">
        <v>11</v>
      </c>
      <c r="W279" s="238">
        <v>10</v>
      </c>
      <c r="X279" s="238">
        <v>2</v>
      </c>
      <c r="Y279" s="238">
        <v>6</v>
      </c>
      <c r="Z279" s="238">
        <v>6</v>
      </c>
      <c r="AB279" s="238">
        <v>2</v>
      </c>
      <c r="AC279" s="238">
        <v>98</v>
      </c>
      <c r="AD279" s="238">
        <v>7</v>
      </c>
      <c r="AF279" s="238" t="s">
        <v>426</v>
      </c>
      <c r="AG279" s="238">
        <v>6</v>
      </c>
      <c r="AH279" s="238">
        <v>1</v>
      </c>
      <c r="AI279" s="238">
        <v>2</v>
      </c>
      <c r="AJ279" s="238">
        <v>4</v>
      </c>
      <c r="AK279" s="238">
        <v>21</v>
      </c>
      <c r="AS279" s="238">
        <v>12</v>
      </c>
      <c r="AT279" s="238">
        <v>9</v>
      </c>
      <c r="AU279" s="238">
        <v>60</v>
      </c>
      <c r="AV279" s="238">
        <v>11</v>
      </c>
      <c r="AW279" s="238">
        <v>21</v>
      </c>
      <c r="AX279" s="238">
        <v>2</v>
      </c>
      <c r="AY279" s="238">
        <v>4</v>
      </c>
      <c r="AZ279" s="238">
        <v>3</v>
      </c>
      <c r="BA279" s="238">
        <v>21</v>
      </c>
      <c r="BB279" s="238">
        <v>56</v>
      </c>
      <c r="BC279" s="238" t="s">
        <v>354</v>
      </c>
      <c r="BD279" s="238">
        <v>5</v>
      </c>
      <c r="BE279" s="238">
        <v>1</v>
      </c>
      <c r="BI279" s="238">
        <v>12</v>
      </c>
      <c r="BJ279" s="238">
        <v>9</v>
      </c>
      <c r="BK279" s="238">
        <v>60</v>
      </c>
      <c r="BL279" s="238">
        <v>11</v>
      </c>
      <c r="BM279" s="238">
        <v>21</v>
      </c>
      <c r="CT279" s="238">
        <v>418757.945982559</v>
      </c>
      <c r="CU279" s="238">
        <v>4973047.0832275003</v>
      </c>
      <c r="CV279" s="238">
        <v>44.906213440000002</v>
      </c>
      <c r="CW279" s="238">
        <v>-94.029112679999997</v>
      </c>
      <c r="CX279" s="238" t="s">
        <v>359</v>
      </c>
      <c r="CY279" s="238" t="s">
        <v>836</v>
      </c>
    </row>
    <row r="280" spans="1:103" x14ac:dyDescent="0.25">
      <c r="A280" s="238">
        <v>10966902</v>
      </c>
      <c r="B280" s="238">
        <v>3</v>
      </c>
      <c r="C280" s="238">
        <v>7</v>
      </c>
      <c r="D280" s="238">
        <v>159.18100000000001</v>
      </c>
      <c r="E280" s="238">
        <v>43</v>
      </c>
      <c r="G280" s="238" t="s">
        <v>748</v>
      </c>
      <c r="H280" s="238">
        <v>8</v>
      </c>
      <c r="I280" s="238">
        <v>22</v>
      </c>
      <c r="K280" s="238">
        <v>14200354</v>
      </c>
      <c r="L280" s="238">
        <v>140640188</v>
      </c>
      <c r="M280" s="238">
        <v>2</v>
      </c>
      <c r="N280" s="238">
        <v>27</v>
      </c>
      <c r="O280" s="238">
        <v>2014</v>
      </c>
      <c r="P280" s="238" t="s">
        <v>384</v>
      </c>
      <c r="Q280" s="238">
        <v>8</v>
      </c>
      <c r="S280" s="238">
        <v>5</v>
      </c>
      <c r="T280" s="238">
        <v>0</v>
      </c>
      <c r="U280" s="238">
        <v>2</v>
      </c>
      <c r="V280" s="238">
        <v>1</v>
      </c>
      <c r="W280" s="238">
        <v>10</v>
      </c>
      <c r="X280" s="238">
        <v>15</v>
      </c>
      <c r="Y280" s="238">
        <v>1</v>
      </c>
      <c r="Z280" s="238">
        <v>1</v>
      </c>
      <c r="AB280" s="238">
        <v>1</v>
      </c>
      <c r="AC280" s="238">
        <v>98</v>
      </c>
      <c r="AD280" s="238" t="s">
        <v>428</v>
      </c>
      <c r="AE280" s="238">
        <v>9</v>
      </c>
      <c r="AF280" s="238" t="s">
        <v>426</v>
      </c>
      <c r="AG280" s="238">
        <v>7</v>
      </c>
      <c r="AH280" s="238">
        <v>2</v>
      </c>
      <c r="AI280" s="238">
        <v>4</v>
      </c>
      <c r="AJ280" s="238">
        <v>3</v>
      </c>
      <c r="AK280" s="238">
        <v>21</v>
      </c>
      <c r="AL280" s="238">
        <v>48</v>
      </c>
      <c r="AM280" s="238" t="s">
        <v>354</v>
      </c>
      <c r="AN280" s="238">
        <v>5</v>
      </c>
      <c r="AO280" s="238">
        <v>5</v>
      </c>
      <c r="AS280" s="238">
        <v>7</v>
      </c>
      <c r="AT280" s="238">
        <v>98</v>
      </c>
      <c r="AU280" s="238">
        <v>60</v>
      </c>
      <c r="AV280" s="238">
        <v>11</v>
      </c>
      <c r="AW280" s="238">
        <v>21</v>
      </c>
      <c r="AX280" s="238">
        <v>2</v>
      </c>
      <c r="AY280" s="238">
        <v>4</v>
      </c>
      <c r="AZ280" s="238">
        <v>3</v>
      </c>
      <c r="BA280" s="238">
        <v>26</v>
      </c>
      <c r="BB280" s="238">
        <v>50</v>
      </c>
      <c r="BC280" s="238" t="s">
        <v>363</v>
      </c>
      <c r="BD280" s="238">
        <v>5</v>
      </c>
      <c r="BE280" s="238">
        <v>1</v>
      </c>
      <c r="BI280" s="238">
        <v>7</v>
      </c>
      <c r="BJ280" s="238">
        <v>98</v>
      </c>
      <c r="BK280" s="238">
        <v>60</v>
      </c>
      <c r="BL280" s="238">
        <v>11</v>
      </c>
      <c r="BM280" s="238">
        <v>21</v>
      </c>
      <c r="CT280" s="238">
        <v>418875</v>
      </c>
      <c r="CU280" s="238">
        <v>4973058</v>
      </c>
      <c r="CV280" s="238">
        <v>44.906324499999997</v>
      </c>
      <c r="CW280" s="238">
        <v>-94.027637200000001</v>
      </c>
      <c r="CX280" s="238" t="s">
        <v>359</v>
      </c>
      <c r="CY280" s="238" t="s">
        <v>837</v>
      </c>
    </row>
    <row r="281" spans="1:103" x14ac:dyDescent="0.25">
      <c r="A281" s="238">
        <v>522559</v>
      </c>
      <c r="B281" s="238">
        <v>3</v>
      </c>
      <c r="C281" s="238">
        <v>7</v>
      </c>
      <c r="D281" s="238">
        <v>159.232</v>
      </c>
      <c r="E281" s="238">
        <v>43</v>
      </c>
      <c r="G281" s="238" t="s">
        <v>750</v>
      </c>
      <c r="H281" s="238">
        <v>8</v>
      </c>
      <c r="I281" s="238">
        <v>22</v>
      </c>
      <c r="K281" s="238">
        <v>17203136</v>
      </c>
      <c r="M281" s="238">
        <v>12</v>
      </c>
      <c r="N281" s="238">
        <v>5</v>
      </c>
      <c r="O281" s="238">
        <v>2017</v>
      </c>
      <c r="P281" s="238" t="s">
        <v>368</v>
      </c>
      <c r="Q281" s="238">
        <v>6</v>
      </c>
      <c r="R281" s="238" t="s">
        <v>356</v>
      </c>
      <c r="S281" s="238">
        <v>3</v>
      </c>
      <c r="T281" s="238">
        <v>0</v>
      </c>
      <c r="U281" s="238">
        <v>2</v>
      </c>
      <c r="V281" s="238">
        <v>5</v>
      </c>
      <c r="W281" s="238">
        <v>10</v>
      </c>
      <c r="X281" s="238">
        <v>2</v>
      </c>
      <c r="Y281" s="238">
        <v>6</v>
      </c>
      <c r="Z281" s="238">
        <v>1</v>
      </c>
      <c r="AA281" s="238">
        <v>7</v>
      </c>
      <c r="AB281" s="238">
        <v>5</v>
      </c>
      <c r="AC281" s="238">
        <v>98</v>
      </c>
      <c r="AD281" s="238" t="s">
        <v>581</v>
      </c>
      <c r="AF281" s="238" t="s">
        <v>426</v>
      </c>
      <c r="AG281" s="238">
        <v>10</v>
      </c>
      <c r="AH281" s="238">
        <v>2</v>
      </c>
      <c r="AI281" s="238">
        <v>4</v>
      </c>
      <c r="AJ281" s="238">
        <v>3</v>
      </c>
      <c r="AK281" s="238">
        <v>21</v>
      </c>
      <c r="AL281" s="238">
        <v>37</v>
      </c>
      <c r="AM281" s="238" t="s">
        <v>363</v>
      </c>
      <c r="AN281" s="238">
        <v>5</v>
      </c>
      <c r="AO281" s="238">
        <v>71</v>
      </c>
      <c r="AS281" s="238">
        <v>12</v>
      </c>
      <c r="AT281" s="238">
        <v>9</v>
      </c>
      <c r="AU281" s="238">
        <v>60</v>
      </c>
      <c r="AV281" s="238">
        <v>11</v>
      </c>
      <c r="AW281" s="238">
        <v>21</v>
      </c>
      <c r="AX281" s="238">
        <v>2</v>
      </c>
      <c r="AY281" s="238">
        <v>2</v>
      </c>
      <c r="AZ281" s="238">
        <v>3</v>
      </c>
      <c r="BA281" s="238">
        <v>21</v>
      </c>
      <c r="BB281" s="238">
        <v>28</v>
      </c>
      <c r="BC281" s="238" t="s">
        <v>354</v>
      </c>
      <c r="BD281" s="238">
        <v>5</v>
      </c>
      <c r="BE281" s="238">
        <v>1</v>
      </c>
      <c r="BI281" s="238">
        <v>12</v>
      </c>
      <c r="BJ281" s="238">
        <v>9</v>
      </c>
      <c r="BK281" s="238">
        <v>60</v>
      </c>
      <c r="BL281" s="238">
        <v>11</v>
      </c>
      <c r="BM281" s="238">
        <v>21</v>
      </c>
      <c r="CT281" s="238">
        <v>418956.91304716002</v>
      </c>
      <c r="CU281" s="238">
        <v>4973055.5499111004</v>
      </c>
      <c r="CV281" s="238">
        <v>44.906312319999998</v>
      </c>
      <c r="CW281" s="238">
        <v>-94.026594070000002</v>
      </c>
      <c r="CX281" s="238" t="s">
        <v>359</v>
      </c>
      <c r="CY281" s="238" t="s">
        <v>838</v>
      </c>
    </row>
    <row r="282" spans="1:103" x14ac:dyDescent="0.25">
      <c r="A282" s="238">
        <v>10971085</v>
      </c>
      <c r="B282" s="238">
        <v>3</v>
      </c>
      <c r="C282" s="238">
        <v>7</v>
      </c>
      <c r="D282" s="238">
        <v>159.352</v>
      </c>
      <c r="E282" s="238">
        <v>43</v>
      </c>
      <c r="G282" s="238" t="s">
        <v>748</v>
      </c>
      <c r="H282" s="238">
        <v>8</v>
      </c>
      <c r="I282" s="238">
        <v>22</v>
      </c>
      <c r="K282" s="238">
        <v>14200427</v>
      </c>
      <c r="L282" s="238">
        <v>140780238</v>
      </c>
      <c r="M282" s="238">
        <v>3</v>
      </c>
      <c r="N282" s="238">
        <v>7</v>
      </c>
      <c r="O282" s="238">
        <v>2014</v>
      </c>
      <c r="P282" s="238" t="s">
        <v>362</v>
      </c>
      <c r="Q282" s="238">
        <v>18</v>
      </c>
      <c r="S282" s="238">
        <v>4</v>
      </c>
      <c r="T282" s="238">
        <v>0</v>
      </c>
      <c r="U282" s="238">
        <v>1</v>
      </c>
      <c r="V282" s="238">
        <v>7</v>
      </c>
      <c r="W282" s="238">
        <v>83</v>
      </c>
      <c r="X282" s="238">
        <v>2</v>
      </c>
      <c r="Y282" s="238">
        <v>6</v>
      </c>
      <c r="Z282" s="238">
        <v>7</v>
      </c>
      <c r="AB282" s="238">
        <v>5</v>
      </c>
      <c r="AC282" s="238">
        <v>98</v>
      </c>
      <c r="AD282" s="238" t="s">
        <v>428</v>
      </c>
      <c r="AE282" s="238" t="s">
        <v>839</v>
      </c>
      <c r="AF282" s="238" t="s">
        <v>426</v>
      </c>
      <c r="AG282" s="238">
        <v>3</v>
      </c>
      <c r="AH282" s="238">
        <v>2</v>
      </c>
      <c r="AI282" s="238">
        <v>2</v>
      </c>
      <c r="AJ282" s="238">
        <v>4</v>
      </c>
      <c r="AK282" s="238">
        <v>21</v>
      </c>
      <c r="AL282" s="238">
        <v>56</v>
      </c>
      <c r="AM282" s="238" t="s">
        <v>363</v>
      </c>
      <c r="AN282" s="238">
        <v>5</v>
      </c>
      <c r="AS282" s="238">
        <v>7</v>
      </c>
      <c r="AT282" s="238">
        <v>98</v>
      </c>
      <c r="AU282" s="238">
        <v>60</v>
      </c>
      <c r="AV282" s="238">
        <v>11</v>
      </c>
      <c r="AW282" s="238">
        <v>21</v>
      </c>
      <c r="CT282" s="238">
        <v>419150</v>
      </c>
      <c r="CU282" s="238">
        <v>4973046</v>
      </c>
      <c r="CV282" s="238">
        <v>44.906246400000001</v>
      </c>
      <c r="CW282" s="238">
        <v>-94.0241422</v>
      </c>
      <c r="CX282" s="238" t="s">
        <v>359</v>
      </c>
      <c r="CY282" s="238" t="s">
        <v>840</v>
      </c>
    </row>
    <row r="283" spans="1:103" x14ac:dyDescent="0.25">
      <c r="A283" s="238">
        <v>684135</v>
      </c>
      <c r="B283" s="238">
        <v>3</v>
      </c>
      <c r="C283" s="238">
        <v>7</v>
      </c>
      <c r="D283" s="238">
        <v>159.45599999999999</v>
      </c>
      <c r="E283" s="238">
        <v>43</v>
      </c>
      <c r="G283" s="238" t="s">
        <v>750</v>
      </c>
      <c r="H283" s="238">
        <v>8</v>
      </c>
      <c r="I283" s="238">
        <v>22</v>
      </c>
      <c r="K283" s="238">
        <v>19200413</v>
      </c>
      <c r="M283" s="238">
        <v>2</v>
      </c>
      <c r="N283" s="238">
        <v>6</v>
      </c>
      <c r="O283" s="238">
        <v>2019</v>
      </c>
      <c r="P283" s="238" t="s">
        <v>355</v>
      </c>
      <c r="Q283" s="238">
        <v>7</v>
      </c>
      <c r="R283" s="238" t="s">
        <v>369</v>
      </c>
      <c r="S283" s="238">
        <v>5</v>
      </c>
      <c r="T283" s="238">
        <v>0</v>
      </c>
      <c r="U283" s="238">
        <v>2</v>
      </c>
      <c r="V283" s="238">
        <v>12</v>
      </c>
      <c r="W283" s="238">
        <v>10</v>
      </c>
      <c r="X283" s="238">
        <v>16</v>
      </c>
      <c r="Y283" s="238">
        <v>1</v>
      </c>
      <c r="Z283" s="238">
        <v>2</v>
      </c>
      <c r="AB283" s="238">
        <v>3</v>
      </c>
      <c r="AC283" s="238">
        <v>98</v>
      </c>
      <c r="AD283" s="238" t="s">
        <v>581</v>
      </c>
      <c r="AF283" s="238" t="s">
        <v>426</v>
      </c>
      <c r="AG283" s="238">
        <v>7</v>
      </c>
      <c r="AH283" s="238">
        <v>2</v>
      </c>
      <c r="AI283" s="238">
        <v>4</v>
      </c>
      <c r="AJ283" s="238">
        <v>3</v>
      </c>
      <c r="AK283" s="238">
        <v>21</v>
      </c>
      <c r="AL283" s="238">
        <v>65</v>
      </c>
      <c r="AM283" s="238" t="s">
        <v>363</v>
      </c>
      <c r="AN283" s="238">
        <v>5</v>
      </c>
      <c r="AO283" s="238">
        <v>2</v>
      </c>
      <c r="AS283" s="238">
        <v>12</v>
      </c>
      <c r="AT283" s="238">
        <v>9</v>
      </c>
      <c r="AU283" s="238">
        <v>60</v>
      </c>
      <c r="AV283" s="238">
        <v>11</v>
      </c>
      <c r="AW283" s="238">
        <v>22</v>
      </c>
      <c r="AX283" s="238">
        <v>2</v>
      </c>
      <c r="AY283" s="238">
        <v>3</v>
      </c>
      <c r="AZ283" s="238">
        <v>3</v>
      </c>
      <c r="BA283" s="238">
        <v>21</v>
      </c>
      <c r="BB283" s="238">
        <v>17</v>
      </c>
      <c r="BC283" s="238" t="s">
        <v>363</v>
      </c>
      <c r="BD283" s="238">
        <v>5</v>
      </c>
      <c r="BE283" s="238">
        <v>1</v>
      </c>
      <c r="BI283" s="238">
        <v>12</v>
      </c>
      <c r="BJ283" s="238">
        <v>9</v>
      </c>
      <c r="BK283" s="238">
        <v>60</v>
      </c>
      <c r="BL283" s="238">
        <v>11</v>
      </c>
      <c r="BM283" s="238">
        <v>22</v>
      </c>
      <c r="CT283" s="238">
        <v>419316.74710016098</v>
      </c>
      <c r="CU283" s="238">
        <v>4973059.7832528995</v>
      </c>
      <c r="CV283" s="238">
        <v>44.906391309999997</v>
      </c>
      <c r="CW283" s="238">
        <v>-94.022037359999999</v>
      </c>
      <c r="CX283" s="238" t="s">
        <v>359</v>
      </c>
      <c r="CY283" s="238" t="s">
        <v>841</v>
      </c>
    </row>
    <row r="284" spans="1:103" x14ac:dyDescent="0.25">
      <c r="A284" s="238">
        <v>10966424</v>
      </c>
      <c r="B284" s="238">
        <v>3</v>
      </c>
      <c r="C284" s="238">
        <v>7</v>
      </c>
      <c r="D284" s="238">
        <v>159.679</v>
      </c>
      <c r="E284" s="238">
        <v>43</v>
      </c>
      <c r="G284" s="238" t="s">
        <v>748</v>
      </c>
      <c r="H284" s="238">
        <v>8</v>
      </c>
      <c r="I284" s="238">
        <v>22</v>
      </c>
      <c r="K284" s="238">
        <v>14200326</v>
      </c>
      <c r="L284" s="238">
        <v>140590316</v>
      </c>
      <c r="M284" s="238">
        <v>2</v>
      </c>
      <c r="N284" s="238">
        <v>22</v>
      </c>
      <c r="O284" s="238">
        <v>2014</v>
      </c>
      <c r="P284" s="238" t="s">
        <v>364</v>
      </c>
      <c r="Q284" s="238">
        <v>8</v>
      </c>
      <c r="R284" s="238" t="s">
        <v>369</v>
      </c>
      <c r="S284" s="238">
        <v>5</v>
      </c>
      <c r="T284" s="238">
        <v>0</v>
      </c>
      <c r="U284" s="238">
        <v>1</v>
      </c>
      <c r="V284" s="238">
        <v>4</v>
      </c>
      <c r="W284" s="238">
        <v>83</v>
      </c>
      <c r="X284" s="238">
        <v>2</v>
      </c>
      <c r="Y284" s="238">
        <v>1</v>
      </c>
      <c r="Z284" s="238">
        <v>1</v>
      </c>
      <c r="AB284" s="238">
        <v>5</v>
      </c>
      <c r="AC284" s="238">
        <v>98</v>
      </c>
      <c r="AD284" s="238" t="s">
        <v>428</v>
      </c>
      <c r="AE284" s="238" t="s">
        <v>839</v>
      </c>
      <c r="AF284" s="238" t="s">
        <v>426</v>
      </c>
      <c r="AG284" s="238">
        <v>3</v>
      </c>
      <c r="AH284" s="238">
        <v>2</v>
      </c>
      <c r="AI284" s="238">
        <v>2</v>
      </c>
      <c r="AJ284" s="238">
        <v>4</v>
      </c>
      <c r="AK284" s="238">
        <v>21</v>
      </c>
      <c r="AL284" s="238">
        <v>34</v>
      </c>
      <c r="AM284" s="238" t="s">
        <v>354</v>
      </c>
      <c r="AN284" s="238">
        <v>5</v>
      </c>
      <c r="AO284" s="238">
        <v>72</v>
      </c>
      <c r="AS284" s="238">
        <v>7</v>
      </c>
      <c r="AT284" s="238">
        <v>98</v>
      </c>
      <c r="AU284" s="238">
        <v>60</v>
      </c>
      <c r="AV284" s="238">
        <v>11</v>
      </c>
      <c r="AW284" s="238">
        <v>20</v>
      </c>
      <c r="CT284" s="238">
        <v>419676</v>
      </c>
      <c r="CU284" s="238">
        <v>4973030</v>
      </c>
      <c r="CV284" s="238">
        <v>44.906159700000003</v>
      </c>
      <c r="CW284" s="238">
        <v>-94.017484199999998</v>
      </c>
      <c r="CX284" s="238" t="s">
        <v>359</v>
      </c>
      <c r="CY284" s="238" t="s">
        <v>842</v>
      </c>
    </row>
    <row r="285" spans="1:103" x14ac:dyDescent="0.25">
      <c r="A285" s="238">
        <v>754344</v>
      </c>
      <c r="B285" s="238">
        <v>3</v>
      </c>
      <c r="C285" s="238">
        <v>7</v>
      </c>
      <c r="D285" s="238">
        <v>159.745</v>
      </c>
      <c r="E285" s="238">
        <v>43</v>
      </c>
      <c r="G285" s="238" t="s">
        <v>750</v>
      </c>
      <c r="H285" s="238">
        <v>8</v>
      </c>
      <c r="I285" s="238">
        <v>22</v>
      </c>
      <c r="K285" s="238">
        <v>19202640</v>
      </c>
      <c r="M285" s="238">
        <v>10</v>
      </c>
      <c r="N285" s="238">
        <v>13</v>
      </c>
      <c r="O285" s="238">
        <v>2019</v>
      </c>
      <c r="P285" s="238" t="s">
        <v>366</v>
      </c>
      <c r="Q285" s="238">
        <v>16</v>
      </c>
      <c r="R285" s="238">
        <v>98</v>
      </c>
      <c r="S285" s="238">
        <v>5</v>
      </c>
      <c r="T285" s="238">
        <v>0</v>
      </c>
      <c r="U285" s="238">
        <v>2</v>
      </c>
      <c r="W285" s="238">
        <v>51</v>
      </c>
      <c r="X285" s="238">
        <v>2</v>
      </c>
      <c r="Y285" s="238">
        <v>1</v>
      </c>
      <c r="Z285" s="238">
        <v>1</v>
      </c>
      <c r="AB285" s="238">
        <v>1</v>
      </c>
      <c r="AC285" s="238">
        <v>98</v>
      </c>
      <c r="AD285" s="238" t="s">
        <v>581</v>
      </c>
      <c r="AF285" s="238" t="s">
        <v>426</v>
      </c>
      <c r="AG285" s="238">
        <v>90</v>
      </c>
      <c r="AH285" s="238">
        <v>2</v>
      </c>
      <c r="AI285" s="238">
        <v>5</v>
      </c>
      <c r="AJ285" s="238">
        <v>4</v>
      </c>
      <c r="AK285" s="238">
        <v>21</v>
      </c>
      <c r="AL285" s="238">
        <v>76</v>
      </c>
      <c r="AM285" s="238" t="s">
        <v>354</v>
      </c>
      <c r="AN285" s="238">
        <v>5</v>
      </c>
      <c r="AO285" s="238">
        <v>90</v>
      </c>
      <c r="AS285" s="238">
        <v>12</v>
      </c>
      <c r="AT285" s="238">
        <v>98</v>
      </c>
      <c r="AU285" s="238">
        <v>60</v>
      </c>
      <c r="AV285" s="238">
        <v>11</v>
      </c>
      <c r="AW285" s="238">
        <v>21</v>
      </c>
      <c r="AX285" s="238">
        <v>2</v>
      </c>
      <c r="AY285" s="238">
        <v>5</v>
      </c>
      <c r="AZ285" s="238">
        <v>4</v>
      </c>
      <c r="BA285" s="238">
        <v>21</v>
      </c>
      <c r="BB285" s="238">
        <v>34</v>
      </c>
      <c r="BC285" s="238" t="s">
        <v>363</v>
      </c>
      <c r="BD285" s="238">
        <v>5</v>
      </c>
      <c r="BE285" s="238">
        <v>1</v>
      </c>
      <c r="BI285" s="238">
        <v>12</v>
      </c>
      <c r="BJ285" s="238">
        <v>98</v>
      </c>
      <c r="BK285" s="238">
        <v>60</v>
      </c>
      <c r="BL285" s="238">
        <v>11</v>
      </c>
      <c r="BM285" s="238">
        <v>21</v>
      </c>
      <c r="CT285" s="238">
        <v>419782.41469816299</v>
      </c>
      <c r="CU285" s="238">
        <v>4973030.1498603001</v>
      </c>
      <c r="CV285" s="238">
        <v>44.906177219999996</v>
      </c>
      <c r="CW285" s="238">
        <v>-94.01613485</v>
      </c>
      <c r="CX285" s="238" t="s">
        <v>359</v>
      </c>
      <c r="CY285" s="238" t="s">
        <v>843</v>
      </c>
    </row>
    <row r="286" spans="1:103" x14ac:dyDescent="0.25">
      <c r="A286" s="238">
        <v>871793</v>
      </c>
      <c r="B286" s="238">
        <v>3</v>
      </c>
      <c r="C286" s="238">
        <v>7</v>
      </c>
      <c r="D286" s="238">
        <v>159.75899999999999</v>
      </c>
      <c r="E286" s="238">
        <v>43</v>
      </c>
      <c r="G286" s="238" t="s">
        <v>750</v>
      </c>
      <c r="H286" s="238">
        <v>8</v>
      </c>
      <c r="I286" s="238">
        <v>22</v>
      </c>
      <c r="K286" s="238">
        <v>20202998</v>
      </c>
      <c r="L286" s="238">
        <v>203650136</v>
      </c>
      <c r="M286" s="238">
        <v>12</v>
      </c>
      <c r="N286" s="238">
        <v>30</v>
      </c>
      <c r="O286" s="238">
        <v>2020</v>
      </c>
      <c r="P286" s="238" t="s">
        <v>355</v>
      </c>
      <c r="Q286" s="238">
        <v>7</v>
      </c>
      <c r="R286" s="238" t="s">
        <v>369</v>
      </c>
      <c r="S286" s="238">
        <v>5</v>
      </c>
      <c r="T286" s="238">
        <v>0</v>
      </c>
      <c r="U286" s="238">
        <v>1</v>
      </c>
      <c r="W286" s="238">
        <v>28</v>
      </c>
      <c r="X286" s="238">
        <v>2</v>
      </c>
      <c r="Y286" s="238">
        <v>2</v>
      </c>
      <c r="Z286" s="238">
        <v>7</v>
      </c>
      <c r="AB286" s="238">
        <v>5</v>
      </c>
      <c r="AC286" s="238">
        <v>98</v>
      </c>
      <c r="AD286" s="238">
        <v>7</v>
      </c>
      <c r="AF286" s="238" t="s">
        <v>426</v>
      </c>
      <c r="AG286" s="238">
        <v>3</v>
      </c>
      <c r="AH286" s="238">
        <v>2</v>
      </c>
      <c r="AI286" s="238">
        <v>3</v>
      </c>
      <c r="AJ286" s="238">
        <v>3</v>
      </c>
      <c r="AK286" s="238">
        <v>21</v>
      </c>
      <c r="AL286" s="238">
        <v>17</v>
      </c>
      <c r="AM286" s="238" t="s">
        <v>354</v>
      </c>
      <c r="AN286" s="238">
        <v>5</v>
      </c>
      <c r="AO286" s="238">
        <v>68</v>
      </c>
      <c r="AS286" s="238">
        <v>12</v>
      </c>
      <c r="AT286" s="238">
        <v>9</v>
      </c>
      <c r="AU286" s="238">
        <v>60</v>
      </c>
      <c r="AV286" s="238">
        <v>11</v>
      </c>
      <c r="AW286" s="238">
        <v>24</v>
      </c>
      <c r="CT286" s="238">
        <v>419790.88138176303</v>
      </c>
      <c r="CU286" s="238">
        <v>4973021.6831767</v>
      </c>
      <c r="CV286" s="238">
        <v>44.906101970000002</v>
      </c>
      <c r="CW286" s="238">
        <v>-94.016026280000005</v>
      </c>
      <c r="CX286" s="238" t="s">
        <v>359</v>
      </c>
      <c r="CY286" s="238" t="s">
        <v>844</v>
      </c>
    </row>
    <row r="287" spans="1:103" x14ac:dyDescent="0.25">
      <c r="A287" s="238">
        <v>475905</v>
      </c>
      <c r="B287" s="238">
        <v>3</v>
      </c>
      <c r="C287" s="238">
        <v>7</v>
      </c>
      <c r="D287" s="238">
        <v>159.90100000000001</v>
      </c>
      <c r="E287" s="238">
        <v>43</v>
      </c>
      <c r="G287" s="238" t="s">
        <v>750</v>
      </c>
      <c r="H287" s="238">
        <v>8</v>
      </c>
      <c r="I287" s="238">
        <v>22</v>
      </c>
      <c r="K287" s="238">
        <v>17201803</v>
      </c>
      <c r="M287" s="238">
        <v>7</v>
      </c>
      <c r="N287" s="238">
        <v>10</v>
      </c>
      <c r="O287" s="238">
        <v>2017</v>
      </c>
      <c r="P287" s="238" t="s">
        <v>361</v>
      </c>
      <c r="Q287" s="238">
        <v>15</v>
      </c>
      <c r="R287" s="238" t="s">
        <v>369</v>
      </c>
      <c r="S287" s="238">
        <v>5</v>
      </c>
      <c r="T287" s="238">
        <v>0</v>
      </c>
      <c r="U287" s="238">
        <v>2</v>
      </c>
      <c r="V287" s="238">
        <v>12</v>
      </c>
      <c r="W287" s="238">
        <v>10</v>
      </c>
      <c r="X287" s="238">
        <v>4</v>
      </c>
      <c r="Y287" s="238">
        <v>1</v>
      </c>
      <c r="Z287" s="238">
        <v>1</v>
      </c>
      <c r="AB287" s="238">
        <v>1</v>
      </c>
      <c r="AC287" s="238">
        <v>98</v>
      </c>
      <c r="AD287" s="238" t="s">
        <v>581</v>
      </c>
      <c r="AF287" s="238" t="s">
        <v>426</v>
      </c>
      <c r="AG287" s="238">
        <v>7</v>
      </c>
      <c r="AH287" s="238">
        <v>2</v>
      </c>
      <c r="AI287" s="238">
        <v>3</v>
      </c>
      <c r="AJ287" s="238">
        <v>3</v>
      </c>
      <c r="AK287" s="238">
        <v>21</v>
      </c>
      <c r="AL287" s="238">
        <v>18</v>
      </c>
      <c r="AM287" s="238" t="s">
        <v>354</v>
      </c>
      <c r="AN287" s="238">
        <v>5</v>
      </c>
      <c r="AO287" s="238">
        <v>74</v>
      </c>
      <c r="AS287" s="238">
        <v>12</v>
      </c>
      <c r="AT287" s="238">
        <v>9</v>
      </c>
      <c r="AU287" s="238">
        <v>60</v>
      </c>
      <c r="AV287" s="238">
        <v>11</v>
      </c>
      <c r="AW287" s="238">
        <v>23</v>
      </c>
      <c r="AX287" s="238">
        <v>2</v>
      </c>
      <c r="AY287" s="238">
        <v>3</v>
      </c>
      <c r="AZ287" s="238">
        <v>3</v>
      </c>
      <c r="BA287" s="238">
        <v>26</v>
      </c>
      <c r="BB287" s="238">
        <v>52</v>
      </c>
      <c r="BC287" s="238" t="s">
        <v>354</v>
      </c>
      <c r="BD287" s="238">
        <v>5</v>
      </c>
      <c r="BE287" s="238">
        <v>1</v>
      </c>
      <c r="BI287" s="238">
        <v>12</v>
      </c>
      <c r="BJ287" s="238">
        <v>9</v>
      </c>
      <c r="BK287" s="238">
        <v>60</v>
      </c>
      <c r="BL287" s="238">
        <v>11</v>
      </c>
      <c r="BM287" s="238">
        <v>23</v>
      </c>
      <c r="CT287" s="238">
        <v>420032.18186436401</v>
      </c>
      <c r="CU287" s="238">
        <v>4973013.2164930999</v>
      </c>
      <c r="CV287" s="238">
        <v>44.90605291</v>
      </c>
      <c r="CW287" s="238">
        <v>-94.012968810000004</v>
      </c>
      <c r="CX287" s="238" t="s">
        <v>359</v>
      </c>
      <c r="CY287" s="238" t="s">
        <v>845</v>
      </c>
    </row>
    <row r="288" spans="1:103" x14ac:dyDescent="0.25">
      <c r="A288" s="238">
        <v>10779515</v>
      </c>
      <c r="B288" s="238">
        <v>3</v>
      </c>
      <c r="C288" s="238">
        <v>7</v>
      </c>
      <c r="D288" s="238">
        <v>159.935</v>
      </c>
      <c r="E288" s="238">
        <v>10</v>
      </c>
      <c r="G288" s="238" t="s">
        <v>846</v>
      </c>
      <c r="H288" s="238">
        <v>8</v>
      </c>
      <c r="I288" s="238">
        <v>25</v>
      </c>
      <c r="K288" s="238">
        <v>12200817</v>
      </c>
      <c r="L288" s="238">
        <v>122290185</v>
      </c>
      <c r="M288" s="238">
        <v>8</v>
      </c>
      <c r="N288" s="238">
        <v>6</v>
      </c>
      <c r="O288" s="238">
        <v>2012</v>
      </c>
      <c r="P288" s="238" t="s">
        <v>361</v>
      </c>
      <c r="Q288" s="238">
        <v>17</v>
      </c>
      <c r="R288" s="238" t="s">
        <v>356</v>
      </c>
      <c r="S288" s="238">
        <v>5</v>
      </c>
      <c r="T288" s="238">
        <v>0</v>
      </c>
      <c r="U288" s="238">
        <v>2</v>
      </c>
      <c r="V288" s="238">
        <v>8</v>
      </c>
      <c r="W288" s="238">
        <v>10</v>
      </c>
      <c r="X288" s="238">
        <v>2</v>
      </c>
      <c r="Y288" s="238">
        <v>1</v>
      </c>
      <c r="Z288" s="238">
        <v>1</v>
      </c>
      <c r="AB288" s="238">
        <v>1</v>
      </c>
      <c r="AC288" s="238">
        <v>98</v>
      </c>
      <c r="AD288" s="238" t="s">
        <v>428</v>
      </c>
      <c r="AE288" s="238" t="s">
        <v>847</v>
      </c>
      <c r="AF288" s="238" t="s">
        <v>426</v>
      </c>
      <c r="AG288" s="238">
        <v>8</v>
      </c>
      <c r="AH288" s="238">
        <v>2</v>
      </c>
      <c r="AI288" s="238">
        <v>4</v>
      </c>
      <c r="AJ288" s="238">
        <v>4</v>
      </c>
      <c r="AK288" s="238">
        <v>21</v>
      </c>
      <c r="AL288" s="238">
        <v>74</v>
      </c>
      <c r="AM288" s="238" t="s">
        <v>354</v>
      </c>
      <c r="AN288" s="238">
        <v>5</v>
      </c>
      <c r="AO288" s="238">
        <v>15</v>
      </c>
      <c r="AS288" s="238">
        <v>7</v>
      </c>
      <c r="AT288" s="238">
        <v>5</v>
      </c>
      <c r="AU288" s="238">
        <v>60</v>
      </c>
      <c r="AV288" s="238">
        <v>11</v>
      </c>
      <c r="AW288" s="238">
        <v>20</v>
      </c>
      <c r="AX288" s="238">
        <v>2</v>
      </c>
      <c r="AY288" s="238">
        <v>4</v>
      </c>
      <c r="AZ288" s="238">
        <v>4</v>
      </c>
      <c r="BA288" s="238">
        <v>21</v>
      </c>
      <c r="BB288" s="238">
        <v>33</v>
      </c>
      <c r="BC288" s="238" t="s">
        <v>354</v>
      </c>
      <c r="BD288" s="238">
        <v>5</v>
      </c>
      <c r="BE288" s="238">
        <v>1</v>
      </c>
      <c r="BI288" s="238">
        <v>7</v>
      </c>
      <c r="BJ288" s="238">
        <v>5</v>
      </c>
      <c r="BK288" s="238">
        <v>60</v>
      </c>
      <c r="BL288" s="238">
        <v>11</v>
      </c>
      <c r="BM288" s="238">
        <v>20</v>
      </c>
      <c r="CT288" s="238">
        <v>420087</v>
      </c>
      <c r="CU288" s="238">
        <v>4973016</v>
      </c>
      <c r="CV288" s="238">
        <v>44.906079900000002</v>
      </c>
      <c r="CW288" s="238">
        <v>-94.012279100000001</v>
      </c>
      <c r="CX288" s="238" t="s">
        <v>359</v>
      </c>
      <c r="CY288" s="238" t="s">
        <v>848</v>
      </c>
    </row>
    <row r="289" spans="1:103" x14ac:dyDescent="0.25">
      <c r="A289" s="238">
        <v>10697004</v>
      </c>
      <c r="B289" s="238">
        <v>3</v>
      </c>
      <c r="C289" s="238">
        <v>7</v>
      </c>
      <c r="D289" s="238">
        <v>160.089</v>
      </c>
      <c r="E289" s="238">
        <v>10</v>
      </c>
      <c r="G289" s="238" t="s">
        <v>846</v>
      </c>
      <c r="H289" s="238">
        <v>8</v>
      </c>
      <c r="I289" s="238">
        <v>25</v>
      </c>
      <c r="K289" s="238">
        <v>11002088</v>
      </c>
      <c r="L289" s="238">
        <v>110220076</v>
      </c>
      <c r="M289" s="238">
        <v>1</v>
      </c>
      <c r="N289" s="238">
        <v>22</v>
      </c>
      <c r="O289" s="238">
        <v>2011</v>
      </c>
      <c r="P289" s="238" t="s">
        <v>364</v>
      </c>
      <c r="Q289" s="238">
        <v>3</v>
      </c>
      <c r="S289" s="238">
        <v>5</v>
      </c>
      <c r="T289" s="238">
        <v>0</v>
      </c>
      <c r="U289" s="238">
        <v>1</v>
      </c>
      <c r="V289" s="238">
        <v>7</v>
      </c>
      <c r="W289" s="238">
        <v>54</v>
      </c>
      <c r="X289" s="238">
        <v>2</v>
      </c>
      <c r="Y289" s="238">
        <v>6</v>
      </c>
      <c r="Z289" s="238">
        <v>2</v>
      </c>
      <c r="AB289" s="238">
        <v>3</v>
      </c>
      <c r="AC289" s="238">
        <v>98</v>
      </c>
      <c r="AD289" s="238" t="s">
        <v>849</v>
      </c>
      <c r="AE289" s="238" t="s">
        <v>850</v>
      </c>
      <c r="AF289" s="238" t="s">
        <v>426</v>
      </c>
      <c r="AG289" s="238">
        <v>3</v>
      </c>
      <c r="AH289" s="238">
        <v>2</v>
      </c>
      <c r="AI289" s="238">
        <v>3</v>
      </c>
      <c r="AJ289" s="238">
        <v>4</v>
      </c>
      <c r="AK289" s="238">
        <v>21</v>
      </c>
      <c r="AL289" s="238">
        <v>49</v>
      </c>
      <c r="AM289" s="238" t="s">
        <v>354</v>
      </c>
      <c r="AN289" s="238">
        <v>10</v>
      </c>
      <c r="AO289" s="238">
        <v>18</v>
      </c>
      <c r="AS289" s="238">
        <v>7</v>
      </c>
      <c r="AT289" s="238">
        <v>98</v>
      </c>
      <c r="AU289" s="238">
        <v>55</v>
      </c>
      <c r="AV289" s="238">
        <v>11</v>
      </c>
      <c r="AW289" s="238">
        <v>21</v>
      </c>
      <c r="CT289" s="238">
        <v>420335</v>
      </c>
      <c r="CU289" s="238">
        <v>4973012</v>
      </c>
      <c r="CV289" s="238">
        <v>44.906078600000001</v>
      </c>
      <c r="CW289" s="238">
        <v>-94.009131800000006</v>
      </c>
      <c r="CX289" s="238" t="s">
        <v>359</v>
      </c>
      <c r="CY289" s="238" t="s">
        <v>851</v>
      </c>
    </row>
    <row r="290" spans="1:103" x14ac:dyDescent="0.25">
      <c r="A290" s="238">
        <v>505175</v>
      </c>
      <c r="B290" s="238">
        <v>3</v>
      </c>
      <c r="C290" s="238">
        <v>7</v>
      </c>
      <c r="D290" s="238">
        <v>160.203</v>
      </c>
      <c r="E290" s="238">
        <v>10</v>
      </c>
      <c r="G290" s="238" t="s">
        <v>846</v>
      </c>
      <c r="H290" s="238">
        <v>8</v>
      </c>
      <c r="I290" s="238">
        <v>25</v>
      </c>
      <c r="K290" s="238">
        <v>17032043</v>
      </c>
      <c r="M290" s="238">
        <v>9</v>
      </c>
      <c r="N290" s="238">
        <v>30</v>
      </c>
      <c r="O290" s="238">
        <v>2017</v>
      </c>
      <c r="P290" s="238" t="s">
        <v>364</v>
      </c>
      <c r="Q290" s="238">
        <v>19</v>
      </c>
      <c r="R290" s="238" t="s">
        <v>369</v>
      </c>
      <c r="S290" s="238">
        <v>5</v>
      </c>
      <c r="T290" s="238">
        <v>0</v>
      </c>
      <c r="U290" s="238">
        <v>1</v>
      </c>
      <c r="W290" s="238">
        <v>16</v>
      </c>
      <c r="X290" s="238">
        <v>2</v>
      </c>
      <c r="Y290" s="238">
        <v>3</v>
      </c>
      <c r="Z290" s="238">
        <v>1</v>
      </c>
      <c r="AB290" s="238">
        <v>1</v>
      </c>
      <c r="AC290" s="238">
        <v>98</v>
      </c>
      <c r="AD290" s="238" t="s">
        <v>581</v>
      </c>
      <c r="AF290" s="238" t="s">
        <v>426</v>
      </c>
      <c r="AG290" s="238">
        <v>4</v>
      </c>
      <c r="AH290" s="238">
        <v>2</v>
      </c>
      <c r="AI290" s="238">
        <v>4</v>
      </c>
      <c r="AJ290" s="238">
        <v>3</v>
      </c>
      <c r="AK290" s="238">
        <v>21</v>
      </c>
      <c r="AL290" s="238">
        <v>56</v>
      </c>
      <c r="AM290" s="238" t="s">
        <v>363</v>
      </c>
      <c r="AN290" s="238">
        <v>5</v>
      </c>
      <c r="AO290" s="238">
        <v>1</v>
      </c>
      <c r="AS290" s="238">
        <v>12</v>
      </c>
      <c r="AT290" s="238">
        <v>9</v>
      </c>
      <c r="AU290" s="238">
        <v>60</v>
      </c>
      <c r="AV290" s="238">
        <v>11</v>
      </c>
      <c r="AW290" s="238">
        <v>21</v>
      </c>
      <c r="CT290" s="238">
        <v>420518.57855152001</v>
      </c>
      <c r="CU290" s="238">
        <v>4972997.8064539097</v>
      </c>
      <c r="CV290" s="238">
        <v>44.905968690000002</v>
      </c>
      <c r="CW290" s="238">
        <v>-94.006806060000002</v>
      </c>
      <c r="CX290" s="238" t="s">
        <v>359</v>
      </c>
      <c r="CY290" s="238" t="s">
        <v>852</v>
      </c>
    </row>
    <row r="291" spans="1:103" x14ac:dyDescent="0.25">
      <c r="A291" s="238">
        <v>539442</v>
      </c>
      <c r="B291" s="238">
        <v>3</v>
      </c>
      <c r="C291" s="238">
        <v>7</v>
      </c>
      <c r="D291" s="238">
        <v>160.52699999999999</v>
      </c>
      <c r="E291" s="238">
        <v>10</v>
      </c>
      <c r="G291" s="238" t="s">
        <v>846</v>
      </c>
      <c r="H291" s="238">
        <v>8</v>
      </c>
      <c r="I291" s="238">
        <v>25</v>
      </c>
      <c r="K291" s="238">
        <v>18501374</v>
      </c>
      <c r="M291" s="238">
        <v>1</v>
      </c>
      <c r="N291" s="238">
        <v>22</v>
      </c>
      <c r="O291" s="238">
        <v>2018</v>
      </c>
      <c r="P291" s="238" t="s">
        <v>361</v>
      </c>
      <c r="Q291" s="238">
        <v>14</v>
      </c>
      <c r="R291" s="238">
        <v>98</v>
      </c>
      <c r="S291" s="238">
        <v>3</v>
      </c>
      <c r="T291" s="238">
        <v>0</v>
      </c>
      <c r="U291" s="238">
        <v>2</v>
      </c>
      <c r="V291" s="238">
        <v>5</v>
      </c>
      <c r="W291" s="238">
        <v>10</v>
      </c>
      <c r="X291" s="238">
        <v>2</v>
      </c>
      <c r="Y291" s="238">
        <v>1</v>
      </c>
      <c r="Z291" s="238">
        <v>2</v>
      </c>
      <c r="AA291" s="238">
        <v>4</v>
      </c>
      <c r="AB291" s="238">
        <v>3</v>
      </c>
      <c r="AC291" s="238">
        <v>98</v>
      </c>
      <c r="AD291" s="238" t="s">
        <v>581</v>
      </c>
      <c r="AF291" s="238" t="s">
        <v>426</v>
      </c>
      <c r="AG291" s="238">
        <v>10</v>
      </c>
      <c r="AH291" s="238">
        <v>2</v>
      </c>
      <c r="AI291" s="238">
        <v>3</v>
      </c>
      <c r="AJ291" s="238">
        <v>4</v>
      </c>
      <c r="AK291" s="238">
        <v>21</v>
      </c>
      <c r="AL291" s="238">
        <v>24</v>
      </c>
      <c r="AM291" s="238" t="s">
        <v>354</v>
      </c>
      <c r="AN291" s="238">
        <v>5</v>
      </c>
      <c r="AO291" s="238">
        <v>1</v>
      </c>
      <c r="AS291" s="238">
        <v>12</v>
      </c>
      <c r="AT291" s="238">
        <v>9</v>
      </c>
      <c r="AU291" s="238">
        <v>60</v>
      </c>
      <c r="AV291" s="238">
        <v>11</v>
      </c>
      <c r="AW291" s="238">
        <v>21</v>
      </c>
      <c r="AX291" s="238">
        <v>2</v>
      </c>
      <c r="AY291" s="238">
        <v>49</v>
      </c>
      <c r="AZ291" s="238">
        <v>3</v>
      </c>
      <c r="BA291" s="238">
        <v>27</v>
      </c>
      <c r="BB291" s="238">
        <v>30</v>
      </c>
      <c r="BC291" s="238" t="s">
        <v>354</v>
      </c>
      <c r="BD291" s="238">
        <v>5</v>
      </c>
      <c r="BE291" s="238">
        <v>71</v>
      </c>
      <c r="BI291" s="238">
        <v>12</v>
      </c>
      <c r="BJ291" s="238">
        <v>9</v>
      </c>
      <c r="BK291" s="238">
        <v>60</v>
      </c>
      <c r="BL291" s="238">
        <v>11</v>
      </c>
      <c r="BM291" s="238">
        <v>21</v>
      </c>
      <c r="CT291" s="238">
        <v>421039.71721276798</v>
      </c>
      <c r="CU291" s="238">
        <v>4973008.9831512999</v>
      </c>
      <c r="CV291" s="238">
        <v>44.906127290000001</v>
      </c>
      <c r="CW291" s="238">
        <v>-94.000207450000005</v>
      </c>
      <c r="CX291" s="238" t="s">
        <v>359</v>
      </c>
      <c r="CY291" s="238" t="s">
        <v>853</v>
      </c>
    </row>
    <row r="292" spans="1:103" x14ac:dyDescent="0.25">
      <c r="A292" s="238">
        <v>10780743</v>
      </c>
      <c r="B292" s="238">
        <v>3</v>
      </c>
      <c r="C292" s="238">
        <v>7</v>
      </c>
      <c r="D292" s="238">
        <v>160.94800000000001</v>
      </c>
      <c r="E292" s="238">
        <v>10</v>
      </c>
      <c r="G292" s="238" t="s">
        <v>846</v>
      </c>
      <c r="H292" s="238">
        <v>8</v>
      </c>
      <c r="I292" s="238">
        <v>25</v>
      </c>
      <c r="K292" s="238">
        <v>12030400</v>
      </c>
      <c r="L292" s="238">
        <v>122850075</v>
      </c>
      <c r="M292" s="238">
        <v>10</v>
      </c>
      <c r="N292" s="238">
        <v>11</v>
      </c>
      <c r="O292" s="238">
        <v>2012</v>
      </c>
      <c r="P292" s="238" t="s">
        <v>384</v>
      </c>
      <c r="Q292" s="238">
        <v>5</v>
      </c>
      <c r="S292" s="238">
        <v>5</v>
      </c>
      <c r="T292" s="238">
        <v>0</v>
      </c>
      <c r="U292" s="238">
        <v>1</v>
      </c>
      <c r="V292" s="238">
        <v>90</v>
      </c>
      <c r="W292" s="238">
        <v>16</v>
      </c>
      <c r="X292" s="238">
        <v>3</v>
      </c>
      <c r="Y292" s="238">
        <v>6</v>
      </c>
      <c r="Z292" s="238">
        <v>2</v>
      </c>
      <c r="AA292" s="238">
        <v>2</v>
      </c>
      <c r="AB292" s="238">
        <v>1</v>
      </c>
      <c r="AC292" s="238">
        <v>98</v>
      </c>
      <c r="AD292" s="238" t="s">
        <v>581</v>
      </c>
      <c r="AE292" s="238" t="s">
        <v>854</v>
      </c>
      <c r="AF292" s="238" t="s">
        <v>426</v>
      </c>
      <c r="AG292" s="238">
        <v>4</v>
      </c>
      <c r="AH292" s="238">
        <v>2</v>
      </c>
      <c r="AI292" s="238">
        <v>2</v>
      </c>
      <c r="AJ292" s="238">
        <v>3</v>
      </c>
      <c r="AK292" s="238">
        <v>21</v>
      </c>
      <c r="AL292" s="238">
        <v>63</v>
      </c>
      <c r="AM292" s="238" t="s">
        <v>363</v>
      </c>
      <c r="AN292" s="238">
        <v>5</v>
      </c>
      <c r="AO292" s="238">
        <v>1</v>
      </c>
      <c r="AP292" s="238">
        <v>1</v>
      </c>
      <c r="AS292" s="238">
        <v>7</v>
      </c>
      <c r="AT292" s="238">
        <v>98</v>
      </c>
      <c r="AU292" s="238">
        <v>60</v>
      </c>
      <c r="AV292" s="238">
        <v>11</v>
      </c>
      <c r="AW292" s="238">
        <v>21</v>
      </c>
      <c r="CT292" s="238">
        <v>421717</v>
      </c>
      <c r="CU292" s="238">
        <v>4972999</v>
      </c>
      <c r="CV292" s="238">
        <v>44.906112299999997</v>
      </c>
      <c r="CW292" s="238">
        <v>-93.991623899999993</v>
      </c>
      <c r="CX292" s="238" t="s">
        <v>359</v>
      </c>
      <c r="CY292" s="238" t="s">
        <v>855</v>
      </c>
    </row>
    <row r="293" spans="1:103" x14ac:dyDescent="0.25">
      <c r="A293" s="238">
        <v>432188</v>
      </c>
      <c r="B293" s="238">
        <v>3</v>
      </c>
      <c r="C293" s="238">
        <v>7</v>
      </c>
      <c r="D293" s="238">
        <v>160.95599999999999</v>
      </c>
      <c r="E293" s="238">
        <v>10</v>
      </c>
      <c r="G293" s="238" t="s">
        <v>846</v>
      </c>
      <c r="H293" s="238">
        <v>8</v>
      </c>
      <c r="I293" s="238">
        <v>25</v>
      </c>
      <c r="K293" s="238">
        <v>17503442</v>
      </c>
      <c r="M293" s="238">
        <v>3</v>
      </c>
      <c r="N293" s="238">
        <v>29</v>
      </c>
      <c r="O293" s="238">
        <v>2017</v>
      </c>
      <c r="P293" s="238" t="s">
        <v>355</v>
      </c>
      <c r="Q293" s="238">
        <v>16</v>
      </c>
      <c r="R293" s="238" t="s">
        <v>356</v>
      </c>
      <c r="S293" s="238">
        <v>5</v>
      </c>
      <c r="T293" s="238">
        <v>0</v>
      </c>
      <c r="U293" s="238">
        <v>1</v>
      </c>
      <c r="W293" s="238">
        <v>48</v>
      </c>
      <c r="X293" s="238">
        <v>2</v>
      </c>
      <c r="Y293" s="238">
        <v>1</v>
      </c>
      <c r="Z293" s="238">
        <v>3</v>
      </c>
      <c r="AA293" s="238">
        <v>2</v>
      </c>
      <c r="AB293" s="238">
        <v>2</v>
      </c>
      <c r="AC293" s="238">
        <v>98</v>
      </c>
      <c r="AD293" s="238" t="s">
        <v>581</v>
      </c>
      <c r="AF293" s="238" t="s">
        <v>426</v>
      </c>
      <c r="AG293" s="238">
        <v>3</v>
      </c>
      <c r="AH293" s="238">
        <v>2</v>
      </c>
      <c r="AI293" s="238">
        <v>2</v>
      </c>
      <c r="AJ293" s="238">
        <v>4</v>
      </c>
      <c r="AK293" s="238">
        <v>21</v>
      </c>
      <c r="AL293" s="238">
        <v>49</v>
      </c>
      <c r="AM293" s="238" t="s">
        <v>363</v>
      </c>
      <c r="AN293" s="238">
        <v>7</v>
      </c>
      <c r="AO293" s="238">
        <v>62</v>
      </c>
      <c r="AS293" s="238">
        <v>12</v>
      </c>
      <c r="AT293" s="238">
        <v>9</v>
      </c>
      <c r="AU293" s="238">
        <v>55</v>
      </c>
      <c r="AV293" s="238">
        <v>11</v>
      </c>
      <c r="AW293" s="238">
        <v>21</v>
      </c>
      <c r="CT293" s="238">
        <v>421729.75192617101</v>
      </c>
      <c r="CU293" s="238">
        <v>4972998.3997967998</v>
      </c>
      <c r="CV293" s="238">
        <v>44.906108250000003</v>
      </c>
      <c r="CW293" s="238">
        <v>-93.991466299999999</v>
      </c>
      <c r="CX293" s="238" t="s">
        <v>359</v>
      </c>
      <c r="CY293" s="238" t="s">
        <v>856</v>
      </c>
    </row>
    <row r="294" spans="1:103" x14ac:dyDescent="0.25">
      <c r="A294" s="238">
        <v>10940008</v>
      </c>
      <c r="B294" s="238">
        <v>3</v>
      </c>
      <c r="C294" s="238">
        <v>7</v>
      </c>
      <c r="D294" s="238">
        <v>160.977</v>
      </c>
      <c r="E294" s="238">
        <v>10</v>
      </c>
      <c r="G294" s="238" t="s">
        <v>846</v>
      </c>
      <c r="H294" s="238">
        <v>8</v>
      </c>
      <c r="I294" s="238">
        <v>25</v>
      </c>
      <c r="L294" s="238">
        <v>150060103</v>
      </c>
      <c r="M294" s="238">
        <v>12</v>
      </c>
      <c r="N294" s="238">
        <v>4</v>
      </c>
      <c r="O294" s="238">
        <v>2014</v>
      </c>
      <c r="P294" s="238" t="s">
        <v>384</v>
      </c>
      <c r="Q294" s="238">
        <v>4</v>
      </c>
      <c r="S294" s="238">
        <v>5</v>
      </c>
      <c r="T294" s="238">
        <v>0</v>
      </c>
      <c r="U294" s="238">
        <v>1</v>
      </c>
      <c r="V294" s="238">
        <v>8</v>
      </c>
      <c r="W294" s="238">
        <v>16</v>
      </c>
      <c r="Y294" s="238">
        <v>6</v>
      </c>
      <c r="Z294" s="238">
        <v>1</v>
      </c>
      <c r="AB294" s="238">
        <v>1</v>
      </c>
      <c r="AC294" s="238">
        <v>98</v>
      </c>
      <c r="AF294" s="238" t="s">
        <v>426</v>
      </c>
      <c r="AG294" s="238">
        <v>4</v>
      </c>
      <c r="AH294" s="238">
        <v>2</v>
      </c>
      <c r="AI294" s="238">
        <v>2</v>
      </c>
      <c r="AJ294" s="238">
        <v>3</v>
      </c>
      <c r="AK294" s="238">
        <v>21</v>
      </c>
      <c r="AL294" s="238">
        <v>64</v>
      </c>
      <c r="AM294" s="238" t="s">
        <v>354</v>
      </c>
      <c r="AT294" s="238">
        <v>98</v>
      </c>
      <c r="AU294" s="238">
        <v>60</v>
      </c>
      <c r="CT294" s="238">
        <v>421763</v>
      </c>
      <c r="CU294" s="238">
        <v>4972999</v>
      </c>
      <c r="CV294" s="238">
        <v>44.906115499999999</v>
      </c>
      <c r="CW294" s="238">
        <v>-93.991039099999995</v>
      </c>
      <c r="CX294" s="238" t="s">
        <v>359</v>
      </c>
    </row>
    <row r="295" spans="1:103" x14ac:dyDescent="0.25">
      <c r="A295" s="238">
        <v>10782719</v>
      </c>
      <c r="B295" s="238">
        <v>3</v>
      </c>
      <c r="C295" s="238">
        <v>7</v>
      </c>
      <c r="D295" s="238">
        <v>160.98400000000001</v>
      </c>
      <c r="E295" s="238">
        <v>10</v>
      </c>
      <c r="G295" s="238" t="s">
        <v>846</v>
      </c>
      <c r="H295" s="238">
        <v>8</v>
      </c>
      <c r="I295" s="238">
        <v>25</v>
      </c>
      <c r="K295" s="238">
        <v>12512910</v>
      </c>
      <c r="L295" s="238">
        <v>123620261</v>
      </c>
      <c r="M295" s="238">
        <v>12</v>
      </c>
      <c r="N295" s="238">
        <v>27</v>
      </c>
      <c r="O295" s="238">
        <v>2012</v>
      </c>
      <c r="P295" s="238" t="s">
        <v>384</v>
      </c>
      <c r="Q295" s="238">
        <v>13</v>
      </c>
      <c r="S295" s="238">
        <v>3</v>
      </c>
      <c r="T295" s="238">
        <v>0</v>
      </c>
      <c r="U295" s="238">
        <v>2</v>
      </c>
      <c r="V295" s="238">
        <v>8</v>
      </c>
      <c r="W295" s="238">
        <v>10</v>
      </c>
      <c r="X295" s="238">
        <v>2</v>
      </c>
      <c r="Y295" s="238">
        <v>1</v>
      </c>
      <c r="Z295" s="238">
        <v>1</v>
      </c>
      <c r="AB295" s="238">
        <v>1</v>
      </c>
      <c r="AC295" s="238">
        <v>98</v>
      </c>
      <c r="AD295" s="238" t="s">
        <v>428</v>
      </c>
      <c r="AE295" s="238" t="s">
        <v>857</v>
      </c>
      <c r="AF295" s="238" t="s">
        <v>426</v>
      </c>
      <c r="AG295" s="238">
        <v>8</v>
      </c>
      <c r="AH295" s="238">
        <v>2</v>
      </c>
      <c r="AI295" s="238">
        <v>4</v>
      </c>
      <c r="AJ295" s="238">
        <v>3</v>
      </c>
      <c r="AK295" s="238">
        <v>21</v>
      </c>
      <c r="AL295" s="238">
        <v>35</v>
      </c>
      <c r="AM295" s="238" t="s">
        <v>354</v>
      </c>
      <c r="AN295" s="238">
        <v>5</v>
      </c>
      <c r="AO295" s="238">
        <v>5</v>
      </c>
      <c r="AS295" s="238">
        <v>3</v>
      </c>
      <c r="AT295" s="238">
        <v>98</v>
      </c>
      <c r="AU295" s="238">
        <v>55</v>
      </c>
      <c r="AV295" s="238">
        <v>11</v>
      </c>
      <c r="AW295" s="238">
        <v>21</v>
      </c>
      <c r="AX295" s="238">
        <v>2</v>
      </c>
      <c r="AY295" s="238">
        <v>2</v>
      </c>
      <c r="AZ295" s="238">
        <v>4</v>
      </c>
      <c r="BA295" s="238">
        <v>21</v>
      </c>
      <c r="BB295" s="238">
        <v>44</v>
      </c>
      <c r="BC295" s="238" t="s">
        <v>354</v>
      </c>
      <c r="BD295" s="238">
        <v>5</v>
      </c>
      <c r="BE295" s="238">
        <v>1</v>
      </c>
      <c r="BI295" s="238">
        <v>3</v>
      </c>
      <c r="BJ295" s="238">
        <v>98</v>
      </c>
      <c r="BK295" s="238">
        <v>55</v>
      </c>
      <c r="BL295" s="238">
        <v>11</v>
      </c>
      <c r="BM295" s="238">
        <v>21</v>
      </c>
      <c r="CT295" s="238">
        <v>421775</v>
      </c>
      <c r="CU295" s="238">
        <v>4972999</v>
      </c>
      <c r="CV295" s="238">
        <v>44.906116300000001</v>
      </c>
      <c r="CW295" s="238">
        <v>-93.990898099999995</v>
      </c>
      <c r="CX295" s="238" t="s">
        <v>359</v>
      </c>
      <c r="CY295" s="238" t="s">
        <v>858</v>
      </c>
    </row>
    <row r="296" spans="1:103" x14ac:dyDescent="0.25">
      <c r="A296" s="238">
        <v>797370</v>
      </c>
      <c r="B296" s="238">
        <v>3</v>
      </c>
      <c r="C296" s="238">
        <v>7</v>
      </c>
      <c r="D296" s="238">
        <v>161.149</v>
      </c>
      <c r="E296" s="238">
        <v>10</v>
      </c>
      <c r="G296" s="238" t="s">
        <v>846</v>
      </c>
      <c r="H296" s="238">
        <v>8</v>
      </c>
      <c r="I296" s="238">
        <v>25</v>
      </c>
      <c r="K296" s="238">
        <v>20004304</v>
      </c>
      <c r="L296" s="238">
        <v>200430203</v>
      </c>
      <c r="M296" s="238">
        <v>2</v>
      </c>
      <c r="N296" s="238">
        <v>12</v>
      </c>
      <c r="O296" s="238">
        <v>2020</v>
      </c>
      <c r="P296" s="238" t="s">
        <v>355</v>
      </c>
      <c r="Q296" s="238">
        <v>19</v>
      </c>
      <c r="R296" s="238" t="s">
        <v>356</v>
      </c>
      <c r="S296" s="238">
        <v>5</v>
      </c>
      <c r="T296" s="238">
        <v>0</v>
      </c>
      <c r="U296" s="238">
        <v>1</v>
      </c>
      <c r="W296" s="238">
        <v>83</v>
      </c>
      <c r="X296" s="238">
        <v>2</v>
      </c>
      <c r="Y296" s="238">
        <v>6</v>
      </c>
      <c r="Z296" s="238">
        <v>7</v>
      </c>
      <c r="AB296" s="238">
        <v>5</v>
      </c>
      <c r="AC296" s="238">
        <v>98</v>
      </c>
      <c r="AD296" s="238">
        <v>7</v>
      </c>
      <c r="AF296" s="238" t="s">
        <v>426</v>
      </c>
      <c r="AG296" s="238">
        <v>3</v>
      </c>
      <c r="AH296" s="238">
        <v>2</v>
      </c>
      <c r="AI296" s="238">
        <v>3</v>
      </c>
      <c r="AJ296" s="238">
        <v>4</v>
      </c>
      <c r="AK296" s="238">
        <v>21</v>
      </c>
      <c r="AL296" s="238">
        <v>29</v>
      </c>
      <c r="AM296" s="238" t="s">
        <v>354</v>
      </c>
      <c r="AN296" s="238">
        <v>5</v>
      </c>
      <c r="AO296" s="238">
        <v>1</v>
      </c>
      <c r="AS296" s="238">
        <v>12</v>
      </c>
      <c r="AT296" s="238">
        <v>9</v>
      </c>
      <c r="AU296" s="238">
        <v>60</v>
      </c>
      <c r="AV296" s="238">
        <v>11</v>
      </c>
      <c r="AW296" s="238">
        <v>21</v>
      </c>
      <c r="CT296" s="238">
        <v>422026.82383923</v>
      </c>
      <c r="CU296" s="238">
        <v>4973004.1861946303</v>
      </c>
      <c r="CV296" s="238">
        <v>44.906192930000003</v>
      </c>
      <c r="CW296" s="238">
        <v>-93.987704679999993</v>
      </c>
      <c r="CX296" s="238" t="s">
        <v>359</v>
      </c>
      <c r="CY296" s="238" t="s">
        <v>859</v>
      </c>
    </row>
    <row r="297" spans="1:103" x14ac:dyDescent="0.25">
      <c r="A297" s="238">
        <v>665055</v>
      </c>
      <c r="B297" s="238">
        <v>3</v>
      </c>
      <c r="C297" s="238">
        <v>7</v>
      </c>
      <c r="D297" s="238">
        <v>161.16999999999999</v>
      </c>
      <c r="E297" s="238">
        <v>10</v>
      </c>
      <c r="G297" s="238" t="s">
        <v>846</v>
      </c>
      <c r="H297" s="238">
        <v>8</v>
      </c>
      <c r="I297" s="238">
        <v>25</v>
      </c>
      <c r="K297" s="238">
        <v>18037308</v>
      </c>
      <c r="M297" s="238">
        <v>12</v>
      </c>
      <c r="N297" s="238">
        <v>2</v>
      </c>
      <c r="O297" s="238">
        <v>2018</v>
      </c>
      <c r="P297" s="238" t="s">
        <v>366</v>
      </c>
      <c r="Q297" s="238">
        <v>11</v>
      </c>
      <c r="R297" s="238" t="s">
        <v>356</v>
      </c>
      <c r="S297" s="238">
        <v>5</v>
      </c>
      <c r="T297" s="238">
        <v>0</v>
      </c>
      <c r="U297" s="238">
        <v>1</v>
      </c>
      <c r="W297" s="238">
        <v>83</v>
      </c>
      <c r="X297" s="238">
        <v>2</v>
      </c>
      <c r="Y297" s="238">
        <v>1</v>
      </c>
      <c r="Z297" s="238">
        <v>7</v>
      </c>
      <c r="AA297" s="238">
        <v>8</v>
      </c>
      <c r="AB297" s="238">
        <v>5</v>
      </c>
      <c r="AC297" s="238">
        <v>98</v>
      </c>
      <c r="AD297" s="238" t="s">
        <v>581</v>
      </c>
      <c r="AF297" s="238" t="s">
        <v>426</v>
      </c>
      <c r="AG297" s="238">
        <v>3</v>
      </c>
      <c r="AH297" s="238">
        <v>2</v>
      </c>
      <c r="AI297" s="238">
        <v>4</v>
      </c>
      <c r="AJ297" s="238">
        <v>4</v>
      </c>
      <c r="AK297" s="238">
        <v>21</v>
      </c>
      <c r="AL297" s="238">
        <v>78</v>
      </c>
      <c r="AM297" s="238" t="s">
        <v>363</v>
      </c>
      <c r="AN297" s="238">
        <v>5</v>
      </c>
      <c r="AO297" s="238">
        <v>62</v>
      </c>
      <c r="AS297" s="238">
        <v>12</v>
      </c>
      <c r="AT297" s="238">
        <v>9</v>
      </c>
      <c r="AU297" s="238">
        <v>60</v>
      </c>
      <c r="AV297" s="238">
        <v>11</v>
      </c>
      <c r="AW297" s="238">
        <v>21</v>
      </c>
      <c r="CT297" s="238">
        <v>422075.12541461299</v>
      </c>
      <c r="CU297" s="238">
        <v>4973006.6460922798</v>
      </c>
      <c r="CV297" s="238">
        <v>44.906220359999999</v>
      </c>
      <c r="CW297" s="238">
        <v>-93.987093299999998</v>
      </c>
      <c r="CX297" s="238" t="s">
        <v>359</v>
      </c>
      <c r="CY297" s="238" t="s">
        <v>860</v>
      </c>
    </row>
    <row r="298" spans="1:103" x14ac:dyDescent="0.25">
      <c r="A298" s="238">
        <v>722218</v>
      </c>
      <c r="B298" s="238">
        <v>3</v>
      </c>
      <c r="C298" s="238">
        <v>7</v>
      </c>
      <c r="D298" s="238">
        <v>161.28800000000001</v>
      </c>
      <c r="E298" s="238">
        <v>10</v>
      </c>
      <c r="G298" s="238" t="s">
        <v>846</v>
      </c>
      <c r="H298" s="238">
        <v>8</v>
      </c>
      <c r="I298" s="238">
        <v>25</v>
      </c>
      <c r="K298" s="238">
        <v>19014484</v>
      </c>
      <c r="M298" s="238">
        <v>5</v>
      </c>
      <c r="N298" s="238">
        <v>25</v>
      </c>
      <c r="O298" s="238">
        <v>2019</v>
      </c>
      <c r="P298" s="238" t="s">
        <v>364</v>
      </c>
      <c r="Q298" s="238">
        <v>9</v>
      </c>
      <c r="R298" s="238" t="s">
        <v>369</v>
      </c>
      <c r="S298" s="238">
        <v>5</v>
      </c>
      <c r="T298" s="238">
        <v>0</v>
      </c>
      <c r="U298" s="238">
        <v>2</v>
      </c>
      <c r="W298" s="238">
        <v>25</v>
      </c>
      <c r="X298" s="238">
        <v>2</v>
      </c>
      <c r="Y298" s="238">
        <v>1</v>
      </c>
      <c r="Z298" s="238">
        <v>1</v>
      </c>
      <c r="AB298" s="238">
        <v>1</v>
      </c>
      <c r="AC298" s="238">
        <v>98</v>
      </c>
      <c r="AD298" s="238" t="s">
        <v>581</v>
      </c>
      <c r="AF298" s="238" t="s">
        <v>426</v>
      </c>
      <c r="AG298" s="238">
        <v>90</v>
      </c>
      <c r="AH298" s="238">
        <v>2</v>
      </c>
      <c r="AI298" s="238">
        <v>3</v>
      </c>
      <c r="AJ298" s="238">
        <v>3</v>
      </c>
      <c r="AK298" s="238">
        <v>21</v>
      </c>
      <c r="AL298" s="238">
        <v>39</v>
      </c>
      <c r="AM298" s="238" t="s">
        <v>354</v>
      </c>
      <c r="AN298" s="238">
        <v>5</v>
      </c>
      <c r="AO298" s="238">
        <v>1</v>
      </c>
      <c r="AS298" s="238">
        <v>12</v>
      </c>
      <c r="AT298" s="238">
        <v>9</v>
      </c>
      <c r="AU298" s="238">
        <v>55</v>
      </c>
      <c r="AV298" s="238">
        <v>11</v>
      </c>
      <c r="AW298" s="238">
        <v>21</v>
      </c>
      <c r="AX298" s="238">
        <v>2</v>
      </c>
      <c r="AY298" s="238">
        <v>4</v>
      </c>
      <c r="AZ298" s="238">
        <v>3</v>
      </c>
      <c r="BA298" s="238">
        <v>21</v>
      </c>
      <c r="BB298" s="238">
        <v>57</v>
      </c>
      <c r="BC298" s="238" t="s">
        <v>363</v>
      </c>
      <c r="BD298" s="238">
        <v>5</v>
      </c>
      <c r="BE298" s="238">
        <v>1</v>
      </c>
      <c r="BI298" s="238">
        <v>12</v>
      </c>
      <c r="BJ298" s="238">
        <v>9</v>
      </c>
      <c r="BK298" s="238">
        <v>55</v>
      </c>
      <c r="BL298" s="238">
        <v>11</v>
      </c>
      <c r="BM298" s="238">
        <v>21</v>
      </c>
      <c r="CT298" s="238">
        <v>422264.48645775201</v>
      </c>
      <c r="CU298" s="238">
        <v>4973015.7834240701</v>
      </c>
      <c r="CV298" s="238">
        <v>44.906323309999998</v>
      </c>
      <c r="CW298" s="238">
        <v>-93.984696380000003</v>
      </c>
      <c r="CX298" s="238" t="s">
        <v>359</v>
      </c>
      <c r="CY298" s="238" t="s">
        <v>861</v>
      </c>
    </row>
    <row r="299" spans="1:103" x14ac:dyDescent="0.25">
      <c r="A299" s="238">
        <v>383855</v>
      </c>
      <c r="B299" s="238">
        <v>3</v>
      </c>
      <c r="C299" s="238">
        <v>7</v>
      </c>
      <c r="D299" s="238">
        <v>161.315</v>
      </c>
      <c r="E299" s="238">
        <v>10</v>
      </c>
      <c r="G299" s="238" t="s">
        <v>846</v>
      </c>
      <c r="H299" s="238">
        <v>8</v>
      </c>
      <c r="I299" s="238">
        <v>25</v>
      </c>
      <c r="K299" s="238">
        <v>16510714</v>
      </c>
      <c r="M299" s="238">
        <v>9</v>
      </c>
      <c r="N299" s="238">
        <v>27</v>
      </c>
      <c r="O299" s="238">
        <v>2016</v>
      </c>
      <c r="P299" s="238" t="s">
        <v>368</v>
      </c>
      <c r="Q299" s="238">
        <v>23</v>
      </c>
      <c r="R299" s="238" t="s">
        <v>356</v>
      </c>
      <c r="S299" s="238">
        <v>5</v>
      </c>
      <c r="T299" s="238">
        <v>0</v>
      </c>
      <c r="U299" s="238">
        <v>1</v>
      </c>
      <c r="W299" s="238">
        <v>62</v>
      </c>
      <c r="X299" s="238">
        <v>2</v>
      </c>
      <c r="Y299" s="238">
        <v>6</v>
      </c>
      <c r="Z299" s="238">
        <v>1</v>
      </c>
      <c r="AB299" s="238">
        <v>1</v>
      </c>
      <c r="AC299" s="238">
        <v>98</v>
      </c>
      <c r="AD299" s="238" t="s">
        <v>581</v>
      </c>
      <c r="AF299" s="238" t="s">
        <v>426</v>
      </c>
      <c r="AG299" s="238">
        <v>3</v>
      </c>
      <c r="AH299" s="238">
        <v>2</v>
      </c>
      <c r="AI299" s="238">
        <v>3</v>
      </c>
      <c r="AJ299" s="238">
        <v>4</v>
      </c>
      <c r="AK299" s="238">
        <v>21</v>
      </c>
      <c r="AL299" s="238">
        <v>31</v>
      </c>
      <c r="AM299" s="238" t="s">
        <v>354</v>
      </c>
      <c r="AN299" s="238">
        <v>5</v>
      </c>
      <c r="AO299" s="238">
        <v>68</v>
      </c>
      <c r="AS299" s="238">
        <v>12</v>
      </c>
      <c r="AT299" s="238">
        <v>9</v>
      </c>
      <c r="AU299" s="238">
        <v>55</v>
      </c>
      <c r="AV299" s="238">
        <v>11</v>
      </c>
      <c r="AW299" s="238">
        <v>21</v>
      </c>
      <c r="CT299" s="238">
        <v>422305.486410974</v>
      </c>
      <c r="CU299" s="238">
        <v>4973038.6165439002</v>
      </c>
      <c r="CV299" s="238">
        <v>44.9065333</v>
      </c>
      <c r="CW299" s="238">
        <v>-93.984180609999996</v>
      </c>
      <c r="CX299" s="238" t="s">
        <v>359</v>
      </c>
      <c r="CY299" s="238" t="s">
        <v>862</v>
      </c>
    </row>
    <row r="300" spans="1:103" x14ac:dyDescent="0.25">
      <c r="A300" s="238">
        <v>10851658</v>
      </c>
      <c r="B300" s="238">
        <v>3</v>
      </c>
      <c r="C300" s="238">
        <v>7</v>
      </c>
      <c r="D300" s="238">
        <v>161.48599999999999</v>
      </c>
      <c r="E300" s="238">
        <v>10</v>
      </c>
      <c r="G300" s="238" t="s">
        <v>846</v>
      </c>
      <c r="H300" s="238">
        <v>8</v>
      </c>
      <c r="I300" s="238">
        <v>25</v>
      </c>
      <c r="K300" s="238">
        <v>13013079</v>
      </c>
      <c r="L300" s="238">
        <v>131270136</v>
      </c>
      <c r="M300" s="238">
        <v>5</v>
      </c>
      <c r="N300" s="238">
        <v>7</v>
      </c>
      <c r="O300" s="238">
        <v>2013</v>
      </c>
      <c r="P300" s="238" t="s">
        <v>368</v>
      </c>
      <c r="Q300" s="238">
        <v>10</v>
      </c>
      <c r="R300" s="238" t="s">
        <v>356</v>
      </c>
      <c r="S300" s="238">
        <v>4</v>
      </c>
      <c r="T300" s="238">
        <v>0</v>
      </c>
      <c r="U300" s="238">
        <v>1</v>
      </c>
      <c r="V300" s="238">
        <v>7</v>
      </c>
      <c r="W300" s="238">
        <v>45</v>
      </c>
      <c r="X300" s="238">
        <v>2</v>
      </c>
      <c r="Y300" s="238">
        <v>1</v>
      </c>
      <c r="Z300" s="238">
        <v>1</v>
      </c>
      <c r="AB300" s="238">
        <v>1</v>
      </c>
      <c r="AC300" s="238">
        <v>98</v>
      </c>
      <c r="AD300" s="238" t="s">
        <v>481</v>
      </c>
      <c r="AE300" s="238" t="s">
        <v>863</v>
      </c>
      <c r="AF300" s="238" t="s">
        <v>426</v>
      </c>
      <c r="AG300" s="238">
        <v>3</v>
      </c>
      <c r="AH300" s="238">
        <v>2</v>
      </c>
      <c r="AI300" s="238">
        <v>2</v>
      </c>
      <c r="AJ300" s="238">
        <v>4</v>
      </c>
      <c r="AK300" s="238">
        <v>21</v>
      </c>
      <c r="AL300" s="238">
        <v>82</v>
      </c>
      <c r="AM300" s="238" t="s">
        <v>354</v>
      </c>
      <c r="AN300" s="238">
        <v>5</v>
      </c>
      <c r="AO300" s="238">
        <v>1</v>
      </c>
      <c r="AS300" s="238">
        <v>3</v>
      </c>
      <c r="AT300" s="238">
        <v>98</v>
      </c>
      <c r="AU300" s="238">
        <v>60</v>
      </c>
      <c r="AV300" s="238">
        <v>10</v>
      </c>
      <c r="AW300" s="238">
        <v>21</v>
      </c>
      <c r="CT300" s="238">
        <v>422580</v>
      </c>
      <c r="CU300" s="238">
        <v>4973048</v>
      </c>
      <c r="CV300" s="238">
        <v>44.906650399999997</v>
      </c>
      <c r="CW300" s="238">
        <v>-93.980699700000002</v>
      </c>
      <c r="CX300" s="238" t="s">
        <v>359</v>
      </c>
      <c r="CY300" s="238" t="s">
        <v>864</v>
      </c>
    </row>
    <row r="301" spans="1:103" x14ac:dyDescent="0.25">
      <c r="A301" s="238">
        <v>354556</v>
      </c>
      <c r="B301" s="238">
        <v>3</v>
      </c>
      <c r="C301" s="238">
        <v>7</v>
      </c>
      <c r="D301" s="238">
        <v>161.59</v>
      </c>
      <c r="E301" s="238">
        <v>10</v>
      </c>
      <c r="G301" s="238" t="s">
        <v>846</v>
      </c>
      <c r="H301" s="238">
        <v>8</v>
      </c>
      <c r="I301" s="238">
        <v>25</v>
      </c>
      <c r="K301" s="238">
        <v>16506053</v>
      </c>
      <c r="M301" s="238">
        <v>6</v>
      </c>
      <c r="N301" s="238">
        <v>6</v>
      </c>
      <c r="O301" s="238">
        <v>2016</v>
      </c>
      <c r="P301" s="238" t="s">
        <v>361</v>
      </c>
      <c r="Q301" s="238">
        <v>15</v>
      </c>
      <c r="S301" s="238">
        <v>5</v>
      </c>
      <c r="T301" s="238">
        <v>0</v>
      </c>
      <c r="U301" s="238">
        <v>2</v>
      </c>
      <c r="V301" s="238">
        <v>12</v>
      </c>
      <c r="W301" s="238">
        <v>10</v>
      </c>
      <c r="X301" s="238">
        <v>2</v>
      </c>
      <c r="Y301" s="238">
        <v>1</v>
      </c>
      <c r="Z301" s="238">
        <v>2</v>
      </c>
      <c r="AB301" s="238">
        <v>1</v>
      </c>
      <c r="AC301" s="238">
        <v>6</v>
      </c>
      <c r="AD301" s="238" t="s">
        <v>581</v>
      </c>
      <c r="AF301" s="238" t="s">
        <v>426</v>
      </c>
      <c r="AG301" s="238">
        <v>7</v>
      </c>
      <c r="AH301" s="238">
        <v>2</v>
      </c>
      <c r="AI301" s="238">
        <v>3</v>
      </c>
      <c r="AJ301" s="238">
        <v>4</v>
      </c>
      <c r="AK301" s="238">
        <v>21</v>
      </c>
      <c r="AL301" s="238">
        <v>73</v>
      </c>
      <c r="AM301" s="238" t="s">
        <v>354</v>
      </c>
      <c r="AN301" s="238">
        <v>5</v>
      </c>
      <c r="AO301" s="238">
        <v>74</v>
      </c>
      <c r="AS301" s="238">
        <v>12</v>
      </c>
      <c r="AT301" s="238">
        <v>25</v>
      </c>
      <c r="AU301" s="238">
        <v>60</v>
      </c>
      <c r="AV301" s="238">
        <v>11</v>
      </c>
      <c r="AW301" s="238">
        <v>21</v>
      </c>
      <c r="AX301" s="238">
        <v>2</v>
      </c>
      <c r="AY301" s="238">
        <v>2</v>
      </c>
      <c r="AZ301" s="238">
        <v>4</v>
      </c>
      <c r="BA301" s="238">
        <v>34</v>
      </c>
      <c r="BB301" s="238">
        <v>58</v>
      </c>
      <c r="BC301" s="238" t="s">
        <v>363</v>
      </c>
      <c r="BD301" s="238">
        <v>5</v>
      </c>
      <c r="BE301" s="238">
        <v>1</v>
      </c>
      <c r="BI301" s="238">
        <v>12</v>
      </c>
      <c r="BJ301" s="238">
        <v>25</v>
      </c>
      <c r="BK301" s="238">
        <v>60</v>
      </c>
      <c r="BL301" s="238">
        <v>11</v>
      </c>
      <c r="BM301" s="238">
        <v>21</v>
      </c>
      <c r="CT301" s="238">
        <v>422747.87062907498</v>
      </c>
      <c r="CU301" s="238">
        <v>4973047.0832275003</v>
      </c>
      <c r="CV301" s="238">
        <v>44.90665766</v>
      </c>
      <c r="CW301" s="238">
        <v>-93.978578900000002</v>
      </c>
      <c r="CX301" s="238" t="s">
        <v>391</v>
      </c>
      <c r="CY301" s="238" t="s">
        <v>865</v>
      </c>
    </row>
    <row r="302" spans="1:103" x14ac:dyDescent="0.25">
      <c r="A302" s="238">
        <v>659047</v>
      </c>
      <c r="B302" s="238">
        <v>3</v>
      </c>
      <c r="C302" s="238">
        <v>7</v>
      </c>
      <c r="D302" s="238">
        <v>161.648</v>
      </c>
      <c r="E302" s="238">
        <v>10</v>
      </c>
      <c r="G302" s="238" t="s">
        <v>846</v>
      </c>
      <c r="H302" s="238">
        <v>8</v>
      </c>
      <c r="I302" s="238">
        <v>25</v>
      </c>
      <c r="K302" s="238">
        <v>18035170</v>
      </c>
      <c r="M302" s="238">
        <v>11</v>
      </c>
      <c r="N302" s="238">
        <v>10</v>
      </c>
      <c r="O302" s="238">
        <v>2018</v>
      </c>
      <c r="P302" s="238" t="s">
        <v>364</v>
      </c>
      <c r="Q302" s="238">
        <v>17</v>
      </c>
      <c r="R302" s="238">
        <v>98</v>
      </c>
      <c r="S302" s="238">
        <v>5</v>
      </c>
      <c r="T302" s="238">
        <v>0</v>
      </c>
      <c r="U302" s="238">
        <v>4</v>
      </c>
      <c r="V302" s="238">
        <v>12</v>
      </c>
      <c r="W302" s="238">
        <v>10</v>
      </c>
      <c r="X302" s="238">
        <v>4</v>
      </c>
      <c r="Y302" s="238">
        <v>6</v>
      </c>
      <c r="Z302" s="238">
        <v>4</v>
      </c>
      <c r="AB302" s="238">
        <v>3</v>
      </c>
      <c r="AC302" s="238">
        <v>98</v>
      </c>
      <c r="AD302" s="238" t="s">
        <v>581</v>
      </c>
      <c r="AF302" s="238" t="s">
        <v>426</v>
      </c>
      <c r="AG302" s="238">
        <v>7</v>
      </c>
      <c r="AH302" s="238">
        <v>2</v>
      </c>
      <c r="AI302" s="238">
        <v>4</v>
      </c>
      <c r="AJ302" s="238">
        <v>3</v>
      </c>
      <c r="AK302" s="238">
        <v>21</v>
      </c>
      <c r="AL302" s="238">
        <v>59</v>
      </c>
      <c r="AM302" s="238" t="s">
        <v>354</v>
      </c>
      <c r="AN302" s="238">
        <v>5</v>
      </c>
      <c r="AO302" s="238">
        <v>70</v>
      </c>
      <c r="AS302" s="238">
        <v>12</v>
      </c>
      <c r="AT302" s="238">
        <v>9</v>
      </c>
      <c r="AU302" s="238">
        <v>60</v>
      </c>
      <c r="AV302" s="238">
        <v>13</v>
      </c>
      <c r="AW302" s="238">
        <v>21</v>
      </c>
      <c r="AX302" s="238">
        <v>2</v>
      </c>
      <c r="AY302" s="238">
        <v>2</v>
      </c>
      <c r="AZ302" s="238">
        <v>4</v>
      </c>
      <c r="BA302" s="238">
        <v>21</v>
      </c>
      <c r="BB302" s="238">
        <v>22</v>
      </c>
      <c r="BC302" s="238" t="s">
        <v>363</v>
      </c>
      <c r="BD302" s="238">
        <v>5</v>
      </c>
      <c r="BE302" s="238">
        <v>71</v>
      </c>
      <c r="BI302" s="238">
        <v>12</v>
      </c>
      <c r="BJ302" s="238">
        <v>9</v>
      </c>
      <c r="BK302" s="238">
        <v>60</v>
      </c>
      <c r="BL302" s="238">
        <v>12</v>
      </c>
      <c r="BM302" s="238">
        <v>21</v>
      </c>
      <c r="BN302" s="238">
        <v>2</v>
      </c>
      <c r="BO302" s="238">
        <v>3</v>
      </c>
      <c r="BP302" s="238">
        <v>4</v>
      </c>
      <c r="BQ302" s="238">
        <v>21</v>
      </c>
      <c r="BR302" s="238">
        <v>18</v>
      </c>
      <c r="BS302" s="238" t="s">
        <v>354</v>
      </c>
      <c r="BT302" s="238">
        <v>5</v>
      </c>
      <c r="BU302" s="238">
        <v>71</v>
      </c>
      <c r="BY302" s="238">
        <v>12</v>
      </c>
      <c r="BZ302" s="238">
        <v>9</v>
      </c>
      <c r="CA302" s="238">
        <v>60</v>
      </c>
      <c r="CB302" s="238">
        <v>12</v>
      </c>
      <c r="CC302" s="238">
        <v>21</v>
      </c>
      <c r="CD302" s="238">
        <v>2</v>
      </c>
      <c r="CE302" s="238">
        <v>5</v>
      </c>
      <c r="CF302" s="238">
        <v>4</v>
      </c>
      <c r="CG302" s="238">
        <v>21</v>
      </c>
      <c r="CH302" s="238">
        <v>55</v>
      </c>
      <c r="CI302" s="238" t="s">
        <v>363</v>
      </c>
      <c r="CJ302" s="238">
        <v>5</v>
      </c>
      <c r="CK302" s="238">
        <v>1</v>
      </c>
      <c r="CO302" s="238">
        <v>12</v>
      </c>
      <c r="CP302" s="238">
        <v>9</v>
      </c>
      <c r="CQ302" s="238">
        <v>60</v>
      </c>
      <c r="CR302" s="238">
        <v>12</v>
      </c>
      <c r="CS302" s="238">
        <v>21</v>
      </c>
      <c r="CT302" s="238">
        <v>422839.56975069799</v>
      </c>
      <c r="CU302" s="238">
        <v>4973028.8516586497</v>
      </c>
      <c r="CV302" s="238">
        <v>44.90650351</v>
      </c>
      <c r="CW302" s="238">
        <v>-93.977414699999997</v>
      </c>
      <c r="CX302" s="238" t="s">
        <v>359</v>
      </c>
      <c r="CY302" s="238" t="s">
        <v>866</v>
      </c>
    </row>
    <row r="303" spans="1:103" x14ac:dyDescent="0.25">
      <c r="A303" s="238">
        <v>846688</v>
      </c>
      <c r="B303" s="238">
        <v>3</v>
      </c>
      <c r="C303" s="238">
        <v>7</v>
      </c>
      <c r="D303" s="238">
        <v>161.648</v>
      </c>
      <c r="E303" s="238">
        <v>10</v>
      </c>
      <c r="G303" s="238" t="s">
        <v>846</v>
      </c>
      <c r="H303" s="238">
        <v>8</v>
      </c>
      <c r="I303" s="238">
        <v>25</v>
      </c>
      <c r="K303" s="238">
        <v>20508810</v>
      </c>
      <c r="L303" s="238">
        <v>202900012</v>
      </c>
      <c r="M303" s="238">
        <v>10</v>
      </c>
      <c r="N303" s="238">
        <v>16</v>
      </c>
      <c r="O303" s="238">
        <v>2020</v>
      </c>
      <c r="P303" s="238" t="s">
        <v>362</v>
      </c>
      <c r="Q303" s="238">
        <v>7</v>
      </c>
      <c r="R303" s="238" t="s">
        <v>369</v>
      </c>
      <c r="S303" s="238">
        <v>5</v>
      </c>
      <c r="T303" s="238">
        <v>0</v>
      </c>
      <c r="U303" s="238">
        <v>2</v>
      </c>
      <c r="V303" s="238">
        <v>12</v>
      </c>
      <c r="W303" s="238">
        <v>10</v>
      </c>
      <c r="X303" s="238">
        <v>4</v>
      </c>
      <c r="Y303" s="238">
        <v>1</v>
      </c>
      <c r="Z303" s="238">
        <v>1</v>
      </c>
      <c r="AB303" s="238">
        <v>1</v>
      </c>
      <c r="AC303" s="238">
        <v>98</v>
      </c>
      <c r="AD303" s="238">
        <v>7</v>
      </c>
      <c r="AF303" s="238" t="s">
        <v>426</v>
      </c>
      <c r="AG303" s="238">
        <v>7</v>
      </c>
      <c r="AH303" s="238">
        <v>2</v>
      </c>
      <c r="AI303" s="238">
        <v>4</v>
      </c>
      <c r="AJ303" s="238">
        <v>3</v>
      </c>
      <c r="AK303" s="238">
        <v>21</v>
      </c>
      <c r="AL303" s="238">
        <v>27</v>
      </c>
      <c r="AM303" s="238" t="s">
        <v>354</v>
      </c>
      <c r="AN303" s="238">
        <v>5</v>
      </c>
      <c r="AO303" s="238">
        <v>4</v>
      </c>
      <c r="AS303" s="238">
        <v>12</v>
      </c>
      <c r="AT303" s="238">
        <v>9</v>
      </c>
      <c r="AU303" s="238">
        <v>60</v>
      </c>
      <c r="AV303" s="238">
        <v>13</v>
      </c>
      <c r="AW303" s="238">
        <v>21</v>
      </c>
      <c r="AX303" s="238">
        <v>2</v>
      </c>
      <c r="AY303" s="238">
        <v>3</v>
      </c>
      <c r="AZ303" s="238">
        <v>3</v>
      </c>
      <c r="BA303" s="238">
        <v>26</v>
      </c>
      <c r="BB303" s="238">
        <v>65</v>
      </c>
      <c r="BC303" s="238" t="s">
        <v>354</v>
      </c>
      <c r="BD303" s="238">
        <v>5</v>
      </c>
      <c r="BE303" s="238">
        <v>1</v>
      </c>
      <c r="BI303" s="238">
        <v>12</v>
      </c>
      <c r="BJ303" s="238">
        <v>9</v>
      </c>
      <c r="BK303" s="238">
        <v>60</v>
      </c>
      <c r="BL303" s="238">
        <v>13</v>
      </c>
      <c r="BM303" s="238">
        <v>21</v>
      </c>
      <c r="CT303" s="238">
        <v>422821.95411057601</v>
      </c>
      <c r="CU303" s="238">
        <v>4973021.6831767</v>
      </c>
      <c r="CV303" s="238">
        <v>44.906437080000003</v>
      </c>
      <c r="CW303" s="238">
        <v>-93.977636720000007</v>
      </c>
      <c r="CX303" s="238" t="s">
        <v>359</v>
      </c>
      <c r="CY303" s="238" t="s">
        <v>867</v>
      </c>
    </row>
    <row r="304" spans="1:103" x14ac:dyDescent="0.25">
      <c r="A304" s="238">
        <v>10714913</v>
      </c>
      <c r="B304" s="238">
        <v>3</v>
      </c>
      <c r="C304" s="238">
        <v>7</v>
      </c>
      <c r="D304" s="238">
        <v>161.709</v>
      </c>
      <c r="E304" s="238">
        <v>10</v>
      </c>
      <c r="G304" s="238" t="s">
        <v>846</v>
      </c>
      <c r="H304" s="238">
        <v>8</v>
      </c>
      <c r="I304" s="238">
        <v>25</v>
      </c>
      <c r="K304" s="238">
        <v>11038720</v>
      </c>
      <c r="L304" s="238">
        <v>113410009</v>
      </c>
      <c r="M304" s="238">
        <v>12</v>
      </c>
      <c r="N304" s="238">
        <v>6</v>
      </c>
      <c r="O304" s="238">
        <v>2011</v>
      </c>
      <c r="P304" s="238" t="s">
        <v>368</v>
      </c>
      <c r="Q304" s="238">
        <v>0</v>
      </c>
      <c r="S304" s="238">
        <v>5</v>
      </c>
      <c r="T304" s="238">
        <v>0</v>
      </c>
      <c r="U304" s="238">
        <v>1</v>
      </c>
      <c r="V304" s="238">
        <v>4</v>
      </c>
      <c r="W304" s="238">
        <v>54</v>
      </c>
      <c r="X304" s="238">
        <v>2</v>
      </c>
      <c r="Y304" s="238">
        <v>4</v>
      </c>
      <c r="Z304" s="238">
        <v>1</v>
      </c>
      <c r="AB304" s="238">
        <v>1</v>
      </c>
      <c r="AC304" s="238">
        <v>98</v>
      </c>
      <c r="AD304" s="238" t="s">
        <v>481</v>
      </c>
      <c r="AE304" s="238" t="s">
        <v>863</v>
      </c>
      <c r="AF304" s="238" t="s">
        <v>426</v>
      </c>
      <c r="AG304" s="238">
        <v>3</v>
      </c>
      <c r="AH304" s="238">
        <v>2</v>
      </c>
      <c r="AI304" s="238">
        <v>2</v>
      </c>
      <c r="AJ304" s="238">
        <v>4</v>
      </c>
      <c r="AK304" s="238">
        <v>21</v>
      </c>
      <c r="AL304" s="238">
        <v>41</v>
      </c>
      <c r="AM304" s="238" t="s">
        <v>354</v>
      </c>
      <c r="AN304" s="238">
        <v>5</v>
      </c>
      <c r="AO304" s="238">
        <v>1</v>
      </c>
      <c r="AS304" s="238">
        <v>7</v>
      </c>
      <c r="AT304" s="238">
        <v>98</v>
      </c>
      <c r="AU304" s="238">
        <v>55</v>
      </c>
      <c r="AV304" s="238">
        <v>11</v>
      </c>
      <c r="AW304" s="238">
        <v>21</v>
      </c>
      <c r="CT304" s="238">
        <v>422926</v>
      </c>
      <c r="CU304" s="238">
        <v>4972980</v>
      </c>
      <c r="CV304" s="238">
        <v>44.906070200000002</v>
      </c>
      <c r="CW304" s="238">
        <v>-93.976318399999997</v>
      </c>
      <c r="CX304" s="238" t="s">
        <v>359</v>
      </c>
      <c r="CY304" s="238" t="s">
        <v>868</v>
      </c>
    </row>
    <row r="305" spans="1:103" x14ac:dyDescent="0.25">
      <c r="A305" s="238">
        <v>10774248</v>
      </c>
      <c r="B305" s="238">
        <v>3</v>
      </c>
      <c r="C305" s="238">
        <v>7</v>
      </c>
      <c r="D305" s="238">
        <v>161.73500000000001</v>
      </c>
      <c r="E305" s="238">
        <v>10</v>
      </c>
      <c r="G305" s="238" t="s">
        <v>846</v>
      </c>
      <c r="H305" s="238">
        <v>8</v>
      </c>
      <c r="I305" s="238">
        <v>25</v>
      </c>
      <c r="K305" s="238">
        <v>12001550</v>
      </c>
      <c r="L305" s="238">
        <v>120250150</v>
      </c>
      <c r="M305" s="238">
        <v>1</v>
      </c>
      <c r="N305" s="238">
        <v>18</v>
      </c>
      <c r="O305" s="238">
        <v>2012</v>
      </c>
      <c r="P305" s="238" t="s">
        <v>355</v>
      </c>
      <c r="Q305" s="238">
        <v>17</v>
      </c>
      <c r="S305" s="238">
        <v>5</v>
      </c>
      <c r="T305" s="238">
        <v>0</v>
      </c>
      <c r="U305" s="238">
        <v>1</v>
      </c>
      <c r="V305" s="238">
        <v>8</v>
      </c>
      <c r="W305" s="238">
        <v>16</v>
      </c>
      <c r="X305" s="238">
        <v>2</v>
      </c>
      <c r="Y305" s="238">
        <v>6</v>
      </c>
      <c r="Z305" s="238">
        <v>2</v>
      </c>
      <c r="AA305" s="238">
        <v>2</v>
      </c>
      <c r="AB305" s="238">
        <v>2</v>
      </c>
      <c r="AC305" s="238">
        <v>98</v>
      </c>
      <c r="AD305" s="238" t="s">
        <v>424</v>
      </c>
      <c r="AE305" s="238" t="s">
        <v>869</v>
      </c>
      <c r="AF305" s="238" t="s">
        <v>426</v>
      </c>
      <c r="AG305" s="238">
        <v>4</v>
      </c>
      <c r="AH305" s="238">
        <v>2</v>
      </c>
      <c r="AI305" s="238">
        <v>3</v>
      </c>
      <c r="AJ305" s="238">
        <v>4</v>
      </c>
      <c r="AK305" s="238">
        <v>21</v>
      </c>
      <c r="AL305" s="238">
        <v>61</v>
      </c>
      <c r="AM305" s="238" t="s">
        <v>354</v>
      </c>
      <c r="AN305" s="238">
        <v>5</v>
      </c>
      <c r="AO305" s="238">
        <v>1</v>
      </c>
      <c r="AP305" s="238">
        <v>1</v>
      </c>
      <c r="AS305" s="238">
        <v>7</v>
      </c>
      <c r="AT305" s="238">
        <v>98</v>
      </c>
      <c r="AU305" s="238">
        <v>60</v>
      </c>
      <c r="AV305" s="238">
        <v>11</v>
      </c>
      <c r="AW305" s="238">
        <v>21</v>
      </c>
      <c r="CT305" s="238">
        <v>422964</v>
      </c>
      <c r="CU305" s="238">
        <v>4972961</v>
      </c>
      <c r="CV305" s="238">
        <v>44.9059107</v>
      </c>
      <c r="CW305" s="238">
        <v>-93.975831099999994</v>
      </c>
      <c r="CX305" s="238" t="s">
        <v>359</v>
      </c>
      <c r="CY305" s="238" t="s">
        <v>870</v>
      </c>
    </row>
    <row r="306" spans="1:103" x14ac:dyDescent="0.25">
      <c r="A306" s="238">
        <v>736912</v>
      </c>
      <c r="B306" s="238">
        <v>3</v>
      </c>
      <c r="C306" s="238">
        <v>7</v>
      </c>
      <c r="D306" s="238">
        <v>161.91800000000001</v>
      </c>
      <c r="E306" s="238">
        <v>10</v>
      </c>
      <c r="G306" s="238" t="s">
        <v>846</v>
      </c>
      <c r="H306" s="238">
        <v>8</v>
      </c>
      <c r="I306" s="238">
        <v>25</v>
      </c>
      <c r="K306" s="238">
        <v>19509226</v>
      </c>
      <c r="M306" s="238">
        <v>7</v>
      </c>
      <c r="N306" s="238">
        <v>29</v>
      </c>
      <c r="O306" s="238">
        <v>2019</v>
      </c>
      <c r="P306" s="238" t="s">
        <v>361</v>
      </c>
      <c r="Q306" s="238">
        <v>16</v>
      </c>
      <c r="R306" s="238">
        <v>98</v>
      </c>
      <c r="S306" s="238">
        <v>5</v>
      </c>
      <c r="T306" s="238">
        <v>0</v>
      </c>
      <c r="U306" s="238">
        <v>2</v>
      </c>
      <c r="V306" s="238">
        <v>12</v>
      </c>
      <c r="W306" s="238">
        <v>10</v>
      </c>
      <c r="X306" s="238">
        <v>2</v>
      </c>
      <c r="Y306" s="238">
        <v>1</v>
      </c>
      <c r="Z306" s="238">
        <v>1</v>
      </c>
      <c r="AB306" s="238">
        <v>1</v>
      </c>
      <c r="AC306" s="238">
        <v>98</v>
      </c>
      <c r="AD306" s="238" t="s">
        <v>581</v>
      </c>
      <c r="AF306" s="238" t="s">
        <v>426</v>
      </c>
      <c r="AG306" s="238">
        <v>7</v>
      </c>
      <c r="AH306" s="238">
        <v>2</v>
      </c>
      <c r="AI306" s="238">
        <v>2</v>
      </c>
      <c r="AJ306" s="238">
        <v>3</v>
      </c>
      <c r="AK306" s="238">
        <v>34</v>
      </c>
      <c r="AL306" s="238">
        <v>39</v>
      </c>
      <c r="AM306" s="238" t="s">
        <v>354</v>
      </c>
      <c r="AN306" s="238">
        <v>5</v>
      </c>
      <c r="AO306" s="238">
        <v>1</v>
      </c>
      <c r="AS306" s="238">
        <v>12</v>
      </c>
      <c r="AT306" s="238">
        <v>9</v>
      </c>
      <c r="AU306" s="238">
        <v>60</v>
      </c>
      <c r="AV306" s="238">
        <v>11</v>
      </c>
      <c r="AW306" s="238">
        <v>21</v>
      </c>
      <c r="AX306" s="238">
        <v>2</v>
      </c>
      <c r="AY306" s="238">
        <v>4</v>
      </c>
      <c r="AZ306" s="238">
        <v>3</v>
      </c>
      <c r="BA306" s="238">
        <v>21</v>
      </c>
      <c r="BB306" s="238">
        <v>34</v>
      </c>
      <c r="BC306" s="238" t="s">
        <v>363</v>
      </c>
      <c r="BD306" s="238">
        <v>5</v>
      </c>
      <c r="BE306" s="238">
        <v>4</v>
      </c>
      <c r="BI306" s="238">
        <v>12</v>
      </c>
      <c r="BJ306" s="238">
        <v>9</v>
      </c>
      <c r="BK306" s="238">
        <v>60</v>
      </c>
      <c r="BL306" s="238">
        <v>11</v>
      </c>
      <c r="BM306" s="238">
        <v>21</v>
      </c>
      <c r="CT306" s="238">
        <v>423236.82160697703</v>
      </c>
      <c r="CU306" s="238">
        <v>4972860.8161883</v>
      </c>
      <c r="CV306" s="238">
        <v>44.905034010000001</v>
      </c>
      <c r="CW306" s="238">
        <v>-93.972357819999999</v>
      </c>
      <c r="CX306" s="238" t="s">
        <v>359</v>
      </c>
      <c r="CY306" s="238" t="s">
        <v>871</v>
      </c>
    </row>
    <row r="307" spans="1:103" x14ac:dyDescent="0.25">
      <c r="A307" s="238">
        <v>609768</v>
      </c>
      <c r="B307" s="238">
        <v>3</v>
      </c>
      <c r="C307" s="238">
        <v>7</v>
      </c>
      <c r="D307" s="238">
        <v>161.97399999999999</v>
      </c>
      <c r="E307" s="238">
        <v>10</v>
      </c>
      <c r="G307" s="238" t="s">
        <v>846</v>
      </c>
      <c r="H307" s="238">
        <v>8</v>
      </c>
      <c r="I307" s="238">
        <v>25</v>
      </c>
      <c r="K307" s="238">
        <v>18508308</v>
      </c>
      <c r="M307" s="238">
        <v>7</v>
      </c>
      <c r="N307" s="238">
        <v>9</v>
      </c>
      <c r="O307" s="238">
        <v>2018</v>
      </c>
      <c r="P307" s="238" t="s">
        <v>361</v>
      </c>
      <c r="Q307" s="238">
        <v>12</v>
      </c>
      <c r="R307" s="238">
        <v>98</v>
      </c>
      <c r="S307" s="238">
        <v>3</v>
      </c>
      <c r="T307" s="238">
        <v>0</v>
      </c>
      <c r="U307" s="238">
        <v>2</v>
      </c>
      <c r="V307" s="238">
        <v>5</v>
      </c>
      <c r="W307" s="238">
        <v>10</v>
      </c>
      <c r="X307" s="238">
        <v>3</v>
      </c>
      <c r="Y307" s="238">
        <v>1</v>
      </c>
      <c r="Z307" s="238">
        <v>1</v>
      </c>
      <c r="AB307" s="238">
        <v>1</v>
      </c>
      <c r="AC307" s="238">
        <v>3</v>
      </c>
      <c r="AD307" s="238" t="s">
        <v>581</v>
      </c>
      <c r="AF307" s="238" t="s">
        <v>426</v>
      </c>
      <c r="AG307" s="238">
        <v>10</v>
      </c>
      <c r="AH307" s="238">
        <v>2</v>
      </c>
      <c r="AI307" s="238">
        <v>5</v>
      </c>
      <c r="AJ307" s="238">
        <v>3</v>
      </c>
      <c r="AK307" s="238">
        <v>21</v>
      </c>
      <c r="AL307" s="238">
        <v>27</v>
      </c>
      <c r="AM307" s="238" t="s">
        <v>354</v>
      </c>
      <c r="AN307" s="238">
        <v>5</v>
      </c>
      <c r="AO307" s="238">
        <v>1</v>
      </c>
      <c r="AS307" s="238">
        <v>12</v>
      </c>
      <c r="AT307" s="238">
        <v>9</v>
      </c>
      <c r="AU307" s="238">
        <v>60</v>
      </c>
      <c r="AV307" s="238">
        <v>11</v>
      </c>
      <c r="AW307" s="238">
        <v>21</v>
      </c>
      <c r="AX307" s="238">
        <v>4</v>
      </c>
      <c r="AY307" s="238">
        <v>22</v>
      </c>
      <c r="AZ307" s="238">
        <v>1</v>
      </c>
      <c r="BA307" s="238">
        <v>21</v>
      </c>
      <c r="BB307" s="238">
        <v>68</v>
      </c>
      <c r="BC307" s="238" t="s">
        <v>354</v>
      </c>
      <c r="BD307" s="238">
        <v>5</v>
      </c>
      <c r="BE307" s="238">
        <v>2</v>
      </c>
      <c r="BI307" s="238">
        <v>12</v>
      </c>
      <c r="BJ307" s="238">
        <v>23</v>
      </c>
      <c r="BK307" s="238">
        <v>55</v>
      </c>
      <c r="BL307" s="238">
        <v>11</v>
      </c>
      <c r="BM307" s="238">
        <v>21</v>
      </c>
      <c r="CT307" s="238">
        <v>423323.60511387797</v>
      </c>
      <c r="CU307" s="238">
        <v>4972837.5328083998</v>
      </c>
      <c r="CV307" s="238">
        <v>44.904833799999999</v>
      </c>
      <c r="CW307" s="238">
        <v>-93.971255159999998</v>
      </c>
      <c r="CX307" s="238" t="s">
        <v>359</v>
      </c>
      <c r="CY307" s="238" t="s">
        <v>872</v>
      </c>
    </row>
    <row r="308" spans="1:103" x14ac:dyDescent="0.25">
      <c r="A308" s="238">
        <v>10777375</v>
      </c>
      <c r="B308" s="238">
        <v>3</v>
      </c>
      <c r="C308" s="238">
        <v>7</v>
      </c>
      <c r="D308" s="238">
        <v>161.97499999999999</v>
      </c>
      <c r="E308" s="238">
        <v>10</v>
      </c>
      <c r="G308" s="238" t="s">
        <v>846</v>
      </c>
      <c r="H308" s="238">
        <v>8</v>
      </c>
      <c r="I308" s="238">
        <v>25</v>
      </c>
      <c r="L308" s="238">
        <v>121250048</v>
      </c>
      <c r="M308" s="238">
        <v>4</v>
      </c>
      <c r="N308" s="238">
        <v>2</v>
      </c>
      <c r="O308" s="238">
        <v>2012</v>
      </c>
      <c r="P308" s="238" t="s">
        <v>361</v>
      </c>
      <c r="Q308" s="238">
        <v>21</v>
      </c>
      <c r="S308" s="238">
        <v>5</v>
      </c>
      <c r="T308" s="238">
        <v>0</v>
      </c>
      <c r="U308" s="238">
        <v>1</v>
      </c>
      <c r="V308" s="238">
        <v>11</v>
      </c>
      <c r="W308" s="238">
        <v>16</v>
      </c>
      <c r="Y308" s="238">
        <v>6</v>
      </c>
      <c r="Z308" s="238">
        <v>1</v>
      </c>
      <c r="AB308" s="238">
        <v>1</v>
      </c>
      <c r="AF308" s="238" t="s">
        <v>426</v>
      </c>
      <c r="AG308" s="238">
        <v>4</v>
      </c>
      <c r="AH308" s="238">
        <v>2</v>
      </c>
      <c r="AI308" s="238">
        <v>2</v>
      </c>
      <c r="AJ308" s="238">
        <v>2</v>
      </c>
      <c r="AK308" s="238">
        <v>21</v>
      </c>
      <c r="AL308" s="238">
        <v>68</v>
      </c>
      <c r="AM308" s="238" t="s">
        <v>354</v>
      </c>
      <c r="AT308" s="238">
        <v>98</v>
      </c>
      <c r="AU308" s="238">
        <v>55</v>
      </c>
      <c r="CT308" s="238">
        <v>423326</v>
      </c>
      <c r="CU308" s="238">
        <v>4972838</v>
      </c>
      <c r="CV308" s="238">
        <v>44.904833799999999</v>
      </c>
      <c r="CW308" s="238">
        <v>-93.971226400000006</v>
      </c>
      <c r="CX308" s="238" t="s">
        <v>359</v>
      </c>
    </row>
    <row r="309" spans="1:103" x14ac:dyDescent="0.25">
      <c r="A309" s="238">
        <v>10778355</v>
      </c>
      <c r="B309" s="238">
        <v>3</v>
      </c>
      <c r="C309" s="238">
        <v>7</v>
      </c>
      <c r="D309" s="238">
        <v>161.97499999999999</v>
      </c>
      <c r="E309" s="238">
        <v>10</v>
      </c>
      <c r="G309" s="238" t="s">
        <v>846</v>
      </c>
      <c r="H309" s="238">
        <v>8</v>
      </c>
      <c r="I309" s="238">
        <v>25</v>
      </c>
      <c r="K309" s="238">
        <v>12017890</v>
      </c>
      <c r="L309" s="238">
        <v>121730033</v>
      </c>
      <c r="M309" s="238">
        <v>6</v>
      </c>
      <c r="N309" s="238">
        <v>20</v>
      </c>
      <c r="O309" s="238">
        <v>2012</v>
      </c>
      <c r="P309" s="238" t="s">
        <v>355</v>
      </c>
      <c r="Q309" s="238">
        <v>13</v>
      </c>
      <c r="S309" s="238">
        <v>4</v>
      </c>
      <c r="T309" s="238">
        <v>0</v>
      </c>
      <c r="U309" s="238">
        <v>2</v>
      </c>
      <c r="V309" s="238">
        <v>1</v>
      </c>
      <c r="W309" s="238">
        <v>10</v>
      </c>
      <c r="X309" s="238">
        <v>2</v>
      </c>
      <c r="Y309" s="238">
        <v>1</v>
      </c>
      <c r="Z309" s="238">
        <v>2</v>
      </c>
      <c r="AA309" s="238">
        <v>3</v>
      </c>
      <c r="AB309" s="238">
        <v>2</v>
      </c>
      <c r="AC309" s="238">
        <v>98</v>
      </c>
      <c r="AD309" s="238" t="s">
        <v>581</v>
      </c>
      <c r="AE309" s="238" t="s">
        <v>873</v>
      </c>
      <c r="AF309" s="238" t="s">
        <v>426</v>
      </c>
      <c r="AG309" s="238">
        <v>7</v>
      </c>
      <c r="AH309" s="238">
        <v>2</v>
      </c>
      <c r="AI309" s="238">
        <v>1</v>
      </c>
      <c r="AJ309" s="238">
        <v>4</v>
      </c>
      <c r="AK309" s="238">
        <v>21</v>
      </c>
      <c r="AL309" s="238">
        <v>27</v>
      </c>
      <c r="AM309" s="238" t="s">
        <v>363</v>
      </c>
      <c r="AN309" s="238">
        <v>5</v>
      </c>
      <c r="AO309" s="238">
        <v>15</v>
      </c>
      <c r="AS309" s="238">
        <v>7</v>
      </c>
      <c r="AT309" s="238">
        <v>98</v>
      </c>
      <c r="AU309" s="238">
        <v>60</v>
      </c>
      <c r="AV309" s="238">
        <v>11</v>
      </c>
      <c r="AW309" s="238">
        <v>21</v>
      </c>
      <c r="AX309" s="238">
        <v>2</v>
      </c>
      <c r="AY309" s="238">
        <v>3</v>
      </c>
      <c r="AZ309" s="238">
        <v>4</v>
      </c>
      <c r="BA309" s="238">
        <v>8</v>
      </c>
      <c r="BB309" s="238">
        <v>20</v>
      </c>
      <c r="BC309" s="238" t="s">
        <v>363</v>
      </c>
      <c r="BD309" s="238">
        <v>5</v>
      </c>
      <c r="BE309" s="238">
        <v>1</v>
      </c>
      <c r="BF309" s="238">
        <v>1</v>
      </c>
      <c r="BI309" s="238">
        <v>7</v>
      </c>
      <c r="BJ309" s="238">
        <v>98</v>
      </c>
      <c r="BK309" s="238">
        <v>60</v>
      </c>
      <c r="BL309" s="238">
        <v>11</v>
      </c>
      <c r="BM309" s="238">
        <v>21</v>
      </c>
      <c r="CT309" s="238">
        <v>423326</v>
      </c>
      <c r="CU309" s="238">
        <v>4972838</v>
      </c>
      <c r="CV309" s="238">
        <v>44.904833799999999</v>
      </c>
      <c r="CW309" s="238">
        <v>-93.971226400000006</v>
      </c>
      <c r="CX309" s="238" t="s">
        <v>359</v>
      </c>
      <c r="CY309" s="238" t="s">
        <v>874</v>
      </c>
    </row>
    <row r="310" spans="1:103" x14ac:dyDescent="0.25">
      <c r="A310" s="238">
        <v>10847048</v>
      </c>
      <c r="B310" s="238">
        <v>3</v>
      </c>
      <c r="C310" s="238">
        <v>7</v>
      </c>
      <c r="D310" s="238">
        <v>161.97499999999999</v>
      </c>
      <c r="E310" s="238">
        <v>10</v>
      </c>
      <c r="G310" s="238" t="s">
        <v>846</v>
      </c>
      <c r="H310" s="238">
        <v>8</v>
      </c>
      <c r="I310" s="238">
        <v>25</v>
      </c>
      <c r="K310" s="238">
        <v>13500018</v>
      </c>
      <c r="L310" s="238">
        <v>130020297</v>
      </c>
      <c r="M310" s="238">
        <v>1</v>
      </c>
      <c r="N310" s="238">
        <v>1</v>
      </c>
      <c r="O310" s="238">
        <v>2013</v>
      </c>
      <c r="P310" s="238" t="s">
        <v>368</v>
      </c>
      <c r="Q310" s="238">
        <v>11</v>
      </c>
      <c r="S310" s="238">
        <v>5</v>
      </c>
      <c r="T310" s="238">
        <v>0</v>
      </c>
      <c r="U310" s="238">
        <v>2</v>
      </c>
      <c r="V310" s="238">
        <v>11</v>
      </c>
      <c r="W310" s="238">
        <v>10</v>
      </c>
      <c r="X310" s="238">
        <v>3</v>
      </c>
      <c r="Y310" s="238">
        <v>1</v>
      </c>
      <c r="Z310" s="238">
        <v>2</v>
      </c>
      <c r="AB310" s="238">
        <v>1</v>
      </c>
      <c r="AC310" s="238">
        <v>98</v>
      </c>
      <c r="AD310" s="238">
        <v>7</v>
      </c>
      <c r="AE310" s="238">
        <v>33</v>
      </c>
      <c r="AF310" s="238" t="s">
        <v>426</v>
      </c>
      <c r="AG310" s="238">
        <v>6</v>
      </c>
      <c r="AH310" s="238">
        <v>2</v>
      </c>
      <c r="AI310" s="238">
        <v>2</v>
      </c>
      <c r="AJ310" s="238">
        <v>1</v>
      </c>
      <c r="AK310" s="238">
        <v>21</v>
      </c>
      <c r="AL310" s="238">
        <v>79</v>
      </c>
      <c r="AM310" s="238" t="s">
        <v>354</v>
      </c>
      <c r="AN310" s="238">
        <v>5</v>
      </c>
      <c r="AO310" s="238">
        <v>15</v>
      </c>
      <c r="AP310" s="238">
        <v>21</v>
      </c>
      <c r="AS310" s="238">
        <v>3</v>
      </c>
      <c r="AT310" s="238">
        <v>98</v>
      </c>
      <c r="AU310" s="238">
        <v>55</v>
      </c>
      <c r="AV310" s="238">
        <v>11</v>
      </c>
      <c r="AW310" s="238">
        <v>21</v>
      </c>
      <c r="AX310" s="238">
        <v>2</v>
      </c>
      <c r="AY310" s="238">
        <v>2</v>
      </c>
      <c r="AZ310" s="238">
        <v>3</v>
      </c>
      <c r="BA310" s="238">
        <v>21</v>
      </c>
      <c r="BB310" s="238">
        <v>34</v>
      </c>
      <c r="BC310" s="238" t="s">
        <v>363</v>
      </c>
      <c r="BD310" s="238">
        <v>5</v>
      </c>
      <c r="BE310" s="238">
        <v>1</v>
      </c>
      <c r="BI310" s="238">
        <v>3</v>
      </c>
      <c r="BJ310" s="238">
        <v>98</v>
      </c>
      <c r="BK310" s="238">
        <v>55</v>
      </c>
      <c r="BL310" s="238">
        <v>11</v>
      </c>
      <c r="BM310" s="238">
        <v>21</v>
      </c>
      <c r="CT310" s="238">
        <v>423326</v>
      </c>
      <c r="CU310" s="238">
        <v>4972838</v>
      </c>
      <c r="CV310" s="238">
        <v>44.904833799999999</v>
      </c>
      <c r="CW310" s="238">
        <v>-93.971226400000006</v>
      </c>
      <c r="CX310" s="238" t="s">
        <v>359</v>
      </c>
      <c r="CY310" s="238" t="s">
        <v>875</v>
      </c>
    </row>
    <row r="311" spans="1:103" x14ac:dyDescent="0.25">
      <c r="A311" s="238">
        <v>10852644</v>
      </c>
      <c r="B311" s="238">
        <v>3</v>
      </c>
      <c r="C311" s="238">
        <v>7</v>
      </c>
      <c r="D311" s="238">
        <v>161.97499999999999</v>
      </c>
      <c r="E311" s="238">
        <v>10</v>
      </c>
      <c r="G311" s="238" t="s">
        <v>846</v>
      </c>
      <c r="H311" s="238">
        <v>8</v>
      </c>
      <c r="I311" s="238">
        <v>25</v>
      </c>
      <c r="K311" s="238">
        <v>13506531</v>
      </c>
      <c r="L311" s="238">
        <v>131810153</v>
      </c>
      <c r="M311" s="238">
        <v>6</v>
      </c>
      <c r="N311" s="238">
        <v>23</v>
      </c>
      <c r="O311" s="238">
        <v>2013</v>
      </c>
      <c r="P311" s="238" t="s">
        <v>366</v>
      </c>
      <c r="Q311" s="238">
        <v>13</v>
      </c>
      <c r="R311" s="238" t="s">
        <v>369</v>
      </c>
      <c r="S311" s="238">
        <v>3</v>
      </c>
      <c r="T311" s="238">
        <v>0</v>
      </c>
      <c r="U311" s="238">
        <v>2</v>
      </c>
      <c r="V311" s="238">
        <v>5</v>
      </c>
      <c r="W311" s="238">
        <v>10</v>
      </c>
      <c r="X311" s="238">
        <v>3</v>
      </c>
      <c r="Y311" s="238">
        <v>1</v>
      </c>
      <c r="Z311" s="238">
        <v>1</v>
      </c>
      <c r="AB311" s="238">
        <v>1</v>
      </c>
      <c r="AC311" s="238">
        <v>98</v>
      </c>
      <c r="AD311" s="238" t="s">
        <v>428</v>
      </c>
      <c r="AE311" s="238" t="s">
        <v>876</v>
      </c>
      <c r="AF311" s="238" t="s">
        <v>426</v>
      </c>
      <c r="AG311" s="238">
        <v>10</v>
      </c>
      <c r="AH311" s="238">
        <v>2</v>
      </c>
      <c r="AI311" s="238">
        <v>2</v>
      </c>
      <c r="AJ311" s="238">
        <v>2</v>
      </c>
      <c r="AK311" s="238">
        <v>21</v>
      </c>
      <c r="AL311" s="238">
        <v>20</v>
      </c>
      <c r="AM311" s="238" t="s">
        <v>354</v>
      </c>
      <c r="AN311" s="238">
        <v>5</v>
      </c>
      <c r="AO311" s="238">
        <v>2</v>
      </c>
      <c r="AS311" s="238">
        <v>7</v>
      </c>
      <c r="AT311" s="238">
        <v>2</v>
      </c>
      <c r="AU311" s="238">
        <v>60</v>
      </c>
      <c r="AV311" s="238">
        <v>10</v>
      </c>
      <c r="AW311" s="238">
        <v>21</v>
      </c>
      <c r="AX311" s="238">
        <v>2</v>
      </c>
      <c r="AY311" s="238">
        <v>3</v>
      </c>
      <c r="AZ311" s="238">
        <v>3</v>
      </c>
      <c r="BA311" s="238">
        <v>21</v>
      </c>
      <c r="BB311" s="238">
        <v>44</v>
      </c>
      <c r="BC311" s="238" t="s">
        <v>354</v>
      </c>
      <c r="BD311" s="238">
        <v>5</v>
      </c>
      <c r="BE311" s="238">
        <v>1</v>
      </c>
      <c r="BI311" s="238">
        <v>7</v>
      </c>
      <c r="BJ311" s="238">
        <v>2</v>
      </c>
      <c r="BK311" s="238">
        <v>60</v>
      </c>
      <c r="BL311" s="238">
        <v>10</v>
      </c>
      <c r="BM311" s="238">
        <v>21</v>
      </c>
      <c r="CT311" s="238">
        <v>423326</v>
      </c>
      <c r="CU311" s="238">
        <v>4972838</v>
      </c>
      <c r="CV311" s="238">
        <v>44.904833799999999</v>
      </c>
      <c r="CW311" s="238">
        <v>-93.971226400000006</v>
      </c>
      <c r="CX311" s="238" t="s">
        <v>359</v>
      </c>
      <c r="CY311" s="238" t="s">
        <v>877</v>
      </c>
    </row>
    <row r="312" spans="1:103" x14ac:dyDescent="0.25">
      <c r="A312" s="238">
        <v>10854688</v>
      </c>
      <c r="B312" s="238">
        <v>3</v>
      </c>
      <c r="C312" s="238">
        <v>7</v>
      </c>
      <c r="D312" s="238">
        <v>161.97499999999999</v>
      </c>
      <c r="E312" s="238">
        <v>10</v>
      </c>
      <c r="G312" s="238" t="s">
        <v>846</v>
      </c>
      <c r="H312" s="238">
        <v>8</v>
      </c>
      <c r="I312" s="238">
        <v>25</v>
      </c>
      <c r="K312" s="238">
        <v>13031283</v>
      </c>
      <c r="L312" s="238">
        <v>132880221</v>
      </c>
      <c r="M312" s="238">
        <v>10</v>
      </c>
      <c r="N312" s="238">
        <v>15</v>
      </c>
      <c r="O312" s="238">
        <v>2013</v>
      </c>
      <c r="P312" s="238" t="s">
        <v>368</v>
      </c>
      <c r="Q312" s="238">
        <v>16</v>
      </c>
      <c r="R312" s="238" t="s">
        <v>419</v>
      </c>
      <c r="S312" s="238">
        <v>5</v>
      </c>
      <c r="T312" s="238">
        <v>0</v>
      </c>
      <c r="U312" s="238">
        <v>2</v>
      </c>
      <c r="V312" s="238">
        <v>90</v>
      </c>
      <c r="W312" s="238">
        <v>10</v>
      </c>
      <c r="X312" s="238">
        <v>10</v>
      </c>
      <c r="Y312" s="238">
        <v>1</v>
      </c>
      <c r="Z312" s="238">
        <v>3</v>
      </c>
      <c r="AA312" s="238">
        <v>2</v>
      </c>
      <c r="AB312" s="238">
        <v>2</v>
      </c>
      <c r="AC312" s="238">
        <v>98</v>
      </c>
      <c r="AD312" s="238" t="s">
        <v>863</v>
      </c>
      <c r="AE312" s="238" t="s">
        <v>481</v>
      </c>
      <c r="AF312" s="238" t="s">
        <v>426</v>
      </c>
      <c r="AG312" s="238">
        <v>90</v>
      </c>
      <c r="AH312" s="238">
        <v>2</v>
      </c>
      <c r="AI312" s="238">
        <v>2</v>
      </c>
      <c r="AJ312" s="238">
        <v>1</v>
      </c>
      <c r="AK312" s="238">
        <v>21</v>
      </c>
      <c r="AL312" s="238">
        <v>22</v>
      </c>
      <c r="AM312" s="238" t="s">
        <v>354</v>
      </c>
      <c r="AN312" s="238">
        <v>5</v>
      </c>
      <c r="AO312" s="238">
        <v>2</v>
      </c>
      <c r="AS312" s="238">
        <v>7</v>
      </c>
      <c r="AT312" s="238">
        <v>2</v>
      </c>
      <c r="AU312" s="238">
        <v>55</v>
      </c>
      <c r="AV312" s="238">
        <v>11</v>
      </c>
      <c r="AW312" s="238">
        <v>21</v>
      </c>
      <c r="AX312" s="238">
        <v>2</v>
      </c>
      <c r="AY312" s="238">
        <v>2</v>
      </c>
      <c r="AZ312" s="238">
        <v>3</v>
      </c>
      <c r="BA312" s="238">
        <v>21</v>
      </c>
      <c r="BB312" s="238">
        <v>27</v>
      </c>
      <c r="BC312" s="238" t="s">
        <v>354</v>
      </c>
      <c r="BD312" s="238">
        <v>5</v>
      </c>
      <c r="BE312" s="238">
        <v>1</v>
      </c>
      <c r="BI312" s="238">
        <v>7</v>
      </c>
      <c r="BJ312" s="238">
        <v>2</v>
      </c>
      <c r="BK312" s="238">
        <v>55</v>
      </c>
      <c r="BL312" s="238">
        <v>11</v>
      </c>
      <c r="BM312" s="238">
        <v>21</v>
      </c>
      <c r="CT312" s="238">
        <v>423326</v>
      </c>
      <c r="CU312" s="238">
        <v>4972838</v>
      </c>
      <c r="CV312" s="238">
        <v>44.904833799999999</v>
      </c>
      <c r="CW312" s="238">
        <v>-93.971226400000006</v>
      </c>
      <c r="CX312" s="238" t="s">
        <v>359</v>
      </c>
      <c r="CY312" s="238" t="s">
        <v>878</v>
      </c>
    </row>
    <row r="313" spans="1:103" x14ac:dyDescent="0.25">
      <c r="A313" s="238">
        <v>10855248</v>
      </c>
      <c r="B313" s="238">
        <v>3</v>
      </c>
      <c r="C313" s="238">
        <v>7</v>
      </c>
      <c r="D313" s="238">
        <v>161.97499999999999</v>
      </c>
      <c r="E313" s="238">
        <v>10</v>
      </c>
      <c r="G313" s="238" t="s">
        <v>846</v>
      </c>
      <c r="H313" s="238">
        <v>8</v>
      </c>
      <c r="I313" s="238">
        <v>25</v>
      </c>
      <c r="K313" s="238">
        <v>13511430</v>
      </c>
      <c r="L313" s="238">
        <v>133160309</v>
      </c>
      <c r="M313" s="238">
        <v>11</v>
      </c>
      <c r="N313" s="238">
        <v>10</v>
      </c>
      <c r="O313" s="238">
        <v>2013</v>
      </c>
      <c r="P313" s="238" t="s">
        <v>366</v>
      </c>
      <c r="Q313" s="238">
        <v>10</v>
      </c>
      <c r="S313" s="238">
        <v>5</v>
      </c>
      <c r="T313" s="238">
        <v>0</v>
      </c>
      <c r="U313" s="238">
        <v>2</v>
      </c>
      <c r="V313" s="238">
        <v>5</v>
      </c>
      <c r="W313" s="238">
        <v>10</v>
      </c>
      <c r="X313" s="238">
        <v>3</v>
      </c>
      <c r="Y313" s="238">
        <v>1</v>
      </c>
      <c r="Z313" s="238">
        <v>1</v>
      </c>
      <c r="AB313" s="238">
        <v>1</v>
      </c>
      <c r="AC313" s="238">
        <v>98</v>
      </c>
      <c r="AD313" s="238" t="s">
        <v>876</v>
      </c>
      <c r="AE313" s="238" t="s">
        <v>428</v>
      </c>
      <c r="AF313" s="238" t="s">
        <v>426</v>
      </c>
      <c r="AG313" s="238">
        <v>10</v>
      </c>
      <c r="AH313" s="238">
        <v>2</v>
      </c>
      <c r="AI313" s="238">
        <v>3</v>
      </c>
      <c r="AJ313" s="238">
        <v>1</v>
      </c>
      <c r="AK313" s="238">
        <v>21</v>
      </c>
      <c r="AL313" s="238">
        <v>31</v>
      </c>
      <c r="AM313" s="238" t="s">
        <v>354</v>
      </c>
      <c r="AN313" s="238">
        <v>5</v>
      </c>
      <c r="AO313" s="238">
        <v>15</v>
      </c>
      <c r="AP313" s="238">
        <v>2</v>
      </c>
      <c r="AS313" s="238">
        <v>7</v>
      </c>
      <c r="AT313" s="238">
        <v>2</v>
      </c>
      <c r="AU313" s="238">
        <v>60</v>
      </c>
      <c r="AV313" s="238">
        <v>11</v>
      </c>
      <c r="AW313" s="238">
        <v>21</v>
      </c>
      <c r="AX313" s="238">
        <v>2</v>
      </c>
      <c r="AY313" s="238">
        <v>2</v>
      </c>
      <c r="AZ313" s="238">
        <v>4</v>
      </c>
      <c r="BA313" s="238">
        <v>21</v>
      </c>
      <c r="BB313" s="238">
        <v>85</v>
      </c>
      <c r="BC313" s="238" t="s">
        <v>363</v>
      </c>
      <c r="BD313" s="238">
        <v>5</v>
      </c>
      <c r="BE313" s="238">
        <v>1</v>
      </c>
      <c r="BI313" s="238">
        <v>7</v>
      </c>
      <c r="BJ313" s="238">
        <v>2</v>
      </c>
      <c r="BK313" s="238">
        <v>60</v>
      </c>
      <c r="BL313" s="238">
        <v>11</v>
      </c>
      <c r="BM313" s="238">
        <v>21</v>
      </c>
      <c r="CT313" s="238">
        <v>423326</v>
      </c>
      <c r="CU313" s="238">
        <v>4972838</v>
      </c>
      <c r="CV313" s="238">
        <v>44.904833799999999</v>
      </c>
      <c r="CW313" s="238">
        <v>-93.971226400000006</v>
      </c>
      <c r="CX313" s="238" t="s">
        <v>359</v>
      </c>
      <c r="CY313" s="238" t="s">
        <v>879</v>
      </c>
    </row>
    <row r="314" spans="1:103" x14ac:dyDescent="0.25">
      <c r="A314" s="238">
        <v>10931217</v>
      </c>
      <c r="B314" s="238">
        <v>3</v>
      </c>
      <c r="C314" s="238">
        <v>7</v>
      </c>
      <c r="D314" s="238">
        <v>161.97499999999999</v>
      </c>
      <c r="E314" s="238">
        <v>10</v>
      </c>
      <c r="G314" s="238" t="s">
        <v>846</v>
      </c>
      <c r="H314" s="238">
        <v>8</v>
      </c>
      <c r="I314" s="238">
        <v>25</v>
      </c>
      <c r="K314" s="238">
        <v>14001862</v>
      </c>
      <c r="L314" s="238">
        <v>140210051</v>
      </c>
      <c r="M314" s="238">
        <v>1</v>
      </c>
      <c r="N314" s="238">
        <v>20</v>
      </c>
      <c r="O314" s="238">
        <v>2014</v>
      </c>
      <c r="P314" s="238" t="s">
        <v>361</v>
      </c>
      <c r="Q314" s="238">
        <v>17</v>
      </c>
      <c r="S314" s="238">
        <v>5</v>
      </c>
      <c r="T314" s="238">
        <v>0</v>
      </c>
      <c r="U314" s="238">
        <v>2</v>
      </c>
      <c r="V314" s="238">
        <v>5</v>
      </c>
      <c r="W314" s="238">
        <v>10</v>
      </c>
      <c r="X314" s="238">
        <v>3</v>
      </c>
      <c r="Y314" s="238">
        <v>4</v>
      </c>
      <c r="Z314" s="238">
        <v>2</v>
      </c>
      <c r="AB314" s="238">
        <v>1</v>
      </c>
      <c r="AC314" s="238">
        <v>98</v>
      </c>
      <c r="AD314" s="238" t="s">
        <v>424</v>
      </c>
      <c r="AE314" s="238" t="s">
        <v>880</v>
      </c>
      <c r="AF314" s="238" t="s">
        <v>426</v>
      </c>
      <c r="AG314" s="238">
        <v>10</v>
      </c>
      <c r="AH314" s="238">
        <v>2</v>
      </c>
      <c r="AI314" s="238">
        <v>2</v>
      </c>
      <c r="AJ314" s="238">
        <v>2</v>
      </c>
      <c r="AK314" s="238">
        <v>21</v>
      </c>
      <c r="AL314" s="238">
        <v>25</v>
      </c>
      <c r="AM314" s="238" t="s">
        <v>354</v>
      </c>
      <c r="AN314" s="238">
        <v>5</v>
      </c>
      <c r="AO314" s="238">
        <v>2</v>
      </c>
      <c r="AS314" s="238">
        <v>4</v>
      </c>
      <c r="AT314" s="238">
        <v>2</v>
      </c>
      <c r="AU314" s="238">
        <v>60</v>
      </c>
      <c r="AV314" s="238">
        <v>10</v>
      </c>
      <c r="AW314" s="238">
        <v>21</v>
      </c>
      <c r="AX314" s="238">
        <v>2</v>
      </c>
      <c r="AY314" s="238">
        <v>2</v>
      </c>
      <c r="AZ314" s="238">
        <v>4</v>
      </c>
      <c r="BA314" s="238">
        <v>21</v>
      </c>
      <c r="BB314" s="238">
        <v>25</v>
      </c>
      <c r="BC314" s="238" t="s">
        <v>354</v>
      </c>
      <c r="BD314" s="238">
        <v>5</v>
      </c>
      <c r="BE314" s="238">
        <v>1</v>
      </c>
      <c r="BI314" s="238">
        <v>4</v>
      </c>
      <c r="BJ314" s="238">
        <v>2</v>
      </c>
      <c r="BK314" s="238">
        <v>60</v>
      </c>
      <c r="BL314" s="238">
        <v>10</v>
      </c>
      <c r="BM314" s="238">
        <v>21</v>
      </c>
      <c r="CT314" s="238">
        <v>423326</v>
      </c>
      <c r="CU314" s="238">
        <v>4972838</v>
      </c>
      <c r="CV314" s="238">
        <v>44.904833799999999</v>
      </c>
      <c r="CW314" s="238">
        <v>-93.971226400000006</v>
      </c>
      <c r="CX314" s="238" t="s">
        <v>359</v>
      </c>
      <c r="CY314" s="238" t="s">
        <v>881</v>
      </c>
    </row>
    <row r="315" spans="1:103" x14ac:dyDescent="0.25">
      <c r="A315" s="238">
        <v>10935331</v>
      </c>
      <c r="B315" s="238">
        <v>3</v>
      </c>
      <c r="C315" s="238">
        <v>7</v>
      </c>
      <c r="D315" s="238">
        <v>161.97499999999999</v>
      </c>
      <c r="E315" s="238">
        <v>10</v>
      </c>
      <c r="G315" s="238" t="s">
        <v>846</v>
      </c>
      <c r="H315" s="238">
        <v>8</v>
      </c>
      <c r="I315" s="238">
        <v>25</v>
      </c>
      <c r="K315" s="238">
        <v>14016326</v>
      </c>
      <c r="L315" s="238">
        <v>141460023</v>
      </c>
      <c r="M315" s="238">
        <v>5</v>
      </c>
      <c r="N315" s="238">
        <v>25</v>
      </c>
      <c r="O315" s="238">
        <v>2014</v>
      </c>
      <c r="P315" s="238" t="s">
        <v>366</v>
      </c>
      <c r="Q315" s="238">
        <v>16</v>
      </c>
      <c r="S315" s="238">
        <v>5</v>
      </c>
      <c r="T315" s="238">
        <v>0</v>
      </c>
      <c r="U315" s="238">
        <v>2</v>
      </c>
      <c r="V315" s="238">
        <v>5</v>
      </c>
      <c r="W315" s="238">
        <v>10</v>
      </c>
      <c r="X315" s="238">
        <v>3</v>
      </c>
      <c r="Y315" s="238">
        <v>1</v>
      </c>
      <c r="Z315" s="238">
        <v>2</v>
      </c>
      <c r="AB315" s="238">
        <v>1</v>
      </c>
      <c r="AC315" s="238">
        <v>98</v>
      </c>
      <c r="AD315" s="238" t="s">
        <v>880</v>
      </c>
      <c r="AE315" s="238" t="s">
        <v>424</v>
      </c>
      <c r="AF315" s="238" t="s">
        <v>426</v>
      </c>
      <c r="AG315" s="238">
        <v>10</v>
      </c>
      <c r="AH315" s="238">
        <v>2</v>
      </c>
      <c r="AI315" s="238">
        <v>1</v>
      </c>
      <c r="AJ315" s="238">
        <v>2</v>
      </c>
      <c r="AK315" s="238">
        <v>21</v>
      </c>
      <c r="AL315" s="238">
        <v>55</v>
      </c>
      <c r="AM315" s="238" t="s">
        <v>354</v>
      </c>
      <c r="AN315" s="238">
        <v>5</v>
      </c>
      <c r="AO315" s="238">
        <v>4</v>
      </c>
      <c r="AS315" s="238">
        <v>7</v>
      </c>
      <c r="AT315" s="238">
        <v>2</v>
      </c>
      <c r="AU315" s="238">
        <v>55</v>
      </c>
      <c r="AV315" s="238">
        <v>11</v>
      </c>
      <c r="AW315" s="238">
        <v>21</v>
      </c>
      <c r="AX315" s="238">
        <v>2</v>
      </c>
      <c r="AY315" s="238">
        <v>4</v>
      </c>
      <c r="AZ315" s="238">
        <v>1</v>
      </c>
      <c r="BA315" s="238">
        <v>24</v>
      </c>
      <c r="BB315" s="238">
        <v>28</v>
      </c>
      <c r="BC315" s="238" t="s">
        <v>354</v>
      </c>
      <c r="BD315" s="238">
        <v>5</v>
      </c>
      <c r="BE315" s="238">
        <v>1</v>
      </c>
      <c r="BI315" s="238">
        <v>7</v>
      </c>
      <c r="BJ315" s="238">
        <v>2</v>
      </c>
      <c r="BK315" s="238">
        <v>55</v>
      </c>
      <c r="BL315" s="238">
        <v>11</v>
      </c>
      <c r="BM315" s="238">
        <v>21</v>
      </c>
      <c r="CT315" s="238">
        <v>423326</v>
      </c>
      <c r="CU315" s="238">
        <v>4972838</v>
      </c>
      <c r="CV315" s="238">
        <v>44.904833799999999</v>
      </c>
      <c r="CW315" s="238">
        <v>-93.971226400000006</v>
      </c>
      <c r="CX315" s="238" t="s">
        <v>359</v>
      </c>
      <c r="CY315" s="238" t="s">
        <v>882</v>
      </c>
    </row>
    <row r="316" spans="1:103" x14ac:dyDescent="0.25">
      <c r="A316" s="238">
        <v>10936058</v>
      </c>
      <c r="B316" s="238">
        <v>3</v>
      </c>
      <c r="C316" s="238">
        <v>7</v>
      </c>
      <c r="D316" s="238">
        <v>161.97499999999999</v>
      </c>
      <c r="E316" s="238">
        <v>10</v>
      </c>
      <c r="G316" s="238" t="s">
        <v>846</v>
      </c>
      <c r="H316" s="238">
        <v>8</v>
      </c>
      <c r="I316" s="238">
        <v>25</v>
      </c>
      <c r="K316" s="238">
        <v>14021702</v>
      </c>
      <c r="L316" s="238">
        <v>141870075</v>
      </c>
      <c r="M316" s="238">
        <v>7</v>
      </c>
      <c r="N316" s="238">
        <v>6</v>
      </c>
      <c r="O316" s="238">
        <v>2014</v>
      </c>
      <c r="P316" s="238" t="s">
        <v>366</v>
      </c>
      <c r="Q316" s="238">
        <v>10</v>
      </c>
      <c r="S316" s="238">
        <v>4</v>
      </c>
      <c r="T316" s="238">
        <v>0</v>
      </c>
      <c r="U316" s="238">
        <v>2</v>
      </c>
      <c r="V316" s="238">
        <v>1</v>
      </c>
      <c r="W316" s="238">
        <v>10</v>
      </c>
      <c r="X316" s="238">
        <v>3</v>
      </c>
      <c r="Y316" s="238">
        <v>1</v>
      </c>
      <c r="Z316" s="238">
        <v>1</v>
      </c>
      <c r="AA316" s="238">
        <v>2</v>
      </c>
      <c r="AB316" s="238">
        <v>1</v>
      </c>
      <c r="AC316" s="238">
        <v>98</v>
      </c>
      <c r="AD316" s="238" t="s">
        <v>869</v>
      </c>
      <c r="AE316" s="238" t="s">
        <v>883</v>
      </c>
      <c r="AF316" s="238" t="s">
        <v>426</v>
      </c>
      <c r="AG316" s="238">
        <v>7</v>
      </c>
      <c r="AH316" s="238">
        <v>2</v>
      </c>
      <c r="AI316" s="238">
        <v>2</v>
      </c>
      <c r="AJ316" s="238">
        <v>2</v>
      </c>
      <c r="AK316" s="238">
        <v>21</v>
      </c>
      <c r="AL316" s="238">
        <v>27</v>
      </c>
      <c r="AM316" s="238" t="s">
        <v>363</v>
      </c>
      <c r="AN316" s="238">
        <v>1</v>
      </c>
      <c r="AO316" s="238">
        <v>4</v>
      </c>
      <c r="AP316" s="238">
        <v>18</v>
      </c>
      <c r="AS316" s="238">
        <v>7</v>
      </c>
      <c r="AT316" s="238">
        <v>2</v>
      </c>
      <c r="AU316" s="238">
        <v>55</v>
      </c>
      <c r="AV316" s="238">
        <v>11</v>
      </c>
      <c r="AW316" s="238">
        <v>21</v>
      </c>
      <c r="AX316" s="238">
        <v>2</v>
      </c>
      <c r="AY316" s="238">
        <v>4</v>
      </c>
      <c r="AZ316" s="238">
        <v>2</v>
      </c>
      <c r="BA316" s="238">
        <v>21</v>
      </c>
      <c r="BB316" s="238">
        <v>48</v>
      </c>
      <c r="BC316" s="238" t="s">
        <v>354</v>
      </c>
      <c r="BD316" s="238">
        <v>5</v>
      </c>
      <c r="BE316" s="238">
        <v>1</v>
      </c>
      <c r="BI316" s="238">
        <v>7</v>
      </c>
      <c r="BJ316" s="238">
        <v>2</v>
      </c>
      <c r="BK316" s="238">
        <v>55</v>
      </c>
      <c r="BL316" s="238">
        <v>11</v>
      </c>
      <c r="BM316" s="238">
        <v>21</v>
      </c>
      <c r="CT316" s="238">
        <v>423326</v>
      </c>
      <c r="CU316" s="238">
        <v>4972838</v>
      </c>
      <c r="CV316" s="238">
        <v>44.904833799999999</v>
      </c>
      <c r="CW316" s="238">
        <v>-93.971226400000006</v>
      </c>
      <c r="CX316" s="238" t="s">
        <v>359</v>
      </c>
      <c r="CY316" s="238" t="s">
        <v>884</v>
      </c>
    </row>
    <row r="317" spans="1:103" x14ac:dyDescent="0.25">
      <c r="A317" s="238">
        <v>10936823</v>
      </c>
      <c r="B317" s="238">
        <v>3</v>
      </c>
      <c r="C317" s="238">
        <v>7</v>
      </c>
      <c r="D317" s="238">
        <v>161.97499999999999</v>
      </c>
      <c r="E317" s="238">
        <v>10</v>
      </c>
      <c r="G317" s="238" t="s">
        <v>846</v>
      </c>
      <c r="H317" s="238">
        <v>8</v>
      </c>
      <c r="I317" s="238">
        <v>25</v>
      </c>
      <c r="K317" s="238">
        <v>14026931</v>
      </c>
      <c r="L317" s="238">
        <v>142300001</v>
      </c>
      <c r="M317" s="238">
        <v>8</v>
      </c>
      <c r="N317" s="238">
        <v>17</v>
      </c>
      <c r="O317" s="238">
        <v>2014</v>
      </c>
      <c r="P317" s="238" t="s">
        <v>366</v>
      </c>
      <c r="Q317" s="238">
        <v>20</v>
      </c>
      <c r="S317" s="238">
        <v>5</v>
      </c>
      <c r="T317" s="238">
        <v>0</v>
      </c>
      <c r="U317" s="238">
        <v>1</v>
      </c>
      <c r="V317" s="238">
        <v>5</v>
      </c>
      <c r="W317" s="238">
        <v>16</v>
      </c>
      <c r="X317" s="238">
        <v>2</v>
      </c>
      <c r="Y317" s="238">
        <v>6</v>
      </c>
      <c r="Z317" s="238">
        <v>2</v>
      </c>
      <c r="AB317" s="238">
        <v>1</v>
      </c>
      <c r="AC317" s="238">
        <v>98</v>
      </c>
      <c r="AD317" s="238" t="s">
        <v>424</v>
      </c>
      <c r="AE317" s="238" t="s">
        <v>880</v>
      </c>
      <c r="AF317" s="238" t="s">
        <v>426</v>
      </c>
      <c r="AG317" s="238">
        <v>4</v>
      </c>
      <c r="AH317" s="238">
        <v>2</v>
      </c>
      <c r="AI317" s="238">
        <v>4</v>
      </c>
      <c r="AJ317" s="238">
        <v>4</v>
      </c>
      <c r="AK317" s="238">
        <v>21</v>
      </c>
      <c r="AL317" s="238">
        <v>34</v>
      </c>
      <c r="AM317" s="238" t="s">
        <v>363</v>
      </c>
      <c r="AN317" s="238">
        <v>5</v>
      </c>
      <c r="AO317" s="238">
        <v>1</v>
      </c>
      <c r="AS317" s="238">
        <v>7</v>
      </c>
      <c r="AT317" s="238">
        <v>98</v>
      </c>
      <c r="AU317" s="238">
        <v>60</v>
      </c>
      <c r="AV317" s="238">
        <v>11</v>
      </c>
      <c r="AW317" s="238">
        <v>21</v>
      </c>
      <c r="CT317" s="238">
        <v>423326</v>
      </c>
      <c r="CU317" s="238">
        <v>4972838</v>
      </c>
      <c r="CV317" s="238">
        <v>44.904833799999999</v>
      </c>
      <c r="CW317" s="238">
        <v>-93.971226400000006</v>
      </c>
      <c r="CX317" s="238" t="s">
        <v>359</v>
      </c>
      <c r="CY317" s="238" t="s">
        <v>885</v>
      </c>
    </row>
    <row r="318" spans="1:103" x14ac:dyDescent="0.25">
      <c r="A318" s="238">
        <v>11024553</v>
      </c>
      <c r="B318" s="238">
        <v>3</v>
      </c>
      <c r="C318" s="238">
        <v>7</v>
      </c>
      <c r="D318" s="238">
        <v>161.97499999999999</v>
      </c>
      <c r="E318" s="238">
        <v>10</v>
      </c>
      <c r="G318" s="238" t="s">
        <v>846</v>
      </c>
      <c r="H318" s="238">
        <v>8</v>
      </c>
      <c r="I318" s="238">
        <v>25</v>
      </c>
      <c r="K318" s="238">
        <v>15513361</v>
      </c>
      <c r="L318" s="238">
        <v>160010101</v>
      </c>
      <c r="M318" s="238">
        <v>12</v>
      </c>
      <c r="N318" s="238">
        <v>20</v>
      </c>
      <c r="O318" s="238">
        <v>2015</v>
      </c>
      <c r="P318" s="238" t="s">
        <v>366</v>
      </c>
      <c r="Q318" s="238">
        <v>21</v>
      </c>
      <c r="R318" s="238" t="s">
        <v>369</v>
      </c>
      <c r="S318" s="238">
        <v>5</v>
      </c>
      <c r="T318" s="238">
        <v>0</v>
      </c>
      <c r="U318" s="238">
        <v>1</v>
      </c>
      <c r="V318" s="238">
        <v>4</v>
      </c>
      <c r="W318" s="238">
        <v>32</v>
      </c>
      <c r="X318" s="238">
        <v>2</v>
      </c>
      <c r="Y318" s="238">
        <v>4</v>
      </c>
      <c r="Z318" s="238">
        <v>1</v>
      </c>
      <c r="AB318" s="238">
        <v>1</v>
      </c>
      <c r="AC318" s="238">
        <v>98</v>
      </c>
      <c r="AD318" s="238">
        <v>7</v>
      </c>
      <c r="AE318" s="238">
        <v>33</v>
      </c>
      <c r="AF318" s="238" t="s">
        <v>426</v>
      </c>
      <c r="AG318" s="238">
        <v>3</v>
      </c>
      <c r="AH318" s="238">
        <v>2</v>
      </c>
      <c r="AI318" s="238">
        <v>2</v>
      </c>
      <c r="AJ318" s="238">
        <v>3</v>
      </c>
      <c r="AK318" s="238">
        <v>21</v>
      </c>
      <c r="AL318" s="238">
        <v>48</v>
      </c>
      <c r="AM318" s="238" t="s">
        <v>354</v>
      </c>
      <c r="AN318" s="238">
        <v>5</v>
      </c>
      <c r="AO318" s="238">
        <v>3</v>
      </c>
      <c r="AP318" s="238">
        <v>21</v>
      </c>
      <c r="AS318" s="238">
        <v>7</v>
      </c>
      <c r="AT318" s="238">
        <v>98</v>
      </c>
      <c r="AU318" s="238">
        <v>55</v>
      </c>
      <c r="AV318" s="238">
        <v>10</v>
      </c>
      <c r="AW318" s="238">
        <v>21</v>
      </c>
      <c r="CT318" s="238">
        <v>423326</v>
      </c>
      <c r="CU318" s="238">
        <v>4972838</v>
      </c>
      <c r="CV318" s="238">
        <v>44.904833799999999</v>
      </c>
      <c r="CW318" s="238">
        <v>-93.971226400000006</v>
      </c>
      <c r="CX318" s="238" t="s">
        <v>359</v>
      </c>
      <c r="CY318" s="238" t="s">
        <v>886</v>
      </c>
    </row>
    <row r="319" spans="1:103" x14ac:dyDescent="0.25">
      <c r="A319" s="238">
        <v>11023993</v>
      </c>
      <c r="B319" s="238">
        <v>3</v>
      </c>
      <c r="C319" s="238">
        <v>7</v>
      </c>
      <c r="D319" s="238">
        <v>161.977</v>
      </c>
      <c r="E319" s="238">
        <v>10</v>
      </c>
      <c r="G319" s="238" t="s">
        <v>846</v>
      </c>
      <c r="H319" s="238">
        <v>8</v>
      </c>
      <c r="I319" s="238">
        <v>25</v>
      </c>
      <c r="K319" s="238">
        <v>15512460</v>
      </c>
      <c r="L319" s="238">
        <v>153450208</v>
      </c>
      <c r="M319" s="238">
        <v>11</v>
      </c>
      <c r="N319" s="238">
        <v>29</v>
      </c>
      <c r="O319" s="238">
        <v>2015</v>
      </c>
      <c r="P319" s="238" t="s">
        <v>366</v>
      </c>
      <c r="Q319" s="238">
        <v>22</v>
      </c>
      <c r="R319" s="238" t="s">
        <v>369</v>
      </c>
      <c r="S319" s="238">
        <v>5</v>
      </c>
      <c r="T319" s="238">
        <v>0</v>
      </c>
      <c r="U319" s="238">
        <v>2</v>
      </c>
      <c r="V319" s="238">
        <v>90</v>
      </c>
      <c r="W319" s="238">
        <v>10</v>
      </c>
      <c r="X319" s="238">
        <v>10</v>
      </c>
      <c r="Y319" s="238">
        <v>1</v>
      </c>
      <c r="Z319" s="238">
        <v>1</v>
      </c>
      <c r="AB319" s="238">
        <v>1</v>
      </c>
      <c r="AC319" s="238">
        <v>98</v>
      </c>
      <c r="AD319" s="238">
        <v>7</v>
      </c>
      <c r="AE319" s="238">
        <v>33</v>
      </c>
      <c r="AF319" s="238" t="s">
        <v>426</v>
      </c>
      <c r="AG319" s="238">
        <v>90</v>
      </c>
      <c r="AH319" s="238">
        <v>2</v>
      </c>
      <c r="AI319" s="238">
        <v>44</v>
      </c>
      <c r="AJ319" s="238">
        <v>3</v>
      </c>
      <c r="AK319" s="238">
        <v>21</v>
      </c>
      <c r="AL319" s="238">
        <v>49</v>
      </c>
      <c r="AM319" s="238" t="s">
        <v>354</v>
      </c>
      <c r="AN319" s="238">
        <v>5</v>
      </c>
      <c r="AO319" s="238">
        <v>1</v>
      </c>
      <c r="AS319" s="238">
        <v>1</v>
      </c>
      <c r="AT319" s="238">
        <v>2</v>
      </c>
      <c r="AU319" s="238">
        <v>55</v>
      </c>
      <c r="AV319" s="238">
        <v>11</v>
      </c>
      <c r="AW319" s="238">
        <v>21</v>
      </c>
      <c r="AX319" s="238">
        <v>2</v>
      </c>
      <c r="AY319" s="238">
        <v>4</v>
      </c>
      <c r="AZ319" s="238">
        <v>4</v>
      </c>
      <c r="BA319" s="238">
        <v>7</v>
      </c>
      <c r="BB319" s="238">
        <v>31</v>
      </c>
      <c r="BC319" s="238" t="s">
        <v>363</v>
      </c>
      <c r="BD319" s="238">
        <v>5</v>
      </c>
      <c r="BE319" s="238">
        <v>2</v>
      </c>
      <c r="BI319" s="238">
        <v>1</v>
      </c>
      <c r="BJ319" s="238">
        <v>2</v>
      </c>
      <c r="BK319" s="238">
        <v>55</v>
      </c>
      <c r="BL319" s="238">
        <v>11</v>
      </c>
      <c r="BM319" s="238">
        <v>21</v>
      </c>
      <c r="CT319" s="238">
        <v>423329</v>
      </c>
      <c r="CU319" s="238">
        <v>4972837</v>
      </c>
      <c r="CV319" s="238">
        <v>44.904828100000003</v>
      </c>
      <c r="CW319" s="238">
        <v>-93.9711851</v>
      </c>
      <c r="CX319" s="238" t="s">
        <v>359</v>
      </c>
      <c r="CY319" s="238" t="s">
        <v>887</v>
      </c>
    </row>
    <row r="320" spans="1:103" x14ac:dyDescent="0.25">
      <c r="A320" s="238">
        <v>509931</v>
      </c>
      <c r="B320" s="238">
        <v>3</v>
      </c>
      <c r="C320" s="238">
        <v>7</v>
      </c>
      <c r="D320" s="238">
        <v>161.983</v>
      </c>
      <c r="E320" s="238">
        <v>10</v>
      </c>
      <c r="G320" s="238" t="s">
        <v>846</v>
      </c>
      <c r="H320" s="238">
        <v>8</v>
      </c>
      <c r="I320" s="238">
        <v>25</v>
      </c>
      <c r="K320" s="238">
        <v>17511699</v>
      </c>
      <c r="M320" s="238">
        <v>10</v>
      </c>
      <c r="N320" s="238">
        <v>19</v>
      </c>
      <c r="O320" s="238">
        <v>2017</v>
      </c>
      <c r="P320" s="238" t="s">
        <v>384</v>
      </c>
      <c r="Q320" s="238">
        <v>11</v>
      </c>
      <c r="R320" s="238" t="s">
        <v>419</v>
      </c>
      <c r="S320" s="238">
        <v>4</v>
      </c>
      <c r="T320" s="238">
        <v>0</v>
      </c>
      <c r="U320" s="238">
        <v>3</v>
      </c>
      <c r="V320" s="238">
        <v>5</v>
      </c>
      <c r="W320" s="238">
        <v>10</v>
      </c>
      <c r="X320" s="238">
        <v>3</v>
      </c>
      <c r="Y320" s="238">
        <v>1</v>
      </c>
      <c r="Z320" s="238">
        <v>1</v>
      </c>
      <c r="AB320" s="238">
        <v>1</v>
      </c>
      <c r="AC320" s="238">
        <v>98</v>
      </c>
      <c r="AD320" s="238" t="s">
        <v>581</v>
      </c>
      <c r="AF320" s="238" t="s">
        <v>426</v>
      </c>
      <c r="AG320" s="238">
        <v>10</v>
      </c>
      <c r="AH320" s="238">
        <v>2</v>
      </c>
      <c r="AI320" s="238">
        <v>3</v>
      </c>
      <c r="AJ320" s="238">
        <v>1</v>
      </c>
      <c r="AK320" s="238">
        <v>24</v>
      </c>
      <c r="AL320" s="238">
        <v>17</v>
      </c>
      <c r="AM320" s="238" t="s">
        <v>363</v>
      </c>
      <c r="AN320" s="238">
        <v>5</v>
      </c>
      <c r="AO320" s="238">
        <v>2</v>
      </c>
      <c r="AS320" s="238">
        <v>12</v>
      </c>
      <c r="AT320" s="238">
        <v>23</v>
      </c>
      <c r="AU320" s="238">
        <v>55</v>
      </c>
      <c r="AV320" s="238">
        <v>11</v>
      </c>
      <c r="AW320" s="238">
        <v>22</v>
      </c>
      <c r="AX320" s="238">
        <v>2</v>
      </c>
      <c r="AY320" s="238">
        <v>49</v>
      </c>
      <c r="AZ320" s="238">
        <v>3</v>
      </c>
      <c r="BA320" s="238">
        <v>21</v>
      </c>
      <c r="BB320" s="238">
        <v>49</v>
      </c>
      <c r="BC320" s="238" t="s">
        <v>354</v>
      </c>
      <c r="BD320" s="238">
        <v>5</v>
      </c>
      <c r="BE320" s="238">
        <v>1</v>
      </c>
      <c r="BI320" s="238">
        <v>12</v>
      </c>
      <c r="BJ320" s="238">
        <v>9</v>
      </c>
      <c r="BK320" s="238">
        <v>55</v>
      </c>
      <c r="BL320" s="238">
        <v>11</v>
      </c>
      <c r="BM320" s="238">
        <v>21</v>
      </c>
      <c r="BN320" s="238">
        <v>2</v>
      </c>
      <c r="BO320" s="238">
        <v>49</v>
      </c>
      <c r="BP320" s="238">
        <v>4</v>
      </c>
      <c r="BQ320" s="238">
        <v>23</v>
      </c>
      <c r="BR320" s="238">
        <v>54</v>
      </c>
      <c r="BS320" s="238" t="s">
        <v>354</v>
      </c>
      <c r="BT320" s="238">
        <v>5</v>
      </c>
      <c r="BU320" s="238">
        <v>73</v>
      </c>
      <c r="BY320" s="238">
        <v>12</v>
      </c>
      <c r="BZ320" s="238">
        <v>9</v>
      </c>
      <c r="CA320" s="238">
        <v>55</v>
      </c>
      <c r="CB320" s="238">
        <v>11</v>
      </c>
      <c r="CC320" s="238">
        <v>21</v>
      </c>
      <c r="CT320" s="238">
        <v>423338.42181017803</v>
      </c>
      <c r="CU320" s="238">
        <v>4972839.6494792998</v>
      </c>
      <c r="CV320" s="238">
        <v>44.904854450000002</v>
      </c>
      <c r="CW320" s="238">
        <v>-93.971067829999996</v>
      </c>
      <c r="CX320" s="238" t="s">
        <v>359</v>
      </c>
      <c r="CY320" s="238" t="s">
        <v>888</v>
      </c>
    </row>
    <row r="321" spans="1:103" x14ac:dyDescent="0.25">
      <c r="A321" s="238">
        <v>770759</v>
      </c>
      <c r="B321" s="238">
        <v>3</v>
      </c>
      <c r="C321" s="238">
        <v>7</v>
      </c>
      <c r="D321" s="238">
        <v>161.982</v>
      </c>
      <c r="E321" s="238">
        <v>10</v>
      </c>
      <c r="G321" s="238" t="s">
        <v>846</v>
      </c>
      <c r="H321" s="238">
        <v>8</v>
      </c>
      <c r="I321" s="238">
        <v>25</v>
      </c>
      <c r="K321" s="238">
        <v>19515063</v>
      </c>
      <c r="M321" s="238">
        <v>12</v>
      </c>
      <c r="N321" s="238">
        <v>10</v>
      </c>
      <c r="O321" s="238">
        <v>2019</v>
      </c>
      <c r="P321" s="238" t="s">
        <v>368</v>
      </c>
      <c r="Q321" s="238">
        <v>17</v>
      </c>
      <c r="R321" s="238">
        <v>98</v>
      </c>
      <c r="S321" s="238">
        <v>3</v>
      </c>
      <c r="T321" s="238">
        <v>0</v>
      </c>
      <c r="U321" s="238">
        <v>2</v>
      </c>
      <c r="V321" s="238">
        <v>5</v>
      </c>
      <c r="W321" s="238">
        <v>10</v>
      </c>
      <c r="X321" s="238">
        <v>3</v>
      </c>
      <c r="Y321" s="238">
        <v>4</v>
      </c>
      <c r="Z321" s="238">
        <v>1</v>
      </c>
      <c r="AB321" s="238">
        <v>1</v>
      </c>
      <c r="AC321" s="238">
        <v>98</v>
      </c>
      <c r="AD321" s="238">
        <v>7</v>
      </c>
      <c r="AF321" s="238" t="s">
        <v>426</v>
      </c>
      <c r="AG321" s="238">
        <v>10</v>
      </c>
      <c r="AH321" s="238">
        <v>2</v>
      </c>
      <c r="AI321" s="238">
        <v>49</v>
      </c>
      <c r="AJ321" s="238">
        <v>1</v>
      </c>
      <c r="AK321" s="238">
        <v>21</v>
      </c>
      <c r="AL321" s="238">
        <v>58</v>
      </c>
      <c r="AM321" s="238" t="s">
        <v>354</v>
      </c>
      <c r="AN321" s="238">
        <v>5</v>
      </c>
      <c r="AO321" s="238">
        <v>2</v>
      </c>
      <c r="AS321" s="238">
        <v>12</v>
      </c>
      <c r="AT321" s="238">
        <v>23</v>
      </c>
      <c r="AU321" s="238">
        <v>55</v>
      </c>
      <c r="AV321" s="238">
        <v>11</v>
      </c>
      <c r="AW321" s="238">
        <v>21</v>
      </c>
      <c r="AX321" s="238">
        <v>2</v>
      </c>
      <c r="AY321" s="238">
        <v>2</v>
      </c>
      <c r="AZ321" s="238">
        <v>3</v>
      </c>
      <c r="BA321" s="238">
        <v>27</v>
      </c>
      <c r="BB321" s="238">
        <v>59</v>
      </c>
      <c r="BC321" s="238" t="s">
        <v>354</v>
      </c>
      <c r="BD321" s="238">
        <v>5</v>
      </c>
      <c r="BE321" s="238">
        <v>1</v>
      </c>
      <c r="BI321" s="238">
        <v>12</v>
      </c>
      <c r="BJ321" s="238">
        <v>9</v>
      </c>
      <c r="BK321" s="238">
        <v>55</v>
      </c>
      <c r="BL321" s="238">
        <v>11</v>
      </c>
      <c r="BM321" s="238">
        <v>21</v>
      </c>
      <c r="CT321" s="238">
        <v>423323.60511387797</v>
      </c>
      <c r="CU321" s="238">
        <v>4972839.6494792998</v>
      </c>
      <c r="CV321" s="238">
        <v>44.904852849999997</v>
      </c>
      <c r="CW321" s="238">
        <v>-93.971255490000004</v>
      </c>
      <c r="CX321" s="238" t="s">
        <v>359</v>
      </c>
      <c r="CY321" s="238" t="s">
        <v>889</v>
      </c>
    </row>
    <row r="322" spans="1:103" x14ac:dyDescent="0.25">
      <c r="A322" s="238">
        <v>840710</v>
      </c>
      <c r="B322" s="238">
        <v>3</v>
      </c>
      <c r="C322" s="238">
        <v>7</v>
      </c>
      <c r="D322" s="238">
        <v>161.99100000000001</v>
      </c>
      <c r="E322" s="238">
        <v>10</v>
      </c>
      <c r="G322" s="238" t="s">
        <v>846</v>
      </c>
      <c r="H322" s="238">
        <v>8</v>
      </c>
      <c r="I322" s="238">
        <v>25</v>
      </c>
      <c r="K322" s="238">
        <v>20507732</v>
      </c>
      <c r="L322" s="238">
        <v>202580047</v>
      </c>
      <c r="M322" s="238">
        <v>9</v>
      </c>
      <c r="N322" s="238">
        <v>14</v>
      </c>
      <c r="O322" s="238">
        <v>2020</v>
      </c>
      <c r="P322" s="238" t="s">
        <v>361</v>
      </c>
      <c r="Q322" s="238">
        <v>7</v>
      </c>
      <c r="R322" s="238" t="s">
        <v>369</v>
      </c>
      <c r="S322" s="238">
        <v>3</v>
      </c>
      <c r="T322" s="238">
        <v>0</v>
      </c>
      <c r="U322" s="238">
        <v>2</v>
      </c>
      <c r="V322" s="238">
        <v>5</v>
      </c>
      <c r="W322" s="238">
        <v>10</v>
      </c>
      <c r="X322" s="238">
        <v>3</v>
      </c>
      <c r="Y322" s="238">
        <v>1</v>
      </c>
      <c r="Z322" s="238">
        <v>1</v>
      </c>
      <c r="AB322" s="238">
        <v>1</v>
      </c>
      <c r="AC322" s="238">
        <v>98</v>
      </c>
      <c r="AD322" s="238" t="s">
        <v>890</v>
      </c>
      <c r="AF322" s="238" t="s">
        <v>426</v>
      </c>
      <c r="AG322" s="238">
        <v>10</v>
      </c>
      <c r="AH322" s="238">
        <v>2</v>
      </c>
      <c r="AI322" s="238">
        <v>4</v>
      </c>
      <c r="AJ322" s="238">
        <v>3</v>
      </c>
      <c r="AK322" s="238">
        <v>21</v>
      </c>
      <c r="AL322" s="238">
        <v>23</v>
      </c>
      <c r="AM322" s="238" t="s">
        <v>363</v>
      </c>
      <c r="AN322" s="238">
        <v>5</v>
      </c>
      <c r="AO322" s="238">
        <v>1</v>
      </c>
      <c r="AS322" s="238">
        <v>12</v>
      </c>
      <c r="AT322" s="238">
        <v>9</v>
      </c>
      <c r="AU322" s="238">
        <v>60</v>
      </c>
      <c r="AV322" s="238">
        <v>12</v>
      </c>
      <c r="AW322" s="238">
        <v>21</v>
      </c>
      <c r="AX322" s="238">
        <v>2</v>
      </c>
      <c r="AY322" s="238">
        <v>5</v>
      </c>
      <c r="AZ322" s="238">
        <v>1</v>
      </c>
      <c r="BA322" s="238">
        <v>21</v>
      </c>
      <c r="BB322" s="238">
        <v>34</v>
      </c>
      <c r="BC322" s="238" t="s">
        <v>354</v>
      </c>
      <c r="BD322" s="238">
        <v>5</v>
      </c>
      <c r="BE322" s="238">
        <v>2</v>
      </c>
      <c r="BI322" s="238">
        <v>12</v>
      </c>
      <c r="BJ322" s="238">
        <v>23</v>
      </c>
      <c r="BK322" s="238">
        <v>55</v>
      </c>
      <c r="BL322" s="238">
        <v>11</v>
      </c>
      <c r="BM322" s="238">
        <v>21</v>
      </c>
      <c r="CT322" s="238">
        <v>423338.42181017803</v>
      </c>
      <c r="CU322" s="238">
        <v>4972843.8828210998</v>
      </c>
      <c r="CV322" s="238">
        <v>44.90489255</v>
      </c>
      <c r="CW322" s="238">
        <v>-93.971068470000006</v>
      </c>
      <c r="CX322" s="238" t="s">
        <v>359</v>
      </c>
      <c r="CY322" s="238" t="s">
        <v>891</v>
      </c>
    </row>
    <row r="323" spans="1:103" x14ac:dyDescent="0.25">
      <c r="A323" s="238">
        <v>10781597</v>
      </c>
      <c r="B323" s="238">
        <v>3</v>
      </c>
      <c r="C323" s="238">
        <v>7</v>
      </c>
      <c r="D323" s="238">
        <v>162.22</v>
      </c>
      <c r="E323" s="238">
        <v>10</v>
      </c>
      <c r="G323" s="238" t="s">
        <v>846</v>
      </c>
      <c r="H323" s="238">
        <v>8</v>
      </c>
      <c r="I323" s="238">
        <v>25</v>
      </c>
      <c r="K323" s="238">
        <v>12034236</v>
      </c>
      <c r="L323" s="238">
        <v>123240086</v>
      </c>
      <c r="M323" s="238">
        <v>11</v>
      </c>
      <c r="N323" s="238">
        <v>17</v>
      </c>
      <c r="O323" s="238">
        <v>2012</v>
      </c>
      <c r="P323" s="238" t="s">
        <v>364</v>
      </c>
      <c r="Q323" s="238">
        <v>17</v>
      </c>
      <c r="S323" s="238">
        <v>5</v>
      </c>
      <c r="T323" s="238">
        <v>0</v>
      </c>
      <c r="U323" s="238">
        <v>1</v>
      </c>
      <c r="V323" s="238">
        <v>8</v>
      </c>
      <c r="W323" s="238">
        <v>16</v>
      </c>
      <c r="X323" s="238">
        <v>2</v>
      </c>
      <c r="Y323" s="238">
        <v>7</v>
      </c>
      <c r="Z323" s="238">
        <v>1</v>
      </c>
      <c r="AA323" s="238">
        <v>1</v>
      </c>
      <c r="AB323" s="238">
        <v>1</v>
      </c>
      <c r="AC323" s="238">
        <v>98</v>
      </c>
      <c r="AD323" s="238" t="s">
        <v>606</v>
      </c>
      <c r="AE323" s="238" t="s">
        <v>892</v>
      </c>
      <c r="AF323" s="238" t="s">
        <v>426</v>
      </c>
      <c r="AG323" s="238">
        <v>4</v>
      </c>
      <c r="AH323" s="238">
        <v>2</v>
      </c>
      <c r="AI323" s="238">
        <v>3</v>
      </c>
      <c r="AJ323" s="238">
        <v>4</v>
      </c>
      <c r="AK323" s="238">
        <v>21</v>
      </c>
      <c r="AL323" s="238">
        <v>63</v>
      </c>
      <c r="AM323" s="238" t="s">
        <v>354</v>
      </c>
      <c r="AN323" s="238">
        <v>5</v>
      </c>
      <c r="AO323" s="238">
        <v>1</v>
      </c>
      <c r="AP323" s="238">
        <v>1</v>
      </c>
      <c r="AS323" s="238">
        <v>7</v>
      </c>
      <c r="AT323" s="238">
        <v>98</v>
      </c>
      <c r="AU323" s="238">
        <v>60</v>
      </c>
      <c r="AV323" s="238">
        <v>11</v>
      </c>
      <c r="AW323" s="238">
        <v>21</v>
      </c>
      <c r="CT323" s="238">
        <v>423713</v>
      </c>
      <c r="CU323" s="238">
        <v>4972879</v>
      </c>
      <c r="CV323" s="238">
        <v>44.905252099999998</v>
      </c>
      <c r="CW323" s="238">
        <v>-93.966324299999997</v>
      </c>
      <c r="CX323" s="238" t="s">
        <v>359</v>
      </c>
      <c r="CY323" s="238" t="s">
        <v>893</v>
      </c>
    </row>
    <row r="324" spans="1:103" x14ac:dyDescent="0.25">
      <c r="A324" s="238">
        <v>591362</v>
      </c>
      <c r="B324" s="238">
        <v>3</v>
      </c>
      <c r="C324" s="238">
        <v>7</v>
      </c>
      <c r="D324" s="238">
        <v>162.26300000000001</v>
      </c>
      <c r="E324" s="238">
        <v>10</v>
      </c>
      <c r="G324" s="238" t="s">
        <v>846</v>
      </c>
      <c r="H324" s="238">
        <v>8</v>
      </c>
      <c r="I324" s="238">
        <v>25</v>
      </c>
      <c r="K324" s="238">
        <v>18011115</v>
      </c>
      <c r="M324" s="238">
        <v>4</v>
      </c>
      <c r="N324" s="238">
        <v>16</v>
      </c>
      <c r="O324" s="238">
        <v>2018</v>
      </c>
      <c r="P324" s="238" t="s">
        <v>361</v>
      </c>
      <c r="Q324" s="238">
        <v>7</v>
      </c>
      <c r="R324" s="238">
        <v>98</v>
      </c>
      <c r="S324" s="238">
        <v>5</v>
      </c>
      <c r="T324" s="238">
        <v>0</v>
      </c>
      <c r="U324" s="238">
        <v>1</v>
      </c>
      <c r="W324" s="238">
        <v>83</v>
      </c>
      <c r="X324" s="238">
        <v>2</v>
      </c>
      <c r="Y324" s="238">
        <v>1</v>
      </c>
      <c r="Z324" s="238">
        <v>7</v>
      </c>
      <c r="AB324" s="238">
        <v>5</v>
      </c>
      <c r="AC324" s="238">
        <v>98</v>
      </c>
      <c r="AD324" s="238" t="s">
        <v>581</v>
      </c>
      <c r="AF324" s="238" t="s">
        <v>426</v>
      </c>
      <c r="AG324" s="238">
        <v>3</v>
      </c>
      <c r="AH324" s="238">
        <v>2</v>
      </c>
      <c r="AI324" s="238">
        <v>4</v>
      </c>
      <c r="AJ324" s="238">
        <v>3</v>
      </c>
      <c r="AK324" s="238">
        <v>21</v>
      </c>
      <c r="AL324" s="238">
        <v>22</v>
      </c>
      <c r="AM324" s="238" t="s">
        <v>363</v>
      </c>
      <c r="AN324" s="238">
        <v>5</v>
      </c>
      <c r="AO324" s="238">
        <v>62</v>
      </c>
      <c r="AS324" s="238">
        <v>12</v>
      </c>
      <c r="AT324" s="238">
        <v>9</v>
      </c>
      <c r="AU324" s="238">
        <v>60</v>
      </c>
      <c r="AV324" s="238">
        <v>12</v>
      </c>
      <c r="AW324" s="238">
        <v>21</v>
      </c>
      <c r="CT324" s="238">
        <v>423782.74966319499</v>
      </c>
      <c r="CU324" s="238">
        <v>4972891.9729089104</v>
      </c>
      <c r="CV324" s="238">
        <v>44.905373109999999</v>
      </c>
      <c r="CW324" s="238">
        <v>-93.965448240000001</v>
      </c>
      <c r="CX324" s="238" t="s">
        <v>359</v>
      </c>
      <c r="CY324" s="238" t="s">
        <v>894</v>
      </c>
    </row>
    <row r="325" spans="1:103" x14ac:dyDescent="0.25">
      <c r="A325" s="238">
        <v>11022246</v>
      </c>
      <c r="B325" s="238">
        <v>3</v>
      </c>
      <c r="C325" s="238">
        <v>7</v>
      </c>
      <c r="D325" s="238">
        <v>162.30199999999999</v>
      </c>
      <c r="E325" s="238">
        <v>10</v>
      </c>
      <c r="G325" s="238" t="s">
        <v>846</v>
      </c>
      <c r="H325" s="238">
        <v>8</v>
      </c>
      <c r="I325" s="238">
        <v>25</v>
      </c>
      <c r="K325" s="238">
        <v>15510283</v>
      </c>
      <c r="L325" s="238">
        <v>152770199</v>
      </c>
      <c r="M325" s="238">
        <v>10</v>
      </c>
      <c r="N325" s="238">
        <v>3</v>
      </c>
      <c r="O325" s="238">
        <v>2015</v>
      </c>
      <c r="P325" s="238" t="s">
        <v>364</v>
      </c>
      <c r="Q325" s="238">
        <v>19</v>
      </c>
      <c r="R325" s="238" t="s">
        <v>369</v>
      </c>
      <c r="S325" s="238">
        <v>3</v>
      </c>
      <c r="T325" s="238">
        <v>0</v>
      </c>
      <c r="U325" s="238">
        <v>2</v>
      </c>
      <c r="V325" s="238">
        <v>5</v>
      </c>
      <c r="W325" s="238">
        <v>10</v>
      </c>
      <c r="X325" s="238">
        <v>2</v>
      </c>
      <c r="Y325" s="238">
        <v>6</v>
      </c>
      <c r="Z325" s="238">
        <v>1</v>
      </c>
      <c r="AB325" s="238">
        <v>1</v>
      </c>
      <c r="AC325" s="238">
        <v>98</v>
      </c>
      <c r="AD325" s="238">
        <v>7</v>
      </c>
      <c r="AE325" s="238">
        <v>33</v>
      </c>
      <c r="AF325" s="238" t="s">
        <v>426</v>
      </c>
      <c r="AG325" s="238">
        <v>10</v>
      </c>
      <c r="AH325" s="238">
        <v>2</v>
      </c>
      <c r="AI325" s="238">
        <v>4</v>
      </c>
      <c r="AJ325" s="238">
        <v>5</v>
      </c>
      <c r="AK325" s="238">
        <v>24</v>
      </c>
      <c r="AL325" s="238">
        <v>70</v>
      </c>
      <c r="AM325" s="238" t="s">
        <v>363</v>
      </c>
      <c r="AN325" s="238">
        <v>5</v>
      </c>
      <c r="AO325" s="238">
        <v>8</v>
      </c>
      <c r="AS325" s="238">
        <v>7</v>
      </c>
      <c r="AT325" s="238">
        <v>98</v>
      </c>
      <c r="AU325" s="238">
        <v>55</v>
      </c>
      <c r="AV325" s="238">
        <v>11</v>
      </c>
      <c r="AW325" s="238">
        <v>21</v>
      </c>
      <c r="AX325" s="238">
        <v>2</v>
      </c>
      <c r="AY325" s="238">
        <v>4</v>
      </c>
      <c r="AZ325" s="238">
        <v>4</v>
      </c>
      <c r="BA325" s="238">
        <v>21</v>
      </c>
      <c r="BB325" s="238">
        <v>58</v>
      </c>
      <c r="BC325" s="238" t="s">
        <v>363</v>
      </c>
      <c r="BD325" s="238">
        <v>5</v>
      </c>
      <c r="BE325" s="238">
        <v>1</v>
      </c>
      <c r="BI325" s="238">
        <v>7</v>
      </c>
      <c r="BJ325" s="238">
        <v>98</v>
      </c>
      <c r="BK325" s="238">
        <v>55</v>
      </c>
      <c r="BL325" s="238">
        <v>11</v>
      </c>
      <c r="BM325" s="238">
        <v>21</v>
      </c>
      <c r="CT325" s="238">
        <v>423841</v>
      </c>
      <c r="CU325" s="238">
        <v>4972914</v>
      </c>
      <c r="CV325" s="238">
        <v>44.905578400000003</v>
      </c>
      <c r="CW325" s="238">
        <v>-93.964712800000001</v>
      </c>
      <c r="CX325" s="238" t="s">
        <v>359</v>
      </c>
      <c r="CY325" s="238" t="s">
        <v>895</v>
      </c>
    </row>
    <row r="326" spans="1:103" x14ac:dyDescent="0.25">
      <c r="A326" s="238">
        <v>10849111</v>
      </c>
      <c r="B326" s="238">
        <v>3</v>
      </c>
      <c r="C326" s="238">
        <v>7</v>
      </c>
      <c r="D326" s="238">
        <v>162.32900000000001</v>
      </c>
      <c r="E326" s="238">
        <v>10</v>
      </c>
      <c r="G326" s="238" t="s">
        <v>846</v>
      </c>
      <c r="H326" s="238">
        <v>8</v>
      </c>
      <c r="I326" s="238">
        <v>25</v>
      </c>
      <c r="K326" s="238">
        <v>13004280</v>
      </c>
      <c r="L326" s="238">
        <v>130440014</v>
      </c>
      <c r="M326" s="238">
        <v>2</v>
      </c>
      <c r="N326" s="238">
        <v>12</v>
      </c>
      <c r="O326" s="238">
        <v>2013</v>
      </c>
      <c r="P326" s="238" t="s">
        <v>368</v>
      </c>
      <c r="Q326" s="238">
        <v>2</v>
      </c>
      <c r="S326" s="238">
        <v>5</v>
      </c>
      <c r="T326" s="238">
        <v>0</v>
      </c>
      <c r="U326" s="238">
        <v>1</v>
      </c>
      <c r="V326" s="238">
        <v>4</v>
      </c>
      <c r="W326" s="238">
        <v>45</v>
      </c>
      <c r="X326" s="238">
        <v>2</v>
      </c>
      <c r="Y326" s="238">
        <v>6</v>
      </c>
      <c r="Z326" s="238">
        <v>1</v>
      </c>
      <c r="AA326" s="238">
        <v>1</v>
      </c>
      <c r="AB326" s="238">
        <v>5</v>
      </c>
      <c r="AC326" s="238">
        <v>98</v>
      </c>
      <c r="AD326" s="238" t="s">
        <v>606</v>
      </c>
      <c r="AE326" s="238" t="s">
        <v>869</v>
      </c>
      <c r="AF326" s="238" t="s">
        <v>426</v>
      </c>
      <c r="AG326" s="238">
        <v>3</v>
      </c>
      <c r="AH326" s="238">
        <v>2</v>
      </c>
      <c r="AI326" s="238">
        <v>2</v>
      </c>
      <c r="AJ326" s="238">
        <v>4</v>
      </c>
      <c r="AK326" s="238">
        <v>21</v>
      </c>
      <c r="AL326" s="238">
        <v>27</v>
      </c>
      <c r="AM326" s="238" t="s">
        <v>354</v>
      </c>
      <c r="AN326" s="238">
        <v>5</v>
      </c>
      <c r="AO326" s="238">
        <v>72</v>
      </c>
      <c r="AS326" s="238">
        <v>7</v>
      </c>
      <c r="AT326" s="238">
        <v>98</v>
      </c>
      <c r="AU326" s="238">
        <v>60</v>
      </c>
      <c r="AV326" s="238">
        <v>11</v>
      </c>
      <c r="AW326" s="238">
        <v>20</v>
      </c>
      <c r="CT326" s="238">
        <v>423884</v>
      </c>
      <c r="CU326" s="238">
        <v>4972926</v>
      </c>
      <c r="CV326" s="238">
        <v>44.905687200000003</v>
      </c>
      <c r="CW326" s="238">
        <v>-93.964175699999998</v>
      </c>
      <c r="CX326" s="238" t="s">
        <v>359</v>
      </c>
      <c r="CY326" s="238" t="s">
        <v>896</v>
      </c>
    </row>
    <row r="327" spans="1:103" x14ac:dyDescent="0.25">
      <c r="A327" s="238">
        <v>691319</v>
      </c>
      <c r="B327" s="238">
        <v>3</v>
      </c>
      <c r="C327" s="238">
        <v>7</v>
      </c>
      <c r="D327" s="238">
        <v>162.357</v>
      </c>
      <c r="E327" s="238">
        <v>10</v>
      </c>
      <c r="G327" s="238" t="s">
        <v>846</v>
      </c>
      <c r="H327" s="238">
        <v>8</v>
      </c>
      <c r="I327" s="238">
        <v>25</v>
      </c>
      <c r="K327" s="238">
        <v>19503106</v>
      </c>
      <c r="M327" s="238">
        <v>2</v>
      </c>
      <c r="N327" s="238">
        <v>24</v>
      </c>
      <c r="O327" s="238">
        <v>2019</v>
      </c>
      <c r="P327" s="238" t="s">
        <v>366</v>
      </c>
      <c r="Q327" s="238">
        <v>9</v>
      </c>
      <c r="S327" s="238">
        <v>5</v>
      </c>
      <c r="T327" s="238">
        <v>0</v>
      </c>
      <c r="U327" s="238">
        <v>2</v>
      </c>
      <c r="V327" s="238">
        <v>5</v>
      </c>
      <c r="W327" s="238">
        <v>10</v>
      </c>
      <c r="X327" s="238">
        <v>2</v>
      </c>
      <c r="Y327" s="238">
        <v>1</v>
      </c>
      <c r="Z327" s="238">
        <v>7</v>
      </c>
      <c r="AB327" s="238">
        <v>3</v>
      </c>
      <c r="AC327" s="238">
        <v>98</v>
      </c>
      <c r="AD327" s="238" t="s">
        <v>581</v>
      </c>
      <c r="AF327" s="238" t="s">
        <v>426</v>
      </c>
      <c r="AG327" s="238">
        <v>10</v>
      </c>
      <c r="AH327" s="238">
        <v>2</v>
      </c>
      <c r="AI327" s="238">
        <v>4</v>
      </c>
      <c r="AJ327" s="238">
        <v>3</v>
      </c>
      <c r="AK327" s="238">
        <v>21</v>
      </c>
      <c r="AL327" s="238">
        <v>29</v>
      </c>
      <c r="AM327" s="238" t="s">
        <v>354</v>
      </c>
      <c r="AN327" s="238">
        <v>5</v>
      </c>
      <c r="AO327" s="238">
        <v>99</v>
      </c>
      <c r="AS327" s="238">
        <v>12</v>
      </c>
      <c r="AT327" s="238">
        <v>9</v>
      </c>
      <c r="AU327" s="238">
        <v>60</v>
      </c>
      <c r="AV327" s="238">
        <v>11</v>
      </c>
      <c r="AW327" s="238">
        <v>21</v>
      </c>
      <c r="AX327" s="238">
        <v>2</v>
      </c>
      <c r="AY327" s="238">
        <v>3</v>
      </c>
      <c r="AZ327" s="238">
        <v>4</v>
      </c>
      <c r="BA327" s="238">
        <v>21</v>
      </c>
      <c r="BB327" s="238">
        <v>41</v>
      </c>
      <c r="BC327" s="238" t="s">
        <v>354</v>
      </c>
      <c r="BD327" s="238">
        <v>5</v>
      </c>
      <c r="BE327" s="238">
        <v>99</v>
      </c>
      <c r="BI327" s="238">
        <v>12</v>
      </c>
      <c r="BJ327" s="238">
        <v>9</v>
      </c>
      <c r="BK327" s="238">
        <v>60</v>
      </c>
      <c r="BL327" s="238">
        <v>11</v>
      </c>
      <c r="BM327" s="238">
        <v>21</v>
      </c>
      <c r="CT327" s="238">
        <v>423922.62297858001</v>
      </c>
      <c r="CU327" s="238">
        <v>4972949.7163661001</v>
      </c>
      <c r="CV327" s="238">
        <v>44.905907820000003</v>
      </c>
      <c r="CW327" s="238">
        <v>-93.963685389999995</v>
      </c>
      <c r="CX327" s="238" t="s">
        <v>359</v>
      </c>
      <c r="CY327" s="238" t="s">
        <v>897</v>
      </c>
    </row>
    <row r="328" spans="1:103" x14ac:dyDescent="0.25">
      <c r="A328" s="238">
        <v>449440</v>
      </c>
      <c r="B328" s="238">
        <v>3</v>
      </c>
      <c r="C328" s="238">
        <v>7</v>
      </c>
      <c r="D328" s="238">
        <v>162.523</v>
      </c>
      <c r="E328" s="238">
        <v>10</v>
      </c>
      <c r="G328" s="238" t="s">
        <v>846</v>
      </c>
      <c r="H328" s="238">
        <v>8</v>
      </c>
      <c r="I328" s="238">
        <v>25</v>
      </c>
      <c r="K328" s="238">
        <v>17014354</v>
      </c>
      <c r="M328" s="238">
        <v>5</v>
      </c>
      <c r="N328" s="238">
        <v>3</v>
      </c>
      <c r="O328" s="238">
        <v>2017</v>
      </c>
      <c r="P328" s="238" t="s">
        <v>355</v>
      </c>
      <c r="Q328" s="238">
        <v>10</v>
      </c>
      <c r="S328" s="238">
        <v>5</v>
      </c>
      <c r="T328" s="238">
        <v>0</v>
      </c>
      <c r="U328" s="238">
        <v>1</v>
      </c>
      <c r="W328" s="238">
        <v>16</v>
      </c>
      <c r="X328" s="238">
        <v>2</v>
      </c>
      <c r="Y328" s="238">
        <v>1</v>
      </c>
      <c r="Z328" s="238">
        <v>1</v>
      </c>
      <c r="AB328" s="238">
        <v>1</v>
      </c>
      <c r="AC328" s="238">
        <v>98</v>
      </c>
      <c r="AD328" s="238" t="s">
        <v>581</v>
      </c>
      <c r="AF328" s="238" t="s">
        <v>426</v>
      </c>
      <c r="AG328" s="238">
        <v>4</v>
      </c>
      <c r="AH328" s="238">
        <v>2</v>
      </c>
      <c r="AI328" s="238">
        <v>2</v>
      </c>
      <c r="AJ328" s="238">
        <v>4</v>
      </c>
      <c r="AK328" s="238">
        <v>21</v>
      </c>
      <c r="AL328" s="238">
        <v>70</v>
      </c>
      <c r="AM328" s="238" t="s">
        <v>354</v>
      </c>
      <c r="AN328" s="238">
        <v>5</v>
      </c>
      <c r="AO328" s="238">
        <v>1</v>
      </c>
      <c r="AS328" s="238">
        <v>12</v>
      </c>
      <c r="AT328" s="238">
        <v>9</v>
      </c>
      <c r="AU328" s="238">
        <v>60</v>
      </c>
      <c r="AV328" s="238">
        <v>11</v>
      </c>
      <c r="AW328" s="238">
        <v>21</v>
      </c>
      <c r="CT328" s="238">
        <v>424191.44693395298</v>
      </c>
      <c r="CU328" s="238">
        <v>4972964.9947253102</v>
      </c>
      <c r="CV328" s="238">
        <v>44.906074009999998</v>
      </c>
      <c r="CW328" s="238">
        <v>-93.960282919999997</v>
      </c>
      <c r="CX328" s="238" t="s">
        <v>359</v>
      </c>
      <c r="CY328" s="238" t="s">
        <v>898</v>
      </c>
    </row>
    <row r="329" spans="1:103" x14ac:dyDescent="0.25">
      <c r="A329" s="238">
        <v>514497</v>
      </c>
      <c r="B329" s="238">
        <v>3</v>
      </c>
      <c r="C329" s="238">
        <v>7</v>
      </c>
      <c r="D329" s="238">
        <v>162.55000000000001</v>
      </c>
      <c r="E329" s="238">
        <v>10</v>
      </c>
      <c r="G329" s="238" t="s">
        <v>846</v>
      </c>
      <c r="H329" s="238">
        <v>8</v>
      </c>
      <c r="I329" s="238">
        <v>25</v>
      </c>
      <c r="K329" s="238">
        <v>17036032</v>
      </c>
      <c r="M329" s="238">
        <v>11</v>
      </c>
      <c r="N329" s="238">
        <v>4</v>
      </c>
      <c r="O329" s="238">
        <v>2017</v>
      </c>
      <c r="P329" s="238" t="s">
        <v>364</v>
      </c>
      <c r="Q329" s="238">
        <v>21</v>
      </c>
      <c r="S329" s="238">
        <v>5</v>
      </c>
      <c r="T329" s="238">
        <v>0</v>
      </c>
      <c r="U329" s="238">
        <v>1</v>
      </c>
      <c r="W329" s="238">
        <v>16</v>
      </c>
      <c r="X329" s="238">
        <v>2</v>
      </c>
      <c r="Y329" s="238">
        <v>7</v>
      </c>
      <c r="Z329" s="238">
        <v>3</v>
      </c>
      <c r="AB329" s="238">
        <v>2</v>
      </c>
      <c r="AC329" s="238">
        <v>98</v>
      </c>
      <c r="AD329" s="238" t="s">
        <v>581</v>
      </c>
      <c r="AF329" s="238" t="s">
        <v>426</v>
      </c>
      <c r="AG329" s="238">
        <v>4</v>
      </c>
      <c r="AH329" s="238">
        <v>2</v>
      </c>
      <c r="AI329" s="238">
        <v>3</v>
      </c>
      <c r="AJ329" s="238">
        <v>4</v>
      </c>
      <c r="AK329" s="238">
        <v>21</v>
      </c>
      <c r="AL329" s="238">
        <v>38</v>
      </c>
      <c r="AM329" s="238" t="s">
        <v>363</v>
      </c>
      <c r="AN329" s="238">
        <v>5</v>
      </c>
      <c r="AO329" s="238">
        <v>1</v>
      </c>
      <c r="AS329" s="238">
        <v>12</v>
      </c>
      <c r="AT329" s="238">
        <v>9</v>
      </c>
      <c r="AU329" s="238">
        <v>60</v>
      </c>
      <c r="AV329" s="238">
        <v>11</v>
      </c>
      <c r="AW329" s="238">
        <v>21</v>
      </c>
      <c r="CT329" s="238">
        <v>424233.600564897</v>
      </c>
      <c r="CU329" s="238">
        <v>4972961.0185741503</v>
      </c>
      <c r="CV329" s="238">
        <v>44.906042710000001</v>
      </c>
      <c r="CW329" s="238">
        <v>-93.959748430000005</v>
      </c>
      <c r="CX329" s="238" t="s">
        <v>359</v>
      </c>
      <c r="CY329" s="238" t="s">
        <v>899</v>
      </c>
    </row>
    <row r="330" spans="1:103" x14ac:dyDescent="0.25">
      <c r="A330" s="238">
        <v>10697385</v>
      </c>
      <c r="B330" s="238">
        <v>3</v>
      </c>
      <c r="C330" s="238">
        <v>7</v>
      </c>
      <c r="D330" s="238">
        <v>162.73599999999999</v>
      </c>
      <c r="E330" s="238">
        <v>10</v>
      </c>
      <c r="G330" s="238" t="s">
        <v>846</v>
      </c>
      <c r="H330" s="238">
        <v>8</v>
      </c>
      <c r="I330" s="238">
        <v>25</v>
      </c>
      <c r="K330" s="238">
        <v>11002782</v>
      </c>
      <c r="L330" s="238">
        <v>110280308</v>
      </c>
      <c r="M330" s="238">
        <v>1</v>
      </c>
      <c r="N330" s="238">
        <v>28</v>
      </c>
      <c r="O330" s="238">
        <v>2011</v>
      </c>
      <c r="P330" s="238" t="s">
        <v>362</v>
      </c>
      <c r="Q330" s="238">
        <v>16</v>
      </c>
      <c r="S330" s="238">
        <v>4</v>
      </c>
      <c r="T330" s="238">
        <v>0</v>
      </c>
      <c r="U330" s="238">
        <v>1</v>
      </c>
      <c r="V330" s="238">
        <v>7</v>
      </c>
      <c r="W330" s="238">
        <v>45</v>
      </c>
      <c r="X330" s="238">
        <v>2</v>
      </c>
      <c r="Y330" s="238">
        <v>1</v>
      </c>
      <c r="Z330" s="238">
        <v>7</v>
      </c>
      <c r="AA330" s="238">
        <v>2</v>
      </c>
      <c r="AB330" s="238">
        <v>5</v>
      </c>
      <c r="AC330" s="238">
        <v>98</v>
      </c>
      <c r="AD330" s="238" t="s">
        <v>424</v>
      </c>
      <c r="AE330" s="238" t="s">
        <v>900</v>
      </c>
      <c r="AF330" s="238" t="s">
        <v>426</v>
      </c>
      <c r="AG330" s="238">
        <v>3</v>
      </c>
      <c r="AH330" s="238">
        <v>2</v>
      </c>
      <c r="AI330" s="238">
        <v>2</v>
      </c>
      <c r="AJ330" s="238">
        <v>3</v>
      </c>
      <c r="AK330" s="238">
        <v>21</v>
      </c>
      <c r="AL330" s="238">
        <v>32</v>
      </c>
      <c r="AM330" s="238" t="s">
        <v>354</v>
      </c>
      <c r="AN330" s="238">
        <v>5</v>
      </c>
      <c r="AO330" s="238">
        <v>72</v>
      </c>
      <c r="AS330" s="238">
        <v>7</v>
      </c>
      <c r="AT330" s="238">
        <v>98</v>
      </c>
      <c r="AU330" s="238">
        <v>60</v>
      </c>
      <c r="AV330" s="238">
        <v>11</v>
      </c>
      <c r="AW330" s="238">
        <v>21</v>
      </c>
      <c r="CT330" s="238">
        <v>424534</v>
      </c>
      <c r="CU330" s="238">
        <v>4972954</v>
      </c>
      <c r="CV330" s="238">
        <v>44.9060104</v>
      </c>
      <c r="CW330" s="238">
        <v>-93.955939499999999</v>
      </c>
      <c r="CX330" s="238" t="s">
        <v>359</v>
      </c>
      <c r="CY330" s="238" t="s">
        <v>901</v>
      </c>
    </row>
    <row r="331" spans="1:103" x14ac:dyDescent="0.25">
      <c r="A331" s="238">
        <v>763829</v>
      </c>
      <c r="B331" s="238">
        <v>3</v>
      </c>
      <c r="C331" s="238">
        <v>7</v>
      </c>
      <c r="D331" s="238">
        <v>162.851</v>
      </c>
      <c r="E331" s="238">
        <v>10</v>
      </c>
      <c r="G331" s="238" t="s">
        <v>846</v>
      </c>
      <c r="H331" s="238">
        <v>8</v>
      </c>
      <c r="I331" s="238">
        <v>25</v>
      </c>
      <c r="K331" s="238">
        <v>19034475</v>
      </c>
      <c r="M331" s="238">
        <v>11</v>
      </c>
      <c r="N331" s="238">
        <v>18</v>
      </c>
      <c r="O331" s="238">
        <v>2019</v>
      </c>
      <c r="P331" s="238" t="s">
        <v>361</v>
      </c>
      <c r="Q331" s="238">
        <v>4</v>
      </c>
      <c r="R331" s="238">
        <v>98</v>
      </c>
      <c r="S331" s="238">
        <v>5</v>
      </c>
      <c r="T331" s="238">
        <v>0</v>
      </c>
      <c r="U331" s="238">
        <v>1</v>
      </c>
      <c r="W331" s="238">
        <v>16</v>
      </c>
      <c r="X331" s="238">
        <v>2</v>
      </c>
      <c r="Y331" s="238">
        <v>6</v>
      </c>
      <c r="Z331" s="238">
        <v>2</v>
      </c>
      <c r="AB331" s="238">
        <v>1</v>
      </c>
      <c r="AC331" s="238">
        <v>98</v>
      </c>
      <c r="AD331" s="238">
        <v>7</v>
      </c>
      <c r="AF331" s="238" t="s">
        <v>426</v>
      </c>
      <c r="AG331" s="238">
        <v>4</v>
      </c>
      <c r="AH331" s="238">
        <v>2</v>
      </c>
      <c r="AI331" s="238">
        <v>3</v>
      </c>
      <c r="AJ331" s="238">
        <v>4</v>
      </c>
      <c r="AK331" s="238">
        <v>21</v>
      </c>
      <c r="AL331" s="238">
        <v>52</v>
      </c>
      <c r="AM331" s="238" t="s">
        <v>354</v>
      </c>
      <c r="AN331" s="238">
        <v>5</v>
      </c>
      <c r="AO331" s="238">
        <v>1</v>
      </c>
      <c r="AS331" s="238">
        <v>12</v>
      </c>
      <c r="AT331" s="238">
        <v>9</v>
      </c>
      <c r="AU331" s="238">
        <v>60</v>
      </c>
      <c r="AV331" s="238">
        <v>11</v>
      </c>
      <c r="AW331" s="238">
        <v>21</v>
      </c>
      <c r="CT331" s="238">
        <v>424705.61617559899</v>
      </c>
      <c r="CU331" s="238">
        <v>4972960.1417008201</v>
      </c>
      <c r="CV331" s="238">
        <v>44.906084909999997</v>
      </c>
      <c r="CW331" s="238">
        <v>-93.95377001</v>
      </c>
      <c r="CX331" s="238" t="s">
        <v>359</v>
      </c>
      <c r="CY331" s="238" t="s">
        <v>902</v>
      </c>
    </row>
    <row r="332" spans="1:103" x14ac:dyDescent="0.25">
      <c r="A332" s="238">
        <v>606169</v>
      </c>
      <c r="B332" s="238">
        <v>3</v>
      </c>
      <c r="C332" s="238">
        <v>7</v>
      </c>
      <c r="D332" s="238">
        <v>162.94900000000001</v>
      </c>
      <c r="E332" s="238">
        <v>10</v>
      </c>
      <c r="G332" s="238" t="s">
        <v>846</v>
      </c>
      <c r="H332" s="238">
        <v>8</v>
      </c>
      <c r="I332" s="238">
        <v>25</v>
      </c>
      <c r="K332" s="238">
        <v>18019246</v>
      </c>
      <c r="M332" s="238">
        <v>6</v>
      </c>
      <c r="N332" s="238">
        <v>22</v>
      </c>
      <c r="O332" s="238">
        <v>2018</v>
      </c>
      <c r="P332" s="238" t="s">
        <v>362</v>
      </c>
      <c r="Q332" s="238">
        <v>17</v>
      </c>
      <c r="S332" s="238">
        <v>5</v>
      </c>
      <c r="T332" s="238">
        <v>0</v>
      </c>
      <c r="U332" s="238">
        <v>2</v>
      </c>
      <c r="V332" s="238">
        <v>12</v>
      </c>
      <c r="W332" s="238">
        <v>10</v>
      </c>
      <c r="X332" s="238">
        <v>10</v>
      </c>
      <c r="Y332" s="238">
        <v>1</v>
      </c>
      <c r="Z332" s="238">
        <v>2</v>
      </c>
      <c r="AB332" s="238">
        <v>1</v>
      </c>
      <c r="AC332" s="238">
        <v>98</v>
      </c>
      <c r="AD332" s="238" t="s">
        <v>581</v>
      </c>
      <c r="AF332" s="238" t="s">
        <v>426</v>
      </c>
      <c r="AG332" s="238">
        <v>7</v>
      </c>
      <c r="AH332" s="238">
        <v>2</v>
      </c>
      <c r="AI332" s="238">
        <v>3</v>
      </c>
      <c r="AJ332" s="238">
        <v>3</v>
      </c>
      <c r="AK332" s="238">
        <v>26</v>
      </c>
      <c r="AL332" s="238">
        <v>18</v>
      </c>
      <c r="AM332" s="238" t="s">
        <v>354</v>
      </c>
      <c r="AN332" s="238">
        <v>5</v>
      </c>
      <c r="AO332" s="238">
        <v>1</v>
      </c>
      <c r="AS332" s="238">
        <v>12</v>
      </c>
      <c r="AT332" s="238">
        <v>9</v>
      </c>
      <c r="AU332" s="238">
        <v>60</v>
      </c>
      <c r="AV332" s="238">
        <v>11</v>
      </c>
      <c r="AW332" s="238">
        <v>21</v>
      </c>
      <c r="AX332" s="238">
        <v>2</v>
      </c>
      <c r="AY332" s="238">
        <v>4</v>
      </c>
      <c r="AZ332" s="238">
        <v>3</v>
      </c>
      <c r="BA332" s="238">
        <v>21</v>
      </c>
      <c r="BB332" s="238">
        <v>18</v>
      </c>
      <c r="BC332" s="238" t="s">
        <v>354</v>
      </c>
      <c r="BD332" s="238">
        <v>5</v>
      </c>
      <c r="BE332" s="238">
        <v>4</v>
      </c>
      <c r="BI332" s="238">
        <v>12</v>
      </c>
      <c r="BJ332" s="238">
        <v>9</v>
      </c>
      <c r="BK332" s="238">
        <v>60</v>
      </c>
      <c r="BL332" s="238">
        <v>11</v>
      </c>
      <c r="BM332" s="238">
        <v>21</v>
      </c>
      <c r="CT332" s="238">
        <v>424875.58588639402</v>
      </c>
      <c r="CU332" s="238">
        <v>4972940.3651827099</v>
      </c>
      <c r="CV332" s="238">
        <v>44.905924859999999</v>
      </c>
      <c r="CW332" s="238">
        <v>-93.951614329999998</v>
      </c>
      <c r="CX332" s="238" t="s">
        <v>359</v>
      </c>
      <c r="CY332" s="238" t="s">
        <v>903</v>
      </c>
    </row>
    <row r="333" spans="1:103" x14ac:dyDescent="0.25">
      <c r="A333" s="238">
        <v>413485</v>
      </c>
      <c r="B333" s="238">
        <v>3</v>
      </c>
      <c r="C333" s="238">
        <v>7</v>
      </c>
      <c r="D333" s="238">
        <v>162.97200000000001</v>
      </c>
      <c r="E333" s="238">
        <v>10</v>
      </c>
      <c r="G333" s="238" t="s">
        <v>846</v>
      </c>
      <c r="H333" s="238">
        <v>8</v>
      </c>
      <c r="I333" s="238">
        <v>25</v>
      </c>
      <c r="K333" s="238">
        <v>17500518</v>
      </c>
      <c r="M333" s="238">
        <v>1</v>
      </c>
      <c r="N333" s="238">
        <v>10</v>
      </c>
      <c r="O333" s="238">
        <v>2017</v>
      </c>
      <c r="P333" s="238" t="s">
        <v>368</v>
      </c>
      <c r="Q333" s="238">
        <v>15</v>
      </c>
      <c r="S333" s="238">
        <v>5</v>
      </c>
      <c r="T333" s="238">
        <v>0</v>
      </c>
      <c r="U333" s="238">
        <v>3</v>
      </c>
      <c r="V333" s="238">
        <v>13</v>
      </c>
      <c r="W333" s="238">
        <v>10</v>
      </c>
      <c r="X333" s="238">
        <v>2</v>
      </c>
      <c r="Y333" s="238">
        <v>1</v>
      </c>
      <c r="Z333" s="238">
        <v>7</v>
      </c>
      <c r="AB333" s="238">
        <v>5</v>
      </c>
      <c r="AC333" s="238">
        <v>98</v>
      </c>
      <c r="AD333" s="238" t="s">
        <v>581</v>
      </c>
      <c r="AF333" s="238" t="s">
        <v>426</v>
      </c>
      <c r="AG333" s="238">
        <v>7</v>
      </c>
      <c r="AH333" s="238">
        <v>2</v>
      </c>
      <c r="AI333" s="238">
        <v>4</v>
      </c>
      <c r="AJ333" s="238">
        <v>3</v>
      </c>
      <c r="AK333" s="238">
        <v>21</v>
      </c>
      <c r="AL333" s="238">
        <v>55</v>
      </c>
      <c r="AM333" s="238" t="s">
        <v>354</v>
      </c>
      <c r="AN333" s="238">
        <v>5</v>
      </c>
      <c r="AO333" s="238">
        <v>1</v>
      </c>
      <c r="AS333" s="238">
        <v>12</v>
      </c>
      <c r="AT333" s="238">
        <v>9</v>
      </c>
      <c r="AV333" s="238">
        <v>11</v>
      </c>
      <c r="AW333" s="238">
        <v>21</v>
      </c>
      <c r="AX333" s="238">
        <v>2</v>
      </c>
      <c r="AY333" s="238">
        <v>4</v>
      </c>
      <c r="AZ333" s="238">
        <v>3</v>
      </c>
      <c r="BA333" s="238">
        <v>21</v>
      </c>
      <c r="BB333" s="238">
        <v>58</v>
      </c>
      <c r="BC333" s="238" t="s">
        <v>354</v>
      </c>
      <c r="BD333" s="238">
        <v>5</v>
      </c>
      <c r="BE333" s="238">
        <v>1</v>
      </c>
      <c r="BI333" s="238">
        <v>12</v>
      </c>
      <c r="BJ333" s="238">
        <v>9</v>
      </c>
      <c r="BK333" s="238">
        <v>60</v>
      </c>
      <c r="BL333" s="238">
        <v>11</v>
      </c>
      <c r="BM333" s="238">
        <v>21</v>
      </c>
      <c r="BN333" s="238">
        <v>2</v>
      </c>
      <c r="BO333" s="238">
        <v>3</v>
      </c>
      <c r="BP333" s="238">
        <v>3</v>
      </c>
      <c r="BQ333" s="238">
        <v>21</v>
      </c>
      <c r="BR333" s="238">
        <v>62</v>
      </c>
      <c r="BS333" s="238" t="s">
        <v>354</v>
      </c>
      <c r="BT333" s="238">
        <v>5</v>
      </c>
      <c r="BU333" s="238">
        <v>99</v>
      </c>
      <c r="BY333" s="238">
        <v>12</v>
      </c>
      <c r="BZ333" s="238">
        <v>9</v>
      </c>
      <c r="CA333" s="238">
        <v>60</v>
      </c>
      <c r="CB333" s="238">
        <v>11</v>
      </c>
      <c r="CC333" s="238">
        <v>21</v>
      </c>
      <c r="CT333" s="238">
        <v>424913.22495978401</v>
      </c>
      <c r="CU333" s="238">
        <v>4972962.4163915003</v>
      </c>
      <c r="CV333" s="238">
        <v>44.906127320000003</v>
      </c>
      <c r="CW333" s="238">
        <v>-93.951140890000005</v>
      </c>
      <c r="CX333" s="238" t="s">
        <v>359</v>
      </c>
      <c r="CY333" s="238" t="s">
        <v>904</v>
      </c>
    </row>
    <row r="334" spans="1:103" x14ac:dyDescent="0.25">
      <c r="A334" s="238">
        <v>10939452</v>
      </c>
      <c r="B334" s="238">
        <v>3</v>
      </c>
      <c r="C334" s="238">
        <v>7</v>
      </c>
      <c r="D334" s="238">
        <v>162.99100000000001</v>
      </c>
      <c r="E334" s="238">
        <v>10</v>
      </c>
      <c r="G334" s="238" t="s">
        <v>846</v>
      </c>
      <c r="H334" s="238">
        <v>8</v>
      </c>
      <c r="I334" s="238">
        <v>25</v>
      </c>
      <c r="K334" s="238">
        <v>14513241</v>
      </c>
      <c r="L334" s="238">
        <v>143440219</v>
      </c>
      <c r="M334" s="238">
        <v>12</v>
      </c>
      <c r="N334" s="238">
        <v>9</v>
      </c>
      <c r="O334" s="238">
        <v>2014</v>
      </c>
      <c r="P334" s="238" t="s">
        <v>368</v>
      </c>
      <c r="Q334" s="238">
        <v>14</v>
      </c>
      <c r="S334" s="238">
        <v>2</v>
      </c>
      <c r="T334" s="238">
        <v>0</v>
      </c>
      <c r="U334" s="238">
        <v>2</v>
      </c>
      <c r="V334" s="238">
        <v>11</v>
      </c>
      <c r="W334" s="238">
        <v>10</v>
      </c>
      <c r="X334" s="238">
        <v>2</v>
      </c>
      <c r="Y334" s="238">
        <v>1</v>
      </c>
      <c r="Z334" s="238">
        <v>2</v>
      </c>
      <c r="AB334" s="238">
        <v>1</v>
      </c>
      <c r="AC334" s="238">
        <v>98</v>
      </c>
      <c r="AD334" s="238" t="s">
        <v>428</v>
      </c>
      <c r="AE334" s="238" t="s">
        <v>905</v>
      </c>
      <c r="AF334" s="238" t="s">
        <v>426</v>
      </c>
      <c r="AG334" s="238">
        <v>6</v>
      </c>
      <c r="AH334" s="238">
        <v>2</v>
      </c>
      <c r="AI334" s="238">
        <v>4</v>
      </c>
      <c r="AJ334" s="238">
        <v>4</v>
      </c>
      <c r="AK334" s="238">
        <v>22</v>
      </c>
      <c r="AL334" s="238">
        <v>71</v>
      </c>
      <c r="AM334" s="238" t="s">
        <v>354</v>
      </c>
      <c r="AN334" s="238">
        <v>5</v>
      </c>
      <c r="AO334" s="238">
        <v>15</v>
      </c>
      <c r="AP334" s="238">
        <v>8</v>
      </c>
      <c r="AS334" s="238">
        <v>7</v>
      </c>
      <c r="AT334" s="238">
        <v>98</v>
      </c>
      <c r="AU334" s="238">
        <v>60</v>
      </c>
      <c r="AV334" s="238">
        <v>11</v>
      </c>
      <c r="AW334" s="238">
        <v>21</v>
      </c>
      <c r="AX334" s="238">
        <v>2</v>
      </c>
      <c r="AY334" s="238">
        <v>2</v>
      </c>
      <c r="AZ334" s="238">
        <v>3</v>
      </c>
      <c r="BA334" s="238">
        <v>21</v>
      </c>
      <c r="BB334" s="238">
        <v>60</v>
      </c>
      <c r="BC334" s="238" t="s">
        <v>354</v>
      </c>
      <c r="BD334" s="238">
        <v>5</v>
      </c>
      <c r="BE334" s="238">
        <v>1</v>
      </c>
      <c r="BI334" s="238">
        <v>7</v>
      </c>
      <c r="BJ334" s="238">
        <v>98</v>
      </c>
      <c r="BK334" s="238">
        <v>60</v>
      </c>
      <c r="BL334" s="238">
        <v>11</v>
      </c>
      <c r="BM334" s="238">
        <v>21</v>
      </c>
      <c r="CT334" s="238">
        <v>424943</v>
      </c>
      <c r="CU334" s="238">
        <v>4972949</v>
      </c>
      <c r="CV334" s="238">
        <v>44.906009699999998</v>
      </c>
      <c r="CW334" s="238">
        <v>-93.950759000000005</v>
      </c>
      <c r="CX334" s="238" t="s">
        <v>359</v>
      </c>
      <c r="CY334" s="238" t="s">
        <v>906</v>
      </c>
    </row>
    <row r="335" spans="1:103" x14ac:dyDescent="0.25">
      <c r="A335" s="238">
        <v>11019158</v>
      </c>
      <c r="B335" s="238">
        <v>3</v>
      </c>
      <c r="C335" s="238">
        <v>7</v>
      </c>
      <c r="D335" s="238">
        <v>162.99100000000001</v>
      </c>
      <c r="E335" s="238">
        <v>10</v>
      </c>
      <c r="G335" s="238" t="s">
        <v>846</v>
      </c>
      <c r="H335" s="238">
        <v>8</v>
      </c>
      <c r="I335" s="238">
        <v>25</v>
      </c>
      <c r="K335" s="238">
        <v>15504592</v>
      </c>
      <c r="L335" s="238">
        <v>151270274</v>
      </c>
      <c r="M335" s="238">
        <v>5</v>
      </c>
      <c r="N335" s="238">
        <v>5</v>
      </c>
      <c r="O335" s="238">
        <v>2015</v>
      </c>
      <c r="P335" s="238" t="s">
        <v>368</v>
      </c>
      <c r="Q335" s="238">
        <v>17</v>
      </c>
      <c r="S335" s="238">
        <v>4</v>
      </c>
      <c r="T335" s="238">
        <v>0</v>
      </c>
      <c r="U335" s="238">
        <v>2</v>
      </c>
      <c r="V335" s="238">
        <v>10</v>
      </c>
      <c r="W335" s="238">
        <v>10</v>
      </c>
      <c r="X335" s="238">
        <v>2</v>
      </c>
      <c r="Y335" s="238">
        <v>1</v>
      </c>
      <c r="Z335" s="238">
        <v>2</v>
      </c>
      <c r="AB335" s="238">
        <v>1</v>
      </c>
      <c r="AC335" s="238">
        <v>98</v>
      </c>
      <c r="AD335" s="238" t="s">
        <v>428</v>
      </c>
      <c r="AE335" s="238" t="s">
        <v>907</v>
      </c>
      <c r="AF335" s="238" t="s">
        <v>426</v>
      </c>
      <c r="AG335" s="238">
        <v>5</v>
      </c>
      <c r="AH335" s="238">
        <v>2</v>
      </c>
      <c r="AI335" s="238">
        <v>3</v>
      </c>
      <c r="AJ335" s="238">
        <v>4</v>
      </c>
      <c r="AK335" s="238">
        <v>21</v>
      </c>
      <c r="AL335" s="238">
        <v>38</v>
      </c>
      <c r="AM335" s="238" t="s">
        <v>354</v>
      </c>
      <c r="AN335" s="238">
        <v>9</v>
      </c>
      <c r="AO335" s="238">
        <v>6</v>
      </c>
      <c r="AS335" s="238">
        <v>7</v>
      </c>
      <c r="AT335" s="238">
        <v>98</v>
      </c>
      <c r="AU335" s="238">
        <v>60</v>
      </c>
      <c r="AV335" s="238">
        <v>11</v>
      </c>
      <c r="AW335" s="238">
        <v>21</v>
      </c>
      <c r="AX335" s="238">
        <v>2</v>
      </c>
      <c r="AY335" s="238">
        <v>4</v>
      </c>
      <c r="AZ335" s="238">
        <v>3</v>
      </c>
      <c r="BA335" s="238">
        <v>21</v>
      </c>
      <c r="BB335" s="238">
        <v>62</v>
      </c>
      <c r="BC335" s="238" t="s">
        <v>363</v>
      </c>
      <c r="BD335" s="238">
        <v>5</v>
      </c>
      <c r="BE335" s="238">
        <v>1</v>
      </c>
      <c r="BI335" s="238">
        <v>7</v>
      </c>
      <c r="BJ335" s="238">
        <v>98</v>
      </c>
      <c r="BK335" s="238">
        <v>60</v>
      </c>
      <c r="BL335" s="238">
        <v>11</v>
      </c>
      <c r="BM335" s="238">
        <v>21</v>
      </c>
      <c r="CT335" s="238">
        <v>424943</v>
      </c>
      <c r="CU335" s="238">
        <v>4972949</v>
      </c>
      <c r="CV335" s="238">
        <v>44.906009699999998</v>
      </c>
      <c r="CW335" s="238">
        <v>-93.950759000000005</v>
      </c>
      <c r="CX335" s="238" t="s">
        <v>359</v>
      </c>
      <c r="CY335" s="238" t="s">
        <v>908</v>
      </c>
    </row>
    <row r="336" spans="1:103" x14ac:dyDescent="0.25">
      <c r="A336" s="238">
        <v>11022662</v>
      </c>
      <c r="B336" s="238">
        <v>3</v>
      </c>
      <c r="C336" s="238">
        <v>7</v>
      </c>
      <c r="D336" s="238">
        <v>162.99100000000001</v>
      </c>
      <c r="E336" s="238">
        <v>10</v>
      </c>
      <c r="G336" s="238" t="s">
        <v>846</v>
      </c>
      <c r="H336" s="238">
        <v>8</v>
      </c>
      <c r="I336" s="238">
        <v>25</v>
      </c>
      <c r="K336" s="238">
        <v>15510973</v>
      </c>
      <c r="L336" s="238">
        <v>152950195</v>
      </c>
      <c r="M336" s="238">
        <v>10</v>
      </c>
      <c r="N336" s="238">
        <v>22</v>
      </c>
      <c r="O336" s="238">
        <v>2015</v>
      </c>
      <c r="P336" s="238" t="s">
        <v>384</v>
      </c>
      <c r="Q336" s="238">
        <v>11</v>
      </c>
      <c r="S336" s="238">
        <v>4</v>
      </c>
      <c r="T336" s="238">
        <v>0</v>
      </c>
      <c r="U336" s="238">
        <v>2</v>
      </c>
      <c r="V336" s="238">
        <v>10</v>
      </c>
      <c r="W336" s="238">
        <v>10</v>
      </c>
      <c r="X336" s="238">
        <v>2</v>
      </c>
      <c r="Y336" s="238">
        <v>1</v>
      </c>
      <c r="Z336" s="238">
        <v>1</v>
      </c>
      <c r="AB336" s="238">
        <v>1</v>
      </c>
      <c r="AC336" s="238">
        <v>98</v>
      </c>
      <c r="AD336" s="238" t="s">
        <v>428</v>
      </c>
      <c r="AE336" s="238" t="s">
        <v>909</v>
      </c>
      <c r="AF336" s="238" t="s">
        <v>426</v>
      </c>
      <c r="AG336" s="238">
        <v>5</v>
      </c>
      <c r="AH336" s="238">
        <v>2</v>
      </c>
      <c r="AI336" s="238">
        <v>3</v>
      </c>
      <c r="AJ336" s="238">
        <v>3</v>
      </c>
      <c r="AK336" s="238">
        <v>21</v>
      </c>
      <c r="AL336" s="238">
        <v>35</v>
      </c>
      <c r="AM336" s="238" t="s">
        <v>354</v>
      </c>
      <c r="AN336" s="238">
        <v>5</v>
      </c>
      <c r="AO336" s="238">
        <v>72</v>
      </c>
      <c r="AP336" s="238">
        <v>21</v>
      </c>
      <c r="AS336" s="238">
        <v>7</v>
      </c>
      <c r="AT336" s="238">
        <v>98</v>
      </c>
      <c r="AU336" s="238">
        <v>60</v>
      </c>
      <c r="AV336" s="238">
        <v>11</v>
      </c>
      <c r="AW336" s="238">
        <v>21</v>
      </c>
      <c r="AX336" s="238">
        <v>2</v>
      </c>
      <c r="AY336" s="238">
        <v>42</v>
      </c>
      <c r="AZ336" s="238">
        <v>4</v>
      </c>
      <c r="BA336" s="238">
        <v>21</v>
      </c>
      <c r="BB336" s="238">
        <v>61</v>
      </c>
      <c r="BC336" s="238" t="s">
        <v>354</v>
      </c>
      <c r="BD336" s="238">
        <v>5</v>
      </c>
      <c r="BE336" s="238">
        <v>1</v>
      </c>
      <c r="BI336" s="238">
        <v>7</v>
      </c>
      <c r="BJ336" s="238">
        <v>98</v>
      </c>
      <c r="BK336" s="238">
        <v>60</v>
      </c>
      <c r="BL336" s="238">
        <v>11</v>
      </c>
      <c r="BM336" s="238">
        <v>21</v>
      </c>
      <c r="CT336" s="238">
        <v>424943</v>
      </c>
      <c r="CU336" s="238">
        <v>4972949</v>
      </c>
      <c r="CV336" s="238">
        <v>44.906009699999998</v>
      </c>
      <c r="CW336" s="238">
        <v>-93.950759000000005</v>
      </c>
      <c r="CX336" s="238" t="s">
        <v>359</v>
      </c>
      <c r="CY336" s="238" t="s">
        <v>910</v>
      </c>
    </row>
    <row r="337" spans="1:103" x14ac:dyDescent="0.25">
      <c r="A337" s="238">
        <v>726750</v>
      </c>
      <c r="B337" s="238">
        <v>3</v>
      </c>
      <c r="C337" s="238">
        <v>7</v>
      </c>
      <c r="D337" s="238">
        <v>163.01400000000001</v>
      </c>
      <c r="E337" s="238">
        <v>10</v>
      </c>
      <c r="G337" s="238" t="s">
        <v>846</v>
      </c>
      <c r="H337" s="238">
        <v>8</v>
      </c>
      <c r="I337" s="238">
        <v>25</v>
      </c>
      <c r="K337" s="238">
        <v>19016693</v>
      </c>
      <c r="M337" s="238">
        <v>6</v>
      </c>
      <c r="N337" s="238">
        <v>12</v>
      </c>
      <c r="O337" s="238">
        <v>2019</v>
      </c>
      <c r="P337" s="238" t="s">
        <v>355</v>
      </c>
      <c r="Q337" s="238">
        <v>16</v>
      </c>
      <c r="S337" s="238">
        <v>5</v>
      </c>
      <c r="T337" s="238">
        <v>0</v>
      </c>
      <c r="U337" s="238">
        <v>1</v>
      </c>
      <c r="W337" s="238">
        <v>17</v>
      </c>
      <c r="X337" s="238">
        <v>2</v>
      </c>
      <c r="Y337" s="238">
        <v>1</v>
      </c>
      <c r="Z337" s="238">
        <v>1</v>
      </c>
      <c r="AB337" s="238">
        <v>1</v>
      </c>
      <c r="AC337" s="238">
        <v>98</v>
      </c>
      <c r="AD337" s="238" t="s">
        <v>581</v>
      </c>
      <c r="AF337" s="238" t="s">
        <v>426</v>
      </c>
      <c r="AG337" s="238">
        <v>4</v>
      </c>
      <c r="AH337" s="238">
        <v>2</v>
      </c>
      <c r="AI337" s="238">
        <v>2</v>
      </c>
      <c r="AJ337" s="238">
        <v>4</v>
      </c>
      <c r="AK337" s="238">
        <v>21</v>
      </c>
      <c r="AL337" s="238">
        <v>60</v>
      </c>
      <c r="AM337" s="238" t="s">
        <v>354</v>
      </c>
      <c r="AN337" s="238">
        <v>5</v>
      </c>
      <c r="AO337" s="238">
        <v>1</v>
      </c>
      <c r="AS337" s="238">
        <v>12</v>
      </c>
      <c r="AT337" s="238">
        <v>9</v>
      </c>
      <c r="AU337" s="238">
        <v>60</v>
      </c>
      <c r="AV337" s="238">
        <v>11</v>
      </c>
      <c r="AW337" s="238">
        <v>21</v>
      </c>
      <c r="CT337" s="238">
        <v>424980.7853926</v>
      </c>
      <c r="CU337" s="238">
        <v>4972934.6548296995</v>
      </c>
      <c r="CV337" s="238">
        <v>44.905884559999997</v>
      </c>
      <c r="CW337" s="238">
        <v>-93.950281090000004</v>
      </c>
      <c r="CX337" s="238" t="s">
        <v>359</v>
      </c>
      <c r="CY337" s="238" t="s">
        <v>911</v>
      </c>
    </row>
    <row r="338" spans="1:103" x14ac:dyDescent="0.25">
      <c r="A338" s="238">
        <v>684919</v>
      </c>
      <c r="B338" s="238">
        <v>3</v>
      </c>
      <c r="C338" s="238">
        <v>7</v>
      </c>
      <c r="D338" s="238">
        <v>163.042</v>
      </c>
      <c r="E338" s="238">
        <v>10</v>
      </c>
      <c r="G338" s="238" t="s">
        <v>846</v>
      </c>
      <c r="H338" s="238">
        <v>8</v>
      </c>
      <c r="I338" s="238">
        <v>25</v>
      </c>
      <c r="K338" s="238">
        <v>19003817</v>
      </c>
      <c r="M338" s="238">
        <v>2</v>
      </c>
      <c r="N338" s="238">
        <v>7</v>
      </c>
      <c r="O338" s="238">
        <v>2019</v>
      </c>
      <c r="P338" s="238" t="s">
        <v>384</v>
      </c>
      <c r="Q338" s="238">
        <v>21</v>
      </c>
      <c r="R338" s="238" t="s">
        <v>369</v>
      </c>
      <c r="S338" s="238">
        <v>5</v>
      </c>
      <c r="T338" s="238">
        <v>0</v>
      </c>
      <c r="U338" s="238">
        <v>1</v>
      </c>
      <c r="W338" s="238">
        <v>83</v>
      </c>
      <c r="X338" s="238">
        <v>2</v>
      </c>
      <c r="Y338" s="238">
        <v>6</v>
      </c>
      <c r="Z338" s="238">
        <v>4</v>
      </c>
      <c r="AA338" s="238">
        <v>7</v>
      </c>
      <c r="AB338" s="238">
        <v>5</v>
      </c>
      <c r="AC338" s="238">
        <v>98</v>
      </c>
      <c r="AD338" s="238" t="s">
        <v>581</v>
      </c>
      <c r="AF338" s="238" t="s">
        <v>426</v>
      </c>
      <c r="AG338" s="238">
        <v>3</v>
      </c>
      <c r="AH338" s="238">
        <v>2</v>
      </c>
      <c r="AI338" s="238">
        <v>4</v>
      </c>
      <c r="AJ338" s="238">
        <v>3</v>
      </c>
      <c r="AK338" s="238">
        <v>21</v>
      </c>
      <c r="AL338" s="238">
        <v>19</v>
      </c>
      <c r="AM338" s="238" t="s">
        <v>354</v>
      </c>
      <c r="AN338" s="238">
        <v>5</v>
      </c>
      <c r="AO338" s="238">
        <v>90</v>
      </c>
      <c r="AS338" s="238">
        <v>14</v>
      </c>
      <c r="AT338" s="238">
        <v>9</v>
      </c>
      <c r="AU338" s="238">
        <v>60</v>
      </c>
      <c r="AV338" s="238">
        <v>11</v>
      </c>
      <c r="AW338" s="238">
        <v>21</v>
      </c>
      <c r="CT338" s="238">
        <v>425025.61733681703</v>
      </c>
      <c r="CU338" s="238">
        <v>4972951.7978631603</v>
      </c>
      <c r="CV338" s="238">
        <v>44.906043590000003</v>
      </c>
      <c r="CW338" s="238">
        <v>-93.949715810000001</v>
      </c>
      <c r="CX338" s="238" t="s">
        <v>359</v>
      </c>
      <c r="CY338" s="238" t="s">
        <v>912</v>
      </c>
    </row>
    <row r="339" spans="1:103" x14ac:dyDescent="0.25">
      <c r="A339" s="238">
        <v>10933901</v>
      </c>
      <c r="B339" s="238">
        <v>3</v>
      </c>
      <c r="C339" s="238">
        <v>7</v>
      </c>
      <c r="D339" s="238">
        <v>163.09100000000001</v>
      </c>
      <c r="E339" s="238">
        <v>10</v>
      </c>
      <c r="G339" s="238" t="s">
        <v>846</v>
      </c>
      <c r="H339" s="238">
        <v>8</v>
      </c>
      <c r="I339" s="238">
        <v>25</v>
      </c>
      <c r="K339" s="238">
        <v>14006582</v>
      </c>
      <c r="L339" s="238">
        <v>140640021</v>
      </c>
      <c r="M339" s="238">
        <v>3</v>
      </c>
      <c r="N339" s="238">
        <v>5</v>
      </c>
      <c r="O339" s="238">
        <v>2014</v>
      </c>
      <c r="P339" s="238" t="s">
        <v>355</v>
      </c>
      <c r="Q339" s="238">
        <v>4</v>
      </c>
      <c r="S339" s="238">
        <v>5</v>
      </c>
      <c r="T339" s="238">
        <v>0</v>
      </c>
      <c r="U339" s="238">
        <v>1</v>
      </c>
      <c r="V339" s="238">
        <v>4</v>
      </c>
      <c r="W339" s="238">
        <v>83</v>
      </c>
      <c r="X339" s="238">
        <v>2</v>
      </c>
      <c r="Y339" s="238">
        <v>6</v>
      </c>
      <c r="Z339" s="238">
        <v>1</v>
      </c>
      <c r="AB339" s="238">
        <v>5</v>
      </c>
      <c r="AC339" s="238">
        <v>98</v>
      </c>
      <c r="AD339" s="238" t="s">
        <v>424</v>
      </c>
      <c r="AE339" s="238" t="s">
        <v>913</v>
      </c>
      <c r="AF339" s="238" t="s">
        <v>426</v>
      </c>
      <c r="AG339" s="238">
        <v>3</v>
      </c>
      <c r="AH339" s="238">
        <v>2</v>
      </c>
      <c r="AI339" s="238">
        <v>2</v>
      </c>
      <c r="AJ339" s="238">
        <v>3</v>
      </c>
      <c r="AK339" s="238">
        <v>21</v>
      </c>
      <c r="AL339" s="238">
        <v>32</v>
      </c>
      <c r="AM339" s="238" t="s">
        <v>363</v>
      </c>
      <c r="AN339" s="238">
        <v>5</v>
      </c>
      <c r="AO339" s="238">
        <v>1</v>
      </c>
      <c r="AS339" s="238">
        <v>7</v>
      </c>
      <c r="AT339" s="238">
        <v>98</v>
      </c>
      <c r="AU339" s="238">
        <v>60</v>
      </c>
      <c r="AV339" s="238">
        <v>11</v>
      </c>
      <c r="AW339" s="238">
        <v>21</v>
      </c>
      <c r="CT339" s="238">
        <v>425104</v>
      </c>
      <c r="CU339" s="238">
        <v>4972946</v>
      </c>
      <c r="CV339" s="238">
        <v>44.905999799999996</v>
      </c>
      <c r="CW339" s="238">
        <v>-93.948716500000003</v>
      </c>
      <c r="CX339" s="238" t="s">
        <v>359</v>
      </c>
      <c r="CY339" s="238" t="s">
        <v>914</v>
      </c>
    </row>
    <row r="340" spans="1:103" x14ac:dyDescent="0.25">
      <c r="A340" s="238">
        <v>10851837</v>
      </c>
      <c r="B340" s="238">
        <v>3</v>
      </c>
      <c r="C340" s="238">
        <v>7</v>
      </c>
      <c r="D340" s="238">
        <v>163.47300000000001</v>
      </c>
      <c r="E340" s="238">
        <v>10</v>
      </c>
      <c r="G340" s="238" t="s">
        <v>846</v>
      </c>
      <c r="H340" s="238">
        <v>8</v>
      </c>
      <c r="I340" s="238">
        <v>25</v>
      </c>
      <c r="K340" s="238">
        <v>13014301</v>
      </c>
      <c r="L340" s="238">
        <v>131370081</v>
      </c>
      <c r="M340" s="238">
        <v>5</v>
      </c>
      <c r="N340" s="238">
        <v>17</v>
      </c>
      <c r="O340" s="238">
        <v>2013</v>
      </c>
      <c r="P340" s="238" t="s">
        <v>362</v>
      </c>
      <c r="Q340" s="238">
        <v>13</v>
      </c>
      <c r="S340" s="238">
        <v>4</v>
      </c>
      <c r="T340" s="238">
        <v>0</v>
      </c>
      <c r="U340" s="238">
        <v>2</v>
      </c>
      <c r="V340" s="238">
        <v>1</v>
      </c>
      <c r="W340" s="238">
        <v>10</v>
      </c>
      <c r="X340" s="238">
        <v>2</v>
      </c>
      <c r="Y340" s="238">
        <v>1</v>
      </c>
      <c r="Z340" s="238">
        <v>3</v>
      </c>
      <c r="AB340" s="238">
        <v>2</v>
      </c>
      <c r="AC340" s="238">
        <v>98</v>
      </c>
      <c r="AD340" s="238" t="s">
        <v>424</v>
      </c>
      <c r="AE340" s="238" t="s">
        <v>915</v>
      </c>
      <c r="AF340" s="238" t="s">
        <v>426</v>
      </c>
      <c r="AG340" s="238">
        <v>7</v>
      </c>
      <c r="AH340" s="238">
        <v>2</v>
      </c>
      <c r="AI340" s="238">
        <v>2</v>
      </c>
      <c r="AJ340" s="238">
        <v>4</v>
      </c>
      <c r="AK340" s="238">
        <v>21</v>
      </c>
      <c r="AL340" s="238">
        <v>32</v>
      </c>
      <c r="AM340" s="238" t="s">
        <v>354</v>
      </c>
      <c r="AN340" s="238">
        <v>90</v>
      </c>
      <c r="AS340" s="238">
        <v>7</v>
      </c>
      <c r="AT340" s="238">
        <v>98</v>
      </c>
      <c r="AU340" s="238">
        <v>55</v>
      </c>
      <c r="AV340" s="238">
        <v>11</v>
      </c>
      <c r="AW340" s="238">
        <v>21</v>
      </c>
      <c r="AX340" s="238">
        <v>2</v>
      </c>
      <c r="AY340" s="238">
        <v>40</v>
      </c>
      <c r="AZ340" s="238">
        <v>4</v>
      </c>
      <c r="BA340" s="238">
        <v>26</v>
      </c>
      <c r="BB340" s="238">
        <v>69</v>
      </c>
      <c r="BC340" s="238" t="s">
        <v>354</v>
      </c>
      <c r="BD340" s="238">
        <v>5</v>
      </c>
      <c r="BE340" s="238">
        <v>1</v>
      </c>
      <c r="BI340" s="238">
        <v>7</v>
      </c>
      <c r="BJ340" s="238">
        <v>98</v>
      </c>
      <c r="BK340" s="238">
        <v>55</v>
      </c>
      <c r="BL340" s="238">
        <v>11</v>
      </c>
      <c r="BM340" s="238">
        <v>21</v>
      </c>
      <c r="CT340" s="238">
        <v>425719</v>
      </c>
      <c r="CU340" s="238">
        <v>4972935</v>
      </c>
      <c r="CV340" s="238">
        <v>44.905961499999997</v>
      </c>
      <c r="CW340" s="238">
        <v>-93.940931599999999</v>
      </c>
      <c r="CX340" s="238" t="s">
        <v>359</v>
      </c>
      <c r="CY340" s="238" t="s">
        <v>916</v>
      </c>
    </row>
    <row r="341" spans="1:103" x14ac:dyDescent="0.25">
      <c r="A341" s="238">
        <v>385231</v>
      </c>
      <c r="B341" s="238">
        <v>3</v>
      </c>
      <c r="C341" s="238">
        <v>7</v>
      </c>
      <c r="D341" s="238">
        <v>163.47999999999999</v>
      </c>
      <c r="E341" s="238">
        <v>10</v>
      </c>
      <c r="G341" s="238" t="s">
        <v>846</v>
      </c>
      <c r="H341" s="238">
        <v>8</v>
      </c>
      <c r="I341" s="238">
        <v>25</v>
      </c>
      <c r="K341" s="238">
        <v>16511198</v>
      </c>
      <c r="M341" s="238">
        <v>10</v>
      </c>
      <c r="N341" s="238">
        <v>8</v>
      </c>
      <c r="O341" s="238">
        <v>2016</v>
      </c>
      <c r="P341" s="238" t="s">
        <v>364</v>
      </c>
      <c r="Q341" s="238">
        <v>22</v>
      </c>
      <c r="R341" s="238" t="s">
        <v>369</v>
      </c>
      <c r="S341" s="238">
        <v>3</v>
      </c>
      <c r="T341" s="238">
        <v>0</v>
      </c>
      <c r="U341" s="238">
        <v>2</v>
      </c>
      <c r="V341" s="238">
        <v>12</v>
      </c>
      <c r="W341" s="238">
        <v>10</v>
      </c>
      <c r="X341" s="238">
        <v>2</v>
      </c>
      <c r="Y341" s="238">
        <v>6</v>
      </c>
      <c r="Z341" s="238">
        <v>2</v>
      </c>
      <c r="AB341" s="238">
        <v>1</v>
      </c>
      <c r="AC341" s="238">
        <v>98</v>
      </c>
      <c r="AD341" s="238" t="s">
        <v>581</v>
      </c>
      <c r="AF341" s="238" t="s">
        <v>426</v>
      </c>
      <c r="AG341" s="238">
        <v>7</v>
      </c>
      <c r="AH341" s="238">
        <v>2</v>
      </c>
      <c r="AI341" s="238">
        <v>2</v>
      </c>
      <c r="AJ341" s="238">
        <v>3</v>
      </c>
      <c r="AK341" s="238">
        <v>21</v>
      </c>
      <c r="AL341" s="238">
        <v>22</v>
      </c>
      <c r="AM341" s="238" t="s">
        <v>354</v>
      </c>
      <c r="AN341" s="238">
        <v>10</v>
      </c>
      <c r="AO341" s="238">
        <v>70</v>
      </c>
      <c r="AS341" s="238">
        <v>12</v>
      </c>
      <c r="AT341" s="238">
        <v>9</v>
      </c>
      <c r="AU341" s="238">
        <v>60</v>
      </c>
      <c r="AV341" s="238">
        <v>11</v>
      </c>
      <c r="AW341" s="238">
        <v>21</v>
      </c>
      <c r="AX341" s="238">
        <v>2</v>
      </c>
      <c r="AY341" s="238">
        <v>4</v>
      </c>
      <c r="AZ341" s="238">
        <v>3</v>
      </c>
      <c r="BA341" s="238">
        <v>21</v>
      </c>
      <c r="BB341" s="238">
        <v>39</v>
      </c>
      <c r="BC341" s="238" t="s">
        <v>354</v>
      </c>
      <c r="BD341" s="238">
        <v>5</v>
      </c>
      <c r="BE341" s="238">
        <v>1</v>
      </c>
      <c r="BI341" s="238">
        <v>12</v>
      </c>
      <c r="BJ341" s="238">
        <v>9</v>
      </c>
      <c r="BK341" s="238">
        <v>60</v>
      </c>
      <c r="BL341" s="238">
        <v>11</v>
      </c>
      <c r="BM341" s="238">
        <v>21</v>
      </c>
      <c r="CT341" s="238">
        <v>425730.259927187</v>
      </c>
      <c r="CU341" s="238">
        <v>4972932.7829988999</v>
      </c>
      <c r="CV341" s="238">
        <v>44.905946309999997</v>
      </c>
      <c r="CW341" s="238">
        <v>-93.940788380000001</v>
      </c>
      <c r="CX341" s="238" t="s">
        <v>359</v>
      </c>
      <c r="CY341" s="238" t="s">
        <v>917</v>
      </c>
    </row>
    <row r="342" spans="1:103" x14ac:dyDescent="0.25">
      <c r="A342" s="238">
        <v>649790</v>
      </c>
      <c r="B342" s="238">
        <v>3</v>
      </c>
      <c r="C342" s="238">
        <v>7</v>
      </c>
      <c r="D342" s="238">
        <v>163.97800000000001</v>
      </c>
      <c r="E342" s="238">
        <v>10</v>
      </c>
      <c r="G342" s="238" t="s">
        <v>846</v>
      </c>
      <c r="H342" s="238">
        <v>8</v>
      </c>
      <c r="I342" s="238">
        <v>25</v>
      </c>
      <c r="K342" s="238">
        <v>18031488</v>
      </c>
      <c r="M342" s="238">
        <v>10</v>
      </c>
      <c r="N342" s="238">
        <v>5</v>
      </c>
      <c r="O342" s="238">
        <v>2018</v>
      </c>
      <c r="P342" s="238" t="s">
        <v>362</v>
      </c>
      <c r="Q342" s="238">
        <v>19</v>
      </c>
      <c r="R342" s="238" t="s">
        <v>369</v>
      </c>
      <c r="S342" s="238">
        <v>5</v>
      </c>
      <c r="T342" s="238">
        <v>0</v>
      </c>
      <c r="U342" s="238">
        <v>2</v>
      </c>
      <c r="W342" s="238">
        <v>12</v>
      </c>
      <c r="X342" s="238">
        <v>2</v>
      </c>
      <c r="Y342" s="238">
        <v>6</v>
      </c>
      <c r="Z342" s="238">
        <v>3</v>
      </c>
      <c r="AB342" s="238">
        <v>2</v>
      </c>
      <c r="AC342" s="238">
        <v>98</v>
      </c>
      <c r="AD342" s="238" t="s">
        <v>581</v>
      </c>
      <c r="AF342" s="238" t="s">
        <v>426</v>
      </c>
      <c r="AG342" s="238">
        <v>90</v>
      </c>
      <c r="AH342" s="238">
        <v>2</v>
      </c>
      <c r="AI342" s="238">
        <v>3</v>
      </c>
      <c r="AJ342" s="238">
        <v>3</v>
      </c>
      <c r="AK342" s="238">
        <v>21</v>
      </c>
      <c r="AL342" s="238">
        <v>20</v>
      </c>
      <c r="AM342" s="238" t="s">
        <v>354</v>
      </c>
      <c r="AN342" s="238">
        <v>5</v>
      </c>
      <c r="AO342" s="238">
        <v>1</v>
      </c>
      <c r="AS342" s="238">
        <v>12</v>
      </c>
      <c r="AT342" s="238">
        <v>9</v>
      </c>
      <c r="AU342" s="238">
        <v>60</v>
      </c>
      <c r="AV342" s="238">
        <v>11</v>
      </c>
      <c r="AW342" s="238">
        <v>21</v>
      </c>
      <c r="AX342" s="238">
        <v>2</v>
      </c>
      <c r="AY342" s="238">
        <v>2</v>
      </c>
      <c r="AZ342" s="238">
        <v>3</v>
      </c>
      <c r="BA342" s="238">
        <v>21</v>
      </c>
      <c r="BB342" s="238">
        <v>29</v>
      </c>
      <c r="BC342" s="238" t="s">
        <v>354</v>
      </c>
      <c r="BD342" s="238">
        <v>5</v>
      </c>
      <c r="BE342" s="238">
        <v>1</v>
      </c>
      <c r="BI342" s="238">
        <v>12</v>
      </c>
      <c r="BJ342" s="238">
        <v>9</v>
      </c>
      <c r="BK342" s="238">
        <v>60</v>
      </c>
      <c r="BL342" s="238">
        <v>11</v>
      </c>
      <c r="BM342" s="238">
        <v>21</v>
      </c>
      <c r="CT342" s="238">
        <v>426532.68701762299</v>
      </c>
      <c r="CU342" s="238">
        <v>4972920.3123835204</v>
      </c>
      <c r="CV342" s="238">
        <v>44.905917340000002</v>
      </c>
      <c r="CW342" s="238">
        <v>-93.930623420000003</v>
      </c>
      <c r="CX342" s="238" t="s">
        <v>359</v>
      </c>
      <c r="CY342" s="238" t="s">
        <v>918</v>
      </c>
    </row>
    <row r="343" spans="1:103" x14ac:dyDescent="0.25">
      <c r="A343" s="238">
        <v>10699507</v>
      </c>
      <c r="B343" s="238">
        <v>3</v>
      </c>
      <c r="C343" s="238">
        <v>7</v>
      </c>
      <c r="D343" s="238">
        <v>163.99299999999999</v>
      </c>
      <c r="E343" s="238">
        <v>10</v>
      </c>
      <c r="G343" s="238" t="s">
        <v>846</v>
      </c>
      <c r="H343" s="238">
        <v>8</v>
      </c>
      <c r="I343" s="238">
        <v>25</v>
      </c>
      <c r="K343" s="238">
        <v>11006751</v>
      </c>
      <c r="L343" s="238">
        <v>110670020</v>
      </c>
      <c r="M343" s="238">
        <v>3</v>
      </c>
      <c r="N343" s="238">
        <v>7</v>
      </c>
      <c r="O343" s="238">
        <v>2011</v>
      </c>
      <c r="P343" s="238" t="s">
        <v>361</v>
      </c>
      <c r="Q343" s="238">
        <v>15</v>
      </c>
      <c r="S343" s="238">
        <v>5</v>
      </c>
      <c r="T343" s="238">
        <v>0</v>
      </c>
      <c r="U343" s="238">
        <v>2</v>
      </c>
      <c r="V343" s="238">
        <v>90</v>
      </c>
      <c r="W343" s="238">
        <v>10</v>
      </c>
      <c r="X343" s="238">
        <v>4</v>
      </c>
      <c r="Y343" s="238">
        <v>1</v>
      </c>
      <c r="Z343" s="238">
        <v>2</v>
      </c>
      <c r="AB343" s="238">
        <v>1</v>
      </c>
      <c r="AC343" s="238">
        <v>98</v>
      </c>
      <c r="AD343" s="238" t="s">
        <v>481</v>
      </c>
      <c r="AE343" s="238" t="s">
        <v>915</v>
      </c>
      <c r="AF343" s="238" t="s">
        <v>426</v>
      </c>
      <c r="AG343" s="238">
        <v>90</v>
      </c>
      <c r="AH343" s="238">
        <v>0</v>
      </c>
      <c r="AI343" s="238">
        <v>2</v>
      </c>
      <c r="AJ343" s="238">
        <v>2</v>
      </c>
      <c r="AL343" s="238">
        <v>18</v>
      </c>
      <c r="AM343" s="238" t="s">
        <v>354</v>
      </c>
      <c r="AN343" s="238">
        <v>5</v>
      </c>
      <c r="AO343" s="238">
        <v>2</v>
      </c>
      <c r="AQ343" s="238">
        <v>7</v>
      </c>
      <c r="AT343" s="238">
        <v>2</v>
      </c>
      <c r="AU343" s="238">
        <v>60</v>
      </c>
      <c r="AV343" s="238">
        <v>11</v>
      </c>
      <c r="AW343" s="238">
        <v>21</v>
      </c>
      <c r="AX343" s="238">
        <v>2</v>
      </c>
      <c r="AY343" s="238">
        <v>2</v>
      </c>
      <c r="AZ343" s="238">
        <v>4</v>
      </c>
      <c r="BA343" s="238">
        <v>21</v>
      </c>
      <c r="BB343" s="238">
        <v>58</v>
      </c>
      <c r="BC343" s="238" t="s">
        <v>363</v>
      </c>
      <c r="BD343" s="238">
        <v>5</v>
      </c>
      <c r="BE343" s="238">
        <v>1</v>
      </c>
      <c r="BJ343" s="238">
        <v>2</v>
      </c>
      <c r="BK343" s="238">
        <v>60</v>
      </c>
      <c r="BL343" s="238">
        <v>11</v>
      </c>
      <c r="BM343" s="238">
        <v>21</v>
      </c>
      <c r="CT343" s="238">
        <v>426556</v>
      </c>
      <c r="CU343" s="238">
        <v>4972919</v>
      </c>
      <c r="CV343" s="238">
        <v>44.905907900000003</v>
      </c>
      <c r="CW343" s="238">
        <v>-93.930326399999998</v>
      </c>
      <c r="CX343" s="238" t="s">
        <v>359</v>
      </c>
      <c r="CY343" s="238" t="s">
        <v>919</v>
      </c>
    </row>
    <row r="344" spans="1:103" x14ac:dyDescent="0.25">
      <c r="A344" s="238">
        <v>10854457</v>
      </c>
      <c r="B344" s="238">
        <v>3</v>
      </c>
      <c r="C344" s="238">
        <v>7</v>
      </c>
      <c r="D344" s="238">
        <v>163.99299999999999</v>
      </c>
      <c r="E344" s="238">
        <v>10</v>
      </c>
      <c r="G344" s="238" t="s">
        <v>846</v>
      </c>
      <c r="H344" s="238">
        <v>8</v>
      </c>
      <c r="I344" s="238">
        <v>25</v>
      </c>
      <c r="K344" s="238">
        <v>13029712</v>
      </c>
      <c r="L344" s="238">
        <v>132770156</v>
      </c>
      <c r="M344" s="238">
        <v>10</v>
      </c>
      <c r="N344" s="238">
        <v>1</v>
      </c>
      <c r="O344" s="238">
        <v>2013</v>
      </c>
      <c r="P344" s="238" t="s">
        <v>368</v>
      </c>
      <c r="Q344" s="238">
        <v>6</v>
      </c>
      <c r="R344" s="238" t="s">
        <v>369</v>
      </c>
      <c r="S344" s="238">
        <v>5</v>
      </c>
      <c r="T344" s="238">
        <v>0</v>
      </c>
      <c r="U344" s="238">
        <v>1</v>
      </c>
      <c r="V344" s="238">
        <v>8</v>
      </c>
      <c r="W344" s="238">
        <v>16</v>
      </c>
      <c r="X344" s="238">
        <v>2</v>
      </c>
      <c r="Y344" s="238">
        <v>2</v>
      </c>
      <c r="Z344" s="238">
        <v>1</v>
      </c>
      <c r="AB344" s="238">
        <v>1</v>
      </c>
      <c r="AC344" s="238">
        <v>98</v>
      </c>
      <c r="AD344" s="238" t="s">
        <v>481</v>
      </c>
      <c r="AE344" s="238" t="s">
        <v>920</v>
      </c>
      <c r="AF344" s="238" t="s">
        <v>426</v>
      </c>
      <c r="AG344" s="238">
        <v>4</v>
      </c>
      <c r="AH344" s="238">
        <v>2</v>
      </c>
      <c r="AI344" s="238">
        <v>2</v>
      </c>
      <c r="AJ344" s="238">
        <v>3</v>
      </c>
      <c r="AK344" s="238">
        <v>21</v>
      </c>
      <c r="AL344" s="238">
        <v>31</v>
      </c>
      <c r="AM344" s="238" t="s">
        <v>354</v>
      </c>
      <c r="AN344" s="238">
        <v>5</v>
      </c>
      <c r="AO344" s="238">
        <v>1</v>
      </c>
      <c r="AT344" s="238">
        <v>98</v>
      </c>
      <c r="AU344" s="238">
        <v>60</v>
      </c>
      <c r="AV344" s="238">
        <v>11</v>
      </c>
      <c r="AW344" s="238">
        <v>21</v>
      </c>
      <c r="CT344" s="238">
        <v>426556</v>
      </c>
      <c r="CU344" s="238">
        <v>4972919</v>
      </c>
      <c r="CV344" s="238">
        <v>44.905907900000003</v>
      </c>
      <c r="CW344" s="238">
        <v>-93.930326399999998</v>
      </c>
      <c r="CX344" s="238" t="s">
        <v>359</v>
      </c>
      <c r="CY344" s="238" t="s">
        <v>921</v>
      </c>
    </row>
    <row r="345" spans="1:103" x14ac:dyDescent="0.25">
      <c r="A345" s="238">
        <v>11021740</v>
      </c>
      <c r="B345" s="238">
        <v>3</v>
      </c>
      <c r="C345" s="238">
        <v>7</v>
      </c>
      <c r="D345" s="238">
        <v>163.99299999999999</v>
      </c>
      <c r="E345" s="238">
        <v>10</v>
      </c>
      <c r="G345" s="238" t="s">
        <v>846</v>
      </c>
      <c r="H345" s="238">
        <v>8</v>
      </c>
      <c r="I345" s="238">
        <v>25</v>
      </c>
      <c r="K345" s="238">
        <v>15029696</v>
      </c>
      <c r="L345" s="238">
        <v>152540127</v>
      </c>
      <c r="M345" s="238">
        <v>9</v>
      </c>
      <c r="N345" s="238">
        <v>10</v>
      </c>
      <c r="O345" s="238">
        <v>2015</v>
      </c>
      <c r="P345" s="238" t="s">
        <v>384</v>
      </c>
      <c r="Q345" s="238">
        <v>6</v>
      </c>
      <c r="S345" s="238">
        <v>5</v>
      </c>
      <c r="T345" s="238">
        <v>0</v>
      </c>
      <c r="U345" s="238">
        <v>1</v>
      </c>
      <c r="V345" s="238">
        <v>8</v>
      </c>
      <c r="W345" s="238">
        <v>16</v>
      </c>
      <c r="X345" s="238">
        <v>2</v>
      </c>
      <c r="Y345" s="238">
        <v>1</v>
      </c>
      <c r="Z345" s="238">
        <v>1</v>
      </c>
      <c r="AB345" s="238">
        <v>1</v>
      </c>
      <c r="AC345" s="238">
        <v>98</v>
      </c>
      <c r="AD345" s="238" t="s">
        <v>424</v>
      </c>
      <c r="AE345" s="238" t="s">
        <v>922</v>
      </c>
      <c r="AF345" s="238" t="s">
        <v>426</v>
      </c>
      <c r="AG345" s="238">
        <v>4</v>
      </c>
      <c r="AH345" s="238">
        <v>2</v>
      </c>
      <c r="AI345" s="238">
        <v>2</v>
      </c>
      <c r="AJ345" s="238">
        <v>4</v>
      </c>
      <c r="AK345" s="238">
        <v>21</v>
      </c>
      <c r="AL345" s="238">
        <v>30</v>
      </c>
      <c r="AM345" s="238" t="s">
        <v>354</v>
      </c>
      <c r="AN345" s="238">
        <v>5</v>
      </c>
      <c r="AO345" s="238">
        <v>1</v>
      </c>
      <c r="AS345" s="238">
        <v>7</v>
      </c>
      <c r="AT345" s="238">
        <v>98</v>
      </c>
      <c r="AU345" s="238">
        <v>60</v>
      </c>
      <c r="AV345" s="238">
        <v>11</v>
      </c>
      <c r="AW345" s="238">
        <v>21</v>
      </c>
      <c r="CT345" s="238">
        <v>426556</v>
      </c>
      <c r="CU345" s="238">
        <v>4972919</v>
      </c>
      <c r="CV345" s="238">
        <v>44.905907900000003</v>
      </c>
      <c r="CW345" s="238">
        <v>-93.930326399999998</v>
      </c>
      <c r="CX345" s="238" t="s">
        <v>359</v>
      </c>
      <c r="CY345" s="238" t="s">
        <v>923</v>
      </c>
    </row>
    <row r="346" spans="1:103" x14ac:dyDescent="0.25">
      <c r="A346" s="238">
        <v>670058</v>
      </c>
      <c r="B346" s="238">
        <v>3</v>
      </c>
      <c r="C346" s="238">
        <v>7</v>
      </c>
      <c r="D346" s="238">
        <v>163.995</v>
      </c>
      <c r="E346" s="238">
        <v>10</v>
      </c>
      <c r="F346" s="238" t="s">
        <v>924</v>
      </c>
      <c r="H346" s="238">
        <v>8</v>
      </c>
      <c r="I346" s="238">
        <v>25</v>
      </c>
      <c r="K346" s="238">
        <v>18515052</v>
      </c>
      <c r="M346" s="238">
        <v>12</v>
      </c>
      <c r="N346" s="238">
        <v>21</v>
      </c>
      <c r="O346" s="238">
        <v>2018</v>
      </c>
      <c r="P346" s="238" t="s">
        <v>362</v>
      </c>
      <c r="Q346" s="238">
        <v>7</v>
      </c>
      <c r="R346" s="238" t="s">
        <v>369</v>
      </c>
      <c r="S346" s="238">
        <v>4</v>
      </c>
      <c r="T346" s="238">
        <v>0</v>
      </c>
      <c r="U346" s="238">
        <v>2</v>
      </c>
      <c r="V346" s="238">
        <v>5</v>
      </c>
      <c r="W346" s="238">
        <v>10</v>
      </c>
      <c r="X346" s="238">
        <v>3</v>
      </c>
      <c r="Y346" s="238">
        <v>4</v>
      </c>
      <c r="Z346" s="238">
        <v>2</v>
      </c>
      <c r="AB346" s="238">
        <v>1</v>
      </c>
      <c r="AC346" s="238">
        <v>98</v>
      </c>
      <c r="AD346" s="238" t="s">
        <v>581</v>
      </c>
      <c r="AF346" s="238" t="s">
        <v>426</v>
      </c>
      <c r="AG346" s="238">
        <v>10</v>
      </c>
      <c r="AH346" s="238">
        <v>2</v>
      </c>
      <c r="AI346" s="238">
        <v>2</v>
      </c>
      <c r="AJ346" s="238">
        <v>2</v>
      </c>
      <c r="AK346" s="238">
        <v>21</v>
      </c>
      <c r="AL346" s="238">
        <v>25</v>
      </c>
      <c r="AM346" s="238" t="s">
        <v>363</v>
      </c>
      <c r="AN346" s="238">
        <v>5</v>
      </c>
      <c r="AO346" s="238">
        <v>64</v>
      </c>
      <c r="AP346" s="238">
        <v>2</v>
      </c>
      <c r="AS346" s="238">
        <v>12</v>
      </c>
      <c r="AT346" s="238">
        <v>23</v>
      </c>
      <c r="AU346" s="238">
        <v>55</v>
      </c>
      <c r="AV346" s="238">
        <v>11</v>
      </c>
      <c r="AW346" s="238">
        <v>21</v>
      </c>
      <c r="AX346" s="238">
        <v>2</v>
      </c>
      <c r="AY346" s="238">
        <v>4</v>
      </c>
      <c r="AZ346" s="238">
        <v>3</v>
      </c>
      <c r="BA346" s="238">
        <v>21</v>
      </c>
      <c r="BB346" s="238">
        <v>46</v>
      </c>
      <c r="BC346" s="238" t="s">
        <v>363</v>
      </c>
      <c r="BD346" s="238">
        <v>5</v>
      </c>
      <c r="BE346" s="238">
        <v>1</v>
      </c>
      <c r="BI346" s="238">
        <v>12</v>
      </c>
      <c r="BJ346" s="238">
        <v>9</v>
      </c>
      <c r="BK346" s="238">
        <v>60</v>
      </c>
      <c r="BL346" s="238">
        <v>11</v>
      </c>
      <c r="BM346" s="238">
        <v>21</v>
      </c>
      <c r="CT346" s="238">
        <v>426559.99491999001</v>
      </c>
      <c r="CU346" s="238">
        <v>4972920.0829734998</v>
      </c>
      <c r="CV346" s="238">
        <v>44.90591809</v>
      </c>
      <c r="CW346" s="238">
        <v>-93.930277520000004</v>
      </c>
      <c r="CX346" s="238" t="s">
        <v>359</v>
      </c>
      <c r="CY346" s="238" t="s">
        <v>925</v>
      </c>
    </row>
    <row r="347" spans="1:103" x14ac:dyDescent="0.25">
      <c r="A347" s="238">
        <v>10781245</v>
      </c>
      <c r="B347" s="238">
        <v>3</v>
      </c>
      <c r="C347" s="238">
        <v>7</v>
      </c>
      <c r="D347" s="238">
        <v>164.084</v>
      </c>
      <c r="E347" s="238">
        <v>10</v>
      </c>
      <c r="G347" s="238" t="s">
        <v>846</v>
      </c>
      <c r="H347" s="238">
        <v>8</v>
      </c>
      <c r="I347" s="238">
        <v>25</v>
      </c>
      <c r="K347" s="238">
        <v>12032920</v>
      </c>
      <c r="L347" s="238">
        <v>123080175</v>
      </c>
      <c r="M347" s="238">
        <v>11</v>
      </c>
      <c r="N347" s="238">
        <v>3</v>
      </c>
      <c r="O347" s="238">
        <v>2012</v>
      </c>
      <c r="P347" s="238" t="s">
        <v>364</v>
      </c>
      <c r="Q347" s="238">
        <v>20</v>
      </c>
      <c r="S347" s="238">
        <v>5</v>
      </c>
      <c r="T347" s="238">
        <v>0</v>
      </c>
      <c r="U347" s="238">
        <v>1</v>
      </c>
      <c r="V347" s="238">
        <v>90</v>
      </c>
      <c r="W347" s="238">
        <v>16</v>
      </c>
      <c r="X347" s="238">
        <v>2</v>
      </c>
      <c r="Y347" s="238">
        <v>6</v>
      </c>
      <c r="Z347" s="238">
        <v>1</v>
      </c>
      <c r="AA347" s="238">
        <v>1</v>
      </c>
      <c r="AB347" s="238">
        <v>1</v>
      </c>
      <c r="AC347" s="238">
        <v>98</v>
      </c>
      <c r="AD347" s="238" t="s">
        <v>424</v>
      </c>
      <c r="AE347" s="238" t="s">
        <v>922</v>
      </c>
      <c r="AF347" s="238" t="s">
        <v>426</v>
      </c>
      <c r="AG347" s="238">
        <v>4</v>
      </c>
      <c r="AH347" s="238">
        <v>2</v>
      </c>
      <c r="AI347" s="238">
        <v>2</v>
      </c>
      <c r="AJ347" s="238">
        <v>4</v>
      </c>
      <c r="AK347" s="238">
        <v>21</v>
      </c>
      <c r="AL347" s="238">
        <v>60</v>
      </c>
      <c r="AM347" s="238" t="s">
        <v>363</v>
      </c>
      <c r="AN347" s="238">
        <v>5</v>
      </c>
      <c r="AO347" s="238">
        <v>1</v>
      </c>
      <c r="AP347" s="238">
        <v>1</v>
      </c>
      <c r="AS347" s="238">
        <v>7</v>
      </c>
      <c r="AT347" s="238">
        <v>98</v>
      </c>
      <c r="AU347" s="238">
        <v>60</v>
      </c>
      <c r="AV347" s="238">
        <v>11</v>
      </c>
      <c r="AW347" s="238">
        <v>21</v>
      </c>
      <c r="CT347" s="238">
        <v>426702</v>
      </c>
      <c r="CU347" s="238">
        <v>4972917</v>
      </c>
      <c r="CV347" s="238">
        <v>44.905902500000003</v>
      </c>
      <c r="CW347" s="238">
        <v>-93.928474100000003</v>
      </c>
      <c r="CX347" s="238" t="s">
        <v>359</v>
      </c>
      <c r="CY347" s="238" t="s">
        <v>926</v>
      </c>
    </row>
    <row r="348" spans="1:103" x14ac:dyDescent="0.25">
      <c r="A348" s="238">
        <v>384878</v>
      </c>
      <c r="B348" s="238">
        <v>3</v>
      </c>
      <c r="C348" s="238">
        <v>7</v>
      </c>
      <c r="D348" s="238">
        <v>164.148</v>
      </c>
      <c r="E348" s="238">
        <v>10</v>
      </c>
      <c r="G348" s="238" t="s">
        <v>846</v>
      </c>
      <c r="H348" s="238">
        <v>8</v>
      </c>
      <c r="I348" s="238">
        <v>25</v>
      </c>
      <c r="K348" s="238">
        <v>16034051</v>
      </c>
      <c r="M348" s="238">
        <v>10</v>
      </c>
      <c r="N348" s="238">
        <v>7</v>
      </c>
      <c r="O348" s="238">
        <v>2016</v>
      </c>
      <c r="P348" s="238" t="s">
        <v>362</v>
      </c>
      <c r="Q348" s="238">
        <v>11</v>
      </c>
      <c r="R348" s="238" t="s">
        <v>369</v>
      </c>
      <c r="S348" s="238">
        <v>5</v>
      </c>
      <c r="T348" s="238">
        <v>0</v>
      </c>
      <c r="U348" s="238">
        <v>3</v>
      </c>
      <c r="V348" s="238">
        <v>10</v>
      </c>
      <c r="W348" s="238">
        <v>10</v>
      </c>
      <c r="X348" s="238">
        <v>2</v>
      </c>
      <c r="Y348" s="238">
        <v>1</v>
      </c>
      <c r="Z348" s="238">
        <v>1</v>
      </c>
      <c r="AB348" s="238">
        <v>1</v>
      </c>
      <c r="AC348" s="238">
        <v>98</v>
      </c>
      <c r="AD348" s="238" t="s">
        <v>581</v>
      </c>
      <c r="AF348" s="238" t="s">
        <v>426</v>
      </c>
      <c r="AG348" s="238">
        <v>5</v>
      </c>
      <c r="AH348" s="238">
        <v>2</v>
      </c>
      <c r="AI348" s="238">
        <v>4</v>
      </c>
      <c r="AJ348" s="238">
        <v>3</v>
      </c>
      <c r="AK348" s="238">
        <v>28</v>
      </c>
      <c r="AL348" s="238">
        <v>74</v>
      </c>
      <c r="AM348" s="238" t="s">
        <v>354</v>
      </c>
      <c r="AN348" s="238">
        <v>5</v>
      </c>
      <c r="AO348" s="238">
        <v>1</v>
      </c>
      <c r="AS348" s="238">
        <v>12</v>
      </c>
      <c r="AT348" s="238">
        <v>9</v>
      </c>
      <c r="AU348" s="238">
        <v>55</v>
      </c>
      <c r="AV348" s="238">
        <v>11</v>
      </c>
      <c r="AW348" s="238">
        <v>21</v>
      </c>
      <c r="AX348" s="238">
        <v>2</v>
      </c>
      <c r="AY348" s="238">
        <v>3</v>
      </c>
      <c r="AZ348" s="238">
        <v>3</v>
      </c>
      <c r="BA348" s="238">
        <v>27</v>
      </c>
      <c r="BB348" s="238">
        <v>51</v>
      </c>
      <c r="BC348" s="238" t="s">
        <v>354</v>
      </c>
      <c r="BD348" s="238">
        <v>5</v>
      </c>
      <c r="BE348" s="238">
        <v>71</v>
      </c>
      <c r="BI348" s="238">
        <v>12</v>
      </c>
      <c r="BJ348" s="238">
        <v>9</v>
      </c>
      <c r="BK348" s="238">
        <v>55</v>
      </c>
      <c r="BL348" s="238">
        <v>11</v>
      </c>
      <c r="BM348" s="238">
        <v>21</v>
      </c>
      <c r="BN348" s="238">
        <v>1</v>
      </c>
      <c r="BO348" s="238">
        <v>31</v>
      </c>
      <c r="BP348" s="238">
        <v>3</v>
      </c>
      <c r="BQ348" s="238">
        <v>28</v>
      </c>
      <c r="BY348" s="238">
        <v>12</v>
      </c>
      <c r="BZ348" s="238">
        <v>9</v>
      </c>
      <c r="CA348" s="238">
        <v>55</v>
      </c>
      <c r="CB348" s="238">
        <v>11</v>
      </c>
      <c r="CC348" s="238">
        <v>21</v>
      </c>
      <c r="CT348" s="238">
        <v>426806.00214758702</v>
      </c>
      <c r="CU348" s="238">
        <v>4972926.9269800801</v>
      </c>
      <c r="CV348" s="238">
        <v>44.906005030000003</v>
      </c>
      <c r="CW348" s="238">
        <v>-93.927162699999997</v>
      </c>
      <c r="CX348" s="238" t="s">
        <v>359</v>
      </c>
      <c r="CY348" s="238" t="s">
        <v>927</v>
      </c>
    </row>
    <row r="349" spans="1:103" x14ac:dyDescent="0.25">
      <c r="A349" s="238">
        <v>770005</v>
      </c>
      <c r="B349" s="238">
        <v>3</v>
      </c>
      <c r="C349" s="238">
        <v>7</v>
      </c>
      <c r="D349" s="238">
        <v>164.387</v>
      </c>
      <c r="E349" s="238">
        <v>10</v>
      </c>
      <c r="G349" s="238" t="s">
        <v>846</v>
      </c>
      <c r="H349" s="238">
        <v>8</v>
      </c>
      <c r="I349" s="238">
        <v>25</v>
      </c>
      <c r="K349" s="238">
        <v>19036611</v>
      </c>
      <c r="M349" s="238">
        <v>12</v>
      </c>
      <c r="N349" s="238">
        <v>9</v>
      </c>
      <c r="O349" s="238">
        <v>2019</v>
      </c>
      <c r="P349" s="238" t="s">
        <v>361</v>
      </c>
      <c r="Q349" s="238">
        <v>5</v>
      </c>
      <c r="R349" s="238">
        <v>98</v>
      </c>
      <c r="S349" s="238">
        <v>5</v>
      </c>
      <c r="T349" s="238">
        <v>0</v>
      </c>
      <c r="U349" s="238">
        <v>1</v>
      </c>
      <c r="W349" s="238">
        <v>16</v>
      </c>
      <c r="X349" s="238">
        <v>2</v>
      </c>
      <c r="Y349" s="238">
        <v>6</v>
      </c>
      <c r="Z349" s="238">
        <v>7</v>
      </c>
      <c r="AB349" s="238">
        <v>5</v>
      </c>
      <c r="AC349" s="238">
        <v>98</v>
      </c>
      <c r="AD349" s="238">
        <v>7</v>
      </c>
      <c r="AF349" s="238" t="s">
        <v>426</v>
      </c>
      <c r="AG349" s="238">
        <v>4</v>
      </c>
      <c r="AH349" s="238">
        <v>2</v>
      </c>
      <c r="AI349" s="238">
        <v>2</v>
      </c>
      <c r="AJ349" s="238">
        <v>3</v>
      </c>
      <c r="AK349" s="238">
        <v>21</v>
      </c>
      <c r="AL349" s="238">
        <v>40</v>
      </c>
      <c r="AM349" s="238" t="s">
        <v>354</v>
      </c>
      <c r="AN349" s="238">
        <v>5</v>
      </c>
      <c r="AO349" s="238">
        <v>1</v>
      </c>
      <c r="AS349" s="238">
        <v>12</v>
      </c>
      <c r="AT349" s="238">
        <v>9</v>
      </c>
      <c r="AU349" s="238">
        <v>60</v>
      </c>
      <c r="AV349" s="238">
        <v>11</v>
      </c>
      <c r="AW349" s="238">
        <v>21</v>
      </c>
      <c r="CT349" s="238">
        <v>427176.53384609899</v>
      </c>
      <c r="CU349" s="238">
        <v>4972907.5376835903</v>
      </c>
      <c r="CV349" s="238">
        <v>44.905868519999999</v>
      </c>
      <c r="CW349" s="238">
        <v>-93.922466920000005</v>
      </c>
      <c r="CX349" s="238" t="s">
        <v>359</v>
      </c>
      <c r="CY349" s="238" t="s">
        <v>928</v>
      </c>
    </row>
    <row r="350" spans="1:103" x14ac:dyDescent="0.25">
      <c r="A350" s="238">
        <v>377475</v>
      </c>
      <c r="B350" s="238">
        <v>3</v>
      </c>
      <c r="C350" s="238">
        <v>7</v>
      </c>
      <c r="D350" s="238">
        <v>164.49299999999999</v>
      </c>
      <c r="E350" s="238">
        <v>10</v>
      </c>
      <c r="G350" s="238" t="s">
        <v>846</v>
      </c>
      <c r="H350" s="238">
        <v>8</v>
      </c>
      <c r="I350" s="238">
        <v>25</v>
      </c>
      <c r="K350" s="238">
        <v>16509790</v>
      </c>
      <c r="M350" s="238">
        <v>9</v>
      </c>
      <c r="N350" s="238">
        <v>5</v>
      </c>
      <c r="O350" s="238">
        <v>2016</v>
      </c>
      <c r="P350" s="238" t="s">
        <v>361</v>
      </c>
      <c r="Q350" s="238">
        <v>10</v>
      </c>
      <c r="S350" s="238">
        <v>4</v>
      </c>
      <c r="T350" s="238">
        <v>0</v>
      </c>
      <c r="U350" s="238">
        <v>2</v>
      </c>
      <c r="V350" s="238">
        <v>10</v>
      </c>
      <c r="W350" s="238">
        <v>10</v>
      </c>
      <c r="X350" s="238">
        <v>4</v>
      </c>
      <c r="Y350" s="238">
        <v>1</v>
      </c>
      <c r="Z350" s="238">
        <v>2</v>
      </c>
      <c r="AB350" s="238">
        <v>1</v>
      </c>
      <c r="AC350" s="238">
        <v>98</v>
      </c>
      <c r="AD350" s="238" t="s">
        <v>929</v>
      </c>
      <c r="AF350" s="238" t="s">
        <v>426</v>
      </c>
      <c r="AG350" s="238">
        <v>5</v>
      </c>
      <c r="AH350" s="238">
        <v>2</v>
      </c>
      <c r="AI350" s="238">
        <v>3</v>
      </c>
      <c r="AJ350" s="238">
        <v>3</v>
      </c>
      <c r="AK350" s="238">
        <v>28</v>
      </c>
      <c r="AL350" s="238">
        <v>50</v>
      </c>
      <c r="AM350" s="238" t="s">
        <v>354</v>
      </c>
      <c r="AN350" s="238">
        <v>5</v>
      </c>
      <c r="AO350" s="238">
        <v>10</v>
      </c>
      <c r="AS350" s="238">
        <v>12</v>
      </c>
      <c r="AT350" s="238">
        <v>9</v>
      </c>
      <c r="AU350" s="238">
        <v>60</v>
      </c>
      <c r="AV350" s="238">
        <v>11</v>
      </c>
      <c r="AW350" s="238">
        <v>21</v>
      </c>
      <c r="AX350" s="238">
        <v>2</v>
      </c>
      <c r="AY350" s="238">
        <v>2</v>
      </c>
      <c r="AZ350" s="238">
        <v>3</v>
      </c>
      <c r="BA350" s="238">
        <v>21</v>
      </c>
      <c r="BB350" s="238">
        <v>61</v>
      </c>
      <c r="BC350" s="238" t="s">
        <v>354</v>
      </c>
      <c r="BD350" s="238">
        <v>5</v>
      </c>
      <c r="BE350" s="238">
        <v>1</v>
      </c>
      <c r="BI350" s="238">
        <v>12</v>
      </c>
      <c r="BJ350" s="238">
        <v>9</v>
      </c>
      <c r="BK350" s="238">
        <v>60</v>
      </c>
      <c r="BL350" s="238">
        <v>11</v>
      </c>
      <c r="BM350" s="238">
        <v>21</v>
      </c>
      <c r="CT350" s="238">
        <v>427360.09652019403</v>
      </c>
      <c r="CU350" s="238">
        <v>4972903.1496062996</v>
      </c>
      <c r="CV350" s="238">
        <v>44.905847780000002</v>
      </c>
      <c r="CW350" s="238">
        <v>-93.920141380000004</v>
      </c>
      <c r="CX350" s="238" t="s">
        <v>359</v>
      </c>
      <c r="CY350" s="238" t="s">
        <v>930</v>
      </c>
    </row>
    <row r="351" spans="1:103" x14ac:dyDescent="0.25">
      <c r="A351" s="238">
        <v>10936235</v>
      </c>
      <c r="B351" s="238">
        <v>3</v>
      </c>
      <c r="C351" s="238">
        <v>7</v>
      </c>
      <c r="D351" s="238">
        <v>164.708</v>
      </c>
      <c r="E351" s="238">
        <v>10</v>
      </c>
      <c r="G351" s="238" t="s">
        <v>846</v>
      </c>
      <c r="H351" s="238">
        <v>8</v>
      </c>
      <c r="I351" s="238">
        <v>25</v>
      </c>
      <c r="K351" s="238">
        <v>14022786</v>
      </c>
      <c r="L351" s="238">
        <v>141970026</v>
      </c>
      <c r="M351" s="238">
        <v>7</v>
      </c>
      <c r="N351" s="238">
        <v>14</v>
      </c>
      <c r="O351" s="238">
        <v>2014</v>
      </c>
      <c r="P351" s="238" t="s">
        <v>361</v>
      </c>
      <c r="Q351" s="238">
        <v>21</v>
      </c>
      <c r="S351" s="238">
        <v>5</v>
      </c>
      <c r="T351" s="238">
        <v>0</v>
      </c>
      <c r="U351" s="238">
        <v>2</v>
      </c>
      <c r="V351" s="238">
        <v>5</v>
      </c>
      <c r="W351" s="238">
        <v>16</v>
      </c>
      <c r="X351" s="238">
        <v>2</v>
      </c>
      <c r="Y351" s="238">
        <v>6</v>
      </c>
      <c r="Z351" s="238">
        <v>1</v>
      </c>
      <c r="AB351" s="238">
        <v>1</v>
      </c>
      <c r="AC351" s="238">
        <v>98</v>
      </c>
      <c r="AD351" s="238" t="s">
        <v>424</v>
      </c>
      <c r="AE351" s="238" t="s">
        <v>931</v>
      </c>
      <c r="AF351" s="238" t="s">
        <v>426</v>
      </c>
      <c r="AG351" s="238">
        <v>10</v>
      </c>
      <c r="AH351" s="238">
        <v>2</v>
      </c>
      <c r="AI351" s="238">
        <v>2</v>
      </c>
      <c r="AJ351" s="238">
        <v>3</v>
      </c>
      <c r="AK351" s="238">
        <v>21</v>
      </c>
      <c r="AL351" s="238">
        <v>49</v>
      </c>
      <c r="AM351" s="238" t="s">
        <v>363</v>
      </c>
      <c r="AN351" s="238">
        <v>5</v>
      </c>
      <c r="AO351" s="238">
        <v>1</v>
      </c>
      <c r="AS351" s="238">
        <v>4</v>
      </c>
      <c r="AT351" s="238">
        <v>98</v>
      </c>
      <c r="AU351" s="238">
        <v>60</v>
      </c>
      <c r="AV351" s="238">
        <v>11</v>
      </c>
      <c r="AW351" s="238">
        <v>21</v>
      </c>
      <c r="AX351" s="238">
        <v>2</v>
      </c>
      <c r="AY351" s="238">
        <v>2</v>
      </c>
      <c r="AZ351" s="238">
        <v>4</v>
      </c>
      <c r="BA351" s="238">
        <v>21</v>
      </c>
      <c r="BB351" s="238">
        <v>54</v>
      </c>
      <c r="BC351" s="238" t="s">
        <v>354</v>
      </c>
      <c r="BD351" s="238">
        <v>5</v>
      </c>
      <c r="BE351" s="238">
        <v>1</v>
      </c>
      <c r="BI351" s="238">
        <v>4</v>
      </c>
      <c r="BJ351" s="238">
        <v>98</v>
      </c>
      <c r="BK351" s="238">
        <v>60</v>
      </c>
      <c r="BL351" s="238">
        <v>11</v>
      </c>
      <c r="BM351" s="238">
        <v>21</v>
      </c>
      <c r="CT351" s="238">
        <v>427707</v>
      </c>
      <c r="CU351" s="238">
        <v>4972901</v>
      </c>
      <c r="CV351" s="238">
        <v>44.905864000000001</v>
      </c>
      <c r="CW351" s="238">
        <v>-93.915745200000003</v>
      </c>
      <c r="CX351" s="238" t="s">
        <v>359</v>
      </c>
      <c r="CY351" s="238" t="s">
        <v>932</v>
      </c>
    </row>
    <row r="352" spans="1:103" x14ac:dyDescent="0.25">
      <c r="A352" s="238">
        <v>804086</v>
      </c>
      <c r="B352" s="238">
        <v>3</v>
      </c>
      <c r="C352" s="238">
        <v>7</v>
      </c>
      <c r="D352" s="238">
        <v>164.99700000000001</v>
      </c>
      <c r="E352" s="238">
        <v>10</v>
      </c>
      <c r="G352" s="238" t="s">
        <v>846</v>
      </c>
      <c r="H352" s="238">
        <v>8</v>
      </c>
      <c r="I352" s="238">
        <v>25</v>
      </c>
      <c r="K352" s="238">
        <v>20006838</v>
      </c>
      <c r="L352" s="238">
        <v>200680117</v>
      </c>
      <c r="M352" s="238">
        <v>3</v>
      </c>
      <c r="N352" s="238">
        <v>8</v>
      </c>
      <c r="O352" s="238">
        <v>2020</v>
      </c>
      <c r="P352" s="238" t="s">
        <v>366</v>
      </c>
      <c r="Q352" s="238">
        <v>17</v>
      </c>
      <c r="R352" s="238">
        <v>98</v>
      </c>
      <c r="S352" s="238">
        <v>2</v>
      </c>
      <c r="T352" s="238">
        <v>0</v>
      </c>
      <c r="U352" s="238">
        <v>1</v>
      </c>
      <c r="W352" s="238">
        <v>83</v>
      </c>
      <c r="X352" s="238">
        <v>90</v>
      </c>
      <c r="Y352" s="238">
        <v>1</v>
      </c>
      <c r="Z352" s="238">
        <v>1</v>
      </c>
      <c r="AB352" s="238">
        <v>1</v>
      </c>
      <c r="AC352" s="238">
        <v>98</v>
      </c>
      <c r="AD352" s="238">
        <v>7</v>
      </c>
      <c r="AF352" s="238" t="s">
        <v>426</v>
      </c>
      <c r="AG352" s="238">
        <v>3</v>
      </c>
      <c r="AH352" s="238">
        <v>2</v>
      </c>
      <c r="AI352" s="238">
        <v>4</v>
      </c>
      <c r="AJ352" s="238">
        <v>4</v>
      </c>
      <c r="AK352" s="238">
        <v>21</v>
      </c>
      <c r="AL352" s="238">
        <v>42</v>
      </c>
      <c r="AM352" s="238" t="s">
        <v>363</v>
      </c>
      <c r="AN352" s="238">
        <v>99</v>
      </c>
      <c r="AO352" s="238">
        <v>99</v>
      </c>
      <c r="AS352" s="238">
        <v>12</v>
      </c>
      <c r="AT352" s="238">
        <v>9</v>
      </c>
      <c r="AU352" s="238">
        <v>60</v>
      </c>
      <c r="AV352" s="238">
        <v>11</v>
      </c>
      <c r="AW352" s="238">
        <v>21</v>
      </c>
      <c r="CT352" s="238">
        <v>428158.29026883002</v>
      </c>
      <c r="CU352" s="238">
        <v>4972893.3248295402</v>
      </c>
      <c r="CV352" s="238">
        <v>44.905840359999999</v>
      </c>
      <c r="CW352" s="238">
        <v>-93.910030410000005</v>
      </c>
      <c r="CX352" s="238" t="s">
        <v>359</v>
      </c>
      <c r="CY352" s="238" t="s">
        <v>933</v>
      </c>
    </row>
    <row r="353" spans="1:103" x14ac:dyDescent="0.25">
      <c r="A353" s="238">
        <v>383877</v>
      </c>
      <c r="B353" s="238">
        <v>3</v>
      </c>
      <c r="C353" s="238">
        <v>7</v>
      </c>
      <c r="D353" s="238">
        <v>165.428</v>
      </c>
      <c r="E353" s="238">
        <v>10</v>
      </c>
      <c r="G353" s="238" t="s">
        <v>846</v>
      </c>
      <c r="H353" s="238">
        <v>8</v>
      </c>
      <c r="I353" s="238">
        <v>25</v>
      </c>
      <c r="K353" s="238">
        <v>16033590</v>
      </c>
      <c r="M353" s="238">
        <v>10</v>
      </c>
      <c r="N353" s="238">
        <v>3</v>
      </c>
      <c r="O353" s="238">
        <v>2016</v>
      </c>
      <c r="P353" s="238" t="s">
        <v>361</v>
      </c>
      <c r="Q353" s="238">
        <v>19</v>
      </c>
      <c r="S353" s="238">
        <v>5</v>
      </c>
      <c r="T353" s="238">
        <v>0</v>
      </c>
      <c r="U353" s="238">
        <v>2</v>
      </c>
      <c r="W353" s="238">
        <v>16</v>
      </c>
      <c r="X353" s="238">
        <v>2</v>
      </c>
      <c r="Y353" s="238">
        <v>6</v>
      </c>
      <c r="Z353" s="238">
        <v>1</v>
      </c>
      <c r="AB353" s="238">
        <v>1</v>
      </c>
      <c r="AC353" s="238">
        <v>98</v>
      </c>
      <c r="AD353" s="238" t="s">
        <v>581</v>
      </c>
      <c r="AF353" s="238" t="s">
        <v>426</v>
      </c>
      <c r="AG353" s="238">
        <v>90</v>
      </c>
      <c r="AH353" s="238">
        <v>2</v>
      </c>
      <c r="AI353" s="238">
        <v>3</v>
      </c>
      <c r="AJ353" s="238">
        <v>3</v>
      </c>
      <c r="AK353" s="238">
        <v>21</v>
      </c>
      <c r="AL353" s="238">
        <v>20</v>
      </c>
      <c r="AM353" s="238" t="s">
        <v>354</v>
      </c>
      <c r="AN353" s="238">
        <v>5</v>
      </c>
      <c r="AO353" s="238">
        <v>1</v>
      </c>
      <c r="AS353" s="238">
        <v>12</v>
      </c>
      <c r="AT353" s="238">
        <v>9</v>
      </c>
      <c r="AU353" s="238">
        <v>60</v>
      </c>
      <c r="AV353" s="238">
        <v>11</v>
      </c>
      <c r="AW353" s="238">
        <v>21</v>
      </c>
      <c r="AX353" s="238">
        <v>2</v>
      </c>
      <c r="AY353" s="238">
        <v>2</v>
      </c>
      <c r="AZ353" s="238">
        <v>4</v>
      </c>
      <c r="BA353" s="238">
        <v>21</v>
      </c>
      <c r="BB353" s="238">
        <v>46</v>
      </c>
      <c r="BC353" s="238" t="s">
        <v>354</v>
      </c>
      <c r="BD353" s="238">
        <v>5</v>
      </c>
      <c r="BE353" s="238">
        <v>1</v>
      </c>
      <c r="BI353" s="238">
        <v>12</v>
      </c>
      <c r="BJ353" s="238">
        <v>9</v>
      </c>
      <c r="BK353" s="238">
        <v>60</v>
      </c>
      <c r="BL353" s="238">
        <v>11</v>
      </c>
      <c r="BM353" s="238">
        <v>21</v>
      </c>
      <c r="CT353" s="238">
        <v>428865.25834943302</v>
      </c>
      <c r="CU353" s="238">
        <v>4972873.6185478903</v>
      </c>
      <c r="CV353" s="238">
        <v>44.905733990000002</v>
      </c>
      <c r="CW353" s="238">
        <v>-93.901073479999994</v>
      </c>
      <c r="CX353" s="238" t="s">
        <v>359</v>
      </c>
      <c r="CY353" s="238" t="s">
        <v>934</v>
      </c>
    </row>
    <row r="354" spans="1:103" x14ac:dyDescent="0.25">
      <c r="A354" s="238">
        <v>510119</v>
      </c>
      <c r="B354" s="238">
        <v>3</v>
      </c>
      <c r="C354" s="238">
        <v>7</v>
      </c>
      <c r="D354" s="238">
        <v>165.523</v>
      </c>
      <c r="E354" s="238">
        <v>10</v>
      </c>
      <c r="G354" s="238" t="s">
        <v>846</v>
      </c>
      <c r="H354" s="238">
        <v>8</v>
      </c>
      <c r="I354" s="238">
        <v>25</v>
      </c>
      <c r="K354" s="238">
        <v>17034263</v>
      </c>
      <c r="M354" s="238">
        <v>10</v>
      </c>
      <c r="N354" s="238">
        <v>20</v>
      </c>
      <c r="O354" s="238">
        <v>2017</v>
      </c>
      <c r="P354" s="238" t="s">
        <v>362</v>
      </c>
      <c r="Q354" s="238">
        <v>5</v>
      </c>
      <c r="S354" s="238">
        <v>5</v>
      </c>
      <c r="T354" s="238">
        <v>0</v>
      </c>
      <c r="U354" s="238">
        <v>1</v>
      </c>
      <c r="W354" s="238">
        <v>16</v>
      </c>
      <c r="X354" s="238">
        <v>2</v>
      </c>
      <c r="Y354" s="238">
        <v>6</v>
      </c>
      <c r="Z354" s="238">
        <v>1</v>
      </c>
      <c r="AB354" s="238">
        <v>1</v>
      </c>
      <c r="AC354" s="238">
        <v>98</v>
      </c>
      <c r="AD354" s="238" t="s">
        <v>581</v>
      </c>
      <c r="AF354" s="238" t="s">
        <v>426</v>
      </c>
      <c r="AG354" s="238">
        <v>4</v>
      </c>
      <c r="AH354" s="238">
        <v>2</v>
      </c>
      <c r="AI354" s="238">
        <v>2</v>
      </c>
      <c r="AJ354" s="238">
        <v>3</v>
      </c>
      <c r="AK354" s="238">
        <v>21</v>
      </c>
      <c r="AL354" s="238">
        <v>50</v>
      </c>
      <c r="AM354" s="238" t="s">
        <v>363</v>
      </c>
      <c r="AN354" s="238">
        <v>5</v>
      </c>
      <c r="AO354" s="238">
        <v>1</v>
      </c>
      <c r="AS354" s="238">
        <v>12</v>
      </c>
      <c r="AT354" s="238">
        <v>9</v>
      </c>
      <c r="AU354" s="238">
        <v>60</v>
      </c>
      <c r="AV354" s="238">
        <v>11</v>
      </c>
      <c r="AW354" s="238">
        <v>21</v>
      </c>
      <c r="CT354" s="238">
        <v>429017.626860157</v>
      </c>
      <c r="CU354" s="238">
        <v>4972870.8452450102</v>
      </c>
      <c r="CV354" s="238">
        <v>44.905724239999998</v>
      </c>
      <c r="CW354" s="238">
        <v>-93.899143249999995</v>
      </c>
      <c r="CX354" s="238" t="s">
        <v>359</v>
      </c>
      <c r="CY354" s="238" t="s">
        <v>935</v>
      </c>
    </row>
    <row r="355" spans="1:103" x14ac:dyDescent="0.25">
      <c r="A355" s="238">
        <v>10851836</v>
      </c>
      <c r="B355" s="238">
        <v>3</v>
      </c>
      <c r="C355" s="238">
        <v>7</v>
      </c>
      <c r="D355" s="238">
        <v>165.54</v>
      </c>
      <c r="E355" s="238">
        <v>10</v>
      </c>
      <c r="G355" s="238" t="s">
        <v>936</v>
      </c>
      <c r="H355" s="238">
        <v>8</v>
      </c>
      <c r="I355" s="238">
        <v>25</v>
      </c>
      <c r="K355" s="238">
        <v>13014300</v>
      </c>
      <c r="L355" s="238">
        <v>131370078</v>
      </c>
      <c r="M355" s="238">
        <v>5</v>
      </c>
      <c r="N355" s="238">
        <v>17</v>
      </c>
      <c r="O355" s="238">
        <v>2013</v>
      </c>
      <c r="P355" s="238" t="s">
        <v>362</v>
      </c>
      <c r="Q355" s="238">
        <v>12</v>
      </c>
      <c r="S355" s="238">
        <v>3</v>
      </c>
      <c r="T355" s="238">
        <v>0</v>
      </c>
      <c r="U355" s="238">
        <v>2</v>
      </c>
      <c r="V355" s="238">
        <v>1</v>
      </c>
      <c r="W355" s="238">
        <v>10</v>
      </c>
      <c r="X355" s="238">
        <v>15</v>
      </c>
      <c r="Y355" s="238">
        <v>1</v>
      </c>
      <c r="Z355" s="238">
        <v>3</v>
      </c>
      <c r="AB355" s="238">
        <v>2</v>
      </c>
      <c r="AC355" s="238">
        <v>98</v>
      </c>
      <c r="AD355" s="238" t="s">
        <v>581</v>
      </c>
      <c r="AE355" s="238" t="s">
        <v>937</v>
      </c>
      <c r="AF355" s="238" t="s">
        <v>426</v>
      </c>
      <c r="AG355" s="238">
        <v>7</v>
      </c>
      <c r="AH355" s="238">
        <v>2</v>
      </c>
      <c r="AI355" s="238">
        <v>2</v>
      </c>
      <c r="AJ355" s="238">
        <v>3</v>
      </c>
      <c r="AK355" s="238">
        <v>21</v>
      </c>
      <c r="AL355" s="238">
        <v>28</v>
      </c>
      <c r="AM355" s="238" t="s">
        <v>354</v>
      </c>
      <c r="AN355" s="238">
        <v>5</v>
      </c>
      <c r="AO355" s="238">
        <v>15</v>
      </c>
      <c r="AS355" s="238">
        <v>7</v>
      </c>
      <c r="AT355" s="238">
        <v>98</v>
      </c>
      <c r="AU355" s="238">
        <v>60</v>
      </c>
      <c r="AV355" s="238">
        <v>11</v>
      </c>
      <c r="AW355" s="238">
        <v>21</v>
      </c>
      <c r="AX355" s="238">
        <v>2</v>
      </c>
      <c r="AY355" s="238">
        <v>2</v>
      </c>
      <c r="AZ355" s="238">
        <v>3</v>
      </c>
      <c r="BA355" s="238">
        <v>24</v>
      </c>
      <c r="BB355" s="238">
        <v>17</v>
      </c>
      <c r="BC355" s="238" t="s">
        <v>363</v>
      </c>
      <c r="BD355" s="238">
        <v>5</v>
      </c>
      <c r="BE355" s="238">
        <v>1</v>
      </c>
      <c r="BF355" s="238">
        <v>1</v>
      </c>
      <c r="BI355" s="238">
        <v>7</v>
      </c>
      <c r="BJ355" s="238">
        <v>98</v>
      </c>
      <c r="BK355" s="238">
        <v>60</v>
      </c>
      <c r="BL355" s="238">
        <v>11</v>
      </c>
      <c r="BM355" s="238">
        <v>21</v>
      </c>
      <c r="CT355" s="238">
        <v>429045</v>
      </c>
      <c r="CU355" s="238">
        <v>4972869</v>
      </c>
      <c r="CV355" s="238">
        <v>44.905706799999997</v>
      </c>
      <c r="CW355" s="238">
        <v>-93.898790099999999</v>
      </c>
      <c r="CX355" s="238" t="s">
        <v>359</v>
      </c>
      <c r="CY355" s="238" t="s">
        <v>938</v>
      </c>
    </row>
    <row r="356" spans="1:103" x14ac:dyDescent="0.25">
      <c r="A356" s="238">
        <v>11023515</v>
      </c>
      <c r="B356" s="238">
        <v>3</v>
      </c>
      <c r="C356" s="238">
        <v>7</v>
      </c>
      <c r="D356" s="238">
        <v>165.72800000000001</v>
      </c>
      <c r="E356" s="238">
        <v>10</v>
      </c>
      <c r="G356" s="238" t="s">
        <v>846</v>
      </c>
      <c r="H356" s="238">
        <v>8</v>
      </c>
      <c r="I356" s="238">
        <v>25</v>
      </c>
      <c r="K356" s="238">
        <v>15037824</v>
      </c>
      <c r="L356" s="238">
        <v>153290021</v>
      </c>
      <c r="M356" s="238">
        <v>11</v>
      </c>
      <c r="N356" s="238">
        <v>22</v>
      </c>
      <c r="O356" s="238">
        <v>2015</v>
      </c>
      <c r="P356" s="238" t="s">
        <v>366</v>
      </c>
      <c r="Q356" s="238">
        <v>20</v>
      </c>
      <c r="S356" s="238">
        <v>5</v>
      </c>
      <c r="T356" s="238">
        <v>0</v>
      </c>
      <c r="U356" s="238">
        <v>1</v>
      </c>
      <c r="V356" s="238">
        <v>5</v>
      </c>
      <c r="W356" s="238">
        <v>16</v>
      </c>
      <c r="X356" s="238">
        <v>2</v>
      </c>
      <c r="Y356" s="238">
        <v>6</v>
      </c>
      <c r="Z356" s="238">
        <v>1</v>
      </c>
      <c r="AB356" s="238">
        <v>1</v>
      </c>
      <c r="AC356" s="238">
        <v>98</v>
      </c>
      <c r="AD356" s="238" t="s">
        <v>424</v>
      </c>
      <c r="AE356" s="238" t="s">
        <v>939</v>
      </c>
      <c r="AF356" s="238" t="s">
        <v>426</v>
      </c>
      <c r="AG356" s="238">
        <v>4</v>
      </c>
      <c r="AH356" s="238">
        <v>2</v>
      </c>
      <c r="AI356" s="238">
        <v>1</v>
      </c>
      <c r="AJ356" s="238">
        <v>3</v>
      </c>
      <c r="AK356" s="238">
        <v>21</v>
      </c>
      <c r="AL356" s="238">
        <v>78</v>
      </c>
      <c r="AM356" s="238" t="s">
        <v>354</v>
      </c>
      <c r="AN356" s="238">
        <v>5</v>
      </c>
      <c r="AO356" s="238">
        <v>1</v>
      </c>
      <c r="AS356" s="238">
        <v>7</v>
      </c>
      <c r="AT356" s="238">
        <v>98</v>
      </c>
      <c r="AU356" s="238">
        <v>60</v>
      </c>
      <c r="AV356" s="238">
        <v>11</v>
      </c>
      <c r="AW356" s="238">
        <v>21</v>
      </c>
      <c r="CT356" s="238">
        <v>429347</v>
      </c>
      <c r="CU356" s="238">
        <v>4972860</v>
      </c>
      <c r="CV356" s="238">
        <v>44.905659200000002</v>
      </c>
      <c r="CW356" s="238">
        <v>-93.894971400000003</v>
      </c>
      <c r="CX356" s="238" t="s">
        <v>359</v>
      </c>
      <c r="CY356" s="238" t="s">
        <v>940</v>
      </c>
    </row>
    <row r="357" spans="1:103" x14ac:dyDescent="0.25">
      <c r="A357" s="238">
        <v>10700746</v>
      </c>
      <c r="B357" s="238">
        <v>3</v>
      </c>
      <c r="C357" s="238">
        <v>7</v>
      </c>
      <c r="D357" s="238">
        <v>165.97900000000001</v>
      </c>
      <c r="E357" s="238">
        <v>10</v>
      </c>
      <c r="G357" s="238" t="s">
        <v>936</v>
      </c>
      <c r="H357" s="238">
        <v>8</v>
      </c>
      <c r="I357" s="238">
        <v>25</v>
      </c>
      <c r="K357" s="238">
        <v>11504379</v>
      </c>
      <c r="L357" s="238">
        <v>111100025</v>
      </c>
      <c r="M357" s="238">
        <v>4</v>
      </c>
      <c r="N357" s="238">
        <v>18</v>
      </c>
      <c r="O357" s="238">
        <v>2011</v>
      </c>
      <c r="P357" s="238" t="s">
        <v>361</v>
      </c>
      <c r="Q357" s="238">
        <v>4</v>
      </c>
      <c r="S357" s="238">
        <v>1</v>
      </c>
      <c r="T357" s="238">
        <v>1</v>
      </c>
      <c r="U357" s="238">
        <v>2</v>
      </c>
      <c r="V357" s="238">
        <v>5</v>
      </c>
      <c r="W357" s="238">
        <v>10</v>
      </c>
      <c r="X357" s="238">
        <v>3</v>
      </c>
      <c r="Y357" s="238">
        <v>6</v>
      </c>
      <c r="Z357" s="238">
        <v>1</v>
      </c>
      <c r="AB357" s="238">
        <v>1</v>
      </c>
      <c r="AC357" s="238">
        <v>98</v>
      </c>
      <c r="AD357" s="238">
        <v>7</v>
      </c>
      <c r="AE357" s="238">
        <v>23</v>
      </c>
      <c r="AF357" s="238" t="s">
        <v>426</v>
      </c>
      <c r="AG357" s="238">
        <v>10</v>
      </c>
      <c r="AH357" s="238">
        <v>2</v>
      </c>
      <c r="AI357" s="238">
        <v>2</v>
      </c>
      <c r="AJ357" s="238">
        <v>1</v>
      </c>
      <c r="AK357" s="238">
        <v>21</v>
      </c>
      <c r="AL357" s="238">
        <v>22</v>
      </c>
      <c r="AM357" s="238" t="s">
        <v>363</v>
      </c>
      <c r="AN357" s="238">
        <v>99</v>
      </c>
      <c r="AO357" s="238">
        <v>2</v>
      </c>
      <c r="AS357" s="238">
        <v>7</v>
      </c>
      <c r="AT357" s="238">
        <v>2</v>
      </c>
      <c r="AU357" s="238">
        <v>60</v>
      </c>
      <c r="AV357" s="238">
        <v>11</v>
      </c>
      <c r="AW357" s="238">
        <v>21</v>
      </c>
      <c r="AX357" s="238">
        <v>2</v>
      </c>
      <c r="AY357" s="238">
        <v>2</v>
      </c>
      <c r="AZ357" s="238">
        <v>3</v>
      </c>
      <c r="BA357" s="238">
        <v>21</v>
      </c>
      <c r="BB357" s="238">
        <v>43</v>
      </c>
      <c r="BC357" s="238" t="s">
        <v>363</v>
      </c>
      <c r="BD357" s="238">
        <v>5</v>
      </c>
      <c r="BE357" s="238">
        <v>1</v>
      </c>
      <c r="BI357" s="238">
        <v>7</v>
      </c>
      <c r="BJ357" s="238">
        <v>2</v>
      </c>
      <c r="BK357" s="238">
        <v>60</v>
      </c>
      <c r="BL357" s="238">
        <v>11</v>
      </c>
      <c r="BM357" s="238">
        <v>21</v>
      </c>
      <c r="CT357" s="238">
        <v>429752</v>
      </c>
      <c r="CU357" s="238">
        <v>4972843</v>
      </c>
      <c r="CV357" s="238">
        <v>44.905546399999999</v>
      </c>
      <c r="CW357" s="238">
        <v>-93.889838900000001</v>
      </c>
      <c r="CX357" s="238" t="s">
        <v>359</v>
      </c>
      <c r="CY357" s="238" t="s">
        <v>941</v>
      </c>
    </row>
    <row r="358" spans="1:103" x14ac:dyDescent="0.25">
      <c r="A358" s="238">
        <v>10853194</v>
      </c>
      <c r="B358" s="238">
        <v>3</v>
      </c>
      <c r="C358" s="238">
        <v>7</v>
      </c>
      <c r="D358" s="238">
        <v>165.97900000000001</v>
      </c>
      <c r="E358" s="238">
        <v>10</v>
      </c>
      <c r="G358" s="238" t="s">
        <v>936</v>
      </c>
      <c r="H358" s="238">
        <v>8</v>
      </c>
      <c r="I358" s="238">
        <v>25</v>
      </c>
      <c r="K358" s="238">
        <v>13022984</v>
      </c>
      <c r="L358" s="238">
        <v>132110051</v>
      </c>
      <c r="M358" s="238">
        <v>7</v>
      </c>
      <c r="N358" s="238">
        <v>30</v>
      </c>
      <c r="O358" s="238">
        <v>2013</v>
      </c>
      <c r="P358" s="238" t="s">
        <v>368</v>
      </c>
      <c r="Q358" s="238">
        <v>9</v>
      </c>
      <c r="R358" s="238" t="s">
        <v>419</v>
      </c>
      <c r="S358" s="238">
        <v>5</v>
      </c>
      <c r="T358" s="238">
        <v>0</v>
      </c>
      <c r="U358" s="238">
        <v>1</v>
      </c>
      <c r="V358" s="238">
        <v>7</v>
      </c>
      <c r="W358" s="238">
        <v>83</v>
      </c>
      <c r="X358" s="238">
        <v>3</v>
      </c>
      <c r="Y358" s="238">
        <v>1</v>
      </c>
      <c r="Z358" s="238">
        <v>3</v>
      </c>
      <c r="AB358" s="238">
        <v>2</v>
      </c>
      <c r="AC358" s="238">
        <v>98</v>
      </c>
      <c r="AD358" s="238" t="s">
        <v>481</v>
      </c>
      <c r="AE358" s="238" t="s">
        <v>942</v>
      </c>
      <c r="AF358" s="238" t="s">
        <v>426</v>
      </c>
      <c r="AG358" s="238">
        <v>3</v>
      </c>
      <c r="AH358" s="238">
        <v>2</v>
      </c>
      <c r="AI358" s="238">
        <v>2</v>
      </c>
      <c r="AJ358" s="238">
        <v>1</v>
      </c>
      <c r="AK358" s="238">
        <v>21</v>
      </c>
      <c r="AL358" s="238">
        <v>32</v>
      </c>
      <c r="AM358" s="238" t="s">
        <v>354</v>
      </c>
      <c r="AN358" s="238">
        <v>5</v>
      </c>
      <c r="AS358" s="238">
        <v>7</v>
      </c>
      <c r="AT358" s="238">
        <v>2</v>
      </c>
      <c r="AU358" s="238">
        <v>55</v>
      </c>
      <c r="AV358" s="238">
        <v>11</v>
      </c>
      <c r="AW358" s="238">
        <v>21</v>
      </c>
      <c r="CT358" s="238">
        <v>429752</v>
      </c>
      <c r="CU358" s="238">
        <v>4972843</v>
      </c>
      <c r="CV358" s="238">
        <v>44.905546399999999</v>
      </c>
      <c r="CW358" s="238">
        <v>-93.889838900000001</v>
      </c>
      <c r="CX358" s="238" t="s">
        <v>359</v>
      </c>
      <c r="CY358" s="238" t="s">
        <v>943</v>
      </c>
    </row>
    <row r="359" spans="1:103" x14ac:dyDescent="0.25">
      <c r="A359" s="238">
        <v>11020424</v>
      </c>
      <c r="B359" s="238">
        <v>3</v>
      </c>
      <c r="C359" s="238">
        <v>7</v>
      </c>
      <c r="D359" s="238">
        <v>165.97900000000001</v>
      </c>
      <c r="E359" s="238">
        <v>10</v>
      </c>
      <c r="G359" s="238" t="s">
        <v>846</v>
      </c>
      <c r="H359" s="238">
        <v>8</v>
      </c>
      <c r="I359" s="238">
        <v>25</v>
      </c>
      <c r="K359" s="238">
        <v>15506886</v>
      </c>
      <c r="L359" s="238">
        <v>151880238</v>
      </c>
      <c r="M359" s="238">
        <v>7</v>
      </c>
      <c r="N359" s="238">
        <v>6</v>
      </c>
      <c r="O359" s="238">
        <v>2015</v>
      </c>
      <c r="P359" s="238" t="s">
        <v>361</v>
      </c>
      <c r="Q359" s="238">
        <v>5</v>
      </c>
      <c r="S359" s="238">
        <v>4</v>
      </c>
      <c r="T359" s="238">
        <v>0</v>
      </c>
      <c r="U359" s="238">
        <v>2</v>
      </c>
      <c r="V359" s="238">
        <v>5</v>
      </c>
      <c r="W359" s="238">
        <v>10</v>
      </c>
      <c r="X359" s="238">
        <v>3</v>
      </c>
      <c r="Y359" s="238">
        <v>1</v>
      </c>
      <c r="Z359" s="238">
        <v>3</v>
      </c>
      <c r="AB359" s="238">
        <v>2</v>
      </c>
      <c r="AC359" s="238">
        <v>98</v>
      </c>
      <c r="AD359" s="238">
        <v>7</v>
      </c>
      <c r="AE359" s="238">
        <v>23</v>
      </c>
      <c r="AF359" s="238" t="s">
        <v>426</v>
      </c>
      <c r="AG359" s="238">
        <v>10</v>
      </c>
      <c r="AH359" s="238">
        <v>2</v>
      </c>
      <c r="AI359" s="238">
        <v>2</v>
      </c>
      <c r="AJ359" s="238">
        <v>3</v>
      </c>
      <c r="AK359" s="238">
        <v>21</v>
      </c>
      <c r="AL359" s="238">
        <v>40</v>
      </c>
      <c r="AM359" s="238" t="s">
        <v>354</v>
      </c>
      <c r="AN359" s="238">
        <v>5</v>
      </c>
      <c r="AO359" s="238">
        <v>1</v>
      </c>
      <c r="AS359" s="238">
        <v>7</v>
      </c>
      <c r="AT359" s="238">
        <v>2</v>
      </c>
      <c r="AU359" s="238">
        <v>55</v>
      </c>
      <c r="AV359" s="238">
        <v>11</v>
      </c>
      <c r="AW359" s="238">
        <v>21</v>
      </c>
      <c r="AX359" s="238">
        <v>2</v>
      </c>
      <c r="AY359" s="238">
        <v>2</v>
      </c>
      <c r="AZ359" s="238">
        <v>1</v>
      </c>
      <c r="BA359" s="238">
        <v>21</v>
      </c>
      <c r="BB359" s="238">
        <v>40</v>
      </c>
      <c r="BC359" s="238" t="s">
        <v>354</v>
      </c>
      <c r="BD359" s="238">
        <v>5</v>
      </c>
      <c r="BE359" s="238">
        <v>4</v>
      </c>
      <c r="BF359" s="238">
        <v>21</v>
      </c>
      <c r="BI359" s="238">
        <v>7</v>
      </c>
      <c r="BJ359" s="238">
        <v>2</v>
      </c>
      <c r="BK359" s="238">
        <v>55</v>
      </c>
      <c r="BL359" s="238">
        <v>11</v>
      </c>
      <c r="BM359" s="238">
        <v>21</v>
      </c>
      <c r="CT359" s="238">
        <v>429752</v>
      </c>
      <c r="CU359" s="238">
        <v>4972843</v>
      </c>
      <c r="CV359" s="238">
        <v>44.905546399999999</v>
      </c>
      <c r="CW359" s="238">
        <v>-93.889838900000001</v>
      </c>
      <c r="CX359" s="238" t="s">
        <v>359</v>
      </c>
      <c r="CY359" s="238" t="s">
        <v>944</v>
      </c>
    </row>
    <row r="360" spans="1:103" x14ac:dyDescent="0.25">
      <c r="A360" s="238">
        <v>11020631</v>
      </c>
      <c r="B360" s="238">
        <v>3</v>
      </c>
      <c r="C360" s="238">
        <v>7</v>
      </c>
      <c r="D360" s="238">
        <v>165.97900000000001</v>
      </c>
      <c r="E360" s="238">
        <v>10</v>
      </c>
      <c r="G360" s="238" t="s">
        <v>846</v>
      </c>
      <c r="H360" s="238">
        <v>8</v>
      </c>
      <c r="I360" s="238">
        <v>25</v>
      </c>
      <c r="K360" s="238">
        <v>15507171</v>
      </c>
      <c r="L360" s="238">
        <v>151980248</v>
      </c>
      <c r="M360" s="238">
        <v>7</v>
      </c>
      <c r="N360" s="238">
        <v>13</v>
      </c>
      <c r="O360" s="238">
        <v>2015</v>
      </c>
      <c r="P360" s="238" t="s">
        <v>361</v>
      </c>
      <c r="Q360" s="238">
        <v>16</v>
      </c>
      <c r="S360" s="238">
        <v>4</v>
      </c>
      <c r="T360" s="238">
        <v>0</v>
      </c>
      <c r="U360" s="238">
        <v>3</v>
      </c>
      <c r="V360" s="238">
        <v>5</v>
      </c>
      <c r="W360" s="238">
        <v>10</v>
      </c>
      <c r="X360" s="238">
        <v>3</v>
      </c>
      <c r="Y360" s="238">
        <v>1</v>
      </c>
      <c r="Z360" s="238">
        <v>1</v>
      </c>
      <c r="AB360" s="238">
        <v>1</v>
      </c>
      <c r="AC360" s="238">
        <v>98</v>
      </c>
      <c r="AD360" s="238" t="s">
        <v>945</v>
      </c>
      <c r="AE360" s="238" t="s">
        <v>428</v>
      </c>
      <c r="AF360" s="238" t="s">
        <v>426</v>
      </c>
      <c r="AG360" s="238">
        <v>10</v>
      </c>
      <c r="AH360" s="238">
        <v>2</v>
      </c>
      <c r="AI360" s="238">
        <v>4</v>
      </c>
      <c r="AJ360" s="238">
        <v>7</v>
      </c>
      <c r="AK360" s="238">
        <v>24</v>
      </c>
      <c r="AL360" s="238">
        <v>46</v>
      </c>
      <c r="AM360" s="238" t="s">
        <v>363</v>
      </c>
      <c r="AN360" s="238">
        <v>5</v>
      </c>
      <c r="AO360" s="238">
        <v>2</v>
      </c>
      <c r="AS360" s="238">
        <v>7</v>
      </c>
      <c r="AT360" s="238">
        <v>2</v>
      </c>
      <c r="AU360" s="238">
        <v>60</v>
      </c>
      <c r="AV360" s="238">
        <v>11</v>
      </c>
      <c r="AW360" s="238">
        <v>21</v>
      </c>
      <c r="AX360" s="238">
        <v>2</v>
      </c>
      <c r="AY360" s="238">
        <v>2</v>
      </c>
      <c r="AZ360" s="238">
        <v>3</v>
      </c>
      <c r="BA360" s="238">
        <v>21</v>
      </c>
      <c r="BB360" s="238">
        <v>24</v>
      </c>
      <c r="BC360" s="238" t="s">
        <v>354</v>
      </c>
      <c r="BD360" s="238">
        <v>5</v>
      </c>
      <c r="BE360" s="238">
        <v>1</v>
      </c>
      <c r="BI360" s="238">
        <v>7</v>
      </c>
      <c r="BJ360" s="238">
        <v>2</v>
      </c>
      <c r="BK360" s="238">
        <v>60</v>
      </c>
      <c r="BL360" s="238">
        <v>11</v>
      </c>
      <c r="BM360" s="238">
        <v>21</v>
      </c>
      <c r="BN360" s="238">
        <v>2</v>
      </c>
      <c r="BO360" s="238">
        <v>4</v>
      </c>
      <c r="BP360" s="238">
        <v>1</v>
      </c>
      <c r="BQ360" s="238">
        <v>8</v>
      </c>
      <c r="BR360" s="238">
        <v>46</v>
      </c>
      <c r="BS360" s="238" t="s">
        <v>363</v>
      </c>
      <c r="BT360" s="238">
        <v>5</v>
      </c>
      <c r="BU360" s="238">
        <v>1</v>
      </c>
      <c r="BY360" s="238">
        <v>7</v>
      </c>
      <c r="BZ360" s="238">
        <v>2</v>
      </c>
      <c r="CA360" s="238">
        <v>60</v>
      </c>
      <c r="CB360" s="238">
        <v>11</v>
      </c>
      <c r="CC360" s="238">
        <v>21</v>
      </c>
      <c r="CT360" s="238">
        <v>429752</v>
      </c>
      <c r="CU360" s="238">
        <v>4972843</v>
      </c>
      <c r="CV360" s="238">
        <v>44.905546399999999</v>
      </c>
      <c r="CW360" s="238">
        <v>-93.889838900000001</v>
      </c>
      <c r="CX360" s="238" t="s">
        <v>359</v>
      </c>
      <c r="CY360" s="238" t="s">
        <v>946</v>
      </c>
    </row>
    <row r="361" spans="1:103" x14ac:dyDescent="0.25">
      <c r="A361" s="238">
        <v>11020694</v>
      </c>
      <c r="B361" s="238">
        <v>3</v>
      </c>
      <c r="C361" s="238">
        <v>7</v>
      </c>
      <c r="D361" s="238">
        <v>165.97900000000001</v>
      </c>
      <c r="E361" s="238">
        <v>10</v>
      </c>
      <c r="G361" s="238" t="s">
        <v>936</v>
      </c>
      <c r="H361" s="238">
        <v>8</v>
      </c>
      <c r="I361" s="238">
        <v>25</v>
      </c>
      <c r="K361" s="238">
        <v>15507413</v>
      </c>
      <c r="L361" s="238">
        <v>152010287</v>
      </c>
      <c r="M361" s="238">
        <v>7</v>
      </c>
      <c r="N361" s="238">
        <v>19</v>
      </c>
      <c r="O361" s="238">
        <v>2015</v>
      </c>
      <c r="P361" s="238" t="s">
        <v>366</v>
      </c>
      <c r="Q361" s="238">
        <v>9</v>
      </c>
      <c r="S361" s="238">
        <v>4</v>
      </c>
      <c r="T361" s="238">
        <v>0</v>
      </c>
      <c r="U361" s="238">
        <v>2</v>
      </c>
      <c r="V361" s="238">
        <v>1</v>
      </c>
      <c r="W361" s="238">
        <v>10</v>
      </c>
      <c r="X361" s="238">
        <v>3</v>
      </c>
      <c r="Y361" s="238">
        <v>1</v>
      </c>
      <c r="Z361" s="238">
        <v>1</v>
      </c>
      <c r="AB361" s="238">
        <v>1</v>
      </c>
      <c r="AC361" s="238">
        <v>98</v>
      </c>
      <c r="AD361" s="238" t="s">
        <v>945</v>
      </c>
      <c r="AE361" s="238" t="s">
        <v>428</v>
      </c>
      <c r="AF361" s="238" t="s">
        <v>426</v>
      </c>
      <c r="AG361" s="238">
        <v>7</v>
      </c>
      <c r="AH361" s="238">
        <v>2</v>
      </c>
      <c r="AI361" s="238">
        <v>2</v>
      </c>
      <c r="AJ361" s="238">
        <v>4</v>
      </c>
      <c r="AK361" s="238">
        <v>21</v>
      </c>
      <c r="AL361" s="238">
        <v>22</v>
      </c>
      <c r="AM361" s="238" t="s">
        <v>354</v>
      </c>
      <c r="AN361" s="238">
        <v>5</v>
      </c>
      <c r="AO361" s="238">
        <v>5</v>
      </c>
      <c r="AS361" s="238">
        <v>7</v>
      </c>
      <c r="AT361" s="238">
        <v>2</v>
      </c>
      <c r="AU361" s="238">
        <v>60</v>
      </c>
      <c r="AV361" s="238">
        <v>11</v>
      </c>
      <c r="AW361" s="238">
        <v>21</v>
      </c>
      <c r="AX361" s="238">
        <v>2</v>
      </c>
      <c r="AY361" s="238">
        <v>2</v>
      </c>
      <c r="AZ361" s="238">
        <v>4</v>
      </c>
      <c r="BA361" s="238">
        <v>26</v>
      </c>
      <c r="BB361" s="238">
        <v>43</v>
      </c>
      <c r="BC361" s="238" t="s">
        <v>354</v>
      </c>
      <c r="BD361" s="238">
        <v>5</v>
      </c>
      <c r="BE361" s="238">
        <v>1</v>
      </c>
      <c r="BI361" s="238">
        <v>7</v>
      </c>
      <c r="BJ361" s="238">
        <v>2</v>
      </c>
      <c r="BK361" s="238">
        <v>60</v>
      </c>
      <c r="BL361" s="238">
        <v>11</v>
      </c>
      <c r="BM361" s="238">
        <v>21</v>
      </c>
      <c r="CT361" s="238">
        <v>429752</v>
      </c>
      <c r="CU361" s="238">
        <v>4972843</v>
      </c>
      <c r="CV361" s="238">
        <v>44.905546399999999</v>
      </c>
      <c r="CW361" s="238">
        <v>-93.889838900000001</v>
      </c>
      <c r="CX361" s="238" t="s">
        <v>359</v>
      </c>
      <c r="CY361" s="238" t="s">
        <v>947</v>
      </c>
    </row>
    <row r="362" spans="1:103" x14ac:dyDescent="0.25">
      <c r="A362" s="238">
        <v>784526</v>
      </c>
      <c r="B362" s="238">
        <v>3</v>
      </c>
      <c r="C362" s="238">
        <v>7</v>
      </c>
      <c r="D362" s="238">
        <v>165.99100000000001</v>
      </c>
      <c r="E362" s="238">
        <v>10</v>
      </c>
      <c r="G362" s="238" t="s">
        <v>948</v>
      </c>
      <c r="H362" s="238">
        <v>8</v>
      </c>
      <c r="I362" s="238">
        <v>25</v>
      </c>
      <c r="K362" s="238">
        <v>20501319</v>
      </c>
      <c r="L362" s="238">
        <v>200300131</v>
      </c>
      <c r="M362" s="238">
        <v>1</v>
      </c>
      <c r="N362" s="238">
        <v>30</v>
      </c>
      <c r="O362" s="238">
        <v>2020</v>
      </c>
      <c r="P362" s="238" t="s">
        <v>384</v>
      </c>
      <c r="Q362" s="238">
        <v>18</v>
      </c>
      <c r="R362" s="238" t="s">
        <v>419</v>
      </c>
      <c r="S362" s="238">
        <v>5</v>
      </c>
      <c r="T362" s="238">
        <v>0</v>
      </c>
      <c r="U362" s="238">
        <v>2</v>
      </c>
      <c r="V362" s="238">
        <v>5</v>
      </c>
      <c r="W362" s="238">
        <v>10</v>
      </c>
      <c r="X362" s="238">
        <v>3</v>
      </c>
      <c r="Y362" s="238">
        <v>4</v>
      </c>
      <c r="Z362" s="238">
        <v>1</v>
      </c>
      <c r="AB362" s="238">
        <v>1</v>
      </c>
      <c r="AC362" s="238">
        <v>98</v>
      </c>
      <c r="AD362" s="238">
        <v>7</v>
      </c>
      <c r="AF362" s="238" t="s">
        <v>426</v>
      </c>
      <c r="AG362" s="238">
        <v>10</v>
      </c>
      <c r="AH362" s="238">
        <v>2</v>
      </c>
      <c r="AI362" s="238">
        <v>2</v>
      </c>
      <c r="AJ362" s="238">
        <v>1</v>
      </c>
      <c r="AK362" s="238">
        <v>21</v>
      </c>
      <c r="AL362" s="238">
        <v>61</v>
      </c>
      <c r="AM362" s="238" t="s">
        <v>354</v>
      </c>
      <c r="AN362" s="238">
        <v>5</v>
      </c>
      <c r="AO362" s="238">
        <v>64</v>
      </c>
      <c r="AS362" s="238">
        <v>12</v>
      </c>
      <c r="AT362" s="238">
        <v>23</v>
      </c>
      <c r="AU362" s="238">
        <v>55</v>
      </c>
      <c r="AV362" s="238">
        <v>11</v>
      </c>
      <c r="AW362" s="238">
        <v>21</v>
      </c>
      <c r="AX362" s="238">
        <v>2</v>
      </c>
      <c r="AY362" s="238">
        <v>2</v>
      </c>
      <c r="AZ362" s="238">
        <v>4</v>
      </c>
      <c r="BA362" s="238">
        <v>21</v>
      </c>
      <c r="BB362" s="238">
        <v>53</v>
      </c>
      <c r="BC362" s="238" t="s">
        <v>354</v>
      </c>
      <c r="BD362" s="238">
        <v>5</v>
      </c>
      <c r="BE362" s="238">
        <v>1</v>
      </c>
      <c r="BI362" s="238">
        <v>12</v>
      </c>
      <c r="BJ362" s="238">
        <v>9</v>
      </c>
      <c r="BK362" s="238">
        <v>60</v>
      </c>
      <c r="BL362" s="238">
        <v>11</v>
      </c>
      <c r="BM362" s="238">
        <v>21</v>
      </c>
      <c r="CT362" s="238">
        <v>429756.16797900299</v>
      </c>
      <c r="CU362" s="238">
        <v>4972839.6494792998</v>
      </c>
      <c r="CV362" s="238">
        <v>44.905516710000001</v>
      </c>
      <c r="CW362" s="238">
        <v>-93.889784860000006</v>
      </c>
      <c r="CX362" s="238" t="s">
        <v>359</v>
      </c>
      <c r="CY362" s="238" t="s">
        <v>949</v>
      </c>
    </row>
    <row r="363" spans="1:103" x14ac:dyDescent="0.25">
      <c r="A363" s="238">
        <v>399473</v>
      </c>
      <c r="B363" s="238">
        <v>3</v>
      </c>
      <c r="C363" s="238">
        <v>7</v>
      </c>
      <c r="D363" s="238">
        <v>165.995</v>
      </c>
      <c r="E363" s="238">
        <v>10</v>
      </c>
      <c r="G363" s="238" t="s">
        <v>948</v>
      </c>
      <c r="H363" s="238">
        <v>8</v>
      </c>
      <c r="I363" s="238">
        <v>25</v>
      </c>
      <c r="K363" s="238">
        <v>16513515</v>
      </c>
      <c r="M363" s="238">
        <v>11</v>
      </c>
      <c r="N363" s="238">
        <v>30</v>
      </c>
      <c r="O363" s="238">
        <v>2016</v>
      </c>
      <c r="P363" s="238" t="s">
        <v>355</v>
      </c>
      <c r="Q363" s="238">
        <v>17</v>
      </c>
      <c r="S363" s="238">
        <v>1</v>
      </c>
      <c r="T363" s="238">
        <v>1</v>
      </c>
      <c r="U363" s="238">
        <v>2</v>
      </c>
      <c r="V363" s="238">
        <v>5</v>
      </c>
      <c r="W363" s="238">
        <v>10</v>
      </c>
      <c r="X363" s="238">
        <v>3</v>
      </c>
      <c r="Y363" s="238">
        <v>4</v>
      </c>
      <c r="Z363" s="238">
        <v>3</v>
      </c>
      <c r="AB363" s="238">
        <v>2</v>
      </c>
      <c r="AC363" s="238">
        <v>98</v>
      </c>
      <c r="AD363" s="238" t="s">
        <v>581</v>
      </c>
      <c r="AF363" s="238" t="s">
        <v>426</v>
      </c>
      <c r="AG363" s="238">
        <v>10</v>
      </c>
      <c r="AH363" s="238">
        <v>2</v>
      </c>
      <c r="AI363" s="238">
        <v>3</v>
      </c>
      <c r="AJ363" s="238">
        <v>1</v>
      </c>
      <c r="AK363" s="238">
        <v>21</v>
      </c>
      <c r="AL363" s="238">
        <v>83</v>
      </c>
      <c r="AM363" s="238" t="s">
        <v>354</v>
      </c>
      <c r="AN363" s="238">
        <v>90</v>
      </c>
      <c r="AO363" s="238">
        <v>2</v>
      </c>
      <c r="AS363" s="238">
        <v>12</v>
      </c>
      <c r="AT363" s="238">
        <v>23</v>
      </c>
      <c r="AU363" s="238">
        <v>55</v>
      </c>
      <c r="AV363" s="238">
        <v>11</v>
      </c>
      <c r="AW363" s="238">
        <v>21</v>
      </c>
      <c r="AX363" s="238">
        <v>2</v>
      </c>
      <c r="AY363" s="238">
        <v>2</v>
      </c>
      <c r="AZ363" s="238">
        <v>4</v>
      </c>
      <c r="BA363" s="238">
        <v>21</v>
      </c>
      <c r="BB363" s="238">
        <v>52</v>
      </c>
      <c r="BC363" s="238" t="s">
        <v>354</v>
      </c>
      <c r="BD363" s="238">
        <v>99</v>
      </c>
      <c r="BE363" s="238">
        <v>1</v>
      </c>
      <c r="BI363" s="238">
        <v>12</v>
      </c>
      <c r="BJ363" s="238">
        <v>9</v>
      </c>
      <c r="BK363" s="238">
        <v>55</v>
      </c>
      <c r="BL363" s="238">
        <v>11</v>
      </c>
      <c r="BM363" s="238">
        <v>21</v>
      </c>
      <c r="CT363" s="238">
        <v>429777.334688003</v>
      </c>
      <c r="CU363" s="238">
        <v>4972843.8828210998</v>
      </c>
      <c r="CV363" s="238">
        <v>44.905556900000001</v>
      </c>
      <c r="CW363" s="238">
        <v>-93.889517359999999</v>
      </c>
      <c r="CX363" s="238" t="s">
        <v>359</v>
      </c>
      <c r="CY363" s="238" t="s">
        <v>950</v>
      </c>
    </row>
    <row r="364" spans="1:103" x14ac:dyDescent="0.25">
      <c r="A364" s="238">
        <v>762899</v>
      </c>
      <c r="B364" s="238">
        <v>3</v>
      </c>
      <c r="C364" s="238">
        <v>7</v>
      </c>
      <c r="D364" s="238">
        <v>166.00299999999999</v>
      </c>
      <c r="E364" s="238">
        <v>10</v>
      </c>
      <c r="G364" s="238" t="s">
        <v>948</v>
      </c>
      <c r="H364" s="238">
        <v>8</v>
      </c>
      <c r="I364" s="238">
        <v>25</v>
      </c>
      <c r="K364" s="238">
        <v>19513864</v>
      </c>
      <c r="M364" s="238">
        <v>11</v>
      </c>
      <c r="N364" s="238">
        <v>13</v>
      </c>
      <c r="O364" s="238">
        <v>2019</v>
      </c>
      <c r="P364" s="238" t="s">
        <v>355</v>
      </c>
      <c r="Q364" s="238">
        <v>17</v>
      </c>
      <c r="R364" s="238" t="s">
        <v>369</v>
      </c>
      <c r="S364" s="238">
        <v>5</v>
      </c>
      <c r="T364" s="238">
        <v>0</v>
      </c>
      <c r="U364" s="238">
        <v>2</v>
      </c>
      <c r="V364" s="238">
        <v>12</v>
      </c>
      <c r="W364" s="238">
        <v>10</v>
      </c>
      <c r="X364" s="238">
        <v>3</v>
      </c>
      <c r="Y364" s="238">
        <v>4</v>
      </c>
      <c r="Z364" s="238">
        <v>1</v>
      </c>
      <c r="AB364" s="238">
        <v>1</v>
      </c>
      <c r="AC364" s="238">
        <v>98</v>
      </c>
      <c r="AD364" s="238">
        <v>7</v>
      </c>
      <c r="AF364" s="238" t="s">
        <v>426</v>
      </c>
      <c r="AG364" s="238">
        <v>7</v>
      </c>
      <c r="AH364" s="238">
        <v>2</v>
      </c>
      <c r="AI364" s="238">
        <v>2</v>
      </c>
      <c r="AJ364" s="238">
        <v>3</v>
      </c>
      <c r="AK364" s="238">
        <v>21</v>
      </c>
      <c r="AL364" s="238">
        <v>25</v>
      </c>
      <c r="AM364" s="238" t="s">
        <v>354</v>
      </c>
      <c r="AN364" s="238">
        <v>5</v>
      </c>
      <c r="AO364" s="238">
        <v>70</v>
      </c>
      <c r="AS364" s="238">
        <v>12</v>
      </c>
      <c r="AT364" s="238">
        <v>23</v>
      </c>
      <c r="AU364" s="238">
        <v>55</v>
      </c>
      <c r="AV364" s="238">
        <v>11</v>
      </c>
      <c r="AW364" s="238">
        <v>21</v>
      </c>
      <c r="AX364" s="238">
        <v>2</v>
      </c>
      <c r="AY364" s="238">
        <v>2</v>
      </c>
      <c r="AZ364" s="238">
        <v>3</v>
      </c>
      <c r="BA364" s="238">
        <v>34</v>
      </c>
      <c r="BB364" s="238">
        <v>72</v>
      </c>
      <c r="BC364" s="238" t="s">
        <v>354</v>
      </c>
      <c r="BD364" s="238">
        <v>5</v>
      </c>
      <c r="BE364" s="238">
        <v>1</v>
      </c>
      <c r="BI364" s="238">
        <v>12</v>
      </c>
      <c r="BJ364" s="238">
        <v>23</v>
      </c>
      <c r="BK364" s="238">
        <v>55</v>
      </c>
      <c r="BL364" s="238">
        <v>11</v>
      </c>
      <c r="BM364" s="238">
        <v>21</v>
      </c>
      <c r="CT364" s="238">
        <v>429777.334688003</v>
      </c>
      <c r="CU364" s="238">
        <v>4972852.3495046999</v>
      </c>
      <c r="CV364" s="238">
        <v>44.905633109999997</v>
      </c>
      <c r="CW364" s="238">
        <v>-93.889518530000004</v>
      </c>
      <c r="CX364" s="238" t="s">
        <v>359</v>
      </c>
      <c r="CY364" s="238" t="s">
        <v>951</v>
      </c>
    </row>
    <row r="365" spans="1:103" x14ac:dyDescent="0.25">
      <c r="A365" s="238">
        <v>10848020</v>
      </c>
      <c r="B365" s="238">
        <v>3</v>
      </c>
      <c r="C365" s="238">
        <v>7</v>
      </c>
      <c r="D365" s="238">
        <v>166.07900000000001</v>
      </c>
      <c r="E365" s="238">
        <v>10</v>
      </c>
      <c r="G365" s="238" t="s">
        <v>936</v>
      </c>
      <c r="H365" s="238">
        <v>8</v>
      </c>
      <c r="I365" s="238">
        <v>25</v>
      </c>
      <c r="K365" s="238">
        <v>13002604</v>
      </c>
      <c r="L365" s="238">
        <v>130270091</v>
      </c>
      <c r="M365" s="238">
        <v>1</v>
      </c>
      <c r="N365" s="238">
        <v>27</v>
      </c>
      <c r="O365" s="238">
        <v>2013</v>
      </c>
      <c r="P365" s="238" t="s">
        <v>366</v>
      </c>
      <c r="Q365" s="238">
        <v>12</v>
      </c>
      <c r="R365" s="238" t="s">
        <v>369</v>
      </c>
      <c r="S365" s="238">
        <v>5</v>
      </c>
      <c r="T365" s="238">
        <v>0</v>
      </c>
      <c r="U365" s="238">
        <v>1</v>
      </c>
      <c r="V365" s="238">
        <v>4</v>
      </c>
      <c r="W365" s="238">
        <v>54</v>
      </c>
      <c r="X365" s="238">
        <v>2</v>
      </c>
      <c r="Y365" s="238">
        <v>1</v>
      </c>
      <c r="Z365" s="238">
        <v>3</v>
      </c>
      <c r="AA365" s="238">
        <v>5</v>
      </c>
      <c r="AB365" s="238">
        <v>5</v>
      </c>
      <c r="AC365" s="238">
        <v>98</v>
      </c>
      <c r="AD365" s="238" t="s">
        <v>481</v>
      </c>
      <c r="AE365" s="238" t="s">
        <v>939</v>
      </c>
      <c r="AF365" s="238" t="s">
        <v>426</v>
      </c>
      <c r="AG365" s="238">
        <v>3</v>
      </c>
      <c r="AH365" s="238">
        <v>2</v>
      </c>
      <c r="AI365" s="238">
        <v>4</v>
      </c>
      <c r="AJ365" s="238">
        <v>3</v>
      </c>
      <c r="AK365" s="238">
        <v>21</v>
      </c>
      <c r="AL365" s="238">
        <v>39</v>
      </c>
      <c r="AM365" s="238" t="s">
        <v>354</v>
      </c>
      <c r="AN365" s="238">
        <v>5</v>
      </c>
      <c r="AO365" s="238">
        <v>3</v>
      </c>
      <c r="AS365" s="238">
        <v>7</v>
      </c>
      <c r="AT365" s="238">
        <v>98</v>
      </c>
      <c r="AU365" s="238">
        <v>60</v>
      </c>
      <c r="AV365" s="238">
        <v>11</v>
      </c>
      <c r="AW365" s="238">
        <v>21</v>
      </c>
      <c r="CT365" s="238">
        <v>429912</v>
      </c>
      <c r="CU365" s="238">
        <v>4972830</v>
      </c>
      <c r="CV365" s="238">
        <v>44.905447000000002</v>
      </c>
      <c r="CW365" s="238">
        <v>-93.887813800000004</v>
      </c>
      <c r="CX365" s="238" t="s">
        <v>359</v>
      </c>
      <c r="CY365" s="238" t="s">
        <v>952</v>
      </c>
    </row>
    <row r="366" spans="1:103" x14ac:dyDescent="0.25">
      <c r="A366" s="238">
        <v>10848559</v>
      </c>
      <c r="B366" s="238">
        <v>3</v>
      </c>
      <c r="C366" s="238">
        <v>7</v>
      </c>
      <c r="D366" s="238">
        <v>166.19900000000001</v>
      </c>
      <c r="E366" s="238">
        <v>10</v>
      </c>
      <c r="G366" s="238" t="s">
        <v>936</v>
      </c>
      <c r="H366" s="238">
        <v>8</v>
      </c>
      <c r="I366" s="238">
        <v>25</v>
      </c>
      <c r="K366" s="238">
        <v>13003378</v>
      </c>
      <c r="L366" s="238">
        <v>130350163</v>
      </c>
      <c r="M366" s="238">
        <v>2</v>
      </c>
      <c r="N366" s="238">
        <v>4</v>
      </c>
      <c r="O366" s="238">
        <v>2013</v>
      </c>
      <c r="P366" s="238" t="s">
        <v>361</v>
      </c>
      <c r="Q366" s="238">
        <v>9</v>
      </c>
      <c r="S366" s="238">
        <v>3</v>
      </c>
      <c r="T366" s="238">
        <v>0</v>
      </c>
      <c r="U366" s="238">
        <v>1</v>
      </c>
      <c r="V366" s="238">
        <v>4</v>
      </c>
      <c r="W366" s="238">
        <v>54</v>
      </c>
      <c r="X366" s="238">
        <v>2</v>
      </c>
      <c r="Y366" s="238">
        <v>1</v>
      </c>
      <c r="Z366" s="238">
        <v>1</v>
      </c>
      <c r="AB366" s="238">
        <v>5</v>
      </c>
      <c r="AC366" s="238">
        <v>98</v>
      </c>
      <c r="AD366" s="238" t="s">
        <v>424</v>
      </c>
      <c r="AE366" s="238" t="s">
        <v>953</v>
      </c>
      <c r="AF366" s="238" t="s">
        <v>426</v>
      </c>
      <c r="AG366" s="238">
        <v>3</v>
      </c>
      <c r="AH366" s="238">
        <v>2</v>
      </c>
      <c r="AI366" s="238">
        <v>3</v>
      </c>
      <c r="AJ366" s="238">
        <v>3</v>
      </c>
      <c r="AK366" s="238">
        <v>21</v>
      </c>
      <c r="AL366" s="238">
        <v>43</v>
      </c>
      <c r="AM366" s="238" t="s">
        <v>363</v>
      </c>
      <c r="AN366" s="238">
        <v>5</v>
      </c>
      <c r="AS366" s="238">
        <v>7</v>
      </c>
      <c r="AT366" s="238">
        <v>98</v>
      </c>
      <c r="AU366" s="238">
        <v>60</v>
      </c>
      <c r="AV366" s="238">
        <v>11</v>
      </c>
      <c r="AW366" s="238">
        <v>21</v>
      </c>
      <c r="CT366" s="238">
        <v>430105</v>
      </c>
      <c r="CU366" s="238">
        <v>4972833</v>
      </c>
      <c r="CV366" s="238">
        <v>44.9054906</v>
      </c>
      <c r="CW366" s="238">
        <v>-93.885364699999997</v>
      </c>
      <c r="CX366" s="238" t="s">
        <v>359</v>
      </c>
      <c r="CY366" s="238" t="s">
        <v>954</v>
      </c>
    </row>
    <row r="367" spans="1:103" x14ac:dyDescent="0.25">
      <c r="A367" s="238">
        <v>759002</v>
      </c>
      <c r="B367" s="238">
        <v>3</v>
      </c>
      <c r="C367" s="238">
        <v>7</v>
      </c>
      <c r="D367" s="238">
        <v>166.22</v>
      </c>
      <c r="E367" s="238">
        <v>10</v>
      </c>
      <c r="G367" s="238" t="s">
        <v>948</v>
      </c>
      <c r="H367" s="238">
        <v>8</v>
      </c>
      <c r="I367" s="238">
        <v>25</v>
      </c>
      <c r="K367" s="238">
        <v>19513268</v>
      </c>
      <c r="M367" s="238">
        <v>11</v>
      </c>
      <c r="N367" s="238">
        <v>2</v>
      </c>
      <c r="O367" s="238">
        <v>2019</v>
      </c>
      <c r="P367" s="238" t="s">
        <v>364</v>
      </c>
      <c r="Q367" s="238">
        <v>6</v>
      </c>
      <c r="R367" s="238" t="s">
        <v>369</v>
      </c>
      <c r="S367" s="238">
        <v>4</v>
      </c>
      <c r="T367" s="238">
        <v>0</v>
      </c>
      <c r="U367" s="238">
        <v>1</v>
      </c>
      <c r="W367" s="238">
        <v>43</v>
      </c>
      <c r="X367" s="238">
        <v>2</v>
      </c>
      <c r="Y367" s="238">
        <v>6</v>
      </c>
      <c r="Z367" s="238">
        <v>5</v>
      </c>
      <c r="AB367" s="238">
        <v>5</v>
      </c>
      <c r="AC367" s="238">
        <v>98</v>
      </c>
      <c r="AD367" s="238">
        <v>7</v>
      </c>
      <c r="AF367" s="238" t="s">
        <v>426</v>
      </c>
      <c r="AG367" s="238">
        <v>3</v>
      </c>
      <c r="AH367" s="238">
        <v>2</v>
      </c>
      <c r="AI367" s="238">
        <v>2</v>
      </c>
      <c r="AJ367" s="238">
        <v>3</v>
      </c>
      <c r="AK367" s="238">
        <v>21</v>
      </c>
      <c r="AL367" s="238">
        <v>40</v>
      </c>
      <c r="AM367" s="238" t="s">
        <v>354</v>
      </c>
      <c r="AN367" s="238">
        <v>5</v>
      </c>
      <c r="AO367" s="238">
        <v>72</v>
      </c>
      <c r="AP367" s="238">
        <v>62</v>
      </c>
      <c r="AS367" s="238">
        <v>12</v>
      </c>
      <c r="AT367" s="238">
        <v>9</v>
      </c>
      <c r="AU367" s="238">
        <v>60</v>
      </c>
      <c r="AV367" s="238">
        <v>11</v>
      </c>
      <c r="AW367" s="238">
        <v>21</v>
      </c>
      <c r="CT367" s="238">
        <v>430124.46871560399</v>
      </c>
      <c r="CU367" s="238">
        <v>4972835.4161374997</v>
      </c>
      <c r="CV367" s="238">
        <v>44.905514859999997</v>
      </c>
      <c r="CW367" s="238">
        <v>-93.885119529999997</v>
      </c>
      <c r="CX367" s="238" t="s">
        <v>359</v>
      </c>
      <c r="CY367" s="238" t="s">
        <v>955</v>
      </c>
    </row>
    <row r="368" spans="1:103" x14ac:dyDescent="0.25">
      <c r="A368" s="238">
        <v>848087</v>
      </c>
      <c r="B368" s="238">
        <v>3</v>
      </c>
      <c r="C368" s="238">
        <v>7</v>
      </c>
      <c r="D368" s="238">
        <v>166.233</v>
      </c>
      <c r="E368" s="238">
        <v>10</v>
      </c>
      <c r="G368" s="238" t="s">
        <v>948</v>
      </c>
      <c r="H368" s="238">
        <v>8</v>
      </c>
      <c r="I368" s="238">
        <v>25</v>
      </c>
      <c r="K368" s="238">
        <v>20509050</v>
      </c>
      <c r="L368" s="238">
        <v>202950026</v>
      </c>
      <c r="M368" s="238">
        <v>10</v>
      </c>
      <c r="N368" s="238">
        <v>21</v>
      </c>
      <c r="O368" s="238">
        <v>2020</v>
      </c>
      <c r="P368" s="238" t="s">
        <v>355</v>
      </c>
      <c r="Q368" s="238">
        <v>7</v>
      </c>
      <c r="R368" s="238" t="s">
        <v>369</v>
      </c>
      <c r="S368" s="238">
        <v>5</v>
      </c>
      <c r="T368" s="238">
        <v>0</v>
      </c>
      <c r="U368" s="238">
        <v>1</v>
      </c>
      <c r="W368" s="238">
        <v>61</v>
      </c>
      <c r="X368" s="238">
        <v>2</v>
      </c>
      <c r="Y368" s="238">
        <v>1</v>
      </c>
      <c r="Z368" s="238">
        <v>2</v>
      </c>
      <c r="AB368" s="238">
        <v>5</v>
      </c>
      <c r="AC368" s="238">
        <v>98</v>
      </c>
      <c r="AD368" s="238">
        <v>7</v>
      </c>
      <c r="AF368" s="238" t="s">
        <v>426</v>
      </c>
      <c r="AG368" s="238">
        <v>3</v>
      </c>
      <c r="AH368" s="238">
        <v>2</v>
      </c>
      <c r="AI368" s="238">
        <v>4</v>
      </c>
      <c r="AJ368" s="238">
        <v>3</v>
      </c>
      <c r="AK368" s="238">
        <v>21</v>
      </c>
      <c r="AL368" s="238">
        <v>35</v>
      </c>
      <c r="AM368" s="238" t="s">
        <v>363</v>
      </c>
      <c r="AN368" s="238">
        <v>5</v>
      </c>
      <c r="AO368" s="238">
        <v>72</v>
      </c>
      <c r="AS368" s="238">
        <v>12</v>
      </c>
      <c r="AT368" s="238">
        <v>9</v>
      </c>
      <c r="AU368" s="238">
        <v>60</v>
      </c>
      <c r="AV368" s="238">
        <v>11</v>
      </c>
      <c r="AW368" s="238">
        <v>21</v>
      </c>
      <c r="CT368" s="238">
        <v>430145.63542460499</v>
      </c>
      <c r="CU368" s="238">
        <v>4972835.4161374997</v>
      </c>
      <c r="CV368" s="238">
        <v>44.905516929999997</v>
      </c>
      <c r="CW368" s="238">
        <v>-93.884851440000006</v>
      </c>
      <c r="CX368" s="238" t="s">
        <v>359</v>
      </c>
      <c r="CY368" s="238" t="s">
        <v>956</v>
      </c>
    </row>
    <row r="369" spans="1:103" x14ac:dyDescent="0.25">
      <c r="A369" s="238">
        <v>509535</v>
      </c>
      <c r="B369" s="238">
        <v>3</v>
      </c>
      <c r="C369" s="238">
        <v>7</v>
      </c>
      <c r="D369" s="238">
        <v>166.29400000000001</v>
      </c>
      <c r="E369" s="238">
        <v>10</v>
      </c>
      <c r="G369" s="238" t="s">
        <v>948</v>
      </c>
      <c r="H369" s="238">
        <v>8</v>
      </c>
      <c r="I369" s="238">
        <v>25</v>
      </c>
      <c r="K369" s="238">
        <v>17033978</v>
      </c>
      <c r="M369" s="238">
        <v>10</v>
      </c>
      <c r="N369" s="238">
        <v>17</v>
      </c>
      <c r="O369" s="238">
        <v>2017</v>
      </c>
      <c r="P369" s="238" t="s">
        <v>368</v>
      </c>
      <c r="Q369" s="238">
        <v>9</v>
      </c>
      <c r="R369" s="238">
        <v>98</v>
      </c>
      <c r="S369" s="238">
        <v>5</v>
      </c>
      <c r="T369" s="238">
        <v>0</v>
      </c>
      <c r="U369" s="238">
        <v>1</v>
      </c>
      <c r="W369" s="238">
        <v>16</v>
      </c>
      <c r="X369" s="238">
        <v>2</v>
      </c>
      <c r="Y369" s="238">
        <v>6</v>
      </c>
      <c r="Z369" s="238">
        <v>1</v>
      </c>
      <c r="AB369" s="238">
        <v>1</v>
      </c>
      <c r="AC369" s="238">
        <v>98</v>
      </c>
      <c r="AD369" s="238" t="s">
        <v>581</v>
      </c>
      <c r="AF369" s="238" t="s">
        <v>426</v>
      </c>
      <c r="AG369" s="238">
        <v>4</v>
      </c>
      <c r="AH369" s="238">
        <v>2</v>
      </c>
      <c r="AI369" s="238">
        <v>2</v>
      </c>
      <c r="AJ369" s="238">
        <v>4</v>
      </c>
      <c r="AK369" s="238">
        <v>21</v>
      </c>
      <c r="AL369" s="238">
        <v>58</v>
      </c>
      <c r="AM369" s="238" t="s">
        <v>363</v>
      </c>
      <c r="AN369" s="238">
        <v>5</v>
      </c>
      <c r="AO369" s="238">
        <v>1</v>
      </c>
      <c r="AS369" s="238">
        <v>12</v>
      </c>
      <c r="AT369" s="238">
        <v>98</v>
      </c>
      <c r="AU369" s="238">
        <v>60</v>
      </c>
      <c r="AV369" s="238">
        <v>11</v>
      </c>
      <c r="AW369" s="238">
        <v>23</v>
      </c>
      <c r="CT369" s="238">
        <v>430257.035776184</v>
      </c>
      <c r="CU369" s="238">
        <v>4972844.4177014995</v>
      </c>
      <c r="CV369" s="238">
        <v>44.905608880000003</v>
      </c>
      <c r="CW369" s="238">
        <v>-93.883441730000001</v>
      </c>
      <c r="CX369" s="238" t="s">
        <v>359</v>
      </c>
      <c r="CY369" s="238" t="s">
        <v>957</v>
      </c>
    </row>
    <row r="370" spans="1:103" x14ac:dyDescent="0.25">
      <c r="A370" s="238">
        <v>10702818</v>
      </c>
      <c r="B370" s="238">
        <v>3</v>
      </c>
      <c r="C370" s="238">
        <v>7</v>
      </c>
      <c r="D370" s="238">
        <v>166.47300000000001</v>
      </c>
      <c r="E370" s="238">
        <v>10</v>
      </c>
      <c r="G370" s="238" t="s">
        <v>936</v>
      </c>
      <c r="H370" s="238">
        <v>8</v>
      </c>
      <c r="I370" s="238">
        <v>25</v>
      </c>
      <c r="K370" s="238">
        <v>11026154</v>
      </c>
      <c r="L370" s="238">
        <v>112280180</v>
      </c>
      <c r="M370" s="238">
        <v>8</v>
      </c>
      <c r="N370" s="238">
        <v>16</v>
      </c>
      <c r="O370" s="238">
        <v>2011</v>
      </c>
      <c r="P370" s="238" t="s">
        <v>368</v>
      </c>
      <c r="Q370" s="238">
        <v>0</v>
      </c>
      <c r="S370" s="238">
        <v>5</v>
      </c>
      <c r="T370" s="238">
        <v>0</v>
      </c>
      <c r="U370" s="238">
        <v>1</v>
      </c>
      <c r="V370" s="238">
        <v>90</v>
      </c>
      <c r="W370" s="238">
        <v>16</v>
      </c>
      <c r="X370" s="238">
        <v>2</v>
      </c>
      <c r="Y370" s="238">
        <v>6</v>
      </c>
      <c r="Z370" s="238">
        <v>1</v>
      </c>
      <c r="AB370" s="238">
        <v>1</v>
      </c>
      <c r="AC370" s="238">
        <v>98</v>
      </c>
      <c r="AD370" s="238" t="s">
        <v>481</v>
      </c>
      <c r="AE370" s="238" t="s">
        <v>850</v>
      </c>
      <c r="AF370" s="238" t="s">
        <v>426</v>
      </c>
      <c r="AG370" s="238">
        <v>4</v>
      </c>
      <c r="AH370" s="238">
        <v>2</v>
      </c>
      <c r="AI370" s="238">
        <v>2</v>
      </c>
      <c r="AJ370" s="238">
        <v>4</v>
      </c>
      <c r="AK370" s="238">
        <v>21</v>
      </c>
      <c r="AL370" s="238">
        <v>30</v>
      </c>
      <c r="AM370" s="238" t="s">
        <v>354</v>
      </c>
      <c r="AN370" s="238">
        <v>5</v>
      </c>
      <c r="AO370" s="238">
        <v>1</v>
      </c>
      <c r="AS370" s="238">
        <v>7</v>
      </c>
      <c r="AT370" s="238">
        <v>98</v>
      </c>
      <c r="AU370" s="238">
        <v>55</v>
      </c>
      <c r="AV370" s="238">
        <v>11</v>
      </c>
      <c r="AW370" s="238">
        <v>20</v>
      </c>
      <c r="CT370" s="238">
        <v>430544</v>
      </c>
      <c r="CU370" s="238">
        <v>4972856</v>
      </c>
      <c r="CV370" s="238">
        <v>44.905745000000003</v>
      </c>
      <c r="CW370" s="238">
        <v>-93.879802699999999</v>
      </c>
      <c r="CX370" s="238" t="s">
        <v>359</v>
      </c>
      <c r="CY370" s="238" t="s">
        <v>958</v>
      </c>
    </row>
    <row r="371" spans="1:103" x14ac:dyDescent="0.25">
      <c r="A371" s="238">
        <v>654210</v>
      </c>
      <c r="B371" s="238">
        <v>3</v>
      </c>
      <c r="C371" s="238">
        <v>7</v>
      </c>
      <c r="D371" s="238">
        <v>166.691</v>
      </c>
      <c r="E371" s="238">
        <v>10</v>
      </c>
      <c r="G371" s="238" t="s">
        <v>948</v>
      </c>
      <c r="H371" s="238">
        <v>8</v>
      </c>
      <c r="I371" s="238">
        <v>25</v>
      </c>
      <c r="K371" s="238">
        <v>18033218</v>
      </c>
      <c r="M371" s="238">
        <v>10</v>
      </c>
      <c r="N371" s="238">
        <v>22</v>
      </c>
      <c r="O371" s="238">
        <v>2018</v>
      </c>
      <c r="P371" s="238" t="s">
        <v>361</v>
      </c>
      <c r="Q371" s="238">
        <v>20</v>
      </c>
      <c r="R371" s="238">
        <v>98</v>
      </c>
      <c r="S371" s="238">
        <v>5</v>
      </c>
      <c r="T371" s="238">
        <v>0</v>
      </c>
      <c r="U371" s="238">
        <v>1</v>
      </c>
      <c r="W371" s="238">
        <v>16</v>
      </c>
      <c r="X371" s="238">
        <v>2</v>
      </c>
      <c r="Y371" s="238">
        <v>5</v>
      </c>
      <c r="Z371" s="238">
        <v>2</v>
      </c>
      <c r="AB371" s="238">
        <v>1</v>
      </c>
      <c r="AC371" s="238">
        <v>98</v>
      </c>
      <c r="AD371" s="238" t="s">
        <v>581</v>
      </c>
      <c r="AF371" s="238" t="s">
        <v>426</v>
      </c>
      <c r="AG371" s="238">
        <v>4</v>
      </c>
      <c r="AH371" s="238">
        <v>2</v>
      </c>
      <c r="AI371" s="238">
        <v>3</v>
      </c>
      <c r="AJ371" s="238">
        <v>3</v>
      </c>
      <c r="AK371" s="238">
        <v>21</v>
      </c>
      <c r="AL371" s="238">
        <v>40</v>
      </c>
      <c r="AM371" s="238" t="s">
        <v>354</v>
      </c>
      <c r="AN371" s="238">
        <v>5</v>
      </c>
      <c r="AO371" s="238">
        <v>1</v>
      </c>
      <c r="AS371" s="238">
        <v>12</v>
      </c>
      <c r="AT371" s="238">
        <v>9</v>
      </c>
      <c r="AU371" s="238">
        <v>60</v>
      </c>
      <c r="AV371" s="238">
        <v>11</v>
      </c>
      <c r="AW371" s="238">
        <v>21</v>
      </c>
      <c r="CT371" s="238">
        <v>430894.76388722402</v>
      </c>
      <c r="CU371" s="238">
        <v>4972858.4446558198</v>
      </c>
      <c r="CV371" s="238">
        <v>44.905797339999999</v>
      </c>
      <c r="CW371" s="238">
        <v>-93.87536643</v>
      </c>
      <c r="CX371" s="238" t="s">
        <v>359</v>
      </c>
      <c r="CY371" s="238" t="s">
        <v>959</v>
      </c>
    </row>
    <row r="372" spans="1:103" x14ac:dyDescent="0.25">
      <c r="A372" s="238">
        <v>10782149</v>
      </c>
      <c r="B372" s="238">
        <v>3</v>
      </c>
      <c r="C372" s="238">
        <v>7</v>
      </c>
      <c r="D372" s="238">
        <v>166.69300000000001</v>
      </c>
      <c r="E372" s="238">
        <v>10</v>
      </c>
      <c r="G372" s="238" t="s">
        <v>936</v>
      </c>
      <c r="H372" s="238">
        <v>8</v>
      </c>
      <c r="I372" s="238">
        <v>25</v>
      </c>
      <c r="K372" s="238" t="s">
        <v>960</v>
      </c>
      <c r="L372" s="238">
        <v>123440071</v>
      </c>
      <c r="M372" s="238">
        <v>12</v>
      </c>
      <c r="N372" s="238">
        <v>9</v>
      </c>
      <c r="O372" s="238">
        <v>2012</v>
      </c>
      <c r="P372" s="238" t="s">
        <v>366</v>
      </c>
      <c r="Q372" s="238">
        <v>9</v>
      </c>
      <c r="S372" s="238">
        <v>5</v>
      </c>
      <c r="T372" s="238">
        <v>0</v>
      </c>
      <c r="U372" s="238">
        <v>1</v>
      </c>
      <c r="V372" s="238">
        <v>7</v>
      </c>
      <c r="W372" s="238">
        <v>54</v>
      </c>
      <c r="X372" s="238">
        <v>2</v>
      </c>
      <c r="Y372" s="238">
        <v>1</v>
      </c>
      <c r="Z372" s="238">
        <v>4</v>
      </c>
      <c r="AA372" s="238">
        <v>5</v>
      </c>
      <c r="AB372" s="238">
        <v>5</v>
      </c>
      <c r="AC372" s="238">
        <v>98</v>
      </c>
      <c r="AD372" s="238" t="s">
        <v>961</v>
      </c>
      <c r="AE372" s="238" t="s">
        <v>962</v>
      </c>
      <c r="AF372" s="238" t="s">
        <v>426</v>
      </c>
      <c r="AG372" s="238">
        <v>3</v>
      </c>
      <c r="AH372" s="238">
        <v>2</v>
      </c>
      <c r="AI372" s="238">
        <v>2</v>
      </c>
      <c r="AJ372" s="238">
        <v>3</v>
      </c>
      <c r="AK372" s="238">
        <v>21</v>
      </c>
      <c r="AL372" s="238">
        <v>27</v>
      </c>
      <c r="AM372" s="238" t="s">
        <v>354</v>
      </c>
      <c r="AN372" s="238">
        <v>5</v>
      </c>
      <c r="AS372" s="238">
        <v>7</v>
      </c>
      <c r="AT372" s="238">
        <v>98</v>
      </c>
      <c r="AU372" s="238">
        <v>55</v>
      </c>
      <c r="AV372" s="238">
        <v>11</v>
      </c>
      <c r="AW372" s="238">
        <v>21</v>
      </c>
      <c r="CT372" s="238">
        <v>430898</v>
      </c>
      <c r="CU372" s="238">
        <v>4972850</v>
      </c>
      <c r="CV372" s="238">
        <v>44.9057247</v>
      </c>
      <c r="CW372" s="238">
        <v>-93.875326599999994</v>
      </c>
      <c r="CX372" s="238" t="s">
        <v>359</v>
      </c>
      <c r="CY372" s="238" t="s">
        <v>963</v>
      </c>
    </row>
    <row r="373" spans="1:103" x14ac:dyDescent="0.25">
      <c r="A373" s="238">
        <v>11019023</v>
      </c>
      <c r="B373" s="238">
        <v>3</v>
      </c>
      <c r="C373" s="238">
        <v>7</v>
      </c>
      <c r="D373" s="238">
        <v>166.71799999999999</v>
      </c>
      <c r="E373" s="238">
        <v>10</v>
      </c>
      <c r="G373" s="238" t="s">
        <v>936</v>
      </c>
      <c r="H373" s="238">
        <v>8</v>
      </c>
      <c r="I373" s="238">
        <v>25</v>
      </c>
      <c r="K373" s="238">
        <v>15013441</v>
      </c>
      <c r="L373" s="238">
        <v>151220006</v>
      </c>
      <c r="M373" s="238">
        <v>5</v>
      </c>
      <c r="N373" s="238">
        <v>1</v>
      </c>
      <c r="O373" s="238">
        <v>2015</v>
      </c>
      <c r="P373" s="238" t="s">
        <v>362</v>
      </c>
      <c r="Q373" s="238">
        <v>22</v>
      </c>
      <c r="S373" s="238">
        <v>5</v>
      </c>
      <c r="T373" s="238">
        <v>0</v>
      </c>
      <c r="U373" s="238">
        <v>1</v>
      </c>
      <c r="V373" s="238">
        <v>5</v>
      </c>
      <c r="W373" s="238">
        <v>16</v>
      </c>
      <c r="X373" s="238">
        <v>2</v>
      </c>
      <c r="Y373" s="238">
        <v>6</v>
      </c>
      <c r="Z373" s="238">
        <v>1</v>
      </c>
      <c r="AB373" s="238">
        <v>1</v>
      </c>
      <c r="AC373" s="238">
        <v>98</v>
      </c>
      <c r="AD373" s="238" t="s">
        <v>883</v>
      </c>
      <c r="AE373" s="238" t="s">
        <v>964</v>
      </c>
      <c r="AF373" s="238" t="s">
        <v>426</v>
      </c>
      <c r="AG373" s="238">
        <v>4</v>
      </c>
      <c r="AH373" s="238">
        <v>2</v>
      </c>
      <c r="AI373" s="238">
        <v>4</v>
      </c>
      <c r="AJ373" s="238">
        <v>4</v>
      </c>
      <c r="AK373" s="238">
        <v>21</v>
      </c>
      <c r="AL373" s="238">
        <v>21</v>
      </c>
      <c r="AM373" s="238" t="s">
        <v>363</v>
      </c>
      <c r="AN373" s="238">
        <v>5</v>
      </c>
      <c r="AO373" s="238">
        <v>1</v>
      </c>
      <c r="AS373" s="238">
        <v>7</v>
      </c>
      <c r="AT373" s="238">
        <v>98</v>
      </c>
      <c r="AU373" s="238">
        <v>60</v>
      </c>
      <c r="AV373" s="238">
        <v>11</v>
      </c>
      <c r="AW373" s="238">
        <v>21</v>
      </c>
      <c r="CT373" s="238">
        <v>430939</v>
      </c>
      <c r="CU373" s="238">
        <v>4972850</v>
      </c>
      <c r="CV373" s="238">
        <v>44.905722300000001</v>
      </c>
      <c r="CW373" s="238">
        <v>-93.874801199999993</v>
      </c>
      <c r="CX373" s="238" t="s">
        <v>359</v>
      </c>
      <c r="CY373" s="238" t="s">
        <v>965</v>
      </c>
    </row>
    <row r="374" spans="1:103" x14ac:dyDescent="0.25">
      <c r="A374" s="238">
        <v>741021</v>
      </c>
      <c r="B374" s="238">
        <v>3</v>
      </c>
      <c r="C374" s="238">
        <v>7</v>
      </c>
      <c r="D374" s="238">
        <v>166.935</v>
      </c>
      <c r="E374" s="238">
        <v>10</v>
      </c>
      <c r="G374" s="238" t="s">
        <v>948</v>
      </c>
      <c r="H374" s="238" t="s">
        <v>354</v>
      </c>
      <c r="I374" s="238">
        <v>25</v>
      </c>
      <c r="K374" s="238">
        <v>19509304</v>
      </c>
      <c r="M374" s="238">
        <v>7</v>
      </c>
      <c r="N374" s="238">
        <v>31</v>
      </c>
      <c r="O374" s="238">
        <v>2019</v>
      </c>
      <c r="P374" s="238" t="s">
        <v>355</v>
      </c>
      <c r="Q374" s="238">
        <v>10</v>
      </c>
      <c r="R374" s="238" t="s">
        <v>369</v>
      </c>
      <c r="S374" s="238">
        <v>4</v>
      </c>
      <c r="T374" s="238">
        <v>0</v>
      </c>
      <c r="U374" s="238">
        <v>2</v>
      </c>
      <c r="V374" s="238">
        <v>11</v>
      </c>
      <c r="W374" s="238">
        <v>10</v>
      </c>
      <c r="X374" s="238">
        <v>7</v>
      </c>
      <c r="Y374" s="238">
        <v>1</v>
      </c>
      <c r="Z374" s="238">
        <v>1</v>
      </c>
      <c r="AB374" s="238">
        <v>1</v>
      </c>
      <c r="AC374" s="238">
        <v>98</v>
      </c>
      <c r="AD374" s="238" t="s">
        <v>581</v>
      </c>
      <c r="AF374" s="238" t="s">
        <v>426</v>
      </c>
      <c r="AG374" s="238">
        <v>6</v>
      </c>
      <c r="AH374" s="238">
        <v>2</v>
      </c>
      <c r="AI374" s="238">
        <v>2</v>
      </c>
      <c r="AJ374" s="238">
        <v>3</v>
      </c>
      <c r="AK374" s="238">
        <v>21</v>
      </c>
      <c r="AL374" s="238">
        <v>63</v>
      </c>
      <c r="AM374" s="238" t="s">
        <v>363</v>
      </c>
      <c r="AN374" s="238">
        <v>5</v>
      </c>
      <c r="AO374" s="238">
        <v>99</v>
      </c>
      <c r="AS374" s="238">
        <v>90</v>
      </c>
      <c r="AT374" s="238">
        <v>22</v>
      </c>
      <c r="AU374" s="238">
        <v>60</v>
      </c>
      <c r="AV374" s="238">
        <v>13</v>
      </c>
      <c r="AW374" s="238">
        <v>21</v>
      </c>
      <c r="AX374" s="238">
        <v>2</v>
      </c>
      <c r="AY374" s="238">
        <v>4</v>
      </c>
      <c r="AZ374" s="238">
        <v>4</v>
      </c>
      <c r="BA374" s="238">
        <v>21</v>
      </c>
      <c r="BB374" s="238">
        <v>67</v>
      </c>
      <c r="BC374" s="238" t="s">
        <v>354</v>
      </c>
      <c r="BD374" s="238">
        <v>5</v>
      </c>
      <c r="BE374" s="238">
        <v>1</v>
      </c>
      <c r="BI374" s="238">
        <v>90</v>
      </c>
      <c r="BJ374" s="238">
        <v>9</v>
      </c>
      <c r="BK374" s="238">
        <v>60</v>
      </c>
      <c r="BL374" s="238">
        <v>13</v>
      </c>
      <c r="BM374" s="238">
        <v>21</v>
      </c>
      <c r="CT374" s="238">
        <v>431286.52103970898</v>
      </c>
      <c r="CU374" s="238">
        <v>4972843.8828210998</v>
      </c>
      <c r="CV374" s="238">
        <v>44.905704190000002</v>
      </c>
      <c r="CW374" s="238">
        <v>-93.870402580000004</v>
      </c>
      <c r="CX374" s="238" t="s">
        <v>359</v>
      </c>
      <c r="CY374" s="238" t="s">
        <v>966</v>
      </c>
    </row>
    <row r="375" spans="1:103" x14ac:dyDescent="0.25">
      <c r="A375" s="238">
        <v>749611</v>
      </c>
      <c r="B375" s="238">
        <v>3</v>
      </c>
      <c r="C375" s="238">
        <v>7</v>
      </c>
      <c r="D375" s="238">
        <v>166.94399999999999</v>
      </c>
      <c r="E375" s="238">
        <v>10</v>
      </c>
      <c r="G375" s="238" t="s">
        <v>948</v>
      </c>
      <c r="H375" s="238" t="s">
        <v>354</v>
      </c>
      <c r="I375" s="238">
        <v>25</v>
      </c>
      <c r="K375" s="238">
        <v>19028769</v>
      </c>
      <c r="M375" s="238">
        <v>9</v>
      </c>
      <c r="N375" s="238">
        <v>24</v>
      </c>
      <c r="O375" s="238">
        <v>2019</v>
      </c>
      <c r="P375" s="238" t="s">
        <v>368</v>
      </c>
      <c r="Q375" s="238">
        <v>7</v>
      </c>
      <c r="R375" s="238" t="s">
        <v>356</v>
      </c>
      <c r="S375" s="238">
        <v>5</v>
      </c>
      <c r="T375" s="238">
        <v>0</v>
      </c>
      <c r="U375" s="238">
        <v>2</v>
      </c>
      <c r="V375" s="238">
        <v>12</v>
      </c>
      <c r="W375" s="238">
        <v>10</v>
      </c>
      <c r="X375" s="238">
        <v>7</v>
      </c>
      <c r="Y375" s="238">
        <v>1</v>
      </c>
      <c r="Z375" s="238">
        <v>1</v>
      </c>
      <c r="AB375" s="238">
        <v>1</v>
      </c>
      <c r="AC375" s="238">
        <v>98</v>
      </c>
      <c r="AD375" s="238" t="s">
        <v>581</v>
      </c>
      <c r="AE375" s="238" t="s">
        <v>967</v>
      </c>
      <c r="AF375" s="238" t="s">
        <v>447</v>
      </c>
      <c r="AG375" s="238">
        <v>7</v>
      </c>
      <c r="AH375" s="238">
        <v>2</v>
      </c>
      <c r="AI375" s="238">
        <v>3</v>
      </c>
      <c r="AJ375" s="238">
        <v>4</v>
      </c>
      <c r="AK375" s="238">
        <v>21</v>
      </c>
      <c r="AL375" s="238">
        <v>35</v>
      </c>
      <c r="AM375" s="238" t="s">
        <v>354</v>
      </c>
      <c r="AN375" s="238">
        <v>5</v>
      </c>
      <c r="AO375" s="238">
        <v>1</v>
      </c>
      <c r="AS375" s="238">
        <v>11</v>
      </c>
      <c r="AT375" s="238">
        <v>9</v>
      </c>
      <c r="AU375" s="238">
        <v>30</v>
      </c>
      <c r="AV375" s="238">
        <v>12</v>
      </c>
      <c r="AW375" s="238">
        <v>21</v>
      </c>
      <c r="AX375" s="238">
        <v>2</v>
      </c>
      <c r="AY375" s="238">
        <v>2</v>
      </c>
      <c r="AZ375" s="238">
        <v>4</v>
      </c>
      <c r="BA375" s="238">
        <v>21</v>
      </c>
      <c r="BB375" s="238">
        <v>26</v>
      </c>
      <c r="BC375" s="238" t="s">
        <v>354</v>
      </c>
      <c r="BD375" s="238">
        <v>5</v>
      </c>
      <c r="BE375" s="238">
        <v>1</v>
      </c>
      <c r="BI375" s="238">
        <v>11</v>
      </c>
      <c r="BJ375" s="238">
        <v>9</v>
      </c>
      <c r="BK375" s="238">
        <v>30</v>
      </c>
      <c r="BL375" s="238">
        <v>12</v>
      </c>
      <c r="BM375" s="238">
        <v>21</v>
      </c>
      <c r="CT375" s="238">
        <v>431286.71522098099</v>
      </c>
      <c r="CU375" s="238">
        <v>4972860.7593427198</v>
      </c>
      <c r="CV375" s="238">
        <v>44.905856120000003</v>
      </c>
      <c r="CW375" s="238">
        <v>-93.870402409999997</v>
      </c>
      <c r="CX375" s="238" t="s">
        <v>359</v>
      </c>
      <c r="CY375" s="238" t="s">
        <v>968</v>
      </c>
    </row>
    <row r="376" spans="1:103" x14ac:dyDescent="0.25">
      <c r="A376" s="238">
        <v>494708</v>
      </c>
      <c r="B376" s="238">
        <v>3</v>
      </c>
      <c r="C376" s="238">
        <v>7</v>
      </c>
      <c r="D376" s="238">
        <v>166.96100000000001</v>
      </c>
      <c r="E376" s="238">
        <v>10</v>
      </c>
      <c r="G376" s="238" t="s">
        <v>948</v>
      </c>
      <c r="H376" s="238" t="s">
        <v>354</v>
      </c>
      <c r="I376" s="238">
        <v>25</v>
      </c>
      <c r="K376" s="238">
        <v>17027202</v>
      </c>
      <c r="M376" s="238">
        <v>8</v>
      </c>
      <c r="N376" s="238">
        <v>17</v>
      </c>
      <c r="O376" s="238">
        <v>2017</v>
      </c>
      <c r="P376" s="238" t="s">
        <v>384</v>
      </c>
      <c r="Q376" s="238">
        <v>15</v>
      </c>
      <c r="R376" s="238">
        <v>98</v>
      </c>
      <c r="S376" s="238">
        <v>5</v>
      </c>
      <c r="T376" s="238">
        <v>0</v>
      </c>
      <c r="U376" s="238">
        <v>2</v>
      </c>
      <c r="V376" s="238">
        <v>5</v>
      </c>
      <c r="W376" s="238">
        <v>10</v>
      </c>
      <c r="X376" s="238">
        <v>7</v>
      </c>
      <c r="Y376" s="238">
        <v>1</v>
      </c>
      <c r="Z376" s="238">
        <v>2</v>
      </c>
      <c r="AB376" s="238">
        <v>2</v>
      </c>
      <c r="AC376" s="238">
        <v>98</v>
      </c>
      <c r="AD376" s="238" t="s">
        <v>581</v>
      </c>
      <c r="AF376" s="238" t="s">
        <v>447</v>
      </c>
      <c r="AG376" s="238">
        <v>10</v>
      </c>
      <c r="AH376" s="238">
        <v>2</v>
      </c>
      <c r="AI376" s="238">
        <v>4</v>
      </c>
      <c r="AJ376" s="238">
        <v>2</v>
      </c>
      <c r="AK376" s="238">
        <v>31</v>
      </c>
      <c r="AL376" s="238">
        <v>65</v>
      </c>
      <c r="AM376" s="238" t="s">
        <v>354</v>
      </c>
      <c r="AN376" s="238">
        <v>5</v>
      </c>
      <c r="AO376" s="238">
        <v>2</v>
      </c>
      <c r="AS376" s="238">
        <v>90</v>
      </c>
      <c r="AT376" s="238">
        <v>22</v>
      </c>
      <c r="AU376" s="238">
        <v>20</v>
      </c>
      <c r="AV376" s="238">
        <v>13</v>
      </c>
      <c r="AW376" s="238">
        <v>21</v>
      </c>
      <c r="AX376" s="238">
        <v>2</v>
      </c>
      <c r="AY376" s="238">
        <v>4</v>
      </c>
      <c r="AZ376" s="238">
        <v>4</v>
      </c>
      <c r="BA376" s="238">
        <v>21</v>
      </c>
      <c r="BB376" s="238">
        <v>41</v>
      </c>
      <c r="BC376" s="238" t="s">
        <v>363</v>
      </c>
      <c r="BD376" s="238">
        <v>5</v>
      </c>
      <c r="BE376" s="238">
        <v>1</v>
      </c>
      <c r="BI376" s="238">
        <v>90</v>
      </c>
      <c r="BJ376" s="238">
        <v>22</v>
      </c>
      <c r="BK376" s="238">
        <v>20</v>
      </c>
      <c r="BL376" s="238">
        <v>13</v>
      </c>
      <c r="BM376" s="238">
        <v>21</v>
      </c>
      <c r="CT376" s="238">
        <v>431312.12990984297</v>
      </c>
      <c r="CU376" s="238">
        <v>4972870.5175843202</v>
      </c>
      <c r="CV376" s="238">
        <v>44.905946409999999</v>
      </c>
      <c r="CW376" s="238">
        <v>-93.870081839999997</v>
      </c>
      <c r="CX376" s="238" t="s">
        <v>359</v>
      </c>
      <c r="CY376" s="238" t="s">
        <v>969</v>
      </c>
    </row>
    <row r="377" spans="1:103" x14ac:dyDescent="0.25">
      <c r="A377" s="238">
        <v>10932159</v>
      </c>
      <c r="B377" s="238">
        <v>3</v>
      </c>
      <c r="C377" s="238">
        <v>7</v>
      </c>
      <c r="D377" s="238">
        <v>166.96700000000001</v>
      </c>
      <c r="E377" s="238">
        <v>10</v>
      </c>
      <c r="G377" s="238" t="s">
        <v>936</v>
      </c>
      <c r="H377" s="238" t="s">
        <v>354</v>
      </c>
      <c r="I377" s="238">
        <v>25</v>
      </c>
      <c r="K377" s="238">
        <v>14002992</v>
      </c>
      <c r="L377" s="238">
        <v>140310205</v>
      </c>
      <c r="M377" s="238">
        <v>1</v>
      </c>
      <c r="N377" s="238">
        <v>31</v>
      </c>
      <c r="O377" s="238">
        <v>2014</v>
      </c>
      <c r="P377" s="238" t="s">
        <v>362</v>
      </c>
      <c r="Q377" s="238">
        <v>13</v>
      </c>
      <c r="S377" s="238">
        <v>5</v>
      </c>
      <c r="T377" s="238">
        <v>0</v>
      </c>
      <c r="U377" s="238">
        <v>2</v>
      </c>
      <c r="V377" s="238">
        <v>1</v>
      </c>
      <c r="W377" s="238">
        <v>10</v>
      </c>
      <c r="X377" s="238">
        <v>1</v>
      </c>
      <c r="Y377" s="238">
        <v>1</v>
      </c>
      <c r="Z377" s="238">
        <v>1</v>
      </c>
      <c r="AB377" s="238">
        <v>5</v>
      </c>
      <c r="AC377" s="238">
        <v>98</v>
      </c>
      <c r="AD377" s="238" t="s">
        <v>424</v>
      </c>
      <c r="AE377" s="238" t="s">
        <v>953</v>
      </c>
      <c r="AF377" s="238" t="s">
        <v>426</v>
      </c>
      <c r="AG377" s="238">
        <v>7</v>
      </c>
      <c r="AH377" s="238">
        <v>2</v>
      </c>
      <c r="AI377" s="238">
        <v>2</v>
      </c>
      <c r="AJ377" s="238">
        <v>2</v>
      </c>
      <c r="AK377" s="238">
        <v>26</v>
      </c>
      <c r="AL377" s="238">
        <v>23</v>
      </c>
      <c r="AM377" s="238" t="s">
        <v>354</v>
      </c>
      <c r="AN377" s="238">
        <v>5</v>
      </c>
      <c r="AO377" s="238">
        <v>2</v>
      </c>
      <c r="AT377" s="238">
        <v>90</v>
      </c>
      <c r="AU377" s="238">
        <v>55</v>
      </c>
      <c r="AV377" s="238">
        <v>10</v>
      </c>
      <c r="AW377" s="238">
        <v>21</v>
      </c>
      <c r="AX377" s="238">
        <v>2</v>
      </c>
      <c r="AY377" s="238">
        <v>4</v>
      </c>
      <c r="AZ377" s="238">
        <v>4</v>
      </c>
      <c r="BA377" s="238">
        <v>21</v>
      </c>
      <c r="BB377" s="238">
        <v>33</v>
      </c>
      <c r="BC377" s="238" t="s">
        <v>354</v>
      </c>
      <c r="BD377" s="238">
        <v>5</v>
      </c>
      <c r="BE377" s="238">
        <v>1</v>
      </c>
      <c r="BJ377" s="238">
        <v>90</v>
      </c>
      <c r="BK377" s="238">
        <v>55</v>
      </c>
      <c r="BL377" s="238">
        <v>10</v>
      </c>
      <c r="BM377" s="238">
        <v>21</v>
      </c>
      <c r="CT377" s="238">
        <v>431332</v>
      </c>
      <c r="CU377" s="238">
        <v>4972826</v>
      </c>
      <c r="CV377" s="238">
        <v>44.905544599999999</v>
      </c>
      <c r="CW377" s="238">
        <v>-93.869826200000006</v>
      </c>
      <c r="CX377" s="238" t="s">
        <v>359</v>
      </c>
      <c r="CY377" s="238" t="s">
        <v>970</v>
      </c>
    </row>
    <row r="378" spans="1:103" x14ac:dyDescent="0.25">
      <c r="A378" s="238">
        <v>10698949</v>
      </c>
      <c r="B378" s="238">
        <v>3</v>
      </c>
      <c r="C378" s="238">
        <v>7</v>
      </c>
      <c r="D378" s="238">
        <v>166.96899999999999</v>
      </c>
      <c r="E378" s="238">
        <v>10</v>
      </c>
      <c r="G378" s="238" t="s">
        <v>936</v>
      </c>
      <c r="H378" s="238" t="s">
        <v>354</v>
      </c>
      <c r="I378" s="238">
        <v>25</v>
      </c>
      <c r="K378" s="238">
        <v>11005813</v>
      </c>
      <c r="L378" s="238">
        <v>110570046</v>
      </c>
      <c r="M378" s="238">
        <v>2</v>
      </c>
      <c r="N378" s="238">
        <v>26</v>
      </c>
      <c r="O378" s="238">
        <v>2011</v>
      </c>
      <c r="P378" s="238" t="s">
        <v>364</v>
      </c>
      <c r="Q378" s="238">
        <v>9</v>
      </c>
      <c r="R378" s="238" t="s">
        <v>369</v>
      </c>
      <c r="S378" s="238">
        <v>5</v>
      </c>
      <c r="T378" s="238">
        <v>0</v>
      </c>
      <c r="U378" s="238">
        <v>2</v>
      </c>
      <c r="V378" s="238">
        <v>5</v>
      </c>
      <c r="W378" s="238">
        <v>10</v>
      </c>
      <c r="X378" s="238">
        <v>2</v>
      </c>
      <c r="Y378" s="238">
        <v>1</v>
      </c>
      <c r="Z378" s="238">
        <v>4</v>
      </c>
      <c r="AB378" s="238">
        <v>3</v>
      </c>
      <c r="AC378" s="238">
        <v>98</v>
      </c>
      <c r="AD378" s="238" t="s">
        <v>430</v>
      </c>
      <c r="AE378" s="238" t="s">
        <v>971</v>
      </c>
      <c r="AF378" s="238" t="s">
        <v>426</v>
      </c>
      <c r="AG378" s="238">
        <v>10</v>
      </c>
      <c r="AH378" s="238">
        <v>2</v>
      </c>
      <c r="AI378" s="238">
        <v>4</v>
      </c>
      <c r="AJ378" s="238">
        <v>3</v>
      </c>
      <c r="AK378" s="238">
        <v>21</v>
      </c>
      <c r="AL378" s="238">
        <v>25</v>
      </c>
      <c r="AM378" s="238" t="s">
        <v>354</v>
      </c>
      <c r="AN378" s="238">
        <v>5</v>
      </c>
      <c r="AO378" s="238">
        <v>3</v>
      </c>
      <c r="AS378" s="238">
        <v>7</v>
      </c>
      <c r="AT378" s="238">
        <v>98</v>
      </c>
      <c r="AU378" s="238">
        <v>55</v>
      </c>
      <c r="AV378" s="238">
        <v>11</v>
      </c>
      <c r="AW378" s="238">
        <v>21</v>
      </c>
      <c r="AX378" s="238">
        <v>2</v>
      </c>
      <c r="AY378" s="238">
        <v>2</v>
      </c>
      <c r="AZ378" s="238">
        <v>3</v>
      </c>
      <c r="BA378" s="238">
        <v>21</v>
      </c>
      <c r="BB378" s="238">
        <v>65</v>
      </c>
      <c r="BC378" s="238" t="s">
        <v>354</v>
      </c>
      <c r="BD378" s="238">
        <v>98</v>
      </c>
      <c r="BE378" s="238">
        <v>5</v>
      </c>
      <c r="BI378" s="238">
        <v>7</v>
      </c>
      <c r="BJ378" s="238">
        <v>98</v>
      </c>
      <c r="BK378" s="238">
        <v>55</v>
      </c>
      <c r="BL378" s="238">
        <v>11</v>
      </c>
      <c r="BM378" s="238">
        <v>21</v>
      </c>
      <c r="CT378" s="238">
        <v>431334</v>
      </c>
      <c r="CU378" s="238">
        <v>4972827</v>
      </c>
      <c r="CV378" s="238">
        <v>44.905553500000003</v>
      </c>
      <c r="CW378" s="238">
        <v>-93.869804700000003</v>
      </c>
      <c r="CX378" s="238" t="s">
        <v>359</v>
      </c>
      <c r="CY378" s="238" t="s">
        <v>972</v>
      </c>
    </row>
    <row r="379" spans="1:103" x14ac:dyDescent="0.25">
      <c r="A379" s="238">
        <v>10702867</v>
      </c>
      <c r="B379" s="238">
        <v>3</v>
      </c>
      <c r="C379" s="238">
        <v>7</v>
      </c>
      <c r="D379" s="238">
        <v>166.96899999999999</v>
      </c>
      <c r="E379" s="238">
        <v>10</v>
      </c>
      <c r="G379" s="238" t="s">
        <v>936</v>
      </c>
      <c r="H379" s="238" t="s">
        <v>354</v>
      </c>
      <c r="I379" s="238">
        <v>25</v>
      </c>
      <c r="K379" s="238">
        <v>11506758</v>
      </c>
      <c r="L379" s="238">
        <v>112310086</v>
      </c>
      <c r="M379" s="238">
        <v>7</v>
      </c>
      <c r="N379" s="238">
        <v>2</v>
      </c>
      <c r="O379" s="238">
        <v>2011</v>
      </c>
      <c r="P379" s="238" t="s">
        <v>364</v>
      </c>
      <c r="Q379" s="238">
        <v>3</v>
      </c>
      <c r="S379" s="238">
        <v>5</v>
      </c>
      <c r="T379" s="238">
        <v>0</v>
      </c>
      <c r="U379" s="238">
        <v>1</v>
      </c>
      <c r="V379" s="238">
        <v>4</v>
      </c>
      <c r="W379" s="238">
        <v>32</v>
      </c>
      <c r="X379" s="238">
        <v>29</v>
      </c>
      <c r="Y379" s="238">
        <v>5</v>
      </c>
      <c r="Z379" s="238">
        <v>1</v>
      </c>
      <c r="AB379" s="238">
        <v>1</v>
      </c>
      <c r="AC379" s="238">
        <v>98</v>
      </c>
      <c r="AD379" s="238" t="s">
        <v>973</v>
      </c>
      <c r="AE379" s="238" t="s">
        <v>428</v>
      </c>
      <c r="AF379" s="238" t="s">
        <v>426</v>
      </c>
      <c r="AG379" s="238">
        <v>3</v>
      </c>
      <c r="AH379" s="238">
        <v>2</v>
      </c>
      <c r="AI379" s="238">
        <v>44</v>
      </c>
      <c r="AJ379" s="238">
        <v>3</v>
      </c>
      <c r="AK379" s="238">
        <v>21</v>
      </c>
      <c r="AL379" s="238">
        <v>55</v>
      </c>
      <c r="AM379" s="238" t="s">
        <v>354</v>
      </c>
      <c r="AN379" s="238">
        <v>5</v>
      </c>
      <c r="AO379" s="238">
        <v>15</v>
      </c>
      <c r="AT379" s="238">
        <v>22</v>
      </c>
      <c r="AU379" s="238">
        <v>55</v>
      </c>
      <c r="CT379" s="238">
        <v>431334</v>
      </c>
      <c r="CU379" s="238">
        <v>4972827</v>
      </c>
      <c r="CV379" s="238">
        <v>44.905553500000003</v>
      </c>
      <c r="CW379" s="238">
        <v>-93.869804700000003</v>
      </c>
      <c r="CX379" s="238" t="s">
        <v>359</v>
      </c>
      <c r="CY379" s="238" t="s">
        <v>974</v>
      </c>
    </row>
    <row r="380" spans="1:103" x14ac:dyDescent="0.25">
      <c r="A380" s="238">
        <v>10702197</v>
      </c>
      <c r="B380" s="238">
        <v>3</v>
      </c>
      <c r="C380" s="238">
        <v>7</v>
      </c>
      <c r="D380" s="238">
        <v>166.96899999999999</v>
      </c>
      <c r="E380" s="238">
        <v>10</v>
      </c>
      <c r="G380" s="238" t="s">
        <v>936</v>
      </c>
      <c r="H380" s="238" t="s">
        <v>354</v>
      </c>
      <c r="I380" s="238">
        <v>25</v>
      </c>
      <c r="K380" s="238">
        <v>11022753</v>
      </c>
      <c r="L380" s="238">
        <v>112010014</v>
      </c>
      <c r="M380" s="238">
        <v>7</v>
      </c>
      <c r="N380" s="238">
        <v>19</v>
      </c>
      <c r="O380" s="238">
        <v>2011</v>
      </c>
      <c r="P380" s="238" t="s">
        <v>368</v>
      </c>
      <c r="Q380" s="238">
        <v>18</v>
      </c>
      <c r="R380" s="238" t="s">
        <v>356</v>
      </c>
      <c r="S380" s="238">
        <v>5</v>
      </c>
      <c r="T380" s="238">
        <v>0</v>
      </c>
      <c r="U380" s="238">
        <v>1</v>
      </c>
      <c r="V380" s="238">
        <v>90</v>
      </c>
      <c r="W380" s="238">
        <v>92</v>
      </c>
      <c r="X380" s="238">
        <v>1</v>
      </c>
      <c r="Y380" s="238">
        <v>1</v>
      </c>
      <c r="Z380" s="238">
        <v>1</v>
      </c>
      <c r="AB380" s="238">
        <v>1</v>
      </c>
      <c r="AC380" s="238">
        <v>98</v>
      </c>
      <c r="AD380" s="238" t="s">
        <v>573</v>
      </c>
      <c r="AE380" s="238" t="s">
        <v>953</v>
      </c>
      <c r="AF380" s="238" t="s">
        <v>426</v>
      </c>
      <c r="AG380" s="238">
        <v>4</v>
      </c>
      <c r="AH380" s="238">
        <v>2</v>
      </c>
      <c r="AI380" s="238">
        <v>3</v>
      </c>
      <c r="AJ380" s="238">
        <v>4</v>
      </c>
      <c r="AK380" s="238">
        <v>21</v>
      </c>
      <c r="AL380" s="238">
        <v>37</v>
      </c>
      <c r="AM380" s="238" t="s">
        <v>354</v>
      </c>
      <c r="AN380" s="238">
        <v>5</v>
      </c>
      <c r="AO380" s="238">
        <v>1</v>
      </c>
      <c r="AS380" s="238">
        <v>7</v>
      </c>
      <c r="AT380" s="238">
        <v>22</v>
      </c>
      <c r="AU380" s="238">
        <v>55</v>
      </c>
      <c r="AV380" s="238">
        <v>11</v>
      </c>
      <c r="AW380" s="238">
        <v>21</v>
      </c>
      <c r="CT380" s="238">
        <v>431334</v>
      </c>
      <c r="CU380" s="238">
        <v>4972827</v>
      </c>
      <c r="CV380" s="238">
        <v>44.905553500000003</v>
      </c>
      <c r="CW380" s="238">
        <v>-93.869804700000003</v>
      </c>
      <c r="CX380" s="238" t="s">
        <v>359</v>
      </c>
      <c r="CY380" s="238" t="s">
        <v>975</v>
      </c>
    </row>
    <row r="381" spans="1:103" x14ac:dyDescent="0.25">
      <c r="A381" s="238">
        <v>10703810</v>
      </c>
      <c r="B381" s="238">
        <v>3</v>
      </c>
      <c r="C381" s="238">
        <v>7</v>
      </c>
      <c r="D381" s="238">
        <v>166.96899999999999</v>
      </c>
      <c r="E381" s="238">
        <v>10</v>
      </c>
      <c r="G381" s="238" t="s">
        <v>936</v>
      </c>
      <c r="H381" s="238" t="s">
        <v>354</v>
      </c>
      <c r="I381" s="238">
        <v>25</v>
      </c>
      <c r="K381" s="238">
        <v>11509790</v>
      </c>
      <c r="L381" s="238">
        <v>112810022</v>
      </c>
      <c r="M381" s="238">
        <v>10</v>
      </c>
      <c r="N381" s="238">
        <v>5</v>
      </c>
      <c r="O381" s="238">
        <v>2011</v>
      </c>
      <c r="P381" s="238" t="s">
        <v>355</v>
      </c>
      <c r="Q381" s="238">
        <v>5</v>
      </c>
      <c r="S381" s="238">
        <v>5</v>
      </c>
      <c r="T381" s="238">
        <v>0</v>
      </c>
      <c r="U381" s="238">
        <v>2</v>
      </c>
      <c r="V381" s="238">
        <v>1</v>
      </c>
      <c r="W381" s="238">
        <v>10</v>
      </c>
      <c r="X381" s="238">
        <v>1</v>
      </c>
      <c r="Y381" s="238">
        <v>4</v>
      </c>
      <c r="Z381" s="238">
        <v>2</v>
      </c>
      <c r="AB381" s="238">
        <v>1</v>
      </c>
      <c r="AC381" s="238">
        <v>98</v>
      </c>
      <c r="AD381" s="238" t="s">
        <v>973</v>
      </c>
      <c r="AE381" s="238" t="s">
        <v>428</v>
      </c>
      <c r="AF381" s="238" t="s">
        <v>426</v>
      </c>
      <c r="AG381" s="238">
        <v>7</v>
      </c>
      <c r="AH381" s="238">
        <v>2</v>
      </c>
      <c r="AI381" s="238">
        <v>3</v>
      </c>
      <c r="AJ381" s="238">
        <v>3</v>
      </c>
      <c r="AK381" s="238">
        <v>21</v>
      </c>
      <c r="AL381" s="238">
        <v>50</v>
      </c>
      <c r="AM381" s="238" t="s">
        <v>354</v>
      </c>
      <c r="AN381" s="238">
        <v>5</v>
      </c>
      <c r="AO381" s="238">
        <v>5</v>
      </c>
      <c r="AS381" s="238">
        <v>7</v>
      </c>
      <c r="AT381" s="238">
        <v>22</v>
      </c>
      <c r="AU381" s="238">
        <v>55</v>
      </c>
      <c r="AV381" s="238">
        <v>11</v>
      </c>
      <c r="AW381" s="238">
        <v>21</v>
      </c>
      <c r="AX381" s="238">
        <v>2</v>
      </c>
      <c r="AY381" s="238">
        <v>2</v>
      </c>
      <c r="AZ381" s="238">
        <v>3</v>
      </c>
      <c r="BA381" s="238">
        <v>21</v>
      </c>
      <c r="BB381" s="238">
        <v>50</v>
      </c>
      <c r="BC381" s="238" t="s">
        <v>354</v>
      </c>
      <c r="BD381" s="238">
        <v>5</v>
      </c>
      <c r="BE381" s="238">
        <v>1</v>
      </c>
      <c r="BI381" s="238">
        <v>7</v>
      </c>
      <c r="BJ381" s="238">
        <v>22</v>
      </c>
      <c r="BK381" s="238">
        <v>55</v>
      </c>
      <c r="BL381" s="238">
        <v>11</v>
      </c>
      <c r="BM381" s="238">
        <v>21</v>
      </c>
      <c r="CT381" s="238">
        <v>431334</v>
      </c>
      <c r="CU381" s="238">
        <v>4972827</v>
      </c>
      <c r="CV381" s="238">
        <v>44.905553500000003</v>
      </c>
      <c r="CW381" s="238">
        <v>-93.869804700000003</v>
      </c>
      <c r="CX381" s="238" t="s">
        <v>359</v>
      </c>
      <c r="CY381" s="238" t="s">
        <v>976</v>
      </c>
    </row>
    <row r="382" spans="1:103" x14ac:dyDescent="0.25">
      <c r="A382" s="238">
        <v>10773486</v>
      </c>
      <c r="B382" s="238">
        <v>3</v>
      </c>
      <c r="C382" s="238">
        <v>7</v>
      </c>
      <c r="D382" s="238">
        <v>166.96899999999999</v>
      </c>
      <c r="E382" s="238">
        <v>10</v>
      </c>
      <c r="G382" s="238" t="s">
        <v>936</v>
      </c>
      <c r="H382" s="238" t="s">
        <v>354</v>
      </c>
      <c r="I382" s="238">
        <v>25</v>
      </c>
      <c r="K382" s="238">
        <v>12001206</v>
      </c>
      <c r="L382" s="238">
        <v>120140151</v>
      </c>
      <c r="M382" s="238">
        <v>1</v>
      </c>
      <c r="N382" s="238">
        <v>14</v>
      </c>
      <c r="O382" s="238">
        <v>2012</v>
      </c>
      <c r="P382" s="238" t="s">
        <v>364</v>
      </c>
      <c r="Q382" s="238">
        <v>3</v>
      </c>
      <c r="S382" s="238">
        <v>5</v>
      </c>
      <c r="T382" s="238">
        <v>0</v>
      </c>
      <c r="U382" s="238">
        <v>1</v>
      </c>
      <c r="V382" s="238">
        <v>90</v>
      </c>
      <c r="W382" s="238">
        <v>32</v>
      </c>
      <c r="X382" s="238">
        <v>1</v>
      </c>
      <c r="Y382" s="238">
        <v>4</v>
      </c>
      <c r="Z382" s="238">
        <v>1</v>
      </c>
      <c r="AB382" s="238">
        <v>1</v>
      </c>
      <c r="AC382" s="238">
        <v>98</v>
      </c>
      <c r="AD382" s="238" t="s">
        <v>849</v>
      </c>
      <c r="AE382" s="238" t="s">
        <v>977</v>
      </c>
      <c r="AF382" s="238" t="s">
        <v>426</v>
      </c>
      <c r="AG382" s="238">
        <v>3</v>
      </c>
      <c r="AH382" s="238">
        <v>2</v>
      </c>
      <c r="AI382" s="238">
        <v>2</v>
      </c>
      <c r="AJ382" s="238">
        <v>2</v>
      </c>
      <c r="AK382" s="238">
        <v>21</v>
      </c>
      <c r="AL382" s="238">
        <v>24</v>
      </c>
      <c r="AM382" s="238" t="s">
        <v>354</v>
      </c>
      <c r="AN382" s="238">
        <v>10</v>
      </c>
      <c r="AO382" s="238">
        <v>18</v>
      </c>
      <c r="AP382" s="238">
        <v>3</v>
      </c>
      <c r="AT382" s="238">
        <v>22</v>
      </c>
      <c r="AU382" s="238">
        <v>15</v>
      </c>
      <c r="AV382" s="238">
        <v>11</v>
      </c>
      <c r="AW382" s="238">
        <v>21</v>
      </c>
      <c r="CT382" s="238">
        <v>431334</v>
      </c>
      <c r="CU382" s="238">
        <v>4972827</v>
      </c>
      <c r="CV382" s="238">
        <v>44.905553500000003</v>
      </c>
      <c r="CW382" s="238">
        <v>-93.869804700000003</v>
      </c>
      <c r="CX382" s="238" t="s">
        <v>359</v>
      </c>
      <c r="CY382" s="238" t="s">
        <v>978</v>
      </c>
    </row>
    <row r="383" spans="1:103" x14ac:dyDescent="0.25">
      <c r="A383" s="238">
        <v>10932325</v>
      </c>
      <c r="B383" s="238">
        <v>3</v>
      </c>
      <c r="C383" s="238">
        <v>7</v>
      </c>
      <c r="D383" s="238">
        <v>166.96899999999999</v>
      </c>
      <c r="E383" s="238">
        <v>10</v>
      </c>
      <c r="G383" s="238" t="s">
        <v>936</v>
      </c>
      <c r="H383" s="238" t="s">
        <v>354</v>
      </c>
      <c r="I383" s="238">
        <v>25</v>
      </c>
      <c r="K383" s="238">
        <v>14501663</v>
      </c>
      <c r="L383" s="238">
        <v>140340328</v>
      </c>
      <c r="M383" s="238">
        <v>1</v>
      </c>
      <c r="N383" s="238">
        <v>31</v>
      </c>
      <c r="O383" s="238">
        <v>2014</v>
      </c>
      <c r="P383" s="238" t="s">
        <v>362</v>
      </c>
      <c r="Q383" s="238">
        <v>15</v>
      </c>
      <c r="S383" s="238">
        <v>5</v>
      </c>
      <c r="T383" s="238">
        <v>0</v>
      </c>
      <c r="U383" s="238">
        <v>2</v>
      </c>
      <c r="V383" s="238">
        <v>1</v>
      </c>
      <c r="W383" s="238">
        <v>10</v>
      </c>
      <c r="X383" s="238">
        <v>1</v>
      </c>
      <c r="Y383" s="238">
        <v>1</v>
      </c>
      <c r="Z383" s="238">
        <v>1</v>
      </c>
      <c r="AA383" s="238">
        <v>2</v>
      </c>
      <c r="AB383" s="238">
        <v>5</v>
      </c>
      <c r="AC383" s="238">
        <v>98</v>
      </c>
      <c r="AD383" s="238" t="s">
        <v>973</v>
      </c>
      <c r="AE383" s="238" t="s">
        <v>428</v>
      </c>
      <c r="AF383" s="238" t="s">
        <v>426</v>
      </c>
      <c r="AG383" s="238">
        <v>7</v>
      </c>
      <c r="AH383" s="238">
        <v>2</v>
      </c>
      <c r="AI383" s="238">
        <v>2</v>
      </c>
      <c r="AJ383" s="238">
        <v>2</v>
      </c>
      <c r="AK383" s="238">
        <v>21</v>
      </c>
      <c r="AL383" s="238">
        <v>22</v>
      </c>
      <c r="AM383" s="238" t="s">
        <v>354</v>
      </c>
      <c r="AN383" s="238">
        <v>5</v>
      </c>
      <c r="AO383" s="238">
        <v>3</v>
      </c>
      <c r="AS383" s="238">
        <v>7</v>
      </c>
      <c r="AT383" s="238">
        <v>22</v>
      </c>
      <c r="AU383" s="238">
        <v>55</v>
      </c>
      <c r="AV383" s="238">
        <v>10</v>
      </c>
      <c r="AW383" s="238">
        <v>21</v>
      </c>
      <c r="AX383" s="238">
        <v>2</v>
      </c>
      <c r="AY383" s="238">
        <v>2</v>
      </c>
      <c r="AZ383" s="238">
        <v>2</v>
      </c>
      <c r="BA383" s="238">
        <v>21</v>
      </c>
      <c r="BB383" s="238">
        <v>51</v>
      </c>
      <c r="BC383" s="238" t="s">
        <v>363</v>
      </c>
      <c r="BD383" s="238">
        <v>5</v>
      </c>
      <c r="BE383" s="238">
        <v>1</v>
      </c>
      <c r="BI383" s="238">
        <v>7</v>
      </c>
      <c r="BJ383" s="238">
        <v>22</v>
      </c>
      <c r="BK383" s="238">
        <v>55</v>
      </c>
      <c r="BL383" s="238">
        <v>10</v>
      </c>
      <c r="BM383" s="238">
        <v>21</v>
      </c>
      <c r="CT383" s="238">
        <v>431334</v>
      </c>
      <c r="CU383" s="238">
        <v>4972827</v>
      </c>
      <c r="CV383" s="238">
        <v>44.905553500000003</v>
      </c>
      <c r="CW383" s="238">
        <v>-93.869804700000003</v>
      </c>
      <c r="CX383" s="238" t="s">
        <v>359</v>
      </c>
      <c r="CY383" s="238" t="s">
        <v>979</v>
      </c>
    </row>
    <row r="384" spans="1:103" x14ac:dyDescent="0.25">
      <c r="A384" s="238">
        <v>11022371</v>
      </c>
      <c r="B384" s="238">
        <v>3</v>
      </c>
      <c r="C384" s="238">
        <v>7</v>
      </c>
      <c r="D384" s="238">
        <v>166.96899999999999</v>
      </c>
      <c r="E384" s="238">
        <v>10</v>
      </c>
      <c r="G384" s="238" t="s">
        <v>936</v>
      </c>
      <c r="H384" s="238" t="s">
        <v>354</v>
      </c>
      <c r="I384" s="238">
        <v>25</v>
      </c>
      <c r="K384" s="238">
        <v>15510172</v>
      </c>
      <c r="L384" s="238">
        <v>152820287</v>
      </c>
      <c r="M384" s="238">
        <v>9</v>
      </c>
      <c r="N384" s="238">
        <v>30</v>
      </c>
      <c r="O384" s="238">
        <v>2015</v>
      </c>
      <c r="P384" s="238" t="s">
        <v>355</v>
      </c>
      <c r="Q384" s="238">
        <v>20</v>
      </c>
      <c r="R384" s="238" t="s">
        <v>356</v>
      </c>
      <c r="S384" s="238">
        <v>3</v>
      </c>
      <c r="T384" s="238">
        <v>0</v>
      </c>
      <c r="U384" s="238">
        <v>2</v>
      </c>
      <c r="V384" s="238">
        <v>10</v>
      </c>
      <c r="W384" s="238">
        <v>10</v>
      </c>
      <c r="X384" s="238">
        <v>15</v>
      </c>
      <c r="Y384" s="238">
        <v>6</v>
      </c>
      <c r="Z384" s="238">
        <v>1</v>
      </c>
      <c r="AB384" s="238">
        <v>1</v>
      </c>
      <c r="AC384" s="238">
        <v>98</v>
      </c>
      <c r="AD384" s="238">
        <v>7</v>
      </c>
      <c r="AE384" s="238">
        <v>25</v>
      </c>
      <c r="AF384" s="238" t="s">
        <v>426</v>
      </c>
      <c r="AG384" s="238">
        <v>5</v>
      </c>
      <c r="AH384" s="238">
        <v>2</v>
      </c>
      <c r="AI384" s="238">
        <v>50</v>
      </c>
      <c r="AJ384" s="238">
        <v>4</v>
      </c>
      <c r="AK384" s="238">
        <v>24</v>
      </c>
      <c r="AL384" s="238">
        <v>62</v>
      </c>
      <c r="AM384" s="238" t="s">
        <v>354</v>
      </c>
      <c r="AN384" s="238">
        <v>5</v>
      </c>
      <c r="AO384" s="238">
        <v>10</v>
      </c>
      <c r="AP384" s="238">
        <v>2</v>
      </c>
      <c r="AS384" s="238">
        <v>7</v>
      </c>
      <c r="AT384" s="238">
        <v>98</v>
      </c>
      <c r="AU384" s="238">
        <v>55</v>
      </c>
      <c r="AV384" s="238">
        <v>11</v>
      </c>
      <c r="AW384" s="238">
        <v>21</v>
      </c>
      <c r="AX384" s="238">
        <v>2</v>
      </c>
      <c r="AY384" s="238">
        <v>44</v>
      </c>
      <c r="AZ384" s="238">
        <v>4</v>
      </c>
      <c r="BA384" s="238">
        <v>21</v>
      </c>
      <c r="BB384" s="238">
        <v>48</v>
      </c>
      <c r="BC384" s="238" t="s">
        <v>354</v>
      </c>
      <c r="BD384" s="238">
        <v>5</v>
      </c>
      <c r="BE384" s="238">
        <v>1</v>
      </c>
      <c r="BI384" s="238">
        <v>7</v>
      </c>
      <c r="BJ384" s="238">
        <v>98</v>
      </c>
      <c r="BK384" s="238">
        <v>55</v>
      </c>
      <c r="BL384" s="238">
        <v>11</v>
      </c>
      <c r="BM384" s="238">
        <v>21</v>
      </c>
      <c r="CT384" s="238">
        <v>431334</v>
      </c>
      <c r="CU384" s="238">
        <v>4972827</v>
      </c>
      <c r="CV384" s="238">
        <v>44.905553500000003</v>
      </c>
      <c r="CW384" s="238">
        <v>-93.869804700000003</v>
      </c>
      <c r="CX384" s="238" t="s">
        <v>359</v>
      </c>
      <c r="CY384" s="238" t="s">
        <v>980</v>
      </c>
    </row>
    <row r="385" spans="1:103" x14ac:dyDescent="0.25">
      <c r="A385" s="238">
        <v>389557</v>
      </c>
      <c r="B385" s="238">
        <v>3</v>
      </c>
      <c r="C385" s="238">
        <v>7</v>
      </c>
      <c r="D385" s="238">
        <v>166.97</v>
      </c>
      <c r="E385" s="238">
        <v>10</v>
      </c>
      <c r="G385" s="238" t="s">
        <v>948</v>
      </c>
      <c r="H385" s="238" t="s">
        <v>354</v>
      </c>
      <c r="I385" s="238">
        <v>25</v>
      </c>
      <c r="K385" s="238">
        <v>16511920</v>
      </c>
      <c r="M385" s="238">
        <v>10</v>
      </c>
      <c r="N385" s="238">
        <v>26</v>
      </c>
      <c r="O385" s="238">
        <v>2016</v>
      </c>
      <c r="P385" s="238" t="s">
        <v>355</v>
      </c>
      <c r="Q385" s="238">
        <v>6</v>
      </c>
      <c r="S385" s="238">
        <v>4</v>
      </c>
      <c r="T385" s="238">
        <v>0</v>
      </c>
      <c r="U385" s="238">
        <v>2</v>
      </c>
      <c r="V385" s="238">
        <v>12</v>
      </c>
      <c r="W385" s="238">
        <v>10</v>
      </c>
      <c r="X385" s="238">
        <v>7</v>
      </c>
      <c r="Y385" s="238">
        <v>4</v>
      </c>
      <c r="Z385" s="238">
        <v>2</v>
      </c>
      <c r="AA385" s="238">
        <v>3</v>
      </c>
      <c r="AB385" s="238">
        <v>2</v>
      </c>
      <c r="AC385" s="238">
        <v>98</v>
      </c>
      <c r="AD385" s="238" t="s">
        <v>581</v>
      </c>
      <c r="AF385" s="238" t="s">
        <v>447</v>
      </c>
      <c r="AG385" s="238">
        <v>7</v>
      </c>
      <c r="AH385" s="238">
        <v>2</v>
      </c>
      <c r="AI385" s="238">
        <v>2</v>
      </c>
      <c r="AJ385" s="238">
        <v>3</v>
      </c>
      <c r="AK385" s="238">
        <v>21</v>
      </c>
      <c r="AL385" s="238">
        <v>60</v>
      </c>
      <c r="AM385" s="238" t="s">
        <v>354</v>
      </c>
      <c r="AN385" s="238">
        <v>5</v>
      </c>
      <c r="AO385" s="238">
        <v>4</v>
      </c>
      <c r="AS385" s="238">
        <v>12</v>
      </c>
      <c r="AT385" s="238">
        <v>22</v>
      </c>
      <c r="AV385" s="238">
        <v>11</v>
      </c>
      <c r="AW385" s="238">
        <v>21</v>
      </c>
      <c r="AX385" s="238">
        <v>2</v>
      </c>
      <c r="AY385" s="238">
        <v>2</v>
      </c>
      <c r="AZ385" s="238">
        <v>3</v>
      </c>
      <c r="BA385" s="238">
        <v>26</v>
      </c>
      <c r="BB385" s="238">
        <v>55</v>
      </c>
      <c r="BC385" s="238" t="s">
        <v>363</v>
      </c>
      <c r="BD385" s="238">
        <v>5</v>
      </c>
      <c r="BE385" s="238">
        <v>1</v>
      </c>
      <c r="BI385" s="238">
        <v>12</v>
      </c>
      <c r="BJ385" s="238">
        <v>22</v>
      </c>
      <c r="BL385" s="238">
        <v>11</v>
      </c>
      <c r="BM385" s="238">
        <v>21</v>
      </c>
      <c r="CT385" s="238">
        <v>431322.50444500998</v>
      </c>
      <c r="CU385" s="238">
        <v>4972852.3495046999</v>
      </c>
      <c r="CV385" s="238">
        <v>44.905783880000001</v>
      </c>
      <c r="CW385" s="238">
        <v>-93.869947969999998</v>
      </c>
      <c r="CX385" s="238" t="s">
        <v>359</v>
      </c>
      <c r="CY385" s="238" t="s">
        <v>981</v>
      </c>
    </row>
    <row r="386" spans="1:103" x14ac:dyDescent="0.25">
      <c r="A386" s="238">
        <v>380741</v>
      </c>
      <c r="B386" s="238">
        <v>3</v>
      </c>
      <c r="C386" s="238">
        <v>7</v>
      </c>
      <c r="D386" s="238">
        <v>166.97200000000001</v>
      </c>
      <c r="E386" s="238">
        <v>10</v>
      </c>
      <c r="G386" s="238" t="s">
        <v>948</v>
      </c>
      <c r="H386" s="238" t="s">
        <v>354</v>
      </c>
      <c r="I386" s="238">
        <v>25</v>
      </c>
      <c r="K386" s="238">
        <v>16509770</v>
      </c>
      <c r="M386" s="238">
        <v>9</v>
      </c>
      <c r="N386" s="238">
        <v>4</v>
      </c>
      <c r="O386" s="238">
        <v>2016</v>
      </c>
      <c r="P386" s="238" t="s">
        <v>366</v>
      </c>
      <c r="Q386" s="238">
        <v>14</v>
      </c>
      <c r="R386" s="238" t="s">
        <v>419</v>
      </c>
      <c r="S386" s="238">
        <v>4</v>
      </c>
      <c r="T386" s="238">
        <v>0</v>
      </c>
      <c r="U386" s="238">
        <v>1</v>
      </c>
      <c r="W386" s="238">
        <v>47</v>
      </c>
      <c r="X386" s="238">
        <v>3</v>
      </c>
      <c r="Y386" s="238">
        <v>1</v>
      </c>
      <c r="Z386" s="238">
        <v>2</v>
      </c>
      <c r="AB386" s="238">
        <v>1</v>
      </c>
      <c r="AC386" s="238">
        <v>98</v>
      </c>
      <c r="AD386" s="238" t="s">
        <v>982</v>
      </c>
      <c r="AF386" s="238" t="s">
        <v>426</v>
      </c>
      <c r="AG386" s="238">
        <v>3</v>
      </c>
      <c r="AH386" s="238">
        <v>2</v>
      </c>
      <c r="AI386" s="238">
        <v>2</v>
      </c>
      <c r="AJ386" s="238">
        <v>1</v>
      </c>
      <c r="AK386" s="238">
        <v>21</v>
      </c>
      <c r="AL386" s="238">
        <v>28</v>
      </c>
      <c r="AM386" s="238" t="s">
        <v>363</v>
      </c>
      <c r="AN386" s="238">
        <v>11</v>
      </c>
      <c r="AO386" s="238">
        <v>69</v>
      </c>
      <c r="AP386" s="238">
        <v>90</v>
      </c>
      <c r="AS386" s="238">
        <v>14</v>
      </c>
      <c r="AT386" s="238">
        <v>20</v>
      </c>
      <c r="AU386" s="238">
        <v>55</v>
      </c>
      <c r="AV386" s="238">
        <v>11</v>
      </c>
      <c r="AW386" s="238">
        <v>21</v>
      </c>
      <c r="CT386" s="238">
        <v>431330.97112861002</v>
      </c>
      <c r="CU386" s="238">
        <v>4972835.4161374997</v>
      </c>
      <c r="CV386" s="238">
        <v>44.905632279999999</v>
      </c>
      <c r="CW386" s="238">
        <v>-93.869838439999995</v>
      </c>
      <c r="CX386" s="238" t="s">
        <v>359</v>
      </c>
      <c r="CY386" s="238" t="s">
        <v>983</v>
      </c>
    </row>
    <row r="387" spans="1:103" x14ac:dyDescent="0.25">
      <c r="A387" s="238">
        <v>745960</v>
      </c>
      <c r="B387" s="238">
        <v>3</v>
      </c>
      <c r="C387" s="238">
        <v>7</v>
      </c>
      <c r="D387" s="238">
        <v>166.976</v>
      </c>
      <c r="E387" s="238">
        <v>10</v>
      </c>
      <c r="G387" s="238" t="s">
        <v>948</v>
      </c>
      <c r="H387" s="238" t="s">
        <v>354</v>
      </c>
      <c r="I387" s="238">
        <v>25</v>
      </c>
      <c r="K387" s="238">
        <v>19026980</v>
      </c>
      <c r="M387" s="238">
        <v>9</v>
      </c>
      <c r="N387" s="238">
        <v>9</v>
      </c>
      <c r="O387" s="238">
        <v>2019</v>
      </c>
      <c r="P387" s="238" t="s">
        <v>361</v>
      </c>
      <c r="Q387" s="238">
        <v>6</v>
      </c>
      <c r="R387" s="238" t="s">
        <v>419</v>
      </c>
      <c r="S387" s="238">
        <v>5</v>
      </c>
      <c r="T387" s="238">
        <v>0</v>
      </c>
      <c r="U387" s="238">
        <v>2</v>
      </c>
      <c r="V387" s="238">
        <v>12</v>
      </c>
      <c r="W387" s="238">
        <v>10</v>
      </c>
      <c r="X387" s="238">
        <v>7</v>
      </c>
      <c r="Y387" s="238">
        <v>4</v>
      </c>
      <c r="Z387" s="238">
        <v>1</v>
      </c>
      <c r="AB387" s="238">
        <v>1</v>
      </c>
      <c r="AC387" s="238">
        <v>98</v>
      </c>
      <c r="AD387" s="238" t="s">
        <v>581</v>
      </c>
      <c r="AE387" s="238" t="s">
        <v>967</v>
      </c>
      <c r="AF387" s="238" t="s">
        <v>426</v>
      </c>
      <c r="AG387" s="238">
        <v>7</v>
      </c>
      <c r="AH387" s="238">
        <v>2</v>
      </c>
      <c r="AI387" s="238">
        <v>2</v>
      </c>
      <c r="AJ387" s="238">
        <v>3</v>
      </c>
      <c r="AK387" s="238">
        <v>21</v>
      </c>
      <c r="AL387" s="238">
        <v>28</v>
      </c>
      <c r="AM387" s="238" t="s">
        <v>363</v>
      </c>
      <c r="AN387" s="238">
        <v>5</v>
      </c>
      <c r="AO387" s="238">
        <v>1</v>
      </c>
      <c r="AS387" s="238">
        <v>90</v>
      </c>
      <c r="AT387" s="238">
        <v>9</v>
      </c>
      <c r="AU387" s="238">
        <v>30</v>
      </c>
      <c r="AV387" s="238">
        <v>13</v>
      </c>
      <c r="AW387" s="238">
        <v>21</v>
      </c>
      <c r="AX387" s="238">
        <v>2</v>
      </c>
      <c r="AY387" s="238">
        <v>2</v>
      </c>
      <c r="AZ387" s="238">
        <v>3</v>
      </c>
      <c r="BA387" s="238">
        <v>21</v>
      </c>
      <c r="BB387" s="238">
        <v>47</v>
      </c>
      <c r="BC387" s="238" t="s">
        <v>363</v>
      </c>
      <c r="BD387" s="238">
        <v>5</v>
      </c>
      <c r="BE387" s="238">
        <v>1</v>
      </c>
      <c r="BI387" s="238">
        <v>90</v>
      </c>
      <c r="BJ387" s="238">
        <v>9</v>
      </c>
      <c r="BK387" s="238">
        <v>30</v>
      </c>
      <c r="BL387" s="238">
        <v>13</v>
      </c>
      <c r="BM387" s="238">
        <v>21</v>
      </c>
      <c r="CT387" s="238">
        <v>431347.56950935599</v>
      </c>
      <c r="CU387" s="238">
        <v>4972823.2768253498</v>
      </c>
      <c r="CV387" s="238">
        <v>44.905524610000001</v>
      </c>
      <c r="CW387" s="238">
        <v>-93.86962656</v>
      </c>
      <c r="CX387" s="238" t="s">
        <v>359</v>
      </c>
      <c r="CY387" s="238" t="s">
        <v>984</v>
      </c>
    </row>
    <row r="388" spans="1:103" x14ac:dyDescent="0.25">
      <c r="A388" s="238">
        <v>370426</v>
      </c>
      <c r="B388" s="238">
        <v>3</v>
      </c>
      <c r="C388" s="238">
        <v>7</v>
      </c>
      <c r="D388" s="238">
        <v>166.98599999999999</v>
      </c>
      <c r="E388" s="238">
        <v>10</v>
      </c>
      <c r="G388" s="238" t="s">
        <v>948</v>
      </c>
      <c r="H388" s="238" t="s">
        <v>354</v>
      </c>
      <c r="I388" s="238">
        <v>25</v>
      </c>
      <c r="K388" s="238">
        <v>16508051</v>
      </c>
      <c r="M388" s="238">
        <v>7</v>
      </c>
      <c r="N388" s="238">
        <v>21</v>
      </c>
      <c r="O388" s="238">
        <v>2016</v>
      </c>
      <c r="P388" s="238" t="s">
        <v>384</v>
      </c>
      <c r="Q388" s="238">
        <v>9</v>
      </c>
      <c r="R388" s="238">
        <v>98</v>
      </c>
      <c r="S388" s="238">
        <v>5</v>
      </c>
      <c r="T388" s="238">
        <v>0</v>
      </c>
      <c r="U388" s="238">
        <v>2</v>
      </c>
      <c r="V388" s="238">
        <v>10</v>
      </c>
      <c r="W388" s="238">
        <v>10</v>
      </c>
      <c r="X388" s="238">
        <v>7</v>
      </c>
      <c r="Y388" s="238">
        <v>1</v>
      </c>
      <c r="Z388" s="238">
        <v>1</v>
      </c>
      <c r="AB388" s="238">
        <v>1</v>
      </c>
      <c r="AC388" s="238">
        <v>98</v>
      </c>
      <c r="AD388" s="238" t="s">
        <v>581</v>
      </c>
      <c r="AF388" s="238" t="s">
        <v>447</v>
      </c>
      <c r="AG388" s="238">
        <v>5</v>
      </c>
      <c r="AH388" s="238">
        <v>2</v>
      </c>
      <c r="AI388" s="238">
        <v>3</v>
      </c>
      <c r="AJ388" s="238">
        <v>1</v>
      </c>
      <c r="AK388" s="238">
        <v>32</v>
      </c>
      <c r="AL388" s="238">
        <v>63</v>
      </c>
      <c r="AM388" s="238" t="s">
        <v>354</v>
      </c>
      <c r="AN388" s="238">
        <v>5</v>
      </c>
      <c r="AO388" s="238">
        <v>99</v>
      </c>
      <c r="AS388" s="238">
        <v>90</v>
      </c>
      <c r="AT388" s="238">
        <v>22</v>
      </c>
      <c r="AU388" s="238">
        <v>55</v>
      </c>
      <c r="AV388" s="238">
        <v>12</v>
      </c>
      <c r="AW388" s="238">
        <v>21</v>
      </c>
      <c r="AX388" s="238">
        <v>2</v>
      </c>
      <c r="AY388" s="238">
        <v>2</v>
      </c>
      <c r="AZ388" s="238">
        <v>3</v>
      </c>
      <c r="BA388" s="238">
        <v>21</v>
      </c>
      <c r="BB388" s="238">
        <v>59</v>
      </c>
      <c r="BC388" s="238" t="s">
        <v>354</v>
      </c>
      <c r="BD388" s="238">
        <v>5</v>
      </c>
      <c r="BE388" s="238">
        <v>99</v>
      </c>
      <c r="BI388" s="238">
        <v>90</v>
      </c>
      <c r="BJ388" s="238">
        <v>22</v>
      </c>
      <c r="BK388" s="238">
        <v>55</v>
      </c>
      <c r="BL388" s="238">
        <v>11</v>
      </c>
      <c r="BM388" s="238">
        <v>21</v>
      </c>
      <c r="CT388" s="238">
        <v>431347.90449580899</v>
      </c>
      <c r="CU388" s="238">
        <v>4972852.3495046999</v>
      </c>
      <c r="CV388" s="238">
        <v>44.905786329999998</v>
      </c>
      <c r="CW388" s="238">
        <v>-93.869626260000004</v>
      </c>
      <c r="CX388" s="238" t="s">
        <v>359</v>
      </c>
      <c r="CY388" s="238" t="s">
        <v>985</v>
      </c>
    </row>
    <row r="389" spans="1:103" x14ac:dyDescent="0.25">
      <c r="A389" s="238">
        <v>415576</v>
      </c>
      <c r="B389" s="238">
        <v>3</v>
      </c>
      <c r="C389" s="238">
        <v>7</v>
      </c>
      <c r="D389" s="238">
        <v>166.988</v>
      </c>
      <c r="E389" s="238">
        <v>10</v>
      </c>
      <c r="G389" s="238" t="s">
        <v>948</v>
      </c>
      <c r="H389" s="238" t="s">
        <v>354</v>
      </c>
      <c r="I389" s="238">
        <v>25</v>
      </c>
      <c r="K389" s="238">
        <v>17001656</v>
      </c>
      <c r="M389" s="238">
        <v>1</v>
      </c>
      <c r="N389" s="238">
        <v>16</v>
      </c>
      <c r="O389" s="238">
        <v>2017</v>
      </c>
      <c r="P389" s="238" t="s">
        <v>361</v>
      </c>
      <c r="Q389" s="238">
        <v>7</v>
      </c>
      <c r="R389" s="238" t="s">
        <v>356</v>
      </c>
      <c r="S389" s="238">
        <v>5</v>
      </c>
      <c r="T389" s="238">
        <v>0</v>
      </c>
      <c r="U389" s="238">
        <v>2</v>
      </c>
      <c r="V389" s="238">
        <v>12</v>
      </c>
      <c r="W389" s="238">
        <v>10</v>
      </c>
      <c r="X389" s="238">
        <v>7</v>
      </c>
      <c r="Y389" s="238">
        <v>4</v>
      </c>
      <c r="Z389" s="238">
        <v>1</v>
      </c>
      <c r="AB389" s="238">
        <v>1</v>
      </c>
      <c r="AC389" s="238">
        <v>98</v>
      </c>
      <c r="AD389" s="238" t="s">
        <v>581</v>
      </c>
      <c r="AF389" s="238" t="s">
        <v>447</v>
      </c>
      <c r="AG389" s="238">
        <v>7</v>
      </c>
      <c r="AH389" s="238">
        <v>2</v>
      </c>
      <c r="AI389" s="238">
        <v>4</v>
      </c>
      <c r="AJ389" s="238">
        <v>4</v>
      </c>
      <c r="AK389" s="238">
        <v>34</v>
      </c>
      <c r="AL389" s="238">
        <v>30</v>
      </c>
      <c r="AM389" s="238" t="s">
        <v>354</v>
      </c>
      <c r="AN389" s="238">
        <v>5</v>
      </c>
      <c r="AO389" s="238">
        <v>1</v>
      </c>
      <c r="AS389" s="238">
        <v>15</v>
      </c>
      <c r="AT389" s="238">
        <v>22</v>
      </c>
      <c r="AU389" s="238">
        <v>55</v>
      </c>
      <c r="AV389" s="238">
        <v>11</v>
      </c>
      <c r="AW389" s="238">
        <v>21</v>
      </c>
      <c r="AX389" s="238">
        <v>1</v>
      </c>
      <c r="AY389" s="238">
        <v>4</v>
      </c>
      <c r="AZ389" s="238">
        <v>4</v>
      </c>
      <c r="BA389" s="238">
        <v>99</v>
      </c>
      <c r="BI389" s="238">
        <v>15</v>
      </c>
      <c r="BJ389" s="238">
        <v>22</v>
      </c>
      <c r="BK389" s="238">
        <v>55</v>
      </c>
      <c r="BL389" s="238">
        <v>11</v>
      </c>
      <c r="BM389" s="238">
        <v>21</v>
      </c>
      <c r="CT389" s="238">
        <v>431349.43037839798</v>
      </c>
      <c r="CU389" s="238">
        <v>4972848.6335810097</v>
      </c>
      <c r="CV389" s="238">
        <v>44.90575303</v>
      </c>
      <c r="CW389" s="238">
        <v>-93.869606430000005</v>
      </c>
      <c r="CX389" s="238" t="s">
        <v>359</v>
      </c>
      <c r="CY389" s="238" t="s">
        <v>986</v>
      </c>
    </row>
    <row r="390" spans="1:103" x14ac:dyDescent="0.25">
      <c r="A390" s="238">
        <v>501093</v>
      </c>
      <c r="B390" s="238">
        <v>3</v>
      </c>
      <c r="C390" s="238">
        <v>7</v>
      </c>
      <c r="D390" s="238">
        <v>167.02799999999999</v>
      </c>
      <c r="E390" s="238">
        <v>10</v>
      </c>
      <c r="G390" s="238" t="s">
        <v>948</v>
      </c>
      <c r="H390" s="238" t="s">
        <v>354</v>
      </c>
      <c r="I390" s="238">
        <v>25</v>
      </c>
      <c r="K390" s="238">
        <v>17030194</v>
      </c>
      <c r="M390" s="238">
        <v>9</v>
      </c>
      <c r="N390" s="238">
        <v>14</v>
      </c>
      <c r="O390" s="238">
        <v>2017</v>
      </c>
      <c r="P390" s="238" t="s">
        <v>384</v>
      </c>
      <c r="Q390" s="238">
        <v>7</v>
      </c>
      <c r="R390" s="238">
        <v>98</v>
      </c>
      <c r="S390" s="238">
        <v>5</v>
      </c>
      <c r="T390" s="238">
        <v>0</v>
      </c>
      <c r="U390" s="238">
        <v>2</v>
      </c>
      <c r="V390" s="238">
        <v>12</v>
      </c>
      <c r="W390" s="238">
        <v>10</v>
      </c>
      <c r="X390" s="238">
        <v>7</v>
      </c>
      <c r="Y390" s="238">
        <v>1</v>
      </c>
      <c r="Z390" s="238">
        <v>1</v>
      </c>
      <c r="AB390" s="238">
        <v>1</v>
      </c>
      <c r="AC390" s="238">
        <v>98</v>
      </c>
      <c r="AD390" s="238" t="s">
        <v>581</v>
      </c>
      <c r="AF390" s="238" t="s">
        <v>426</v>
      </c>
      <c r="AG390" s="238">
        <v>7</v>
      </c>
      <c r="AH390" s="238">
        <v>2</v>
      </c>
      <c r="AI390" s="238">
        <v>4</v>
      </c>
      <c r="AJ390" s="238">
        <v>3</v>
      </c>
      <c r="AK390" s="238">
        <v>25</v>
      </c>
      <c r="AL390" s="238">
        <v>24</v>
      </c>
      <c r="AM390" s="238" t="s">
        <v>354</v>
      </c>
      <c r="AN390" s="238">
        <v>5</v>
      </c>
      <c r="AO390" s="238">
        <v>66</v>
      </c>
      <c r="AS390" s="238">
        <v>90</v>
      </c>
      <c r="AT390" s="238">
        <v>9</v>
      </c>
      <c r="AU390" s="238">
        <v>55</v>
      </c>
      <c r="AV390" s="238">
        <v>11</v>
      </c>
      <c r="AW390" s="238">
        <v>21</v>
      </c>
      <c r="AX390" s="238">
        <v>2</v>
      </c>
      <c r="AY390" s="238">
        <v>3</v>
      </c>
      <c r="AZ390" s="238">
        <v>3</v>
      </c>
      <c r="BA390" s="238">
        <v>21</v>
      </c>
      <c r="BB390" s="238">
        <v>38</v>
      </c>
      <c r="BC390" s="238" t="s">
        <v>354</v>
      </c>
      <c r="BD390" s="238">
        <v>5</v>
      </c>
      <c r="BE390" s="238">
        <v>4</v>
      </c>
      <c r="BI390" s="238">
        <v>90</v>
      </c>
      <c r="BJ390" s="238">
        <v>9</v>
      </c>
      <c r="BK390" s="238">
        <v>55</v>
      </c>
      <c r="BL390" s="238">
        <v>11</v>
      </c>
      <c r="BM390" s="238">
        <v>21</v>
      </c>
      <c r="CT390" s="238">
        <v>431424.20732385101</v>
      </c>
      <c r="CU390" s="238">
        <v>4972841.7830396201</v>
      </c>
      <c r="CV390" s="238">
        <v>44.905698569999998</v>
      </c>
      <c r="CW390" s="238">
        <v>-93.868658400000001</v>
      </c>
      <c r="CX390" s="238" t="s">
        <v>359</v>
      </c>
      <c r="CY390" s="238" t="s">
        <v>987</v>
      </c>
    </row>
    <row r="391" spans="1:103" x14ac:dyDescent="0.25">
      <c r="A391" s="238">
        <v>763754</v>
      </c>
      <c r="B391" s="238">
        <v>3</v>
      </c>
      <c r="C391" s="238">
        <v>7</v>
      </c>
      <c r="D391" s="238">
        <v>167.32</v>
      </c>
      <c r="E391" s="238">
        <v>10</v>
      </c>
      <c r="G391" s="238" t="s">
        <v>948</v>
      </c>
      <c r="H391" s="238" t="s">
        <v>354</v>
      </c>
      <c r="I391" s="238">
        <v>25</v>
      </c>
      <c r="K391" s="238">
        <v>19514040</v>
      </c>
      <c r="M391" s="238">
        <v>11</v>
      </c>
      <c r="N391" s="238">
        <v>18</v>
      </c>
      <c r="O391" s="238">
        <v>2019</v>
      </c>
      <c r="P391" s="238" t="s">
        <v>361</v>
      </c>
      <c r="Q391" s="238">
        <v>17</v>
      </c>
      <c r="R391" s="238" t="s">
        <v>356</v>
      </c>
      <c r="S391" s="238">
        <v>3</v>
      </c>
      <c r="T391" s="238">
        <v>0</v>
      </c>
      <c r="U391" s="238">
        <v>1</v>
      </c>
      <c r="W391" s="238">
        <v>28</v>
      </c>
      <c r="X391" s="238">
        <v>2</v>
      </c>
      <c r="Y391" s="238">
        <v>3</v>
      </c>
      <c r="Z391" s="238">
        <v>2</v>
      </c>
      <c r="AB391" s="238">
        <v>1</v>
      </c>
      <c r="AC391" s="238">
        <v>98</v>
      </c>
      <c r="AD391" s="238">
        <v>7</v>
      </c>
      <c r="AF391" s="238" t="s">
        <v>426</v>
      </c>
      <c r="AG391" s="238">
        <v>3</v>
      </c>
      <c r="AH391" s="238">
        <v>2</v>
      </c>
      <c r="AI391" s="238">
        <v>2</v>
      </c>
      <c r="AJ391" s="238">
        <v>4</v>
      </c>
      <c r="AK391" s="238">
        <v>21</v>
      </c>
      <c r="AL391" s="238">
        <v>29</v>
      </c>
      <c r="AM391" s="238" t="s">
        <v>363</v>
      </c>
      <c r="AN391" s="238">
        <v>9</v>
      </c>
      <c r="AO391" s="238">
        <v>71</v>
      </c>
      <c r="AP391" s="238">
        <v>72</v>
      </c>
      <c r="AS391" s="238">
        <v>12</v>
      </c>
      <c r="AT391" s="238">
        <v>9</v>
      </c>
      <c r="AU391" s="238">
        <v>60</v>
      </c>
      <c r="AV391" s="238">
        <v>11</v>
      </c>
      <c r="AW391" s="238">
        <v>21</v>
      </c>
      <c r="CT391" s="238">
        <v>431881.30556261202</v>
      </c>
      <c r="CU391" s="238">
        <v>4972839.6494792998</v>
      </c>
      <c r="CV391" s="238">
        <v>44.905723260000002</v>
      </c>
      <c r="CW391" s="238">
        <v>-93.862868649999996</v>
      </c>
      <c r="CX391" s="238" t="s">
        <v>359</v>
      </c>
      <c r="CY391" s="238" t="s">
        <v>988</v>
      </c>
    </row>
    <row r="392" spans="1:103" x14ac:dyDescent="0.25">
      <c r="A392" s="238">
        <v>10852369</v>
      </c>
      <c r="B392" s="238">
        <v>3</v>
      </c>
      <c r="C392" s="238">
        <v>7</v>
      </c>
      <c r="D392" s="238">
        <v>167.45099999999999</v>
      </c>
      <c r="E392" s="238">
        <v>10</v>
      </c>
      <c r="G392" s="238" t="s">
        <v>936</v>
      </c>
      <c r="H392" s="238" t="s">
        <v>354</v>
      </c>
      <c r="I392" s="238">
        <v>25</v>
      </c>
      <c r="K392" s="238">
        <v>13017064</v>
      </c>
      <c r="L392" s="238">
        <v>131670049</v>
      </c>
      <c r="M392" s="238">
        <v>6</v>
      </c>
      <c r="N392" s="238">
        <v>10</v>
      </c>
      <c r="O392" s="238">
        <v>2013</v>
      </c>
      <c r="P392" s="238" t="s">
        <v>361</v>
      </c>
      <c r="Q392" s="238">
        <v>6</v>
      </c>
      <c r="R392" s="238" t="s">
        <v>369</v>
      </c>
      <c r="S392" s="238">
        <v>5</v>
      </c>
      <c r="T392" s="238">
        <v>0</v>
      </c>
      <c r="U392" s="238">
        <v>1</v>
      </c>
      <c r="V392" s="238">
        <v>8</v>
      </c>
      <c r="W392" s="238">
        <v>16</v>
      </c>
      <c r="X392" s="238">
        <v>2</v>
      </c>
      <c r="Y392" s="238">
        <v>1</v>
      </c>
      <c r="Z392" s="238">
        <v>1</v>
      </c>
      <c r="AB392" s="238">
        <v>1</v>
      </c>
      <c r="AC392" s="238">
        <v>98</v>
      </c>
      <c r="AD392" s="238" t="s">
        <v>424</v>
      </c>
      <c r="AE392" s="238" t="s">
        <v>953</v>
      </c>
      <c r="AF392" s="238" t="s">
        <v>426</v>
      </c>
      <c r="AG392" s="238">
        <v>4</v>
      </c>
      <c r="AH392" s="238">
        <v>2</v>
      </c>
      <c r="AI392" s="238">
        <v>3</v>
      </c>
      <c r="AJ392" s="238">
        <v>3</v>
      </c>
      <c r="AK392" s="238">
        <v>21</v>
      </c>
      <c r="AL392" s="238">
        <v>35</v>
      </c>
      <c r="AM392" s="238" t="s">
        <v>354</v>
      </c>
      <c r="AN392" s="238">
        <v>5</v>
      </c>
      <c r="AO392" s="238">
        <v>1</v>
      </c>
      <c r="AS392" s="238">
        <v>3</v>
      </c>
      <c r="AT392" s="238">
        <v>98</v>
      </c>
      <c r="AU392" s="238">
        <v>55</v>
      </c>
      <c r="AV392" s="238">
        <v>11</v>
      </c>
      <c r="AW392" s="238">
        <v>21</v>
      </c>
      <c r="CT392" s="238">
        <v>432106</v>
      </c>
      <c r="CU392" s="238">
        <v>4972817</v>
      </c>
      <c r="CV392" s="238">
        <v>44.905544399999997</v>
      </c>
      <c r="CW392" s="238">
        <v>-93.860023799999993</v>
      </c>
      <c r="CX392" s="238" t="s">
        <v>359</v>
      </c>
      <c r="CY392" s="238" t="s">
        <v>989</v>
      </c>
    </row>
    <row r="393" spans="1:103" x14ac:dyDescent="0.25">
      <c r="A393" s="238">
        <v>10850681</v>
      </c>
      <c r="B393" s="238">
        <v>3</v>
      </c>
      <c r="C393" s="238">
        <v>7</v>
      </c>
      <c r="D393" s="238">
        <v>167.48099999999999</v>
      </c>
      <c r="E393" s="238">
        <v>10</v>
      </c>
      <c r="G393" s="238" t="s">
        <v>936</v>
      </c>
      <c r="H393" s="238" t="s">
        <v>354</v>
      </c>
      <c r="I393" s="238">
        <v>25</v>
      </c>
      <c r="K393" s="238">
        <v>13008012</v>
      </c>
      <c r="L393" s="238">
        <v>130780108</v>
      </c>
      <c r="M393" s="238">
        <v>3</v>
      </c>
      <c r="N393" s="238">
        <v>19</v>
      </c>
      <c r="O393" s="238">
        <v>2013</v>
      </c>
      <c r="P393" s="238" t="s">
        <v>368</v>
      </c>
      <c r="Q393" s="238">
        <v>7</v>
      </c>
      <c r="S393" s="238">
        <v>3</v>
      </c>
      <c r="T393" s="238">
        <v>0</v>
      </c>
      <c r="U393" s="238">
        <v>2</v>
      </c>
      <c r="V393" s="238">
        <v>8</v>
      </c>
      <c r="W393" s="238">
        <v>10</v>
      </c>
      <c r="X393" s="238">
        <v>2</v>
      </c>
      <c r="Y393" s="238">
        <v>1</v>
      </c>
      <c r="Z393" s="238">
        <v>1</v>
      </c>
      <c r="AB393" s="238">
        <v>5</v>
      </c>
      <c r="AC393" s="238">
        <v>98</v>
      </c>
      <c r="AD393" s="238" t="s">
        <v>481</v>
      </c>
      <c r="AE393" s="238" t="s">
        <v>990</v>
      </c>
      <c r="AF393" s="238" t="s">
        <v>426</v>
      </c>
      <c r="AG393" s="238">
        <v>8</v>
      </c>
      <c r="AH393" s="238">
        <v>2</v>
      </c>
      <c r="AI393" s="238">
        <v>4</v>
      </c>
      <c r="AJ393" s="238">
        <v>3</v>
      </c>
      <c r="AK393" s="238">
        <v>21</v>
      </c>
      <c r="AL393" s="238">
        <v>33</v>
      </c>
      <c r="AM393" s="238" t="s">
        <v>363</v>
      </c>
      <c r="AN393" s="238">
        <v>5</v>
      </c>
      <c r="AS393" s="238">
        <v>3</v>
      </c>
      <c r="AT393" s="238">
        <v>98</v>
      </c>
      <c r="AU393" s="238">
        <v>55</v>
      </c>
      <c r="AV393" s="238">
        <v>11</v>
      </c>
      <c r="AW393" s="238">
        <v>21</v>
      </c>
      <c r="AX393" s="238">
        <v>2</v>
      </c>
      <c r="AY393" s="238">
        <v>2</v>
      </c>
      <c r="AZ393" s="238">
        <v>4</v>
      </c>
      <c r="BA393" s="238">
        <v>21</v>
      </c>
      <c r="BB393" s="238">
        <v>39</v>
      </c>
      <c r="BC393" s="238" t="s">
        <v>363</v>
      </c>
      <c r="BD393" s="238">
        <v>5</v>
      </c>
      <c r="BE393" s="238">
        <v>1</v>
      </c>
      <c r="BI393" s="238">
        <v>3</v>
      </c>
      <c r="BJ393" s="238">
        <v>98</v>
      </c>
      <c r="BK393" s="238">
        <v>55</v>
      </c>
      <c r="BL393" s="238">
        <v>11</v>
      </c>
      <c r="BM393" s="238">
        <v>21</v>
      </c>
      <c r="CT393" s="238">
        <v>432153</v>
      </c>
      <c r="CU393" s="238">
        <v>4972817</v>
      </c>
      <c r="CV393" s="238">
        <v>44.905544599999999</v>
      </c>
      <c r="CW393" s="238">
        <v>-93.859426200000001</v>
      </c>
      <c r="CX393" s="238" t="s">
        <v>359</v>
      </c>
      <c r="CY393" s="238" t="s">
        <v>991</v>
      </c>
    </row>
    <row r="394" spans="1:103" x14ac:dyDescent="0.25">
      <c r="A394" s="238">
        <v>10776721</v>
      </c>
      <c r="B394" s="238">
        <v>3</v>
      </c>
      <c r="C394" s="238">
        <v>7</v>
      </c>
      <c r="D394" s="238">
        <v>167.95099999999999</v>
      </c>
      <c r="E394" s="238">
        <v>10</v>
      </c>
      <c r="G394" s="238" t="s">
        <v>936</v>
      </c>
      <c r="H394" s="238" t="s">
        <v>354</v>
      </c>
      <c r="I394" s="238">
        <v>25</v>
      </c>
      <c r="K394" s="238">
        <v>12008577</v>
      </c>
      <c r="L394" s="238">
        <v>120900012</v>
      </c>
      <c r="M394" s="238">
        <v>3</v>
      </c>
      <c r="N394" s="238">
        <v>30</v>
      </c>
      <c r="O394" s="238">
        <v>2012</v>
      </c>
      <c r="P394" s="238" t="s">
        <v>362</v>
      </c>
      <c r="Q394" s="238">
        <v>5</v>
      </c>
      <c r="S394" s="238">
        <v>5</v>
      </c>
      <c r="T394" s="238">
        <v>0</v>
      </c>
      <c r="U394" s="238">
        <v>1</v>
      </c>
      <c r="V394" s="238">
        <v>5</v>
      </c>
      <c r="W394" s="238">
        <v>16</v>
      </c>
      <c r="X394" s="238">
        <v>2</v>
      </c>
      <c r="Y394" s="238">
        <v>6</v>
      </c>
      <c r="Z394" s="238">
        <v>2</v>
      </c>
      <c r="AA394" s="238">
        <v>2</v>
      </c>
      <c r="AB394" s="238">
        <v>1</v>
      </c>
      <c r="AC394" s="238">
        <v>98</v>
      </c>
      <c r="AD394" s="238" t="s">
        <v>961</v>
      </c>
      <c r="AE394" s="238" t="s">
        <v>962</v>
      </c>
      <c r="AF394" s="238" t="s">
        <v>426</v>
      </c>
      <c r="AG394" s="238">
        <v>4</v>
      </c>
      <c r="AH394" s="238">
        <v>2</v>
      </c>
      <c r="AI394" s="238">
        <v>2</v>
      </c>
      <c r="AJ394" s="238">
        <v>3</v>
      </c>
      <c r="AK394" s="238">
        <v>21</v>
      </c>
      <c r="AL394" s="238">
        <v>61</v>
      </c>
      <c r="AM394" s="238" t="s">
        <v>354</v>
      </c>
      <c r="AN394" s="238">
        <v>5</v>
      </c>
      <c r="AO394" s="238">
        <v>1</v>
      </c>
      <c r="AP394" s="238">
        <v>1</v>
      </c>
      <c r="AS394" s="238">
        <v>4</v>
      </c>
      <c r="AT394" s="238">
        <v>98</v>
      </c>
      <c r="AU394" s="238">
        <v>55</v>
      </c>
      <c r="AV394" s="238">
        <v>11</v>
      </c>
      <c r="AW394" s="238">
        <v>21</v>
      </c>
      <c r="CT394" s="238">
        <v>432909</v>
      </c>
      <c r="CU394" s="238">
        <v>4972809</v>
      </c>
      <c r="CV394" s="238">
        <v>44.9055465</v>
      </c>
      <c r="CW394" s="238">
        <v>-93.849844099999999</v>
      </c>
      <c r="CX394" s="238" t="s">
        <v>359</v>
      </c>
      <c r="CY394" s="238" t="s">
        <v>992</v>
      </c>
    </row>
    <row r="395" spans="1:103" x14ac:dyDescent="0.25">
      <c r="A395" s="238">
        <v>779736</v>
      </c>
      <c r="B395" s="238">
        <v>3</v>
      </c>
      <c r="C395" s="238">
        <v>7</v>
      </c>
      <c r="D395" s="238">
        <v>168.10400000000001</v>
      </c>
      <c r="E395" s="238">
        <v>10</v>
      </c>
      <c r="G395" s="238" t="s">
        <v>948</v>
      </c>
      <c r="H395" s="238" t="s">
        <v>354</v>
      </c>
      <c r="I395" s="238">
        <v>25</v>
      </c>
      <c r="K395" s="238">
        <v>20001348</v>
      </c>
      <c r="L395" s="238">
        <v>200150108</v>
      </c>
      <c r="M395" s="238">
        <v>1</v>
      </c>
      <c r="N395" s="238">
        <v>15</v>
      </c>
      <c r="O395" s="238">
        <v>2020</v>
      </c>
      <c r="P395" s="238" t="s">
        <v>355</v>
      </c>
      <c r="Q395" s="238">
        <v>12</v>
      </c>
      <c r="R395" s="238">
        <v>98</v>
      </c>
      <c r="S395" s="238">
        <v>5</v>
      </c>
      <c r="T395" s="238">
        <v>0</v>
      </c>
      <c r="U395" s="238">
        <v>2</v>
      </c>
      <c r="V395" s="238">
        <v>12</v>
      </c>
      <c r="W395" s="238">
        <v>10</v>
      </c>
      <c r="X395" s="238">
        <v>2</v>
      </c>
      <c r="Y395" s="238">
        <v>1</v>
      </c>
      <c r="Z395" s="238">
        <v>1</v>
      </c>
      <c r="AB395" s="238">
        <v>2</v>
      </c>
      <c r="AC395" s="238">
        <v>98</v>
      </c>
      <c r="AD395" s="238">
        <v>7</v>
      </c>
      <c r="AF395" s="238" t="s">
        <v>426</v>
      </c>
      <c r="AG395" s="238">
        <v>7</v>
      </c>
      <c r="AH395" s="238">
        <v>2</v>
      </c>
      <c r="AI395" s="238">
        <v>3</v>
      </c>
      <c r="AJ395" s="238">
        <v>3</v>
      </c>
      <c r="AK395" s="238">
        <v>21</v>
      </c>
      <c r="AL395" s="238">
        <v>48</v>
      </c>
      <c r="AM395" s="238" t="s">
        <v>354</v>
      </c>
      <c r="AN395" s="238">
        <v>5</v>
      </c>
      <c r="AO395" s="238">
        <v>1</v>
      </c>
      <c r="AS395" s="238">
        <v>12</v>
      </c>
      <c r="AT395" s="238">
        <v>9</v>
      </c>
      <c r="AU395" s="238">
        <v>60</v>
      </c>
      <c r="AV395" s="238">
        <v>11</v>
      </c>
      <c r="AW395" s="238">
        <v>21</v>
      </c>
      <c r="AX395" s="238">
        <v>2</v>
      </c>
      <c r="AY395" s="238">
        <v>2</v>
      </c>
      <c r="AZ395" s="238">
        <v>3</v>
      </c>
      <c r="BA395" s="238">
        <v>21</v>
      </c>
      <c r="BB395" s="238">
        <v>41</v>
      </c>
      <c r="BC395" s="238" t="s">
        <v>354</v>
      </c>
      <c r="BD395" s="238">
        <v>5</v>
      </c>
      <c r="BE395" s="238">
        <v>4</v>
      </c>
      <c r="BI395" s="238">
        <v>12</v>
      </c>
      <c r="BJ395" s="238">
        <v>9</v>
      </c>
      <c r="BK395" s="238">
        <v>60</v>
      </c>
      <c r="BL395" s="238">
        <v>11</v>
      </c>
      <c r="BM395" s="238">
        <v>21</v>
      </c>
      <c r="CT395" s="238">
        <v>433142.82107399899</v>
      </c>
      <c r="CU395" s="238">
        <v>4972797.0739478003</v>
      </c>
      <c r="CV395" s="238">
        <v>44.905459639999997</v>
      </c>
      <c r="CW395" s="238">
        <v>-93.846885</v>
      </c>
      <c r="CX395" s="238" t="s">
        <v>359</v>
      </c>
      <c r="CY395" s="238" t="s">
        <v>993</v>
      </c>
    </row>
    <row r="396" spans="1:103" x14ac:dyDescent="0.25">
      <c r="A396" s="238">
        <v>812649</v>
      </c>
      <c r="B396" s="238">
        <v>3</v>
      </c>
      <c r="C396" s="238">
        <v>7</v>
      </c>
      <c r="D396" s="238">
        <v>168.208</v>
      </c>
      <c r="E396" s="238">
        <v>10</v>
      </c>
      <c r="G396" s="238" t="s">
        <v>948</v>
      </c>
      <c r="H396" s="238" t="s">
        <v>354</v>
      </c>
      <c r="I396" s="238">
        <v>25</v>
      </c>
      <c r="K396" s="238">
        <v>20014831</v>
      </c>
      <c r="L396" s="238">
        <v>201550046</v>
      </c>
      <c r="M396" s="238">
        <v>6</v>
      </c>
      <c r="N396" s="238">
        <v>3</v>
      </c>
      <c r="O396" s="238">
        <v>2020</v>
      </c>
      <c r="P396" s="238" t="s">
        <v>355</v>
      </c>
      <c r="Q396" s="238">
        <v>16</v>
      </c>
      <c r="R396" s="238" t="s">
        <v>356</v>
      </c>
      <c r="S396" s="238">
        <v>5</v>
      </c>
      <c r="T396" s="238">
        <v>0</v>
      </c>
      <c r="U396" s="238">
        <v>2</v>
      </c>
      <c r="V396" s="238">
        <v>10</v>
      </c>
      <c r="W396" s="238">
        <v>10</v>
      </c>
      <c r="X396" s="238">
        <v>2</v>
      </c>
      <c r="Y396" s="238">
        <v>1</v>
      </c>
      <c r="Z396" s="238">
        <v>1</v>
      </c>
      <c r="AB396" s="238">
        <v>1</v>
      </c>
      <c r="AC396" s="238">
        <v>98</v>
      </c>
      <c r="AD396" s="238">
        <v>7</v>
      </c>
      <c r="AF396" s="238" t="s">
        <v>426</v>
      </c>
      <c r="AG396" s="238">
        <v>5</v>
      </c>
      <c r="AH396" s="238">
        <v>2</v>
      </c>
      <c r="AI396" s="238">
        <v>2</v>
      </c>
      <c r="AJ396" s="238">
        <v>4</v>
      </c>
      <c r="AK396" s="238">
        <v>21</v>
      </c>
      <c r="AL396" s="238">
        <v>17</v>
      </c>
      <c r="AM396" s="238" t="s">
        <v>363</v>
      </c>
      <c r="AN396" s="238">
        <v>5</v>
      </c>
      <c r="AO396" s="238">
        <v>1</v>
      </c>
      <c r="AS396" s="238">
        <v>12</v>
      </c>
      <c r="AT396" s="238">
        <v>9</v>
      </c>
      <c r="AU396" s="238">
        <v>60</v>
      </c>
      <c r="AV396" s="238">
        <v>11</v>
      </c>
      <c r="AW396" s="238">
        <v>21</v>
      </c>
      <c r="AX396" s="238">
        <v>2</v>
      </c>
      <c r="AY396" s="238">
        <v>49</v>
      </c>
      <c r="AZ396" s="238">
        <v>4</v>
      </c>
      <c r="BA396" s="238">
        <v>21</v>
      </c>
      <c r="BB396" s="238">
        <v>66</v>
      </c>
      <c r="BC396" s="238" t="s">
        <v>354</v>
      </c>
      <c r="BD396" s="238">
        <v>5</v>
      </c>
      <c r="BE396" s="238">
        <v>1</v>
      </c>
      <c r="BI396" s="238">
        <v>12</v>
      </c>
      <c r="BJ396" s="238">
        <v>9</v>
      </c>
      <c r="BK396" s="238">
        <v>60</v>
      </c>
      <c r="BL396" s="238">
        <v>11</v>
      </c>
      <c r="BM396" s="238">
        <v>21</v>
      </c>
      <c r="CT396" s="238">
        <v>433309.47348786303</v>
      </c>
      <c r="CU396" s="238">
        <v>4972805.54985986</v>
      </c>
      <c r="CV396" s="238">
        <v>44.90555157</v>
      </c>
      <c r="CW396" s="238">
        <v>-93.844775350000006</v>
      </c>
      <c r="CX396" s="238" t="s">
        <v>359</v>
      </c>
      <c r="CY396" s="238" t="s">
        <v>994</v>
      </c>
    </row>
    <row r="397" spans="1:103" x14ac:dyDescent="0.25">
      <c r="A397" s="238">
        <v>768935</v>
      </c>
      <c r="B397" s="238">
        <v>3</v>
      </c>
      <c r="C397" s="238">
        <v>7</v>
      </c>
      <c r="D397" s="238">
        <v>168.28800000000001</v>
      </c>
      <c r="E397" s="238">
        <v>10</v>
      </c>
      <c r="G397" s="238" t="s">
        <v>948</v>
      </c>
      <c r="H397" s="238" t="s">
        <v>354</v>
      </c>
      <c r="I397" s="238">
        <v>25</v>
      </c>
      <c r="K397" s="238">
        <v>19514911</v>
      </c>
      <c r="M397" s="238">
        <v>12</v>
      </c>
      <c r="N397" s="238">
        <v>7</v>
      </c>
      <c r="O397" s="238">
        <v>2019</v>
      </c>
      <c r="P397" s="238" t="s">
        <v>364</v>
      </c>
      <c r="Q397" s="238">
        <v>10</v>
      </c>
      <c r="R397" s="238" t="s">
        <v>369</v>
      </c>
      <c r="S397" s="238">
        <v>5</v>
      </c>
      <c r="T397" s="238">
        <v>0</v>
      </c>
      <c r="U397" s="238">
        <v>2</v>
      </c>
      <c r="V397" s="238">
        <v>10</v>
      </c>
      <c r="W397" s="238">
        <v>10</v>
      </c>
      <c r="X397" s="238">
        <v>2</v>
      </c>
      <c r="Y397" s="238">
        <v>1</v>
      </c>
      <c r="Z397" s="238">
        <v>1</v>
      </c>
      <c r="AB397" s="238">
        <v>1</v>
      </c>
      <c r="AC397" s="238">
        <v>98</v>
      </c>
      <c r="AD397" s="238" t="s">
        <v>995</v>
      </c>
      <c r="AF397" s="238" t="s">
        <v>426</v>
      </c>
      <c r="AG397" s="238">
        <v>5</v>
      </c>
      <c r="AH397" s="238">
        <v>2</v>
      </c>
      <c r="AI397" s="238">
        <v>49</v>
      </c>
      <c r="AJ397" s="238">
        <v>1</v>
      </c>
      <c r="AK397" s="238">
        <v>28</v>
      </c>
      <c r="AL397" s="238">
        <v>50</v>
      </c>
      <c r="AM397" s="238" t="s">
        <v>354</v>
      </c>
      <c r="AN397" s="238">
        <v>5</v>
      </c>
      <c r="AO397" s="238">
        <v>1</v>
      </c>
      <c r="AS397" s="238">
        <v>12</v>
      </c>
      <c r="AT397" s="238">
        <v>9</v>
      </c>
      <c r="AU397" s="238">
        <v>60</v>
      </c>
      <c r="AV397" s="238">
        <v>11</v>
      </c>
      <c r="AW397" s="238">
        <v>21</v>
      </c>
      <c r="AX397" s="238">
        <v>2</v>
      </c>
      <c r="AY397" s="238">
        <v>4</v>
      </c>
      <c r="AZ397" s="238">
        <v>1</v>
      </c>
      <c r="BA397" s="238">
        <v>29</v>
      </c>
      <c r="BB397" s="238">
        <v>57</v>
      </c>
      <c r="BC397" s="238" t="s">
        <v>363</v>
      </c>
      <c r="BD397" s="238">
        <v>5</v>
      </c>
      <c r="BE397" s="238">
        <v>7</v>
      </c>
      <c r="BI397" s="238">
        <v>12</v>
      </c>
      <c r="BJ397" s="238">
        <v>9</v>
      </c>
      <c r="BK397" s="238">
        <v>60</v>
      </c>
      <c r="BL397" s="238">
        <v>11</v>
      </c>
      <c r="BM397" s="238">
        <v>21</v>
      </c>
      <c r="CT397" s="238">
        <v>433439.17534501798</v>
      </c>
      <c r="CU397" s="238">
        <v>4972814.2494285004</v>
      </c>
      <c r="CV397" s="238">
        <v>44.905642020000002</v>
      </c>
      <c r="CW397" s="238">
        <v>-93.843133719999997</v>
      </c>
      <c r="CX397" s="238" t="s">
        <v>391</v>
      </c>
      <c r="CY397" s="238" t="s">
        <v>996</v>
      </c>
    </row>
    <row r="398" spans="1:103" x14ac:dyDescent="0.25">
      <c r="A398" s="238">
        <v>702805</v>
      </c>
      <c r="B398" s="238">
        <v>3</v>
      </c>
      <c r="C398" s="238">
        <v>7</v>
      </c>
      <c r="D398" s="238">
        <v>168.41800000000001</v>
      </c>
      <c r="E398" s="238">
        <v>10</v>
      </c>
      <c r="G398" s="238" t="s">
        <v>948</v>
      </c>
      <c r="H398" s="238" t="s">
        <v>354</v>
      </c>
      <c r="I398" s="238">
        <v>25</v>
      </c>
      <c r="K398" s="238">
        <v>19300820</v>
      </c>
      <c r="M398" s="238">
        <v>4</v>
      </c>
      <c r="N398" s="238">
        <v>10</v>
      </c>
      <c r="O398" s="238">
        <v>2019</v>
      </c>
      <c r="P398" s="238" t="s">
        <v>355</v>
      </c>
      <c r="Q398" s="238">
        <v>17</v>
      </c>
      <c r="R398" s="238">
        <v>98</v>
      </c>
      <c r="S398" s="238">
        <v>5</v>
      </c>
      <c r="T398" s="238">
        <v>0</v>
      </c>
      <c r="U398" s="238">
        <v>1</v>
      </c>
      <c r="W398" s="238">
        <v>32</v>
      </c>
      <c r="X398" s="238">
        <v>2</v>
      </c>
      <c r="Y398" s="238">
        <v>1</v>
      </c>
      <c r="Z398" s="238">
        <v>4</v>
      </c>
      <c r="AB398" s="238">
        <v>90</v>
      </c>
      <c r="AC398" s="238">
        <v>98</v>
      </c>
      <c r="AD398" s="238" t="s">
        <v>581</v>
      </c>
      <c r="AF398" s="238" t="s">
        <v>426</v>
      </c>
      <c r="AG398" s="238">
        <v>3</v>
      </c>
      <c r="AH398" s="238">
        <v>2</v>
      </c>
      <c r="AI398" s="238">
        <v>6</v>
      </c>
      <c r="AJ398" s="238">
        <v>3</v>
      </c>
      <c r="AK398" s="238">
        <v>21</v>
      </c>
      <c r="AL398" s="238">
        <v>39</v>
      </c>
      <c r="AM398" s="238" t="s">
        <v>354</v>
      </c>
      <c r="AN398" s="238">
        <v>5</v>
      </c>
      <c r="AO398" s="238">
        <v>90</v>
      </c>
      <c r="AS398" s="238">
        <v>90</v>
      </c>
      <c r="AT398" s="238">
        <v>9</v>
      </c>
      <c r="AV398" s="238">
        <v>11</v>
      </c>
      <c r="AW398" s="238">
        <v>23</v>
      </c>
      <c r="CT398" s="238">
        <v>433660.42143679701</v>
      </c>
      <c r="CU398" s="238">
        <v>4972790.4503363697</v>
      </c>
      <c r="CV398" s="238">
        <v>44.905448450000002</v>
      </c>
      <c r="CW398" s="238">
        <v>-93.840328349999993</v>
      </c>
      <c r="CX398" s="238" t="s">
        <v>391</v>
      </c>
      <c r="CY398" s="238" t="s">
        <v>997</v>
      </c>
    </row>
    <row r="399" spans="1:103" x14ac:dyDescent="0.25">
      <c r="A399" s="238">
        <v>344039</v>
      </c>
      <c r="B399" s="238">
        <v>3</v>
      </c>
      <c r="C399" s="238">
        <v>7</v>
      </c>
      <c r="D399" s="238">
        <v>168.47499999999999</v>
      </c>
      <c r="E399" s="238">
        <v>10</v>
      </c>
      <c r="G399" s="238" t="s">
        <v>948</v>
      </c>
      <c r="H399" s="238" t="s">
        <v>354</v>
      </c>
      <c r="I399" s="238">
        <v>25</v>
      </c>
      <c r="K399" s="238">
        <v>16503907</v>
      </c>
      <c r="M399" s="238">
        <v>4</v>
      </c>
      <c r="N399" s="238">
        <v>14</v>
      </c>
      <c r="O399" s="238">
        <v>2016</v>
      </c>
      <c r="P399" s="238" t="s">
        <v>384</v>
      </c>
      <c r="Q399" s="238">
        <v>17</v>
      </c>
      <c r="R399" s="238">
        <v>98</v>
      </c>
      <c r="S399" s="238">
        <v>5</v>
      </c>
      <c r="T399" s="238">
        <v>0</v>
      </c>
      <c r="U399" s="238">
        <v>1</v>
      </c>
      <c r="W399" s="238">
        <v>12</v>
      </c>
      <c r="X399" s="238">
        <v>2</v>
      </c>
      <c r="Y399" s="238">
        <v>1</v>
      </c>
      <c r="Z399" s="238">
        <v>1</v>
      </c>
      <c r="AB399" s="238">
        <v>1</v>
      </c>
      <c r="AC399" s="238">
        <v>98</v>
      </c>
      <c r="AD399" s="238" t="s">
        <v>581</v>
      </c>
      <c r="AF399" s="238" t="s">
        <v>426</v>
      </c>
      <c r="AG399" s="238">
        <v>4</v>
      </c>
      <c r="AH399" s="238">
        <v>2</v>
      </c>
      <c r="AI399" s="238">
        <v>2</v>
      </c>
      <c r="AJ399" s="238">
        <v>4</v>
      </c>
      <c r="AK399" s="238">
        <v>21</v>
      </c>
      <c r="AL399" s="238">
        <v>33</v>
      </c>
      <c r="AM399" s="238" t="s">
        <v>363</v>
      </c>
      <c r="AN399" s="238">
        <v>5</v>
      </c>
      <c r="AO399" s="238">
        <v>1</v>
      </c>
      <c r="AS399" s="238">
        <v>12</v>
      </c>
      <c r="AT399" s="238">
        <v>9</v>
      </c>
      <c r="AU399" s="238">
        <v>55</v>
      </c>
      <c r="AV399" s="238">
        <v>11</v>
      </c>
      <c r="AW399" s="238">
        <v>21</v>
      </c>
      <c r="CT399" s="238">
        <v>433752.44263821898</v>
      </c>
      <c r="CU399" s="238">
        <v>4972805.7827449003</v>
      </c>
      <c r="CV399" s="238">
        <v>44.905595030000001</v>
      </c>
      <c r="CW399" s="238">
        <v>-93.839164850000003</v>
      </c>
      <c r="CX399" s="238" t="s">
        <v>359</v>
      </c>
      <c r="CY399" s="238" t="s">
        <v>998</v>
      </c>
    </row>
    <row r="400" spans="1:103" x14ac:dyDescent="0.25">
      <c r="A400" s="238">
        <v>10940099</v>
      </c>
      <c r="B400" s="238">
        <v>3</v>
      </c>
      <c r="C400" s="238">
        <v>7</v>
      </c>
      <c r="D400" s="238">
        <v>168.48699999999999</v>
      </c>
      <c r="E400" s="238">
        <v>10</v>
      </c>
      <c r="G400" s="238" t="s">
        <v>936</v>
      </c>
      <c r="H400" s="238" t="s">
        <v>354</v>
      </c>
      <c r="I400" s="238">
        <v>25</v>
      </c>
      <c r="K400" s="238">
        <v>14509178</v>
      </c>
      <c r="L400" s="238">
        <v>150270158</v>
      </c>
      <c r="M400" s="238">
        <v>8</v>
      </c>
      <c r="N400" s="238">
        <v>26</v>
      </c>
      <c r="O400" s="238">
        <v>2014</v>
      </c>
      <c r="P400" s="238" t="s">
        <v>368</v>
      </c>
      <c r="Q400" s="238">
        <v>21</v>
      </c>
      <c r="R400" s="238" t="s">
        <v>369</v>
      </c>
      <c r="S400" s="238">
        <v>5</v>
      </c>
      <c r="T400" s="238">
        <v>0</v>
      </c>
      <c r="U400" s="238">
        <v>2</v>
      </c>
      <c r="V400" s="238">
        <v>10</v>
      </c>
      <c r="W400" s="238">
        <v>10</v>
      </c>
      <c r="X400" s="238">
        <v>2</v>
      </c>
      <c r="Y400" s="238">
        <v>4</v>
      </c>
      <c r="Z400" s="238">
        <v>1</v>
      </c>
      <c r="AB400" s="238">
        <v>1</v>
      </c>
      <c r="AC400" s="238">
        <v>98</v>
      </c>
      <c r="AD400" s="238" t="s">
        <v>428</v>
      </c>
      <c r="AE400" s="238" t="s">
        <v>857</v>
      </c>
      <c r="AF400" s="238" t="s">
        <v>426</v>
      </c>
      <c r="AG400" s="238">
        <v>5</v>
      </c>
      <c r="AH400" s="238">
        <v>2</v>
      </c>
      <c r="AI400" s="238">
        <v>2</v>
      </c>
      <c r="AJ400" s="238">
        <v>3</v>
      </c>
      <c r="AK400" s="238">
        <v>21</v>
      </c>
      <c r="AL400" s="238">
        <v>20</v>
      </c>
      <c r="AM400" s="238" t="s">
        <v>354</v>
      </c>
      <c r="AN400" s="238">
        <v>5</v>
      </c>
      <c r="AO400" s="238">
        <v>1</v>
      </c>
      <c r="AS400" s="238">
        <v>7</v>
      </c>
      <c r="AT400" s="238">
        <v>98</v>
      </c>
      <c r="AU400" s="238">
        <v>55</v>
      </c>
      <c r="AV400" s="238">
        <v>11</v>
      </c>
      <c r="AW400" s="238">
        <v>21</v>
      </c>
      <c r="AX400" s="238">
        <v>1</v>
      </c>
      <c r="AY400" s="238">
        <v>3</v>
      </c>
      <c r="AZ400" s="238">
        <v>3</v>
      </c>
      <c r="BA400" s="238">
        <v>21</v>
      </c>
      <c r="BB400" s="238">
        <v>27</v>
      </c>
      <c r="BC400" s="238" t="s">
        <v>354</v>
      </c>
      <c r="BD400" s="238">
        <v>99</v>
      </c>
      <c r="BE400" s="238">
        <v>7</v>
      </c>
      <c r="BI400" s="238">
        <v>7</v>
      </c>
      <c r="BJ400" s="238">
        <v>98</v>
      </c>
      <c r="BK400" s="238">
        <v>55</v>
      </c>
      <c r="BL400" s="238">
        <v>11</v>
      </c>
      <c r="BM400" s="238">
        <v>21</v>
      </c>
      <c r="CT400" s="238">
        <v>433771</v>
      </c>
      <c r="CU400" s="238">
        <v>4972798</v>
      </c>
      <c r="CV400" s="238">
        <v>44.905525500000003</v>
      </c>
      <c r="CW400" s="238">
        <v>-93.838923800000003</v>
      </c>
      <c r="CX400" s="238" t="s">
        <v>359</v>
      </c>
      <c r="CY400" s="238" t="s">
        <v>999</v>
      </c>
    </row>
    <row r="401" spans="1:103" x14ac:dyDescent="0.25">
      <c r="A401" s="238">
        <v>10933528</v>
      </c>
      <c r="B401" s="238">
        <v>3</v>
      </c>
      <c r="C401" s="238">
        <v>7</v>
      </c>
      <c r="D401" s="238">
        <v>168.512</v>
      </c>
      <c r="E401" s="238">
        <v>10</v>
      </c>
      <c r="G401" s="238" t="s">
        <v>936</v>
      </c>
      <c r="H401" s="238" t="s">
        <v>354</v>
      </c>
      <c r="I401" s="238">
        <v>25</v>
      </c>
      <c r="K401" s="238">
        <v>140005482</v>
      </c>
      <c r="L401" s="238">
        <v>140530221</v>
      </c>
      <c r="M401" s="238">
        <v>2</v>
      </c>
      <c r="N401" s="238">
        <v>22</v>
      </c>
      <c r="O401" s="238">
        <v>2014</v>
      </c>
      <c r="P401" s="238" t="s">
        <v>364</v>
      </c>
      <c r="Q401" s="238">
        <v>12</v>
      </c>
      <c r="S401" s="238">
        <v>5</v>
      </c>
      <c r="T401" s="238">
        <v>0</v>
      </c>
      <c r="U401" s="238">
        <v>1</v>
      </c>
      <c r="V401" s="238">
        <v>4</v>
      </c>
      <c r="W401" s="238">
        <v>83</v>
      </c>
      <c r="X401" s="238">
        <v>2</v>
      </c>
      <c r="Y401" s="238">
        <v>1</v>
      </c>
      <c r="Z401" s="238">
        <v>1</v>
      </c>
      <c r="AB401" s="238">
        <v>5</v>
      </c>
      <c r="AC401" s="238">
        <v>98</v>
      </c>
      <c r="AD401" s="238" t="s">
        <v>424</v>
      </c>
      <c r="AE401" s="238" t="s">
        <v>1000</v>
      </c>
      <c r="AF401" s="238" t="s">
        <v>426</v>
      </c>
      <c r="AG401" s="238">
        <v>3</v>
      </c>
      <c r="AH401" s="238">
        <v>2</v>
      </c>
      <c r="AI401" s="238">
        <v>3</v>
      </c>
      <c r="AJ401" s="238">
        <v>3</v>
      </c>
      <c r="AK401" s="238">
        <v>21</v>
      </c>
      <c r="AL401" s="238">
        <v>57</v>
      </c>
      <c r="AM401" s="238" t="s">
        <v>354</v>
      </c>
      <c r="AN401" s="238">
        <v>5</v>
      </c>
      <c r="AS401" s="238">
        <v>5</v>
      </c>
      <c r="AT401" s="238">
        <v>98</v>
      </c>
      <c r="AU401" s="238">
        <v>55</v>
      </c>
      <c r="AV401" s="238">
        <v>11</v>
      </c>
      <c r="AW401" s="238">
        <v>21</v>
      </c>
      <c r="CT401" s="238">
        <v>433812</v>
      </c>
      <c r="CU401" s="238">
        <v>4972797</v>
      </c>
      <c r="CV401" s="238">
        <v>44.905523299999999</v>
      </c>
      <c r="CW401" s="238">
        <v>-93.838413599999996</v>
      </c>
      <c r="CX401" s="238" t="s">
        <v>359</v>
      </c>
      <c r="CY401" s="238" t="s">
        <v>1001</v>
      </c>
    </row>
    <row r="402" spans="1:103" x14ac:dyDescent="0.25">
      <c r="A402" s="238">
        <v>10782737</v>
      </c>
      <c r="B402" s="238">
        <v>3</v>
      </c>
      <c r="C402" s="238">
        <v>7</v>
      </c>
      <c r="D402" s="238">
        <v>168.524</v>
      </c>
      <c r="E402" s="238">
        <v>10</v>
      </c>
      <c r="G402" s="238" t="s">
        <v>936</v>
      </c>
      <c r="H402" s="238" t="s">
        <v>354</v>
      </c>
      <c r="I402" s="238">
        <v>25</v>
      </c>
      <c r="K402" s="238">
        <v>12038209</v>
      </c>
      <c r="L402" s="238">
        <v>123630146</v>
      </c>
      <c r="M402" s="238">
        <v>12</v>
      </c>
      <c r="N402" s="238">
        <v>28</v>
      </c>
      <c r="O402" s="238">
        <v>2012</v>
      </c>
      <c r="P402" s="238" t="s">
        <v>362</v>
      </c>
      <c r="Q402" s="238">
        <v>8</v>
      </c>
      <c r="S402" s="238">
        <v>4</v>
      </c>
      <c r="T402" s="238">
        <v>0</v>
      </c>
      <c r="U402" s="238">
        <v>1</v>
      </c>
      <c r="V402" s="238">
        <v>7</v>
      </c>
      <c r="W402" s="238">
        <v>83</v>
      </c>
      <c r="X402" s="238">
        <v>2</v>
      </c>
      <c r="Y402" s="238">
        <v>1</v>
      </c>
      <c r="Z402" s="238">
        <v>2</v>
      </c>
      <c r="AB402" s="238">
        <v>5</v>
      </c>
      <c r="AC402" s="238">
        <v>98</v>
      </c>
      <c r="AD402" s="238" t="s">
        <v>424</v>
      </c>
      <c r="AE402" s="238" t="s">
        <v>1002</v>
      </c>
      <c r="AF402" s="238" t="s">
        <v>426</v>
      </c>
      <c r="AG402" s="238">
        <v>3</v>
      </c>
      <c r="AH402" s="238">
        <v>2</v>
      </c>
      <c r="AI402" s="238">
        <v>3</v>
      </c>
      <c r="AJ402" s="238">
        <v>3</v>
      </c>
      <c r="AK402" s="238">
        <v>21</v>
      </c>
      <c r="AL402" s="238">
        <v>61</v>
      </c>
      <c r="AM402" s="238" t="s">
        <v>354</v>
      </c>
      <c r="AN402" s="238">
        <v>5</v>
      </c>
      <c r="AS402" s="238">
        <v>7</v>
      </c>
      <c r="AT402" s="238">
        <v>98</v>
      </c>
      <c r="AU402" s="238">
        <v>55</v>
      </c>
      <c r="AV402" s="238">
        <v>11</v>
      </c>
      <c r="AW402" s="238">
        <v>21</v>
      </c>
      <c r="CT402" s="238">
        <v>433831</v>
      </c>
      <c r="CU402" s="238">
        <v>4972797</v>
      </c>
      <c r="CV402" s="238">
        <v>44.905522300000001</v>
      </c>
      <c r="CW402" s="238">
        <v>-93.8381665</v>
      </c>
      <c r="CX402" s="238" t="s">
        <v>359</v>
      </c>
      <c r="CY402" s="238" t="s">
        <v>1003</v>
      </c>
    </row>
    <row r="403" spans="1:103" x14ac:dyDescent="0.25">
      <c r="A403" s="238">
        <v>10776553</v>
      </c>
      <c r="B403" s="238">
        <v>3</v>
      </c>
      <c r="C403" s="238">
        <v>7</v>
      </c>
      <c r="D403" s="238">
        <v>168.54300000000001</v>
      </c>
      <c r="E403" s="238">
        <v>10</v>
      </c>
      <c r="G403" s="238" t="s">
        <v>936</v>
      </c>
      <c r="H403" s="238" t="s">
        <v>354</v>
      </c>
      <c r="I403" s="238">
        <v>25</v>
      </c>
      <c r="K403" s="238">
        <v>12007038</v>
      </c>
      <c r="L403" s="238">
        <v>120800006</v>
      </c>
      <c r="M403" s="238">
        <v>3</v>
      </c>
      <c r="N403" s="238">
        <v>15</v>
      </c>
      <c r="O403" s="238">
        <v>2012</v>
      </c>
      <c r="P403" s="238" t="s">
        <v>384</v>
      </c>
      <c r="Q403" s="238">
        <v>0</v>
      </c>
      <c r="S403" s="238">
        <v>3</v>
      </c>
      <c r="T403" s="238">
        <v>0</v>
      </c>
      <c r="U403" s="238">
        <v>1</v>
      </c>
      <c r="V403" s="238">
        <v>7</v>
      </c>
      <c r="W403" s="238">
        <v>45</v>
      </c>
      <c r="X403" s="238">
        <v>2</v>
      </c>
      <c r="Y403" s="238">
        <v>6</v>
      </c>
      <c r="Z403" s="238">
        <v>1</v>
      </c>
      <c r="AB403" s="238">
        <v>1</v>
      </c>
      <c r="AC403" s="238">
        <v>98</v>
      </c>
      <c r="AD403" s="238" t="s">
        <v>424</v>
      </c>
      <c r="AE403" s="238" t="s">
        <v>1004</v>
      </c>
      <c r="AF403" s="238" t="s">
        <v>426</v>
      </c>
      <c r="AG403" s="238">
        <v>3</v>
      </c>
      <c r="AH403" s="238">
        <v>2</v>
      </c>
      <c r="AI403" s="238">
        <v>2</v>
      </c>
      <c r="AJ403" s="238">
        <v>4</v>
      </c>
      <c r="AK403" s="238">
        <v>99</v>
      </c>
      <c r="AL403" s="238">
        <v>22</v>
      </c>
      <c r="AM403" s="238" t="s">
        <v>354</v>
      </c>
      <c r="AN403" s="238">
        <v>10</v>
      </c>
      <c r="AO403" s="238">
        <v>3</v>
      </c>
      <c r="AP403" s="238">
        <v>18</v>
      </c>
      <c r="AQ403" s="238">
        <v>99</v>
      </c>
      <c r="AS403" s="238">
        <v>7</v>
      </c>
      <c r="AT403" s="238">
        <v>98</v>
      </c>
      <c r="AU403" s="238">
        <v>55</v>
      </c>
      <c r="AV403" s="238">
        <v>11</v>
      </c>
      <c r="AW403" s="238">
        <v>20</v>
      </c>
      <c r="CT403" s="238">
        <v>433862</v>
      </c>
      <c r="CU403" s="238">
        <v>4972796</v>
      </c>
      <c r="CV403" s="238">
        <v>44.905520600000003</v>
      </c>
      <c r="CW403" s="238">
        <v>-93.837775300000004</v>
      </c>
      <c r="CX403" s="238" t="s">
        <v>359</v>
      </c>
      <c r="CY403" s="238" t="s">
        <v>1005</v>
      </c>
    </row>
    <row r="404" spans="1:103" x14ac:dyDescent="0.25">
      <c r="A404" s="238">
        <v>11024301</v>
      </c>
      <c r="B404" s="238">
        <v>3</v>
      </c>
      <c r="C404" s="238">
        <v>7</v>
      </c>
      <c r="D404" s="238">
        <v>168.58199999999999</v>
      </c>
      <c r="E404" s="238">
        <v>10</v>
      </c>
      <c r="G404" s="238" t="s">
        <v>936</v>
      </c>
      <c r="H404" s="238" t="s">
        <v>354</v>
      </c>
      <c r="I404" s="238">
        <v>25</v>
      </c>
      <c r="K404" s="238">
        <v>15040998</v>
      </c>
      <c r="L404" s="238">
        <v>153560004</v>
      </c>
      <c r="M404" s="238">
        <v>12</v>
      </c>
      <c r="N404" s="238">
        <v>20</v>
      </c>
      <c r="O404" s="238">
        <v>2015</v>
      </c>
      <c r="P404" s="238" t="s">
        <v>366</v>
      </c>
      <c r="Q404" s="238">
        <v>21</v>
      </c>
      <c r="S404" s="238">
        <v>5</v>
      </c>
      <c r="T404" s="238">
        <v>0</v>
      </c>
      <c r="U404" s="238">
        <v>2</v>
      </c>
      <c r="V404" s="238">
        <v>1</v>
      </c>
      <c r="W404" s="238">
        <v>10</v>
      </c>
      <c r="X404" s="238">
        <v>2</v>
      </c>
      <c r="Y404" s="238">
        <v>6</v>
      </c>
      <c r="Z404" s="238">
        <v>1</v>
      </c>
      <c r="AB404" s="238">
        <v>1</v>
      </c>
      <c r="AC404" s="238">
        <v>98</v>
      </c>
      <c r="AD404" s="238" t="s">
        <v>424</v>
      </c>
      <c r="AE404" s="238" t="s">
        <v>1002</v>
      </c>
      <c r="AF404" s="238" t="s">
        <v>426</v>
      </c>
      <c r="AG404" s="238">
        <v>7</v>
      </c>
      <c r="AH404" s="238">
        <v>2</v>
      </c>
      <c r="AI404" s="238">
        <v>2</v>
      </c>
      <c r="AJ404" s="238">
        <v>3</v>
      </c>
      <c r="AK404" s="238">
        <v>21</v>
      </c>
      <c r="AL404" s="238">
        <v>22</v>
      </c>
      <c r="AM404" s="238" t="s">
        <v>363</v>
      </c>
      <c r="AN404" s="238">
        <v>9</v>
      </c>
      <c r="AO404" s="238">
        <v>5</v>
      </c>
      <c r="AP404" s="238">
        <v>21</v>
      </c>
      <c r="AS404" s="238">
        <v>7</v>
      </c>
      <c r="AT404" s="238">
        <v>98</v>
      </c>
      <c r="AU404" s="238">
        <v>55</v>
      </c>
      <c r="AV404" s="238">
        <v>11</v>
      </c>
      <c r="AW404" s="238">
        <v>21</v>
      </c>
      <c r="AX404" s="238">
        <v>2</v>
      </c>
      <c r="AY404" s="238">
        <v>2</v>
      </c>
      <c r="AZ404" s="238">
        <v>3</v>
      </c>
      <c r="BA404" s="238">
        <v>21</v>
      </c>
      <c r="BB404" s="238">
        <v>71</v>
      </c>
      <c r="BC404" s="238" t="s">
        <v>354</v>
      </c>
      <c r="BD404" s="238">
        <v>5</v>
      </c>
      <c r="BE404" s="238">
        <v>1</v>
      </c>
      <c r="BI404" s="238">
        <v>7</v>
      </c>
      <c r="BJ404" s="238">
        <v>98</v>
      </c>
      <c r="BK404" s="238">
        <v>55</v>
      </c>
      <c r="BL404" s="238">
        <v>11</v>
      </c>
      <c r="BM404" s="238">
        <v>21</v>
      </c>
      <c r="CT404" s="238">
        <v>433925</v>
      </c>
      <c r="CU404" s="238">
        <v>4972795</v>
      </c>
      <c r="CV404" s="238">
        <v>44.905517199999998</v>
      </c>
      <c r="CW404" s="238">
        <v>-93.836972200000005</v>
      </c>
      <c r="CX404" s="238" t="s">
        <v>359</v>
      </c>
      <c r="CY404" s="238" t="s">
        <v>1006</v>
      </c>
    </row>
    <row r="405" spans="1:103" x14ac:dyDescent="0.25">
      <c r="A405" s="238">
        <v>673772</v>
      </c>
      <c r="B405" s="238">
        <v>3</v>
      </c>
      <c r="C405" s="238">
        <v>7</v>
      </c>
      <c r="D405" s="238">
        <v>168.666</v>
      </c>
      <c r="E405" s="238">
        <v>10</v>
      </c>
      <c r="G405" s="238" t="s">
        <v>948</v>
      </c>
      <c r="H405" s="238" t="s">
        <v>354</v>
      </c>
      <c r="I405" s="238">
        <v>25</v>
      </c>
      <c r="K405" s="238">
        <v>19000256</v>
      </c>
      <c r="M405" s="238">
        <v>1</v>
      </c>
      <c r="N405" s="238">
        <v>3</v>
      </c>
      <c r="O405" s="238">
        <v>2019</v>
      </c>
      <c r="P405" s="238" t="s">
        <v>384</v>
      </c>
      <c r="Q405" s="238">
        <v>19</v>
      </c>
      <c r="R405" s="238" t="s">
        <v>356</v>
      </c>
      <c r="S405" s="238">
        <v>5</v>
      </c>
      <c r="T405" s="238">
        <v>0</v>
      </c>
      <c r="U405" s="238">
        <v>1</v>
      </c>
      <c r="W405" s="238">
        <v>17</v>
      </c>
      <c r="X405" s="238">
        <v>2</v>
      </c>
      <c r="Y405" s="238">
        <v>6</v>
      </c>
      <c r="Z405" s="238">
        <v>1</v>
      </c>
      <c r="AB405" s="238">
        <v>1</v>
      </c>
      <c r="AC405" s="238">
        <v>98</v>
      </c>
      <c r="AD405" s="238" t="s">
        <v>581</v>
      </c>
      <c r="AF405" s="238" t="s">
        <v>426</v>
      </c>
      <c r="AG405" s="238">
        <v>4</v>
      </c>
      <c r="AH405" s="238">
        <v>2</v>
      </c>
      <c r="AI405" s="238">
        <v>2</v>
      </c>
      <c r="AJ405" s="238">
        <v>4</v>
      </c>
      <c r="AK405" s="238">
        <v>21</v>
      </c>
      <c r="AL405" s="238">
        <v>21</v>
      </c>
      <c r="AM405" s="238" t="s">
        <v>354</v>
      </c>
      <c r="AN405" s="238">
        <v>5</v>
      </c>
      <c r="AO405" s="238">
        <v>1</v>
      </c>
      <c r="AS405" s="238">
        <v>12</v>
      </c>
      <c r="AT405" s="238">
        <v>9</v>
      </c>
      <c r="AU405" s="238">
        <v>60</v>
      </c>
      <c r="AV405" s="238">
        <v>11</v>
      </c>
      <c r="AW405" s="238">
        <v>21</v>
      </c>
      <c r="CT405" s="238">
        <v>434060.09790577902</v>
      </c>
      <c r="CU405" s="238">
        <v>4972794.8996326895</v>
      </c>
      <c r="CV405" s="238">
        <v>44.90552564</v>
      </c>
      <c r="CW405" s="238">
        <v>-93.835266739999994</v>
      </c>
      <c r="CX405" s="238" t="s">
        <v>359</v>
      </c>
      <c r="CY405" s="238" t="s">
        <v>1007</v>
      </c>
    </row>
    <row r="406" spans="1:103" x14ac:dyDescent="0.25">
      <c r="A406" s="238">
        <v>773127</v>
      </c>
      <c r="B406" s="238">
        <v>3</v>
      </c>
      <c r="C406" s="238">
        <v>7</v>
      </c>
      <c r="D406" s="238">
        <v>168.77799999999999</v>
      </c>
      <c r="E406" s="238">
        <v>10</v>
      </c>
      <c r="G406" s="238" t="s">
        <v>948</v>
      </c>
      <c r="H406" s="238" t="s">
        <v>354</v>
      </c>
      <c r="I406" s="238">
        <v>25</v>
      </c>
      <c r="K406" s="238">
        <v>19037641</v>
      </c>
      <c r="M406" s="238">
        <v>12</v>
      </c>
      <c r="N406" s="238">
        <v>19</v>
      </c>
      <c r="O406" s="238">
        <v>2019</v>
      </c>
      <c r="P406" s="238" t="s">
        <v>384</v>
      </c>
      <c r="Q406" s="238">
        <v>16</v>
      </c>
      <c r="S406" s="238">
        <v>5</v>
      </c>
      <c r="T406" s="238">
        <v>0</v>
      </c>
      <c r="U406" s="238">
        <v>2</v>
      </c>
      <c r="V406" s="238">
        <v>12</v>
      </c>
      <c r="W406" s="238">
        <v>10</v>
      </c>
      <c r="X406" s="238">
        <v>2</v>
      </c>
      <c r="Y406" s="238">
        <v>3</v>
      </c>
      <c r="Z406" s="238">
        <v>2</v>
      </c>
      <c r="AB406" s="238">
        <v>1</v>
      </c>
      <c r="AC406" s="238">
        <v>98</v>
      </c>
      <c r="AD406" s="238">
        <v>7</v>
      </c>
      <c r="AF406" s="238" t="s">
        <v>426</v>
      </c>
      <c r="AG406" s="238">
        <v>7</v>
      </c>
      <c r="AH406" s="238">
        <v>2</v>
      </c>
      <c r="AI406" s="238">
        <v>4</v>
      </c>
      <c r="AJ406" s="238">
        <v>4</v>
      </c>
      <c r="AK406" s="238">
        <v>34</v>
      </c>
      <c r="AL406" s="238">
        <v>57</v>
      </c>
      <c r="AM406" s="238" t="s">
        <v>354</v>
      </c>
      <c r="AN406" s="238">
        <v>5</v>
      </c>
      <c r="AO406" s="238">
        <v>70</v>
      </c>
      <c r="AS406" s="238">
        <v>12</v>
      </c>
      <c r="AT406" s="238">
        <v>9</v>
      </c>
      <c r="AU406" s="238">
        <v>60</v>
      </c>
      <c r="AV406" s="238">
        <v>11</v>
      </c>
      <c r="AW406" s="238">
        <v>21</v>
      </c>
      <c r="AX406" s="238">
        <v>2</v>
      </c>
      <c r="AY406" s="238">
        <v>4</v>
      </c>
      <c r="AZ406" s="238">
        <v>4</v>
      </c>
      <c r="BA406" s="238">
        <v>27</v>
      </c>
      <c r="BB406" s="238">
        <v>42</v>
      </c>
      <c r="BC406" s="238" t="s">
        <v>363</v>
      </c>
      <c r="BD406" s="238">
        <v>5</v>
      </c>
      <c r="BE406" s="238">
        <v>71</v>
      </c>
      <c r="BI406" s="238">
        <v>12</v>
      </c>
      <c r="BJ406" s="238">
        <v>9</v>
      </c>
      <c r="BK406" s="238">
        <v>60</v>
      </c>
      <c r="BL406" s="238">
        <v>11</v>
      </c>
      <c r="BM406" s="238">
        <v>21</v>
      </c>
      <c r="CT406" s="238">
        <v>434226.37422529899</v>
      </c>
      <c r="CU406" s="238">
        <v>4972793.7653651498</v>
      </c>
      <c r="CV406" s="238">
        <v>44.905530820000003</v>
      </c>
      <c r="CW406" s="238">
        <v>-93.833160579999998</v>
      </c>
      <c r="CX406" s="238" t="s">
        <v>359</v>
      </c>
      <c r="CY406" s="238" t="s">
        <v>1008</v>
      </c>
    </row>
    <row r="407" spans="1:103" x14ac:dyDescent="0.25">
      <c r="A407" s="238">
        <v>637065</v>
      </c>
      <c r="B407" s="238">
        <v>3</v>
      </c>
      <c r="C407" s="238">
        <v>7</v>
      </c>
      <c r="D407" s="238">
        <v>168.80099999999999</v>
      </c>
      <c r="E407" s="238">
        <v>10</v>
      </c>
      <c r="G407" s="238" t="s">
        <v>948</v>
      </c>
      <c r="H407" s="238" t="s">
        <v>354</v>
      </c>
      <c r="I407" s="238">
        <v>25</v>
      </c>
      <c r="K407" s="238">
        <v>18030238</v>
      </c>
      <c r="M407" s="238">
        <v>9</v>
      </c>
      <c r="N407" s="238">
        <v>24</v>
      </c>
      <c r="O407" s="238">
        <v>2018</v>
      </c>
      <c r="P407" s="238" t="s">
        <v>361</v>
      </c>
      <c r="Q407" s="238">
        <v>11</v>
      </c>
      <c r="R407" s="238" t="s">
        <v>369</v>
      </c>
      <c r="S407" s="238">
        <v>5</v>
      </c>
      <c r="T407" s="238">
        <v>0</v>
      </c>
      <c r="U407" s="238">
        <v>2</v>
      </c>
      <c r="V407" s="238">
        <v>10</v>
      </c>
      <c r="W407" s="238">
        <v>10</v>
      </c>
      <c r="X407" s="238">
        <v>2</v>
      </c>
      <c r="Y407" s="238">
        <v>1</v>
      </c>
      <c r="Z407" s="238">
        <v>1</v>
      </c>
      <c r="AB407" s="238">
        <v>1</v>
      </c>
      <c r="AC407" s="238">
        <v>98</v>
      </c>
      <c r="AD407" s="238" t="s">
        <v>581</v>
      </c>
      <c r="AF407" s="238" t="s">
        <v>426</v>
      </c>
      <c r="AG407" s="238">
        <v>5</v>
      </c>
      <c r="AH407" s="238">
        <v>2</v>
      </c>
      <c r="AI407" s="238">
        <v>4</v>
      </c>
      <c r="AJ407" s="238">
        <v>3</v>
      </c>
      <c r="AK407" s="238">
        <v>21</v>
      </c>
      <c r="AL407" s="238">
        <v>38</v>
      </c>
      <c r="AM407" s="238" t="s">
        <v>363</v>
      </c>
      <c r="AN407" s="238">
        <v>5</v>
      </c>
      <c r="AO407" s="238">
        <v>1</v>
      </c>
      <c r="AS407" s="238">
        <v>12</v>
      </c>
      <c r="AT407" s="238">
        <v>98</v>
      </c>
      <c r="AU407" s="238">
        <v>55</v>
      </c>
      <c r="AV407" s="238">
        <v>11</v>
      </c>
      <c r="AW407" s="238">
        <v>23</v>
      </c>
      <c r="AX407" s="238">
        <v>2</v>
      </c>
      <c r="AY407" s="238">
        <v>4</v>
      </c>
      <c r="AZ407" s="238">
        <v>3</v>
      </c>
      <c r="BA407" s="238">
        <v>21</v>
      </c>
      <c r="BB407" s="238">
        <v>48</v>
      </c>
      <c r="BC407" s="238" t="s">
        <v>363</v>
      </c>
      <c r="BD407" s="238">
        <v>5</v>
      </c>
      <c r="BE407" s="238">
        <v>1</v>
      </c>
      <c r="BI407" s="238">
        <v>12</v>
      </c>
      <c r="BJ407" s="238">
        <v>98</v>
      </c>
      <c r="BK407" s="238">
        <v>55</v>
      </c>
      <c r="BL407" s="238">
        <v>11</v>
      </c>
      <c r="BM407" s="238">
        <v>23</v>
      </c>
      <c r="CT407" s="238">
        <v>434277.03412835498</v>
      </c>
      <c r="CU407" s="238">
        <v>4972789.6936748102</v>
      </c>
      <c r="CV407" s="238">
        <v>44.905498850000001</v>
      </c>
      <c r="CW407" s="238">
        <v>-93.832518410000006</v>
      </c>
      <c r="CX407" s="238" t="s">
        <v>391</v>
      </c>
      <c r="CY407" s="238" t="s">
        <v>1009</v>
      </c>
    </row>
    <row r="408" spans="1:103" x14ac:dyDescent="0.25">
      <c r="A408" s="238">
        <v>10937532</v>
      </c>
      <c r="B408" s="238">
        <v>3</v>
      </c>
      <c r="C408" s="238">
        <v>7</v>
      </c>
      <c r="D408" s="238">
        <v>168.99100000000001</v>
      </c>
      <c r="E408" s="238">
        <v>10</v>
      </c>
      <c r="G408" s="238" t="s">
        <v>936</v>
      </c>
      <c r="H408" s="238" t="s">
        <v>354</v>
      </c>
      <c r="I408" s="238">
        <v>25</v>
      </c>
      <c r="K408" s="238">
        <v>14030987</v>
      </c>
      <c r="L408" s="238">
        <v>142660035</v>
      </c>
      <c r="M408" s="238">
        <v>9</v>
      </c>
      <c r="N408" s="238">
        <v>23</v>
      </c>
      <c r="O408" s="238">
        <v>2014</v>
      </c>
      <c r="P408" s="238" t="s">
        <v>368</v>
      </c>
      <c r="Q408" s="238">
        <v>7</v>
      </c>
      <c r="S408" s="238">
        <v>5</v>
      </c>
      <c r="T408" s="238">
        <v>0</v>
      </c>
      <c r="U408" s="238">
        <v>1</v>
      </c>
      <c r="V408" s="238">
        <v>8</v>
      </c>
      <c r="W408" s="238">
        <v>16</v>
      </c>
      <c r="X408" s="238">
        <v>2</v>
      </c>
      <c r="Y408" s="238">
        <v>1</v>
      </c>
      <c r="Z408" s="238">
        <v>1</v>
      </c>
      <c r="AB408" s="238">
        <v>1</v>
      </c>
      <c r="AC408" s="238">
        <v>98</v>
      </c>
      <c r="AD408" s="238" t="s">
        <v>481</v>
      </c>
      <c r="AE408" s="238" t="s">
        <v>850</v>
      </c>
      <c r="AF408" s="238" t="s">
        <v>426</v>
      </c>
      <c r="AG408" s="238">
        <v>4</v>
      </c>
      <c r="AH408" s="238">
        <v>2</v>
      </c>
      <c r="AI408" s="238">
        <v>4</v>
      </c>
      <c r="AJ408" s="238">
        <v>4</v>
      </c>
      <c r="AK408" s="238">
        <v>21</v>
      </c>
      <c r="AL408" s="238">
        <v>57</v>
      </c>
      <c r="AM408" s="238" t="s">
        <v>354</v>
      </c>
      <c r="AN408" s="238">
        <v>5</v>
      </c>
      <c r="AO408" s="238">
        <v>1</v>
      </c>
      <c r="AS408" s="238">
        <v>7</v>
      </c>
      <c r="AT408" s="238">
        <v>98</v>
      </c>
      <c r="AU408" s="238">
        <v>55</v>
      </c>
      <c r="AV408" s="238">
        <v>11</v>
      </c>
      <c r="AW408" s="238">
        <v>25</v>
      </c>
      <c r="CT408" s="238">
        <v>434584</v>
      </c>
      <c r="CU408" s="238">
        <v>4972785</v>
      </c>
      <c r="CV408" s="238">
        <v>44.905481199999997</v>
      </c>
      <c r="CW408" s="238">
        <v>-93.828632799999994</v>
      </c>
      <c r="CX408" s="238" t="s">
        <v>359</v>
      </c>
      <c r="CY408" s="238" t="s">
        <v>1010</v>
      </c>
    </row>
    <row r="409" spans="1:103" x14ac:dyDescent="0.25">
      <c r="A409" s="238">
        <v>11023221</v>
      </c>
      <c r="B409" s="238">
        <v>3</v>
      </c>
      <c r="C409" s="238">
        <v>7</v>
      </c>
      <c r="D409" s="238">
        <v>169.01300000000001</v>
      </c>
      <c r="E409" s="238">
        <v>10</v>
      </c>
      <c r="G409" s="238" t="s">
        <v>936</v>
      </c>
      <c r="H409" s="238" t="s">
        <v>354</v>
      </c>
      <c r="I409" s="238">
        <v>25</v>
      </c>
      <c r="K409" s="238">
        <v>15511889</v>
      </c>
      <c r="L409" s="238">
        <v>153190184</v>
      </c>
      <c r="M409" s="238">
        <v>11</v>
      </c>
      <c r="N409" s="238">
        <v>14</v>
      </c>
      <c r="O409" s="238">
        <v>2015</v>
      </c>
      <c r="P409" s="238" t="s">
        <v>364</v>
      </c>
      <c r="Q409" s="238">
        <v>17</v>
      </c>
      <c r="R409" s="238" t="s">
        <v>356</v>
      </c>
      <c r="S409" s="238">
        <v>5</v>
      </c>
      <c r="T409" s="238">
        <v>0</v>
      </c>
      <c r="U409" s="238">
        <v>1</v>
      </c>
      <c r="V409" s="238">
        <v>5</v>
      </c>
      <c r="W409" s="238">
        <v>16</v>
      </c>
      <c r="X409" s="238">
        <v>2</v>
      </c>
      <c r="Y409" s="238">
        <v>6</v>
      </c>
      <c r="Z409" s="238">
        <v>1</v>
      </c>
      <c r="AB409" s="238">
        <v>1</v>
      </c>
      <c r="AC409" s="238">
        <v>98</v>
      </c>
      <c r="AD409" s="238">
        <v>7</v>
      </c>
      <c r="AE409" s="238">
        <v>10</v>
      </c>
      <c r="AF409" s="238" t="s">
        <v>426</v>
      </c>
      <c r="AG409" s="238">
        <v>4</v>
      </c>
      <c r="AH409" s="238">
        <v>2</v>
      </c>
      <c r="AI409" s="238">
        <v>2</v>
      </c>
      <c r="AJ409" s="238">
        <v>4</v>
      </c>
      <c r="AK409" s="238">
        <v>21</v>
      </c>
      <c r="AL409" s="238">
        <v>39</v>
      </c>
      <c r="AM409" s="238" t="s">
        <v>363</v>
      </c>
      <c r="AN409" s="238">
        <v>5</v>
      </c>
      <c r="AO409" s="238">
        <v>1</v>
      </c>
      <c r="AS409" s="238">
        <v>7</v>
      </c>
      <c r="AT409" s="238">
        <v>98</v>
      </c>
      <c r="AU409" s="238">
        <v>55</v>
      </c>
      <c r="AV409" s="238">
        <v>11</v>
      </c>
      <c r="AW409" s="238">
        <v>21</v>
      </c>
      <c r="CT409" s="238">
        <v>434618</v>
      </c>
      <c r="CU409" s="238">
        <v>4972784</v>
      </c>
      <c r="CV409" s="238">
        <v>44.905479399999997</v>
      </c>
      <c r="CW409" s="238">
        <v>-93.8282004</v>
      </c>
      <c r="CX409" s="238" t="s">
        <v>359</v>
      </c>
      <c r="CY409" s="238" t="s">
        <v>1011</v>
      </c>
    </row>
    <row r="410" spans="1:103" x14ac:dyDescent="0.25">
      <c r="A410" s="238">
        <v>11017297</v>
      </c>
      <c r="B410" s="238">
        <v>3</v>
      </c>
      <c r="C410" s="238">
        <v>7</v>
      </c>
      <c r="D410" s="238">
        <v>169.221</v>
      </c>
      <c r="E410" s="238">
        <v>10</v>
      </c>
      <c r="G410" s="238" t="s">
        <v>936</v>
      </c>
      <c r="H410" s="238" t="s">
        <v>354</v>
      </c>
      <c r="I410" s="238">
        <v>25</v>
      </c>
      <c r="K410" s="238">
        <v>15003403</v>
      </c>
      <c r="L410" s="238">
        <v>150350114</v>
      </c>
      <c r="M410" s="238">
        <v>2</v>
      </c>
      <c r="N410" s="238">
        <v>4</v>
      </c>
      <c r="O410" s="238">
        <v>2015</v>
      </c>
      <c r="P410" s="238" t="s">
        <v>355</v>
      </c>
      <c r="Q410" s="238">
        <v>7</v>
      </c>
      <c r="S410" s="238">
        <v>2</v>
      </c>
      <c r="T410" s="238">
        <v>0</v>
      </c>
      <c r="U410" s="238">
        <v>2</v>
      </c>
      <c r="V410" s="238">
        <v>5</v>
      </c>
      <c r="W410" s="238">
        <v>10</v>
      </c>
      <c r="X410" s="238">
        <v>2</v>
      </c>
      <c r="Y410" s="238">
        <v>1</v>
      </c>
      <c r="Z410" s="238">
        <v>1</v>
      </c>
      <c r="AB410" s="238">
        <v>5</v>
      </c>
      <c r="AC410" s="238">
        <v>98</v>
      </c>
      <c r="AD410" s="238" t="s">
        <v>424</v>
      </c>
      <c r="AE410" s="238" t="s">
        <v>1012</v>
      </c>
      <c r="AF410" s="238" t="s">
        <v>426</v>
      </c>
      <c r="AG410" s="238">
        <v>10</v>
      </c>
      <c r="AH410" s="238">
        <v>2</v>
      </c>
      <c r="AI410" s="238">
        <v>3</v>
      </c>
      <c r="AJ410" s="238">
        <v>3</v>
      </c>
      <c r="AK410" s="238">
        <v>21</v>
      </c>
      <c r="AL410" s="238">
        <v>55</v>
      </c>
      <c r="AM410" s="238" t="s">
        <v>363</v>
      </c>
      <c r="AN410" s="238">
        <v>5</v>
      </c>
      <c r="AS410" s="238">
        <v>4</v>
      </c>
      <c r="AT410" s="238">
        <v>98</v>
      </c>
      <c r="AU410" s="238">
        <v>55</v>
      </c>
      <c r="AV410" s="238">
        <v>11</v>
      </c>
      <c r="AW410" s="238">
        <v>21</v>
      </c>
      <c r="AX410" s="238">
        <v>2</v>
      </c>
      <c r="AY410" s="238">
        <v>4</v>
      </c>
      <c r="AZ410" s="238">
        <v>4</v>
      </c>
      <c r="BA410" s="238">
        <v>21</v>
      </c>
      <c r="BB410" s="238">
        <v>47</v>
      </c>
      <c r="BC410" s="238" t="s">
        <v>354</v>
      </c>
      <c r="BD410" s="238">
        <v>5</v>
      </c>
      <c r="BE410" s="238">
        <v>1</v>
      </c>
      <c r="BI410" s="238">
        <v>4</v>
      </c>
      <c r="BJ410" s="238">
        <v>98</v>
      </c>
      <c r="BK410" s="238">
        <v>55</v>
      </c>
      <c r="BL410" s="238">
        <v>11</v>
      </c>
      <c r="BM410" s="238">
        <v>21</v>
      </c>
      <c r="CT410" s="238">
        <v>434953</v>
      </c>
      <c r="CU410" s="238">
        <v>4972779</v>
      </c>
      <c r="CV410" s="238">
        <v>44.9054608</v>
      </c>
      <c r="CW410" s="238">
        <v>-93.823958599999997</v>
      </c>
      <c r="CX410" s="238" t="s">
        <v>359</v>
      </c>
      <c r="CY410" s="238" t="s">
        <v>1013</v>
      </c>
    </row>
    <row r="411" spans="1:103" x14ac:dyDescent="0.25">
      <c r="A411" s="238">
        <v>10855320</v>
      </c>
      <c r="B411" s="238">
        <v>3</v>
      </c>
      <c r="C411" s="238">
        <v>7</v>
      </c>
      <c r="D411" s="238">
        <v>169.239</v>
      </c>
      <c r="E411" s="238">
        <v>10</v>
      </c>
      <c r="G411" s="238" t="s">
        <v>936</v>
      </c>
      <c r="H411" s="238" t="s">
        <v>354</v>
      </c>
      <c r="I411" s="238">
        <v>25</v>
      </c>
      <c r="K411" s="238">
        <v>13034465</v>
      </c>
      <c r="L411" s="238">
        <v>133200036</v>
      </c>
      <c r="M411" s="238">
        <v>11</v>
      </c>
      <c r="N411" s="238">
        <v>16</v>
      </c>
      <c r="O411" s="238">
        <v>2013</v>
      </c>
      <c r="P411" s="238" t="s">
        <v>364</v>
      </c>
      <c r="Q411" s="238">
        <v>8</v>
      </c>
      <c r="S411" s="238">
        <v>5</v>
      </c>
      <c r="T411" s="238">
        <v>0</v>
      </c>
      <c r="U411" s="238">
        <v>1</v>
      </c>
      <c r="V411" s="238">
        <v>7</v>
      </c>
      <c r="W411" s="238">
        <v>66</v>
      </c>
      <c r="X411" s="238">
        <v>2</v>
      </c>
      <c r="Y411" s="238">
        <v>1</v>
      </c>
      <c r="Z411" s="238">
        <v>2</v>
      </c>
      <c r="AA411" s="238">
        <v>2</v>
      </c>
      <c r="AB411" s="238">
        <v>1</v>
      </c>
      <c r="AC411" s="238">
        <v>98</v>
      </c>
      <c r="AD411" s="238" t="s">
        <v>581</v>
      </c>
      <c r="AE411" s="238" t="s">
        <v>1014</v>
      </c>
      <c r="AF411" s="238" t="s">
        <v>426</v>
      </c>
      <c r="AG411" s="238">
        <v>3</v>
      </c>
      <c r="AH411" s="238">
        <v>2</v>
      </c>
      <c r="AI411" s="238">
        <v>2</v>
      </c>
      <c r="AJ411" s="238">
        <v>4</v>
      </c>
      <c r="AK411" s="238">
        <v>21</v>
      </c>
      <c r="AL411" s="238">
        <v>18</v>
      </c>
      <c r="AM411" s="238" t="s">
        <v>354</v>
      </c>
      <c r="AN411" s="238">
        <v>5</v>
      </c>
      <c r="AP411" s="238">
        <v>21</v>
      </c>
      <c r="AS411" s="238">
        <v>7</v>
      </c>
      <c r="AT411" s="238">
        <v>98</v>
      </c>
      <c r="AU411" s="238">
        <v>55</v>
      </c>
      <c r="AV411" s="238">
        <v>11</v>
      </c>
      <c r="AW411" s="238">
        <v>21</v>
      </c>
      <c r="CT411" s="238">
        <v>434982</v>
      </c>
      <c r="CU411" s="238">
        <v>4972778</v>
      </c>
      <c r="CV411" s="238">
        <v>44.905459200000003</v>
      </c>
      <c r="CW411" s="238">
        <v>-93.823588000000001</v>
      </c>
      <c r="CX411" s="238" t="s">
        <v>359</v>
      </c>
      <c r="CY411" s="238" t="s">
        <v>1015</v>
      </c>
    </row>
    <row r="412" spans="1:103" x14ac:dyDescent="0.25">
      <c r="A412" s="238">
        <v>10936402</v>
      </c>
      <c r="B412" s="238">
        <v>3</v>
      </c>
      <c r="C412" s="238">
        <v>7</v>
      </c>
      <c r="D412" s="238">
        <v>169.239</v>
      </c>
      <c r="E412" s="238">
        <v>10</v>
      </c>
      <c r="G412" s="238" t="s">
        <v>936</v>
      </c>
      <c r="H412" s="238" t="s">
        <v>354</v>
      </c>
      <c r="I412" s="238">
        <v>25</v>
      </c>
      <c r="K412" s="238">
        <v>14024030</v>
      </c>
      <c r="L412" s="238">
        <v>142060151</v>
      </c>
      <c r="M412" s="238">
        <v>7</v>
      </c>
      <c r="N412" s="238">
        <v>23</v>
      </c>
      <c r="O412" s="238">
        <v>2014</v>
      </c>
      <c r="P412" s="238" t="s">
        <v>355</v>
      </c>
      <c r="Q412" s="238">
        <v>20</v>
      </c>
      <c r="S412" s="238">
        <v>5</v>
      </c>
      <c r="T412" s="238">
        <v>0</v>
      </c>
      <c r="U412" s="238">
        <v>2</v>
      </c>
      <c r="V412" s="238">
        <v>10</v>
      </c>
      <c r="W412" s="238">
        <v>10</v>
      </c>
      <c r="X412" s="238">
        <v>2</v>
      </c>
      <c r="Y412" s="238">
        <v>1</v>
      </c>
      <c r="Z412" s="238">
        <v>1</v>
      </c>
      <c r="AB412" s="238">
        <v>1</v>
      </c>
      <c r="AC412" s="238">
        <v>98</v>
      </c>
      <c r="AD412" s="238" t="s">
        <v>424</v>
      </c>
      <c r="AE412" s="238" t="s">
        <v>1016</v>
      </c>
      <c r="AF412" s="238" t="s">
        <v>426</v>
      </c>
      <c r="AG412" s="238">
        <v>5</v>
      </c>
      <c r="AH412" s="238">
        <v>2</v>
      </c>
      <c r="AI412" s="238">
        <v>2</v>
      </c>
      <c r="AJ412" s="238">
        <v>3</v>
      </c>
      <c r="AK412" s="238">
        <v>33</v>
      </c>
      <c r="AL412" s="238">
        <v>48</v>
      </c>
      <c r="AM412" s="238" t="s">
        <v>363</v>
      </c>
      <c r="AN412" s="238">
        <v>5</v>
      </c>
      <c r="AO412" s="238">
        <v>11</v>
      </c>
      <c r="AS412" s="238">
        <v>7</v>
      </c>
      <c r="AT412" s="238">
        <v>98</v>
      </c>
      <c r="AU412" s="238">
        <v>55</v>
      </c>
      <c r="AV412" s="238">
        <v>11</v>
      </c>
      <c r="AW412" s="238">
        <v>21</v>
      </c>
      <c r="AX412" s="238">
        <v>2</v>
      </c>
      <c r="AY412" s="238">
        <v>2</v>
      </c>
      <c r="AZ412" s="238">
        <v>4</v>
      </c>
      <c r="BA412" s="238">
        <v>21</v>
      </c>
      <c r="BB412" s="238">
        <v>64</v>
      </c>
      <c r="BC412" s="238" t="s">
        <v>363</v>
      </c>
      <c r="BD412" s="238">
        <v>5</v>
      </c>
      <c r="BE412" s="238">
        <v>1</v>
      </c>
      <c r="BI412" s="238">
        <v>7</v>
      </c>
      <c r="BJ412" s="238">
        <v>98</v>
      </c>
      <c r="BK412" s="238">
        <v>55</v>
      </c>
      <c r="BL412" s="238">
        <v>11</v>
      </c>
      <c r="BM412" s="238">
        <v>21</v>
      </c>
      <c r="CT412" s="238">
        <v>434982</v>
      </c>
      <c r="CU412" s="238">
        <v>4972778</v>
      </c>
      <c r="CV412" s="238">
        <v>44.905459200000003</v>
      </c>
      <c r="CW412" s="238">
        <v>-93.823588000000001</v>
      </c>
      <c r="CX412" s="238" t="s">
        <v>359</v>
      </c>
      <c r="CY412" s="238" t="s">
        <v>1017</v>
      </c>
    </row>
    <row r="413" spans="1:103" x14ac:dyDescent="0.25">
      <c r="A413" s="238">
        <v>704104</v>
      </c>
      <c r="B413" s="238">
        <v>3</v>
      </c>
      <c r="C413" s="238">
        <v>7</v>
      </c>
      <c r="D413" s="238">
        <v>169.32499999999999</v>
      </c>
      <c r="E413" s="238">
        <v>10</v>
      </c>
      <c r="G413" s="238" t="s">
        <v>948</v>
      </c>
      <c r="H413" s="238" t="s">
        <v>354</v>
      </c>
      <c r="I413" s="238">
        <v>25</v>
      </c>
      <c r="K413" s="238">
        <v>19009991</v>
      </c>
      <c r="M413" s="238">
        <v>4</v>
      </c>
      <c r="N413" s="238">
        <v>10</v>
      </c>
      <c r="O413" s="238">
        <v>2019</v>
      </c>
      <c r="P413" s="238" t="s">
        <v>355</v>
      </c>
      <c r="Q413" s="238">
        <v>13</v>
      </c>
      <c r="S413" s="238">
        <v>5</v>
      </c>
      <c r="T413" s="238">
        <v>0</v>
      </c>
      <c r="U413" s="238">
        <v>1</v>
      </c>
      <c r="W413" s="238">
        <v>32</v>
      </c>
      <c r="X413" s="238">
        <v>2</v>
      </c>
      <c r="Y413" s="238">
        <v>1</v>
      </c>
      <c r="Z413" s="238">
        <v>4</v>
      </c>
      <c r="AB413" s="238">
        <v>3</v>
      </c>
      <c r="AC413" s="238">
        <v>98</v>
      </c>
      <c r="AD413" s="238" t="s">
        <v>581</v>
      </c>
      <c r="AF413" s="238" t="s">
        <v>426</v>
      </c>
      <c r="AG413" s="238">
        <v>3</v>
      </c>
      <c r="AH413" s="238">
        <v>2</v>
      </c>
      <c r="AI413" s="238">
        <v>3</v>
      </c>
      <c r="AJ413" s="238">
        <v>4</v>
      </c>
      <c r="AK413" s="238">
        <v>21</v>
      </c>
      <c r="AL413" s="238">
        <v>58</v>
      </c>
      <c r="AM413" s="238" t="s">
        <v>354</v>
      </c>
      <c r="AN413" s="238">
        <v>5</v>
      </c>
      <c r="AO413" s="238">
        <v>62</v>
      </c>
      <c r="AS413" s="238">
        <v>12</v>
      </c>
      <c r="AT413" s="238">
        <v>9</v>
      </c>
      <c r="AU413" s="238">
        <v>55</v>
      </c>
      <c r="AV413" s="238">
        <v>11</v>
      </c>
      <c r="AW413" s="238">
        <v>21</v>
      </c>
      <c r="CT413" s="238">
        <v>435120.814610545</v>
      </c>
      <c r="CU413" s="238">
        <v>4972766.4628829397</v>
      </c>
      <c r="CV413" s="238">
        <v>44.905367149999996</v>
      </c>
      <c r="CW413" s="238">
        <v>-93.821828289999999</v>
      </c>
      <c r="CX413" s="238" t="s">
        <v>359</v>
      </c>
      <c r="CY413" s="238" t="s">
        <v>1018</v>
      </c>
    </row>
    <row r="414" spans="1:103" x14ac:dyDescent="0.25">
      <c r="A414" s="238">
        <v>513246</v>
      </c>
      <c r="B414" s="238">
        <v>3</v>
      </c>
      <c r="C414" s="238">
        <v>7</v>
      </c>
      <c r="D414" s="238">
        <v>169.36500000000001</v>
      </c>
      <c r="E414" s="238">
        <v>10</v>
      </c>
      <c r="G414" s="238" t="s">
        <v>948</v>
      </c>
      <c r="H414" s="238" t="s">
        <v>354</v>
      </c>
      <c r="I414" s="238">
        <v>25</v>
      </c>
      <c r="K414" s="238">
        <v>17035579</v>
      </c>
      <c r="M414" s="238">
        <v>11</v>
      </c>
      <c r="N414" s="238">
        <v>1</v>
      </c>
      <c r="O414" s="238">
        <v>2017</v>
      </c>
      <c r="P414" s="238" t="s">
        <v>355</v>
      </c>
      <c r="Q414" s="238">
        <v>7</v>
      </c>
      <c r="S414" s="238">
        <v>5</v>
      </c>
      <c r="T414" s="238">
        <v>0</v>
      </c>
      <c r="U414" s="238">
        <v>2</v>
      </c>
      <c r="V414" s="238">
        <v>12</v>
      </c>
      <c r="W414" s="238">
        <v>10</v>
      </c>
      <c r="X414" s="238">
        <v>7</v>
      </c>
      <c r="Y414" s="238">
        <v>2</v>
      </c>
      <c r="Z414" s="238">
        <v>2</v>
      </c>
      <c r="AB414" s="238">
        <v>1</v>
      </c>
      <c r="AC414" s="238">
        <v>98</v>
      </c>
      <c r="AD414" s="238" t="s">
        <v>581</v>
      </c>
      <c r="AF414" s="238" t="s">
        <v>426</v>
      </c>
      <c r="AG414" s="238">
        <v>7</v>
      </c>
      <c r="AH414" s="238">
        <v>2</v>
      </c>
      <c r="AI414" s="238">
        <v>2</v>
      </c>
      <c r="AJ414" s="238">
        <v>3</v>
      </c>
      <c r="AK414" s="238">
        <v>21</v>
      </c>
      <c r="AL414" s="238">
        <v>35</v>
      </c>
      <c r="AM414" s="238" t="s">
        <v>363</v>
      </c>
      <c r="AN414" s="238">
        <v>5</v>
      </c>
      <c r="AO414" s="238">
        <v>4</v>
      </c>
      <c r="AS414" s="238">
        <v>12</v>
      </c>
      <c r="AT414" s="238">
        <v>22</v>
      </c>
      <c r="AU414" s="238">
        <v>60</v>
      </c>
      <c r="AV414" s="238">
        <v>11</v>
      </c>
      <c r="AW414" s="238">
        <v>21</v>
      </c>
      <c r="AX414" s="238">
        <v>2</v>
      </c>
      <c r="AY414" s="238">
        <v>5</v>
      </c>
      <c r="AZ414" s="238">
        <v>3</v>
      </c>
      <c r="BA414" s="238">
        <v>26</v>
      </c>
      <c r="BB414" s="238">
        <v>39</v>
      </c>
      <c r="BC414" s="238" t="s">
        <v>363</v>
      </c>
      <c r="BD414" s="238">
        <v>5</v>
      </c>
      <c r="BE414" s="238">
        <v>1</v>
      </c>
      <c r="BI414" s="238">
        <v>12</v>
      </c>
      <c r="BJ414" s="238">
        <v>22</v>
      </c>
      <c r="BK414" s="238">
        <v>60</v>
      </c>
      <c r="BL414" s="238">
        <v>11</v>
      </c>
      <c r="BM414" s="238">
        <v>21</v>
      </c>
      <c r="CT414" s="238">
        <v>435185.37202645798</v>
      </c>
      <c r="CU414" s="238">
        <v>4972776.8434304204</v>
      </c>
      <c r="CV414" s="238">
        <v>44.90546647</v>
      </c>
      <c r="CW414" s="238">
        <v>-93.821011960000007</v>
      </c>
      <c r="CX414" s="238" t="s">
        <v>359</v>
      </c>
      <c r="CY414" s="238" t="s">
        <v>1019</v>
      </c>
    </row>
    <row r="415" spans="1:103" x14ac:dyDescent="0.25">
      <c r="A415" s="238">
        <v>10700240</v>
      </c>
      <c r="B415" s="238">
        <v>3</v>
      </c>
      <c r="C415" s="238">
        <v>7</v>
      </c>
      <c r="D415" s="238">
        <v>169.386</v>
      </c>
      <c r="E415" s="238">
        <v>10</v>
      </c>
      <c r="G415" s="238" t="s">
        <v>936</v>
      </c>
      <c r="H415" s="238" t="s">
        <v>354</v>
      </c>
      <c r="I415" s="238">
        <v>25</v>
      </c>
      <c r="L415" s="238">
        <v>110830119</v>
      </c>
      <c r="M415" s="238">
        <v>2</v>
      </c>
      <c r="N415" s="238">
        <v>22</v>
      </c>
      <c r="O415" s="238">
        <v>2011</v>
      </c>
      <c r="P415" s="238" t="s">
        <v>368</v>
      </c>
      <c r="Q415" s="238">
        <v>4</v>
      </c>
      <c r="S415" s="238">
        <v>4</v>
      </c>
      <c r="T415" s="238">
        <v>0</v>
      </c>
      <c r="U415" s="238">
        <v>1</v>
      </c>
      <c r="V415" s="238">
        <v>90</v>
      </c>
      <c r="W415" s="238">
        <v>3</v>
      </c>
      <c r="Y415" s="238">
        <v>2</v>
      </c>
      <c r="Z415" s="238">
        <v>5</v>
      </c>
      <c r="AB415" s="238">
        <v>2</v>
      </c>
      <c r="AF415" s="238" t="s">
        <v>426</v>
      </c>
      <c r="AG415" s="238">
        <v>4</v>
      </c>
      <c r="AH415" s="238">
        <v>2</v>
      </c>
      <c r="AI415" s="238">
        <v>4</v>
      </c>
      <c r="AJ415" s="238">
        <v>4</v>
      </c>
      <c r="AK415" s="238">
        <v>21</v>
      </c>
      <c r="AL415" s="238">
        <v>47</v>
      </c>
      <c r="AM415" s="238" t="s">
        <v>363</v>
      </c>
      <c r="AT415" s="238">
        <v>98</v>
      </c>
      <c r="CT415" s="238">
        <v>435219</v>
      </c>
      <c r="CU415" s="238">
        <v>4972774</v>
      </c>
      <c r="CV415" s="238">
        <v>44.905445999999998</v>
      </c>
      <c r="CW415" s="238">
        <v>-93.820581700000005</v>
      </c>
      <c r="CX415" s="238" t="s">
        <v>359</v>
      </c>
    </row>
    <row r="416" spans="1:103" x14ac:dyDescent="0.25">
      <c r="A416" s="238">
        <v>10935244</v>
      </c>
      <c r="B416" s="238">
        <v>3</v>
      </c>
      <c r="C416" s="238">
        <v>7</v>
      </c>
      <c r="D416" s="238">
        <v>169.39</v>
      </c>
      <c r="E416" s="238">
        <v>10</v>
      </c>
      <c r="G416" s="238" t="s">
        <v>936</v>
      </c>
      <c r="H416" s="238" t="s">
        <v>354</v>
      </c>
      <c r="I416" s="238">
        <v>25</v>
      </c>
      <c r="K416" s="238">
        <v>14015450</v>
      </c>
      <c r="L416" s="238">
        <v>141400034</v>
      </c>
      <c r="M416" s="238">
        <v>5</v>
      </c>
      <c r="N416" s="238">
        <v>20</v>
      </c>
      <c r="O416" s="238">
        <v>2014</v>
      </c>
      <c r="P416" s="238" t="s">
        <v>368</v>
      </c>
      <c r="Q416" s="238">
        <v>7</v>
      </c>
      <c r="S416" s="238">
        <v>5</v>
      </c>
      <c r="T416" s="238">
        <v>0</v>
      </c>
      <c r="U416" s="238">
        <v>2</v>
      </c>
      <c r="V416" s="238">
        <v>1</v>
      </c>
      <c r="W416" s="238">
        <v>10</v>
      </c>
      <c r="X416" s="238">
        <v>2</v>
      </c>
      <c r="Y416" s="238">
        <v>1</v>
      </c>
      <c r="Z416" s="238">
        <v>6</v>
      </c>
      <c r="AB416" s="238">
        <v>2</v>
      </c>
      <c r="AC416" s="238">
        <v>98</v>
      </c>
      <c r="AD416" s="238" t="s">
        <v>424</v>
      </c>
      <c r="AE416" s="238" t="s">
        <v>1012</v>
      </c>
      <c r="AF416" s="238" t="s">
        <v>426</v>
      </c>
      <c r="AG416" s="238">
        <v>7</v>
      </c>
      <c r="AH416" s="238">
        <v>2</v>
      </c>
      <c r="AI416" s="238">
        <v>2</v>
      </c>
      <c r="AJ416" s="238">
        <v>3</v>
      </c>
      <c r="AK416" s="238">
        <v>21</v>
      </c>
      <c r="AL416" s="238">
        <v>19</v>
      </c>
      <c r="AM416" s="238" t="s">
        <v>363</v>
      </c>
      <c r="AN416" s="238">
        <v>5</v>
      </c>
      <c r="AO416" s="238">
        <v>5</v>
      </c>
      <c r="AS416" s="238">
        <v>5</v>
      </c>
      <c r="AT416" s="238">
        <v>98</v>
      </c>
      <c r="AU416" s="238">
        <v>55</v>
      </c>
      <c r="AV416" s="238">
        <v>11</v>
      </c>
      <c r="AW416" s="238">
        <v>21</v>
      </c>
      <c r="AX416" s="238">
        <v>2</v>
      </c>
      <c r="AY416" s="238">
        <v>4</v>
      </c>
      <c r="AZ416" s="238">
        <v>3</v>
      </c>
      <c r="BA416" s="238">
        <v>21</v>
      </c>
      <c r="BB416" s="238">
        <v>37</v>
      </c>
      <c r="BC416" s="238" t="s">
        <v>363</v>
      </c>
      <c r="BD416" s="238">
        <v>5</v>
      </c>
      <c r="BE416" s="238">
        <v>1</v>
      </c>
      <c r="BI416" s="238">
        <v>5</v>
      </c>
      <c r="BJ416" s="238">
        <v>98</v>
      </c>
      <c r="BK416" s="238">
        <v>55</v>
      </c>
      <c r="BL416" s="238">
        <v>11</v>
      </c>
      <c r="BM416" s="238">
        <v>21</v>
      </c>
      <c r="CT416" s="238">
        <v>435226</v>
      </c>
      <c r="CU416" s="238">
        <v>4972774</v>
      </c>
      <c r="CV416" s="238">
        <v>44.9054456</v>
      </c>
      <c r="CW416" s="238">
        <v>-93.820499299999994</v>
      </c>
      <c r="CX416" s="238" t="s">
        <v>359</v>
      </c>
      <c r="CY416" s="238" t="s">
        <v>1020</v>
      </c>
    </row>
    <row r="417" spans="1:103" x14ac:dyDescent="0.25">
      <c r="A417" s="238">
        <v>687615</v>
      </c>
      <c r="B417" s="238">
        <v>3</v>
      </c>
      <c r="C417" s="238">
        <v>7</v>
      </c>
      <c r="D417" s="238">
        <v>169.398</v>
      </c>
      <c r="E417" s="238">
        <v>10</v>
      </c>
      <c r="G417" s="238" t="s">
        <v>948</v>
      </c>
      <c r="H417" s="238" t="s">
        <v>354</v>
      </c>
      <c r="I417" s="238">
        <v>25</v>
      </c>
      <c r="K417" s="238">
        <v>19004387</v>
      </c>
      <c r="M417" s="238">
        <v>2</v>
      </c>
      <c r="N417" s="238">
        <v>13</v>
      </c>
      <c r="O417" s="238">
        <v>2019</v>
      </c>
      <c r="P417" s="238" t="s">
        <v>355</v>
      </c>
      <c r="Q417" s="238">
        <v>6</v>
      </c>
      <c r="R417" s="238" t="s">
        <v>369</v>
      </c>
      <c r="S417" s="238">
        <v>5</v>
      </c>
      <c r="T417" s="238">
        <v>0</v>
      </c>
      <c r="U417" s="238">
        <v>1</v>
      </c>
      <c r="W417" s="238">
        <v>49</v>
      </c>
      <c r="X417" s="238">
        <v>2</v>
      </c>
      <c r="Y417" s="238">
        <v>6</v>
      </c>
      <c r="Z417" s="238">
        <v>1</v>
      </c>
      <c r="AB417" s="238">
        <v>5</v>
      </c>
      <c r="AC417" s="238">
        <v>98</v>
      </c>
      <c r="AD417" s="238" t="s">
        <v>581</v>
      </c>
      <c r="AF417" s="238" t="s">
        <v>426</v>
      </c>
      <c r="AG417" s="238">
        <v>3</v>
      </c>
      <c r="AH417" s="238">
        <v>2</v>
      </c>
      <c r="AI417" s="238">
        <v>2</v>
      </c>
      <c r="AJ417" s="238">
        <v>3</v>
      </c>
      <c r="AK417" s="238">
        <v>21</v>
      </c>
      <c r="AL417" s="238">
        <v>61</v>
      </c>
      <c r="AM417" s="238" t="s">
        <v>354</v>
      </c>
      <c r="AN417" s="238">
        <v>5</v>
      </c>
      <c r="AO417" s="238">
        <v>1</v>
      </c>
      <c r="AS417" s="238">
        <v>12</v>
      </c>
      <c r="AT417" s="238">
        <v>9</v>
      </c>
      <c r="AU417" s="238">
        <v>60</v>
      </c>
      <c r="AV417" s="238">
        <v>11</v>
      </c>
      <c r="AW417" s="238">
        <v>21</v>
      </c>
      <c r="CT417" s="238">
        <v>435237.28044047998</v>
      </c>
      <c r="CU417" s="238">
        <v>4972776.71079305</v>
      </c>
      <c r="CV417" s="238">
        <v>44.905470000000001</v>
      </c>
      <c r="CW417" s="238">
        <v>-93.820354480000006</v>
      </c>
      <c r="CX417" s="238" t="s">
        <v>359</v>
      </c>
      <c r="CY417" s="238" t="s">
        <v>1021</v>
      </c>
    </row>
    <row r="418" spans="1:103" x14ac:dyDescent="0.25">
      <c r="A418" s="238">
        <v>10935441</v>
      </c>
      <c r="B418" s="238">
        <v>3</v>
      </c>
      <c r="C418" s="238">
        <v>7</v>
      </c>
      <c r="D418" s="238">
        <v>169.411</v>
      </c>
      <c r="E418" s="238">
        <v>10</v>
      </c>
      <c r="G418" s="238" t="s">
        <v>936</v>
      </c>
      <c r="H418" s="238" t="s">
        <v>354</v>
      </c>
      <c r="I418" s="238">
        <v>25</v>
      </c>
      <c r="K418" s="238">
        <v>14017222</v>
      </c>
      <c r="L418" s="238">
        <v>141530028</v>
      </c>
      <c r="M418" s="238">
        <v>6</v>
      </c>
      <c r="N418" s="238">
        <v>2</v>
      </c>
      <c r="O418" s="238">
        <v>2014</v>
      </c>
      <c r="P418" s="238" t="s">
        <v>361</v>
      </c>
      <c r="Q418" s="238">
        <v>1</v>
      </c>
      <c r="S418" s="238">
        <v>5</v>
      </c>
      <c r="T418" s="238">
        <v>0</v>
      </c>
      <c r="U418" s="238">
        <v>1</v>
      </c>
      <c r="V418" s="238">
        <v>5</v>
      </c>
      <c r="W418" s="238">
        <v>16</v>
      </c>
      <c r="X418" s="238">
        <v>2</v>
      </c>
      <c r="Y418" s="238">
        <v>4</v>
      </c>
      <c r="Z418" s="238">
        <v>3</v>
      </c>
      <c r="AB418" s="238">
        <v>2</v>
      </c>
      <c r="AC418" s="238">
        <v>98</v>
      </c>
      <c r="AD418" s="238" t="s">
        <v>424</v>
      </c>
      <c r="AE418" s="238" t="s">
        <v>1012</v>
      </c>
      <c r="AF418" s="238" t="s">
        <v>426</v>
      </c>
      <c r="AG418" s="238">
        <v>4</v>
      </c>
      <c r="AH418" s="238">
        <v>2</v>
      </c>
      <c r="AI418" s="238">
        <v>2</v>
      </c>
      <c r="AJ418" s="238">
        <v>4</v>
      </c>
      <c r="AK418" s="238">
        <v>21</v>
      </c>
      <c r="AL418" s="238">
        <v>43</v>
      </c>
      <c r="AM418" s="238" t="s">
        <v>354</v>
      </c>
      <c r="AN418" s="238">
        <v>5</v>
      </c>
      <c r="AO418" s="238">
        <v>1</v>
      </c>
      <c r="AS418" s="238">
        <v>5</v>
      </c>
      <c r="AT418" s="238">
        <v>98</v>
      </c>
      <c r="AU418" s="238">
        <v>55</v>
      </c>
      <c r="AV418" s="238">
        <v>11</v>
      </c>
      <c r="AW418" s="238">
        <v>21</v>
      </c>
      <c r="CT418" s="238">
        <v>435258</v>
      </c>
      <c r="CU418" s="238">
        <v>4972767</v>
      </c>
      <c r="CV418" s="238">
        <v>44.905388100000003</v>
      </c>
      <c r="CW418" s="238">
        <v>-93.820092700000004</v>
      </c>
      <c r="CX418" s="238" t="s">
        <v>359</v>
      </c>
      <c r="CY418" s="238" t="s">
        <v>1022</v>
      </c>
    </row>
    <row r="419" spans="1:103" x14ac:dyDescent="0.25">
      <c r="A419" s="238">
        <v>405588</v>
      </c>
      <c r="B419" s="238">
        <v>3</v>
      </c>
      <c r="C419" s="238">
        <v>7</v>
      </c>
      <c r="D419" s="238">
        <v>169.41200000000001</v>
      </c>
      <c r="E419" s="238">
        <v>10</v>
      </c>
      <c r="G419" s="238" t="s">
        <v>948</v>
      </c>
      <c r="H419" s="238" t="s">
        <v>354</v>
      </c>
      <c r="I419" s="238">
        <v>25</v>
      </c>
      <c r="K419" s="238">
        <v>16042482</v>
      </c>
      <c r="M419" s="238">
        <v>12</v>
      </c>
      <c r="N419" s="238">
        <v>18</v>
      </c>
      <c r="O419" s="238">
        <v>2016</v>
      </c>
      <c r="P419" s="238" t="s">
        <v>366</v>
      </c>
      <c r="Q419" s="238">
        <v>10</v>
      </c>
      <c r="R419" s="238" t="s">
        <v>369</v>
      </c>
      <c r="S419" s="238">
        <v>5</v>
      </c>
      <c r="T419" s="238">
        <v>0</v>
      </c>
      <c r="U419" s="238">
        <v>2</v>
      </c>
      <c r="V419" s="238">
        <v>12</v>
      </c>
      <c r="W419" s="238">
        <v>10</v>
      </c>
      <c r="X419" s="238">
        <v>7</v>
      </c>
      <c r="Y419" s="238">
        <v>1</v>
      </c>
      <c r="Z419" s="238">
        <v>1</v>
      </c>
      <c r="AB419" s="238">
        <v>5</v>
      </c>
      <c r="AC419" s="238">
        <v>98</v>
      </c>
      <c r="AD419" s="238" t="s">
        <v>581</v>
      </c>
      <c r="AF419" s="238" t="s">
        <v>426</v>
      </c>
      <c r="AG419" s="238">
        <v>7</v>
      </c>
      <c r="AH419" s="238">
        <v>2</v>
      </c>
      <c r="AI419" s="238">
        <v>2</v>
      </c>
      <c r="AJ419" s="238">
        <v>3</v>
      </c>
      <c r="AK419" s="238">
        <v>26</v>
      </c>
      <c r="AL419" s="238">
        <v>48</v>
      </c>
      <c r="AM419" s="238" t="s">
        <v>363</v>
      </c>
      <c r="AN419" s="238">
        <v>5</v>
      </c>
      <c r="AO419" s="238">
        <v>1</v>
      </c>
      <c r="AS419" s="238">
        <v>15</v>
      </c>
      <c r="AT419" s="238">
        <v>22</v>
      </c>
      <c r="AU419" s="238">
        <v>55</v>
      </c>
      <c r="AV419" s="238">
        <v>11</v>
      </c>
      <c r="AW419" s="238">
        <v>21</v>
      </c>
      <c r="AX419" s="238">
        <v>2</v>
      </c>
      <c r="AY419" s="238">
        <v>3</v>
      </c>
      <c r="AZ419" s="238">
        <v>3</v>
      </c>
      <c r="BA419" s="238">
        <v>21</v>
      </c>
      <c r="BB419" s="238">
        <v>26</v>
      </c>
      <c r="BC419" s="238" t="s">
        <v>354</v>
      </c>
      <c r="BD419" s="238">
        <v>5</v>
      </c>
      <c r="BE419" s="238">
        <v>4</v>
      </c>
      <c r="BI419" s="238">
        <v>15</v>
      </c>
      <c r="BJ419" s="238">
        <v>22</v>
      </c>
      <c r="BK419" s="238">
        <v>55</v>
      </c>
      <c r="BL419" s="238">
        <v>11</v>
      </c>
      <c r="BM419" s="238">
        <v>21</v>
      </c>
      <c r="CT419" s="238">
        <v>435258.99369676597</v>
      </c>
      <c r="CU419" s="238">
        <v>4972772.2443381697</v>
      </c>
      <c r="CV419" s="238">
        <v>44.90543177</v>
      </c>
      <c r="CW419" s="238">
        <v>-93.820078890000005</v>
      </c>
      <c r="CX419" s="238" t="s">
        <v>359</v>
      </c>
      <c r="CY419" s="238" t="s">
        <v>1023</v>
      </c>
    </row>
    <row r="420" spans="1:103" x14ac:dyDescent="0.25">
      <c r="A420" s="238">
        <v>757012</v>
      </c>
      <c r="B420" s="238">
        <v>3</v>
      </c>
      <c r="C420" s="238">
        <v>7</v>
      </c>
      <c r="D420" s="238">
        <v>169.45400000000001</v>
      </c>
      <c r="E420" s="238">
        <v>10</v>
      </c>
      <c r="G420" s="238" t="s">
        <v>948</v>
      </c>
      <c r="H420" s="238" t="s">
        <v>354</v>
      </c>
      <c r="I420" s="238">
        <v>25</v>
      </c>
      <c r="K420" s="238">
        <v>19512726</v>
      </c>
      <c r="M420" s="238">
        <v>10</v>
      </c>
      <c r="N420" s="238">
        <v>21</v>
      </c>
      <c r="O420" s="238">
        <v>2019</v>
      </c>
      <c r="P420" s="238" t="s">
        <v>361</v>
      </c>
      <c r="Q420" s="238">
        <v>20</v>
      </c>
      <c r="R420" s="238" t="s">
        <v>369</v>
      </c>
      <c r="S420" s="238">
        <v>5</v>
      </c>
      <c r="T420" s="238">
        <v>0</v>
      </c>
      <c r="U420" s="238">
        <v>1</v>
      </c>
      <c r="W420" s="238">
        <v>32</v>
      </c>
      <c r="X420" s="238">
        <v>7</v>
      </c>
      <c r="Y420" s="238">
        <v>4</v>
      </c>
      <c r="Z420" s="238">
        <v>2</v>
      </c>
      <c r="AB420" s="238">
        <v>1</v>
      </c>
      <c r="AC420" s="238">
        <v>98</v>
      </c>
      <c r="AD420" s="238" t="s">
        <v>581</v>
      </c>
      <c r="AF420" s="238" t="s">
        <v>426</v>
      </c>
      <c r="AG420" s="238">
        <v>3</v>
      </c>
      <c r="AH420" s="238">
        <v>2</v>
      </c>
      <c r="AI420" s="238">
        <v>49</v>
      </c>
      <c r="AJ420" s="238">
        <v>3</v>
      </c>
      <c r="AK420" s="238">
        <v>21</v>
      </c>
      <c r="AL420" s="238">
        <v>40</v>
      </c>
      <c r="AM420" s="238" t="s">
        <v>354</v>
      </c>
      <c r="AN420" s="238">
        <v>10</v>
      </c>
      <c r="AO420" s="238">
        <v>70</v>
      </c>
      <c r="AP420" s="238">
        <v>65</v>
      </c>
      <c r="AS420" s="238">
        <v>12</v>
      </c>
      <c r="AT420" s="238">
        <v>22</v>
      </c>
      <c r="AU420" s="238">
        <v>55</v>
      </c>
      <c r="AV420" s="238">
        <v>11</v>
      </c>
      <c r="AW420" s="238">
        <v>21</v>
      </c>
      <c r="CT420" s="238">
        <v>435327.24578782503</v>
      </c>
      <c r="CU420" s="238">
        <v>4972767.6826686999</v>
      </c>
      <c r="CV420" s="238">
        <v>44.905396920000001</v>
      </c>
      <c r="CW420" s="238">
        <v>-93.819213840000003</v>
      </c>
      <c r="CX420" s="238" t="s">
        <v>359</v>
      </c>
      <c r="CY420" s="238" t="s">
        <v>1024</v>
      </c>
    </row>
    <row r="421" spans="1:103" x14ac:dyDescent="0.25">
      <c r="A421" s="238">
        <v>10934648</v>
      </c>
      <c r="B421" s="238">
        <v>3</v>
      </c>
      <c r="C421" s="238">
        <v>7</v>
      </c>
      <c r="D421" s="238">
        <v>169.50800000000001</v>
      </c>
      <c r="E421" s="238">
        <v>10</v>
      </c>
      <c r="G421" s="238" t="s">
        <v>936</v>
      </c>
      <c r="H421" s="238" t="s">
        <v>354</v>
      </c>
      <c r="I421" s="238">
        <v>25</v>
      </c>
      <c r="L421" s="238">
        <v>140990070</v>
      </c>
      <c r="M421" s="238">
        <v>3</v>
      </c>
      <c r="N421" s="238">
        <v>8</v>
      </c>
      <c r="O421" s="238">
        <v>2014</v>
      </c>
      <c r="P421" s="238" t="s">
        <v>364</v>
      </c>
      <c r="Q421" s="238">
        <v>19</v>
      </c>
      <c r="S421" s="238">
        <v>5</v>
      </c>
      <c r="T421" s="238">
        <v>0</v>
      </c>
      <c r="U421" s="238">
        <v>2</v>
      </c>
      <c r="V421" s="238">
        <v>90</v>
      </c>
      <c r="W421" s="238">
        <v>10</v>
      </c>
      <c r="Y421" s="238">
        <v>4</v>
      </c>
      <c r="Z421" s="238">
        <v>1</v>
      </c>
      <c r="AB421" s="238">
        <v>2</v>
      </c>
      <c r="AC421" s="238">
        <v>98</v>
      </c>
      <c r="AF421" s="238" t="s">
        <v>426</v>
      </c>
      <c r="AG421" s="238">
        <v>90</v>
      </c>
      <c r="AH421" s="238">
        <v>2</v>
      </c>
      <c r="AI421" s="238">
        <v>4</v>
      </c>
      <c r="AJ421" s="238">
        <v>1</v>
      </c>
      <c r="AK421" s="238">
        <v>21</v>
      </c>
      <c r="AL421" s="238">
        <v>44</v>
      </c>
      <c r="AM421" s="238" t="s">
        <v>363</v>
      </c>
      <c r="AT421" s="238">
        <v>22</v>
      </c>
      <c r="AX421" s="238">
        <v>2</v>
      </c>
      <c r="AY421" s="238">
        <v>2</v>
      </c>
      <c r="AZ421" s="238">
        <v>4</v>
      </c>
      <c r="BA421" s="238">
        <v>21</v>
      </c>
      <c r="BB421" s="238">
        <v>23</v>
      </c>
      <c r="BC421" s="238" t="s">
        <v>354</v>
      </c>
      <c r="BJ421" s="238">
        <v>22</v>
      </c>
      <c r="CT421" s="238">
        <v>435397</v>
      </c>
      <c r="CU421" s="238">
        <v>4972765</v>
      </c>
      <c r="CV421" s="238">
        <v>44.905374999999999</v>
      </c>
      <c r="CW421" s="238">
        <v>-93.818334300000004</v>
      </c>
      <c r="CX421" s="238" t="s">
        <v>359</v>
      </c>
    </row>
    <row r="422" spans="1:103" x14ac:dyDescent="0.25">
      <c r="A422" s="238">
        <v>364999</v>
      </c>
      <c r="B422" s="238">
        <v>3</v>
      </c>
      <c r="C422" s="238">
        <v>7</v>
      </c>
      <c r="D422" s="238">
        <v>169.51599999999999</v>
      </c>
      <c r="E422" s="238">
        <v>10</v>
      </c>
      <c r="G422" s="238" t="s">
        <v>948</v>
      </c>
      <c r="H422" s="238" t="s">
        <v>354</v>
      </c>
      <c r="I422" s="238">
        <v>25</v>
      </c>
      <c r="K422" s="238">
        <v>16507715</v>
      </c>
      <c r="M422" s="238">
        <v>7</v>
      </c>
      <c r="N422" s="238">
        <v>17</v>
      </c>
      <c r="O422" s="238">
        <v>2016</v>
      </c>
      <c r="P422" s="238" t="s">
        <v>366</v>
      </c>
      <c r="Q422" s="238">
        <v>21</v>
      </c>
      <c r="R422" s="238" t="s">
        <v>356</v>
      </c>
      <c r="S422" s="238">
        <v>5</v>
      </c>
      <c r="T422" s="238">
        <v>0</v>
      </c>
      <c r="U422" s="238">
        <v>1</v>
      </c>
      <c r="W422" s="238">
        <v>83</v>
      </c>
      <c r="X422" s="238">
        <v>7</v>
      </c>
      <c r="Y422" s="238">
        <v>4</v>
      </c>
      <c r="Z422" s="238">
        <v>1</v>
      </c>
      <c r="AB422" s="238">
        <v>1</v>
      </c>
      <c r="AC422" s="238">
        <v>98</v>
      </c>
      <c r="AD422" s="238" t="s">
        <v>581</v>
      </c>
      <c r="AF422" s="238" t="s">
        <v>447</v>
      </c>
      <c r="AG422" s="238">
        <v>3</v>
      </c>
      <c r="AH422" s="238">
        <v>2</v>
      </c>
      <c r="AI422" s="238">
        <v>49</v>
      </c>
      <c r="AJ422" s="238">
        <v>4</v>
      </c>
      <c r="AK422" s="238">
        <v>32</v>
      </c>
      <c r="AL422" s="238">
        <v>61</v>
      </c>
      <c r="AM422" s="238" t="s">
        <v>354</v>
      </c>
      <c r="AN422" s="238">
        <v>5</v>
      </c>
      <c r="AO422" s="238">
        <v>75</v>
      </c>
      <c r="AP422" s="238">
        <v>72</v>
      </c>
      <c r="AS422" s="238">
        <v>12</v>
      </c>
      <c r="AT422" s="238">
        <v>22</v>
      </c>
      <c r="AU422" s="238">
        <v>55</v>
      </c>
      <c r="AV422" s="238">
        <v>12</v>
      </c>
      <c r="AW422" s="238">
        <v>21</v>
      </c>
      <c r="CT422" s="238">
        <v>435318.77910422499</v>
      </c>
      <c r="CU422" s="238">
        <v>4972784.6160359001</v>
      </c>
      <c r="CV422" s="238">
        <v>44.905548570000001</v>
      </c>
      <c r="CW422" s="238">
        <v>-93.819323249999997</v>
      </c>
      <c r="CX422" s="238" t="s">
        <v>359</v>
      </c>
      <c r="CY422" s="238" t="s">
        <v>1025</v>
      </c>
    </row>
    <row r="423" spans="1:103" x14ac:dyDescent="0.25">
      <c r="A423" s="238">
        <v>347922</v>
      </c>
      <c r="B423" s="238">
        <v>3</v>
      </c>
      <c r="C423" s="238">
        <v>7</v>
      </c>
      <c r="D423" s="238">
        <v>169.52600000000001</v>
      </c>
      <c r="E423" s="238">
        <v>10</v>
      </c>
      <c r="G423" s="238" t="s">
        <v>948</v>
      </c>
      <c r="H423" s="238" t="s">
        <v>354</v>
      </c>
      <c r="I423" s="238">
        <v>25</v>
      </c>
      <c r="K423" s="238">
        <v>16504777</v>
      </c>
      <c r="M423" s="238">
        <v>5</v>
      </c>
      <c r="N423" s="238">
        <v>6</v>
      </c>
      <c r="O423" s="238">
        <v>2016</v>
      </c>
      <c r="P423" s="238" t="s">
        <v>362</v>
      </c>
      <c r="Q423" s="238">
        <v>17</v>
      </c>
      <c r="R423" s="238">
        <v>98</v>
      </c>
      <c r="S423" s="238">
        <v>5</v>
      </c>
      <c r="T423" s="238">
        <v>0</v>
      </c>
      <c r="U423" s="238">
        <v>1</v>
      </c>
      <c r="W423" s="238">
        <v>83</v>
      </c>
      <c r="X423" s="238">
        <v>7</v>
      </c>
      <c r="Y423" s="238">
        <v>1</v>
      </c>
      <c r="Z423" s="238">
        <v>1</v>
      </c>
      <c r="AB423" s="238">
        <v>1</v>
      </c>
      <c r="AC423" s="238">
        <v>98</v>
      </c>
      <c r="AD423" s="238" t="s">
        <v>581</v>
      </c>
      <c r="AF423" s="238" t="s">
        <v>447</v>
      </c>
      <c r="AG423" s="238">
        <v>3</v>
      </c>
      <c r="AH423" s="238">
        <v>2</v>
      </c>
      <c r="AI423" s="238">
        <v>49</v>
      </c>
      <c r="AJ423" s="238">
        <v>4</v>
      </c>
      <c r="AK423" s="238">
        <v>21</v>
      </c>
      <c r="AL423" s="238">
        <v>43</v>
      </c>
      <c r="AM423" s="238" t="s">
        <v>354</v>
      </c>
      <c r="AN423" s="238">
        <v>5</v>
      </c>
      <c r="AO423" s="238">
        <v>70</v>
      </c>
      <c r="AS423" s="238">
        <v>11</v>
      </c>
      <c r="AT423" s="238">
        <v>22</v>
      </c>
      <c r="AU423" s="238">
        <v>55</v>
      </c>
      <c r="AV423" s="238">
        <v>12</v>
      </c>
      <c r="AW423" s="238">
        <v>21</v>
      </c>
      <c r="CT423" s="238">
        <v>435335.712471426</v>
      </c>
      <c r="CU423" s="238">
        <v>4972776.1493523</v>
      </c>
      <c r="CV423" s="238">
        <v>44.905473899999997</v>
      </c>
      <c r="CW423" s="238">
        <v>-93.819107689999996</v>
      </c>
      <c r="CX423" s="238" t="s">
        <v>359</v>
      </c>
      <c r="CY423" s="238" t="s">
        <v>1026</v>
      </c>
    </row>
    <row r="424" spans="1:103" x14ac:dyDescent="0.25">
      <c r="A424" s="238">
        <v>10703965</v>
      </c>
      <c r="B424" s="238">
        <v>3</v>
      </c>
      <c r="C424" s="238">
        <v>7</v>
      </c>
      <c r="D424" s="238">
        <v>169.53800000000001</v>
      </c>
      <c r="E424" s="238">
        <v>10</v>
      </c>
      <c r="G424" s="238" t="s">
        <v>936</v>
      </c>
      <c r="H424" s="238" t="s">
        <v>354</v>
      </c>
      <c r="I424" s="238">
        <v>25</v>
      </c>
      <c r="K424" s="238">
        <v>11033209</v>
      </c>
      <c r="L424" s="238">
        <v>112890042</v>
      </c>
      <c r="M424" s="238">
        <v>10</v>
      </c>
      <c r="N424" s="238">
        <v>15</v>
      </c>
      <c r="O424" s="238">
        <v>2011</v>
      </c>
      <c r="P424" s="238" t="s">
        <v>364</v>
      </c>
      <c r="Q424" s="238">
        <v>21</v>
      </c>
      <c r="R424" s="238" t="s">
        <v>369</v>
      </c>
      <c r="S424" s="238">
        <v>4</v>
      </c>
      <c r="T424" s="238">
        <v>0</v>
      </c>
      <c r="U424" s="238">
        <v>1</v>
      </c>
      <c r="V424" s="238">
        <v>7</v>
      </c>
      <c r="W424" s="238">
        <v>83</v>
      </c>
      <c r="X424" s="238">
        <v>2</v>
      </c>
      <c r="Y424" s="238">
        <v>4</v>
      </c>
      <c r="Z424" s="238">
        <v>3</v>
      </c>
      <c r="AA424" s="238">
        <v>2</v>
      </c>
      <c r="AB424" s="238">
        <v>2</v>
      </c>
      <c r="AC424" s="238">
        <v>98</v>
      </c>
      <c r="AD424" s="238" t="s">
        <v>481</v>
      </c>
      <c r="AE424" s="238" t="s">
        <v>1027</v>
      </c>
      <c r="AF424" s="238" t="s">
        <v>426</v>
      </c>
      <c r="AG424" s="238">
        <v>3</v>
      </c>
      <c r="AH424" s="238">
        <v>2</v>
      </c>
      <c r="AI424" s="238">
        <v>3</v>
      </c>
      <c r="AJ424" s="238">
        <v>3</v>
      </c>
      <c r="AK424" s="238">
        <v>21</v>
      </c>
      <c r="AL424" s="238">
        <v>29</v>
      </c>
      <c r="AM424" s="238" t="s">
        <v>354</v>
      </c>
      <c r="AN424" s="238">
        <v>5</v>
      </c>
      <c r="AO424" s="238">
        <v>72</v>
      </c>
      <c r="AS424" s="238">
        <v>3</v>
      </c>
      <c r="AT424" s="238">
        <v>98</v>
      </c>
      <c r="AU424" s="238">
        <v>55</v>
      </c>
      <c r="AV424" s="238">
        <v>11</v>
      </c>
      <c r="AW424" s="238">
        <v>21</v>
      </c>
      <c r="CT424" s="238">
        <v>435445</v>
      </c>
      <c r="CU424" s="238">
        <v>4972766</v>
      </c>
      <c r="CV424" s="238">
        <v>44.905394800000003</v>
      </c>
      <c r="CW424" s="238">
        <v>-93.817723000000001</v>
      </c>
      <c r="CX424" s="238" t="s">
        <v>359</v>
      </c>
      <c r="CY424" s="238" t="s">
        <v>1028</v>
      </c>
    </row>
    <row r="425" spans="1:103" x14ac:dyDescent="0.25">
      <c r="A425" s="238">
        <v>533518</v>
      </c>
      <c r="B425" s="238">
        <v>3</v>
      </c>
      <c r="C425" s="238">
        <v>7</v>
      </c>
      <c r="D425" s="238">
        <v>169.57499999999999</v>
      </c>
      <c r="E425" s="238">
        <v>10</v>
      </c>
      <c r="G425" s="238" t="s">
        <v>948</v>
      </c>
      <c r="H425" s="238" t="s">
        <v>354</v>
      </c>
      <c r="I425" s="238">
        <v>25</v>
      </c>
      <c r="K425" s="238">
        <v>18500372</v>
      </c>
      <c r="M425" s="238">
        <v>1</v>
      </c>
      <c r="N425" s="238">
        <v>5</v>
      </c>
      <c r="O425" s="238">
        <v>2018</v>
      </c>
      <c r="P425" s="238" t="s">
        <v>362</v>
      </c>
      <c r="Q425" s="238">
        <v>17</v>
      </c>
      <c r="S425" s="238">
        <v>5</v>
      </c>
      <c r="T425" s="238">
        <v>0</v>
      </c>
      <c r="U425" s="238">
        <v>1</v>
      </c>
      <c r="W425" s="238">
        <v>83</v>
      </c>
      <c r="X425" s="238">
        <v>7</v>
      </c>
      <c r="Y425" s="238">
        <v>4</v>
      </c>
      <c r="Z425" s="238">
        <v>2</v>
      </c>
      <c r="AB425" s="238">
        <v>1</v>
      </c>
      <c r="AC425" s="238">
        <v>98</v>
      </c>
      <c r="AD425" s="238" t="s">
        <v>581</v>
      </c>
      <c r="AF425" s="238" t="s">
        <v>426</v>
      </c>
      <c r="AG425" s="238">
        <v>3</v>
      </c>
      <c r="AH425" s="238">
        <v>2</v>
      </c>
      <c r="AI425" s="238">
        <v>49</v>
      </c>
      <c r="AJ425" s="238">
        <v>3</v>
      </c>
      <c r="AK425" s="238">
        <v>21</v>
      </c>
      <c r="AL425" s="238">
        <v>47</v>
      </c>
      <c r="AM425" s="238" t="s">
        <v>354</v>
      </c>
      <c r="AN425" s="238">
        <v>5</v>
      </c>
      <c r="AO425" s="238">
        <v>90</v>
      </c>
      <c r="AS425" s="238">
        <v>12</v>
      </c>
      <c r="AT425" s="238">
        <v>9</v>
      </c>
      <c r="AV425" s="238">
        <v>12</v>
      </c>
      <c r="AW425" s="238">
        <v>21</v>
      </c>
      <c r="CT425" s="238">
        <v>435505.04614342703</v>
      </c>
      <c r="CU425" s="238">
        <v>4972767.6826686999</v>
      </c>
      <c r="CV425" s="238">
        <v>44.90541305</v>
      </c>
      <c r="CW425" s="238">
        <v>-93.816961860000006</v>
      </c>
      <c r="CX425" s="238" t="s">
        <v>359</v>
      </c>
      <c r="CY425" s="238" t="s">
        <v>1029</v>
      </c>
    </row>
    <row r="426" spans="1:103" x14ac:dyDescent="0.25">
      <c r="A426" s="238">
        <v>703334</v>
      </c>
      <c r="B426" s="238">
        <v>3</v>
      </c>
      <c r="C426" s="238">
        <v>7</v>
      </c>
      <c r="D426" s="238">
        <v>169.57599999999999</v>
      </c>
      <c r="E426" s="238">
        <v>10</v>
      </c>
      <c r="G426" s="238" t="s">
        <v>948</v>
      </c>
      <c r="H426" s="238" t="s">
        <v>354</v>
      </c>
      <c r="I426" s="238">
        <v>25</v>
      </c>
      <c r="K426" s="238">
        <v>19010075</v>
      </c>
      <c r="M426" s="238">
        <v>4</v>
      </c>
      <c r="N426" s="238">
        <v>11</v>
      </c>
      <c r="O426" s="238">
        <v>2019</v>
      </c>
      <c r="P426" s="238" t="s">
        <v>384</v>
      </c>
      <c r="Q426" s="238">
        <v>2</v>
      </c>
      <c r="R426" s="238" t="s">
        <v>356</v>
      </c>
      <c r="S426" s="238">
        <v>4</v>
      </c>
      <c r="T426" s="238">
        <v>0</v>
      </c>
      <c r="U426" s="238">
        <v>1</v>
      </c>
      <c r="W426" s="238">
        <v>47</v>
      </c>
      <c r="X426" s="238">
        <v>7</v>
      </c>
      <c r="Y426" s="238">
        <v>4</v>
      </c>
      <c r="Z426" s="238">
        <v>4</v>
      </c>
      <c r="AA426" s="238">
        <v>8</v>
      </c>
      <c r="AB426" s="238">
        <v>3</v>
      </c>
      <c r="AC426" s="238">
        <v>98</v>
      </c>
      <c r="AD426" s="238" t="s">
        <v>581</v>
      </c>
      <c r="AF426" s="238" t="s">
        <v>447</v>
      </c>
      <c r="AG426" s="238">
        <v>3</v>
      </c>
      <c r="AH426" s="238">
        <v>2</v>
      </c>
      <c r="AI426" s="238">
        <v>2</v>
      </c>
      <c r="AJ426" s="238">
        <v>4</v>
      </c>
      <c r="AK426" s="238">
        <v>21</v>
      </c>
      <c r="AL426" s="238">
        <v>20</v>
      </c>
      <c r="AM426" s="238" t="s">
        <v>354</v>
      </c>
      <c r="AN426" s="238">
        <v>5</v>
      </c>
      <c r="AO426" s="238">
        <v>90</v>
      </c>
      <c r="AS426" s="238">
        <v>90</v>
      </c>
      <c r="AT426" s="238">
        <v>22</v>
      </c>
      <c r="AU426" s="238">
        <v>55</v>
      </c>
      <c r="AV426" s="238">
        <v>11</v>
      </c>
      <c r="AW426" s="238">
        <v>21</v>
      </c>
      <c r="CT426" s="238">
        <v>435400.01302519703</v>
      </c>
      <c r="CU426" s="238">
        <v>4972774.4106224598</v>
      </c>
      <c r="CV426" s="238">
        <v>44.905464080000002</v>
      </c>
      <c r="CW426" s="238">
        <v>-93.818293049999994</v>
      </c>
      <c r="CX426" s="238" t="s">
        <v>359</v>
      </c>
      <c r="CY426" s="238" t="s">
        <v>1030</v>
      </c>
    </row>
    <row r="427" spans="1:103" x14ac:dyDescent="0.25">
      <c r="A427" s="238">
        <v>786129</v>
      </c>
      <c r="B427" s="238">
        <v>3</v>
      </c>
      <c r="C427" s="238">
        <v>7</v>
      </c>
      <c r="D427" s="238">
        <v>169.577</v>
      </c>
      <c r="E427" s="238">
        <v>10</v>
      </c>
      <c r="G427" s="238" t="s">
        <v>948</v>
      </c>
      <c r="H427" s="238" t="s">
        <v>354</v>
      </c>
      <c r="I427" s="238">
        <v>25</v>
      </c>
      <c r="K427" s="238">
        <v>20003757</v>
      </c>
      <c r="L427" s="238">
        <v>200380125</v>
      </c>
      <c r="M427" s="238">
        <v>2</v>
      </c>
      <c r="N427" s="238">
        <v>7</v>
      </c>
      <c r="O427" s="238">
        <v>2020</v>
      </c>
      <c r="P427" s="238" t="s">
        <v>362</v>
      </c>
      <c r="Q427" s="238">
        <v>14</v>
      </c>
      <c r="S427" s="238">
        <v>4</v>
      </c>
      <c r="T427" s="238">
        <v>0</v>
      </c>
      <c r="U427" s="238">
        <v>1</v>
      </c>
      <c r="W427" s="238">
        <v>47</v>
      </c>
      <c r="X427" s="238">
        <v>7</v>
      </c>
      <c r="Y427" s="238">
        <v>1</v>
      </c>
      <c r="Z427" s="238">
        <v>2</v>
      </c>
      <c r="AB427" s="238">
        <v>1</v>
      </c>
      <c r="AC427" s="238">
        <v>98</v>
      </c>
      <c r="AD427" s="238">
        <v>7</v>
      </c>
      <c r="AF427" s="238" t="s">
        <v>447</v>
      </c>
      <c r="AG427" s="238">
        <v>3</v>
      </c>
      <c r="AH427" s="238">
        <v>2</v>
      </c>
      <c r="AI427" s="238">
        <v>2</v>
      </c>
      <c r="AJ427" s="238">
        <v>1</v>
      </c>
      <c r="AK427" s="238">
        <v>32</v>
      </c>
      <c r="AL427" s="238">
        <v>66</v>
      </c>
      <c r="AM427" s="238" t="s">
        <v>363</v>
      </c>
      <c r="AN427" s="238">
        <v>5</v>
      </c>
      <c r="AO427" s="238">
        <v>75</v>
      </c>
      <c r="AS427" s="238">
        <v>12</v>
      </c>
      <c r="AT427" s="238">
        <v>22</v>
      </c>
      <c r="AU427" s="238">
        <v>55</v>
      </c>
      <c r="AV427" s="238">
        <v>13</v>
      </c>
      <c r="AW427" s="238">
        <v>21</v>
      </c>
      <c r="CT427" s="238">
        <v>435402.55702142097</v>
      </c>
      <c r="CU427" s="238">
        <v>4972792.87448892</v>
      </c>
      <c r="CV427" s="238">
        <v>44.905630510000002</v>
      </c>
      <c r="CW427" s="238">
        <v>-93.818263180000002</v>
      </c>
      <c r="CX427" s="238" t="s">
        <v>359</v>
      </c>
      <c r="CY427" s="238" t="s">
        <v>1031</v>
      </c>
    </row>
    <row r="428" spans="1:103" x14ac:dyDescent="0.25">
      <c r="A428" s="238">
        <v>593969</v>
      </c>
      <c r="B428" s="238">
        <v>3</v>
      </c>
      <c r="C428" s="238">
        <v>7</v>
      </c>
      <c r="D428" s="238">
        <v>169.583</v>
      </c>
      <c r="E428" s="238">
        <v>10</v>
      </c>
      <c r="G428" s="238" t="s">
        <v>948</v>
      </c>
      <c r="H428" s="238" t="s">
        <v>354</v>
      </c>
      <c r="I428" s="238">
        <v>25</v>
      </c>
      <c r="K428" s="238">
        <v>18505675</v>
      </c>
      <c r="M428" s="238">
        <v>4</v>
      </c>
      <c r="N428" s="238">
        <v>28</v>
      </c>
      <c r="O428" s="238">
        <v>2018</v>
      </c>
      <c r="P428" s="238" t="s">
        <v>364</v>
      </c>
      <c r="Q428" s="238">
        <v>15</v>
      </c>
      <c r="S428" s="238">
        <v>5</v>
      </c>
      <c r="T428" s="238">
        <v>0</v>
      </c>
      <c r="U428" s="238">
        <v>2</v>
      </c>
      <c r="V428" s="238">
        <v>12</v>
      </c>
      <c r="W428" s="238">
        <v>10</v>
      </c>
      <c r="X428" s="238">
        <v>7</v>
      </c>
      <c r="Y428" s="238">
        <v>1</v>
      </c>
      <c r="Z428" s="238">
        <v>1</v>
      </c>
      <c r="AB428" s="238">
        <v>1</v>
      </c>
      <c r="AC428" s="238">
        <v>98</v>
      </c>
      <c r="AD428" s="238" t="s">
        <v>581</v>
      </c>
      <c r="AF428" s="238" t="s">
        <v>447</v>
      </c>
      <c r="AG428" s="238">
        <v>7</v>
      </c>
      <c r="AH428" s="238">
        <v>2</v>
      </c>
      <c r="AI428" s="238">
        <v>4</v>
      </c>
      <c r="AJ428" s="238">
        <v>4</v>
      </c>
      <c r="AK428" s="238">
        <v>21</v>
      </c>
      <c r="AL428" s="238">
        <v>63</v>
      </c>
      <c r="AM428" s="238" t="s">
        <v>363</v>
      </c>
      <c r="AN428" s="238">
        <v>5</v>
      </c>
      <c r="AO428" s="238">
        <v>2</v>
      </c>
      <c r="AS428" s="238">
        <v>11</v>
      </c>
      <c r="AT428" s="238">
        <v>22</v>
      </c>
      <c r="AV428" s="238">
        <v>13</v>
      </c>
      <c r="AW428" s="238">
        <v>21</v>
      </c>
      <c r="AX428" s="238">
        <v>2</v>
      </c>
      <c r="AY428" s="238">
        <v>4</v>
      </c>
      <c r="AZ428" s="238">
        <v>4</v>
      </c>
      <c r="BA428" s="238">
        <v>34</v>
      </c>
      <c r="BB428" s="238">
        <v>25</v>
      </c>
      <c r="BC428" s="238" t="s">
        <v>354</v>
      </c>
      <c r="BD428" s="238">
        <v>5</v>
      </c>
      <c r="BE428" s="238">
        <v>1</v>
      </c>
      <c r="BI428" s="238">
        <v>11</v>
      </c>
      <c r="BJ428" s="238">
        <v>22</v>
      </c>
      <c r="BL428" s="238">
        <v>13</v>
      </c>
      <c r="BM428" s="238">
        <v>21</v>
      </c>
      <c r="CT428" s="238">
        <v>435411.91262382601</v>
      </c>
      <c r="CU428" s="238">
        <v>4972776.1493523</v>
      </c>
      <c r="CV428" s="238">
        <v>44.905480820000001</v>
      </c>
      <c r="CW428" s="238">
        <v>-93.818142550000005</v>
      </c>
      <c r="CX428" s="238" t="s">
        <v>359</v>
      </c>
      <c r="CY428" s="238" t="s">
        <v>1032</v>
      </c>
    </row>
    <row r="429" spans="1:103" x14ac:dyDescent="0.25">
      <c r="A429" s="238">
        <v>334647</v>
      </c>
      <c r="B429" s="238">
        <v>3</v>
      </c>
      <c r="C429" s="238">
        <v>7</v>
      </c>
      <c r="D429" s="238">
        <v>169.59299999999999</v>
      </c>
      <c r="E429" s="238">
        <v>10</v>
      </c>
      <c r="G429" s="238" t="s">
        <v>948</v>
      </c>
      <c r="H429" s="238" t="s">
        <v>354</v>
      </c>
      <c r="I429" s="238">
        <v>25</v>
      </c>
      <c r="K429" s="238">
        <v>16502630</v>
      </c>
      <c r="M429" s="238">
        <v>3</v>
      </c>
      <c r="N429" s="238">
        <v>9</v>
      </c>
      <c r="O429" s="238">
        <v>2016</v>
      </c>
      <c r="P429" s="238" t="s">
        <v>355</v>
      </c>
      <c r="Q429" s="238">
        <v>18</v>
      </c>
      <c r="R429" s="238" t="s">
        <v>356</v>
      </c>
      <c r="S429" s="238">
        <v>4</v>
      </c>
      <c r="T429" s="238">
        <v>0</v>
      </c>
      <c r="U429" s="238">
        <v>3</v>
      </c>
      <c r="V429" s="238">
        <v>12</v>
      </c>
      <c r="W429" s="238">
        <v>10</v>
      </c>
      <c r="X429" s="238">
        <v>7</v>
      </c>
      <c r="Y429" s="238">
        <v>4</v>
      </c>
      <c r="Z429" s="238">
        <v>2</v>
      </c>
      <c r="AB429" s="238">
        <v>1</v>
      </c>
      <c r="AC429" s="238">
        <v>98</v>
      </c>
      <c r="AD429" s="238" t="s">
        <v>581</v>
      </c>
      <c r="AF429" s="238" t="s">
        <v>447</v>
      </c>
      <c r="AG429" s="238">
        <v>7</v>
      </c>
      <c r="AH429" s="238">
        <v>2</v>
      </c>
      <c r="AI429" s="238">
        <v>2</v>
      </c>
      <c r="AJ429" s="238">
        <v>4</v>
      </c>
      <c r="AK429" s="238">
        <v>26</v>
      </c>
      <c r="AL429" s="238">
        <v>21</v>
      </c>
      <c r="AM429" s="238" t="s">
        <v>363</v>
      </c>
      <c r="AN429" s="238">
        <v>5</v>
      </c>
      <c r="AO429" s="238">
        <v>4</v>
      </c>
      <c r="AS429" s="238">
        <v>12</v>
      </c>
      <c r="AT429" s="238">
        <v>22</v>
      </c>
      <c r="AU429" s="238">
        <v>55</v>
      </c>
      <c r="AV429" s="238">
        <v>11</v>
      </c>
      <c r="AW429" s="238">
        <v>21</v>
      </c>
      <c r="AX429" s="238">
        <v>2</v>
      </c>
      <c r="AY429" s="238">
        <v>2</v>
      </c>
      <c r="AZ429" s="238">
        <v>4</v>
      </c>
      <c r="BA429" s="238">
        <v>34</v>
      </c>
      <c r="BB429" s="238">
        <v>32</v>
      </c>
      <c r="BC429" s="238" t="s">
        <v>354</v>
      </c>
      <c r="BD429" s="238">
        <v>5</v>
      </c>
      <c r="BE429" s="238">
        <v>1</v>
      </c>
      <c r="BI429" s="238">
        <v>12</v>
      </c>
      <c r="BJ429" s="238">
        <v>22</v>
      </c>
      <c r="BK429" s="238">
        <v>55</v>
      </c>
      <c r="BL429" s="238">
        <v>11</v>
      </c>
      <c r="BM429" s="238">
        <v>21</v>
      </c>
      <c r="BN429" s="238">
        <v>2</v>
      </c>
      <c r="BO429" s="238">
        <v>4</v>
      </c>
      <c r="BP429" s="238">
        <v>4</v>
      </c>
      <c r="BQ429" s="238">
        <v>34</v>
      </c>
      <c r="BR429" s="238">
        <v>34</v>
      </c>
      <c r="BS429" s="238" t="s">
        <v>363</v>
      </c>
      <c r="BT429" s="238">
        <v>5</v>
      </c>
      <c r="BU429" s="238">
        <v>1</v>
      </c>
      <c r="BY429" s="238">
        <v>12</v>
      </c>
      <c r="BZ429" s="238">
        <v>22</v>
      </c>
      <c r="CA429" s="238">
        <v>55</v>
      </c>
      <c r="CB429" s="238">
        <v>11</v>
      </c>
      <c r="CC429" s="238">
        <v>21</v>
      </c>
      <c r="CT429" s="238">
        <v>435428.84599102603</v>
      </c>
      <c r="CU429" s="238">
        <v>4972776.1493523</v>
      </c>
      <c r="CV429" s="238">
        <v>44.90548235</v>
      </c>
      <c r="CW429" s="238">
        <v>-93.817928080000002</v>
      </c>
      <c r="CX429" s="238" t="s">
        <v>359</v>
      </c>
      <c r="CY429" s="238" t="s">
        <v>1033</v>
      </c>
    </row>
    <row r="430" spans="1:103" x14ac:dyDescent="0.25">
      <c r="A430" s="238">
        <v>10939079</v>
      </c>
      <c r="B430" s="238">
        <v>3</v>
      </c>
      <c r="C430" s="238">
        <v>7</v>
      </c>
      <c r="D430" s="238">
        <v>169.595</v>
      </c>
      <c r="E430" s="238">
        <v>10</v>
      </c>
      <c r="G430" s="238" t="s">
        <v>936</v>
      </c>
      <c r="H430" s="238" t="s">
        <v>354</v>
      </c>
      <c r="I430" s="238">
        <v>25</v>
      </c>
      <c r="K430" s="238">
        <v>14037592</v>
      </c>
      <c r="L430" s="238">
        <v>143290332</v>
      </c>
      <c r="M430" s="238">
        <v>11</v>
      </c>
      <c r="N430" s="238">
        <v>21</v>
      </c>
      <c r="O430" s="238">
        <v>2014</v>
      </c>
      <c r="P430" s="238" t="s">
        <v>362</v>
      </c>
      <c r="Q430" s="238">
        <v>18</v>
      </c>
      <c r="R430" s="238" t="s">
        <v>356</v>
      </c>
      <c r="S430" s="238">
        <v>4</v>
      </c>
      <c r="T430" s="238">
        <v>0</v>
      </c>
      <c r="U430" s="238">
        <v>1</v>
      </c>
      <c r="V430" s="238">
        <v>7</v>
      </c>
      <c r="W430" s="238">
        <v>40</v>
      </c>
      <c r="X430" s="238">
        <v>2</v>
      </c>
      <c r="Y430" s="238">
        <v>6</v>
      </c>
      <c r="Z430" s="238">
        <v>2</v>
      </c>
      <c r="AB430" s="238">
        <v>1</v>
      </c>
      <c r="AC430" s="238">
        <v>98</v>
      </c>
      <c r="AD430" s="238">
        <v>7</v>
      </c>
      <c r="AE430" s="238">
        <v>10</v>
      </c>
      <c r="AF430" s="238" t="s">
        <v>426</v>
      </c>
      <c r="AG430" s="238">
        <v>3</v>
      </c>
      <c r="AH430" s="238">
        <v>2</v>
      </c>
      <c r="AI430" s="238">
        <v>1</v>
      </c>
      <c r="AJ430" s="238">
        <v>4</v>
      </c>
      <c r="AK430" s="238">
        <v>21</v>
      </c>
      <c r="AL430" s="238">
        <v>31</v>
      </c>
      <c r="AM430" s="238" t="s">
        <v>363</v>
      </c>
      <c r="AN430" s="238">
        <v>9</v>
      </c>
      <c r="AS430" s="238">
        <v>7</v>
      </c>
      <c r="AT430" s="238">
        <v>98</v>
      </c>
      <c r="AU430" s="238">
        <v>55</v>
      </c>
      <c r="AV430" s="238">
        <v>11</v>
      </c>
      <c r="AW430" s="238">
        <v>21</v>
      </c>
      <c r="CT430" s="238">
        <v>435537</v>
      </c>
      <c r="CU430" s="238">
        <v>4972765</v>
      </c>
      <c r="CV430" s="238">
        <v>44.905396099999997</v>
      </c>
      <c r="CW430" s="238">
        <v>-93.816560899999999</v>
      </c>
      <c r="CX430" s="238" t="s">
        <v>359</v>
      </c>
      <c r="CY430" s="238" t="s">
        <v>1034</v>
      </c>
    </row>
    <row r="431" spans="1:103" x14ac:dyDescent="0.25">
      <c r="A431" s="238">
        <v>847280</v>
      </c>
      <c r="B431" s="238">
        <v>3</v>
      </c>
      <c r="C431" s="238">
        <v>7</v>
      </c>
      <c r="D431" s="238">
        <v>169.60499999999999</v>
      </c>
      <c r="E431" s="238">
        <v>10</v>
      </c>
      <c r="G431" s="238" t="s">
        <v>948</v>
      </c>
      <c r="H431" s="238" t="s">
        <v>354</v>
      </c>
      <c r="I431" s="238">
        <v>25</v>
      </c>
      <c r="K431" s="238">
        <v>20031246</v>
      </c>
      <c r="L431" s="238">
        <v>202930081</v>
      </c>
      <c r="M431" s="238">
        <v>10</v>
      </c>
      <c r="N431" s="238">
        <v>19</v>
      </c>
      <c r="O431" s="238">
        <v>2020</v>
      </c>
      <c r="P431" s="238" t="s">
        <v>361</v>
      </c>
      <c r="Q431" s="238">
        <v>16</v>
      </c>
      <c r="R431" s="238" t="s">
        <v>356</v>
      </c>
      <c r="S431" s="238">
        <v>5</v>
      </c>
      <c r="T431" s="238">
        <v>0</v>
      </c>
      <c r="U431" s="238">
        <v>2</v>
      </c>
      <c r="V431" s="238">
        <v>12</v>
      </c>
      <c r="W431" s="238">
        <v>10</v>
      </c>
      <c r="X431" s="238">
        <v>7</v>
      </c>
      <c r="Y431" s="238">
        <v>1</v>
      </c>
      <c r="Z431" s="238">
        <v>2</v>
      </c>
      <c r="AB431" s="238">
        <v>2</v>
      </c>
      <c r="AC431" s="238">
        <v>98</v>
      </c>
      <c r="AD431" s="238">
        <v>7</v>
      </c>
      <c r="AF431" s="238" t="s">
        <v>447</v>
      </c>
      <c r="AG431" s="238">
        <v>7</v>
      </c>
      <c r="AH431" s="238">
        <v>2</v>
      </c>
      <c r="AI431" s="238">
        <v>3</v>
      </c>
      <c r="AJ431" s="238">
        <v>4</v>
      </c>
      <c r="AK431" s="238">
        <v>26</v>
      </c>
      <c r="AL431" s="238">
        <v>64</v>
      </c>
      <c r="AM431" s="238" t="s">
        <v>354</v>
      </c>
      <c r="AN431" s="238">
        <v>5</v>
      </c>
      <c r="AO431" s="238">
        <v>1</v>
      </c>
      <c r="AS431" s="238">
        <v>15</v>
      </c>
      <c r="AT431" s="238">
        <v>9</v>
      </c>
      <c r="AU431" s="238">
        <v>55</v>
      </c>
      <c r="AV431" s="238">
        <v>11</v>
      </c>
      <c r="AW431" s="238">
        <v>21</v>
      </c>
      <c r="AX431" s="238">
        <v>2</v>
      </c>
      <c r="AY431" s="238">
        <v>4</v>
      </c>
      <c r="AZ431" s="238">
        <v>4</v>
      </c>
      <c r="BA431" s="238">
        <v>21</v>
      </c>
      <c r="BB431" s="238">
        <v>48</v>
      </c>
      <c r="BC431" s="238" t="s">
        <v>354</v>
      </c>
      <c r="BD431" s="238">
        <v>5</v>
      </c>
      <c r="BE431" s="238">
        <v>4</v>
      </c>
      <c r="BI431" s="238">
        <v>15</v>
      </c>
      <c r="BJ431" s="238">
        <v>9</v>
      </c>
      <c r="BK431" s="238">
        <v>55</v>
      </c>
      <c r="BL431" s="238">
        <v>11</v>
      </c>
      <c r="BM431" s="238">
        <v>21</v>
      </c>
      <c r="CT431" s="238">
        <v>435433.05898780801</v>
      </c>
      <c r="CU431" s="238">
        <v>4972778.1085300297</v>
      </c>
      <c r="CV431" s="238">
        <v>44.905500369999999</v>
      </c>
      <c r="CW431" s="238">
        <v>-93.817874970000005</v>
      </c>
      <c r="CX431" s="238" t="s">
        <v>359</v>
      </c>
      <c r="CY431" s="238" t="s">
        <v>1035</v>
      </c>
    </row>
    <row r="432" spans="1:103" x14ac:dyDescent="0.25">
      <c r="A432" s="238">
        <v>871131</v>
      </c>
      <c r="B432" s="238">
        <v>3</v>
      </c>
      <c r="C432" s="238">
        <v>7</v>
      </c>
      <c r="D432" s="238">
        <v>169.60499999999999</v>
      </c>
      <c r="E432" s="238">
        <v>10</v>
      </c>
      <c r="G432" s="238" t="s">
        <v>948</v>
      </c>
      <c r="H432" s="238" t="s">
        <v>354</v>
      </c>
      <c r="I432" s="238">
        <v>25</v>
      </c>
      <c r="K432" s="238">
        <v>20037790</v>
      </c>
      <c r="L432" s="238">
        <v>203580660</v>
      </c>
      <c r="M432" s="238">
        <v>12</v>
      </c>
      <c r="N432" s="238">
        <v>23</v>
      </c>
      <c r="O432" s="238">
        <v>2020</v>
      </c>
      <c r="P432" s="238" t="s">
        <v>355</v>
      </c>
      <c r="Q432" s="238">
        <v>14</v>
      </c>
      <c r="S432" s="238">
        <v>5</v>
      </c>
      <c r="T432" s="238">
        <v>0</v>
      </c>
      <c r="U432" s="238">
        <v>2</v>
      </c>
      <c r="V432" s="238">
        <v>12</v>
      </c>
      <c r="W432" s="238">
        <v>10</v>
      </c>
      <c r="X432" s="238">
        <v>7</v>
      </c>
      <c r="Y432" s="238">
        <v>1</v>
      </c>
      <c r="Z432" s="238">
        <v>7</v>
      </c>
      <c r="AB432" s="238">
        <v>3</v>
      </c>
      <c r="AC432" s="238">
        <v>98</v>
      </c>
      <c r="AD432" s="238" t="s">
        <v>581</v>
      </c>
      <c r="AF432" s="238" t="s">
        <v>447</v>
      </c>
      <c r="AG432" s="238">
        <v>7</v>
      </c>
      <c r="AH432" s="238">
        <v>2</v>
      </c>
      <c r="AI432" s="238">
        <v>6</v>
      </c>
      <c r="AJ432" s="238">
        <v>4</v>
      </c>
      <c r="AK432" s="238">
        <v>34</v>
      </c>
      <c r="AL432" s="238">
        <v>32</v>
      </c>
      <c r="AM432" s="238" t="s">
        <v>354</v>
      </c>
      <c r="AN432" s="238">
        <v>5</v>
      </c>
      <c r="AO432" s="238">
        <v>1</v>
      </c>
      <c r="AS432" s="238">
        <v>15</v>
      </c>
      <c r="AT432" s="238">
        <v>22</v>
      </c>
      <c r="AU432" s="238">
        <v>20</v>
      </c>
      <c r="AV432" s="238">
        <v>11</v>
      </c>
      <c r="AW432" s="238">
        <v>21</v>
      </c>
      <c r="AX432" s="238">
        <v>2</v>
      </c>
      <c r="AY432" s="238">
        <v>4</v>
      </c>
      <c r="AZ432" s="238">
        <v>4</v>
      </c>
      <c r="BA432" s="238">
        <v>21</v>
      </c>
      <c r="BB432" s="238">
        <v>78</v>
      </c>
      <c r="BC432" s="238" t="s">
        <v>354</v>
      </c>
      <c r="BD432" s="238">
        <v>5</v>
      </c>
      <c r="BE432" s="238">
        <v>71</v>
      </c>
      <c r="BI432" s="238">
        <v>15</v>
      </c>
      <c r="BJ432" s="238">
        <v>22</v>
      </c>
      <c r="BK432" s="238">
        <v>20</v>
      </c>
      <c r="BL432" s="238">
        <v>11</v>
      </c>
      <c r="BM432" s="238">
        <v>21</v>
      </c>
      <c r="CT432" s="238">
        <v>435433.05898780801</v>
      </c>
      <c r="CU432" s="238">
        <v>4972777.9392893696</v>
      </c>
      <c r="CV432" s="238">
        <v>44.905498850000001</v>
      </c>
      <c r="CW432" s="238">
        <v>-93.817874950000004</v>
      </c>
      <c r="CX432" s="238" t="s">
        <v>359</v>
      </c>
      <c r="CY432" s="238" t="s">
        <v>1036</v>
      </c>
    </row>
    <row r="433" spans="1:103" x14ac:dyDescent="0.25">
      <c r="A433" s="238">
        <v>389201</v>
      </c>
      <c r="B433" s="238">
        <v>3</v>
      </c>
      <c r="C433" s="238">
        <v>7</v>
      </c>
      <c r="D433" s="238">
        <v>169.61199999999999</v>
      </c>
      <c r="E433" s="238">
        <v>10</v>
      </c>
      <c r="G433" s="238" t="s">
        <v>948</v>
      </c>
      <c r="H433" s="238" t="s">
        <v>354</v>
      </c>
      <c r="I433" s="238">
        <v>25</v>
      </c>
      <c r="K433" s="238">
        <v>16511501</v>
      </c>
      <c r="M433" s="238">
        <v>10</v>
      </c>
      <c r="N433" s="238">
        <v>17</v>
      </c>
      <c r="O433" s="238">
        <v>2016</v>
      </c>
      <c r="P433" s="238" t="s">
        <v>361</v>
      </c>
      <c r="Q433" s="238">
        <v>6</v>
      </c>
      <c r="S433" s="238">
        <v>5</v>
      </c>
      <c r="T433" s="238">
        <v>0</v>
      </c>
      <c r="U433" s="238">
        <v>2</v>
      </c>
      <c r="V433" s="238">
        <v>12</v>
      </c>
      <c r="W433" s="238">
        <v>10</v>
      </c>
      <c r="X433" s="238">
        <v>7</v>
      </c>
      <c r="Y433" s="238">
        <v>4</v>
      </c>
      <c r="Z433" s="238">
        <v>1</v>
      </c>
      <c r="AB433" s="238">
        <v>1</v>
      </c>
      <c r="AC433" s="238">
        <v>98</v>
      </c>
      <c r="AD433" s="238" t="s">
        <v>581</v>
      </c>
      <c r="AF433" s="238" t="s">
        <v>426</v>
      </c>
      <c r="AG433" s="238">
        <v>7</v>
      </c>
      <c r="AH433" s="238">
        <v>2</v>
      </c>
      <c r="AI433" s="238">
        <v>2</v>
      </c>
      <c r="AJ433" s="238">
        <v>4</v>
      </c>
      <c r="AK433" s="238">
        <v>21</v>
      </c>
      <c r="AL433" s="238">
        <v>35</v>
      </c>
      <c r="AM433" s="238" t="s">
        <v>363</v>
      </c>
      <c r="AN433" s="238">
        <v>5</v>
      </c>
      <c r="AO433" s="238">
        <v>4</v>
      </c>
      <c r="AS433" s="238">
        <v>12</v>
      </c>
      <c r="AT433" s="238">
        <v>22</v>
      </c>
      <c r="AV433" s="238">
        <v>11</v>
      </c>
      <c r="AW433" s="238">
        <v>21</v>
      </c>
      <c r="AX433" s="238">
        <v>2</v>
      </c>
      <c r="AY433" s="238">
        <v>2</v>
      </c>
      <c r="AZ433" s="238">
        <v>4</v>
      </c>
      <c r="BA433" s="238">
        <v>26</v>
      </c>
      <c r="BB433" s="238">
        <v>47</v>
      </c>
      <c r="BC433" s="238" t="s">
        <v>354</v>
      </c>
      <c r="BD433" s="238">
        <v>5</v>
      </c>
      <c r="BE433" s="238">
        <v>1</v>
      </c>
      <c r="BI433" s="238">
        <v>12</v>
      </c>
      <c r="BJ433" s="238">
        <v>22</v>
      </c>
      <c r="BL433" s="238">
        <v>11</v>
      </c>
      <c r="BM433" s="238">
        <v>21</v>
      </c>
      <c r="CT433" s="238">
        <v>435564.31292862602</v>
      </c>
      <c r="CU433" s="238">
        <v>4972759.2159850998</v>
      </c>
      <c r="CV433" s="238">
        <v>44.905342210000001</v>
      </c>
      <c r="CW433" s="238">
        <v>-93.816210130000002</v>
      </c>
      <c r="CX433" s="238" t="s">
        <v>359</v>
      </c>
      <c r="CY433" s="238" t="s">
        <v>1037</v>
      </c>
    </row>
    <row r="434" spans="1:103" x14ac:dyDescent="0.25">
      <c r="A434" s="238">
        <v>784364</v>
      </c>
      <c r="B434" s="238">
        <v>3</v>
      </c>
      <c r="C434" s="238">
        <v>7</v>
      </c>
      <c r="D434" s="238">
        <v>169.62</v>
      </c>
      <c r="E434" s="238">
        <v>10</v>
      </c>
      <c r="G434" s="238" t="s">
        <v>948</v>
      </c>
      <c r="H434" s="238" t="s">
        <v>354</v>
      </c>
      <c r="I434" s="238">
        <v>25</v>
      </c>
      <c r="K434" s="238">
        <v>20002776</v>
      </c>
      <c r="L434" s="238">
        <v>200290153</v>
      </c>
      <c r="M434" s="238">
        <v>1</v>
      </c>
      <c r="N434" s="238">
        <v>29</v>
      </c>
      <c r="O434" s="238">
        <v>2020</v>
      </c>
      <c r="P434" s="238" t="s">
        <v>355</v>
      </c>
      <c r="Q434" s="238">
        <v>16</v>
      </c>
      <c r="S434" s="238">
        <v>4</v>
      </c>
      <c r="T434" s="238">
        <v>0</v>
      </c>
      <c r="U434" s="238">
        <v>3</v>
      </c>
      <c r="V434" s="238">
        <v>12</v>
      </c>
      <c r="W434" s="238">
        <v>10</v>
      </c>
      <c r="X434" s="238">
        <v>2</v>
      </c>
      <c r="Y434" s="238">
        <v>1</v>
      </c>
      <c r="Z434" s="238">
        <v>2</v>
      </c>
      <c r="AB434" s="238">
        <v>1</v>
      </c>
      <c r="AC434" s="238">
        <v>98</v>
      </c>
      <c r="AD434" s="238">
        <v>7</v>
      </c>
      <c r="AF434" s="238" t="s">
        <v>447</v>
      </c>
      <c r="AG434" s="238">
        <v>7</v>
      </c>
      <c r="AH434" s="238">
        <v>2</v>
      </c>
      <c r="AI434" s="238">
        <v>2</v>
      </c>
      <c r="AJ434" s="238">
        <v>4</v>
      </c>
      <c r="AK434" s="238">
        <v>21</v>
      </c>
      <c r="AL434" s="238">
        <v>22</v>
      </c>
      <c r="AM434" s="238" t="s">
        <v>354</v>
      </c>
      <c r="AN434" s="238">
        <v>5</v>
      </c>
      <c r="AO434" s="238">
        <v>4</v>
      </c>
      <c r="AS434" s="238">
        <v>12</v>
      </c>
      <c r="AT434" s="238">
        <v>22</v>
      </c>
      <c r="AU434" s="238">
        <v>60</v>
      </c>
      <c r="AV434" s="238">
        <v>11</v>
      </c>
      <c r="AW434" s="238">
        <v>21</v>
      </c>
      <c r="AX434" s="238">
        <v>2</v>
      </c>
      <c r="AY434" s="238">
        <v>2</v>
      </c>
      <c r="AZ434" s="238">
        <v>4</v>
      </c>
      <c r="BA434" s="238">
        <v>34</v>
      </c>
      <c r="BB434" s="238">
        <v>56</v>
      </c>
      <c r="BC434" s="238" t="s">
        <v>354</v>
      </c>
      <c r="BD434" s="238">
        <v>5</v>
      </c>
      <c r="BE434" s="238">
        <v>1</v>
      </c>
      <c r="BI434" s="238">
        <v>12</v>
      </c>
      <c r="BJ434" s="238">
        <v>22</v>
      </c>
      <c r="BK434" s="238">
        <v>60</v>
      </c>
      <c r="BL434" s="238">
        <v>11</v>
      </c>
      <c r="BM434" s="238">
        <v>21</v>
      </c>
      <c r="BN434" s="238">
        <v>2</v>
      </c>
      <c r="BO434" s="238">
        <v>2</v>
      </c>
      <c r="BP434" s="238">
        <v>4</v>
      </c>
      <c r="BQ434" s="238">
        <v>34</v>
      </c>
      <c r="BR434" s="238">
        <v>56</v>
      </c>
      <c r="BS434" s="238" t="s">
        <v>363</v>
      </c>
      <c r="BT434" s="238">
        <v>5</v>
      </c>
      <c r="BU434" s="238">
        <v>1</v>
      </c>
      <c r="BY434" s="238">
        <v>12</v>
      </c>
      <c r="BZ434" s="238">
        <v>22</v>
      </c>
      <c r="CA434" s="238">
        <v>60</v>
      </c>
      <c r="CB434" s="238">
        <v>11</v>
      </c>
      <c r="CC434" s="238">
        <v>21</v>
      </c>
      <c r="CT434" s="238">
        <v>435457.56359302299</v>
      </c>
      <c r="CU434" s="238">
        <v>4972781.4502037698</v>
      </c>
      <c r="CV434" s="238">
        <v>44.905532669999999</v>
      </c>
      <c r="CW434" s="238">
        <v>-93.817565020000004</v>
      </c>
      <c r="CX434" s="238" t="s">
        <v>359</v>
      </c>
      <c r="CY434" s="238" t="s">
        <v>1038</v>
      </c>
    </row>
    <row r="435" spans="1:103" x14ac:dyDescent="0.25">
      <c r="A435" s="238">
        <v>812821</v>
      </c>
      <c r="B435" s="238">
        <v>3</v>
      </c>
      <c r="C435" s="238">
        <v>7</v>
      </c>
      <c r="D435" s="238">
        <v>169.67400000000001</v>
      </c>
      <c r="E435" s="238">
        <v>10</v>
      </c>
      <c r="G435" s="238" t="s">
        <v>948</v>
      </c>
      <c r="H435" s="238" t="s">
        <v>354</v>
      </c>
      <c r="I435" s="238">
        <v>25</v>
      </c>
      <c r="K435" s="238">
        <v>20014994</v>
      </c>
      <c r="L435" s="238">
        <v>201560074</v>
      </c>
      <c r="M435" s="238">
        <v>6</v>
      </c>
      <c r="N435" s="238">
        <v>4</v>
      </c>
      <c r="O435" s="238">
        <v>2020</v>
      </c>
      <c r="P435" s="238" t="s">
        <v>384</v>
      </c>
      <c r="Q435" s="238">
        <v>16</v>
      </c>
      <c r="S435" s="238">
        <v>4</v>
      </c>
      <c r="T435" s="238">
        <v>0</v>
      </c>
      <c r="U435" s="238">
        <v>2</v>
      </c>
      <c r="V435" s="238">
        <v>12</v>
      </c>
      <c r="W435" s="238">
        <v>10</v>
      </c>
      <c r="X435" s="238">
        <v>2</v>
      </c>
      <c r="Y435" s="238">
        <v>1</v>
      </c>
      <c r="Z435" s="238">
        <v>1</v>
      </c>
      <c r="AB435" s="238">
        <v>1</v>
      </c>
      <c r="AC435" s="238">
        <v>98</v>
      </c>
      <c r="AD435" s="238">
        <v>7</v>
      </c>
      <c r="AF435" s="238" t="s">
        <v>426</v>
      </c>
      <c r="AG435" s="238">
        <v>7</v>
      </c>
      <c r="AH435" s="238">
        <v>2</v>
      </c>
      <c r="AI435" s="238">
        <v>2</v>
      </c>
      <c r="AJ435" s="238">
        <v>4</v>
      </c>
      <c r="AK435" s="238">
        <v>34</v>
      </c>
      <c r="AL435" s="238">
        <v>63</v>
      </c>
      <c r="AM435" s="238" t="s">
        <v>354</v>
      </c>
      <c r="AN435" s="238">
        <v>5</v>
      </c>
      <c r="AO435" s="238">
        <v>1</v>
      </c>
      <c r="AS435" s="238">
        <v>12</v>
      </c>
      <c r="AT435" s="238">
        <v>9</v>
      </c>
      <c r="AU435" s="238">
        <v>60</v>
      </c>
      <c r="AV435" s="238">
        <v>11</v>
      </c>
      <c r="AW435" s="238">
        <v>21</v>
      </c>
      <c r="AX435" s="238">
        <v>2</v>
      </c>
      <c r="AY435" s="238">
        <v>3</v>
      </c>
      <c r="AZ435" s="238">
        <v>4</v>
      </c>
      <c r="BA435" s="238">
        <v>21</v>
      </c>
      <c r="BB435" s="238">
        <v>34</v>
      </c>
      <c r="BC435" s="238" t="s">
        <v>354</v>
      </c>
      <c r="BD435" s="238">
        <v>5</v>
      </c>
      <c r="BE435" s="238">
        <v>4</v>
      </c>
      <c r="BI435" s="238">
        <v>12</v>
      </c>
      <c r="BJ435" s="238">
        <v>9</v>
      </c>
      <c r="BK435" s="238">
        <v>60</v>
      </c>
      <c r="BL435" s="238">
        <v>11</v>
      </c>
      <c r="BM435" s="238">
        <v>21</v>
      </c>
      <c r="CT435" s="238">
        <v>435650.54692278401</v>
      </c>
      <c r="CU435" s="238">
        <v>4972762.5272793798</v>
      </c>
      <c r="CV435" s="238">
        <v>44.905379809999999</v>
      </c>
      <c r="CW435" s="238">
        <v>-93.815118330000004</v>
      </c>
      <c r="CX435" s="238" t="s">
        <v>359</v>
      </c>
      <c r="CY435" s="238" t="s">
        <v>1039</v>
      </c>
    </row>
    <row r="436" spans="1:103" x14ac:dyDescent="0.25">
      <c r="A436" s="238">
        <v>766064</v>
      </c>
      <c r="B436" s="238">
        <v>3</v>
      </c>
      <c r="C436" s="238">
        <v>7</v>
      </c>
      <c r="D436" s="238">
        <v>169.69200000000001</v>
      </c>
      <c r="E436" s="238">
        <v>10</v>
      </c>
      <c r="G436" s="238" t="s">
        <v>948</v>
      </c>
      <c r="H436" s="238" t="s">
        <v>354</v>
      </c>
      <c r="I436" s="238">
        <v>25</v>
      </c>
      <c r="K436" s="238">
        <v>19035632</v>
      </c>
      <c r="M436" s="238">
        <v>11</v>
      </c>
      <c r="N436" s="238">
        <v>28</v>
      </c>
      <c r="O436" s="238">
        <v>2019</v>
      </c>
      <c r="P436" s="238" t="s">
        <v>384</v>
      </c>
      <c r="Q436" s="238">
        <v>9</v>
      </c>
      <c r="S436" s="238">
        <v>5</v>
      </c>
      <c r="T436" s="238">
        <v>0</v>
      </c>
      <c r="U436" s="238">
        <v>1</v>
      </c>
      <c r="W436" s="238">
        <v>32</v>
      </c>
      <c r="X436" s="238">
        <v>2</v>
      </c>
      <c r="Y436" s="238">
        <v>1</v>
      </c>
      <c r="Z436" s="238">
        <v>2</v>
      </c>
      <c r="AB436" s="238">
        <v>5</v>
      </c>
      <c r="AC436" s="238">
        <v>98</v>
      </c>
      <c r="AD436" s="238">
        <v>7</v>
      </c>
      <c r="AF436" s="238" t="s">
        <v>426</v>
      </c>
      <c r="AG436" s="238">
        <v>3</v>
      </c>
      <c r="AH436" s="238">
        <v>2</v>
      </c>
      <c r="AI436" s="238">
        <v>2</v>
      </c>
      <c r="AJ436" s="238">
        <v>4</v>
      </c>
      <c r="AK436" s="238">
        <v>21</v>
      </c>
      <c r="AL436" s="238">
        <v>23</v>
      </c>
      <c r="AM436" s="238" t="s">
        <v>363</v>
      </c>
      <c r="AN436" s="238">
        <v>5</v>
      </c>
      <c r="AO436" s="238">
        <v>1</v>
      </c>
      <c r="AS436" s="238">
        <v>12</v>
      </c>
      <c r="AT436" s="238">
        <v>9</v>
      </c>
      <c r="AU436" s="238">
        <v>60</v>
      </c>
      <c r="AV436" s="238">
        <v>11</v>
      </c>
      <c r="AW436" s="238">
        <v>21</v>
      </c>
      <c r="CT436" s="238">
        <v>435678.41046270402</v>
      </c>
      <c r="CU436" s="238">
        <v>4972765.7194757201</v>
      </c>
      <c r="CV436" s="238">
        <v>44.90541107</v>
      </c>
      <c r="CW436" s="238">
        <v>-93.814765820000005</v>
      </c>
      <c r="CX436" s="238" t="s">
        <v>359</v>
      </c>
      <c r="CY436" s="238" t="s">
        <v>1040</v>
      </c>
    </row>
    <row r="437" spans="1:103" x14ac:dyDescent="0.25">
      <c r="A437" s="238">
        <v>11019280</v>
      </c>
      <c r="B437" s="238">
        <v>3</v>
      </c>
      <c r="C437" s="238">
        <v>7</v>
      </c>
      <c r="D437" s="238">
        <v>169.744</v>
      </c>
      <c r="E437" s="238">
        <v>10</v>
      </c>
      <c r="G437" s="238" t="s">
        <v>936</v>
      </c>
      <c r="H437" s="238" t="s">
        <v>354</v>
      </c>
      <c r="I437" s="238">
        <v>25</v>
      </c>
      <c r="K437" s="238">
        <v>15014719</v>
      </c>
      <c r="L437" s="238">
        <v>151340070</v>
      </c>
      <c r="M437" s="238">
        <v>5</v>
      </c>
      <c r="N437" s="238">
        <v>13</v>
      </c>
      <c r="O437" s="238">
        <v>2015</v>
      </c>
      <c r="P437" s="238" t="s">
        <v>355</v>
      </c>
      <c r="Q437" s="238">
        <v>15</v>
      </c>
      <c r="S437" s="238">
        <v>5</v>
      </c>
      <c r="T437" s="238">
        <v>0</v>
      </c>
      <c r="U437" s="238">
        <v>2</v>
      </c>
      <c r="V437" s="238">
        <v>5</v>
      </c>
      <c r="W437" s="238">
        <v>10</v>
      </c>
      <c r="X437" s="238">
        <v>2</v>
      </c>
      <c r="Y437" s="238">
        <v>1</v>
      </c>
      <c r="Z437" s="238">
        <v>1</v>
      </c>
      <c r="AB437" s="238">
        <v>1</v>
      </c>
      <c r="AC437" s="238">
        <v>98</v>
      </c>
      <c r="AD437" s="238" t="s">
        <v>424</v>
      </c>
      <c r="AE437" s="238" t="s">
        <v>1012</v>
      </c>
      <c r="AF437" s="238" t="s">
        <v>426</v>
      </c>
      <c r="AG437" s="238">
        <v>10</v>
      </c>
      <c r="AH437" s="238">
        <v>2</v>
      </c>
      <c r="AI437" s="238">
        <v>2</v>
      </c>
      <c r="AJ437" s="238">
        <v>3</v>
      </c>
      <c r="AK437" s="238">
        <v>21</v>
      </c>
      <c r="AL437" s="238">
        <v>42</v>
      </c>
      <c r="AM437" s="238" t="s">
        <v>354</v>
      </c>
      <c r="AN437" s="238">
        <v>5</v>
      </c>
      <c r="AO437" s="238">
        <v>1</v>
      </c>
      <c r="AS437" s="238">
        <v>7</v>
      </c>
      <c r="AT437" s="238">
        <v>98</v>
      </c>
      <c r="AU437" s="238">
        <v>55</v>
      </c>
      <c r="AV437" s="238">
        <v>11</v>
      </c>
      <c r="AW437" s="238">
        <v>21</v>
      </c>
      <c r="AX437" s="238">
        <v>2</v>
      </c>
      <c r="AY437" s="238">
        <v>1</v>
      </c>
      <c r="AZ437" s="238">
        <v>4</v>
      </c>
      <c r="BA437" s="238">
        <v>25</v>
      </c>
      <c r="BB437" s="238">
        <v>74</v>
      </c>
      <c r="BC437" s="238" t="s">
        <v>363</v>
      </c>
      <c r="BD437" s="238">
        <v>5</v>
      </c>
      <c r="BE437" s="238">
        <v>2</v>
      </c>
      <c r="BI437" s="238">
        <v>7</v>
      </c>
      <c r="BJ437" s="238">
        <v>98</v>
      </c>
      <c r="BK437" s="238">
        <v>55</v>
      </c>
      <c r="BL437" s="238">
        <v>11</v>
      </c>
      <c r="BM437" s="238">
        <v>21</v>
      </c>
      <c r="CT437" s="238">
        <v>435777</v>
      </c>
      <c r="CU437" s="238">
        <v>4972765</v>
      </c>
      <c r="CV437" s="238">
        <v>44.905414200000003</v>
      </c>
      <c r="CW437" s="238">
        <v>-93.813517200000007</v>
      </c>
      <c r="CX437" s="238" t="s">
        <v>359</v>
      </c>
      <c r="CY437" s="238" t="s">
        <v>1041</v>
      </c>
    </row>
    <row r="438" spans="1:103" x14ac:dyDescent="0.25">
      <c r="A438" s="238">
        <v>10698665</v>
      </c>
      <c r="B438" s="238">
        <v>3</v>
      </c>
      <c r="C438" s="238">
        <v>7</v>
      </c>
      <c r="D438" s="238">
        <v>169.75299999999999</v>
      </c>
      <c r="E438" s="238">
        <v>10</v>
      </c>
      <c r="G438" s="238" t="s">
        <v>936</v>
      </c>
      <c r="H438" s="238" t="s">
        <v>354</v>
      </c>
      <c r="I438" s="238">
        <v>25</v>
      </c>
      <c r="K438" s="238">
        <v>11005363</v>
      </c>
      <c r="L438" s="238">
        <v>110530031</v>
      </c>
      <c r="M438" s="238">
        <v>2</v>
      </c>
      <c r="N438" s="238">
        <v>22</v>
      </c>
      <c r="O438" s="238">
        <v>2011</v>
      </c>
      <c r="P438" s="238" t="s">
        <v>368</v>
      </c>
      <c r="Q438" s="238">
        <v>4</v>
      </c>
      <c r="S438" s="238">
        <v>4</v>
      </c>
      <c r="T438" s="238">
        <v>0</v>
      </c>
      <c r="U438" s="238">
        <v>1</v>
      </c>
      <c r="V438" s="238">
        <v>7</v>
      </c>
      <c r="W438" s="238">
        <v>45</v>
      </c>
      <c r="X438" s="238">
        <v>2</v>
      </c>
      <c r="Y438" s="238">
        <v>6</v>
      </c>
      <c r="Z438" s="238">
        <v>1</v>
      </c>
      <c r="AB438" s="238">
        <v>5</v>
      </c>
      <c r="AC438" s="238">
        <v>98</v>
      </c>
      <c r="AD438" s="238" t="s">
        <v>424</v>
      </c>
      <c r="AE438" s="238" t="s">
        <v>1042</v>
      </c>
      <c r="AF438" s="238" t="s">
        <v>426</v>
      </c>
      <c r="AG438" s="238">
        <v>3</v>
      </c>
      <c r="AH438" s="238">
        <v>2</v>
      </c>
      <c r="AI438" s="238">
        <v>4</v>
      </c>
      <c r="AJ438" s="238">
        <v>4</v>
      </c>
      <c r="AK438" s="238">
        <v>21</v>
      </c>
      <c r="AL438" s="238">
        <v>47</v>
      </c>
      <c r="AM438" s="238" t="s">
        <v>363</v>
      </c>
      <c r="AN438" s="238">
        <v>5</v>
      </c>
      <c r="AS438" s="238">
        <v>7</v>
      </c>
      <c r="AT438" s="238">
        <v>98</v>
      </c>
      <c r="AU438" s="238">
        <v>55</v>
      </c>
      <c r="AV438" s="238">
        <v>11</v>
      </c>
      <c r="AW438" s="238">
        <v>21</v>
      </c>
      <c r="CT438" s="238">
        <v>435790</v>
      </c>
      <c r="CU438" s="238">
        <v>4972765</v>
      </c>
      <c r="CV438" s="238">
        <v>44.905414299999997</v>
      </c>
      <c r="CW438" s="238">
        <v>-93.813352300000005</v>
      </c>
      <c r="CX438" s="238" t="s">
        <v>359</v>
      </c>
      <c r="CY438" s="238" t="s">
        <v>1043</v>
      </c>
    </row>
    <row r="439" spans="1:103" x14ac:dyDescent="0.25">
      <c r="A439" s="238">
        <v>340343</v>
      </c>
      <c r="B439" s="238">
        <v>3</v>
      </c>
      <c r="C439" s="238">
        <v>7</v>
      </c>
      <c r="D439" s="238">
        <v>169.804</v>
      </c>
      <c r="E439" s="238">
        <v>10</v>
      </c>
      <c r="G439" s="238" t="s">
        <v>948</v>
      </c>
      <c r="H439" s="238" t="s">
        <v>354</v>
      </c>
      <c r="I439" s="238">
        <v>25</v>
      </c>
      <c r="K439" s="238">
        <v>16010617</v>
      </c>
      <c r="M439" s="238">
        <v>4</v>
      </c>
      <c r="N439" s="238">
        <v>5</v>
      </c>
      <c r="O439" s="238">
        <v>2016</v>
      </c>
      <c r="P439" s="238" t="s">
        <v>368</v>
      </c>
      <c r="Q439" s="238">
        <v>0</v>
      </c>
      <c r="R439" s="238" t="s">
        <v>356</v>
      </c>
      <c r="S439" s="238">
        <v>5</v>
      </c>
      <c r="T439" s="238">
        <v>0</v>
      </c>
      <c r="U439" s="238">
        <v>1</v>
      </c>
      <c r="W439" s="238">
        <v>85</v>
      </c>
      <c r="X439" s="238">
        <v>2</v>
      </c>
      <c r="Y439" s="238">
        <v>4</v>
      </c>
      <c r="Z439" s="238">
        <v>1</v>
      </c>
      <c r="AB439" s="238">
        <v>1</v>
      </c>
      <c r="AC439" s="238">
        <v>98</v>
      </c>
      <c r="AD439" s="238" t="s">
        <v>581</v>
      </c>
      <c r="AF439" s="238" t="s">
        <v>426</v>
      </c>
      <c r="AG439" s="238">
        <v>4</v>
      </c>
      <c r="AH439" s="238">
        <v>2</v>
      </c>
      <c r="AI439" s="238">
        <v>2</v>
      </c>
      <c r="AJ439" s="238">
        <v>4</v>
      </c>
      <c r="AK439" s="238">
        <v>99</v>
      </c>
      <c r="AS439" s="238">
        <v>12</v>
      </c>
      <c r="AT439" s="238">
        <v>9</v>
      </c>
      <c r="AU439" s="238">
        <v>55</v>
      </c>
      <c r="AV439" s="238">
        <v>11</v>
      </c>
      <c r="AW439" s="238">
        <v>21</v>
      </c>
      <c r="CT439" s="238">
        <v>435872.34252730501</v>
      </c>
      <c r="CU439" s="238">
        <v>4972763.1772574196</v>
      </c>
      <c r="CV439" s="238">
        <v>44.905405680000001</v>
      </c>
      <c r="CW439" s="238">
        <v>-93.812309189999993</v>
      </c>
      <c r="CX439" s="238" t="s">
        <v>359</v>
      </c>
      <c r="CY439" s="238" t="s">
        <v>1044</v>
      </c>
    </row>
    <row r="440" spans="1:103" x14ac:dyDescent="0.25">
      <c r="A440" s="238">
        <v>341122</v>
      </c>
      <c r="B440" s="238">
        <v>3</v>
      </c>
      <c r="C440" s="238">
        <v>7</v>
      </c>
      <c r="D440" s="238">
        <v>169.81800000000001</v>
      </c>
      <c r="E440" s="238">
        <v>10</v>
      </c>
      <c r="G440" s="238" t="s">
        <v>948</v>
      </c>
      <c r="H440" s="238" t="s">
        <v>354</v>
      </c>
      <c r="I440" s="238">
        <v>25</v>
      </c>
      <c r="K440" s="238">
        <v>16503673</v>
      </c>
      <c r="M440" s="238">
        <v>4</v>
      </c>
      <c r="N440" s="238">
        <v>8</v>
      </c>
      <c r="O440" s="238">
        <v>2016</v>
      </c>
      <c r="P440" s="238" t="s">
        <v>362</v>
      </c>
      <c r="Q440" s="238">
        <v>21</v>
      </c>
      <c r="R440" s="238" t="s">
        <v>369</v>
      </c>
      <c r="S440" s="238">
        <v>5</v>
      </c>
      <c r="T440" s="238">
        <v>0</v>
      </c>
      <c r="U440" s="238">
        <v>2</v>
      </c>
      <c r="V440" s="238">
        <v>10</v>
      </c>
      <c r="W440" s="238">
        <v>10</v>
      </c>
      <c r="X440" s="238">
        <v>2</v>
      </c>
      <c r="Y440" s="238">
        <v>6</v>
      </c>
      <c r="Z440" s="238">
        <v>2</v>
      </c>
      <c r="AB440" s="238">
        <v>1</v>
      </c>
      <c r="AC440" s="238">
        <v>98</v>
      </c>
      <c r="AD440" s="238" t="s">
        <v>581</v>
      </c>
      <c r="AF440" s="238" t="s">
        <v>426</v>
      </c>
      <c r="AG440" s="238">
        <v>5</v>
      </c>
      <c r="AH440" s="238">
        <v>1</v>
      </c>
      <c r="AI440" s="238">
        <v>3</v>
      </c>
      <c r="AJ440" s="238">
        <v>3</v>
      </c>
      <c r="AK440" s="238">
        <v>28</v>
      </c>
      <c r="AL440" s="238">
        <v>29</v>
      </c>
      <c r="AM440" s="238" t="s">
        <v>354</v>
      </c>
      <c r="AN440" s="238">
        <v>5</v>
      </c>
      <c r="AO440" s="238">
        <v>70</v>
      </c>
      <c r="AS440" s="238">
        <v>12</v>
      </c>
      <c r="AT440" s="238">
        <v>9</v>
      </c>
      <c r="AU440" s="238">
        <v>55</v>
      </c>
      <c r="AV440" s="238">
        <v>11</v>
      </c>
      <c r="AW440" s="238">
        <v>21</v>
      </c>
      <c r="AX440" s="238">
        <v>2</v>
      </c>
      <c r="AY440" s="238">
        <v>2</v>
      </c>
      <c r="AZ440" s="238">
        <v>3</v>
      </c>
      <c r="BA440" s="238">
        <v>21</v>
      </c>
      <c r="BB440" s="238">
        <v>31</v>
      </c>
      <c r="BC440" s="238" t="s">
        <v>354</v>
      </c>
      <c r="BD440" s="238">
        <v>5</v>
      </c>
      <c r="BE440" s="238">
        <v>1</v>
      </c>
      <c r="BI440" s="238">
        <v>12</v>
      </c>
      <c r="BJ440" s="238">
        <v>9</v>
      </c>
      <c r="BK440" s="238">
        <v>55</v>
      </c>
      <c r="BL440" s="238">
        <v>11</v>
      </c>
      <c r="BM440" s="238">
        <v>21</v>
      </c>
      <c r="CT440" s="238">
        <v>435894.51358902699</v>
      </c>
      <c r="CU440" s="238">
        <v>4972759.2159850998</v>
      </c>
      <c r="CV440" s="238">
        <v>44.905372020000001</v>
      </c>
      <c r="CW440" s="238">
        <v>-93.812027880000002</v>
      </c>
      <c r="CX440" s="238" t="s">
        <v>359</v>
      </c>
      <c r="CY440" s="238" t="s">
        <v>1045</v>
      </c>
    </row>
    <row r="441" spans="1:103" x14ac:dyDescent="0.25">
      <c r="A441" s="238">
        <v>526343</v>
      </c>
      <c r="B441" s="238">
        <v>3</v>
      </c>
      <c r="C441" s="238">
        <v>7</v>
      </c>
      <c r="D441" s="238">
        <v>169.839</v>
      </c>
      <c r="E441" s="238">
        <v>10</v>
      </c>
      <c r="G441" s="238" t="s">
        <v>948</v>
      </c>
      <c r="H441" s="238" t="s">
        <v>354</v>
      </c>
      <c r="I441" s="238">
        <v>25</v>
      </c>
      <c r="K441" s="238">
        <v>17514450</v>
      </c>
      <c r="M441" s="238">
        <v>12</v>
      </c>
      <c r="N441" s="238">
        <v>19</v>
      </c>
      <c r="O441" s="238">
        <v>2017</v>
      </c>
      <c r="P441" s="238" t="s">
        <v>368</v>
      </c>
      <c r="Q441" s="238">
        <v>3</v>
      </c>
      <c r="R441" s="238" t="s">
        <v>356</v>
      </c>
      <c r="S441" s="238">
        <v>1</v>
      </c>
      <c r="T441" s="238">
        <v>1</v>
      </c>
      <c r="U441" s="238">
        <v>1</v>
      </c>
      <c r="W441" s="238">
        <v>69</v>
      </c>
      <c r="X441" s="238">
        <v>16</v>
      </c>
      <c r="Y441" s="238">
        <v>6</v>
      </c>
      <c r="Z441" s="238">
        <v>2</v>
      </c>
      <c r="AB441" s="238">
        <v>1</v>
      </c>
      <c r="AC441" s="238">
        <v>98</v>
      </c>
      <c r="AD441" s="238" t="s">
        <v>581</v>
      </c>
      <c r="AF441" s="238" t="s">
        <v>426</v>
      </c>
      <c r="AG441" s="238">
        <v>3</v>
      </c>
      <c r="AH441" s="238">
        <v>2</v>
      </c>
      <c r="AI441" s="238">
        <v>4</v>
      </c>
      <c r="AJ441" s="238">
        <v>4</v>
      </c>
      <c r="AK441" s="238">
        <v>21</v>
      </c>
      <c r="AL441" s="238">
        <v>40</v>
      </c>
      <c r="AM441" s="238" t="s">
        <v>354</v>
      </c>
      <c r="AN441" s="238">
        <v>10</v>
      </c>
      <c r="AO441" s="238">
        <v>70</v>
      </c>
      <c r="AS441" s="238">
        <v>12</v>
      </c>
      <c r="AT441" s="238">
        <v>9</v>
      </c>
      <c r="AU441" s="238">
        <v>60</v>
      </c>
      <c r="AV441" s="238">
        <v>11</v>
      </c>
      <c r="AW441" s="238">
        <v>21</v>
      </c>
      <c r="CT441" s="238">
        <v>435928.38032342802</v>
      </c>
      <c r="CU441" s="238">
        <v>4972763.4493268998</v>
      </c>
      <c r="CV441" s="238">
        <v>44.905413179999996</v>
      </c>
      <c r="CW441" s="238">
        <v>-93.811599470000004</v>
      </c>
      <c r="CX441" s="238" t="s">
        <v>359</v>
      </c>
      <c r="CY441" s="238" t="s">
        <v>1046</v>
      </c>
    </row>
    <row r="442" spans="1:103" x14ac:dyDescent="0.25">
      <c r="A442" s="238">
        <v>781649</v>
      </c>
      <c r="B442" s="238">
        <v>3</v>
      </c>
      <c r="C442" s="238">
        <v>7</v>
      </c>
      <c r="D442" s="238">
        <v>169.89699999999999</v>
      </c>
      <c r="E442" s="238">
        <v>10</v>
      </c>
      <c r="G442" s="238" t="s">
        <v>948</v>
      </c>
      <c r="H442" s="238" t="s">
        <v>354</v>
      </c>
      <c r="I442" s="238">
        <v>25</v>
      </c>
      <c r="K442" s="238">
        <v>20500907</v>
      </c>
      <c r="L442" s="238">
        <v>200200268</v>
      </c>
      <c r="M442" s="238">
        <v>1</v>
      </c>
      <c r="N442" s="238">
        <v>20</v>
      </c>
      <c r="O442" s="238">
        <v>2020</v>
      </c>
      <c r="P442" s="238" t="s">
        <v>361</v>
      </c>
      <c r="Q442" s="238">
        <v>18</v>
      </c>
      <c r="R442" s="238">
        <v>98</v>
      </c>
      <c r="S442" s="238">
        <v>5</v>
      </c>
      <c r="T442" s="238">
        <v>0</v>
      </c>
      <c r="U442" s="238">
        <v>1</v>
      </c>
      <c r="W442" s="238">
        <v>49</v>
      </c>
      <c r="X442" s="238">
        <v>2</v>
      </c>
      <c r="Y442" s="238">
        <v>6</v>
      </c>
      <c r="Z442" s="238">
        <v>1</v>
      </c>
      <c r="AB442" s="238">
        <v>5</v>
      </c>
      <c r="AC442" s="238">
        <v>98</v>
      </c>
      <c r="AD442" s="238">
        <v>7</v>
      </c>
      <c r="AF442" s="238" t="s">
        <v>426</v>
      </c>
      <c r="AG442" s="238">
        <v>3</v>
      </c>
      <c r="AH442" s="238">
        <v>2</v>
      </c>
      <c r="AI442" s="238">
        <v>4</v>
      </c>
      <c r="AJ442" s="238">
        <v>3</v>
      </c>
      <c r="AK442" s="238">
        <v>21</v>
      </c>
      <c r="AL442" s="238">
        <v>63</v>
      </c>
      <c r="AM442" s="238" t="s">
        <v>354</v>
      </c>
      <c r="AN442" s="238">
        <v>5</v>
      </c>
      <c r="AO442" s="238">
        <v>71</v>
      </c>
      <c r="AS442" s="238">
        <v>12</v>
      </c>
      <c r="AT442" s="238">
        <v>9</v>
      </c>
      <c r="AU442" s="238">
        <v>60</v>
      </c>
      <c r="AV442" s="238">
        <v>11</v>
      </c>
      <c r="AW442" s="238">
        <v>21</v>
      </c>
      <c r="CT442" s="238">
        <v>436008.81381762901</v>
      </c>
      <c r="CU442" s="238">
        <v>4972767.6826686999</v>
      </c>
      <c r="CV442" s="238">
        <v>44.905458520000003</v>
      </c>
      <c r="CW442" s="238">
        <v>-93.810581249999998</v>
      </c>
      <c r="CX442" s="238" t="s">
        <v>359</v>
      </c>
      <c r="CY442" s="238" t="s">
        <v>1047</v>
      </c>
    </row>
    <row r="443" spans="1:103" x14ac:dyDescent="0.25">
      <c r="A443" s="238">
        <v>10701513</v>
      </c>
      <c r="B443" s="238">
        <v>3</v>
      </c>
      <c r="C443" s="238">
        <v>7</v>
      </c>
      <c r="D443" s="238">
        <v>169.92500000000001</v>
      </c>
      <c r="E443" s="238">
        <v>10</v>
      </c>
      <c r="G443" s="238" t="s">
        <v>936</v>
      </c>
      <c r="H443" s="238" t="s">
        <v>354</v>
      </c>
      <c r="I443" s="238">
        <v>25</v>
      </c>
      <c r="K443" s="238">
        <v>11200794</v>
      </c>
      <c r="L443" s="238">
        <v>111560164</v>
      </c>
      <c r="M443" s="238">
        <v>6</v>
      </c>
      <c r="N443" s="238">
        <v>1</v>
      </c>
      <c r="O443" s="238">
        <v>2011</v>
      </c>
      <c r="P443" s="238" t="s">
        <v>355</v>
      </c>
      <c r="Q443" s="238">
        <v>2</v>
      </c>
      <c r="S443" s="238">
        <v>2</v>
      </c>
      <c r="T443" s="238">
        <v>0</v>
      </c>
      <c r="U443" s="238">
        <v>2</v>
      </c>
      <c r="V443" s="238">
        <v>8</v>
      </c>
      <c r="W443" s="238">
        <v>10</v>
      </c>
      <c r="X443" s="238">
        <v>2</v>
      </c>
      <c r="Y443" s="238">
        <v>6</v>
      </c>
      <c r="Z443" s="238">
        <v>1</v>
      </c>
      <c r="AB443" s="238">
        <v>1</v>
      </c>
      <c r="AC443" s="238">
        <v>98</v>
      </c>
      <c r="AD443" s="238" t="s">
        <v>428</v>
      </c>
      <c r="AE443" s="238" t="s">
        <v>1048</v>
      </c>
      <c r="AF443" s="238" t="s">
        <v>426</v>
      </c>
      <c r="AG443" s="238">
        <v>8</v>
      </c>
      <c r="AH443" s="238">
        <v>2</v>
      </c>
      <c r="AI443" s="238">
        <v>44</v>
      </c>
      <c r="AJ443" s="238">
        <v>4</v>
      </c>
      <c r="AK443" s="238">
        <v>27</v>
      </c>
      <c r="AL443" s="238">
        <v>50</v>
      </c>
      <c r="AM443" s="238" t="s">
        <v>354</v>
      </c>
      <c r="AN443" s="238">
        <v>5</v>
      </c>
      <c r="AO443" s="238">
        <v>1</v>
      </c>
      <c r="AS443" s="238">
        <v>7</v>
      </c>
      <c r="AT443" s="238">
        <v>98</v>
      </c>
      <c r="AU443" s="238">
        <v>60</v>
      </c>
      <c r="AV443" s="238">
        <v>11</v>
      </c>
      <c r="AW443" s="238">
        <v>21</v>
      </c>
      <c r="AX443" s="238">
        <v>2</v>
      </c>
      <c r="AY443" s="238">
        <v>4</v>
      </c>
      <c r="AZ443" s="238">
        <v>3</v>
      </c>
      <c r="BA443" s="238">
        <v>22</v>
      </c>
      <c r="BB443" s="238">
        <v>21</v>
      </c>
      <c r="BC443" s="238" t="s">
        <v>354</v>
      </c>
      <c r="BD443" s="238">
        <v>8</v>
      </c>
      <c r="BE443" s="238">
        <v>6</v>
      </c>
      <c r="BF443" s="238">
        <v>21</v>
      </c>
      <c r="BI443" s="238">
        <v>7</v>
      </c>
      <c r="BJ443" s="238">
        <v>98</v>
      </c>
      <c r="BK443" s="238">
        <v>60</v>
      </c>
      <c r="BL443" s="238">
        <v>11</v>
      </c>
      <c r="BM443" s="238">
        <v>21</v>
      </c>
      <c r="CT443" s="238">
        <v>436068</v>
      </c>
      <c r="CU443" s="238">
        <v>4972763</v>
      </c>
      <c r="CV443" s="238">
        <v>44.905417499999999</v>
      </c>
      <c r="CW443" s="238">
        <v>-93.809828800000005</v>
      </c>
      <c r="CX443" s="238" t="s">
        <v>359</v>
      </c>
      <c r="CY443" s="238" t="s">
        <v>1049</v>
      </c>
    </row>
    <row r="444" spans="1:103" x14ac:dyDescent="0.25">
      <c r="A444" s="238">
        <v>523405</v>
      </c>
      <c r="B444" s="238">
        <v>3</v>
      </c>
      <c r="C444" s="238">
        <v>7</v>
      </c>
      <c r="D444" s="238">
        <v>169.941</v>
      </c>
      <c r="E444" s="238">
        <v>10</v>
      </c>
      <c r="G444" s="238" t="s">
        <v>948</v>
      </c>
      <c r="H444" s="238" t="s">
        <v>354</v>
      </c>
      <c r="I444" s="238">
        <v>25</v>
      </c>
      <c r="K444" s="238">
        <v>17039794</v>
      </c>
      <c r="M444" s="238">
        <v>12</v>
      </c>
      <c r="N444" s="238">
        <v>9</v>
      </c>
      <c r="O444" s="238">
        <v>2017</v>
      </c>
      <c r="P444" s="238" t="s">
        <v>364</v>
      </c>
      <c r="Q444" s="238">
        <v>6</v>
      </c>
      <c r="S444" s="238">
        <v>5</v>
      </c>
      <c r="T444" s="238">
        <v>0</v>
      </c>
      <c r="U444" s="238">
        <v>1</v>
      </c>
      <c r="W444" s="238">
        <v>16</v>
      </c>
      <c r="X444" s="238">
        <v>2</v>
      </c>
      <c r="Y444" s="238">
        <v>6</v>
      </c>
      <c r="Z444" s="238">
        <v>4</v>
      </c>
      <c r="AB444" s="238">
        <v>3</v>
      </c>
      <c r="AC444" s="238">
        <v>98</v>
      </c>
      <c r="AD444" s="238" t="s">
        <v>581</v>
      </c>
      <c r="AF444" s="238" t="s">
        <v>426</v>
      </c>
      <c r="AG444" s="238">
        <v>4</v>
      </c>
      <c r="AH444" s="238">
        <v>2</v>
      </c>
      <c r="AI444" s="238">
        <v>4</v>
      </c>
      <c r="AJ444" s="238">
        <v>4</v>
      </c>
      <c r="AK444" s="238">
        <v>21</v>
      </c>
      <c r="AL444" s="238">
        <v>34</v>
      </c>
      <c r="AM444" s="238" t="s">
        <v>354</v>
      </c>
      <c r="AN444" s="238">
        <v>5</v>
      </c>
      <c r="AO444" s="238">
        <v>70</v>
      </c>
      <c r="AS444" s="238">
        <v>12</v>
      </c>
      <c r="AT444" s="238">
        <v>9</v>
      </c>
      <c r="AU444" s="238">
        <v>60</v>
      </c>
      <c r="AV444" s="238">
        <v>11</v>
      </c>
      <c r="AW444" s="238">
        <v>21</v>
      </c>
      <c r="CT444" s="238">
        <v>436093.95301028702</v>
      </c>
      <c r="CU444" s="238">
        <v>4972763.2706305003</v>
      </c>
      <c r="CV444" s="238">
        <v>44.90542645</v>
      </c>
      <c r="CW444" s="238">
        <v>-93.809502330000001</v>
      </c>
      <c r="CX444" s="238" t="s">
        <v>359</v>
      </c>
      <c r="CY444" s="238" t="s">
        <v>1050</v>
      </c>
    </row>
    <row r="445" spans="1:103" x14ac:dyDescent="0.25">
      <c r="A445" s="238">
        <v>10935902</v>
      </c>
      <c r="B445" s="238">
        <v>3</v>
      </c>
      <c r="C445" s="238">
        <v>7</v>
      </c>
      <c r="D445" s="238">
        <v>169.995</v>
      </c>
      <c r="E445" s="238">
        <v>10</v>
      </c>
      <c r="G445" s="238" t="s">
        <v>936</v>
      </c>
      <c r="H445" s="238" t="s">
        <v>354</v>
      </c>
      <c r="I445" s="238">
        <v>25</v>
      </c>
      <c r="K445" s="238">
        <v>14020277</v>
      </c>
      <c r="L445" s="238">
        <v>141780020</v>
      </c>
      <c r="M445" s="238">
        <v>6</v>
      </c>
      <c r="N445" s="238">
        <v>26</v>
      </c>
      <c r="O445" s="238">
        <v>2014</v>
      </c>
      <c r="P445" s="238" t="s">
        <v>384</v>
      </c>
      <c r="Q445" s="238">
        <v>14</v>
      </c>
      <c r="S445" s="238">
        <v>5</v>
      </c>
      <c r="T445" s="238">
        <v>0</v>
      </c>
      <c r="U445" s="238">
        <v>1</v>
      </c>
      <c r="V445" s="238">
        <v>90</v>
      </c>
      <c r="W445" s="238">
        <v>16</v>
      </c>
      <c r="X445" s="238">
        <v>4</v>
      </c>
      <c r="Y445" s="238">
        <v>1</v>
      </c>
      <c r="Z445" s="238">
        <v>2</v>
      </c>
      <c r="AB445" s="238">
        <v>1</v>
      </c>
      <c r="AC445" s="238">
        <v>98</v>
      </c>
      <c r="AD445" s="238" t="s">
        <v>581</v>
      </c>
      <c r="AE445" s="238" t="s">
        <v>1051</v>
      </c>
      <c r="AF445" s="238" t="s">
        <v>426</v>
      </c>
      <c r="AG445" s="238">
        <v>4</v>
      </c>
      <c r="AH445" s="238">
        <v>2</v>
      </c>
      <c r="AI445" s="238">
        <v>2</v>
      </c>
      <c r="AJ445" s="238">
        <v>4</v>
      </c>
      <c r="AK445" s="238">
        <v>21</v>
      </c>
      <c r="AL445" s="238">
        <v>50</v>
      </c>
      <c r="AM445" s="238" t="s">
        <v>354</v>
      </c>
      <c r="AN445" s="238">
        <v>5</v>
      </c>
      <c r="AO445" s="238">
        <v>1</v>
      </c>
      <c r="AS445" s="238">
        <v>7</v>
      </c>
      <c r="AT445" s="238">
        <v>98</v>
      </c>
      <c r="AU445" s="238">
        <v>55</v>
      </c>
      <c r="AV445" s="238">
        <v>11</v>
      </c>
      <c r="AW445" s="238">
        <v>21</v>
      </c>
      <c r="CT445" s="238">
        <v>436180</v>
      </c>
      <c r="CU445" s="238">
        <v>4972762</v>
      </c>
      <c r="CV445" s="238">
        <v>44.905418699999998</v>
      </c>
      <c r="CW445" s="238">
        <v>-93.8084104</v>
      </c>
      <c r="CX445" s="238" t="s">
        <v>359</v>
      </c>
      <c r="CY445" s="238" t="s">
        <v>1052</v>
      </c>
    </row>
    <row r="446" spans="1:103" x14ac:dyDescent="0.25">
      <c r="A446" s="238">
        <v>10782546</v>
      </c>
      <c r="B446" s="238">
        <v>3</v>
      </c>
      <c r="C446" s="238">
        <v>7</v>
      </c>
      <c r="D446" s="238">
        <v>170.017</v>
      </c>
      <c r="E446" s="238">
        <v>10</v>
      </c>
      <c r="G446" s="238" t="s">
        <v>936</v>
      </c>
      <c r="H446" s="238" t="s">
        <v>354</v>
      </c>
      <c r="I446" s="238">
        <v>25</v>
      </c>
      <c r="K446" s="238">
        <v>12037448</v>
      </c>
      <c r="L446" s="238">
        <v>123540188</v>
      </c>
      <c r="M446" s="238">
        <v>12</v>
      </c>
      <c r="N446" s="238">
        <v>19</v>
      </c>
      <c r="O446" s="238">
        <v>2012</v>
      </c>
      <c r="P446" s="238" t="s">
        <v>355</v>
      </c>
      <c r="Q446" s="238">
        <v>21</v>
      </c>
      <c r="S446" s="238">
        <v>5</v>
      </c>
      <c r="T446" s="238">
        <v>0</v>
      </c>
      <c r="U446" s="238">
        <v>1</v>
      </c>
      <c r="V446" s="238">
        <v>8</v>
      </c>
      <c r="W446" s="238">
        <v>16</v>
      </c>
      <c r="X446" s="238">
        <v>2</v>
      </c>
      <c r="Y446" s="238">
        <v>6</v>
      </c>
      <c r="Z446" s="238">
        <v>1</v>
      </c>
      <c r="AA446" s="238">
        <v>1</v>
      </c>
      <c r="AB446" s="238">
        <v>1</v>
      </c>
      <c r="AC446" s="238">
        <v>98</v>
      </c>
      <c r="AD446" s="238" t="s">
        <v>430</v>
      </c>
      <c r="AE446" s="238" t="s">
        <v>1053</v>
      </c>
      <c r="AF446" s="238" t="s">
        <v>426</v>
      </c>
      <c r="AG446" s="238">
        <v>4</v>
      </c>
      <c r="AH446" s="238">
        <v>2</v>
      </c>
      <c r="AI446" s="238">
        <v>4</v>
      </c>
      <c r="AJ446" s="238">
        <v>4</v>
      </c>
      <c r="AK446" s="238">
        <v>21</v>
      </c>
      <c r="AL446" s="238">
        <v>48</v>
      </c>
      <c r="AM446" s="238" t="s">
        <v>363</v>
      </c>
      <c r="AN446" s="238">
        <v>5</v>
      </c>
      <c r="AO446" s="238">
        <v>1</v>
      </c>
      <c r="AP446" s="238">
        <v>1</v>
      </c>
      <c r="AS446" s="238">
        <v>7</v>
      </c>
      <c r="AT446" s="238">
        <v>98</v>
      </c>
      <c r="AU446" s="238">
        <v>55</v>
      </c>
      <c r="AV446" s="238">
        <v>11</v>
      </c>
      <c r="AW446" s="238">
        <v>21</v>
      </c>
      <c r="CT446" s="238">
        <v>436216</v>
      </c>
      <c r="CU446" s="238">
        <v>4972761</v>
      </c>
      <c r="CV446" s="238">
        <v>44.905417800000002</v>
      </c>
      <c r="CW446" s="238">
        <v>-93.807959999999994</v>
      </c>
      <c r="CX446" s="238" t="s">
        <v>359</v>
      </c>
      <c r="CY446" s="238" t="s">
        <v>1054</v>
      </c>
    </row>
    <row r="447" spans="1:103" x14ac:dyDescent="0.25">
      <c r="A447" s="238">
        <v>11023882</v>
      </c>
      <c r="B447" s="238">
        <v>3</v>
      </c>
      <c r="C447" s="238">
        <v>7</v>
      </c>
      <c r="D447" s="238">
        <v>170.17699999999999</v>
      </c>
      <c r="E447" s="238">
        <v>10</v>
      </c>
      <c r="G447" s="238" t="s">
        <v>936</v>
      </c>
      <c r="H447" s="238" t="s">
        <v>354</v>
      </c>
      <c r="I447" s="238">
        <v>25</v>
      </c>
      <c r="K447" s="238">
        <v>15512719</v>
      </c>
      <c r="L447" s="238">
        <v>153410218</v>
      </c>
      <c r="M447" s="238">
        <v>12</v>
      </c>
      <c r="N447" s="238">
        <v>5</v>
      </c>
      <c r="O447" s="238">
        <v>2015</v>
      </c>
      <c r="P447" s="238" t="s">
        <v>364</v>
      </c>
      <c r="Q447" s="238">
        <v>10</v>
      </c>
      <c r="R447" s="238" t="s">
        <v>369</v>
      </c>
      <c r="S447" s="238">
        <v>4</v>
      </c>
      <c r="T447" s="238">
        <v>0</v>
      </c>
      <c r="U447" s="238">
        <v>1</v>
      </c>
      <c r="V447" s="238">
        <v>7</v>
      </c>
      <c r="W447" s="238">
        <v>54</v>
      </c>
      <c r="X447" s="238">
        <v>2</v>
      </c>
      <c r="Y447" s="238">
        <v>1</v>
      </c>
      <c r="Z447" s="238">
        <v>1</v>
      </c>
      <c r="AB447" s="238">
        <v>1</v>
      </c>
      <c r="AC447" s="238">
        <v>98</v>
      </c>
      <c r="AD447" s="238" t="s">
        <v>428</v>
      </c>
      <c r="AE447" s="238" t="s">
        <v>1055</v>
      </c>
      <c r="AF447" s="238" t="s">
        <v>426</v>
      </c>
      <c r="AG447" s="238">
        <v>3</v>
      </c>
      <c r="AH447" s="238">
        <v>2</v>
      </c>
      <c r="AI447" s="238">
        <v>2</v>
      </c>
      <c r="AJ447" s="238">
        <v>3</v>
      </c>
      <c r="AK447" s="238">
        <v>27</v>
      </c>
      <c r="AL447" s="238">
        <v>35</v>
      </c>
      <c r="AM447" s="238" t="s">
        <v>363</v>
      </c>
      <c r="AN447" s="238">
        <v>5</v>
      </c>
      <c r="AO447" s="238">
        <v>1</v>
      </c>
      <c r="AS447" s="238">
        <v>7</v>
      </c>
      <c r="AT447" s="238">
        <v>98</v>
      </c>
      <c r="AU447" s="238">
        <v>55</v>
      </c>
      <c r="AV447" s="238">
        <v>11</v>
      </c>
      <c r="AW447" s="238">
        <v>25</v>
      </c>
      <c r="CT447" s="238">
        <v>436472</v>
      </c>
      <c r="CU447" s="238">
        <v>4972758</v>
      </c>
      <c r="CV447" s="238">
        <v>44.905411000000001</v>
      </c>
      <c r="CW447" s="238">
        <v>-93.804708899999994</v>
      </c>
      <c r="CX447" s="238" t="s">
        <v>359</v>
      </c>
      <c r="CY447" s="238" t="s">
        <v>1056</v>
      </c>
    </row>
    <row r="448" spans="1:103" x14ac:dyDescent="0.25">
      <c r="A448" s="238">
        <v>509058</v>
      </c>
      <c r="B448" s="238">
        <v>3</v>
      </c>
      <c r="C448" s="238">
        <v>7</v>
      </c>
      <c r="D448" s="238">
        <v>170.255</v>
      </c>
      <c r="E448" s="238">
        <v>10</v>
      </c>
      <c r="G448" s="238" t="s">
        <v>948</v>
      </c>
      <c r="H448" s="238" t="s">
        <v>354</v>
      </c>
      <c r="I448" s="238">
        <v>25</v>
      </c>
      <c r="K448" s="238">
        <v>17033741</v>
      </c>
      <c r="M448" s="238">
        <v>10</v>
      </c>
      <c r="N448" s="238">
        <v>16</v>
      </c>
      <c r="O448" s="238">
        <v>2017</v>
      </c>
      <c r="P448" s="238" t="s">
        <v>361</v>
      </c>
      <c r="Q448" s="238">
        <v>6</v>
      </c>
      <c r="R448" s="238" t="s">
        <v>369</v>
      </c>
      <c r="S448" s="238">
        <v>5</v>
      </c>
      <c r="T448" s="238">
        <v>0</v>
      </c>
      <c r="U448" s="238">
        <v>2</v>
      </c>
      <c r="V448" s="238">
        <v>12</v>
      </c>
      <c r="W448" s="238">
        <v>10</v>
      </c>
      <c r="X448" s="238">
        <v>2</v>
      </c>
      <c r="Y448" s="238">
        <v>6</v>
      </c>
      <c r="Z448" s="238">
        <v>1</v>
      </c>
      <c r="AB448" s="238">
        <v>1</v>
      </c>
      <c r="AC448" s="238">
        <v>98</v>
      </c>
      <c r="AD448" s="238" t="s">
        <v>581</v>
      </c>
      <c r="AF448" s="238" t="s">
        <v>426</v>
      </c>
      <c r="AG448" s="238">
        <v>7</v>
      </c>
      <c r="AH448" s="238">
        <v>2</v>
      </c>
      <c r="AI448" s="238">
        <v>2</v>
      </c>
      <c r="AJ448" s="238">
        <v>3</v>
      </c>
      <c r="AK448" s="238">
        <v>21</v>
      </c>
      <c r="AL448" s="238">
        <v>55</v>
      </c>
      <c r="AM448" s="238" t="s">
        <v>354</v>
      </c>
      <c r="AN448" s="238">
        <v>5</v>
      </c>
      <c r="AO448" s="238">
        <v>1</v>
      </c>
      <c r="AS448" s="238">
        <v>12</v>
      </c>
      <c r="AT448" s="238">
        <v>98</v>
      </c>
      <c r="AU448" s="238">
        <v>60</v>
      </c>
      <c r="AV448" s="238">
        <v>11</v>
      </c>
      <c r="AW448" s="238">
        <v>21</v>
      </c>
      <c r="AX448" s="238">
        <v>2</v>
      </c>
      <c r="AY448" s="238">
        <v>2</v>
      </c>
      <c r="AZ448" s="238">
        <v>3</v>
      </c>
      <c r="BA448" s="238">
        <v>21</v>
      </c>
      <c r="BB448" s="238">
        <v>27</v>
      </c>
      <c r="BC448" s="238" t="s">
        <v>354</v>
      </c>
      <c r="BD448" s="238">
        <v>5</v>
      </c>
      <c r="BE448" s="238">
        <v>4</v>
      </c>
      <c r="BI448" s="238">
        <v>12</v>
      </c>
      <c r="BJ448" s="238">
        <v>98</v>
      </c>
      <c r="BK448" s="238">
        <v>60</v>
      </c>
      <c r="BL448" s="238">
        <v>11</v>
      </c>
      <c r="BM448" s="238">
        <v>21</v>
      </c>
      <c r="CT448" s="238">
        <v>436597.98631488899</v>
      </c>
      <c r="CU448" s="238">
        <v>4972750.79874798</v>
      </c>
      <c r="CV448" s="238">
        <v>44.905359269999998</v>
      </c>
      <c r="CW448" s="238">
        <v>-93.803116770000003</v>
      </c>
      <c r="CX448" s="238" t="s">
        <v>359</v>
      </c>
      <c r="CY448" s="238" t="s">
        <v>1057</v>
      </c>
    </row>
    <row r="449" spans="1:103" x14ac:dyDescent="0.25">
      <c r="A449" s="238">
        <v>809553</v>
      </c>
      <c r="B449" s="238">
        <v>3</v>
      </c>
      <c r="C449" s="238">
        <v>7</v>
      </c>
      <c r="D449" s="238">
        <v>170.273</v>
      </c>
      <c r="E449" s="238">
        <v>10</v>
      </c>
      <c r="G449" s="238" t="s">
        <v>948</v>
      </c>
      <c r="H449" s="238" t="s">
        <v>354</v>
      </c>
      <c r="I449" s="238">
        <v>25</v>
      </c>
      <c r="K449" s="238">
        <v>20503844</v>
      </c>
      <c r="L449" s="238">
        <v>201220139</v>
      </c>
      <c r="M449" s="238">
        <v>5</v>
      </c>
      <c r="N449" s="238">
        <v>1</v>
      </c>
      <c r="O449" s="238">
        <v>2020</v>
      </c>
      <c r="P449" s="238" t="s">
        <v>362</v>
      </c>
      <c r="Q449" s="238">
        <v>16</v>
      </c>
      <c r="R449" s="238">
        <v>98</v>
      </c>
      <c r="S449" s="238">
        <v>3</v>
      </c>
      <c r="T449" s="238">
        <v>0</v>
      </c>
      <c r="U449" s="238">
        <v>2</v>
      </c>
      <c r="V449" s="238">
        <v>11</v>
      </c>
      <c r="W449" s="238">
        <v>10</v>
      </c>
      <c r="X449" s="238">
        <v>2</v>
      </c>
      <c r="Y449" s="238">
        <v>1</v>
      </c>
      <c r="Z449" s="238">
        <v>2</v>
      </c>
      <c r="AB449" s="238">
        <v>1</v>
      </c>
      <c r="AC449" s="238">
        <v>98</v>
      </c>
      <c r="AD449" s="238">
        <v>7</v>
      </c>
      <c r="AF449" s="238" t="s">
        <v>426</v>
      </c>
      <c r="AG449" s="238">
        <v>6</v>
      </c>
      <c r="AH449" s="238">
        <v>2</v>
      </c>
      <c r="AI449" s="238">
        <v>2</v>
      </c>
      <c r="AJ449" s="238">
        <v>4</v>
      </c>
      <c r="AK449" s="238">
        <v>21</v>
      </c>
      <c r="AL449" s="238">
        <v>17</v>
      </c>
      <c r="AM449" s="238" t="s">
        <v>354</v>
      </c>
      <c r="AN449" s="238">
        <v>9</v>
      </c>
      <c r="AO449" s="238">
        <v>90</v>
      </c>
      <c r="AP449" s="238">
        <v>67</v>
      </c>
      <c r="AS449" s="238">
        <v>12</v>
      </c>
      <c r="AT449" s="238">
        <v>9</v>
      </c>
      <c r="AU449" s="238">
        <v>55</v>
      </c>
      <c r="AV449" s="238">
        <v>11</v>
      </c>
      <c r="AW449" s="238">
        <v>21</v>
      </c>
      <c r="AX449" s="238">
        <v>2</v>
      </c>
      <c r="AY449" s="238">
        <v>49</v>
      </c>
      <c r="AZ449" s="238">
        <v>3</v>
      </c>
      <c r="BA449" s="238">
        <v>21</v>
      </c>
      <c r="BB449" s="238">
        <v>37</v>
      </c>
      <c r="BC449" s="238" t="s">
        <v>354</v>
      </c>
      <c r="BD449" s="238">
        <v>5</v>
      </c>
      <c r="BE449" s="238">
        <v>1</v>
      </c>
      <c r="BI449" s="238">
        <v>12</v>
      </c>
      <c r="BJ449" s="238">
        <v>9</v>
      </c>
      <c r="BK449" s="238">
        <v>55</v>
      </c>
      <c r="BL449" s="238">
        <v>11</v>
      </c>
      <c r="BM449" s="238">
        <v>21</v>
      </c>
      <c r="CT449" s="238">
        <v>436614.181695031</v>
      </c>
      <c r="CU449" s="238">
        <v>4972763.4493268998</v>
      </c>
      <c r="CV449" s="238">
        <v>44.905474580000003</v>
      </c>
      <c r="CW449" s="238">
        <v>-93.802913230000001</v>
      </c>
      <c r="CX449" s="238" t="s">
        <v>359</v>
      </c>
      <c r="CY449" s="238" t="s">
        <v>1058</v>
      </c>
    </row>
    <row r="450" spans="1:103" x14ac:dyDescent="0.25">
      <c r="A450" s="238">
        <v>737399</v>
      </c>
      <c r="B450" s="238">
        <v>3</v>
      </c>
      <c r="C450" s="238">
        <v>7</v>
      </c>
      <c r="D450" s="238">
        <v>170.28899999999999</v>
      </c>
      <c r="E450" s="238">
        <v>10</v>
      </c>
      <c r="G450" s="238" t="s">
        <v>948</v>
      </c>
      <c r="H450" s="238" t="s">
        <v>354</v>
      </c>
      <c r="I450" s="238">
        <v>25</v>
      </c>
      <c r="K450" s="238">
        <v>19022467</v>
      </c>
      <c r="M450" s="238">
        <v>7</v>
      </c>
      <c r="N450" s="238">
        <v>31</v>
      </c>
      <c r="O450" s="238">
        <v>2019</v>
      </c>
      <c r="P450" s="238" t="s">
        <v>355</v>
      </c>
      <c r="Q450" s="238">
        <v>21</v>
      </c>
      <c r="R450" s="238" t="s">
        <v>356</v>
      </c>
      <c r="S450" s="238">
        <v>4</v>
      </c>
      <c r="T450" s="238">
        <v>0</v>
      </c>
      <c r="U450" s="238">
        <v>2</v>
      </c>
      <c r="V450" s="238">
        <v>10</v>
      </c>
      <c r="W450" s="238">
        <v>10</v>
      </c>
      <c r="X450" s="238">
        <v>2</v>
      </c>
      <c r="Y450" s="238">
        <v>4</v>
      </c>
      <c r="Z450" s="238">
        <v>1</v>
      </c>
      <c r="AB450" s="238">
        <v>1</v>
      </c>
      <c r="AC450" s="238">
        <v>1</v>
      </c>
      <c r="AD450" s="238" t="s">
        <v>581</v>
      </c>
      <c r="AF450" s="238" t="s">
        <v>426</v>
      </c>
      <c r="AG450" s="238">
        <v>5</v>
      </c>
      <c r="AH450" s="238">
        <v>2</v>
      </c>
      <c r="AI450" s="238">
        <v>2</v>
      </c>
      <c r="AJ450" s="238">
        <v>4</v>
      </c>
      <c r="AK450" s="238">
        <v>21</v>
      </c>
      <c r="AL450" s="238">
        <v>19</v>
      </c>
      <c r="AM450" s="238" t="s">
        <v>363</v>
      </c>
      <c r="AN450" s="238">
        <v>5</v>
      </c>
      <c r="AO450" s="238">
        <v>1</v>
      </c>
      <c r="AS450" s="238">
        <v>12</v>
      </c>
      <c r="AT450" s="238">
        <v>25</v>
      </c>
      <c r="AU450" s="238">
        <v>60</v>
      </c>
      <c r="AV450" s="238">
        <v>11</v>
      </c>
      <c r="AW450" s="238">
        <v>21</v>
      </c>
      <c r="AX450" s="238">
        <v>2</v>
      </c>
      <c r="AY450" s="238">
        <v>2</v>
      </c>
      <c r="AZ450" s="238">
        <v>4</v>
      </c>
      <c r="BA450" s="238">
        <v>21</v>
      </c>
      <c r="BB450" s="238">
        <v>62</v>
      </c>
      <c r="BC450" s="238" t="s">
        <v>354</v>
      </c>
      <c r="BD450" s="238">
        <v>5</v>
      </c>
      <c r="BE450" s="238">
        <v>74</v>
      </c>
      <c r="BI450" s="238">
        <v>12</v>
      </c>
      <c r="BJ450" s="238">
        <v>25</v>
      </c>
      <c r="BK450" s="238">
        <v>60</v>
      </c>
      <c r="BL450" s="238">
        <v>11</v>
      </c>
      <c r="BM450" s="238">
        <v>21</v>
      </c>
      <c r="CT450" s="238">
        <v>436653.01512022701</v>
      </c>
      <c r="CU450" s="238">
        <v>4972755.5401114104</v>
      </c>
      <c r="CV450" s="238">
        <v>44.905406839999998</v>
      </c>
      <c r="CW450" s="238">
        <v>-93.802420380000001</v>
      </c>
      <c r="CX450" s="238" t="s">
        <v>359</v>
      </c>
      <c r="CY450" s="238" t="s">
        <v>1059</v>
      </c>
    </row>
    <row r="451" spans="1:103" x14ac:dyDescent="0.25">
      <c r="A451" s="238">
        <v>700018</v>
      </c>
      <c r="B451" s="238">
        <v>3</v>
      </c>
      <c r="C451" s="238">
        <v>7</v>
      </c>
      <c r="D451" s="238">
        <v>170.399</v>
      </c>
      <c r="E451" s="238">
        <v>10</v>
      </c>
      <c r="F451" s="238" t="s">
        <v>1060</v>
      </c>
      <c r="H451" s="238" t="s">
        <v>354</v>
      </c>
      <c r="I451" s="238">
        <v>25</v>
      </c>
      <c r="K451" s="238">
        <v>19504453</v>
      </c>
      <c r="M451" s="238">
        <v>3</v>
      </c>
      <c r="N451" s="238">
        <v>25</v>
      </c>
      <c r="O451" s="238">
        <v>2019</v>
      </c>
      <c r="P451" s="238" t="s">
        <v>361</v>
      </c>
      <c r="Q451" s="238">
        <v>12</v>
      </c>
      <c r="R451" s="238" t="s">
        <v>356</v>
      </c>
      <c r="S451" s="238">
        <v>4</v>
      </c>
      <c r="T451" s="238">
        <v>0</v>
      </c>
      <c r="U451" s="238">
        <v>2</v>
      </c>
      <c r="V451" s="238">
        <v>10</v>
      </c>
      <c r="W451" s="238">
        <v>10</v>
      </c>
      <c r="X451" s="238">
        <v>16</v>
      </c>
      <c r="Y451" s="238">
        <v>1</v>
      </c>
      <c r="Z451" s="238">
        <v>1</v>
      </c>
      <c r="AB451" s="238">
        <v>1</v>
      </c>
      <c r="AC451" s="238">
        <v>98</v>
      </c>
      <c r="AD451" s="238" t="s">
        <v>581</v>
      </c>
      <c r="AF451" s="238" t="s">
        <v>426</v>
      </c>
      <c r="AG451" s="238">
        <v>5</v>
      </c>
      <c r="AH451" s="238">
        <v>2</v>
      </c>
      <c r="AI451" s="238">
        <v>3</v>
      </c>
      <c r="AJ451" s="238">
        <v>4</v>
      </c>
      <c r="AK451" s="238">
        <v>21</v>
      </c>
      <c r="AL451" s="238">
        <v>24</v>
      </c>
      <c r="AM451" s="238" t="s">
        <v>354</v>
      </c>
      <c r="AN451" s="238">
        <v>5</v>
      </c>
      <c r="AO451" s="238">
        <v>4</v>
      </c>
      <c r="AP451" s="238">
        <v>74</v>
      </c>
      <c r="AS451" s="238">
        <v>12</v>
      </c>
      <c r="AT451" s="238">
        <v>9</v>
      </c>
      <c r="AU451" s="238">
        <v>60</v>
      </c>
      <c r="AV451" s="238">
        <v>11</v>
      </c>
      <c r="AW451" s="238">
        <v>21</v>
      </c>
      <c r="AX451" s="238">
        <v>2</v>
      </c>
      <c r="AY451" s="238">
        <v>5</v>
      </c>
      <c r="AZ451" s="238">
        <v>4</v>
      </c>
      <c r="BA451" s="238">
        <v>34</v>
      </c>
      <c r="BB451" s="238">
        <v>76</v>
      </c>
      <c r="BC451" s="238" t="s">
        <v>363</v>
      </c>
      <c r="BD451" s="238">
        <v>5</v>
      </c>
      <c r="BE451" s="238">
        <v>1</v>
      </c>
      <c r="BI451" s="238">
        <v>12</v>
      </c>
      <c r="BJ451" s="238">
        <v>9</v>
      </c>
      <c r="BK451" s="238">
        <v>60</v>
      </c>
      <c r="BL451" s="238">
        <v>11</v>
      </c>
      <c r="BM451" s="238">
        <v>21</v>
      </c>
      <c r="CT451" s="238">
        <v>436830.08212683199</v>
      </c>
      <c r="CU451" s="238">
        <v>4972750.7493014997</v>
      </c>
      <c r="CV451" s="238">
        <v>44.905379459999999</v>
      </c>
      <c r="CW451" s="238">
        <v>-93.800177079999997</v>
      </c>
      <c r="CX451" s="238" t="s">
        <v>359</v>
      </c>
      <c r="CY451" s="238" t="s">
        <v>1061</v>
      </c>
    </row>
    <row r="452" spans="1:103" x14ac:dyDescent="0.25">
      <c r="A452" s="238">
        <v>10938903</v>
      </c>
      <c r="B452" s="238">
        <v>3</v>
      </c>
      <c r="C452" s="238">
        <v>7</v>
      </c>
      <c r="D452" s="238">
        <v>170.42400000000001</v>
      </c>
      <c r="E452" s="238">
        <v>10</v>
      </c>
      <c r="G452" s="238" t="s">
        <v>936</v>
      </c>
      <c r="H452" s="238" t="s">
        <v>354</v>
      </c>
      <c r="I452" s="238">
        <v>25</v>
      </c>
      <c r="K452" s="238">
        <v>14037373</v>
      </c>
      <c r="L452" s="238">
        <v>143230193</v>
      </c>
      <c r="M452" s="238">
        <v>11</v>
      </c>
      <c r="N452" s="238">
        <v>19</v>
      </c>
      <c r="O452" s="238">
        <v>2014</v>
      </c>
      <c r="P452" s="238" t="s">
        <v>355</v>
      </c>
      <c r="Q452" s="238">
        <v>12</v>
      </c>
      <c r="S452" s="238">
        <v>5</v>
      </c>
      <c r="T452" s="238">
        <v>0</v>
      </c>
      <c r="U452" s="238">
        <v>1</v>
      </c>
      <c r="V452" s="238">
        <v>90</v>
      </c>
      <c r="W452" s="238">
        <v>70</v>
      </c>
      <c r="X452" s="238">
        <v>2</v>
      </c>
      <c r="Y452" s="238">
        <v>1</v>
      </c>
      <c r="Z452" s="238">
        <v>7</v>
      </c>
      <c r="AB452" s="238">
        <v>3</v>
      </c>
      <c r="AC452" s="238">
        <v>98</v>
      </c>
      <c r="AD452" s="238" t="s">
        <v>430</v>
      </c>
      <c r="AE452" s="238" t="s">
        <v>1062</v>
      </c>
      <c r="AF452" s="238" t="s">
        <v>426</v>
      </c>
      <c r="AG452" s="238">
        <v>3</v>
      </c>
      <c r="AH452" s="238">
        <v>2</v>
      </c>
      <c r="AI452" s="238">
        <v>2</v>
      </c>
      <c r="AJ452" s="238">
        <v>4</v>
      </c>
      <c r="AK452" s="238">
        <v>21</v>
      </c>
      <c r="AL452" s="238">
        <v>19</v>
      </c>
      <c r="AM452" s="238" t="s">
        <v>363</v>
      </c>
      <c r="AN452" s="238">
        <v>5</v>
      </c>
      <c r="AS452" s="238">
        <v>7</v>
      </c>
      <c r="AT452" s="238">
        <v>98</v>
      </c>
      <c r="AU452" s="238">
        <v>55</v>
      </c>
      <c r="AV452" s="238">
        <v>11</v>
      </c>
      <c r="AW452" s="238">
        <v>21</v>
      </c>
      <c r="CT452" s="238">
        <v>436870</v>
      </c>
      <c r="CU452" s="238">
        <v>4972738</v>
      </c>
      <c r="CV452" s="238">
        <v>44.905264600000002</v>
      </c>
      <c r="CW452" s="238">
        <v>-93.799666400000007</v>
      </c>
      <c r="CX452" s="238" t="s">
        <v>359</v>
      </c>
      <c r="CY452" s="238" t="s">
        <v>1063</v>
      </c>
    </row>
    <row r="453" spans="1:103" x14ac:dyDescent="0.25">
      <c r="A453" s="238">
        <v>388054</v>
      </c>
      <c r="B453" s="238">
        <v>3</v>
      </c>
      <c r="C453" s="238">
        <v>7</v>
      </c>
      <c r="D453" s="238">
        <v>170.47200000000001</v>
      </c>
      <c r="E453" s="238">
        <v>10</v>
      </c>
      <c r="G453" s="238" t="s">
        <v>948</v>
      </c>
      <c r="H453" s="238" t="s">
        <v>354</v>
      </c>
      <c r="I453" s="238">
        <v>25</v>
      </c>
      <c r="K453" s="238">
        <v>16035608</v>
      </c>
      <c r="M453" s="238">
        <v>10</v>
      </c>
      <c r="N453" s="238">
        <v>19</v>
      </c>
      <c r="O453" s="238">
        <v>2016</v>
      </c>
      <c r="P453" s="238" t="s">
        <v>355</v>
      </c>
      <c r="Q453" s="238">
        <v>8</v>
      </c>
      <c r="R453" s="238" t="s">
        <v>356</v>
      </c>
      <c r="S453" s="238">
        <v>5</v>
      </c>
      <c r="T453" s="238">
        <v>0</v>
      </c>
      <c r="U453" s="238">
        <v>1</v>
      </c>
      <c r="W453" s="238">
        <v>46</v>
      </c>
      <c r="X453" s="238">
        <v>2</v>
      </c>
      <c r="Y453" s="238">
        <v>99</v>
      </c>
      <c r="Z453" s="238">
        <v>1</v>
      </c>
      <c r="AB453" s="238">
        <v>1</v>
      </c>
      <c r="AC453" s="238">
        <v>98</v>
      </c>
      <c r="AD453" s="238" t="s">
        <v>581</v>
      </c>
      <c r="AF453" s="238" t="s">
        <v>426</v>
      </c>
      <c r="AG453" s="238">
        <v>3</v>
      </c>
      <c r="AH453" s="238">
        <v>2</v>
      </c>
      <c r="AI453" s="238">
        <v>2</v>
      </c>
      <c r="AJ453" s="238">
        <v>4</v>
      </c>
      <c r="AK453" s="238">
        <v>21</v>
      </c>
      <c r="AS453" s="238">
        <v>12</v>
      </c>
      <c r="AT453" s="238">
        <v>9</v>
      </c>
      <c r="AU453" s="238">
        <v>55</v>
      </c>
      <c r="AV453" s="238">
        <v>11</v>
      </c>
      <c r="AW453" s="238">
        <v>21</v>
      </c>
      <c r="CT453" s="238">
        <v>436946.62644991901</v>
      </c>
      <c r="CU453" s="238">
        <v>4972742.2210795796</v>
      </c>
      <c r="CV453" s="238">
        <v>44.905313030000002</v>
      </c>
      <c r="CW453" s="238">
        <v>-93.798699889999995</v>
      </c>
      <c r="CX453" s="238" t="s">
        <v>359</v>
      </c>
      <c r="CY453" s="238" t="s">
        <v>1064</v>
      </c>
    </row>
    <row r="454" spans="1:103" x14ac:dyDescent="0.25">
      <c r="A454" s="238">
        <v>11015417</v>
      </c>
      <c r="B454" s="238">
        <v>3</v>
      </c>
      <c r="C454" s="238">
        <v>7</v>
      </c>
      <c r="D454" s="238">
        <v>170.49299999999999</v>
      </c>
      <c r="E454" s="238">
        <v>10</v>
      </c>
      <c r="G454" s="238" t="s">
        <v>936</v>
      </c>
      <c r="H454" s="238" t="s">
        <v>354</v>
      </c>
      <c r="I454" s="238">
        <v>25</v>
      </c>
      <c r="K454" s="238">
        <v>15000548</v>
      </c>
      <c r="L454" s="238">
        <v>150080024</v>
      </c>
      <c r="M454" s="238">
        <v>1</v>
      </c>
      <c r="N454" s="238">
        <v>7</v>
      </c>
      <c r="O454" s="238">
        <v>2015</v>
      </c>
      <c r="P454" s="238" t="s">
        <v>355</v>
      </c>
      <c r="Q454" s="238">
        <v>15</v>
      </c>
      <c r="S454" s="238">
        <v>5</v>
      </c>
      <c r="T454" s="238">
        <v>0</v>
      </c>
      <c r="U454" s="238">
        <v>1</v>
      </c>
      <c r="V454" s="238">
        <v>90</v>
      </c>
      <c r="W454" s="238">
        <v>4</v>
      </c>
      <c r="X454" s="238">
        <v>2</v>
      </c>
      <c r="Y454" s="238">
        <v>1</v>
      </c>
      <c r="Z454" s="238">
        <v>1</v>
      </c>
      <c r="AB454" s="238">
        <v>1</v>
      </c>
      <c r="AC454" s="238">
        <v>98</v>
      </c>
      <c r="AD454" s="238" t="s">
        <v>424</v>
      </c>
      <c r="AE454" s="238" t="s">
        <v>1016</v>
      </c>
      <c r="AF454" s="238" t="s">
        <v>426</v>
      </c>
      <c r="AG454" s="238">
        <v>4</v>
      </c>
      <c r="AH454" s="238">
        <v>2</v>
      </c>
      <c r="AI454" s="238">
        <v>2</v>
      </c>
      <c r="AJ454" s="238">
        <v>4</v>
      </c>
      <c r="AK454" s="238">
        <v>21</v>
      </c>
      <c r="AL454" s="238">
        <v>28</v>
      </c>
      <c r="AM454" s="238" t="s">
        <v>363</v>
      </c>
      <c r="AN454" s="238">
        <v>5</v>
      </c>
      <c r="AS454" s="238">
        <v>7</v>
      </c>
      <c r="AT454" s="238">
        <v>98</v>
      </c>
      <c r="AU454" s="238">
        <v>55</v>
      </c>
      <c r="AV454" s="238">
        <v>11</v>
      </c>
      <c r="AW454" s="238">
        <v>21</v>
      </c>
      <c r="CT454" s="238">
        <v>436981</v>
      </c>
      <c r="CU454" s="238">
        <v>4972734</v>
      </c>
      <c r="CV454" s="238">
        <v>44.905245299999997</v>
      </c>
      <c r="CW454" s="238">
        <v>-93.798267699999997</v>
      </c>
      <c r="CX454" s="238" t="s">
        <v>359</v>
      </c>
      <c r="CY454" s="238" t="s">
        <v>1065</v>
      </c>
    </row>
    <row r="455" spans="1:103" x14ac:dyDescent="0.25">
      <c r="A455" s="238">
        <v>11019022</v>
      </c>
      <c r="B455" s="238">
        <v>3</v>
      </c>
      <c r="C455" s="238">
        <v>7</v>
      </c>
      <c r="D455" s="238">
        <v>170.55799999999999</v>
      </c>
      <c r="E455" s="238">
        <v>10</v>
      </c>
      <c r="G455" s="238" t="s">
        <v>936</v>
      </c>
      <c r="H455" s="238" t="s">
        <v>354</v>
      </c>
      <c r="I455" s="238">
        <v>25</v>
      </c>
      <c r="K455" s="238">
        <v>15504452</v>
      </c>
      <c r="L455" s="238">
        <v>151210303</v>
      </c>
      <c r="M455" s="238">
        <v>5</v>
      </c>
      <c r="N455" s="238">
        <v>1</v>
      </c>
      <c r="O455" s="238">
        <v>2015</v>
      </c>
      <c r="P455" s="238" t="s">
        <v>362</v>
      </c>
      <c r="Q455" s="238">
        <v>14</v>
      </c>
      <c r="R455" s="238" t="s">
        <v>356</v>
      </c>
      <c r="S455" s="238">
        <v>4</v>
      </c>
      <c r="T455" s="238">
        <v>0</v>
      </c>
      <c r="U455" s="238">
        <v>1</v>
      </c>
      <c r="V455" s="238">
        <v>7</v>
      </c>
      <c r="W455" s="238">
        <v>27</v>
      </c>
      <c r="X455" s="238">
        <v>2</v>
      </c>
      <c r="Y455" s="238">
        <v>1</v>
      </c>
      <c r="Z455" s="238">
        <v>1</v>
      </c>
      <c r="AA455" s="238">
        <v>2</v>
      </c>
      <c r="AB455" s="238">
        <v>1</v>
      </c>
      <c r="AC455" s="238">
        <v>98</v>
      </c>
      <c r="AD455" s="238" t="s">
        <v>428</v>
      </c>
      <c r="AE455" s="238" t="s">
        <v>1066</v>
      </c>
      <c r="AF455" s="238" t="s">
        <v>426</v>
      </c>
      <c r="AG455" s="238">
        <v>3</v>
      </c>
      <c r="AH455" s="238">
        <v>2</v>
      </c>
      <c r="AI455" s="238">
        <v>1</v>
      </c>
      <c r="AJ455" s="238">
        <v>4</v>
      </c>
      <c r="AK455" s="238">
        <v>21</v>
      </c>
      <c r="AL455" s="238">
        <v>56</v>
      </c>
      <c r="AM455" s="238" t="s">
        <v>354</v>
      </c>
      <c r="AN455" s="238">
        <v>5</v>
      </c>
      <c r="AO455" s="238">
        <v>15</v>
      </c>
      <c r="AS455" s="238">
        <v>7</v>
      </c>
      <c r="AT455" s="238">
        <v>98</v>
      </c>
      <c r="AU455" s="238">
        <v>55</v>
      </c>
      <c r="AV455" s="238">
        <v>11</v>
      </c>
      <c r="AW455" s="238">
        <v>21</v>
      </c>
      <c r="CT455" s="238">
        <v>437085</v>
      </c>
      <c r="CU455" s="238">
        <v>4972734</v>
      </c>
      <c r="CV455" s="238">
        <v>44.905255199999999</v>
      </c>
      <c r="CW455" s="238">
        <v>-93.796947900000006</v>
      </c>
      <c r="CX455" s="238" t="s">
        <v>359</v>
      </c>
      <c r="CY455" s="238" t="s">
        <v>1067</v>
      </c>
    </row>
    <row r="456" spans="1:103" x14ac:dyDescent="0.25">
      <c r="A456" s="238">
        <v>397187</v>
      </c>
      <c r="B456" s="238">
        <v>3</v>
      </c>
      <c r="C456" s="238">
        <v>7</v>
      </c>
      <c r="D456" s="238">
        <v>170.601</v>
      </c>
      <c r="E456" s="238">
        <v>10</v>
      </c>
      <c r="G456" s="238" t="s">
        <v>948</v>
      </c>
      <c r="H456" s="238" t="s">
        <v>354</v>
      </c>
      <c r="I456" s="238">
        <v>25</v>
      </c>
      <c r="K456" s="238">
        <v>16039778</v>
      </c>
      <c r="M456" s="238">
        <v>11</v>
      </c>
      <c r="N456" s="238">
        <v>22</v>
      </c>
      <c r="O456" s="238">
        <v>2016</v>
      </c>
      <c r="P456" s="238" t="s">
        <v>368</v>
      </c>
      <c r="Q456" s="238">
        <v>19</v>
      </c>
      <c r="S456" s="238">
        <v>5</v>
      </c>
      <c r="T456" s="238">
        <v>0</v>
      </c>
      <c r="U456" s="238">
        <v>1</v>
      </c>
      <c r="W456" s="238">
        <v>32</v>
      </c>
      <c r="X456" s="238">
        <v>2</v>
      </c>
      <c r="Y456" s="238">
        <v>6</v>
      </c>
      <c r="Z456" s="238">
        <v>4</v>
      </c>
      <c r="AB456" s="238">
        <v>4</v>
      </c>
      <c r="AC456" s="238">
        <v>98</v>
      </c>
      <c r="AD456" s="238" t="s">
        <v>581</v>
      </c>
      <c r="AF456" s="238" t="s">
        <v>426</v>
      </c>
      <c r="AG456" s="238">
        <v>3</v>
      </c>
      <c r="AH456" s="238">
        <v>2</v>
      </c>
      <c r="AI456" s="238">
        <v>2</v>
      </c>
      <c r="AJ456" s="238">
        <v>4</v>
      </c>
      <c r="AK456" s="238">
        <v>21</v>
      </c>
      <c r="AL456" s="238">
        <v>48</v>
      </c>
      <c r="AM456" s="238" t="s">
        <v>363</v>
      </c>
      <c r="AN456" s="238">
        <v>5</v>
      </c>
      <c r="AO456" s="238">
        <v>72</v>
      </c>
      <c r="AS456" s="238">
        <v>12</v>
      </c>
      <c r="AT456" s="238">
        <v>9</v>
      </c>
      <c r="AU456" s="238">
        <v>55</v>
      </c>
      <c r="AV456" s="238">
        <v>11</v>
      </c>
      <c r="AW456" s="238">
        <v>21</v>
      </c>
      <c r="CT456" s="238">
        <v>437154.14159386599</v>
      </c>
      <c r="CU456" s="238">
        <v>4972746.3008223204</v>
      </c>
      <c r="CV456" s="238">
        <v>44.905368099999997</v>
      </c>
      <c r="CW456" s="238">
        <v>-93.796072050000006</v>
      </c>
      <c r="CX456" s="238" t="s">
        <v>359</v>
      </c>
      <c r="CY456" s="238" t="s">
        <v>1068</v>
      </c>
    </row>
    <row r="457" spans="1:103" x14ac:dyDescent="0.25">
      <c r="A457" s="238">
        <v>814614</v>
      </c>
      <c r="B457" s="238">
        <v>3</v>
      </c>
      <c r="C457" s="238">
        <v>7</v>
      </c>
      <c r="D457" s="238">
        <v>170.602</v>
      </c>
      <c r="E457" s="238">
        <v>10</v>
      </c>
      <c r="G457" s="238" t="s">
        <v>948</v>
      </c>
      <c r="H457" s="238" t="s">
        <v>354</v>
      </c>
      <c r="I457" s="238">
        <v>25</v>
      </c>
      <c r="K457" s="238">
        <v>20504783</v>
      </c>
      <c r="L457" s="238">
        <v>201670055</v>
      </c>
      <c r="M457" s="238">
        <v>6</v>
      </c>
      <c r="N457" s="238">
        <v>15</v>
      </c>
      <c r="O457" s="238">
        <v>2020</v>
      </c>
      <c r="P457" s="238" t="s">
        <v>361</v>
      </c>
      <c r="Q457" s="238">
        <v>5</v>
      </c>
      <c r="R457" s="238">
        <v>98</v>
      </c>
      <c r="S457" s="238">
        <v>3</v>
      </c>
      <c r="T457" s="238">
        <v>0</v>
      </c>
      <c r="U457" s="238">
        <v>2</v>
      </c>
      <c r="V457" s="238">
        <v>13</v>
      </c>
      <c r="W457" s="238">
        <v>10</v>
      </c>
      <c r="X457" s="238">
        <v>2</v>
      </c>
      <c r="Y457" s="238">
        <v>2</v>
      </c>
      <c r="Z457" s="238">
        <v>1</v>
      </c>
      <c r="AB457" s="238">
        <v>1</v>
      </c>
      <c r="AC457" s="238">
        <v>98</v>
      </c>
      <c r="AD457" s="238">
        <v>7</v>
      </c>
      <c r="AF457" s="238" t="s">
        <v>426</v>
      </c>
      <c r="AG457" s="238">
        <v>7</v>
      </c>
      <c r="AH457" s="238">
        <v>2</v>
      </c>
      <c r="AI457" s="238">
        <v>2</v>
      </c>
      <c r="AJ457" s="238">
        <v>3</v>
      </c>
      <c r="AK457" s="238">
        <v>22</v>
      </c>
      <c r="AL457" s="238">
        <v>25</v>
      </c>
      <c r="AM457" s="238" t="s">
        <v>354</v>
      </c>
      <c r="AN457" s="238">
        <v>11</v>
      </c>
      <c r="AO457" s="238">
        <v>68</v>
      </c>
      <c r="AP457" s="238">
        <v>90</v>
      </c>
      <c r="AS457" s="238">
        <v>12</v>
      </c>
      <c r="AT457" s="238">
        <v>9</v>
      </c>
      <c r="AU457" s="238">
        <v>60</v>
      </c>
      <c r="AV457" s="238">
        <v>11</v>
      </c>
      <c r="AW457" s="238">
        <v>21</v>
      </c>
      <c r="AX457" s="238">
        <v>2</v>
      </c>
      <c r="AY457" s="238">
        <v>6</v>
      </c>
      <c r="AZ457" s="238">
        <v>3</v>
      </c>
      <c r="BA457" s="238">
        <v>27</v>
      </c>
      <c r="BB457" s="238">
        <v>47</v>
      </c>
      <c r="BC457" s="238" t="s">
        <v>354</v>
      </c>
      <c r="BD457" s="238">
        <v>5</v>
      </c>
      <c r="BE457" s="238">
        <v>1</v>
      </c>
      <c r="BI457" s="238">
        <v>12</v>
      </c>
      <c r="BJ457" s="238">
        <v>9</v>
      </c>
      <c r="BK457" s="238">
        <v>60</v>
      </c>
      <c r="BL457" s="238">
        <v>11</v>
      </c>
      <c r="BM457" s="238">
        <v>21</v>
      </c>
      <c r="CT457" s="238">
        <v>437143.349420032</v>
      </c>
      <c r="CU457" s="238">
        <v>4972729.5825925004</v>
      </c>
      <c r="CV457" s="238">
        <v>44.905216660000001</v>
      </c>
      <c r="CW457" s="238">
        <v>-93.796206659999996</v>
      </c>
      <c r="CX457" s="238" t="s">
        <v>359</v>
      </c>
      <c r="CY457" s="238" t="s">
        <v>1069</v>
      </c>
    </row>
    <row r="458" spans="1:103" x14ac:dyDescent="0.25">
      <c r="A458" s="238">
        <v>336856</v>
      </c>
      <c r="B458" s="238">
        <v>3</v>
      </c>
      <c r="C458" s="238">
        <v>7</v>
      </c>
      <c r="D458" s="238">
        <v>170.619</v>
      </c>
      <c r="E458" s="238">
        <v>10</v>
      </c>
      <c r="G458" s="238" t="s">
        <v>948</v>
      </c>
      <c r="H458" s="238" t="s">
        <v>354</v>
      </c>
      <c r="I458" s="238">
        <v>25</v>
      </c>
      <c r="K458" s="238">
        <v>16502209</v>
      </c>
      <c r="M458" s="238">
        <v>2</v>
      </c>
      <c r="N458" s="238">
        <v>17</v>
      </c>
      <c r="O458" s="238">
        <v>2016</v>
      </c>
      <c r="P458" s="238" t="s">
        <v>355</v>
      </c>
      <c r="Q458" s="238">
        <v>7</v>
      </c>
      <c r="R458" s="238">
        <v>98</v>
      </c>
      <c r="S458" s="238">
        <v>5</v>
      </c>
      <c r="T458" s="238">
        <v>0</v>
      </c>
      <c r="U458" s="238">
        <v>1</v>
      </c>
      <c r="W458" s="238">
        <v>55</v>
      </c>
      <c r="X458" s="238">
        <v>2</v>
      </c>
      <c r="Y458" s="238">
        <v>2</v>
      </c>
      <c r="Z458" s="238">
        <v>99</v>
      </c>
      <c r="AB458" s="238">
        <v>99</v>
      </c>
      <c r="AC458" s="238">
        <v>98</v>
      </c>
      <c r="AD458" s="238" t="s">
        <v>581</v>
      </c>
      <c r="AF458" s="238" t="s">
        <v>426</v>
      </c>
      <c r="AG458" s="238">
        <v>3</v>
      </c>
      <c r="AH458" s="238">
        <v>2</v>
      </c>
      <c r="AI458" s="238">
        <v>2</v>
      </c>
      <c r="AJ458" s="238">
        <v>4</v>
      </c>
      <c r="AK458" s="238">
        <v>27</v>
      </c>
      <c r="AL458" s="238">
        <v>29</v>
      </c>
      <c r="AM458" s="238" t="s">
        <v>363</v>
      </c>
      <c r="AN458" s="238">
        <v>99</v>
      </c>
      <c r="AO458" s="238">
        <v>71</v>
      </c>
      <c r="AS458" s="238">
        <v>12</v>
      </c>
      <c r="AT458" s="238">
        <v>9</v>
      </c>
      <c r="AV458" s="238">
        <v>13</v>
      </c>
      <c r="AW458" s="238">
        <v>21</v>
      </c>
      <c r="CT458" s="238">
        <v>437183.56616713299</v>
      </c>
      <c r="CU458" s="238">
        <v>4972735.9326052004</v>
      </c>
      <c r="CV458" s="238">
        <v>44.90527737</v>
      </c>
      <c r="CW458" s="238">
        <v>-93.79569807</v>
      </c>
      <c r="CX458" s="238" t="s">
        <v>359</v>
      </c>
      <c r="CY458" s="238" t="s">
        <v>1070</v>
      </c>
    </row>
    <row r="459" spans="1:103" x14ac:dyDescent="0.25">
      <c r="A459" s="238">
        <v>10930850</v>
      </c>
      <c r="B459" s="238">
        <v>3</v>
      </c>
      <c r="C459" s="238">
        <v>7</v>
      </c>
      <c r="D459" s="238">
        <v>170.673</v>
      </c>
      <c r="E459" s="238">
        <v>10</v>
      </c>
      <c r="G459" s="238" t="s">
        <v>936</v>
      </c>
      <c r="H459" s="238" t="s">
        <v>354</v>
      </c>
      <c r="I459" s="238">
        <v>25</v>
      </c>
      <c r="K459" s="238">
        <v>14001292</v>
      </c>
      <c r="L459" s="238">
        <v>140150096</v>
      </c>
      <c r="M459" s="238">
        <v>1</v>
      </c>
      <c r="N459" s="238">
        <v>14</v>
      </c>
      <c r="O459" s="238">
        <v>2014</v>
      </c>
      <c r="P459" s="238" t="s">
        <v>368</v>
      </c>
      <c r="Q459" s="238">
        <v>9</v>
      </c>
      <c r="S459" s="238">
        <v>5</v>
      </c>
      <c r="T459" s="238">
        <v>0</v>
      </c>
      <c r="U459" s="238">
        <v>1</v>
      </c>
      <c r="V459" s="238">
        <v>4</v>
      </c>
      <c r="W459" s="238">
        <v>45</v>
      </c>
      <c r="X459" s="238">
        <v>2</v>
      </c>
      <c r="Y459" s="238">
        <v>1</v>
      </c>
      <c r="Z459" s="238">
        <v>4</v>
      </c>
      <c r="AB459" s="238">
        <v>5</v>
      </c>
      <c r="AC459" s="238">
        <v>98</v>
      </c>
      <c r="AD459" s="238" t="s">
        <v>424</v>
      </c>
      <c r="AE459" s="238" t="s">
        <v>1062</v>
      </c>
      <c r="AF459" s="238" t="s">
        <v>426</v>
      </c>
      <c r="AG459" s="238">
        <v>3</v>
      </c>
      <c r="AH459" s="238">
        <v>2</v>
      </c>
      <c r="AI459" s="238">
        <v>4</v>
      </c>
      <c r="AJ459" s="238">
        <v>4</v>
      </c>
      <c r="AK459" s="238">
        <v>21</v>
      </c>
      <c r="AL459" s="238">
        <v>35</v>
      </c>
      <c r="AM459" s="238" t="s">
        <v>354</v>
      </c>
      <c r="AN459" s="238">
        <v>5</v>
      </c>
      <c r="AS459" s="238">
        <v>7</v>
      </c>
      <c r="AT459" s="238">
        <v>98</v>
      </c>
      <c r="AU459" s="238">
        <v>55</v>
      </c>
      <c r="AV459" s="238">
        <v>11</v>
      </c>
      <c r="AW459" s="238">
        <v>21</v>
      </c>
      <c r="CT459" s="238">
        <v>437271</v>
      </c>
      <c r="CU459" s="238">
        <v>4972735</v>
      </c>
      <c r="CV459" s="238">
        <v>44.905273100000002</v>
      </c>
      <c r="CW459" s="238">
        <v>-93.794592600000001</v>
      </c>
      <c r="CX459" s="238" t="s">
        <v>359</v>
      </c>
      <c r="CY459" s="238" t="s">
        <v>1071</v>
      </c>
    </row>
    <row r="460" spans="1:103" x14ac:dyDescent="0.25">
      <c r="A460" s="238">
        <v>684125</v>
      </c>
      <c r="B460" s="238">
        <v>3</v>
      </c>
      <c r="C460" s="238">
        <v>7</v>
      </c>
      <c r="D460" s="238">
        <v>170.797</v>
      </c>
      <c r="E460" s="238">
        <v>10</v>
      </c>
      <c r="F460" s="238" t="s">
        <v>1060</v>
      </c>
      <c r="H460" s="238" t="s">
        <v>354</v>
      </c>
      <c r="I460" s="238">
        <v>25</v>
      </c>
      <c r="K460" s="238">
        <v>19501897</v>
      </c>
      <c r="M460" s="238">
        <v>2</v>
      </c>
      <c r="N460" s="238">
        <v>5</v>
      </c>
      <c r="O460" s="238">
        <v>2019</v>
      </c>
      <c r="P460" s="238" t="s">
        <v>368</v>
      </c>
      <c r="Q460" s="238">
        <v>14</v>
      </c>
      <c r="S460" s="238">
        <v>4</v>
      </c>
      <c r="T460" s="238">
        <v>0</v>
      </c>
      <c r="U460" s="238">
        <v>2</v>
      </c>
      <c r="V460" s="238">
        <v>5</v>
      </c>
      <c r="W460" s="238">
        <v>10</v>
      </c>
      <c r="X460" s="238">
        <v>2</v>
      </c>
      <c r="Y460" s="238">
        <v>1</v>
      </c>
      <c r="Z460" s="238">
        <v>2</v>
      </c>
      <c r="AA460" s="238">
        <v>4</v>
      </c>
      <c r="AB460" s="238">
        <v>3</v>
      </c>
      <c r="AC460" s="238">
        <v>98</v>
      </c>
      <c r="AD460" s="238" t="s">
        <v>581</v>
      </c>
      <c r="AF460" s="238" t="s">
        <v>426</v>
      </c>
      <c r="AG460" s="238">
        <v>10</v>
      </c>
      <c r="AH460" s="238">
        <v>2</v>
      </c>
      <c r="AI460" s="238">
        <v>4</v>
      </c>
      <c r="AJ460" s="238">
        <v>4</v>
      </c>
      <c r="AK460" s="238">
        <v>24</v>
      </c>
      <c r="AL460" s="238">
        <v>65</v>
      </c>
      <c r="AM460" s="238" t="s">
        <v>363</v>
      </c>
      <c r="AN460" s="238">
        <v>5</v>
      </c>
      <c r="AO460" s="238">
        <v>1</v>
      </c>
      <c r="AS460" s="238">
        <v>12</v>
      </c>
      <c r="AT460" s="238">
        <v>9</v>
      </c>
      <c r="AU460" s="238">
        <v>60</v>
      </c>
      <c r="AV460" s="238">
        <v>11</v>
      </c>
      <c r="AW460" s="238">
        <v>21</v>
      </c>
      <c r="AX460" s="238">
        <v>2</v>
      </c>
      <c r="AY460" s="238">
        <v>4</v>
      </c>
      <c r="AZ460" s="238">
        <v>4</v>
      </c>
      <c r="BA460" s="238">
        <v>21</v>
      </c>
      <c r="BB460" s="238">
        <v>37</v>
      </c>
      <c r="BC460" s="238" t="s">
        <v>354</v>
      </c>
      <c r="BD460" s="238">
        <v>5</v>
      </c>
      <c r="BE460" s="238">
        <v>1</v>
      </c>
      <c r="BI460" s="238">
        <v>12</v>
      </c>
      <c r="BJ460" s="238">
        <v>9</v>
      </c>
      <c r="BK460" s="238">
        <v>60</v>
      </c>
      <c r="BL460" s="238">
        <v>11</v>
      </c>
      <c r="BM460" s="238">
        <v>21</v>
      </c>
      <c r="CT460" s="238">
        <v>437469.31673863402</v>
      </c>
      <c r="CU460" s="238">
        <v>4972725.3492507003</v>
      </c>
      <c r="CV460" s="238">
        <v>44.905207269999998</v>
      </c>
      <c r="CW460" s="238">
        <v>-93.792077500000005</v>
      </c>
      <c r="CX460" s="238" t="s">
        <v>359</v>
      </c>
      <c r="CY460" s="238" t="s">
        <v>1072</v>
      </c>
    </row>
    <row r="461" spans="1:103" x14ac:dyDescent="0.25">
      <c r="A461" s="238">
        <v>320070</v>
      </c>
      <c r="B461" s="238">
        <v>3</v>
      </c>
      <c r="C461" s="238">
        <v>7</v>
      </c>
      <c r="D461" s="238">
        <v>170.887</v>
      </c>
      <c r="E461" s="238">
        <v>10</v>
      </c>
      <c r="G461" s="238" t="s">
        <v>948</v>
      </c>
      <c r="H461" s="238" t="s">
        <v>354</v>
      </c>
      <c r="I461" s="238">
        <v>25</v>
      </c>
      <c r="K461" s="238">
        <v>16001320</v>
      </c>
      <c r="M461" s="238">
        <v>1</v>
      </c>
      <c r="N461" s="238">
        <v>14</v>
      </c>
      <c r="O461" s="238">
        <v>2016</v>
      </c>
      <c r="P461" s="238" t="s">
        <v>384</v>
      </c>
      <c r="Q461" s="238">
        <v>6</v>
      </c>
      <c r="S461" s="238">
        <v>5</v>
      </c>
      <c r="T461" s="238">
        <v>0</v>
      </c>
      <c r="U461" s="238">
        <v>1</v>
      </c>
      <c r="W461" s="238">
        <v>16</v>
      </c>
      <c r="X461" s="238">
        <v>2</v>
      </c>
      <c r="Y461" s="238">
        <v>6</v>
      </c>
      <c r="Z461" s="238">
        <v>2</v>
      </c>
      <c r="AB461" s="238">
        <v>1</v>
      </c>
      <c r="AC461" s="238">
        <v>98</v>
      </c>
      <c r="AD461" s="238" t="s">
        <v>581</v>
      </c>
      <c r="AF461" s="238" t="s">
        <v>426</v>
      </c>
      <c r="AG461" s="238">
        <v>4</v>
      </c>
      <c r="AH461" s="238">
        <v>2</v>
      </c>
      <c r="AI461" s="238">
        <v>2</v>
      </c>
      <c r="AJ461" s="238">
        <v>3</v>
      </c>
      <c r="AK461" s="238">
        <v>21</v>
      </c>
      <c r="AL461" s="238">
        <v>54</v>
      </c>
      <c r="AM461" s="238" t="s">
        <v>363</v>
      </c>
      <c r="AN461" s="238">
        <v>5</v>
      </c>
      <c r="AO461" s="238">
        <v>1</v>
      </c>
      <c r="AS461" s="238">
        <v>12</v>
      </c>
      <c r="AT461" s="238">
        <v>9</v>
      </c>
      <c r="AU461" s="238">
        <v>55</v>
      </c>
      <c r="AV461" s="238">
        <v>11</v>
      </c>
      <c r="AW461" s="238">
        <v>21</v>
      </c>
      <c r="CT461" s="238">
        <v>437614.76531418</v>
      </c>
      <c r="CU461" s="238">
        <v>4972730.1319877002</v>
      </c>
      <c r="CV461" s="238">
        <v>44.905263079999997</v>
      </c>
      <c r="CW461" s="238">
        <v>-93.790235859999996</v>
      </c>
      <c r="CX461" s="238" t="s">
        <v>359</v>
      </c>
      <c r="CY461" s="238" t="s">
        <v>1073</v>
      </c>
    </row>
    <row r="462" spans="1:103" x14ac:dyDescent="0.25">
      <c r="A462" s="238">
        <v>320342</v>
      </c>
      <c r="B462" s="238">
        <v>3</v>
      </c>
      <c r="C462" s="238">
        <v>7</v>
      </c>
      <c r="D462" s="238">
        <v>171.01599999999999</v>
      </c>
      <c r="E462" s="238">
        <v>10</v>
      </c>
      <c r="G462" s="238" t="s">
        <v>948</v>
      </c>
      <c r="H462" s="238" t="s">
        <v>354</v>
      </c>
      <c r="I462" s="238">
        <v>25</v>
      </c>
      <c r="K462" s="238">
        <v>16001411</v>
      </c>
      <c r="M462" s="238">
        <v>1</v>
      </c>
      <c r="N462" s="238">
        <v>14</v>
      </c>
      <c r="O462" s="238">
        <v>2016</v>
      </c>
      <c r="P462" s="238" t="s">
        <v>384</v>
      </c>
      <c r="Q462" s="238">
        <v>18</v>
      </c>
      <c r="S462" s="238">
        <v>5</v>
      </c>
      <c r="T462" s="238">
        <v>0</v>
      </c>
      <c r="U462" s="238">
        <v>1</v>
      </c>
      <c r="W462" s="238">
        <v>17</v>
      </c>
      <c r="X462" s="238">
        <v>2</v>
      </c>
      <c r="Y462" s="238">
        <v>6</v>
      </c>
      <c r="Z462" s="238">
        <v>1</v>
      </c>
      <c r="AB462" s="238">
        <v>1</v>
      </c>
      <c r="AC462" s="238">
        <v>98</v>
      </c>
      <c r="AD462" s="238" t="s">
        <v>581</v>
      </c>
      <c r="AF462" s="238" t="s">
        <v>426</v>
      </c>
      <c r="AG462" s="238">
        <v>4</v>
      </c>
      <c r="AH462" s="238">
        <v>2</v>
      </c>
      <c r="AI462" s="238">
        <v>2</v>
      </c>
      <c r="AJ462" s="238">
        <v>4</v>
      </c>
      <c r="AK462" s="238">
        <v>21</v>
      </c>
      <c r="AL462" s="238">
        <v>46</v>
      </c>
      <c r="AM462" s="238" t="s">
        <v>354</v>
      </c>
      <c r="AN462" s="238">
        <v>5</v>
      </c>
      <c r="AO462" s="238">
        <v>1</v>
      </c>
      <c r="AS462" s="238">
        <v>12</v>
      </c>
      <c r="AT462" s="238">
        <v>9</v>
      </c>
      <c r="AU462" s="238">
        <v>55</v>
      </c>
      <c r="AV462" s="238">
        <v>11</v>
      </c>
      <c r="AW462" s="238">
        <v>21</v>
      </c>
      <c r="CT462" s="238">
        <v>437822.703649086</v>
      </c>
      <c r="CU462" s="238">
        <v>4972735.6554984301</v>
      </c>
      <c r="CV462" s="238">
        <v>44.905330999999997</v>
      </c>
      <c r="CW462" s="238">
        <v>-93.787602829999997</v>
      </c>
      <c r="CX462" s="238" t="s">
        <v>359</v>
      </c>
      <c r="CY462" s="238" t="s">
        <v>1074</v>
      </c>
    </row>
    <row r="463" spans="1:103" x14ac:dyDescent="0.25">
      <c r="A463" s="238">
        <v>10776369</v>
      </c>
      <c r="B463" s="238">
        <v>3</v>
      </c>
      <c r="C463" s="238">
        <v>7</v>
      </c>
      <c r="D463" s="238">
        <v>171.05600000000001</v>
      </c>
      <c r="E463" s="238">
        <v>10</v>
      </c>
      <c r="G463" s="238" t="s">
        <v>936</v>
      </c>
      <c r="H463" s="238" t="s">
        <v>354</v>
      </c>
      <c r="I463" s="238">
        <v>25</v>
      </c>
      <c r="K463" s="238">
        <v>12006932</v>
      </c>
      <c r="L463" s="238">
        <v>120740020</v>
      </c>
      <c r="M463" s="238">
        <v>3</v>
      </c>
      <c r="N463" s="238">
        <v>14</v>
      </c>
      <c r="O463" s="238">
        <v>2012</v>
      </c>
      <c r="P463" s="238" t="s">
        <v>355</v>
      </c>
      <c r="Q463" s="238">
        <v>6</v>
      </c>
      <c r="S463" s="238">
        <v>5</v>
      </c>
      <c r="T463" s="238">
        <v>0</v>
      </c>
      <c r="U463" s="238">
        <v>1</v>
      </c>
      <c r="V463" s="238">
        <v>5</v>
      </c>
      <c r="W463" s="238">
        <v>16</v>
      </c>
      <c r="X463" s="238">
        <v>2</v>
      </c>
      <c r="Y463" s="238">
        <v>6</v>
      </c>
      <c r="Z463" s="238">
        <v>1</v>
      </c>
      <c r="AA463" s="238">
        <v>1</v>
      </c>
      <c r="AB463" s="238">
        <v>1</v>
      </c>
      <c r="AC463" s="238">
        <v>98</v>
      </c>
      <c r="AD463" s="238" t="s">
        <v>581</v>
      </c>
      <c r="AE463" s="238" t="s">
        <v>1075</v>
      </c>
      <c r="AF463" s="238" t="s">
        <v>426</v>
      </c>
      <c r="AG463" s="238">
        <v>4</v>
      </c>
      <c r="AH463" s="238">
        <v>2</v>
      </c>
      <c r="AI463" s="238">
        <v>4</v>
      </c>
      <c r="AJ463" s="238">
        <v>3</v>
      </c>
      <c r="AK463" s="238">
        <v>21</v>
      </c>
      <c r="AL463" s="238">
        <v>64</v>
      </c>
      <c r="AM463" s="238" t="s">
        <v>354</v>
      </c>
      <c r="AN463" s="238">
        <v>5</v>
      </c>
      <c r="AO463" s="238">
        <v>1</v>
      </c>
      <c r="AP463" s="238">
        <v>1</v>
      </c>
      <c r="AS463" s="238">
        <v>7</v>
      </c>
      <c r="AT463" s="238">
        <v>98</v>
      </c>
      <c r="AU463" s="238">
        <v>55</v>
      </c>
      <c r="AV463" s="238">
        <v>11</v>
      </c>
      <c r="AW463" s="238">
        <v>21</v>
      </c>
      <c r="CT463" s="238">
        <v>437886</v>
      </c>
      <c r="CU463" s="238">
        <v>4972732</v>
      </c>
      <c r="CV463" s="238">
        <v>44.905305599999998</v>
      </c>
      <c r="CW463" s="238">
        <v>-93.7867964</v>
      </c>
      <c r="CX463" s="238" t="s">
        <v>359</v>
      </c>
      <c r="CY463" s="238" t="s">
        <v>1076</v>
      </c>
    </row>
    <row r="464" spans="1:103" x14ac:dyDescent="0.25">
      <c r="A464" s="238">
        <v>10850596</v>
      </c>
      <c r="B464" s="238">
        <v>3</v>
      </c>
      <c r="C464" s="238">
        <v>7</v>
      </c>
      <c r="D464" s="238">
        <v>171.08199999999999</v>
      </c>
      <c r="E464" s="238">
        <v>10</v>
      </c>
      <c r="G464" s="238" t="s">
        <v>936</v>
      </c>
      <c r="H464" s="238" t="s">
        <v>354</v>
      </c>
      <c r="I464" s="238">
        <v>25</v>
      </c>
      <c r="K464" s="238">
        <v>13007691</v>
      </c>
      <c r="L464" s="238">
        <v>130750308</v>
      </c>
      <c r="M464" s="238">
        <v>3</v>
      </c>
      <c r="N464" s="238">
        <v>15</v>
      </c>
      <c r="O464" s="238">
        <v>2013</v>
      </c>
      <c r="P464" s="238" t="s">
        <v>362</v>
      </c>
      <c r="Q464" s="238">
        <v>23</v>
      </c>
      <c r="S464" s="238">
        <v>4</v>
      </c>
      <c r="T464" s="238">
        <v>0</v>
      </c>
      <c r="U464" s="238">
        <v>2</v>
      </c>
      <c r="V464" s="238">
        <v>1</v>
      </c>
      <c r="W464" s="238">
        <v>10</v>
      </c>
      <c r="X464" s="238">
        <v>2</v>
      </c>
      <c r="Y464" s="238">
        <v>6</v>
      </c>
      <c r="Z464" s="238">
        <v>5</v>
      </c>
      <c r="AB464" s="238">
        <v>5</v>
      </c>
      <c r="AC464" s="238">
        <v>98</v>
      </c>
      <c r="AD464" s="238" t="s">
        <v>424</v>
      </c>
      <c r="AE464" s="238" t="s">
        <v>1077</v>
      </c>
      <c r="AF464" s="238" t="s">
        <v>426</v>
      </c>
      <c r="AG464" s="238">
        <v>7</v>
      </c>
      <c r="AH464" s="238">
        <v>2</v>
      </c>
      <c r="AI464" s="238">
        <v>2</v>
      </c>
      <c r="AJ464" s="238">
        <v>4</v>
      </c>
      <c r="AK464" s="238">
        <v>21</v>
      </c>
      <c r="AL464" s="238">
        <v>41</v>
      </c>
      <c r="AM464" s="238" t="s">
        <v>354</v>
      </c>
      <c r="AN464" s="238">
        <v>1</v>
      </c>
      <c r="AO464" s="238">
        <v>5</v>
      </c>
      <c r="AP464" s="238">
        <v>18</v>
      </c>
      <c r="AS464" s="238">
        <v>7</v>
      </c>
      <c r="AT464" s="238">
        <v>98</v>
      </c>
      <c r="AU464" s="238">
        <v>55</v>
      </c>
      <c r="AV464" s="238">
        <v>11</v>
      </c>
      <c r="AW464" s="238">
        <v>21</v>
      </c>
      <c r="AX464" s="238">
        <v>2</v>
      </c>
      <c r="AY464" s="238">
        <v>2</v>
      </c>
      <c r="AZ464" s="238">
        <v>4</v>
      </c>
      <c r="BA464" s="238">
        <v>21</v>
      </c>
      <c r="BB464" s="238">
        <v>48</v>
      </c>
      <c r="BC464" s="238" t="s">
        <v>363</v>
      </c>
      <c r="BD464" s="238">
        <v>5</v>
      </c>
      <c r="BE464" s="238">
        <v>1</v>
      </c>
      <c r="BI464" s="238">
        <v>7</v>
      </c>
      <c r="BJ464" s="238">
        <v>98</v>
      </c>
      <c r="BK464" s="238">
        <v>55</v>
      </c>
      <c r="BL464" s="238">
        <v>11</v>
      </c>
      <c r="BM464" s="238">
        <v>21</v>
      </c>
      <c r="CT464" s="238">
        <v>437928</v>
      </c>
      <c r="CU464" s="238">
        <v>4972731</v>
      </c>
      <c r="CV464" s="238">
        <v>44.905301199999997</v>
      </c>
      <c r="CW464" s="238">
        <v>-93.7862686</v>
      </c>
      <c r="CX464" s="238" t="s">
        <v>359</v>
      </c>
      <c r="CY464" s="238" t="s">
        <v>1078</v>
      </c>
    </row>
    <row r="465" spans="1:103" x14ac:dyDescent="0.25">
      <c r="A465" s="238">
        <v>767635</v>
      </c>
      <c r="B465" s="238">
        <v>3</v>
      </c>
      <c r="C465" s="238">
        <v>7</v>
      </c>
      <c r="D465" s="238">
        <v>171.09</v>
      </c>
      <c r="E465" s="238">
        <v>10</v>
      </c>
      <c r="G465" s="238" t="s">
        <v>948</v>
      </c>
      <c r="H465" s="238" t="s">
        <v>354</v>
      </c>
      <c r="I465" s="238">
        <v>25</v>
      </c>
      <c r="K465" s="238">
        <v>19036044</v>
      </c>
      <c r="M465" s="238">
        <v>12</v>
      </c>
      <c r="N465" s="238">
        <v>3</v>
      </c>
      <c r="O465" s="238">
        <v>2019</v>
      </c>
      <c r="P465" s="238" t="s">
        <v>368</v>
      </c>
      <c r="Q465" s="238">
        <v>6</v>
      </c>
      <c r="R465" s="238" t="s">
        <v>356</v>
      </c>
      <c r="S465" s="238">
        <v>5</v>
      </c>
      <c r="T465" s="238">
        <v>0</v>
      </c>
      <c r="U465" s="238">
        <v>1</v>
      </c>
      <c r="W465" s="238">
        <v>16</v>
      </c>
      <c r="X465" s="238">
        <v>2</v>
      </c>
      <c r="Y465" s="238">
        <v>4</v>
      </c>
      <c r="Z465" s="238">
        <v>1</v>
      </c>
      <c r="AB465" s="238">
        <v>1</v>
      </c>
      <c r="AC465" s="238">
        <v>98</v>
      </c>
      <c r="AD465" s="238">
        <v>7</v>
      </c>
      <c r="AF465" s="238" t="s">
        <v>426</v>
      </c>
      <c r="AG465" s="238">
        <v>4</v>
      </c>
      <c r="AH465" s="238">
        <v>2</v>
      </c>
      <c r="AI465" s="238">
        <v>4</v>
      </c>
      <c r="AJ465" s="238">
        <v>4</v>
      </c>
      <c r="AK465" s="238">
        <v>21</v>
      </c>
      <c r="AL465" s="238">
        <v>16</v>
      </c>
      <c r="AM465" s="238" t="s">
        <v>363</v>
      </c>
      <c r="AN465" s="238">
        <v>5</v>
      </c>
      <c r="AO465" s="238">
        <v>1</v>
      </c>
      <c r="AS465" s="238">
        <v>12</v>
      </c>
      <c r="AT465" s="238">
        <v>9</v>
      </c>
      <c r="AU465" s="238">
        <v>60</v>
      </c>
      <c r="AV465" s="238">
        <v>11</v>
      </c>
      <c r="AW465" s="238">
        <v>21</v>
      </c>
      <c r="CT465" s="238">
        <v>437928.43162941298</v>
      </c>
      <c r="CU465" s="238">
        <v>4972737.7582066199</v>
      </c>
      <c r="CV465" s="238">
        <v>44.905359150000002</v>
      </c>
      <c r="CW465" s="238">
        <v>-93.786263950000006</v>
      </c>
      <c r="CX465" s="238" t="s">
        <v>359</v>
      </c>
      <c r="CY465" s="238" t="s">
        <v>1079</v>
      </c>
    </row>
    <row r="466" spans="1:103" x14ac:dyDescent="0.25">
      <c r="A466" s="238">
        <v>767629</v>
      </c>
      <c r="B466" s="238">
        <v>3</v>
      </c>
      <c r="C466" s="238">
        <v>7</v>
      </c>
      <c r="D466" s="238">
        <v>171.09299999999999</v>
      </c>
      <c r="E466" s="238">
        <v>10</v>
      </c>
      <c r="G466" s="238" t="s">
        <v>948</v>
      </c>
      <c r="H466" s="238" t="s">
        <v>354</v>
      </c>
      <c r="I466" s="238">
        <v>25</v>
      </c>
      <c r="K466" s="238">
        <v>19036043</v>
      </c>
      <c r="M466" s="238">
        <v>12</v>
      </c>
      <c r="N466" s="238">
        <v>3</v>
      </c>
      <c r="O466" s="238">
        <v>2019</v>
      </c>
      <c r="P466" s="238" t="s">
        <v>368</v>
      </c>
      <c r="Q466" s="238">
        <v>6</v>
      </c>
      <c r="R466" s="238" t="s">
        <v>369</v>
      </c>
      <c r="S466" s="238">
        <v>5</v>
      </c>
      <c r="T466" s="238">
        <v>0</v>
      </c>
      <c r="U466" s="238">
        <v>1</v>
      </c>
      <c r="W466" s="238">
        <v>16</v>
      </c>
      <c r="X466" s="238">
        <v>2</v>
      </c>
      <c r="Y466" s="238">
        <v>4</v>
      </c>
      <c r="Z466" s="238">
        <v>1</v>
      </c>
      <c r="AB466" s="238">
        <v>1</v>
      </c>
      <c r="AC466" s="238">
        <v>98</v>
      </c>
      <c r="AD466" s="238">
        <v>7</v>
      </c>
      <c r="AF466" s="238" t="s">
        <v>426</v>
      </c>
      <c r="AG466" s="238">
        <v>4</v>
      </c>
      <c r="AH466" s="238">
        <v>2</v>
      </c>
      <c r="AI466" s="238">
        <v>4</v>
      </c>
      <c r="AJ466" s="238">
        <v>3</v>
      </c>
      <c r="AK466" s="238">
        <v>21</v>
      </c>
      <c r="AL466" s="238">
        <v>28</v>
      </c>
      <c r="AM466" s="238" t="s">
        <v>363</v>
      </c>
      <c r="AN466" s="238">
        <v>5</v>
      </c>
      <c r="AO466" s="238">
        <v>1</v>
      </c>
      <c r="AS466" s="238">
        <v>12</v>
      </c>
      <c r="AT466" s="238">
        <v>9</v>
      </c>
      <c r="AU466" s="238">
        <v>60</v>
      </c>
      <c r="AV466" s="238">
        <v>11</v>
      </c>
      <c r="AW466" s="238">
        <v>21</v>
      </c>
      <c r="CT466" s="238">
        <v>437933.59101473202</v>
      </c>
      <c r="CU466" s="238">
        <v>4972728.5937323403</v>
      </c>
      <c r="CV466" s="238">
        <v>44.90527711</v>
      </c>
      <c r="CW466" s="238">
        <v>-93.786197479999998</v>
      </c>
      <c r="CX466" s="238" t="s">
        <v>359</v>
      </c>
      <c r="CY466" s="238" t="s">
        <v>1080</v>
      </c>
    </row>
    <row r="467" spans="1:103" x14ac:dyDescent="0.25">
      <c r="A467" s="238">
        <v>758569</v>
      </c>
      <c r="B467" s="238">
        <v>3</v>
      </c>
      <c r="C467" s="238">
        <v>7</v>
      </c>
      <c r="D467" s="238">
        <v>171.10900000000001</v>
      </c>
      <c r="E467" s="238">
        <v>10</v>
      </c>
      <c r="G467" s="238" t="s">
        <v>948</v>
      </c>
      <c r="H467" s="238" t="s">
        <v>354</v>
      </c>
      <c r="I467" s="238">
        <v>25</v>
      </c>
      <c r="K467" s="238">
        <v>19032632</v>
      </c>
      <c r="M467" s="238">
        <v>10</v>
      </c>
      <c r="N467" s="238">
        <v>31</v>
      </c>
      <c r="O467" s="238">
        <v>2019</v>
      </c>
      <c r="P467" s="238" t="s">
        <v>384</v>
      </c>
      <c r="Q467" s="238">
        <v>7</v>
      </c>
      <c r="S467" s="238">
        <v>5</v>
      </c>
      <c r="T467" s="238">
        <v>0</v>
      </c>
      <c r="U467" s="238">
        <v>1</v>
      </c>
      <c r="W467" s="238">
        <v>17</v>
      </c>
      <c r="X467" s="238">
        <v>2</v>
      </c>
      <c r="Y467" s="238">
        <v>6</v>
      </c>
      <c r="Z467" s="238">
        <v>1</v>
      </c>
      <c r="AB467" s="238">
        <v>1</v>
      </c>
      <c r="AC467" s="238">
        <v>98</v>
      </c>
      <c r="AD467" s="238">
        <v>7</v>
      </c>
      <c r="AF467" s="238" t="s">
        <v>426</v>
      </c>
      <c r="AG467" s="238">
        <v>4</v>
      </c>
      <c r="AH467" s="238">
        <v>2</v>
      </c>
      <c r="AI467" s="238">
        <v>4</v>
      </c>
      <c r="AJ467" s="238">
        <v>3</v>
      </c>
      <c r="AK467" s="238">
        <v>21</v>
      </c>
      <c r="AL467" s="238">
        <v>52</v>
      </c>
      <c r="AM467" s="238" t="s">
        <v>363</v>
      </c>
      <c r="AN467" s="238">
        <v>5</v>
      </c>
      <c r="AO467" s="238">
        <v>1</v>
      </c>
      <c r="AS467" s="238">
        <v>12</v>
      </c>
      <c r="AT467" s="238">
        <v>9</v>
      </c>
      <c r="AU467" s="238">
        <v>60</v>
      </c>
      <c r="AV467" s="238">
        <v>11</v>
      </c>
      <c r="AW467" s="238">
        <v>21</v>
      </c>
      <c r="CT467" s="238">
        <v>437958.06502201402</v>
      </c>
      <c r="CU467" s="238">
        <v>4972737.7582066199</v>
      </c>
      <c r="CV467" s="238">
        <v>44.905361730000003</v>
      </c>
      <c r="CW467" s="238">
        <v>-93.785888619999994</v>
      </c>
      <c r="CX467" s="238" t="s">
        <v>359</v>
      </c>
      <c r="CY467" s="238" t="s">
        <v>1081</v>
      </c>
    </row>
    <row r="468" spans="1:103" x14ac:dyDescent="0.25">
      <c r="A468" s="238">
        <v>10702627</v>
      </c>
      <c r="B468" s="238">
        <v>3</v>
      </c>
      <c r="C468" s="238">
        <v>7</v>
      </c>
      <c r="D468" s="238">
        <v>171.17099999999999</v>
      </c>
      <c r="E468" s="238">
        <v>10</v>
      </c>
      <c r="G468" s="238" t="s">
        <v>936</v>
      </c>
      <c r="H468" s="238" t="s">
        <v>354</v>
      </c>
      <c r="I468" s="238">
        <v>25</v>
      </c>
      <c r="L468" s="238">
        <v>112170099</v>
      </c>
      <c r="M468" s="238">
        <v>6</v>
      </c>
      <c r="N468" s="238">
        <v>25</v>
      </c>
      <c r="O468" s="238">
        <v>2011</v>
      </c>
      <c r="P468" s="238" t="s">
        <v>364</v>
      </c>
      <c r="Q468" s="238">
        <v>22</v>
      </c>
      <c r="S468" s="238">
        <v>5</v>
      </c>
      <c r="T468" s="238">
        <v>0</v>
      </c>
      <c r="U468" s="238">
        <v>1</v>
      </c>
      <c r="W468" s="238">
        <v>16</v>
      </c>
      <c r="AB468" s="238">
        <v>1</v>
      </c>
      <c r="AC468" s="238">
        <v>98</v>
      </c>
      <c r="AF468" s="238" t="s">
        <v>426</v>
      </c>
      <c r="AG468" s="238">
        <v>4</v>
      </c>
      <c r="AH468" s="238">
        <v>2</v>
      </c>
      <c r="AI468" s="238">
        <v>2</v>
      </c>
      <c r="AJ468" s="238">
        <v>3</v>
      </c>
      <c r="AK468" s="238">
        <v>21</v>
      </c>
      <c r="AL468" s="238">
        <v>45</v>
      </c>
      <c r="AM468" s="238" t="s">
        <v>363</v>
      </c>
      <c r="AT468" s="238">
        <v>98</v>
      </c>
      <c r="CT468" s="238">
        <v>438072</v>
      </c>
      <c r="CU468" s="238">
        <v>4972728</v>
      </c>
      <c r="CV468" s="238">
        <v>44.905286199999999</v>
      </c>
      <c r="CW468" s="238">
        <v>-93.784446000000003</v>
      </c>
      <c r="CX468" s="238" t="s">
        <v>359</v>
      </c>
    </row>
    <row r="469" spans="1:103" x14ac:dyDescent="0.25">
      <c r="A469" s="238">
        <v>10714781</v>
      </c>
      <c r="B469" s="238">
        <v>3</v>
      </c>
      <c r="C469" s="238">
        <v>7</v>
      </c>
      <c r="D469" s="238">
        <v>171.17099999999999</v>
      </c>
      <c r="E469" s="238">
        <v>10</v>
      </c>
      <c r="G469" s="238" t="s">
        <v>936</v>
      </c>
      <c r="H469" s="238" t="s">
        <v>354</v>
      </c>
      <c r="I469" s="238">
        <v>25</v>
      </c>
      <c r="K469" s="238">
        <v>11038246</v>
      </c>
      <c r="L469" s="238">
        <v>113370101</v>
      </c>
      <c r="M469" s="238">
        <v>12</v>
      </c>
      <c r="N469" s="238">
        <v>1</v>
      </c>
      <c r="O469" s="238">
        <v>2011</v>
      </c>
      <c r="P469" s="238" t="s">
        <v>384</v>
      </c>
      <c r="Q469" s="238">
        <v>8</v>
      </c>
      <c r="S469" s="238">
        <v>5</v>
      </c>
      <c r="T469" s="238">
        <v>0</v>
      </c>
      <c r="U469" s="238">
        <v>1</v>
      </c>
      <c r="V469" s="238">
        <v>7</v>
      </c>
      <c r="W469" s="238">
        <v>83</v>
      </c>
      <c r="X469" s="238">
        <v>4</v>
      </c>
      <c r="Y469" s="238">
        <v>2</v>
      </c>
      <c r="Z469" s="238">
        <v>2</v>
      </c>
      <c r="AA469" s="238">
        <v>2</v>
      </c>
      <c r="AB469" s="238">
        <v>5</v>
      </c>
      <c r="AC469" s="238">
        <v>98</v>
      </c>
      <c r="AD469" s="238" t="s">
        <v>581</v>
      </c>
      <c r="AE469" s="238" t="s">
        <v>1075</v>
      </c>
      <c r="AF469" s="238" t="s">
        <v>426</v>
      </c>
      <c r="AG469" s="238">
        <v>3</v>
      </c>
      <c r="AH469" s="238">
        <v>2</v>
      </c>
      <c r="AI469" s="238">
        <v>4</v>
      </c>
      <c r="AJ469" s="238">
        <v>4</v>
      </c>
      <c r="AK469" s="238">
        <v>21</v>
      </c>
      <c r="AL469" s="238">
        <v>49</v>
      </c>
      <c r="AM469" s="238" t="s">
        <v>354</v>
      </c>
      <c r="AN469" s="238">
        <v>5</v>
      </c>
      <c r="AO469" s="238">
        <v>3</v>
      </c>
      <c r="AS469" s="238">
        <v>7</v>
      </c>
      <c r="AT469" s="238">
        <v>2</v>
      </c>
      <c r="AU469" s="238">
        <v>55</v>
      </c>
      <c r="AV469" s="238">
        <v>11</v>
      </c>
      <c r="AW469" s="238">
        <v>21</v>
      </c>
      <c r="CT469" s="238">
        <v>438072</v>
      </c>
      <c r="CU469" s="238">
        <v>4972728</v>
      </c>
      <c r="CV469" s="238">
        <v>44.905286199999999</v>
      </c>
      <c r="CW469" s="238">
        <v>-93.784446000000003</v>
      </c>
      <c r="CX469" s="238" t="s">
        <v>359</v>
      </c>
      <c r="CY469" s="238" t="s">
        <v>1082</v>
      </c>
    </row>
    <row r="470" spans="1:103" x14ac:dyDescent="0.25">
      <c r="A470" s="238">
        <v>10779178</v>
      </c>
      <c r="B470" s="238">
        <v>3</v>
      </c>
      <c r="C470" s="238">
        <v>7</v>
      </c>
      <c r="D470" s="238">
        <v>171.17099999999999</v>
      </c>
      <c r="E470" s="238">
        <v>10</v>
      </c>
      <c r="G470" s="238" t="s">
        <v>936</v>
      </c>
      <c r="H470" s="238" t="s">
        <v>354</v>
      </c>
      <c r="I470" s="238">
        <v>25</v>
      </c>
      <c r="K470" s="238">
        <v>12022198</v>
      </c>
      <c r="L470" s="238">
        <v>122140135</v>
      </c>
      <c r="M470" s="238">
        <v>7</v>
      </c>
      <c r="N470" s="238">
        <v>27</v>
      </c>
      <c r="O470" s="238">
        <v>2012</v>
      </c>
      <c r="P470" s="238" t="s">
        <v>362</v>
      </c>
      <c r="Q470" s="238">
        <v>18</v>
      </c>
      <c r="S470" s="238">
        <v>4</v>
      </c>
      <c r="T470" s="238">
        <v>0</v>
      </c>
      <c r="U470" s="238">
        <v>2</v>
      </c>
      <c r="V470" s="238">
        <v>11</v>
      </c>
      <c r="W470" s="238">
        <v>10</v>
      </c>
      <c r="X470" s="238">
        <v>4</v>
      </c>
      <c r="Y470" s="238">
        <v>1</v>
      </c>
      <c r="Z470" s="238">
        <v>1</v>
      </c>
      <c r="AA470" s="238">
        <v>1</v>
      </c>
      <c r="AB470" s="238">
        <v>1</v>
      </c>
      <c r="AC470" s="238">
        <v>98</v>
      </c>
      <c r="AD470" s="238" t="s">
        <v>606</v>
      </c>
      <c r="AE470" s="238" t="s">
        <v>1083</v>
      </c>
      <c r="AF470" s="238" t="s">
        <v>426</v>
      </c>
      <c r="AG470" s="238">
        <v>6</v>
      </c>
      <c r="AH470" s="238">
        <v>2</v>
      </c>
      <c r="AI470" s="238">
        <v>2</v>
      </c>
      <c r="AJ470" s="238">
        <v>4</v>
      </c>
      <c r="AK470" s="238">
        <v>21</v>
      </c>
      <c r="AL470" s="238">
        <v>50</v>
      </c>
      <c r="AM470" s="238" t="s">
        <v>354</v>
      </c>
      <c r="AN470" s="238">
        <v>5</v>
      </c>
      <c r="AO470" s="238">
        <v>1</v>
      </c>
      <c r="AP470" s="238">
        <v>1</v>
      </c>
      <c r="AS470" s="238">
        <v>7</v>
      </c>
      <c r="AT470" s="238">
        <v>98</v>
      </c>
      <c r="AU470" s="238">
        <v>55</v>
      </c>
      <c r="AV470" s="238">
        <v>11</v>
      </c>
      <c r="AW470" s="238">
        <v>20</v>
      </c>
      <c r="AX470" s="238">
        <v>0</v>
      </c>
      <c r="AY470" s="238">
        <v>2</v>
      </c>
      <c r="BI470" s="238">
        <v>7</v>
      </c>
      <c r="BJ470" s="238">
        <v>98</v>
      </c>
      <c r="BK470" s="238">
        <v>55</v>
      </c>
      <c r="BL470" s="238">
        <v>11</v>
      </c>
      <c r="BM470" s="238">
        <v>20</v>
      </c>
      <c r="CT470" s="238">
        <v>438072</v>
      </c>
      <c r="CU470" s="238">
        <v>4972728</v>
      </c>
      <c r="CV470" s="238">
        <v>44.905286199999999</v>
      </c>
      <c r="CW470" s="238">
        <v>-93.784446000000003</v>
      </c>
      <c r="CX470" s="238" t="s">
        <v>359</v>
      </c>
      <c r="CY470" s="238" t="s">
        <v>1084</v>
      </c>
    </row>
    <row r="471" spans="1:103" x14ac:dyDescent="0.25">
      <c r="A471" s="238">
        <v>10937129</v>
      </c>
      <c r="B471" s="238">
        <v>3</v>
      </c>
      <c r="C471" s="238">
        <v>7</v>
      </c>
      <c r="D471" s="238">
        <v>171.17099999999999</v>
      </c>
      <c r="E471" s="238">
        <v>10</v>
      </c>
      <c r="G471" s="238" t="s">
        <v>936</v>
      </c>
      <c r="H471" s="238" t="s">
        <v>354</v>
      </c>
      <c r="I471" s="238">
        <v>25</v>
      </c>
      <c r="K471" s="238">
        <v>14509404</v>
      </c>
      <c r="L471" s="238">
        <v>142460233</v>
      </c>
      <c r="M471" s="238">
        <v>9</v>
      </c>
      <c r="N471" s="238">
        <v>2</v>
      </c>
      <c r="O471" s="238">
        <v>2014</v>
      </c>
      <c r="P471" s="238" t="s">
        <v>368</v>
      </c>
      <c r="Q471" s="238">
        <v>13</v>
      </c>
      <c r="S471" s="238">
        <v>3</v>
      </c>
      <c r="T471" s="238">
        <v>0</v>
      </c>
      <c r="U471" s="238">
        <v>2</v>
      </c>
      <c r="V471" s="238">
        <v>8</v>
      </c>
      <c r="W471" s="238">
        <v>10</v>
      </c>
      <c r="X471" s="238">
        <v>2</v>
      </c>
      <c r="Y471" s="238">
        <v>1</v>
      </c>
      <c r="Z471" s="238">
        <v>1</v>
      </c>
      <c r="AB471" s="238">
        <v>1</v>
      </c>
      <c r="AC471" s="238">
        <v>98</v>
      </c>
      <c r="AD471" s="238" t="s">
        <v>428</v>
      </c>
      <c r="AE471" s="238">
        <v>10486</v>
      </c>
      <c r="AF471" s="238" t="s">
        <v>426</v>
      </c>
      <c r="AG471" s="238">
        <v>8</v>
      </c>
      <c r="AH471" s="238">
        <v>2</v>
      </c>
      <c r="AI471" s="238">
        <v>2</v>
      </c>
      <c r="AJ471" s="238">
        <v>4</v>
      </c>
      <c r="AK471" s="238">
        <v>21</v>
      </c>
      <c r="AL471" s="238">
        <v>76</v>
      </c>
      <c r="AM471" s="238" t="s">
        <v>354</v>
      </c>
      <c r="AN471" s="238">
        <v>5</v>
      </c>
      <c r="AO471" s="238">
        <v>7</v>
      </c>
      <c r="AS471" s="238">
        <v>7</v>
      </c>
      <c r="AT471" s="238">
        <v>98</v>
      </c>
      <c r="AU471" s="238">
        <v>55</v>
      </c>
      <c r="AV471" s="238">
        <v>11</v>
      </c>
      <c r="AW471" s="238">
        <v>21</v>
      </c>
      <c r="AX471" s="238">
        <v>2</v>
      </c>
      <c r="AY471" s="238">
        <v>2</v>
      </c>
      <c r="AZ471" s="238">
        <v>4</v>
      </c>
      <c r="BA471" s="238">
        <v>21</v>
      </c>
      <c r="BB471" s="238">
        <v>50</v>
      </c>
      <c r="BC471" s="238" t="s">
        <v>363</v>
      </c>
      <c r="BD471" s="238">
        <v>5</v>
      </c>
      <c r="BE471" s="238">
        <v>1</v>
      </c>
      <c r="BI471" s="238">
        <v>7</v>
      </c>
      <c r="BJ471" s="238">
        <v>98</v>
      </c>
      <c r="BK471" s="238">
        <v>55</v>
      </c>
      <c r="BL471" s="238">
        <v>11</v>
      </c>
      <c r="BM471" s="238">
        <v>21</v>
      </c>
      <c r="CT471" s="238">
        <v>438072</v>
      </c>
      <c r="CU471" s="238">
        <v>4972728</v>
      </c>
      <c r="CV471" s="238">
        <v>44.905286199999999</v>
      </c>
      <c r="CW471" s="238">
        <v>-93.784446000000003</v>
      </c>
      <c r="CX471" s="238" t="s">
        <v>359</v>
      </c>
      <c r="CY471" s="238" t="s">
        <v>1085</v>
      </c>
    </row>
    <row r="472" spans="1:103" x14ac:dyDescent="0.25">
      <c r="A472" s="238">
        <v>10939649</v>
      </c>
      <c r="B472" s="238">
        <v>3</v>
      </c>
      <c r="C472" s="238">
        <v>7</v>
      </c>
      <c r="D472" s="238">
        <v>171.17099999999999</v>
      </c>
      <c r="E472" s="238">
        <v>10</v>
      </c>
      <c r="G472" s="238" t="s">
        <v>936</v>
      </c>
      <c r="H472" s="238" t="s">
        <v>354</v>
      </c>
      <c r="I472" s="238">
        <v>25</v>
      </c>
      <c r="L472" s="238">
        <v>143520042</v>
      </c>
      <c r="M472" s="238">
        <v>11</v>
      </c>
      <c r="N472" s="238">
        <v>15</v>
      </c>
      <c r="O472" s="238">
        <v>2014</v>
      </c>
      <c r="P472" s="238" t="s">
        <v>364</v>
      </c>
      <c r="Q472" s="238">
        <v>12</v>
      </c>
      <c r="S472" s="238">
        <v>5</v>
      </c>
      <c r="T472" s="238">
        <v>0</v>
      </c>
      <c r="U472" s="238">
        <v>1</v>
      </c>
      <c r="V472" s="238">
        <v>7</v>
      </c>
      <c r="W472" s="238">
        <v>67</v>
      </c>
      <c r="Y472" s="238">
        <v>1</v>
      </c>
      <c r="Z472" s="238">
        <v>4</v>
      </c>
      <c r="AB472" s="238">
        <v>3</v>
      </c>
      <c r="AC472" s="238">
        <v>98</v>
      </c>
      <c r="AF472" s="238" t="s">
        <v>426</v>
      </c>
      <c r="AG472" s="238">
        <v>3</v>
      </c>
      <c r="AH472" s="238">
        <v>2</v>
      </c>
      <c r="AI472" s="238">
        <v>2</v>
      </c>
      <c r="AJ472" s="238">
        <v>4</v>
      </c>
      <c r="AK472" s="238">
        <v>23</v>
      </c>
      <c r="AL472" s="238">
        <v>17</v>
      </c>
      <c r="AM472" s="238" t="s">
        <v>363</v>
      </c>
      <c r="AT472" s="238">
        <v>98</v>
      </c>
      <c r="AU472" s="238">
        <v>55</v>
      </c>
      <c r="CT472" s="238">
        <v>438072</v>
      </c>
      <c r="CU472" s="238">
        <v>4972728</v>
      </c>
      <c r="CV472" s="238">
        <v>44.905286199999999</v>
      </c>
      <c r="CW472" s="238">
        <v>-93.784446000000003</v>
      </c>
      <c r="CX472" s="238" t="s">
        <v>359</v>
      </c>
    </row>
    <row r="473" spans="1:103" x14ac:dyDescent="0.25">
      <c r="A473" s="238">
        <v>11020053</v>
      </c>
      <c r="B473" s="238">
        <v>3</v>
      </c>
      <c r="C473" s="238">
        <v>7</v>
      </c>
      <c r="D473" s="238">
        <v>171.17099999999999</v>
      </c>
      <c r="E473" s="238">
        <v>10</v>
      </c>
      <c r="G473" s="238" t="s">
        <v>936</v>
      </c>
      <c r="H473" s="238" t="s">
        <v>354</v>
      </c>
      <c r="I473" s="238">
        <v>25</v>
      </c>
      <c r="K473" s="238">
        <v>15019524</v>
      </c>
      <c r="L473" s="238">
        <v>151710116</v>
      </c>
      <c r="M473" s="238">
        <v>6</v>
      </c>
      <c r="N473" s="238">
        <v>20</v>
      </c>
      <c r="O473" s="238">
        <v>2015</v>
      </c>
      <c r="P473" s="238" t="s">
        <v>364</v>
      </c>
      <c r="Q473" s="238">
        <v>7</v>
      </c>
      <c r="R473" s="238" t="s">
        <v>356</v>
      </c>
      <c r="S473" s="238">
        <v>5</v>
      </c>
      <c r="T473" s="238">
        <v>0</v>
      </c>
      <c r="U473" s="238">
        <v>1</v>
      </c>
      <c r="V473" s="238">
        <v>7</v>
      </c>
      <c r="W473" s="238">
        <v>32</v>
      </c>
      <c r="X473" s="238">
        <v>2</v>
      </c>
      <c r="Y473" s="238">
        <v>4</v>
      </c>
      <c r="Z473" s="238">
        <v>3</v>
      </c>
      <c r="AA473" s="238">
        <v>2</v>
      </c>
      <c r="AB473" s="238">
        <v>2</v>
      </c>
      <c r="AC473" s="238">
        <v>98</v>
      </c>
      <c r="AD473" s="238" t="s">
        <v>424</v>
      </c>
      <c r="AE473" s="238" t="s">
        <v>1062</v>
      </c>
      <c r="AF473" s="238" t="s">
        <v>426</v>
      </c>
      <c r="AG473" s="238">
        <v>3</v>
      </c>
      <c r="AH473" s="238">
        <v>2</v>
      </c>
      <c r="AI473" s="238">
        <v>2</v>
      </c>
      <c r="AJ473" s="238">
        <v>4</v>
      </c>
      <c r="AK473" s="238">
        <v>21</v>
      </c>
      <c r="AL473" s="238">
        <v>28</v>
      </c>
      <c r="AM473" s="238" t="s">
        <v>354</v>
      </c>
      <c r="AN473" s="238">
        <v>5</v>
      </c>
      <c r="AO473" s="238">
        <v>15</v>
      </c>
      <c r="AS473" s="238">
        <v>7</v>
      </c>
      <c r="AT473" s="238">
        <v>98</v>
      </c>
      <c r="AU473" s="238">
        <v>55</v>
      </c>
      <c r="AV473" s="238">
        <v>11</v>
      </c>
      <c r="AW473" s="238">
        <v>21</v>
      </c>
      <c r="CT473" s="238">
        <v>438072</v>
      </c>
      <c r="CU473" s="238">
        <v>4972728</v>
      </c>
      <c r="CV473" s="238">
        <v>44.905286199999999</v>
      </c>
      <c r="CW473" s="238">
        <v>-93.784446000000003</v>
      </c>
      <c r="CX473" s="238" t="s">
        <v>359</v>
      </c>
      <c r="CY473" s="238" t="s">
        <v>1086</v>
      </c>
    </row>
    <row r="474" spans="1:103" x14ac:dyDescent="0.25">
      <c r="A474" s="238">
        <v>11022156</v>
      </c>
      <c r="B474" s="238">
        <v>3</v>
      </c>
      <c r="C474" s="238">
        <v>7</v>
      </c>
      <c r="D474" s="238">
        <v>171.17099999999999</v>
      </c>
      <c r="E474" s="238">
        <v>10</v>
      </c>
      <c r="G474" s="238" t="s">
        <v>936</v>
      </c>
      <c r="H474" s="238" t="s">
        <v>354</v>
      </c>
      <c r="I474" s="238">
        <v>25</v>
      </c>
      <c r="K474" s="238">
        <v>15031744</v>
      </c>
      <c r="L474" s="238">
        <v>152730016</v>
      </c>
      <c r="M474" s="238">
        <v>9</v>
      </c>
      <c r="N474" s="238">
        <v>29</v>
      </c>
      <c r="O474" s="238">
        <v>2015</v>
      </c>
      <c r="P474" s="238" t="s">
        <v>368</v>
      </c>
      <c r="Q474" s="238">
        <v>5</v>
      </c>
      <c r="S474" s="238">
        <v>4</v>
      </c>
      <c r="T474" s="238">
        <v>0</v>
      </c>
      <c r="U474" s="238">
        <v>2</v>
      </c>
      <c r="V474" s="238">
        <v>1</v>
      </c>
      <c r="W474" s="238">
        <v>10</v>
      </c>
      <c r="X474" s="238">
        <v>2</v>
      </c>
      <c r="Y474" s="238">
        <v>6</v>
      </c>
      <c r="Z474" s="238">
        <v>2</v>
      </c>
      <c r="AB474" s="238">
        <v>1</v>
      </c>
      <c r="AC474" s="238">
        <v>98</v>
      </c>
      <c r="AD474" s="238" t="s">
        <v>573</v>
      </c>
      <c r="AE474" s="238" t="s">
        <v>1077</v>
      </c>
      <c r="AF474" s="238" t="s">
        <v>426</v>
      </c>
      <c r="AG474" s="238">
        <v>7</v>
      </c>
      <c r="AH474" s="238">
        <v>2</v>
      </c>
      <c r="AI474" s="238">
        <v>3</v>
      </c>
      <c r="AJ474" s="238">
        <v>3</v>
      </c>
      <c r="AK474" s="238">
        <v>21</v>
      </c>
      <c r="AL474" s="238">
        <v>36</v>
      </c>
      <c r="AM474" s="238" t="s">
        <v>363</v>
      </c>
      <c r="AN474" s="238">
        <v>5</v>
      </c>
      <c r="AO474" s="238">
        <v>5</v>
      </c>
      <c r="AS474" s="238">
        <v>7</v>
      </c>
      <c r="AT474" s="238">
        <v>98</v>
      </c>
      <c r="AU474" s="238">
        <v>55</v>
      </c>
      <c r="AV474" s="238">
        <v>11</v>
      </c>
      <c r="AW474" s="238">
        <v>21</v>
      </c>
      <c r="AX474" s="238">
        <v>2</v>
      </c>
      <c r="AY474" s="238">
        <v>3</v>
      </c>
      <c r="AZ474" s="238">
        <v>3</v>
      </c>
      <c r="BA474" s="238">
        <v>21</v>
      </c>
      <c r="BB474" s="238">
        <v>60</v>
      </c>
      <c r="BC474" s="238" t="s">
        <v>354</v>
      </c>
      <c r="BD474" s="238">
        <v>5</v>
      </c>
      <c r="BE474" s="238">
        <v>1</v>
      </c>
      <c r="BI474" s="238">
        <v>7</v>
      </c>
      <c r="BJ474" s="238">
        <v>98</v>
      </c>
      <c r="BK474" s="238">
        <v>55</v>
      </c>
      <c r="BL474" s="238">
        <v>11</v>
      </c>
      <c r="BM474" s="238">
        <v>21</v>
      </c>
      <c r="CT474" s="238">
        <v>438072</v>
      </c>
      <c r="CU474" s="238">
        <v>4972728</v>
      </c>
      <c r="CV474" s="238">
        <v>44.905286199999999</v>
      </c>
      <c r="CW474" s="238">
        <v>-93.784446000000003</v>
      </c>
      <c r="CX474" s="238" t="s">
        <v>359</v>
      </c>
      <c r="CY474" s="238" t="s">
        <v>1087</v>
      </c>
    </row>
    <row r="475" spans="1:103" x14ac:dyDescent="0.25">
      <c r="A475" s="238">
        <v>427590</v>
      </c>
      <c r="B475" s="238">
        <v>3</v>
      </c>
      <c r="C475" s="238">
        <v>7</v>
      </c>
      <c r="D475" s="238">
        <v>171.21799999999999</v>
      </c>
      <c r="E475" s="238">
        <v>10</v>
      </c>
      <c r="G475" s="238" t="s">
        <v>948</v>
      </c>
      <c r="H475" s="238" t="s">
        <v>354</v>
      </c>
      <c r="I475" s="238">
        <v>25</v>
      </c>
      <c r="K475" s="238">
        <v>17502528</v>
      </c>
      <c r="M475" s="238">
        <v>3</v>
      </c>
      <c r="N475" s="238">
        <v>3</v>
      </c>
      <c r="O475" s="238">
        <v>2017</v>
      </c>
      <c r="P475" s="238" t="s">
        <v>362</v>
      </c>
      <c r="Q475" s="238">
        <v>23</v>
      </c>
      <c r="R475" s="238" t="s">
        <v>356</v>
      </c>
      <c r="S475" s="238">
        <v>4</v>
      </c>
      <c r="T475" s="238">
        <v>0</v>
      </c>
      <c r="U475" s="238">
        <v>2</v>
      </c>
      <c r="V475" s="238">
        <v>11</v>
      </c>
      <c r="W475" s="238">
        <v>10</v>
      </c>
      <c r="X475" s="238">
        <v>2</v>
      </c>
      <c r="Y475" s="238">
        <v>5</v>
      </c>
      <c r="Z475" s="238">
        <v>1</v>
      </c>
      <c r="AB475" s="238">
        <v>1</v>
      </c>
      <c r="AC475" s="238">
        <v>98</v>
      </c>
      <c r="AD475" s="238" t="s">
        <v>581</v>
      </c>
      <c r="AF475" s="238" t="s">
        <v>426</v>
      </c>
      <c r="AG475" s="238">
        <v>6</v>
      </c>
      <c r="AH475" s="238">
        <v>2</v>
      </c>
      <c r="AI475" s="238">
        <v>2</v>
      </c>
      <c r="AJ475" s="238">
        <v>4</v>
      </c>
      <c r="AK475" s="238">
        <v>21</v>
      </c>
      <c r="AL475" s="238">
        <v>58</v>
      </c>
      <c r="AM475" s="238" t="s">
        <v>363</v>
      </c>
      <c r="AN475" s="238">
        <v>10</v>
      </c>
      <c r="AO475" s="238">
        <v>70</v>
      </c>
      <c r="AP475" s="238">
        <v>90</v>
      </c>
      <c r="AS475" s="238">
        <v>12</v>
      </c>
      <c r="AT475" s="238">
        <v>9</v>
      </c>
      <c r="AV475" s="238">
        <v>11</v>
      </c>
      <c r="AW475" s="238">
        <v>21</v>
      </c>
      <c r="AX475" s="238">
        <v>2</v>
      </c>
      <c r="AY475" s="238">
        <v>2</v>
      </c>
      <c r="AZ475" s="238">
        <v>4</v>
      </c>
      <c r="BA475" s="238">
        <v>21</v>
      </c>
      <c r="BB475" s="238">
        <v>21</v>
      </c>
      <c r="BC475" s="238" t="s">
        <v>354</v>
      </c>
      <c r="BD475" s="238">
        <v>5</v>
      </c>
      <c r="BE475" s="238">
        <v>1</v>
      </c>
      <c r="BI475" s="238">
        <v>12</v>
      </c>
      <c r="BJ475" s="238">
        <v>9</v>
      </c>
      <c r="BL475" s="238">
        <v>11</v>
      </c>
      <c r="BM475" s="238">
        <v>21</v>
      </c>
      <c r="CT475" s="238">
        <v>438146.65142663702</v>
      </c>
      <c r="CU475" s="238">
        <v>4972725.3492507003</v>
      </c>
      <c r="CV475" s="238">
        <v>44.905266449999999</v>
      </c>
      <c r="CW475" s="238">
        <v>-93.783498489999999</v>
      </c>
      <c r="CX475" s="238" t="s">
        <v>359</v>
      </c>
      <c r="CY475" s="238" t="s">
        <v>1088</v>
      </c>
    </row>
    <row r="476" spans="1:103" x14ac:dyDescent="0.25">
      <c r="A476" s="238">
        <v>776738</v>
      </c>
      <c r="B476" s="238">
        <v>3</v>
      </c>
      <c r="C476" s="238">
        <v>7</v>
      </c>
      <c r="D476" s="238">
        <v>171.26</v>
      </c>
      <c r="E476" s="238">
        <v>10</v>
      </c>
      <c r="G476" s="238" t="s">
        <v>948</v>
      </c>
      <c r="H476" s="238" t="s">
        <v>354</v>
      </c>
      <c r="I476" s="238">
        <v>25</v>
      </c>
      <c r="K476" s="238">
        <v>20500002</v>
      </c>
      <c r="L476" s="238">
        <v>200010119</v>
      </c>
      <c r="M476" s="238">
        <v>1</v>
      </c>
      <c r="N476" s="238">
        <v>1</v>
      </c>
      <c r="O476" s="238">
        <v>2020</v>
      </c>
      <c r="P476" s="238" t="s">
        <v>355</v>
      </c>
      <c r="Q476" s="238">
        <v>1</v>
      </c>
      <c r="R476" s="238">
        <v>98</v>
      </c>
      <c r="S476" s="238">
        <v>5</v>
      </c>
      <c r="T476" s="238">
        <v>0</v>
      </c>
      <c r="U476" s="238">
        <v>1</v>
      </c>
      <c r="W476" s="238">
        <v>55</v>
      </c>
      <c r="X476" s="238">
        <v>2</v>
      </c>
      <c r="Y476" s="238">
        <v>6</v>
      </c>
      <c r="Z476" s="238">
        <v>1</v>
      </c>
      <c r="AB476" s="238">
        <v>1</v>
      </c>
      <c r="AC476" s="238">
        <v>98</v>
      </c>
      <c r="AD476" s="238" t="s">
        <v>1089</v>
      </c>
      <c r="AF476" s="238" t="s">
        <v>426</v>
      </c>
      <c r="AG476" s="238">
        <v>3</v>
      </c>
      <c r="AH476" s="238">
        <v>2</v>
      </c>
      <c r="AI476" s="238">
        <v>2</v>
      </c>
      <c r="AJ476" s="238">
        <v>3</v>
      </c>
      <c r="AK476" s="238">
        <v>29</v>
      </c>
      <c r="AL476" s="238">
        <v>17</v>
      </c>
      <c r="AM476" s="238" t="s">
        <v>354</v>
      </c>
      <c r="AN476" s="238">
        <v>10</v>
      </c>
      <c r="AO476" s="238">
        <v>70</v>
      </c>
      <c r="AP476" s="238">
        <v>75</v>
      </c>
      <c r="AS476" s="238">
        <v>12</v>
      </c>
      <c r="AT476" s="238">
        <v>9</v>
      </c>
      <c r="AU476" s="238">
        <v>55</v>
      </c>
      <c r="AV476" s="238">
        <v>11</v>
      </c>
      <c r="AW476" s="238">
        <v>21</v>
      </c>
      <c r="CT476" s="238">
        <v>438201.68487003702</v>
      </c>
      <c r="CU476" s="238">
        <v>4972725.3492507003</v>
      </c>
      <c r="CV476" s="238">
        <v>44.905271229999997</v>
      </c>
      <c r="CW476" s="238">
        <v>-93.782801449999994</v>
      </c>
      <c r="CX476" s="238" t="s">
        <v>359</v>
      </c>
      <c r="CY476" s="238" t="s">
        <v>1090</v>
      </c>
    </row>
    <row r="477" spans="1:103" x14ac:dyDescent="0.25">
      <c r="A477" s="238">
        <v>455396</v>
      </c>
      <c r="B477" s="238">
        <v>3</v>
      </c>
      <c r="C477" s="238">
        <v>7</v>
      </c>
      <c r="D477" s="238">
        <v>171.26900000000001</v>
      </c>
      <c r="E477" s="238">
        <v>10</v>
      </c>
      <c r="G477" s="238" t="s">
        <v>948</v>
      </c>
      <c r="H477" s="238" t="s">
        <v>354</v>
      </c>
      <c r="I477" s="238">
        <v>25</v>
      </c>
      <c r="K477" s="238">
        <v>17016911</v>
      </c>
      <c r="M477" s="238">
        <v>5</v>
      </c>
      <c r="N477" s="238">
        <v>23</v>
      </c>
      <c r="O477" s="238">
        <v>2017</v>
      </c>
      <c r="P477" s="238" t="s">
        <v>368</v>
      </c>
      <c r="Q477" s="238">
        <v>7</v>
      </c>
      <c r="R477" s="238" t="s">
        <v>369</v>
      </c>
      <c r="S477" s="238">
        <v>5</v>
      </c>
      <c r="T477" s="238">
        <v>0</v>
      </c>
      <c r="U477" s="238">
        <v>1</v>
      </c>
      <c r="W477" s="238">
        <v>16</v>
      </c>
      <c r="X477" s="238">
        <v>2</v>
      </c>
      <c r="Y477" s="238">
        <v>1</v>
      </c>
      <c r="Z477" s="238">
        <v>2</v>
      </c>
      <c r="AB477" s="238">
        <v>2</v>
      </c>
      <c r="AC477" s="238">
        <v>98</v>
      </c>
      <c r="AD477" s="238" t="s">
        <v>581</v>
      </c>
      <c r="AF477" s="238" t="s">
        <v>426</v>
      </c>
      <c r="AG477" s="238">
        <v>4</v>
      </c>
      <c r="AH477" s="238">
        <v>2</v>
      </c>
      <c r="AI477" s="238">
        <v>2</v>
      </c>
      <c r="AJ477" s="238">
        <v>3</v>
      </c>
      <c r="AK477" s="238">
        <v>21</v>
      </c>
      <c r="AL477" s="238">
        <v>42</v>
      </c>
      <c r="AM477" s="238" t="s">
        <v>363</v>
      </c>
      <c r="AN477" s="238">
        <v>5</v>
      </c>
      <c r="AO477" s="238">
        <v>1</v>
      </c>
      <c r="AS477" s="238">
        <v>12</v>
      </c>
      <c r="AT477" s="238">
        <v>98</v>
      </c>
      <c r="AU477" s="238">
        <v>55</v>
      </c>
      <c r="AV477" s="238">
        <v>11</v>
      </c>
      <c r="AW477" s="238">
        <v>21</v>
      </c>
      <c r="CT477" s="238">
        <v>438230.19115684601</v>
      </c>
      <c r="CU477" s="238">
        <v>4972729.2583609</v>
      </c>
      <c r="CV477" s="238">
        <v>44.905308890000001</v>
      </c>
      <c r="CW477" s="238">
        <v>-93.782440870000002</v>
      </c>
      <c r="CX477" s="238" t="s">
        <v>359</v>
      </c>
      <c r="CY477" s="238" t="s">
        <v>1091</v>
      </c>
    </row>
    <row r="478" spans="1:103" x14ac:dyDescent="0.25">
      <c r="A478" s="238">
        <v>762726</v>
      </c>
      <c r="B478" s="238">
        <v>3</v>
      </c>
      <c r="C478" s="238">
        <v>7</v>
      </c>
      <c r="D478" s="238">
        <v>171.279</v>
      </c>
      <c r="E478" s="238">
        <v>10</v>
      </c>
      <c r="G478" s="238" t="s">
        <v>948</v>
      </c>
      <c r="H478" s="238" t="s">
        <v>354</v>
      </c>
      <c r="I478" s="238">
        <v>25</v>
      </c>
      <c r="K478" s="238">
        <v>19034171</v>
      </c>
      <c r="M478" s="238">
        <v>11</v>
      </c>
      <c r="N478" s="238">
        <v>14</v>
      </c>
      <c r="O478" s="238">
        <v>2019</v>
      </c>
      <c r="P478" s="238" t="s">
        <v>384</v>
      </c>
      <c r="Q478" s="238">
        <v>23</v>
      </c>
      <c r="S478" s="238">
        <v>5</v>
      </c>
      <c r="T478" s="238">
        <v>0</v>
      </c>
      <c r="U478" s="238">
        <v>2</v>
      </c>
      <c r="W478" s="238">
        <v>16</v>
      </c>
      <c r="X478" s="238">
        <v>2</v>
      </c>
      <c r="Y478" s="238">
        <v>6</v>
      </c>
      <c r="Z478" s="238">
        <v>1</v>
      </c>
      <c r="AB478" s="238">
        <v>1</v>
      </c>
      <c r="AC478" s="238">
        <v>98</v>
      </c>
      <c r="AD478" s="238">
        <v>7</v>
      </c>
      <c r="AF478" s="238" t="s">
        <v>426</v>
      </c>
      <c r="AG478" s="238">
        <v>90</v>
      </c>
      <c r="AH478" s="238">
        <v>2</v>
      </c>
      <c r="AI478" s="238">
        <v>2</v>
      </c>
      <c r="AJ478" s="238">
        <v>3</v>
      </c>
      <c r="AK478" s="238">
        <v>21</v>
      </c>
      <c r="AL478" s="238">
        <v>51</v>
      </c>
      <c r="AM478" s="238" t="s">
        <v>354</v>
      </c>
      <c r="AN478" s="238">
        <v>5</v>
      </c>
      <c r="AO478" s="238">
        <v>1</v>
      </c>
      <c r="AS478" s="238">
        <v>12</v>
      </c>
      <c r="AT478" s="238">
        <v>9</v>
      </c>
      <c r="AU478" s="238">
        <v>60</v>
      </c>
      <c r="AV478" s="238">
        <v>11</v>
      </c>
      <c r="AW478" s="238">
        <v>21</v>
      </c>
      <c r="AX478" s="238">
        <v>2</v>
      </c>
      <c r="AY478" s="238">
        <v>2</v>
      </c>
      <c r="AZ478" s="238">
        <v>4</v>
      </c>
      <c r="BA478" s="238">
        <v>21</v>
      </c>
      <c r="BB478" s="238">
        <v>56</v>
      </c>
      <c r="BC478" s="238" t="s">
        <v>354</v>
      </c>
      <c r="BD478" s="238">
        <v>5</v>
      </c>
      <c r="BE478" s="238">
        <v>1</v>
      </c>
      <c r="BI478" s="238">
        <v>12</v>
      </c>
      <c r="BJ478" s="238">
        <v>9</v>
      </c>
      <c r="BK478" s="238">
        <v>60</v>
      </c>
      <c r="BL478" s="238">
        <v>11</v>
      </c>
      <c r="BM478" s="238">
        <v>21</v>
      </c>
      <c r="CT478" s="238">
        <v>438232.78366565099</v>
      </c>
      <c r="CU478" s="238">
        <v>4972728.71846807</v>
      </c>
      <c r="CV478" s="238">
        <v>44.905304260000001</v>
      </c>
      <c r="CW478" s="238">
        <v>-93.782407969999994</v>
      </c>
      <c r="CX478" s="238" t="s">
        <v>359</v>
      </c>
      <c r="CY478" s="238" t="s">
        <v>1092</v>
      </c>
    </row>
    <row r="479" spans="1:103" x14ac:dyDescent="0.25">
      <c r="A479" s="238">
        <v>679627</v>
      </c>
      <c r="B479" s="238">
        <v>3</v>
      </c>
      <c r="C479" s="238">
        <v>7</v>
      </c>
      <c r="D479" s="238">
        <v>171.31700000000001</v>
      </c>
      <c r="E479" s="238">
        <v>10</v>
      </c>
      <c r="G479" s="238" t="s">
        <v>948</v>
      </c>
      <c r="H479" s="238" t="s">
        <v>354</v>
      </c>
      <c r="I479" s="238">
        <v>25</v>
      </c>
      <c r="K479" s="238">
        <v>190002588</v>
      </c>
      <c r="M479" s="238">
        <v>1</v>
      </c>
      <c r="N479" s="238">
        <v>27</v>
      </c>
      <c r="O479" s="238">
        <v>2019</v>
      </c>
      <c r="P479" s="238" t="s">
        <v>366</v>
      </c>
      <c r="Q479" s="238">
        <v>7</v>
      </c>
      <c r="S479" s="238">
        <v>5</v>
      </c>
      <c r="T479" s="238">
        <v>0</v>
      </c>
      <c r="U479" s="238">
        <v>1</v>
      </c>
      <c r="W479" s="238">
        <v>16</v>
      </c>
      <c r="X479" s="238">
        <v>2</v>
      </c>
      <c r="Y479" s="238">
        <v>1</v>
      </c>
      <c r="Z479" s="238">
        <v>1</v>
      </c>
      <c r="AB479" s="238">
        <v>1</v>
      </c>
      <c r="AC479" s="238">
        <v>98</v>
      </c>
      <c r="AD479" s="238" t="s">
        <v>581</v>
      </c>
      <c r="AF479" s="238" t="s">
        <v>426</v>
      </c>
      <c r="AG479" s="238">
        <v>4</v>
      </c>
      <c r="AH479" s="238">
        <v>2</v>
      </c>
      <c r="AI479" s="238">
        <v>4</v>
      </c>
      <c r="AJ479" s="238">
        <v>3</v>
      </c>
      <c r="AK479" s="238">
        <v>21</v>
      </c>
      <c r="AL479" s="238">
        <v>53</v>
      </c>
      <c r="AM479" s="238" t="s">
        <v>354</v>
      </c>
      <c r="AN479" s="238">
        <v>5</v>
      </c>
      <c r="AO479" s="238">
        <v>1</v>
      </c>
      <c r="AS479" s="238">
        <v>12</v>
      </c>
      <c r="AT479" s="238">
        <v>9</v>
      </c>
      <c r="AU479" s="238">
        <v>60</v>
      </c>
      <c r="AV479" s="238">
        <v>11</v>
      </c>
      <c r="AW479" s="238">
        <v>21</v>
      </c>
      <c r="CT479" s="238">
        <v>438306.139731195</v>
      </c>
      <c r="CU479" s="238">
        <v>4972726.9015800301</v>
      </c>
      <c r="CV479" s="238">
        <v>44.905294269999999</v>
      </c>
      <c r="CW479" s="238">
        <v>-93.781478629999995</v>
      </c>
      <c r="CX479" s="238" t="s">
        <v>359</v>
      </c>
      <c r="CY479" s="238" t="s">
        <v>1093</v>
      </c>
    </row>
    <row r="480" spans="1:103" x14ac:dyDescent="0.25">
      <c r="A480" s="238">
        <v>10715072</v>
      </c>
      <c r="B480" s="238">
        <v>3</v>
      </c>
      <c r="C480" s="238">
        <v>7</v>
      </c>
      <c r="D480" s="238">
        <v>171.42</v>
      </c>
      <c r="E480" s="238">
        <v>10</v>
      </c>
      <c r="G480" s="238" t="s">
        <v>936</v>
      </c>
      <c r="H480" s="238" t="s">
        <v>354</v>
      </c>
      <c r="I480" s="238">
        <v>25</v>
      </c>
      <c r="K480" s="238">
        <v>11038811</v>
      </c>
      <c r="L480" s="238">
        <v>113460361</v>
      </c>
      <c r="M480" s="238">
        <v>12</v>
      </c>
      <c r="N480" s="238">
        <v>7</v>
      </c>
      <c r="O480" s="238">
        <v>2011</v>
      </c>
      <c r="P480" s="238" t="s">
        <v>355</v>
      </c>
      <c r="Q480" s="238">
        <v>4</v>
      </c>
      <c r="S480" s="238">
        <v>4</v>
      </c>
      <c r="T480" s="238">
        <v>0</v>
      </c>
      <c r="U480" s="238">
        <v>1</v>
      </c>
      <c r="V480" s="238">
        <v>5</v>
      </c>
      <c r="W480" s="238">
        <v>16</v>
      </c>
      <c r="X480" s="238">
        <v>2</v>
      </c>
      <c r="Y480" s="238">
        <v>6</v>
      </c>
      <c r="Z480" s="238">
        <v>1</v>
      </c>
      <c r="AB480" s="238">
        <v>1</v>
      </c>
      <c r="AC480" s="238">
        <v>98</v>
      </c>
      <c r="AD480" s="238" t="s">
        <v>424</v>
      </c>
      <c r="AE480" s="238" t="s">
        <v>1094</v>
      </c>
      <c r="AF480" s="238" t="s">
        <v>426</v>
      </c>
      <c r="AG480" s="238">
        <v>4</v>
      </c>
      <c r="AH480" s="238">
        <v>2</v>
      </c>
      <c r="AI480" s="238">
        <v>2</v>
      </c>
      <c r="AJ480" s="238">
        <v>4</v>
      </c>
      <c r="AK480" s="238">
        <v>21</v>
      </c>
      <c r="AL480" s="238">
        <v>53</v>
      </c>
      <c r="AM480" s="238" t="s">
        <v>363</v>
      </c>
      <c r="AN480" s="238">
        <v>5</v>
      </c>
      <c r="AO480" s="238">
        <v>1</v>
      </c>
      <c r="AS480" s="238">
        <v>7</v>
      </c>
      <c r="AT480" s="238">
        <v>98</v>
      </c>
      <c r="AU480" s="238">
        <v>55</v>
      </c>
      <c r="AV480" s="238">
        <v>11</v>
      </c>
      <c r="AW480" s="238">
        <v>21</v>
      </c>
      <c r="CT480" s="238">
        <v>438472</v>
      </c>
      <c r="CU480" s="238">
        <v>4972729</v>
      </c>
      <c r="CV480" s="238">
        <v>44.905324899999997</v>
      </c>
      <c r="CW480" s="238">
        <v>-93.7793755</v>
      </c>
      <c r="CX480" s="238" t="s">
        <v>359</v>
      </c>
      <c r="CY480" s="238" t="s">
        <v>1095</v>
      </c>
    </row>
    <row r="481" spans="1:103" x14ac:dyDescent="0.25">
      <c r="A481" s="238">
        <v>412136</v>
      </c>
      <c r="B481" s="238">
        <v>3</v>
      </c>
      <c r="C481" s="238">
        <v>7</v>
      </c>
      <c r="D481" s="238">
        <v>171.43299999999999</v>
      </c>
      <c r="E481" s="238">
        <v>10</v>
      </c>
      <c r="G481" s="238" t="s">
        <v>948</v>
      </c>
      <c r="H481" s="238" t="s">
        <v>354</v>
      </c>
      <c r="I481" s="238">
        <v>25</v>
      </c>
      <c r="K481" s="238">
        <v>17000530</v>
      </c>
      <c r="M481" s="238">
        <v>1</v>
      </c>
      <c r="N481" s="238">
        <v>6</v>
      </c>
      <c r="O481" s="238">
        <v>2017</v>
      </c>
      <c r="P481" s="238" t="s">
        <v>362</v>
      </c>
      <c r="Q481" s="238">
        <v>8</v>
      </c>
      <c r="R481" s="238">
        <v>98</v>
      </c>
      <c r="S481" s="238">
        <v>5</v>
      </c>
      <c r="T481" s="238">
        <v>0</v>
      </c>
      <c r="U481" s="238">
        <v>1</v>
      </c>
      <c r="W481" s="238">
        <v>67</v>
      </c>
      <c r="X481" s="238">
        <v>2</v>
      </c>
      <c r="Y481" s="238">
        <v>1</v>
      </c>
      <c r="Z481" s="238">
        <v>1</v>
      </c>
      <c r="AB481" s="238">
        <v>1</v>
      </c>
      <c r="AC481" s="238">
        <v>98</v>
      </c>
      <c r="AD481" s="238" t="s">
        <v>581</v>
      </c>
      <c r="AF481" s="238" t="s">
        <v>426</v>
      </c>
      <c r="AG481" s="238">
        <v>3</v>
      </c>
      <c r="AH481" s="238">
        <v>2</v>
      </c>
      <c r="AI481" s="238">
        <v>6</v>
      </c>
      <c r="AJ481" s="238">
        <v>4</v>
      </c>
      <c r="AK481" s="238">
        <v>21</v>
      </c>
      <c r="AL481" s="238">
        <v>34</v>
      </c>
      <c r="AM481" s="238" t="s">
        <v>354</v>
      </c>
      <c r="AN481" s="238">
        <v>9</v>
      </c>
      <c r="AO481" s="238">
        <v>70</v>
      </c>
      <c r="AS481" s="238">
        <v>12</v>
      </c>
      <c r="AT481" s="238">
        <v>9</v>
      </c>
      <c r="AU481" s="238">
        <v>55</v>
      </c>
      <c r="AV481" s="238">
        <v>11</v>
      </c>
      <c r="AW481" s="238">
        <v>21</v>
      </c>
      <c r="CT481" s="238">
        <v>438492.78110151598</v>
      </c>
      <c r="CU481" s="238">
        <v>4972731.3425735896</v>
      </c>
      <c r="CV481" s="238">
        <v>44.905350390000002</v>
      </c>
      <c r="CW481" s="238">
        <v>-93.779115189999999</v>
      </c>
      <c r="CX481" s="238" t="s">
        <v>359</v>
      </c>
      <c r="CY481" s="238" t="s">
        <v>1096</v>
      </c>
    </row>
    <row r="482" spans="1:103" x14ac:dyDescent="0.25">
      <c r="A482" s="238">
        <v>10849098</v>
      </c>
      <c r="B482" s="238">
        <v>3</v>
      </c>
      <c r="C482" s="238">
        <v>7</v>
      </c>
      <c r="D482" s="238">
        <v>171.489</v>
      </c>
      <c r="E482" s="238">
        <v>10</v>
      </c>
      <c r="G482" s="238" t="s">
        <v>936</v>
      </c>
      <c r="H482" s="238" t="s">
        <v>354</v>
      </c>
      <c r="I482" s="238">
        <v>25</v>
      </c>
      <c r="K482" s="238">
        <v>13501817</v>
      </c>
      <c r="L482" s="238">
        <v>130430257</v>
      </c>
      <c r="M482" s="238">
        <v>2</v>
      </c>
      <c r="N482" s="238">
        <v>11</v>
      </c>
      <c r="O482" s="238">
        <v>2013</v>
      </c>
      <c r="P482" s="238" t="s">
        <v>361</v>
      </c>
      <c r="Q482" s="238">
        <v>6</v>
      </c>
      <c r="S482" s="238">
        <v>4</v>
      </c>
      <c r="T482" s="238">
        <v>0</v>
      </c>
      <c r="U482" s="238">
        <v>2</v>
      </c>
      <c r="V482" s="238">
        <v>5</v>
      </c>
      <c r="W482" s="238">
        <v>10</v>
      </c>
      <c r="X482" s="238">
        <v>2</v>
      </c>
      <c r="Y482" s="238">
        <v>6</v>
      </c>
      <c r="Z482" s="238">
        <v>2</v>
      </c>
      <c r="AB482" s="238">
        <v>5</v>
      </c>
      <c r="AC482" s="238">
        <v>98</v>
      </c>
      <c r="AD482" s="238" t="s">
        <v>428</v>
      </c>
      <c r="AE482" s="238">
        <v>10</v>
      </c>
      <c r="AF482" s="238" t="s">
        <v>426</v>
      </c>
      <c r="AG482" s="238">
        <v>10</v>
      </c>
      <c r="AH482" s="238">
        <v>2</v>
      </c>
      <c r="AI482" s="238">
        <v>3</v>
      </c>
      <c r="AJ482" s="238">
        <v>4</v>
      </c>
      <c r="AK482" s="238">
        <v>21</v>
      </c>
      <c r="AL482" s="238">
        <v>59</v>
      </c>
      <c r="AM482" s="238" t="s">
        <v>354</v>
      </c>
      <c r="AN482" s="238">
        <v>5</v>
      </c>
      <c r="AO482" s="238">
        <v>3</v>
      </c>
      <c r="AS482" s="238">
        <v>7</v>
      </c>
      <c r="AT482" s="238">
        <v>98</v>
      </c>
      <c r="AU482" s="238">
        <v>55</v>
      </c>
      <c r="AV482" s="238">
        <v>11</v>
      </c>
      <c r="AW482" s="238">
        <v>21</v>
      </c>
      <c r="AX482" s="238">
        <v>2</v>
      </c>
      <c r="AY482" s="238">
        <v>4</v>
      </c>
      <c r="AZ482" s="238">
        <v>3</v>
      </c>
      <c r="BA482" s="238">
        <v>21</v>
      </c>
      <c r="BB482" s="238">
        <v>51</v>
      </c>
      <c r="BC482" s="238" t="s">
        <v>363</v>
      </c>
      <c r="BD482" s="238">
        <v>5</v>
      </c>
      <c r="BE482" s="238">
        <v>1</v>
      </c>
      <c r="BI482" s="238">
        <v>7</v>
      </c>
      <c r="BJ482" s="238">
        <v>98</v>
      </c>
      <c r="BK482" s="238">
        <v>55</v>
      </c>
      <c r="BL482" s="238">
        <v>11</v>
      </c>
      <c r="BM482" s="238">
        <v>21</v>
      </c>
      <c r="CT482" s="238">
        <v>438584</v>
      </c>
      <c r="CU482" s="238">
        <v>4972729</v>
      </c>
      <c r="CV482" s="238">
        <v>44.905335700000002</v>
      </c>
      <c r="CW482" s="238">
        <v>-93.777956900000007</v>
      </c>
      <c r="CX482" s="238" t="s">
        <v>359</v>
      </c>
      <c r="CY482" s="238" t="s">
        <v>1097</v>
      </c>
    </row>
    <row r="483" spans="1:103" x14ac:dyDescent="0.25">
      <c r="A483" s="238">
        <v>10849099</v>
      </c>
      <c r="B483" s="238">
        <v>3</v>
      </c>
      <c r="C483" s="238">
        <v>7</v>
      </c>
      <c r="D483" s="238">
        <v>171.489</v>
      </c>
      <c r="E483" s="238">
        <v>10</v>
      </c>
      <c r="G483" s="238" t="s">
        <v>936</v>
      </c>
      <c r="H483" s="238" t="s">
        <v>354</v>
      </c>
      <c r="I483" s="238">
        <v>25</v>
      </c>
      <c r="K483" s="238">
        <v>13501821</v>
      </c>
      <c r="L483" s="238">
        <v>130430264</v>
      </c>
      <c r="M483" s="238">
        <v>2</v>
      </c>
      <c r="N483" s="238">
        <v>11</v>
      </c>
      <c r="O483" s="238">
        <v>2013</v>
      </c>
      <c r="P483" s="238" t="s">
        <v>361</v>
      </c>
      <c r="Q483" s="238">
        <v>7</v>
      </c>
      <c r="S483" s="238">
        <v>4</v>
      </c>
      <c r="T483" s="238">
        <v>0</v>
      </c>
      <c r="U483" s="238">
        <v>2</v>
      </c>
      <c r="V483" s="238">
        <v>5</v>
      </c>
      <c r="W483" s="238">
        <v>10</v>
      </c>
      <c r="X483" s="238">
        <v>2</v>
      </c>
      <c r="Y483" s="238">
        <v>6</v>
      </c>
      <c r="Z483" s="238">
        <v>2</v>
      </c>
      <c r="AB483" s="238">
        <v>5</v>
      </c>
      <c r="AC483" s="238">
        <v>1</v>
      </c>
      <c r="AD483" s="238" t="s">
        <v>428</v>
      </c>
      <c r="AE483" s="238">
        <v>10</v>
      </c>
      <c r="AF483" s="238" t="s">
        <v>426</v>
      </c>
      <c r="AG483" s="238">
        <v>10</v>
      </c>
      <c r="AH483" s="238">
        <v>2</v>
      </c>
      <c r="AI483" s="238">
        <v>3</v>
      </c>
      <c r="AJ483" s="238">
        <v>3</v>
      </c>
      <c r="AK483" s="238">
        <v>21</v>
      </c>
      <c r="AL483" s="238">
        <v>29</v>
      </c>
      <c r="AM483" s="238" t="s">
        <v>354</v>
      </c>
      <c r="AN483" s="238">
        <v>5</v>
      </c>
      <c r="AO483" s="238">
        <v>1</v>
      </c>
      <c r="AS483" s="238">
        <v>7</v>
      </c>
      <c r="AT483" s="238">
        <v>98</v>
      </c>
      <c r="AU483" s="238">
        <v>55</v>
      </c>
      <c r="AV483" s="238">
        <v>11</v>
      </c>
      <c r="AW483" s="238">
        <v>21</v>
      </c>
      <c r="AX483" s="238">
        <v>2</v>
      </c>
      <c r="AY483" s="238">
        <v>4</v>
      </c>
      <c r="AZ483" s="238">
        <v>4</v>
      </c>
      <c r="BA483" s="238">
        <v>21</v>
      </c>
      <c r="BB483" s="238">
        <v>17</v>
      </c>
      <c r="BC483" s="238" t="s">
        <v>354</v>
      </c>
      <c r="BD483" s="238">
        <v>5</v>
      </c>
      <c r="BE483" s="238">
        <v>3</v>
      </c>
      <c r="BI483" s="238">
        <v>7</v>
      </c>
      <c r="BJ483" s="238">
        <v>98</v>
      </c>
      <c r="BK483" s="238">
        <v>55</v>
      </c>
      <c r="BL483" s="238">
        <v>11</v>
      </c>
      <c r="BM483" s="238">
        <v>21</v>
      </c>
      <c r="CT483" s="238">
        <v>438584</v>
      </c>
      <c r="CU483" s="238">
        <v>4972729</v>
      </c>
      <c r="CV483" s="238">
        <v>44.905335700000002</v>
      </c>
      <c r="CW483" s="238">
        <v>-93.777956900000007</v>
      </c>
      <c r="CX483" s="238" t="s">
        <v>359</v>
      </c>
      <c r="CY483" s="238" t="s">
        <v>1098</v>
      </c>
    </row>
    <row r="484" spans="1:103" x14ac:dyDescent="0.25">
      <c r="A484" s="238">
        <v>397195</v>
      </c>
      <c r="B484" s="238">
        <v>3</v>
      </c>
      <c r="C484" s="238">
        <v>7</v>
      </c>
      <c r="D484" s="238">
        <v>171.51599999999999</v>
      </c>
      <c r="E484" s="238">
        <v>10</v>
      </c>
      <c r="G484" s="238" t="s">
        <v>948</v>
      </c>
      <c r="H484" s="238" t="s">
        <v>354</v>
      </c>
      <c r="I484" s="238">
        <v>25</v>
      </c>
      <c r="K484" s="238">
        <v>16039833</v>
      </c>
      <c r="M484" s="238">
        <v>11</v>
      </c>
      <c r="N484" s="238">
        <v>23</v>
      </c>
      <c r="O484" s="238">
        <v>2016</v>
      </c>
      <c r="P484" s="238" t="s">
        <v>355</v>
      </c>
      <c r="Q484" s="238">
        <v>3</v>
      </c>
      <c r="S484" s="238">
        <v>5</v>
      </c>
      <c r="T484" s="238">
        <v>0</v>
      </c>
      <c r="U484" s="238">
        <v>1</v>
      </c>
      <c r="W484" s="238">
        <v>57</v>
      </c>
      <c r="X484" s="238">
        <v>2</v>
      </c>
      <c r="Y484" s="238">
        <v>6</v>
      </c>
      <c r="Z484" s="238">
        <v>4</v>
      </c>
      <c r="AB484" s="238">
        <v>5</v>
      </c>
      <c r="AC484" s="238">
        <v>98</v>
      </c>
      <c r="AD484" s="238" t="s">
        <v>581</v>
      </c>
      <c r="AF484" s="238" t="s">
        <v>426</v>
      </c>
      <c r="AG484" s="238">
        <v>3</v>
      </c>
      <c r="AH484" s="238">
        <v>2</v>
      </c>
      <c r="AI484" s="238">
        <v>2</v>
      </c>
      <c r="AJ484" s="238">
        <v>3</v>
      </c>
      <c r="AK484" s="238">
        <v>21</v>
      </c>
      <c r="AL484" s="238">
        <v>29</v>
      </c>
      <c r="AM484" s="238" t="s">
        <v>354</v>
      </c>
      <c r="AN484" s="238">
        <v>5</v>
      </c>
      <c r="AO484" s="238">
        <v>72</v>
      </c>
      <c r="AS484" s="238">
        <v>12</v>
      </c>
      <c r="AT484" s="238">
        <v>9</v>
      </c>
      <c r="AU484" s="238">
        <v>55</v>
      </c>
      <c r="AV484" s="238">
        <v>11</v>
      </c>
      <c r="AW484" s="238">
        <v>21</v>
      </c>
      <c r="CT484" s="238">
        <v>438627.100283648</v>
      </c>
      <c r="CU484" s="238">
        <v>4972714.4865069501</v>
      </c>
      <c r="CV484" s="238">
        <v>44.905210259999997</v>
      </c>
      <c r="CW484" s="238">
        <v>-93.777411880000002</v>
      </c>
      <c r="CX484" s="238" t="s">
        <v>359</v>
      </c>
      <c r="CY484" s="238" t="s">
        <v>1099</v>
      </c>
    </row>
    <row r="485" spans="1:103" x14ac:dyDescent="0.25">
      <c r="A485" s="238">
        <v>10700642</v>
      </c>
      <c r="B485" s="238">
        <v>3</v>
      </c>
      <c r="C485" s="238">
        <v>7</v>
      </c>
      <c r="D485" s="238">
        <v>171.65899999999999</v>
      </c>
      <c r="E485" s="238">
        <v>10</v>
      </c>
      <c r="G485" s="238" t="s">
        <v>936</v>
      </c>
      <c r="H485" s="238" t="s">
        <v>354</v>
      </c>
      <c r="I485" s="238">
        <v>25</v>
      </c>
      <c r="K485" s="238">
        <v>11503681</v>
      </c>
      <c r="L485" s="238">
        <v>111010216</v>
      </c>
      <c r="M485" s="238">
        <v>3</v>
      </c>
      <c r="N485" s="238">
        <v>23</v>
      </c>
      <c r="O485" s="238">
        <v>2011</v>
      </c>
      <c r="P485" s="238" t="s">
        <v>355</v>
      </c>
      <c r="Q485" s="238">
        <v>14</v>
      </c>
      <c r="S485" s="238">
        <v>5</v>
      </c>
      <c r="T485" s="238">
        <v>0</v>
      </c>
      <c r="U485" s="238">
        <v>1</v>
      </c>
      <c r="V485" s="238">
        <v>7</v>
      </c>
      <c r="W485" s="238">
        <v>54</v>
      </c>
      <c r="X485" s="238">
        <v>2</v>
      </c>
      <c r="Y485" s="238">
        <v>1</v>
      </c>
      <c r="Z485" s="238">
        <v>2</v>
      </c>
      <c r="AA485" s="238">
        <v>4</v>
      </c>
      <c r="AB485" s="238">
        <v>4</v>
      </c>
      <c r="AC485" s="238">
        <v>98</v>
      </c>
      <c r="AD485" s="238" t="s">
        <v>428</v>
      </c>
      <c r="AE485" s="238" t="s">
        <v>1100</v>
      </c>
      <c r="AF485" s="238" t="s">
        <v>426</v>
      </c>
      <c r="AG485" s="238">
        <v>3</v>
      </c>
      <c r="AH485" s="238">
        <v>2</v>
      </c>
      <c r="AI485" s="238">
        <v>2</v>
      </c>
      <c r="AJ485" s="238">
        <v>4</v>
      </c>
      <c r="AK485" s="238">
        <v>21</v>
      </c>
      <c r="AL485" s="238">
        <v>51</v>
      </c>
      <c r="AM485" s="238" t="s">
        <v>363</v>
      </c>
      <c r="AN485" s="238">
        <v>5</v>
      </c>
      <c r="AO485" s="238">
        <v>1</v>
      </c>
      <c r="AS485" s="238">
        <v>7</v>
      </c>
      <c r="AT485" s="238">
        <v>98</v>
      </c>
      <c r="AU485" s="238">
        <v>55</v>
      </c>
      <c r="AV485" s="238">
        <v>11</v>
      </c>
      <c r="AW485" s="238">
        <v>25</v>
      </c>
      <c r="CT485" s="238">
        <v>438858</v>
      </c>
      <c r="CU485" s="238">
        <v>4972729</v>
      </c>
      <c r="CV485" s="238">
        <v>44.905361999999997</v>
      </c>
      <c r="CW485" s="238">
        <v>-93.774491499999996</v>
      </c>
      <c r="CX485" s="238" t="s">
        <v>359</v>
      </c>
      <c r="CY485" s="238" t="s">
        <v>1101</v>
      </c>
    </row>
    <row r="486" spans="1:103" x14ac:dyDescent="0.25">
      <c r="A486" s="238">
        <v>10700560</v>
      </c>
      <c r="B486" s="238">
        <v>3</v>
      </c>
      <c r="C486" s="238">
        <v>7</v>
      </c>
      <c r="D486" s="238">
        <v>171.66800000000001</v>
      </c>
      <c r="E486" s="238">
        <v>10</v>
      </c>
      <c r="G486" s="238" t="s">
        <v>936</v>
      </c>
      <c r="H486" s="238" t="s">
        <v>354</v>
      </c>
      <c r="I486" s="238">
        <v>25</v>
      </c>
      <c r="K486" s="238">
        <v>11010121</v>
      </c>
      <c r="L486" s="238">
        <v>110960125</v>
      </c>
      <c r="M486" s="238">
        <v>4</v>
      </c>
      <c r="N486" s="238">
        <v>6</v>
      </c>
      <c r="O486" s="238">
        <v>2011</v>
      </c>
      <c r="P486" s="238" t="s">
        <v>355</v>
      </c>
      <c r="Q486" s="238">
        <v>9</v>
      </c>
      <c r="S486" s="238">
        <v>5</v>
      </c>
      <c r="T486" s="238">
        <v>0</v>
      </c>
      <c r="U486" s="238">
        <v>1</v>
      </c>
      <c r="V486" s="238">
        <v>90</v>
      </c>
      <c r="W486" s="238">
        <v>16</v>
      </c>
      <c r="X486" s="238">
        <v>2</v>
      </c>
      <c r="Y486" s="238">
        <v>1</v>
      </c>
      <c r="Z486" s="238">
        <v>1</v>
      </c>
      <c r="AB486" s="238">
        <v>1</v>
      </c>
      <c r="AC486" s="238">
        <v>98</v>
      </c>
      <c r="AD486" s="238">
        <v>7</v>
      </c>
      <c r="AE486" s="238">
        <v>155</v>
      </c>
      <c r="AF486" s="238" t="s">
        <v>426</v>
      </c>
      <c r="AG486" s="238">
        <v>4</v>
      </c>
      <c r="AH486" s="238">
        <v>2</v>
      </c>
      <c r="AI486" s="238">
        <v>2</v>
      </c>
      <c r="AJ486" s="238">
        <v>3</v>
      </c>
      <c r="AK486" s="238">
        <v>21</v>
      </c>
      <c r="AL486" s="238">
        <v>69</v>
      </c>
      <c r="AM486" s="238" t="s">
        <v>363</v>
      </c>
      <c r="AN486" s="238">
        <v>5</v>
      </c>
      <c r="AO486" s="238">
        <v>1</v>
      </c>
      <c r="AS486" s="238">
        <v>7</v>
      </c>
      <c r="AT486" s="238">
        <v>98</v>
      </c>
      <c r="AU486" s="238">
        <v>55</v>
      </c>
      <c r="AV486" s="238">
        <v>11</v>
      </c>
      <c r="AW486" s="238">
        <v>20</v>
      </c>
      <c r="CT486" s="238">
        <v>438872</v>
      </c>
      <c r="CU486" s="238">
        <v>4972729</v>
      </c>
      <c r="CV486" s="238">
        <v>44.905363399999999</v>
      </c>
      <c r="CW486" s="238">
        <v>-93.774309099999996</v>
      </c>
      <c r="CX486" s="238" t="s">
        <v>359</v>
      </c>
      <c r="CY486" s="238" t="s">
        <v>1102</v>
      </c>
    </row>
    <row r="487" spans="1:103" x14ac:dyDescent="0.25">
      <c r="A487" s="238">
        <v>10703870</v>
      </c>
      <c r="B487" s="238">
        <v>3</v>
      </c>
      <c r="C487" s="238">
        <v>7</v>
      </c>
      <c r="D487" s="238">
        <v>171.66800000000001</v>
      </c>
      <c r="E487" s="238">
        <v>10</v>
      </c>
      <c r="G487" s="238" t="s">
        <v>936</v>
      </c>
      <c r="H487" s="238" t="s">
        <v>354</v>
      </c>
      <c r="I487" s="238">
        <v>25</v>
      </c>
      <c r="K487" s="238">
        <v>11032650</v>
      </c>
      <c r="L487" s="238">
        <v>112840086</v>
      </c>
      <c r="M487" s="238">
        <v>10</v>
      </c>
      <c r="N487" s="238">
        <v>11</v>
      </c>
      <c r="O487" s="238">
        <v>2011</v>
      </c>
      <c r="P487" s="238" t="s">
        <v>368</v>
      </c>
      <c r="Q487" s="238">
        <v>7</v>
      </c>
      <c r="S487" s="238">
        <v>5</v>
      </c>
      <c r="T487" s="238">
        <v>0</v>
      </c>
      <c r="U487" s="238">
        <v>1</v>
      </c>
      <c r="V487" s="238">
        <v>90</v>
      </c>
      <c r="W487" s="238">
        <v>16</v>
      </c>
      <c r="X487" s="238">
        <v>2</v>
      </c>
      <c r="Y487" s="238">
        <v>2</v>
      </c>
      <c r="Z487" s="238">
        <v>1</v>
      </c>
      <c r="AB487" s="238">
        <v>1</v>
      </c>
      <c r="AC487" s="238">
        <v>98</v>
      </c>
      <c r="AD487" s="238" t="s">
        <v>424</v>
      </c>
      <c r="AE487" s="238" t="s">
        <v>1062</v>
      </c>
      <c r="AF487" s="238" t="s">
        <v>426</v>
      </c>
      <c r="AG487" s="238">
        <v>4</v>
      </c>
      <c r="AH487" s="238">
        <v>2</v>
      </c>
      <c r="AI487" s="238">
        <v>4</v>
      </c>
      <c r="AJ487" s="238">
        <v>3</v>
      </c>
      <c r="AK487" s="238">
        <v>21</v>
      </c>
      <c r="AL487" s="238">
        <v>53</v>
      </c>
      <c r="AM487" s="238" t="s">
        <v>354</v>
      </c>
      <c r="AN487" s="238">
        <v>5</v>
      </c>
      <c r="AO487" s="238">
        <v>1</v>
      </c>
      <c r="AS487" s="238">
        <v>7</v>
      </c>
      <c r="AT487" s="238">
        <v>98</v>
      </c>
      <c r="AU487" s="238">
        <v>55</v>
      </c>
      <c r="AV487" s="238">
        <v>11</v>
      </c>
      <c r="AW487" s="238">
        <v>20</v>
      </c>
      <c r="CT487" s="238">
        <v>438872</v>
      </c>
      <c r="CU487" s="238">
        <v>4972729</v>
      </c>
      <c r="CV487" s="238">
        <v>44.905363399999999</v>
      </c>
      <c r="CW487" s="238">
        <v>-93.774309099999996</v>
      </c>
      <c r="CX487" s="238" t="s">
        <v>359</v>
      </c>
      <c r="CY487" s="238" t="s">
        <v>1103</v>
      </c>
    </row>
    <row r="488" spans="1:103" x14ac:dyDescent="0.25">
      <c r="A488" s="238">
        <v>10934637</v>
      </c>
      <c r="B488" s="238">
        <v>3</v>
      </c>
      <c r="C488" s="238">
        <v>7</v>
      </c>
      <c r="D488" s="238">
        <v>171.66800000000001</v>
      </c>
      <c r="E488" s="238">
        <v>10</v>
      </c>
      <c r="G488" s="238" t="s">
        <v>936</v>
      </c>
      <c r="H488" s="238" t="s">
        <v>354</v>
      </c>
      <c r="I488" s="238">
        <v>25</v>
      </c>
      <c r="K488" s="238">
        <v>14504157</v>
      </c>
      <c r="L488" s="238">
        <v>140980255</v>
      </c>
      <c r="M488" s="238">
        <v>4</v>
      </c>
      <c r="N488" s="238">
        <v>3</v>
      </c>
      <c r="O488" s="238">
        <v>2014</v>
      </c>
      <c r="P488" s="238" t="s">
        <v>384</v>
      </c>
      <c r="Q488" s="238">
        <v>18</v>
      </c>
      <c r="R488" s="238" t="s">
        <v>356</v>
      </c>
      <c r="S488" s="238">
        <v>5</v>
      </c>
      <c r="T488" s="238">
        <v>0</v>
      </c>
      <c r="U488" s="238">
        <v>2</v>
      </c>
      <c r="V488" s="238">
        <v>90</v>
      </c>
      <c r="W488" s="238">
        <v>10</v>
      </c>
      <c r="X488" s="238">
        <v>2</v>
      </c>
      <c r="Y488" s="238">
        <v>1</v>
      </c>
      <c r="Z488" s="238">
        <v>5</v>
      </c>
      <c r="AB488" s="238">
        <v>3</v>
      </c>
      <c r="AC488" s="238">
        <v>98</v>
      </c>
      <c r="AD488" s="238">
        <v>7</v>
      </c>
      <c r="AE488" s="238">
        <v>155</v>
      </c>
      <c r="AF488" s="238" t="s">
        <v>426</v>
      </c>
      <c r="AG488" s="238">
        <v>90</v>
      </c>
      <c r="AH488" s="238">
        <v>1</v>
      </c>
      <c r="AI488" s="238">
        <v>4</v>
      </c>
      <c r="AJ488" s="238">
        <v>3</v>
      </c>
      <c r="AK488" s="238">
        <v>99</v>
      </c>
      <c r="AN488" s="238">
        <v>99</v>
      </c>
      <c r="AO488" s="238">
        <v>3</v>
      </c>
      <c r="AQ488" s="238">
        <v>99</v>
      </c>
      <c r="AS488" s="238">
        <v>7</v>
      </c>
      <c r="AT488" s="238">
        <v>98</v>
      </c>
      <c r="AU488" s="238">
        <v>55</v>
      </c>
      <c r="AV488" s="238">
        <v>11</v>
      </c>
      <c r="AW488" s="238">
        <v>21</v>
      </c>
      <c r="AX488" s="238">
        <v>2</v>
      </c>
      <c r="AY488" s="238">
        <v>2</v>
      </c>
      <c r="AZ488" s="238">
        <v>4</v>
      </c>
      <c r="BA488" s="238">
        <v>27</v>
      </c>
      <c r="BB488" s="238">
        <v>29</v>
      </c>
      <c r="BC488" s="238" t="s">
        <v>354</v>
      </c>
      <c r="BD488" s="238">
        <v>5</v>
      </c>
      <c r="BE488" s="238">
        <v>1</v>
      </c>
      <c r="BI488" s="238">
        <v>7</v>
      </c>
      <c r="BJ488" s="238">
        <v>98</v>
      </c>
      <c r="BK488" s="238">
        <v>55</v>
      </c>
      <c r="BL488" s="238">
        <v>11</v>
      </c>
      <c r="BM488" s="238">
        <v>21</v>
      </c>
      <c r="CT488" s="238">
        <v>438872</v>
      </c>
      <c r="CU488" s="238">
        <v>4972729</v>
      </c>
      <c r="CV488" s="238">
        <v>44.905363399999999</v>
      </c>
      <c r="CW488" s="238">
        <v>-93.774309099999996</v>
      </c>
      <c r="CX488" s="238" t="s">
        <v>359</v>
      </c>
      <c r="CY488" s="238" t="s">
        <v>1104</v>
      </c>
    </row>
    <row r="489" spans="1:103" x14ac:dyDescent="0.25">
      <c r="A489" s="238">
        <v>648553</v>
      </c>
      <c r="B489" s="238">
        <v>3</v>
      </c>
      <c r="C489" s="238">
        <v>7</v>
      </c>
      <c r="D489" s="238">
        <v>171.68600000000001</v>
      </c>
      <c r="E489" s="238">
        <v>10</v>
      </c>
      <c r="G489" s="238" t="s">
        <v>948</v>
      </c>
      <c r="H489" s="238" t="s">
        <v>354</v>
      </c>
      <c r="I489" s="238">
        <v>25</v>
      </c>
      <c r="K489" s="238">
        <v>18511589</v>
      </c>
      <c r="M489" s="238">
        <v>9</v>
      </c>
      <c r="N489" s="238">
        <v>30</v>
      </c>
      <c r="O489" s="238">
        <v>2018</v>
      </c>
      <c r="P489" s="238" t="s">
        <v>366</v>
      </c>
      <c r="Q489" s="238">
        <v>15</v>
      </c>
      <c r="R489" s="238" t="s">
        <v>369</v>
      </c>
      <c r="S489" s="238">
        <v>5</v>
      </c>
      <c r="T489" s="238">
        <v>0</v>
      </c>
      <c r="U489" s="238">
        <v>1</v>
      </c>
      <c r="W489" s="238">
        <v>55</v>
      </c>
      <c r="X489" s="238">
        <v>2</v>
      </c>
      <c r="Y489" s="238">
        <v>1</v>
      </c>
      <c r="Z489" s="238">
        <v>2</v>
      </c>
      <c r="AB489" s="238">
        <v>1</v>
      </c>
      <c r="AC489" s="238">
        <v>98</v>
      </c>
      <c r="AD489" s="238" t="s">
        <v>1105</v>
      </c>
      <c r="AF489" s="238" t="s">
        <v>426</v>
      </c>
      <c r="AG489" s="238">
        <v>3</v>
      </c>
      <c r="AH489" s="238">
        <v>2</v>
      </c>
      <c r="AI489" s="238">
        <v>2</v>
      </c>
      <c r="AJ489" s="238">
        <v>3</v>
      </c>
      <c r="AK489" s="238">
        <v>30</v>
      </c>
      <c r="AL489" s="238">
        <v>15</v>
      </c>
      <c r="AM489" s="238" t="s">
        <v>354</v>
      </c>
      <c r="AN489" s="238">
        <v>5</v>
      </c>
      <c r="AO489" s="238">
        <v>70</v>
      </c>
      <c r="AP489" s="238">
        <v>62</v>
      </c>
      <c r="AS489" s="238">
        <v>12</v>
      </c>
      <c r="AT489" s="238">
        <v>9</v>
      </c>
      <c r="AU489" s="238">
        <v>55</v>
      </c>
      <c r="AV489" s="238">
        <v>11</v>
      </c>
      <c r="AW489" s="238">
        <v>21</v>
      </c>
      <c r="CT489" s="238">
        <v>438900.18626703997</v>
      </c>
      <c r="CU489" s="238">
        <v>4972733.8159343004</v>
      </c>
      <c r="CV489" s="238">
        <v>44.905407740000001</v>
      </c>
      <c r="CW489" s="238">
        <v>-93.773955340000001</v>
      </c>
      <c r="CX489" s="238" t="s">
        <v>359</v>
      </c>
      <c r="CY489" s="238" t="s">
        <v>1106</v>
      </c>
    </row>
    <row r="490" spans="1:103" x14ac:dyDescent="0.25">
      <c r="A490" s="238">
        <v>782190</v>
      </c>
      <c r="B490" s="238">
        <v>3</v>
      </c>
      <c r="C490" s="238">
        <v>7</v>
      </c>
      <c r="D490" s="238">
        <v>171.68600000000001</v>
      </c>
      <c r="E490" s="238">
        <v>10</v>
      </c>
      <c r="G490" s="238" t="s">
        <v>948</v>
      </c>
      <c r="H490" s="238" t="s">
        <v>354</v>
      </c>
      <c r="I490" s="238">
        <v>25</v>
      </c>
      <c r="K490" s="238">
        <v>20500831</v>
      </c>
      <c r="L490" s="238">
        <v>200190335</v>
      </c>
      <c r="M490" s="238">
        <v>1</v>
      </c>
      <c r="N490" s="238">
        <v>19</v>
      </c>
      <c r="O490" s="238">
        <v>2020</v>
      </c>
      <c r="P490" s="238" t="s">
        <v>366</v>
      </c>
      <c r="Q490" s="238">
        <v>11</v>
      </c>
      <c r="R490" s="238" t="s">
        <v>369</v>
      </c>
      <c r="S490" s="238">
        <v>5</v>
      </c>
      <c r="T490" s="238">
        <v>0</v>
      </c>
      <c r="U490" s="238">
        <v>1</v>
      </c>
      <c r="W490" s="238">
        <v>55</v>
      </c>
      <c r="X490" s="238">
        <v>2</v>
      </c>
      <c r="Y490" s="238">
        <v>1</v>
      </c>
      <c r="Z490" s="238">
        <v>2</v>
      </c>
      <c r="AB490" s="238">
        <v>5</v>
      </c>
      <c r="AC490" s="238">
        <v>98</v>
      </c>
      <c r="AD490" s="238">
        <v>7</v>
      </c>
      <c r="AF490" s="238" t="s">
        <v>426</v>
      </c>
      <c r="AG490" s="238">
        <v>3</v>
      </c>
      <c r="AH490" s="238">
        <v>2</v>
      </c>
      <c r="AI490" s="238">
        <v>2</v>
      </c>
      <c r="AJ490" s="238">
        <v>3</v>
      </c>
      <c r="AK490" s="238">
        <v>21</v>
      </c>
      <c r="AL490" s="238">
        <v>22</v>
      </c>
      <c r="AM490" s="238" t="s">
        <v>363</v>
      </c>
      <c r="AN490" s="238">
        <v>5</v>
      </c>
      <c r="AO490" s="238">
        <v>70</v>
      </c>
      <c r="AS490" s="238">
        <v>12</v>
      </c>
      <c r="AT490" s="238">
        <v>9</v>
      </c>
      <c r="AU490" s="238">
        <v>60</v>
      </c>
      <c r="AV490" s="238">
        <v>11</v>
      </c>
      <c r="AW490" s="238">
        <v>21</v>
      </c>
      <c r="CT490" s="238">
        <v>438887.48624164</v>
      </c>
      <c r="CU490" s="238">
        <v>4972725.3492507003</v>
      </c>
      <c r="CV490" s="238">
        <v>44.90533044</v>
      </c>
      <c r="CW490" s="238">
        <v>-93.774115179999995</v>
      </c>
      <c r="CX490" s="238" t="s">
        <v>359</v>
      </c>
      <c r="CY490" s="238" t="s">
        <v>1107</v>
      </c>
    </row>
    <row r="491" spans="1:103" x14ac:dyDescent="0.25">
      <c r="A491" s="238">
        <v>870778</v>
      </c>
      <c r="B491" s="238">
        <v>3</v>
      </c>
      <c r="C491" s="238">
        <v>7</v>
      </c>
      <c r="D491" s="238">
        <v>171.71899999999999</v>
      </c>
      <c r="E491" s="238">
        <v>10</v>
      </c>
      <c r="G491" s="238" t="s">
        <v>948</v>
      </c>
      <c r="H491" s="238" t="s">
        <v>354</v>
      </c>
      <c r="I491" s="238">
        <v>25</v>
      </c>
      <c r="K491" s="238">
        <v>20038183</v>
      </c>
      <c r="L491" s="238">
        <v>203610106</v>
      </c>
      <c r="M491" s="238">
        <v>12</v>
      </c>
      <c r="N491" s="238">
        <v>26</v>
      </c>
      <c r="O491" s="238">
        <v>2020</v>
      </c>
      <c r="P491" s="238" t="s">
        <v>364</v>
      </c>
      <c r="Q491" s="238">
        <v>10</v>
      </c>
      <c r="S491" s="238">
        <v>5</v>
      </c>
      <c r="T491" s="238">
        <v>0</v>
      </c>
      <c r="U491" s="238">
        <v>1</v>
      </c>
      <c r="W491" s="238">
        <v>48</v>
      </c>
      <c r="X491" s="238">
        <v>2</v>
      </c>
      <c r="Y491" s="238">
        <v>1</v>
      </c>
      <c r="Z491" s="238">
        <v>6</v>
      </c>
      <c r="AB491" s="238">
        <v>5</v>
      </c>
      <c r="AC491" s="238">
        <v>98</v>
      </c>
      <c r="AD491" s="238" t="s">
        <v>581</v>
      </c>
      <c r="AF491" s="238" t="s">
        <v>426</v>
      </c>
      <c r="AG491" s="238">
        <v>3</v>
      </c>
      <c r="AH491" s="238">
        <v>2</v>
      </c>
      <c r="AI491" s="238">
        <v>2</v>
      </c>
      <c r="AJ491" s="238">
        <v>3</v>
      </c>
      <c r="AK491" s="238">
        <v>21</v>
      </c>
      <c r="AL491" s="238">
        <v>19</v>
      </c>
      <c r="AM491" s="238" t="s">
        <v>354</v>
      </c>
      <c r="AN491" s="238">
        <v>5</v>
      </c>
      <c r="AO491" s="238">
        <v>99</v>
      </c>
      <c r="AS491" s="238">
        <v>12</v>
      </c>
      <c r="AT491" s="238">
        <v>9</v>
      </c>
      <c r="AU491" s="238">
        <v>60</v>
      </c>
      <c r="AV491" s="238">
        <v>11</v>
      </c>
      <c r="AW491" s="238">
        <v>21</v>
      </c>
      <c r="CT491" s="238">
        <v>438940.97158290597</v>
      </c>
      <c r="CU491" s="238">
        <v>4972735.8393921498</v>
      </c>
      <c r="CV491" s="238">
        <v>44.905429460000001</v>
      </c>
      <c r="CW491" s="238">
        <v>-93.773438999999996</v>
      </c>
      <c r="CX491" s="238" t="s">
        <v>359</v>
      </c>
      <c r="CY491" s="238" t="s">
        <v>1108</v>
      </c>
    </row>
    <row r="492" spans="1:103" x14ac:dyDescent="0.25">
      <c r="A492" s="238">
        <v>397235</v>
      </c>
      <c r="B492" s="238">
        <v>3</v>
      </c>
      <c r="C492" s="238">
        <v>7</v>
      </c>
      <c r="D492" s="238">
        <v>171.72300000000001</v>
      </c>
      <c r="E492" s="238">
        <v>10</v>
      </c>
      <c r="G492" s="238" t="s">
        <v>948</v>
      </c>
      <c r="H492" s="238" t="s">
        <v>354</v>
      </c>
      <c r="I492" s="238">
        <v>25</v>
      </c>
      <c r="K492" s="238">
        <v>16039317</v>
      </c>
      <c r="M492" s="238">
        <v>11</v>
      </c>
      <c r="N492" s="238">
        <v>18</v>
      </c>
      <c r="O492" s="238">
        <v>2016</v>
      </c>
      <c r="P492" s="238" t="s">
        <v>362</v>
      </c>
      <c r="Q492" s="238">
        <v>14</v>
      </c>
      <c r="R492" s="238">
        <v>98</v>
      </c>
      <c r="S492" s="238">
        <v>5</v>
      </c>
      <c r="T492" s="238">
        <v>0</v>
      </c>
      <c r="U492" s="238">
        <v>1</v>
      </c>
      <c r="W492" s="238">
        <v>61</v>
      </c>
      <c r="X492" s="238">
        <v>2</v>
      </c>
      <c r="Y492" s="238">
        <v>1</v>
      </c>
      <c r="Z492" s="238">
        <v>4</v>
      </c>
      <c r="AA492" s="238">
        <v>5</v>
      </c>
      <c r="AB492" s="238">
        <v>3</v>
      </c>
      <c r="AC492" s="238">
        <v>98</v>
      </c>
      <c r="AD492" s="238" t="s">
        <v>581</v>
      </c>
      <c r="AF492" s="238" t="s">
        <v>426</v>
      </c>
      <c r="AG492" s="238">
        <v>3</v>
      </c>
      <c r="AH492" s="238">
        <v>2</v>
      </c>
      <c r="AI492" s="238">
        <v>2</v>
      </c>
      <c r="AJ492" s="238">
        <v>4</v>
      </c>
      <c r="AK492" s="238">
        <v>21</v>
      </c>
      <c r="AL492" s="238">
        <v>30</v>
      </c>
      <c r="AM492" s="238" t="s">
        <v>354</v>
      </c>
      <c r="AN492" s="238">
        <v>5</v>
      </c>
      <c r="AO492" s="238">
        <v>90</v>
      </c>
      <c r="AS492" s="238">
        <v>12</v>
      </c>
      <c r="AT492" s="238">
        <v>9</v>
      </c>
      <c r="AU492" s="238">
        <v>55</v>
      </c>
      <c r="AV492" s="238">
        <v>11</v>
      </c>
      <c r="AW492" s="238">
        <v>24</v>
      </c>
      <c r="CT492" s="238">
        <v>438960.72020702303</v>
      </c>
      <c r="CU492" s="238">
        <v>4972730.91337483</v>
      </c>
      <c r="CV492" s="238">
        <v>44.905386810000003</v>
      </c>
      <c r="CW492" s="238">
        <v>-93.773188270000006</v>
      </c>
      <c r="CX492" s="238" t="s">
        <v>359</v>
      </c>
      <c r="CY492" s="238" t="s">
        <v>1109</v>
      </c>
    </row>
    <row r="493" spans="1:103" x14ac:dyDescent="0.25">
      <c r="A493" s="238">
        <v>10933874</v>
      </c>
      <c r="B493" s="238">
        <v>3</v>
      </c>
      <c r="C493" s="238">
        <v>7</v>
      </c>
      <c r="D493" s="238">
        <v>171.72800000000001</v>
      </c>
      <c r="E493" s="238">
        <v>10</v>
      </c>
      <c r="G493" s="238" t="s">
        <v>936</v>
      </c>
      <c r="H493" s="238" t="s">
        <v>354</v>
      </c>
      <c r="I493" s="238">
        <v>25</v>
      </c>
      <c r="K493" s="238">
        <v>14006394</v>
      </c>
      <c r="L493" s="238">
        <v>140630062</v>
      </c>
      <c r="M493" s="238">
        <v>3</v>
      </c>
      <c r="N493" s="238">
        <v>3</v>
      </c>
      <c r="O493" s="238">
        <v>2014</v>
      </c>
      <c r="P493" s="238" t="s">
        <v>361</v>
      </c>
      <c r="Q493" s="238">
        <v>15</v>
      </c>
      <c r="S493" s="238">
        <v>5</v>
      </c>
      <c r="T493" s="238">
        <v>0</v>
      </c>
      <c r="U493" s="238">
        <v>2</v>
      </c>
      <c r="V493" s="238">
        <v>1</v>
      </c>
      <c r="W493" s="238">
        <v>10</v>
      </c>
      <c r="X493" s="238">
        <v>2</v>
      </c>
      <c r="Y493" s="238">
        <v>1</v>
      </c>
      <c r="Z493" s="238">
        <v>2</v>
      </c>
      <c r="AB493" s="238">
        <v>1</v>
      </c>
      <c r="AC493" s="238">
        <v>98</v>
      </c>
      <c r="AD493" s="238" t="s">
        <v>424</v>
      </c>
      <c r="AE493" s="238" t="s">
        <v>1004</v>
      </c>
      <c r="AF493" s="238" t="s">
        <v>426</v>
      </c>
      <c r="AG493" s="238">
        <v>7</v>
      </c>
      <c r="AH493" s="238">
        <v>2</v>
      </c>
      <c r="AI493" s="238">
        <v>3</v>
      </c>
      <c r="AJ493" s="238">
        <v>4</v>
      </c>
      <c r="AK493" s="238">
        <v>21</v>
      </c>
      <c r="AL493" s="238">
        <v>64</v>
      </c>
      <c r="AM493" s="238" t="s">
        <v>363</v>
      </c>
      <c r="AN493" s="238">
        <v>5</v>
      </c>
      <c r="AO493" s="238">
        <v>3</v>
      </c>
      <c r="AS493" s="238">
        <v>7</v>
      </c>
      <c r="AT493" s="238">
        <v>98</v>
      </c>
      <c r="AU493" s="238">
        <v>55</v>
      </c>
      <c r="AV493" s="238">
        <v>11</v>
      </c>
      <c r="AW493" s="238">
        <v>20</v>
      </c>
      <c r="AX493" s="238">
        <v>2</v>
      </c>
      <c r="AY493" s="238">
        <v>2</v>
      </c>
      <c r="AZ493" s="238">
        <v>4</v>
      </c>
      <c r="BA493" s="238">
        <v>21</v>
      </c>
      <c r="BB493" s="238">
        <v>54</v>
      </c>
      <c r="BC493" s="238" t="s">
        <v>354</v>
      </c>
      <c r="BD493" s="238">
        <v>5</v>
      </c>
      <c r="BE493" s="238">
        <v>1</v>
      </c>
      <c r="BI493" s="238">
        <v>7</v>
      </c>
      <c r="BJ493" s="238">
        <v>98</v>
      </c>
      <c r="BK493" s="238">
        <v>55</v>
      </c>
      <c r="BL493" s="238">
        <v>11</v>
      </c>
      <c r="BM493" s="238">
        <v>20</v>
      </c>
      <c r="CT493" s="238">
        <v>438968</v>
      </c>
      <c r="CU493" s="238">
        <v>4972729</v>
      </c>
      <c r="CV493" s="238">
        <v>44.9053726</v>
      </c>
      <c r="CW493" s="238">
        <v>-93.773093099999997</v>
      </c>
      <c r="CX493" s="238" t="s">
        <v>359</v>
      </c>
      <c r="CY493" s="238" t="s">
        <v>1110</v>
      </c>
    </row>
    <row r="494" spans="1:103" x14ac:dyDescent="0.25">
      <c r="A494" s="238">
        <v>803982</v>
      </c>
      <c r="B494" s="238">
        <v>3</v>
      </c>
      <c r="C494" s="238">
        <v>7</v>
      </c>
      <c r="D494" s="238">
        <v>171.76599999999999</v>
      </c>
      <c r="E494" s="238">
        <v>10</v>
      </c>
      <c r="G494" s="238" t="s">
        <v>948</v>
      </c>
      <c r="H494" s="238" t="s">
        <v>354</v>
      </c>
      <c r="I494" s="238">
        <v>25</v>
      </c>
      <c r="K494" s="238">
        <v>20007537</v>
      </c>
      <c r="L494" s="238">
        <v>200740061</v>
      </c>
      <c r="M494" s="238">
        <v>3</v>
      </c>
      <c r="N494" s="238">
        <v>14</v>
      </c>
      <c r="O494" s="238">
        <v>2020</v>
      </c>
      <c r="P494" s="238" t="s">
        <v>364</v>
      </c>
      <c r="Q494" s="238">
        <v>19</v>
      </c>
      <c r="R494" s="238" t="s">
        <v>356</v>
      </c>
      <c r="S494" s="238">
        <v>5</v>
      </c>
      <c r="T494" s="238">
        <v>0</v>
      </c>
      <c r="U494" s="238">
        <v>1</v>
      </c>
      <c r="W494" s="238">
        <v>16</v>
      </c>
      <c r="X494" s="238">
        <v>2</v>
      </c>
      <c r="Y494" s="238">
        <v>6</v>
      </c>
      <c r="Z494" s="238">
        <v>1</v>
      </c>
      <c r="AB494" s="238">
        <v>1</v>
      </c>
      <c r="AC494" s="238">
        <v>98</v>
      </c>
      <c r="AD494" s="238">
        <v>7</v>
      </c>
      <c r="AF494" s="238" t="s">
        <v>426</v>
      </c>
      <c r="AG494" s="238">
        <v>4</v>
      </c>
      <c r="AH494" s="238">
        <v>2</v>
      </c>
      <c r="AI494" s="238">
        <v>4</v>
      </c>
      <c r="AJ494" s="238">
        <v>4</v>
      </c>
      <c r="AK494" s="238">
        <v>21</v>
      </c>
      <c r="AL494" s="238">
        <v>61</v>
      </c>
      <c r="AM494" s="238" t="s">
        <v>354</v>
      </c>
      <c r="AN494" s="238">
        <v>5</v>
      </c>
      <c r="AO494" s="238">
        <v>1</v>
      </c>
      <c r="AS494" s="238">
        <v>12</v>
      </c>
      <c r="AT494" s="238">
        <v>9</v>
      </c>
      <c r="AU494" s="238">
        <v>60</v>
      </c>
      <c r="AV494" s="238">
        <v>11</v>
      </c>
      <c r="AW494" s="238">
        <v>24</v>
      </c>
      <c r="CT494" s="238">
        <v>439015.22448269802</v>
      </c>
      <c r="CU494" s="238">
        <v>4972731.13564853</v>
      </c>
      <c r="CV494" s="238">
        <v>44.905393480000001</v>
      </c>
      <c r="CW494" s="238">
        <v>-93.772497950000002</v>
      </c>
      <c r="CX494" s="238" t="s">
        <v>359</v>
      </c>
      <c r="CY494" s="238" t="s">
        <v>1111</v>
      </c>
    </row>
    <row r="495" spans="1:103" x14ac:dyDescent="0.25">
      <c r="A495" s="238">
        <v>702735</v>
      </c>
      <c r="B495" s="238">
        <v>3</v>
      </c>
      <c r="C495" s="238">
        <v>7</v>
      </c>
      <c r="D495" s="238">
        <v>171.80500000000001</v>
      </c>
      <c r="E495" s="238">
        <v>10</v>
      </c>
      <c r="G495" s="238" t="s">
        <v>948</v>
      </c>
      <c r="H495" s="238" t="s">
        <v>354</v>
      </c>
      <c r="I495" s="238">
        <v>25</v>
      </c>
      <c r="K495" s="238">
        <v>19001545</v>
      </c>
      <c r="M495" s="238">
        <v>4</v>
      </c>
      <c r="N495" s="238">
        <v>10</v>
      </c>
      <c r="O495" s="238">
        <v>2019</v>
      </c>
      <c r="P495" s="238" t="s">
        <v>355</v>
      </c>
      <c r="Q495" s="238">
        <v>13</v>
      </c>
      <c r="S495" s="238">
        <v>5</v>
      </c>
      <c r="T495" s="238">
        <v>0</v>
      </c>
      <c r="U495" s="238">
        <v>1</v>
      </c>
      <c r="W495" s="238">
        <v>55</v>
      </c>
      <c r="X495" s="238">
        <v>2</v>
      </c>
      <c r="Y495" s="238">
        <v>1</v>
      </c>
      <c r="Z495" s="238">
        <v>4</v>
      </c>
      <c r="AB495" s="238">
        <v>3</v>
      </c>
      <c r="AC495" s="238">
        <v>98</v>
      </c>
      <c r="AD495" s="238" t="s">
        <v>581</v>
      </c>
      <c r="AF495" s="238" t="s">
        <v>426</v>
      </c>
      <c r="AG495" s="238">
        <v>3</v>
      </c>
      <c r="AH495" s="238">
        <v>2</v>
      </c>
      <c r="AI495" s="238">
        <v>2</v>
      </c>
      <c r="AJ495" s="238">
        <v>4</v>
      </c>
      <c r="AK495" s="238">
        <v>21</v>
      </c>
      <c r="AL495" s="238">
        <v>49</v>
      </c>
      <c r="AM495" s="238" t="s">
        <v>354</v>
      </c>
      <c r="AN495" s="238">
        <v>5</v>
      </c>
      <c r="AO495" s="238">
        <v>1</v>
      </c>
      <c r="AS495" s="238">
        <v>12</v>
      </c>
      <c r="AT495" s="238">
        <v>9</v>
      </c>
      <c r="AU495" s="238">
        <v>60</v>
      </c>
      <c r="AV495" s="238">
        <v>11</v>
      </c>
      <c r="AW495" s="238">
        <v>25</v>
      </c>
      <c r="CT495" s="238">
        <v>439091.79896621802</v>
      </c>
      <c r="CU495" s="238">
        <v>4972720.7592190998</v>
      </c>
      <c r="CV495" s="238">
        <v>44.905306639999999</v>
      </c>
      <c r="CW495" s="238">
        <v>-93.771526820000005</v>
      </c>
      <c r="CX495" s="238" t="s">
        <v>359</v>
      </c>
      <c r="CY495" s="238" t="s">
        <v>1112</v>
      </c>
    </row>
    <row r="496" spans="1:103" x14ac:dyDescent="0.25">
      <c r="A496" s="238">
        <v>355474</v>
      </c>
      <c r="B496" s="238">
        <v>3</v>
      </c>
      <c r="C496" s="238">
        <v>7</v>
      </c>
      <c r="D496" s="238">
        <v>171.83199999999999</v>
      </c>
      <c r="E496" s="238">
        <v>10</v>
      </c>
      <c r="G496" s="238" t="s">
        <v>948</v>
      </c>
      <c r="H496" s="238" t="s">
        <v>354</v>
      </c>
      <c r="I496" s="238">
        <v>25</v>
      </c>
      <c r="K496" s="238">
        <v>16018985</v>
      </c>
      <c r="M496" s="238">
        <v>6</v>
      </c>
      <c r="N496" s="238">
        <v>9</v>
      </c>
      <c r="O496" s="238">
        <v>2016</v>
      </c>
      <c r="P496" s="238" t="s">
        <v>384</v>
      </c>
      <c r="Q496" s="238">
        <v>20</v>
      </c>
      <c r="R496" s="238" t="s">
        <v>356</v>
      </c>
      <c r="S496" s="238">
        <v>3</v>
      </c>
      <c r="T496" s="238">
        <v>0</v>
      </c>
      <c r="U496" s="238">
        <v>1</v>
      </c>
      <c r="W496" s="238">
        <v>17</v>
      </c>
      <c r="X496" s="238">
        <v>2</v>
      </c>
      <c r="Y496" s="238">
        <v>1</v>
      </c>
      <c r="Z496" s="238">
        <v>1</v>
      </c>
      <c r="AB496" s="238">
        <v>1</v>
      </c>
      <c r="AC496" s="238">
        <v>98</v>
      </c>
      <c r="AD496" s="238" t="s">
        <v>581</v>
      </c>
      <c r="AF496" s="238" t="s">
        <v>426</v>
      </c>
      <c r="AG496" s="238">
        <v>4</v>
      </c>
      <c r="AH496" s="238">
        <v>2</v>
      </c>
      <c r="AI496" s="238">
        <v>31</v>
      </c>
      <c r="AJ496" s="238">
        <v>4</v>
      </c>
      <c r="AK496" s="238">
        <v>21</v>
      </c>
      <c r="AL496" s="238">
        <v>45</v>
      </c>
      <c r="AM496" s="238" t="s">
        <v>354</v>
      </c>
      <c r="AN496" s="238">
        <v>5</v>
      </c>
      <c r="AO496" s="238">
        <v>1</v>
      </c>
      <c r="AS496" s="238">
        <v>12</v>
      </c>
      <c r="AT496" s="238">
        <v>9</v>
      </c>
      <c r="AU496" s="238">
        <v>55</v>
      </c>
      <c r="AV496" s="238">
        <v>11</v>
      </c>
      <c r="AW496" s="238">
        <v>24</v>
      </c>
      <c r="CT496" s="238">
        <v>439136.24905511801</v>
      </c>
      <c r="CU496" s="238">
        <v>4972730.24212177</v>
      </c>
      <c r="CV496" s="238">
        <v>44.905395800000001</v>
      </c>
      <c r="CW496" s="238">
        <v>-93.770964960000001</v>
      </c>
      <c r="CX496" s="238" t="s">
        <v>359</v>
      </c>
      <c r="CY496" s="238" t="s">
        <v>1113</v>
      </c>
    </row>
    <row r="497" spans="1:103" x14ac:dyDescent="0.25">
      <c r="A497" s="238">
        <v>848308</v>
      </c>
      <c r="B497" s="238">
        <v>3</v>
      </c>
      <c r="C497" s="238">
        <v>7</v>
      </c>
      <c r="D497" s="238">
        <v>171.857</v>
      </c>
      <c r="E497" s="238">
        <v>10</v>
      </c>
      <c r="G497" s="238" t="s">
        <v>948</v>
      </c>
      <c r="H497" s="238" t="s">
        <v>354</v>
      </c>
      <c r="I497" s="238">
        <v>25</v>
      </c>
      <c r="K497" s="238">
        <v>20508999</v>
      </c>
      <c r="L497" s="238">
        <v>202940819</v>
      </c>
      <c r="M497" s="238">
        <v>10</v>
      </c>
      <c r="N497" s="238">
        <v>20</v>
      </c>
      <c r="O497" s="238">
        <v>2020</v>
      </c>
      <c r="P497" s="238" t="s">
        <v>368</v>
      </c>
      <c r="Q497" s="238">
        <v>18</v>
      </c>
      <c r="R497" s="238" t="s">
        <v>356</v>
      </c>
      <c r="S497" s="238">
        <v>5</v>
      </c>
      <c r="T497" s="238">
        <v>0</v>
      </c>
      <c r="U497" s="238">
        <v>1</v>
      </c>
      <c r="W497" s="238">
        <v>55</v>
      </c>
      <c r="X497" s="238">
        <v>2</v>
      </c>
      <c r="Y497" s="238">
        <v>4</v>
      </c>
      <c r="Z497" s="238">
        <v>4</v>
      </c>
      <c r="AB497" s="238">
        <v>2</v>
      </c>
      <c r="AC497" s="238">
        <v>98</v>
      </c>
      <c r="AD497" s="238">
        <v>7</v>
      </c>
      <c r="AF497" s="238" t="s">
        <v>426</v>
      </c>
      <c r="AG497" s="238">
        <v>3</v>
      </c>
      <c r="AH497" s="238">
        <v>2</v>
      </c>
      <c r="AI497" s="238">
        <v>2</v>
      </c>
      <c r="AJ497" s="238">
        <v>4</v>
      </c>
      <c r="AK497" s="238">
        <v>21</v>
      </c>
      <c r="AL497" s="238">
        <v>39</v>
      </c>
      <c r="AM497" s="238" t="s">
        <v>354</v>
      </c>
      <c r="AN497" s="238">
        <v>5</v>
      </c>
      <c r="AO497" s="238">
        <v>90</v>
      </c>
      <c r="AS497" s="238">
        <v>12</v>
      </c>
      <c r="AT497" s="238">
        <v>9</v>
      </c>
      <c r="AU497" s="238">
        <v>60</v>
      </c>
      <c r="AV497" s="238">
        <v>11</v>
      </c>
      <c r="AW497" s="238">
        <v>24</v>
      </c>
      <c r="CT497" s="238">
        <v>439162.65345864103</v>
      </c>
      <c r="CU497" s="238">
        <v>4972725.3492507003</v>
      </c>
      <c r="CV497" s="238">
        <v>44.905354019999997</v>
      </c>
      <c r="CW497" s="238">
        <v>-93.770629929999998</v>
      </c>
      <c r="CX497" s="238" t="s">
        <v>359</v>
      </c>
      <c r="CY497" s="238" t="s">
        <v>1114</v>
      </c>
    </row>
    <row r="498" spans="1:103" x14ac:dyDescent="0.25">
      <c r="A498" s="238">
        <v>10773624</v>
      </c>
      <c r="B498" s="238">
        <v>3</v>
      </c>
      <c r="C498" s="238">
        <v>7</v>
      </c>
      <c r="D498" s="238">
        <v>171.86799999999999</v>
      </c>
      <c r="E498" s="238">
        <v>10</v>
      </c>
      <c r="G498" s="238" t="s">
        <v>936</v>
      </c>
      <c r="H498" s="238" t="s">
        <v>354</v>
      </c>
      <c r="I498" s="238">
        <v>25</v>
      </c>
      <c r="K498" s="238">
        <v>12001485</v>
      </c>
      <c r="L498" s="238">
        <v>120180031</v>
      </c>
      <c r="M498" s="238">
        <v>1</v>
      </c>
      <c r="N498" s="238">
        <v>18</v>
      </c>
      <c r="O498" s="238">
        <v>2012</v>
      </c>
      <c r="P498" s="238" t="s">
        <v>355</v>
      </c>
      <c r="Q498" s="238">
        <v>4</v>
      </c>
      <c r="S498" s="238">
        <v>5</v>
      </c>
      <c r="T498" s="238">
        <v>0</v>
      </c>
      <c r="U498" s="238">
        <v>1</v>
      </c>
      <c r="V498" s="238">
        <v>4</v>
      </c>
      <c r="W498" s="238">
        <v>54</v>
      </c>
      <c r="X498" s="238">
        <v>2</v>
      </c>
      <c r="Y498" s="238">
        <v>6</v>
      </c>
      <c r="Z498" s="238">
        <v>1</v>
      </c>
      <c r="AA498" s="238">
        <v>1</v>
      </c>
      <c r="AB498" s="238">
        <v>1</v>
      </c>
      <c r="AC498" s="238">
        <v>98</v>
      </c>
      <c r="AD498" s="238" t="s">
        <v>581</v>
      </c>
      <c r="AE498" s="238" t="s">
        <v>1115</v>
      </c>
      <c r="AF498" s="238" t="s">
        <v>426</v>
      </c>
      <c r="AG498" s="238">
        <v>3</v>
      </c>
      <c r="AH498" s="238">
        <v>2</v>
      </c>
      <c r="AI498" s="238">
        <v>2</v>
      </c>
      <c r="AJ498" s="238">
        <v>4</v>
      </c>
      <c r="AK498" s="238">
        <v>21</v>
      </c>
      <c r="AL498" s="238">
        <v>21</v>
      </c>
      <c r="AM498" s="238" t="s">
        <v>354</v>
      </c>
      <c r="AN498" s="238">
        <v>9</v>
      </c>
      <c r="AO498" s="238">
        <v>21</v>
      </c>
      <c r="AP498" s="238">
        <v>6</v>
      </c>
      <c r="AS498" s="238">
        <v>7</v>
      </c>
      <c r="AT498" s="238">
        <v>98</v>
      </c>
      <c r="AU498" s="238">
        <v>55</v>
      </c>
      <c r="AV498" s="238">
        <v>11</v>
      </c>
      <c r="AW498" s="238">
        <v>20</v>
      </c>
      <c r="CT498" s="238">
        <v>439194</v>
      </c>
      <c r="CU498" s="238">
        <v>4972730</v>
      </c>
      <c r="CV498" s="238">
        <v>44.905394200000003</v>
      </c>
      <c r="CW498" s="238">
        <v>-93.770235700000001</v>
      </c>
      <c r="CX498" s="238" t="s">
        <v>359</v>
      </c>
      <c r="CY498" s="238" t="s">
        <v>1116</v>
      </c>
    </row>
    <row r="499" spans="1:103" x14ac:dyDescent="0.25">
      <c r="A499" s="238">
        <v>10701404</v>
      </c>
      <c r="B499" s="238">
        <v>3</v>
      </c>
      <c r="C499" s="238">
        <v>7</v>
      </c>
      <c r="D499" s="238">
        <v>171.887</v>
      </c>
      <c r="E499" s="238">
        <v>10</v>
      </c>
      <c r="G499" s="238" t="s">
        <v>936</v>
      </c>
      <c r="H499" s="238" t="s">
        <v>354</v>
      </c>
      <c r="I499" s="238">
        <v>25</v>
      </c>
      <c r="K499" s="238">
        <v>11015650</v>
      </c>
      <c r="L499" s="238">
        <v>111500030</v>
      </c>
      <c r="M499" s="238">
        <v>5</v>
      </c>
      <c r="N499" s="238">
        <v>24</v>
      </c>
      <c r="O499" s="238">
        <v>2011</v>
      </c>
      <c r="P499" s="238" t="s">
        <v>368</v>
      </c>
      <c r="Q499" s="238">
        <v>23</v>
      </c>
      <c r="S499" s="238">
        <v>5</v>
      </c>
      <c r="T499" s="238">
        <v>0</v>
      </c>
      <c r="U499" s="238">
        <v>2</v>
      </c>
      <c r="V499" s="238">
        <v>8</v>
      </c>
      <c r="W499" s="238">
        <v>16</v>
      </c>
      <c r="X499" s="238">
        <v>2</v>
      </c>
      <c r="Y499" s="238">
        <v>6</v>
      </c>
      <c r="Z499" s="238">
        <v>2</v>
      </c>
      <c r="AB499" s="238">
        <v>1</v>
      </c>
      <c r="AC499" s="238">
        <v>98</v>
      </c>
      <c r="AD499" s="238" t="s">
        <v>481</v>
      </c>
      <c r="AE499" s="238" t="s">
        <v>1117</v>
      </c>
      <c r="AF499" s="238" t="s">
        <v>426</v>
      </c>
      <c r="AG499" s="238">
        <v>8</v>
      </c>
      <c r="AH499" s="238">
        <v>2</v>
      </c>
      <c r="AI499" s="238">
        <v>4</v>
      </c>
      <c r="AJ499" s="238">
        <v>4</v>
      </c>
      <c r="AK499" s="238">
        <v>21</v>
      </c>
      <c r="AL499" s="238">
        <v>61</v>
      </c>
      <c r="AM499" s="238" t="s">
        <v>354</v>
      </c>
      <c r="AN499" s="238">
        <v>5</v>
      </c>
      <c r="AO499" s="238">
        <v>1</v>
      </c>
      <c r="AS499" s="238">
        <v>7</v>
      </c>
      <c r="AT499" s="238">
        <v>98</v>
      </c>
      <c r="AU499" s="238">
        <v>55</v>
      </c>
      <c r="AV499" s="238">
        <v>11</v>
      </c>
      <c r="AW499" s="238">
        <v>20</v>
      </c>
      <c r="AX499" s="238">
        <v>2</v>
      </c>
      <c r="AY499" s="238">
        <v>2</v>
      </c>
      <c r="AZ499" s="238">
        <v>3</v>
      </c>
      <c r="BA499" s="238">
        <v>21</v>
      </c>
      <c r="BB499" s="238">
        <v>42</v>
      </c>
      <c r="BC499" s="238" t="s">
        <v>354</v>
      </c>
      <c r="BD499" s="238">
        <v>5</v>
      </c>
      <c r="BE499" s="238">
        <v>1</v>
      </c>
      <c r="BI499" s="238">
        <v>7</v>
      </c>
      <c r="BJ499" s="238">
        <v>98</v>
      </c>
      <c r="BK499" s="238">
        <v>55</v>
      </c>
      <c r="BL499" s="238">
        <v>11</v>
      </c>
      <c r="BM499" s="238">
        <v>20</v>
      </c>
      <c r="CT499" s="238">
        <v>439224</v>
      </c>
      <c r="CU499" s="238">
        <v>4972730</v>
      </c>
      <c r="CV499" s="238">
        <v>44.905397100000002</v>
      </c>
      <c r="CW499" s="238">
        <v>-93.769850599999998</v>
      </c>
      <c r="CX499" s="238" t="s">
        <v>359</v>
      </c>
      <c r="CY499" s="238" t="s">
        <v>1118</v>
      </c>
    </row>
    <row r="500" spans="1:103" x14ac:dyDescent="0.25">
      <c r="A500" s="238">
        <v>10706357</v>
      </c>
      <c r="B500" s="238">
        <v>3</v>
      </c>
      <c r="C500" s="238">
        <v>7</v>
      </c>
      <c r="D500" s="238">
        <v>171.97800000000001</v>
      </c>
      <c r="E500" s="238">
        <v>27</v>
      </c>
      <c r="F500" s="238" t="s">
        <v>1119</v>
      </c>
      <c r="H500" s="238" t="s">
        <v>354</v>
      </c>
      <c r="I500" s="238">
        <v>25</v>
      </c>
      <c r="K500" s="238">
        <v>11000188</v>
      </c>
      <c r="L500" s="238">
        <v>110110170</v>
      </c>
      <c r="M500" s="238">
        <v>1</v>
      </c>
      <c r="N500" s="238">
        <v>10</v>
      </c>
      <c r="O500" s="238">
        <v>2011</v>
      </c>
      <c r="P500" s="238" t="s">
        <v>361</v>
      </c>
      <c r="Q500" s="238">
        <v>13</v>
      </c>
      <c r="S500" s="238">
        <v>4</v>
      </c>
      <c r="T500" s="238">
        <v>0</v>
      </c>
      <c r="U500" s="238">
        <v>1</v>
      </c>
      <c r="V500" s="238">
        <v>90</v>
      </c>
      <c r="W500" s="238">
        <v>83</v>
      </c>
      <c r="X500" s="238">
        <v>2</v>
      </c>
      <c r="Y500" s="238">
        <v>1</v>
      </c>
      <c r="Z500" s="238">
        <v>4</v>
      </c>
      <c r="AA500" s="238">
        <v>2</v>
      </c>
      <c r="AB500" s="238">
        <v>5</v>
      </c>
      <c r="AC500" s="238">
        <v>98</v>
      </c>
      <c r="AD500" s="238" t="s">
        <v>430</v>
      </c>
      <c r="AE500" s="238" t="s">
        <v>850</v>
      </c>
      <c r="AF500" s="238" t="s">
        <v>426</v>
      </c>
      <c r="AG500" s="238">
        <v>3</v>
      </c>
      <c r="AH500" s="238">
        <v>2</v>
      </c>
      <c r="AI500" s="238">
        <v>3</v>
      </c>
      <c r="AJ500" s="238">
        <v>3</v>
      </c>
      <c r="AK500" s="238">
        <v>21</v>
      </c>
      <c r="AL500" s="238">
        <v>54</v>
      </c>
      <c r="AM500" s="238" t="s">
        <v>354</v>
      </c>
      <c r="AN500" s="238">
        <v>5</v>
      </c>
      <c r="AS500" s="238">
        <v>7</v>
      </c>
      <c r="AT500" s="238">
        <v>98</v>
      </c>
      <c r="AU500" s="238">
        <v>55</v>
      </c>
      <c r="AV500" s="238">
        <v>11</v>
      </c>
      <c r="AW500" s="238">
        <v>22</v>
      </c>
      <c r="CT500" s="238">
        <v>439370</v>
      </c>
      <c r="CU500" s="238">
        <v>4972730</v>
      </c>
      <c r="CV500" s="238">
        <v>44.905411100000002</v>
      </c>
      <c r="CW500" s="238">
        <v>-93.768004899999994</v>
      </c>
      <c r="CX500" s="238" t="s">
        <v>359</v>
      </c>
      <c r="CY500" s="238" t="s">
        <v>1120</v>
      </c>
    </row>
    <row r="501" spans="1:103" x14ac:dyDescent="0.25">
      <c r="A501" s="238">
        <v>762335</v>
      </c>
      <c r="B501" s="238">
        <v>3</v>
      </c>
      <c r="C501" s="238">
        <v>7</v>
      </c>
      <c r="D501" s="238">
        <v>172.07</v>
      </c>
      <c r="E501" s="238">
        <v>27</v>
      </c>
      <c r="F501" s="238" t="s">
        <v>1119</v>
      </c>
      <c r="H501" s="238" t="s">
        <v>354</v>
      </c>
      <c r="I501" s="238">
        <v>25</v>
      </c>
      <c r="K501" s="238">
        <v>19513666</v>
      </c>
      <c r="M501" s="238">
        <v>11</v>
      </c>
      <c r="N501" s="238">
        <v>10</v>
      </c>
      <c r="O501" s="238">
        <v>2019</v>
      </c>
      <c r="P501" s="238" t="s">
        <v>366</v>
      </c>
      <c r="Q501" s="238">
        <v>15</v>
      </c>
      <c r="R501" s="238">
        <v>98</v>
      </c>
      <c r="S501" s="238">
        <v>3</v>
      </c>
      <c r="T501" s="238">
        <v>0</v>
      </c>
      <c r="U501" s="238">
        <v>3</v>
      </c>
      <c r="V501" s="238">
        <v>13</v>
      </c>
      <c r="W501" s="238">
        <v>10</v>
      </c>
      <c r="X501" s="238">
        <v>2</v>
      </c>
      <c r="Y501" s="238">
        <v>1</v>
      </c>
      <c r="Z501" s="238">
        <v>4</v>
      </c>
      <c r="AB501" s="238">
        <v>5</v>
      </c>
      <c r="AC501" s="238">
        <v>98</v>
      </c>
      <c r="AD501" s="238">
        <v>7</v>
      </c>
      <c r="AF501" s="238" t="s">
        <v>426</v>
      </c>
      <c r="AG501" s="238">
        <v>7</v>
      </c>
      <c r="AH501" s="238">
        <v>2</v>
      </c>
      <c r="AI501" s="238">
        <v>3</v>
      </c>
      <c r="AJ501" s="238">
        <v>3</v>
      </c>
      <c r="AK501" s="238">
        <v>27</v>
      </c>
      <c r="AL501" s="238">
        <v>40</v>
      </c>
      <c r="AM501" s="238" t="s">
        <v>354</v>
      </c>
      <c r="AN501" s="238">
        <v>5</v>
      </c>
      <c r="AO501" s="238">
        <v>1</v>
      </c>
      <c r="AS501" s="238">
        <v>12</v>
      </c>
      <c r="AT501" s="238">
        <v>98</v>
      </c>
      <c r="AU501" s="238">
        <v>55</v>
      </c>
      <c r="AV501" s="238">
        <v>11</v>
      </c>
      <c r="AW501" s="238">
        <v>21</v>
      </c>
      <c r="AX501" s="238">
        <v>2</v>
      </c>
      <c r="AY501" s="238">
        <v>5</v>
      </c>
      <c r="AZ501" s="238">
        <v>3</v>
      </c>
      <c r="BA501" s="238">
        <v>21</v>
      </c>
      <c r="BB501" s="238">
        <v>38</v>
      </c>
      <c r="BC501" s="238" t="s">
        <v>363</v>
      </c>
      <c r="BD501" s="238">
        <v>5</v>
      </c>
      <c r="BE501" s="238">
        <v>1</v>
      </c>
      <c r="BI501" s="238">
        <v>12</v>
      </c>
      <c r="BJ501" s="238">
        <v>98</v>
      </c>
      <c r="BK501" s="238">
        <v>55</v>
      </c>
      <c r="BL501" s="238">
        <v>11</v>
      </c>
      <c r="BM501" s="238">
        <v>21</v>
      </c>
      <c r="BN501" s="238">
        <v>2</v>
      </c>
      <c r="BO501" s="238">
        <v>4</v>
      </c>
      <c r="BP501" s="238">
        <v>4</v>
      </c>
      <c r="BQ501" s="238">
        <v>27</v>
      </c>
      <c r="BR501" s="238">
        <v>43</v>
      </c>
      <c r="BS501" s="238" t="s">
        <v>363</v>
      </c>
      <c r="BT501" s="238">
        <v>5</v>
      </c>
      <c r="BU501" s="238">
        <v>70</v>
      </c>
      <c r="BY501" s="238">
        <v>12</v>
      </c>
      <c r="BZ501" s="238">
        <v>98</v>
      </c>
      <c r="CA501" s="238">
        <v>55</v>
      </c>
      <c r="CB501" s="238">
        <v>11</v>
      </c>
      <c r="CC501" s="238">
        <v>21</v>
      </c>
      <c r="CT501" s="238">
        <v>439505.55414444202</v>
      </c>
      <c r="CU501" s="238">
        <v>4972721.1159089003</v>
      </c>
      <c r="CV501" s="238">
        <v>44.905345140000001</v>
      </c>
      <c r="CW501" s="238">
        <v>-93.766286280000003</v>
      </c>
      <c r="CX501" s="238" t="s">
        <v>359</v>
      </c>
      <c r="CY501" s="238" t="s">
        <v>1121</v>
      </c>
    </row>
    <row r="502" spans="1:103" x14ac:dyDescent="0.25">
      <c r="A502" s="238">
        <v>10800353</v>
      </c>
      <c r="B502" s="238">
        <v>3</v>
      </c>
      <c r="C502" s="238">
        <v>7</v>
      </c>
      <c r="D502" s="238">
        <v>172.398</v>
      </c>
      <c r="E502" s="238">
        <v>27</v>
      </c>
      <c r="F502" s="238" t="s">
        <v>1119</v>
      </c>
      <c r="H502" s="238" t="s">
        <v>354</v>
      </c>
      <c r="I502" s="238">
        <v>25</v>
      </c>
      <c r="K502" s="238">
        <v>12004097</v>
      </c>
      <c r="L502" s="238">
        <v>122040010</v>
      </c>
      <c r="M502" s="238">
        <v>7</v>
      </c>
      <c r="N502" s="238">
        <v>21</v>
      </c>
      <c r="O502" s="238">
        <v>2012</v>
      </c>
      <c r="P502" s="238" t="s">
        <v>364</v>
      </c>
      <c r="Q502" s="238">
        <v>17</v>
      </c>
      <c r="S502" s="238">
        <v>4</v>
      </c>
      <c r="T502" s="238">
        <v>0</v>
      </c>
      <c r="U502" s="238">
        <v>2</v>
      </c>
      <c r="V502" s="238">
        <v>1</v>
      </c>
      <c r="W502" s="238">
        <v>10</v>
      </c>
      <c r="X502" s="238">
        <v>2</v>
      </c>
      <c r="Y502" s="238">
        <v>1</v>
      </c>
      <c r="Z502" s="238">
        <v>1</v>
      </c>
      <c r="AB502" s="238">
        <v>1</v>
      </c>
      <c r="AC502" s="238">
        <v>98</v>
      </c>
      <c r="AD502" s="238" t="s">
        <v>430</v>
      </c>
      <c r="AE502" s="238" t="s">
        <v>1122</v>
      </c>
      <c r="AF502" s="238" t="s">
        <v>426</v>
      </c>
      <c r="AG502" s="238">
        <v>7</v>
      </c>
      <c r="AH502" s="238">
        <v>2</v>
      </c>
      <c r="AI502" s="238">
        <v>3</v>
      </c>
      <c r="AJ502" s="238">
        <v>3</v>
      </c>
      <c r="AK502" s="238">
        <v>21</v>
      </c>
      <c r="AL502" s="238">
        <v>47</v>
      </c>
      <c r="AM502" s="238" t="s">
        <v>354</v>
      </c>
      <c r="AN502" s="238">
        <v>1</v>
      </c>
      <c r="AO502" s="238">
        <v>18</v>
      </c>
      <c r="AS502" s="238">
        <v>7</v>
      </c>
      <c r="AT502" s="238">
        <v>98</v>
      </c>
      <c r="AU502" s="238">
        <v>45</v>
      </c>
      <c r="AV502" s="238">
        <v>11</v>
      </c>
      <c r="AW502" s="238">
        <v>21</v>
      </c>
      <c r="AX502" s="238">
        <v>2</v>
      </c>
      <c r="AY502" s="238">
        <v>3</v>
      </c>
      <c r="BA502" s="238">
        <v>21</v>
      </c>
      <c r="BB502" s="238">
        <v>53</v>
      </c>
      <c r="BC502" s="238" t="s">
        <v>354</v>
      </c>
      <c r="BD502" s="238">
        <v>5</v>
      </c>
      <c r="BE502" s="238">
        <v>1</v>
      </c>
      <c r="BI502" s="238">
        <v>7</v>
      </c>
      <c r="BJ502" s="238">
        <v>98</v>
      </c>
      <c r="BK502" s="238">
        <v>45</v>
      </c>
      <c r="BL502" s="238">
        <v>11</v>
      </c>
      <c r="BM502" s="238">
        <v>21</v>
      </c>
      <c r="CT502" s="238">
        <v>440044</v>
      </c>
      <c r="CU502" s="238">
        <v>4972688</v>
      </c>
      <c r="CV502" s="238">
        <v>44.905097099999999</v>
      </c>
      <c r="CW502" s="238">
        <v>-93.759463299999993</v>
      </c>
      <c r="CX502" s="238" t="s">
        <v>359</v>
      </c>
      <c r="CY502" s="238" t="s">
        <v>1123</v>
      </c>
    </row>
    <row r="503" spans="1:103" x14ac:dyDescent="0.25">
      <c r="A503" s="238">
        <v>592300</v>
      </c>
      <c r="B503" s="238">
        <v>3</v>
      </c>
      <c r="C503" s="238">
        <v>7</v>
      </c>
      <c r="D503" s="238">
        <v>172.399</v>
      </c>
      <c r="E503" s="238">
        <v>27</v>
      </c>
      <c r="F503" s="238" t="s">
        <v>1119</v>
      </c>
      <c r="H503" s="238" t="s">
        <v>354</v>
      </c>
      <c r="I503" s="238">
        <v>25</v>
      </c>
      <c r="K503" s="238">
        <v>18001812</v>
      </c>
      <c r="M503" s="238">
        <v>4</v>
      </c>
      <c r="N503" s="238">
        <v>19</v>
      </c>
      <c r="O503" s="238">
        <v>2018</v>
      </c>
      <c r="P503" s="238" t="s">
        <v>384</v>
      </c>
      <c r="Q503" s="238">
        <v>16</v>
      </c>
      <c r="R503" s="238" t="s">
        <v>369</v>
      </c>
      <c r="S503" s="238">
        <v>5</v>
      </c>
      <c r="T503" s="238">
        <v>0</v>
      </c>
      <c r="U503" s="238">
        <v>2</v>
      </c>
      <c r="V503" s="238">
        <v>11</v>
      </c>
      <c r="W503" s="238">
        <v>10</v>
      </c>
      <c r="X503" s="238">
        <v>3</v>
      </c>
      <c r="Y503" s="238">
        <v>1</v>
      </c>
      <c r="Z503" s="238">
        <v>1</v>
      </c>
      <c r="AB503" s="238">
        <v>1</v>
      </c>
      <c r="AC503" s="238">
        <v>98</v>
      </c>
      <c r="AD503" s="238" t="s">
        <v>581</v>
      </c>
      <c r="AF503" s="238" t="s">
        <v>426</v>
      </c>
      <c r="AG503" s="238">
        <v>6</v>
      </c>
      <c r="AH503" s="238">
        <v>2</v>
      </c>
      <c r="AI503" s="238">
        <v>3</v>
      </c>
      <c r="AJ503" s="238">
        <v>3</v>
      </c>
      <c r="AK503" s="238">
        <v>21</v>
      </c>
      <c r="AL503" s="238">
        <v>48</v>
      </c>
      <c r="AM503" s="238" t="s">
        <v>354</v>
      </c>
      <c r="AN503" s="238">
        <v>5</v>
      </c>
      <c r="AO503" s="238">
        <v>1</v>
      </c>
      <c r="AS503" s="238">
        <v>12</v>
      </c>
      <c r="AT503" s="238">
        <v>9</v>
      </c>
      <c r="AU503" s="238">
        <v>55</v>
      </c>
      <c r="AV503" s="238">
        <v>13</v>
      </c>
      <c r="AW503" s="238">
        <v>24</v>
      </c>
      <c r="AX503" s="238">
        <v>2</v>
      </c>
      <c r="AY503" s="238">
        <v>2</v>
      </c>
      <c r="AZ503" s="238">
        <v>1</v>
      </c>
      <c r="BA503" s="238">
        <v>31</v>
      </c>
      <c r="BB503" s="238">
        <v>43</v>
      </c>
      <c r="BC503" s="238" t="s">
        <v>354</v>
      </c>
      <c r="BD503" s="238">
        <v>5</v>
      </c>
      <c r="BE503" s="238">
        <v>2</v>
      </c>
      <c r="BI503" s="238">
        <v>12</v>
      </c>
      <c r="BJ503" s="238">
        <v>23</v>
      </c>
      <c r="BK503" s="238">
        <v>30</v>
      </c>
      <c r="BL503" s="238">
        <v>11</v>
      </c>
      <c r="BM503" s="238">
        <v>21</v>
      </c>
      <c r="CT503" s="238">
        <v>440042.62578480103</v>
      </c>
      <c r="CU503" s="238">
        <v>4972675.6345216697</v>
      </c>
      <c r="CV503" s="238">
        <v>44.904981190000001</v>
      </c>
      <c r="CW503" s="238">
        <v>-93.759478369999997</v>
      </c>
      <c r="CX503" s="238" t="s">
        <v>359</v>
      </c>
      <c r="CY503" s="238" t="s">
        <v>1124</v>
      </c>
    </row>
    <row r="504" spans="1:103" x14ac:dyDescent="0.25">
      <c r="A504" s="238">
        <v>813022</v>
      </c>
      <c r="B504" s="238">
        <v>3</v>
      </c>
      <c r="C504" s="238">
        <v>7</v>
      </c>
      <c r="D504" s="238">
        <v>172.40700000000001</v>
      </c>
      <c r="E504" s="238">
        <v>27</v>
      </c>
      <c r="F504" s="238" t="s">
        <v>1119</v>
      </c>
      <c r="H504" s="238" t="s">
        <v>354</v>
      </c>
      <c r="I504" s="238">
        <v>25</v>
      </c>
      <c r="K504" s="238">
        <v>20002399</v>
      </c>
      <c r="L504" s="238">
        <v>201570109</v>
      </c>
      <c r="M504" s="238">
        <v>6</v>
      </c>
      <c r="N504" s="238">
        <v>5</v>
      </c>
      <c r="O504" s="238">
        <v>2020</v>
      </c>
      <c r="P504" s="238" t="s">
        <v>362</v>
      </c>
      <c r="Q504" s="238">
        <v>18</v>
      </c>
      <c r="S504" s="238">
        <v>5</v>
      </c>
      <c r="T504" s="238">
        <v>0</v>
      </c>
      <c r="U504" s="238">
        <v>2</v>
      </c>
      <c r="V504" s="238">
        <v>5</v>
      </c>
      <c r="W504" s="238">
        <v>10</v>
      </c>
      <c r="X504" s="238">
        <v>3</v>
      </c>
      <c r="Y504" s="238">
        <v>1</v>
      </c>
      <c r="Z504" s="238">
        <v>1</v>
      </c>
      <c r="AB504" s="238">
        <v>1</v>
      </c>
      <c r="AC504" s="238">
        <v>98</v>
      </c>
      <c r="AD504" s="238">
        <v>7</v>
      </c>
      <c r="AF504" s="238" t="s">
        <v>426</v>
      </c>
      <c r="AG504" s="238">
        <v>10</v>
      </c>
      <c r="AH504" s="238">
        <v>2</v>
      </c>
      <c r="AI504" s="238">
        <v>2</v>
      </c>
      <c r="AJ504" s="238">
        <v>2</v>
      </c>
      <c r="AK504" s="238">
        <v>21</v>
      </c>
      <c r="AL504" s="238">
        <v>62</v>
      </c>
      <c r="AM504" s="238" t="s">
        <v>363</v>
      </c>
      <c r="AN504" s="238">
        <v>5</v>
      </c>
      <c r="AO504" s="238">
        <v>90</v>
      </c>
      <c r="AS504" s="238">
        <v>12</v>
      </c>
      <c r="AT504" s="238">
        <v>9</v>
      </c>
      <c r="AU504" s="238">
        <v>30</v>
      </c>
      <c r="AV504" s="238">
        <v>11</v>
      </c>
      <c r="AW504" s="238">
        <v>21</v>
      </c>
      <c r="AX504" s="238">
        <v>2</v>
      </c>
      <c r="AY504" s="238">
        <v>3</v>
      </c>
      <c r="AZ504" s="238">
        <v>3</v>
      </c>
      <c r="BA504" s="238">
        <v>21</v>
      </c>
      <c r="BB504" s="238">
        <v>23</v>
      </c>
      <c r="BC504" s="238" t="s">
        <v>363</v>
      </c>
      <c r="BD504" s="238">
        <v>5</v>
      </c>
      <c r="BE504" s="238">
        <v>1</v>
      </c>
      <c r="BI504" s="238">
        <v>12</v>
      </c>
      <c r="BJ504" s="238">
        <v>9</v>
      </c>
      <c r="BK504" s="238">
        <v>50</v>
      </c>
      <c r="BL504" s="238">
        <v>11</v>
      </c>
      <c r="BM504" s="238">
        <v>21</v>
      </c>
      <c r="CT504" s="238">
        <v>440046.33046253701</v>
      </c>
      <c r="CU504" s="238">
        <v>4972688.1052489402</v>
      </c>
      <c r="CV504" s="238">
        <v>44.905093749999999</v>
      </c>
      <c r="CW504" s="238">
        <v>-93.759432930000003</v>
      </c>
      <c r="CX504" s="238" t="s">
        <v>359</v>
      </c>
      <c r="CY504" s="238" t="s">
        <v>1125</v>
      </c>
    </row>
    <row r="505" spans="1:103" x14ac:dyDescent="0.25">
      <c r="A505" s="238">
        <v>10795099</v>
      </c>
      <c r="B505" s="238">
        <v>3</v>
      </c>
      <c r="C505" s="238">
        <v>7</v>
      </c>
      <c r="D505" s="238">
        <v>172.471</v>
      </c>
      <c r="E505" s="238">
        <v>27</v>
      </c>
      <c r="F505" s="238" t="s">
        <v>1119</v>
      </c>
      <c r="H505" s="238" t="s">
        <v>354</v>
      </c>
      <c r="I505" s="238">
        <v>25</v>
      </c>
      <c r="K505" s="238">
        <v>12002135</v>
      </c>
      <c r="L505" s="238">
        <v>121120127</v>
      </c>
      <c r="M505" s="238">
        <v>4</v>
      </c>
      <c r="N505" s="238">
        <v>21</v>
      </c>
      <c r="O505" s="238">
        <v>2012</v>
      </c>
      <c r="P505" s="238" t="s">
        <v>364</v>
      </c>
      <c r="Q505" s="238">
        <v>17</v>
      </c>
      <c r="S505" s="238">
        <v>5</v>
      </c>
      <c r="T505" s="238">
        <v>0</v>
      </c>
      <c r="U505" s="238">
        <v>2</v>
      </c>
      <c r="V505" s="238">
        <v>1</v>
      </c>
      <c r="W505" s="238">
        <v>11</v>
      </c>
      <c r="X505" s="238">
        <v>90</v>
      </c>
      <c r="Y505" s="238">
        <v>1</v>
      </c>
      <c r="Z505" s="238">
        <v>2</v>
      </c>
      <c r="AA505" s="238">
        <v>2</v>
      </c>
      <c r="AB505" s="238">
        <v>2</v>
      </c>
      <c r="AC505" s="238">
        <v>98</v>
      </c>
      <c r="AD505" s="238" t="s">
        <v>1126</v>
      </c>
      <c r="AE505" s="238" t="s">
        <v>430</v>
      </c>
      <c r="AF505" s="238" t="s">
        <v>426</v>
      </c>
      <c r="AG505" s="238">
        <v>7</v>
      </c>
      <c r="AH505" s="238">
        <v>3</v>
      </c>
      <c r="AI505" s="238">
        <v>1</v>
      </c>
      <c r="AJ505" s="238">
        <v>1</v>
      </c>
      <c r="AK505" s="238">
        <v>1</v>
      </c>
      <c r="AO505" s="238">
        <v>1</v>
      </c>
      <c r="AP505" s="238">
        <v>1</v>
      </c>
      <c r="AS505" s="238">
        <v>7</v>
      </c>
      <c r="AT505" s="238">
        <v>98</v>
      </c>
      <c r="AU505" s="238">
        <v>25</v>
      </c>
      <c r="AV505" s="238">
        <v>11</v>
      </c>
      <c r="AW505" s="238">
        <v>21</v>
      </c>
      <c r="AX505" s="238">
        <v>2</v>
      </c>
      <c r="AY505" s="238">
        <v>2</v>
      </c>
      <c r="AZ505" s="238">
        <v>3</v>
      </c>
      <c r="BA505" s="238">
        <v>33</v>
      </c>
      <c r="BB505" s="238">
        <v>75</v>
      </c>
      <c r="BC505" s="238" t="s">
        <v>354</v>
      </c>
      <c r="BD505" s="238">
        <v>5</v>
      </c>
      <c r="BE505" s="238">
        <v>15</v>
      </c>
      <c r="BF505" s="238">
        <v>11</v>
      </c>
      <c r="BI505" s="238">
        <v>7</v>
      </c>
      <c r="BJ505" s="238">
        <v>98</v>
      </c>
      <c r="BK505" s="238">
        <v>25</v>
      </c>
      <c r="BL505" s="238">
        <v>11</v>
      </c>
      <c r="BM505" s="238">
        <v>21</v>
      </c>
      <c r="CT505" s="238">
        <v>440155</v>
      </c>
      <c r="CU505" s="238">
        <v>4972649</v>
      </c>
      <c r="CV505" s="238">
        <v>44.904747</v>
      </c>
      <c r="CW505" s="238">
        <v>-93.758056199999999</v>
      </c>
      <c r="CX505" s="238" t="s">
        <v>359</v>
      </c>
      <c r="CY505" s="238" t="s">
        <v>1127</v>
      </c>
    </row>
    <row r="506" spans="1:103" x14ac:dyDescent="0.25">
      <c r="A506" s="238">
        <v>10745137</v>
      </c>
      <c r="B506" s="238">
        <v>3</v>
      </c>
      <c r="C506" s="238">
        <v>7</v>
      </c>
      <c r="D506" s="238">
        <v>172.57300000000001</v>
      </c>
      <c r="E506" s="238">
        <v>27</v>
      </c>
      <c r="F506" s="238" t="s">
        <v>1128</v>
      </c>
      <c r="H506" s="238" t="s">
        <v>354</v>
      </c>
      <c r="I506" s="238">
        <v>25</v>
      </c>
      <c r="K506" s="238">
        <v>11005838</v>
      </c>
      <c r="L506" s="238">
        <v>112640099</v>
      </c>
      <c r="M506" s="238">
        <v>9</v>
      </c>
      <c r="N506" s="238">
        <v>20</v>
      </c>
      <c r="O506" s="238">
        <v>2011</v>
      </c>
      <c r="P506" s="238" t="s">
        <v>368</v>
      </c>
      <c r="Q506" s="238">
        <v>14</v>
      </c>
      <c r="S506" s="238">
        <v>5</v>
      </c>
      <c r="T506" s="238">
        <v>0</v>
      </c>
      <c r="U506" s="238">
        <v>1</v>
      </c>
      <c r="V506" s="238">
        <v>90</v>
      </c>
      <c r="W506" s="238">
        <v>85</v>
      </c>
      <c r="X506" s="238">
        <v>2</v>
      </c>
      <c r="Y506" s="238">
        <v>1</v>
      </c>
      <c r="Z506" s="238">
        <v>1</v>
      </c>
      <c r="AB506" s="238">
        <v>1</v>
      </c>
      <c r="AC506" s="238">
        <v>98</v>
      </c>
      <c r="AD506" s="238" t="s">
        <v>1129</v>
      </c>
      <c r="AE506" s="238" t="s">
        <v>1130</v>
      </c>
      <c r="AF506" s="238" t="s">
        <v>426</v>
      </c>
      <c r="AG506" s="238">
        <v>4</v>
      </c>
      <c r="AH506" s="238">
        <v>2</v>
      </c>
      <c r="AI506" s="238">
        <v>4</v>
      </c>
      <c r="AJ506" s="238">
        <v>3</v>
      </c>
      <c r="AK506" s="238">
        <v>21</v>
      </c>
      <c r="AL506" s="238">
        <v>42</v>
      </c>
      <c r="AM506" s="238" t="s">
        <v>363</v>
      </c>
      <c r="AN506" s="238">
        <v>5</v>
      </c>
      <c r="AO506" s="238">
        <v>1</v>
      </c>
      <c r="AS506" s="238">
        <v>7</v>
      </c>
      <c r="AT506" s="238">
        <v>98</v>
      </c>
      <c r="AU506" s="238">
        <v>45</v>
      </c>
      <c r="AV506" s="238">
        <v>11</v>
      </c>
      <c r="AW506" s="238">
        <v>20</v>
      </c>
      <c r="CT506" s="238">
        <v>440294</v>
      </c>
      <c r="CU506" s="238">
        <v>4972562</v>
      </c>
      <c r="CV506" s="238">
        <v>44.903982800000001</v>
      </c>
      <c r="CW506" s="238">
        <v>-93.756279399999997</v>
      </c>
      <c r="CX506" s="238" t="s">
        <v>359</v>
      </c>
      <c r="CY506" s="238" t="s">
        <v>1131</v>
      </c>
    </row>
    <row r="507" spans="1:103" x14ac:dyDescent="0.25">
      <c r="A507" s="238">
        <v>10957616</v>
      </c>
      <c r="B507" s="238">
        <v>3</v>
      </c>
      <c r="C507" s="238">
        <v>7</v>
      </c>
      <c r="D507" s="238">
        <v>172.57300000000001</v>
      </c>
      <c r="E507" s="238">
        <v>27</v>
      </c>
      <c r="F507" s="238" t="s">
        <v>1128</v>
      </c>
      <c r="H507" s="238" t="s">
        <v>354</v>
      </c>
      <c r="I507" s="238">
        <v>25</v>
      </c>
      <c r="K507" s="238">
        <v>14002219</v>
      </c>
      <c r="L507" s="238">
        <v>141300104</v>
      </c>
      <c r="M507" s="238">
        <v>5</v>
      </c>
      <c r="N507" s="238">
        <v>10</v>
      </c>
      <c r="O507" s="238">
        <v>2014</v>
      </c>
      <c r="P507" s="238" t="s">
        <v>364</v>
      </c>
      <c r="Q507" s="238">
        <v>17</v>
      </c>
      <c r="S507" s="238">
        <v>5</v>
      </c>
      <c r="T507" s="238">
        <v>0</v>
      </c>
      <c r="U507" s="238">
        <v>1</v>
      </c>
      <c r="V507" s="238">
        <v>7</v>
      </c>
      <c r="W507" s="238">
        <v>32</v>
      </c>
      <c r="X507" s="238">
        <v>4</v>
      </c>
      <c r="Y507" s="238">
        <v>1</v>
      </c>
      <c r="Z507" s="238">
        <v>2</v>
      </c>
      <c r="AB507" s="238">
        <v>1</v>
      </c>
      <c r="AC507" s="238">
        <v>98</v>
      </c>
      <c r="AD507" s="238" t="s">
        <v>430</v>
      </c>
      <c r="AE507" s="238" t="s">
        <v>1132</v>
      </c>
      <c r="AF507" s="238" t="s">
        <v>426</v>
      </c>
      <c r="AG507" s="238">
        <v>3</v>
      </c>
      <c r="AH507" s="238">
        <v>2</v>
      </c>
      <c r="AI507" s="238">
        <v>2</v>
      </c>
      <c r="AJ507" s="238">
        <v>3</v>
      </c>
      <c r="AK507" s="238">
        <v>21</v>
      </c>
      <c r="AL507" s="238">
        <v>61</v>
      </c>
      <c r="AM507" s="238" t="s">
        <v>363</v>
      </c>
      <c r="AN507" s="238">
        <v>5</v>
      </c>
      <c r="AO507" s="238">
        <v>15</v>
      </c>
      <c r="AP507" s="238">
        <v>21</v>
      </c>
      <c r="AS507" s="238">
        <v>7</v>
      </c>
      <c r="AT507" s="238">
        <v>98</v>
      </c>
      <c r="AU507" s="238">
        <v>45</v>
      </c>
      <c r="AV507" s="238">
        <v>10</v>
      </c>
      <c r="AW507" s="238">
        <v>21</v>
      </c>
      <c r="CT507" s="238">
        <v>440294</v>
      </c>
      <c r="CU507" s="238">
        <v>4972562</v>
      </c>
      <c r="CV507" s="238">
        <v>44.903982800000001</v>
      </c>
      <c r="CW507" s="238">
        <v>-93.756279399999997</v>
      </c>
      <c r="CX507" s="238" t="s">
        <v>359</v>
      </c>
      <c r="CY507" s="238" t="e">
        <v>#NAME?</v>
      </c>
    </row>
    <row r="508" spans="1:103" x14ac:dyDescent="0.25">
      <c r="A508" s="238">
        <v>568179</v>
      </c>
      <c r="B508" s="238">
        <v>3</v>
      </c>
      <c r="C508" s="238">
        <v>7</v>
      </c>
      <c r="D508" s="238">
        <v>172.703</v>
      </c>
      <c r="E508" s="238">
        <v>27</v>
      </c>
      <c r="F508" s="238" t="s">
        <v>1128</v>
      </c>
      <c r="H508" s="238" t="s">
        <v>354</v>
      </c>
      <c r="I508" s="238">
        <v>25</v>
      </c>
      <c r="K508" s="238">
        <v>18000805</v>
      </c>
      <c r="M508" s="238">
        <v>2</v>
      </c>
      <c r="N508" s="238">
        <v>22</v>
      </c>
      <c r="O508" s="238">
        <v>2018</v>
      </c>
      <c r="P508" s="238" t="s">
        <v>384</v>
      </c>
      <c r="Q508" s="238">
        <v>8</v>
      </c>
      <c r="S508" s="238">
        <v>5</v>
      </c>
      <c r="T508" s="238">
        <v>0</v>
      </c>
      <c r="U508" s="238">
        <v>2</v>
      </c>
      <c r="V508" s="238">
        <v>90</v>
      </c>
      <c r="W508" s="238">
        <v>10</v>
      </c>
      <c r="X508" s="238">
        <v>4</v>
      </c>
      <c r="Y508" s="238">
        <v>1</v>
      </c>
      <c r="Z508" s="238">
        <v>2</v>
      </c>
      <c r="AB508" s="238">
        <v>1</v>
      </c>
      <c r="AC508" s="238">
        <v>98</v>
      </c>
      <c r="AD508" s="238" t="s">
        <v>581</v>
      </c>
      <c r="AF508" s="238" t="s">
        <v>426</v>
      </c>
      <c r="AG508" s="238">
        <v>90</v>
      </c>
      <c r="AH508" s="238">
        <v>2</v>
      </c>
      <c r="AI508" s="238">
        <v>4</v>
      </c>
      <c r="AJ508" s="238">
        <v>1</v>
      </c>
      <c r="AK508" s="238">
        <v>21</v>
      </c>
      <c r="AL508" s="238">
        <v>52</v>
      </c>
      <c r="AM508" s="238" t="s">
        <v>363</v>
      </c>
      <c r="AN508" s="238">
        <v>5</v>
      </c>
      <c r="AO508" s="238">
        <v>99</v>
      </c>
      <c r="AS508" s="238">
        <v>12</v>
      </c>
      <c r="AT508" s="238">
        <v>23</v>
      </c>
      <c r="AU508" s="238">
        <v>30</v>
      </c>
      <c r="AV508" s="238">
        <v>11</v>
      </c>
      <c r="AW508" s="238">
        <v>21</v>
      </c>
      <c r="AX508" s="238">
        <v>2</v>
      </c>
      <c r="AY508" s="238">
        <v>49</v>
      </c>
      <c r="AZ508" s="238">
        <v>4</v>
      </c>
      <c r="BA508" s="238">
        <v>33</v>
      </c>
      <c r="BB508" s="238">
        <v>49</v>
      </c>
      <c r="BC508" s="238" t="s">
        <v>354</v>
      </c>
      <c r="BD508" s="238">
        <v>5</v>
      </c>
      <c r="BE508" s="238">
        <v>99</v>
      </c>
      <c r="BI508" s="238">
        <v>12</v>
      </c>
      <c r="BJ508" s="238">
        <v>23</v>
      </c>
      <c r="BK508" s="238">
        <v>50</v>
      </c>
      <c r="BL508" s="238">
        <v>11</v>
      </c>
      <c r="BM508" s="238">
        <v>21</v>
      </c>
      <c r="CT508" s="238">
        <v>440469.35665489797</v>
      </c>
      <c r="CU508" s="238">
        <v>4972448.8438097304</v>
      </c>
      <c r="CV508" s="238">
        <v>44.902975589999997</v>
      </c>
      <c r="CW508" s="238">
        <v>-93.754046770000002</v>
      </c>
      <c r="CX508" s="238" t="s">
        <v>359</v>
      </c>
      <c r="CY508" s="238" t="s">
        <v>1133</v>
      </c>
    </row>
    <row r="509" spans="1:103" x14ac:dyDescent="0.25">
      <c r="A509" s="238">
        <v>10841413</v>
      </c>
      <c r="B509" s="238">
        <v>3</v>
      </c>
      <c r="C509" s="238">
        <v>7</v>
      </c>
      <c r="D509" s="238">
        <v>172.83</v>
      </c>
      <c r="E509" s="238">
        <v>27</v>
      </c>
      <c r="F509" s="238" t="s">
        <v>1128</v>
      </c>
      <c r="H509" s="238" t="s">
        <v>354</v>
      </c>
      <c r="I509" s="238">
        <v>25</v>
      </c>
      <c r="L509" s="238">
        <v>123520096</v>
      </c>
      <c r="M509" s="238">
        <v>11</v>
      </c>
      <c r="N509" s="238">
        <v>14</v>
      </c>
      <c r="O509" s="238">
        <v>2012</v>
      </c>
      <c r="P509" s="238" t="s">
        <v>355</v>
      </c>
      <c r="Q509" s="238">
        <v>6</v>
      </c>
      <c r="S509" s="238">
        <v>5</v>
      </c>
      <c r="T509" s="238">
        <v>0</v>
      </c>
      <c r="U509" s="238">
        <v>1</v>
      </c>
      <c r="V509" s="238">
        <v>8</v>
      </c>
      <c r="W509" s="238">
        <v>16</v>
      </c>
      <c r="Y509" s="238">
        <v>6</v>
      </c>
      <c r="Z509" s="238">
        <v>1</v>
      </c>
      <c r="AB509" s="238">
        <v>1</v>
      </c>
      <c r="AC509" s="238">
        <v>98</v>
      </c>
      <c r="AF509" s="238" t="s">
        <v>426</v>
      </c>
      <c r="AG509" s="238">
        <v>4</v>
      </c>
      <c r="AH509" s="238">
        <v>2</v>
      </c>
      <c r="AI509" s="238">
        <v>4</v>
      </c>
      <c r="AJ509" s="238">
        <v>3</v>
      </c>
      <c r="AK509" s="238">
        <v>21</v>
      </c>
      <c r="AL509" s="238">
        <v>23</v>
      </c>
      <c r="AM509" s="238" t="s">
        <v>354</v>
      </c>
      <c r="AT509" s="238">
        <v>98</v>
      </c>
      <c r="AU509" s="238">
        <v>45</v>
      </c>
      <c r="CT509" s="238">
        <v>440654</v>
      </c>
      <c r="CU509" s="238">
        <v>4972363</v>
      </c>
      <c r="CV509" s="238">
        <v>44.902215499999997</v>
      </c>
      <c r="CW509" s="238">
        <v>-93.751703699999993</v>
      </c>
      <c r="CX509" s="238" t="s">
        <v>359</v>
      </c>
    </row>
    <row r="510" spans="1:103" x14ac:dyDescent="0.25">
      <c r="A510" s="238">
        <v>723721</v>
      </c>
      <c r="B510" s="238">
        <v>3</v>
      </c>
      <c r="C510" s="238">
        <v>7</v>
      </c>
      <c r="D510" s="238">
        <v>172.90700000000001</v>
      </c>
      <c r="E510" s="238">
        <v>27</v>
      </c>
      <c r="F510" s="238" t="s">
        <v>1128</v>
      </c>
      <c r="H510" s="238" t="s">
        <v>354</v>
      </c>
      <c r="I510" s="238">
        <v>25</v>
      </c>
      <c r="K510" s="238">
        <v>19002510</v>
      </c>
      <c r="M510" s="238">
        <v>6</v>
      </c>
      <c r="N510" s="238">
        <v>1</v>
      </c>
      <c r="O510" s="238">
        <v>2019</v>
      </c>
      <c r="P510" s="238" t="s">
        <v>364</v>
      </c>
      <c r="Q510" s="238">
        <v>16</v>
      </c>
      <c r="R510" s="238" t="s">
        <v>369</v>
      </c>
      <c r="S510" s="238">
        <v>5</v>
      </c>
      <c r="T510" s="238">
        <v>0</v>
      </c>
      <c r="U510" s="238">
        <v>2</v>
      </c>
      <c r="V510" s="238">
        <v>12</v>
      </c>
      <c r="W510" s="238">
        <v>10</v>
      </c>
      <c r="X510" s="238">
        <v>2</v>
      </c>
      <c r="Y510" s="238">
        <v>1</v>
      </c>
      <c r="Z510" s="238">
        <v>1</v>
      </c>
      <c r="AB510" s="238">
        <v>1</v>
      </c>
      <c r="AC510" s="238">
        <v>98</v>
      </c>
      <c r="AD510" s="238" t="s">
        <v>581</v>
      </c>
      <c r="AF510" s="238" t="s">
        <v>426</v>
      </c>
      <c r="AG510" s="238">
        <v>7</v>
      </c>
      <c r="AH510" s="238">
        <v>2</v>
      </c>
      <c r="AI510" s="238">
        <v>2</v>
      </c>
      <c r="AJ510" s="238">
        <v>3</v>
      </c>
      <c r="AK510" s="238">
        <v>26</v>
      </c>
      <c r="AL510" s="238">
        <v>61</v>
      </c>
      <c r="AM510" s="238" t="s">
        <v>354</v>
      </c>
      <c r="AN510" s="238">
        <v>5</v>
      </c>
      <c r="AO510" s="238">
        <v>1</v>
      </c>
      <c r="AS510" s="238">
        <v>14</v>
      </c>
      <c r="AT510" s="238">
        <v>9</v>
      </c>
      <c r="AU510" s="238">
        <v>50</v>
      </c>
      <c r="AV510" s="238">
        <v>11</v>
      </c>
      <c r="AW510" s="238">
        <v>21</v>
      </c>
      <c r="AX510" s="238">
        <v>2</v>
      </c>
      <c r="AY510" s="238">
        <v>4</v>
      </c>
      <c r="AZ510" s="238">
        <v>3</v>
      </c>
      <c r="BA510" s="238">
        <v>29</v>
      </c>
      <c r="BB510" s="238">
        <v>87</v>
      </c>
      <c r="BC510" s="238" t="s">
        <v>363</v>
      </c>
      <c r="BD510" s="238">
        <v>5</v>
      </c>
      <c r="BE510" s="238">
        <v>68</v>
      </c>
      <c r="BF510" s="238">
        <v>7</v>
      </c>
      <c r="BI510" s="238">
        <v>14</v>
      </c>
      <c r="BJ510" s="238">
        <v>9</v>
      </c>
      <c r="BK510" s="238">
        <v>50</v>
      </c>
      <c r="BL510" s="238">
        <v>11</v>
      </c>
      <c r="BM510" s="238">
        <v>21</v>
      </c>
      <c r="CT510" s="238">
        <v>440773.31054446299</v>
      </c>
      <c r="CU510" s="238">
        <v>4972332.8502702396</v>
      </c>
      <c r="CV510" s="238">
        <v>44.901956849999998</v>
      </c>
      <c r="CW510" s="238">
        <v>-93.750183480000004</v>
      </c>
      <c r="CX510" s="238" t="s">
        <v>359</v>
      </c>
      <c r="CY510" s="238" t="s">
        <v>1134</v>
      </c>
    </row>
    <row r="511" spans="1:103" x14ac:dyDescent="0.25">
      <c r="A511" s="238">
        <v>317041</v>
      </c>
      <c r="B511" s="238">
        <v>3</v>
      </c>
      <c r="C511" s="238">
        <v>7</v>
      </c>
      <c r="D511" s="238">
        <v>172.91</v>
      </c>
      <c r="E511" s="238">
        <v>27</v>
      </c>
      <c r="F511" s="238" t="s">
        <v>1128</v>
      </c>
      <c r="H511" s="238" t="s">
        <v>354</v>
      </c>
      <c r="I511" s="238">
        <v>25</v>
      </c>
      <c r="K511" s="238">
        <v>16000064</v>
      </c>
      <c r="M511" s="238">
        <v>1</v>
      </c>
      <c r="N511" s="238">
        <v>5</v>
      </c>
      <c r="O511" s="238">
        <v>2016</v>
      </c>
      <c r="P511" s="238" t="s">
        <v>368</v>
      </c>
      <c r="Q511" s="238">
        <v>17</v>
      </c>
      <c r="R511" s="238">
        <v>98</v>
      </c>
      <c r="S511" s="238">
        <v>5</v>
      </c>
      <c r="T511" s="238">
        <v>0</v>
      </c>
      <c r="U511" s="238">
        <v>2</v>
      </c>
      <c r="V511" s="238">
        <v>5</v>
      </c>
      <c r="W511" s="238">
        <v>10</v>
      </c>
      <c r="X511" s="238">
        <v>4</v>
      </c>
      <c r="Y511" s="238">
        <v>4</v>
      </c>
      <c r="Z511" s="238">
        <v>1</v>
      </c>
      <c r="AB511" s="238">
        <v>1</v>
      </c>
      <c r="AC511" s="238">
        <v>98</v>
      </c>
      <c r="AD511" s="238" t="s">
        <v>581</v>
      </c>
      <c r="AE511" s="238" t="s">
        <v>1135</v>
      </c>
      <c r="AF511" s="238" t="s">
        <v>426</v>
      </c>
      <c r="AG511" s="238">
        <v>10</v>
      </c>
      <c r="AH511" s="238">
        <v>2</v>
      </c>
      <c r="AI511" s="238">
        <v>2</v>
      </c>
      <c r="AJ511" s="238">
        <v>2</v>
      </c>
      <c r="AK511" s="238">
        <v>24</v>
      </c>
      <c r="AL511" s="238">
        <v>21</v>
      </c>
      <c r="AM511" s="238" t="s">
        <v>363</v>
      </c>
      <c r="AN511" s="238">
        <v>5</v>
      </c>
      <c r="AO511" s="238">
        <v>2</v>
      </c>
      <c r="AS511" s="238">
        <v>12</v>
      </c>
      <c r="AT511" s="238">
        <v>23</v>
      </c>
      <c r="AU511" s="238">
        <v>45</v>
      </c>
      <c r="AV511" s="238">
        <v>11</v>
      </c>
      <c r="AW511" s="238">
        <v>21</v>
      </c>
      <c r="AX511" s="238">
        <v>2</v>
      </c>
      <c r="AY511" s="238">
        <v>4</v>
      </c>
      <c r="AZ511" s="238">
        <v>4</v>
      </c>
      <c r="BA511" s="238">
        <v>21</v>
      </c>
      <c r="BB511" s="238">
        <v>53</v>
      </c>
      <c r="BC511" s="238" t="s">
        <v>363</v>
      </c>
      <c r="BD511" s="238">
        <v>5</v>
      </c>
      <c r="BE511" s="238">
        <v>1</v>
      </c>
      <c r="BI511" s="238">
        <v>12</v>
      </c>
      <c r="BJ511" s="238">
        <v>23</v>
      </c>
      <c r="BK511" s="238">
        <v>45</v>
      </c>
      <c r="BL511" s="238">
        <v>11</v>
      </c>
      <c r="BM511" s="238">
        <v>21</v>
      </c>
      <c r="CT511" s="238">
        <v>440778.250293758</v>
      </c>
      <c r="CU511" s="238">
        <v>4972336.75085661</v>
      </c>
      <c r="CV511" s="238">
        <v>44.901992380000003</v>
      </c>
      <c r="CW511" s="238">
        <v>-93.750121370000002</v>
      </c>
      <c r="CX511" s="238" t="s">
        <v>359</v>
      </c>
      <c r="CY511" s="238" t="s">
        <v>1136</v>
      </c>
    </row>
    <row r="512" spans="1:103" x14ac:dyDescent="0.25">
      <c r="A512" s="238">
        <v>429932</v>
      </c>
      <c r="B512" s="238">
        <v>3</v>
      </c>
      <c r="C512" s="238">
        <v>7</v>
      </c>
      <c r="D512" s="238">
        <v>172.91300000000001</v>
      </c>
      <c r="E512" s="238">
        <v>27</v>
      </c>
      <c r="F512" s="238" t="s">
        <v>1128</v>
      </c>
      <c r="H512" s="238" t="s">
        <v>354</v>
      </c>
      <c r="I512" s="238">
        <v>25</v>
      </c>
      <c r="K512" s="238">
        <v>17001223</v>
      </c>
      <c r="M512" s="238">
        <v>3</v>
      </c>
      <c r="N512" s="238">
        <v>17</v>
      </c>
      <c r="O512" s="238">
        <v>2017</v>
      </c>
      <c r="P512" s="238" t="s">
        <v>362</v>
      </c>
      <c r="Q512" s="238">
        <v>7</v>
      </c>
      <c r="R512" s="238" t="s">
        <v>369</v>
      </c>
      <c r="S512" s="238">
        <v>5</v>
      </c>
      <c r="T512" s="238">
        <v>0</v>
      </c>
      <c r="U512" s="238">
        <v>2</v>
      </c>
      <c r="V512" s="238">
        <v>12</v>
      </c>
      <c r="W512" s="238">
        <v>10</v>
      </c>
      <c r="X512" s="238">
        <v>2</v>
      </c>
      <c r="Y512" s="238">
        <v>2</v>
      </c>
      <c r="Z512" s="238">
        <v>1</v>
      </c>
      <c r="AB512" s="238">
        <v>2</v>
      </c>
      <c r="AC512" s="238">
        <v>98</v>
      </c>
      <c r="AD512" s="238" t="s">
        <v>581</v>
      </c>
      <c r="AF512" s="238" t="s">
        <v>426</v>
      </c>
      <c r="AG512" s="238">
        <v>7</v>
      </c>
      <c r="AH512" s="238">
        <v>2</v>
      </c>
      <c r="AI512" s="238">
        <v>4</v>
      </c>
      <c r="AJ512" s="238">
        <v>3</v>
      </c>
      <c r="AK512" s="238">
        <v>26</v>
      </c>
      <c r="AL512" s="238">
        <v>26</v>
      </c>
      <c r="AM512" s="238" t="s">
        <v>354</v>
      </c>
      <c r="AN512" s="238">
        <v>5</v>
      </c>
      <c r="AO512" s="238">
        <v>1</v>
      </c>
      <c r="AS512" s="238">
        <v>12</v>
      </c>
      <c r="AT512" s="238">
        <v>98</v>
      </c>
      <c r="AU512" s="238">
        <v>45</v>
      </c>
      <c r="AV512" s="238">
        <v>11</v>
      </c>
      <c r="AW512" s="238">
        <v>21</v>
      </c>
      <c r="AX512" s="238">
        <v>2</v>
      </c>
      <c r="AY512" s="238">
        <v>2</v>
      </c>
      <c r="AZ512" s="238">
        <v>3</v>
      </c>
      <c r="BA512" s="238">
        <v>21</v>
      </c>
      <c r="BB512" s="238">
        <v>53</v>
      </c>
      <c r="BC512" s="238" t="s">
        <v>363</v>
      </c>
      <c r="BD512" s="238">
        <v>5</v>
      </c>
      <c r="BE512" s="238">
        <v>74</v>
      </c>
      <c r="BI512" s="238">
        <v>12</v>
      </c>
      <c r="BJ512" s="238">
        <v>98</v>
      </c>
      <c r="BK512" s="238">
        <v>45</v>
      </c>
      <c r="BL512" s="238">
        <v>11</v>
      </c>
      <c r="BM512" s="238">
        <v>23</v>
      </c>
      <c r="CT512" s="238">
        <v>440782.62394809898</v>
      </c>
      <c r="CU512" s="238">
        <v>4972332.0036794003</v>
      </c>
      <c r="CV512" s="238">
        <v>44.90195001</v>
      </c>
      <c r="CW512" s="238">
        <v>-93.750065419999999</v>
      </c>
      <c r="CX512" s="238" t="s">
        <v>359</v>
      </c>
      <c r="CY512" s="238" t="s">
        <v>1137</v>
      </c>
    </row>
    <row r="513" spans="1:103" x14ac:dyDescent="0.25">
      <c r="A513" s="238">
        <v>10951909</v>
      </c>
      <c r="B513" s="238">
        <v>3</v>
      </c>
      <c r="C513" s="238">
        <v>7</v>
      </c>
      <c r="D513" s="238">
        <v>173.03399999999999</v>
      </c>
      <c r="E513" s="238">
        <v>27</v>
      </c>
      <c r="F513" s="238" t="s">
        <v>1128</v>
      </c>
      <c r="H513" s="238" t="s">
        <v>354</v>
      </c>
      <c r="I513" s="238">
        <v>25</v>
      </c>
      <c r="K513" s="238">
        <v>14000887</v>
      </c>
      <c r="L513" s="238">
        <v>140520536</v>
      </c>
      <c r="M513" s="238">
        <v>2</v>
      </c>
      <c r="N513" s="238">
        <v>21</v>
      </c>
      <c r="O513" s="238">
        <v>2014</v>
      </c>
      <c r="P513" s="238" t="s">
        <v>362</v>
      </c>
      <c r="Q513" s="238">
        <v>18</v>
      </c>
      <c r="S513" s="238">
        <v>5</v>
      </c>
      <c r="T513" s="238">
        <v>0</v>
      </c>
      <c r="U513" s="238">
        <v>2</v>
      </c>
      <c r="V513" s="238">
        <v>10</v>
      </c>
      <c r="W513" s="238">
        <v>10</v>
      </c>
      <c r="X513" s="238">
        <v>3</v>
      </c>
      <c r="Y513" s="238">
        <v>1</v>
      </c>
      <c r="Z513" s="238">
        <v>1</v>
      </c>
      <c r="AB513" s="238">
        <v>5</v>
      </c>
      <c r="AC513" s="238">
        <v>98</v>
      </c>
      <c r="AD513" s="238" t="s">
        <v>481</v>
      </c>
      <c r="AE513" s="238" t="s">
        <v>1138</v>
      </c>
      <c r="AF513" s="238" t="s">
        <v>426</v>
      </c>
      <c r="AG513" s="238">
        <v>5</v>
      </c>
      <c r="AH513" s="238">
        <v>2</v>
      </c>
      <c r="AI513" s="238">
        <v>44</v>
      </c>
      <c r="AJ513" s="238">
        <v>3</v>
      </c>
      <c r="AK513" s="238">
        <v>21</v>
      </c>
      <c r="AL513" s="238">
        <v>55</v>
      </c>
      <c r="AM513" s="238" t="s">
        <v>354</v>
      </c>
      <c r="AN513" s="238">
        <v>5</v>
      </c>
      <c r="AS513" s="238">
        <v>7</v>
      </c>
      <c r="AT513" s="238">
        <v>20</v>
      </c>
      <c r="AU513" s="238">
        <v>45</v>
      </c>
      <c r="AV513" s="238">
        <v>11</v>
      </c>
      <c r="AW513" s="238">
        <v>21</v>
      </c>
      <c r="AX513" s="238">
        <v>2</v>
      </c>
      <c r="AY513" s="238">
        <v>2</v>
      </c>
      <c r="AZ513" s="238">
        <v>3</v>
      </c>
      <c r="BA513" s="238">
        <v>21</v>
      </c>
      <c r="BB513" s="238">
        <v>67</v>
      </c>
      <c r="BC513" s="238" t="s">
        <v>354</v>
      </c>
      <c r="BD513" s="238">
        <v>5</v>
      </c>
      <c r="BE513" s="238">
        <v>1</v>
      </c>
      <c r="BI513" s="238">
        <v>7</v>
      </c>
      <c r="BJ513" s="238">
        <v>20</v>
      </c>
      <c r="BK513" s="238">
        <v>45</v>
      </c>
      <c r="BL513" s="238">
        <v>11</v>
      </c>
      <c r="BM513" s="238">
        <v>21</v>
      </c>
      <c r="CT513" s="238">
        <v>440978</v>
      </c>
      <c r="CU513" s="238">
        <v>4972322</v>
      </c>
      <c r="CV513" s="238">
        <v>44.901875799999999</v>
      </c>
      <c r="CW513" s="238">
        <v>-93.747586799999993</v>
      </c>
      <c r="CX513" s="238" t="s">
        <v>359</v>
      </c>
      <c r="CY513" s="238" t="s">
        <v>1139</v>
      </c>
    </row>
    <row r="514" spans="1:103" x14ac:dyDescent="0.25">
      <c r="A514" s="238">
        <v>802957</v>
      </c>
      <c r="B514" s="238">
        <v>3</v>
      </c>
      <c r="C514" s="238">
        <v>7</v>
      </c>
      <c r="D514" s="238">
        <v>173.03800000000001</v>
      </c>
      <c r="E514" s="238">
        <v>27</v>
      </c>
      <c r="F514" s="238" t="s">
        <v>1128</v>
      </c>
      <c r="H514" s="238" t="s">
        <v>354</v>
      </c>
      <c r="I514" s="238">
        <v>25</v>
      </c>
      <c r="K514" s="238">
        <v>20001105</v>
      </c>
      <c r="L514" s="238">
        <v>200680022</v>
      </c>
      <c r="M514" s="238">
        <v>3</v>
      </c>
      <c r="N514" s="238">
        <v>8</v>
      </c>
      <c r="O514" s="238">
        <v>2020</v>
      </c>
      <c r="P514" s="238" t="s">
        <v>366</v>
      </c>
      <c r="Q514" s="238">
        <v>12</v>
      </c>
      <c r="R514" s="238" t="s">
        <v>369</v>
      </c>
      <c r="S514" s="238">
        <v>5</v>
      </c>
      <c r="T514" s="238">
        <v>0</v>
      </c>
      <c r="U514" s="238">
        <v>2</v>
      </c>
      <c r="V514" s="238">
        <v>12</v>
      </c>
      <c r="W514" s="238">
        <v>10</v>
      </c>
      <c r="X514" s="238">
        <v>3</v>
      </c>
      <c r="Y514" s="238">
        <v>1</v>
      </c>
      <c r="Z514" s="238">
        <v>1</v>
      </c>
      <c r="AB514" s="238">
        <v>1</v>
      </c>
      <c r="AC514" s="238">
        <v>98</v>
      </c>
      <c r="AD514" s="238">
        <v>7</v>
      </c>
      <c r="AF514" s="238" t="s">
        <v>426</v>
      </c>
      <c r="AG514" s="238">
        <v>7</v>
      </c>
      <c r="AH514" s="238">
        <v>2</v>
      </c>
      <c r="AI514" s="238">
        <v>2</v>
      </c>
      <c r="AJ514" s="238">
        <v>3</v>
      </c>
      <c r="AK514" s="238">
        <v>21</v>
      </c>
      <c r="AL514" s="238">
        <v>19</v>
      </c>
      <c r="AM514" s="238" t="s">
        <v>354</v>
      </c>
      <c r="AN514" s="238">
        <v>5</v>
      </c>
      <c r="AO514" s="238">
        <v>4</v>
      </c>
      <c r="AS514" s="238">
        <v>12</v>
      </c>
      <c r="AT514" s="238">
        <v>20</v>
      </c>
      <c r="AU514" s="238">
        <v>50</v>
      </c>
      <c r="AV514" s="238">
        <v>11</v>
      </c>
      <c r="AW514" s="238">
        <v>21</v>
      </c>
      <c r="AX514" s="238">
        <v>2</v>
      </c>
      <c r="AY514" s="238">
        <v>2</v>
      </c>
      <c r="AZ514" s="238">
        <v>3</v>
      </c>
      <c r="BA514" s="238">
        <v>26</v>
      </c>
      <c r="BB514" s="238">
        <v>62</v>
      </c>
      <c r="BC514" s="238" t="s">
        <v>363</v>
      </c>
      <c r="BD514" s="238">
        <v>5</v>
      </c>
      <c r="BE514" s="238">
        <v>1</v>
      </c>
      <c r="BI514" s="238">
        <v>12</v>
      </c>
      <c r="BJ514" s="238">
        <v>20</v>
      </c>
      <c r="BK514" s="238">
        <v>50</v>
      </c>
      <c r="BL514" s="238">
        <v>11</v>
      </c>
      <c r="BM514" s="238">
        <v>21</v>
      </c>
      <c r="CT514" s="238">
        <v>440971.00765819999</v>
      </c>
      <c r="CU514" s="238">
        <v>4972319.6422645003</v>
      </c>
      <c r="CV514" s="238">
        <v>44.901854389999997</v>
      </c>
      <c r="CW514" s="238">
        <v>-93.747678059999998</v>
      </c>
      <c r="CX514" s="238" t="s">
        <v>359</v>
      </c>
      <c r="CY514" s="238" t="s">
        <v>1140</v>
      </c>
    </row>
    <row r="515" spans="1:103" x14ac:dyDescent="0.25">
      <c r="A515" s="238">
        <v>764524</v>
      </c>
      <c r="B515" s="238">
        <v>3</v>
      </c>
      <c r="C515" s="238">
        <v>7</v>
      </c>
      <c r="D515" s="238">
        <v>173.04499999999999</v>
      </c>
      <c r="E515" s="238">
        <v>27</v>
      </c>
      <c r="F515" s="238" t="s">
        <v>1128</v>
      </c>
      <c r="H515" s="238" t="s">
        <v>354</v>
      </c>
      <c r="I515" s="238">
        <v>25</v>
      </c>
      <c r="K515" s="238">
        <v>19005417</v>
      </c>
      <c r="M515" s="238">
        <v>11</v>
      </c>
      <c r="N515" s="238">
        <v>21</v>
      </c>
      <c r="O515" s="238">
        <v>2019</v>
      </c>
      <c r="P515" s="238" t="s">
        <v>384</v>
      </c>
      <c r="Q515" s="238">
        <v>13</v>
      </c>
      <c r="S515" s="238">
        <v>4</v>
      </c>
      <c r="T515" s="238">
        <v>0</v>
      </c>
      <c r="U515" s="238">
        <v>1</v>
      </c>
      <c r="W515" s="238">
        <v>83</v>
      </c>
      <c r="X515" s="238">
        <v>3</v>
      </c>
      <c r="Y515" s="238">
        <v>1</v>
      </c>
      <c r="Z515" s="238">
        <v>2</v>
      </c>
      <c r="AB515" s="238">
        <v>1</v>
      </c>
      <c r="AC515" s="238">
        <v>98</v>
      </c>
      <c r="AD515" s="238">
        <v>7</v>
      </c>
      <c r="AF515" s="238" t="s">
        <v>426</v>
      </c>
      <c r="AG515" s="238">
        <v>3</v>
      </c>
      <c r="AH515" s="238">
        <v>2</v>
      </c>
      <c r="AI515" s="238">
        <v>4</v>
      </c>
      <c r="AJ515" s="238">
        <v>4</v>
      </c>
      <c r="AK515" s="238">
        <v>24</v>
      </c>
      <c r="AL515" s="238">
        <v>16</v>
      </c>
      <c r="AM515" s="238" t="s">
        <v>354</v>
      </c>
      <c r="AN515" s="238">
        <v>5</v>
      </c>
      <c r="AO515" s="238">
        <v>72</v>
      </c>
      <c r="AS515" s="238">
        <v>12</v>
      </c>
      <c r="AT515" s="238">
        <v>20</v>
      </c>
      <c r="AU515" s="238">
        <v>50</v>
      </c>
      <c r="AV515" s="238">
        <v>11</v>
      </c>
      <c r="AW515" s="238">
        <v>21</v>
      </c>
      <c r="CT515" s="238">
        <v>440982.00920426397</v>
      </c>
      <c r="CU515" s="238">
        <v>4972320.18690685</v>
      </c>
      <c r="CV515" s="238">
        <v>44.901860200000002</v>
      </c>
      <c r="CW515" s="238">
        <v>-93.747538779999999</v>
      </c>
      <c r="CX515" s="238" t="s">
        <v>359</v>
      </c>
      <c r="CY515" s="238" t="e">
        <v>#NAME?</v>
      </c>
    </row>
    <row r="516" spans="1:103" x14ac:dyDescent="0.25">
      <c r="A516" s="238">
        <v>10706581</v>
      </c>
      <c r="B516" s="238">
        <v>3</v>
      </c>
      <c r="C516" s="238">
        <v>7</v>
      </c>
      <c r="D516" s="238">
        <v>173.05099999999999</v>
      </c>
      <c r="E516" s="238">
        <v>27</v>
      </c>
      <c r="F516" s="238" t="s">
        <v>1128</v>
      </c>
      <c r="H516" s="238" t="s">
        <v>354</v>
      </c>
      <c r="I516" s="238">
        <v>25</v>
      </c>
      <c r="K516" s="238">
        <v>11000229</v>
      </c>
      <c r="L516" s="238">
        <v>110130187</v>
      </c>
      <c r="M516" s="238">
        <v>1</v>
      </c>
      <c r="N516" s="238">
        <v>13</v>
      </c>
      <c r="O516" s="238">
        <v>2011</v>
      </c>
      <c r="P516" s="238" t="s">
        <v>384</v>
      </c>
      <c r="Q516" s="238">
        <v>9</v>
      </c>
      <c r="S516" s="238">
        <v>5</v>
      </c>
      <c r="T516" s="238">
        <v>0</v>
      </c>
      <c r="U516" s="238">
        <v>2</v>
      </c>
      <c r="V516" s="238">
        <v>1</v>
      </c>
      <c r="W516" s="238">
        <v>10</v>
      </c>
      <c r="X516" s="238">
        <v>2</v>
      </c>
      <c r="Y516" s="238">
        <v>1</v>
      </c>
      <c r="Z516" s="238">
        <v>4</v>
      </c>
      <c r="AA516" s="238">
        <v>2</v>
      </c>
      <c r="AB516" s="238">
        <v>5</v>
      </c>
      <c r="AC516" s="238">
        <v>98</v>
      </c>
      <c r="AD516" s="238" t="s">
        <v>430</v>
      </c>
      <c r="AE516" s="238" t="s">
        <v>1138</v>
      </c>
      <c r="AF516" s="238" t="s">
        <v>426</v>
      </c>
      <c r="AG516" s="238">
        <v>7</v>
      </c>
      <c r="AH516" s="238">
        <v>2</v>
      </c>
      <c r="AI516" s="238">
        <v>44</v>
      </c>
      <c r="AJ516" s="238">
        <v>2</v>
      </c>
      <c r="AK516" s="238">
        <v>8</v>
      </c>
      <c r="AL516" s="238">
        <v>42</v>
      </c>
      <c r="AM516" s="238" t="s">
        <v>354</v>
      </c>
      <c r="AN516" s="238">
        <v>5</v>
      </c>
      <c r="AO516" s="238">
        <v>1</v>
      </c>
      <c r="AS516" s="238">
        <v>7</v>
      </c>
      <c r="AT516" s="238">
        <v>20</v>
      </c>
      <c r="AU516" s="238">
        <v>30</v>
      </c>
      <c r="AV516" s="238">
        <v>11</v>
      </c>
      <c r="AW516" s="238">
        <v>20</v>
      </c>
      <c r="AX516" s="238">
        <v>2</v>
      </c>
      <c r="AY516" s="238">
        <v>2</v>
      </c>
      <c r="AZ516" s="238">
        <v>2</v>
      </c>
      <c r="BA516" s="238">
        <v>21</v>
      </c>
      <c r="BB516" s="238">
        <v>37</v>
      </c>
      <c r="BC516" s="238" t="s">
        <v>363</v>
      </c>
      <c r="BD516" s="238">
        <v>5</v>
      </c>
      <c r="BE516" s="238">
        <v>1</v>
      </c>
      <c r="BI516" s="238">
        <v>7</v>
      </c>
      <c r="BJ516" s="238">
        <v>20</v>
      </c>
      <c r="BK516" s="238">
        <v>30</v>
      </c>
      <c r="BL516" s="238">
        <v>11</v>
      </c>
      <c r="BM516" s="238">
        <v>20</v>
      </c>
      <c r="CT516" s="238">
        <v>441005</v>
      </c>
      <c r="CU516" s="238">
        <v>4972321</v>
      </c>
      <c r="CV516" s="238">
        <v>44.901869400000002</v>
      </c>
      <c r="CW516" s="238">
        <v>-93.747251300000002</v>
      </c>
      <c r="CX516" s="238" t="s">
        <v>359</v>
      </c>
      <c r="CY516" s="238" t="s">
        <v>1141</v>
      </c>
    </row>
    <row r="517" spans="1:103" x14ac:dyDescent="0.25">
      <c r="A517" s="238">
        <v>10721488</v>
      </c>
      <c r="B517" s="238">
        <v>3</v>
      </c>
      <c r="C517" s="238">
        <v>7</v>
      </c>
      <c r="D517" s="238">
        <v>173.05099999999999</v>
      </c>
      <c r="E517" s="238">
        <v>27</v>
      </c>
      <c r="F517" s="238" t="s">
        <v>1128</v>
      </c>
      <c r="H517" s="238" t="s">
        <v>354</v>
      </c>
      <c r="I517" s="238">
        <v>25</v>
      </c>
      <c r="K517" s="238">
        <v>11002881</v>
      </c>
      <c r="L517" s="238">
        <v>111420082</v>
      </c>
      <c r="M517" s="238">
        <v>5</v>
      </c>
      <c r="N517" s="238">
        <v>21</v>
      </c>
      <c r="O517" s="238">
        <v>2011</v>
      </c>
      <c r="P517" s="238" t="s">
        <v>364</v>
      </c>
      <c r="Q517" s="238">
        <v>16</v>
      </c>
      <c r="S517" s="238">
        <v>4</v>
      </c>
      <c r="T517" s="238">
        <v>0</v>
      </c>
      <c r="U517" s="238">
        <v>2</v>
      </c>
      <c r="V517" s="238">
        <v>8</v>
      </c>
      <c r="W517" s="238">
        <v>10</v>
      </c>
      <c r="X517" s="238">
        <v>3</v>
      </c>
      <c r="Y517" s="238">
        <v>1</v>
      </c>
      <c r="Z517" s="238">
        <v>2</v>
      </c>
      <c r="AB517" s="238">
        <v>1</v>
      </c>
      <c r="AC517" s="238">
        <v>98</v>
      </c>
      <c r="AD517" s="238" t="s">
        <v>430</v>
      </c>
      <c r="AE517" s="238" t="s">
        <v>1138</v>
      </c>
      <c r="AF517" s="238" t="s">
        <v>426</v>
      </c>
      <c r="AG517" s="238">
        <v>8</v>
      </c>
      <c r="AH517" s="238">
        <v>2</v>
      </c>
      <c r="AI517" s="238">
        <v>2</v>
      </c>
      <c r="AJ517" s="238">
        <v>4</v>
      </c>
      <c r="AK517" s="238">
        <v>21</v>
      </c>
      <c r="AL517" s="238">
        <v>32</v>
      </c>
      <c r="AM517" s="238" t="s">
        <v>363</v>
      </c>
      <c r="AN517" s="238">
        <v>5</v>
      </c>
      <c r="AS517" s="238">
        <v>7</v>
      </c>
      <c r="AT517" s="238">
        <v>20</v>
      </c>
      <c r="AU517" s="238">
        <v>45</v>
      </c>
      <c r="AV517" s="238">
        <v>11</v>
      </c>
      <c r="AW517" s="238">
        <v>21</v>
      </c>
      <c r="AX517" s="238">
        <v>2</v>
      </c>
      <c r="AY517" s="238">
        <v>4</v>
      </c>
      <c r="AZ517" s="238">
        <v>5</v>
      </c>
      <c r="BA517" s="238">
        <v>24</v>
      </c>
      <c r="BB517" s="238">
        <v>31</v>
      </c>
      <c r="BC517" s="238" t="s">
        <v>354</v>
      </c>
      <c r="BD517" s="238">
        <v>5</v>
      </c>
      <c r="BI517" s="238">
        <v>7</v>
      </c>
      <c r="BJ517" s="238">
        <v>20</v>
      </c>
      <c r="BK517" s="238">
        <v>45</v>
      </c>
      <c r="BL517" s="238">
        <v>11</v>
      </c>
      <c r="BM517" s="238">
        <v>21</v>
      </c>
      <c r="CT517" s="238">
        <v>441005</v>
      </c>
      <c r="CU517" s="238">
        <v>4972321</v>
      </c>
      <c r="CV517" s="238">
        <v>44.901869400000002</v>
      </c>
      <c r="CW517" s="238">
        <v>-93.747251300000002</v>
      </c>
      <c r="CX517" s="238" t="s">
        <v>359</v>
      </c>
      <c r="CY517" s="238" t="s">
        <v>1142</v>
      </c>
    </row>
    <row r="518" spans="1:103" x14ac:dyDescent="0.25">
      <c r="A518" s="238">
        <v>10722230</v>
      </c>
      <c r="B518" s="238">
        <v>3</v>
      </c>
      <c r="C518" s="238">
        <v>7</v>
      </c>
      <c r="D518" s="238">
        <v>173.05099999999999</v>
      </c>
      <c r="E518" s="238">
        <v>27</v>
      </c>
      <c r="F518" s="238" t="s">
        <v>1128</v>
      </c>
      <c r="H518" s="238" t="s">
        <v>354</v>
      </c>
      <c r="I518" s="238">
        <v>25</v>
      </c>
      <c r="K518" s="238">
        <v>11003253</v>
      </c>
      <c r="L518" s="238">
        <v>111540219</v>
      </c>
      <c r="M518" s="238">
        <v>6</v>
      </c>
      <c r="N518" s="238">
        <v>3</v>
      </c>
      <c r="O518" s="238">
        <v>2011</v>
      </c>
      <c r="P518" s="238" t="s">
        <v>362</v>
      </c>
      <c r="Q518" s="238">
        <v>17</v>
      </c>
      <c r="S518" s="238">
        <v>4</v>
      </c>
      <c r="T518" s="238">
        <v>0</v>
      </c>
      <c r="U518" s="238">
        <v>2</v>
      </c>
      <c r="V518" s="238">
        <v>1</v>
      </c>
      <c r="W518" s="238">
        <v>10</v>
      </c>
      <c r="X518" s="238">
        <v>3</v>
      </c>
      <c r="Y518" s="238">
        <v>1</v>
      </c>
      <c r="Z518" s="238">
        <v>1</v>
      </c>
      <c r="AB518" s="238">
        <v>1</v>
      </c>
      <c r="AC518" s="238">
        <v>98</v>
      </c>
      <c r="AD518" s="238" t="s">
        <v>1129</v>
      </c>
      <c r="AE518" s="238" t="s">
        <v>1138</v>
      </c>
      <c r="AF518" s="238" t="s">
        <v>426</v>
      </c>
      <c r="AG518" s="238">
        <v>7</v>
      </c>
      <c r="AH518" s="238">
        <v>2</v>
      </c>
      <c r="AI518" s="238">
        <v>2</v>
      </c>
      <c r="AJ518" s="238">
        <v>4</v>
      </c>
      <c r="AK518" s="238">
        <v>21</v>
      </c>
      <c r="AL518" s="238">
        <v>21</v>
      </c>
      <c r="AM518" s="238" t="s">
        <v>354</v>
      </c>
      <c r="AN518" s="238">
        <v>5</v>
      </c>
      <c r="AO518" s="238">
        <v>15</v>
      </c>
      <c r="AS518" s="238">
        <v>7</v>
      </c>
      <c r="AT518" s="238">
        <v>20</v>
      </c>
      <c r="AU518" s="238">
        <v>45</v>
      </c>
      <c r="AV518" s="238">
        <v>11</v>
      </c>
      <c r="AW518" s="238">
        <v>21</v>
      </c>
      <c r="AX518" s="238">
        <v>2</v>
      </c>
      <c r="AY518" s="238">
        <v>2</v>
      </c>
      <c r="AZ518" s="238">
        <v>4</v>
      </c>
      <c r="BA518" s="238">
        <v>21</v>
      </c>
      <c r="BB518" s="238">
        <v>21</v>
      </c>
      <c r="BC518" s="238" t="s">
        <v>363</v>
      </c>
      <c r="BD518" s="238">
        <v>5</v>
      </c>
      <c r="BE518" s="238">
        <v>1</v>
      </c>
      <c r="BI518" s="238">
        <v>7</v>
      </c>
      <c r="BJ518" s="238">
        <v>20</v>
      </c>
      <c r="BK518" s="238">
        <v>45</v>
      </c>
      <c r="BL518" s="238">
        <v>11</v>
      </c>
      <c r="BM518" s="238">
        <v>21</v>
      </c>
      <c r="CT518" s="238">
        <v>441005</v>
      </c>
      <c r="CU518" s="238">
        <v>4972321</v>
      </c>
      <c r="CV518" s="238">
        <v>44.901869400000002</v>
      </c>
      <c r="CW518" s="238">
        <v>-93.747251300000002</v>
      </c>
      <c r="CX518" s="238" t="s">
        <v>359</v>
      </c>
      <c r="CY518" s="238" t="s">
        <v>1143</v>
      </c>
    </row>
    <row r="519" spans="1:103" x14ac:dyDescent="0.25">
      <c r="A519" s="238">
        <v>10747350</v>
      </c>
      <c r="B519" s="238">
        <v>3</v>
      </c>
      <c r="C519" s="238">
        <v>7</v>
      </c>
      <c r="D519" s="238">
        <v>173.05099999999999</v>
      </c>
      <c r="E519" s="238">
        <v>27</v>
      </c>
      <c r="F519" s="238" t="s">
        <v>1128</v>
      </c>
      <c r="H519" s="238" t="s">
        <v>354</v>
      </c>
      <c r="I519" s="238">
        <v>25</v>
      </c>
      <c r="K519" s="238">
        <v>11005870</v>
      </c>
      <c r="L519" s="238">
        <v>112700087</v>
      </c>
      <c r="M519" s="238">
        <v>9</v>
      </c>
      <c r="N519" s="238">
        <v>22</v>
      </c>
      <c r="O519" s="238">
        <v>2011</v>
      </c>
      <c r="P519" s="238" t="s">
        <v>384</v>
      </c>
      <c r="Q519" s="238">
        <v>15</v>
      </c>
      <c r="S519" s="238">
        <v>5</v>
      </c>
      <c r="T519" s="238">
        <v>0</v>
      </c>
      <c r="U519" s="238">
        <v>2</v>
      </c>
      <c r="V519" s="238">
        <v>1</v>
      </c>
      <c r="W519" s="238">
        <v>11</v>
      </c>
      <c r="X519" s="238">
        <v>3</v>
      </c>
      <c r="Y519" s="238">
        <v>1</v>
      </c>
      <c r="Z519" s="238">
        <v>2</v>
      </c>
      <c r="AB519" s="238">
        <v>1</v>
      </c>
      <c r="AC519" s="238">
        <v>98</v>
      </c>
      <c r="AD519" s="238" t="s">
        <v>424</v>
      </c>
      <c r="AE519" s="238" t="s">
        <v>1138</v>
      </c>
      <c r="AF519" s="238" t="s">
        <v>426</v>
      </c>
      <c r="AG519" s="238">
        <v>7</v>
      </c>
      <c r="AH519" s="238">
        <v>2</v>
      </c>
      <c r="AI519" s="238">
        <v>1</v>
      </c>
      <c r="AJ519" s="238">
        <v>4</v>
      </c>
      <c r="AK519" s="238">
        <v>8</v>
      </c>
      <c r="AL519" s="238">
        <v>54</v>
      </c>
      <c r="AM519" s="238" t="s">
        <v>354</v>
      </c>
      <c r="AN519" s="238">
        <v>5</v>
      </c>
      <c r="AO519" s="238">
        <v>1</v>
      </c>
      <c r="AS519" s="238">
        <v>7</v>
      </c>
      <c r="AT519" s="238">
        <v>20</v>
      </c>
      <c r="AU519" s="238">
        <v>45</v>
      </c>
      <c r="AV519" s="238">
        <v>11</v>
      </c>
      <c r="AW519" s="238">
        <v>21</v>
      </c>
      <c r="AX519" s="238">
        <v>2</v>
      </c>
      <c r="AY519" s="238">
        <v>2</v>
      </c>
      <c r="AZ519" s="238">
        <v>4</v>
      </c>
      <c r="BA519" s="238">
        <v>21</v>
      </c>
      <c r="BB519" s="238">
        <v>54</v>
      </c>
      <c r="BC519" s="238" t="s">
        <v>354</v>
      </c>
      <c r="BD519" s="238">
        <v>5</v>
      </c>
      <c r="BE519" s="238">
        <v>15</v>
      </c>
      <c r="BI519" s="238">
        <v>7</v>
      </c>
      <c r="BJ519" s="238">
        <v>20</v>
      </c>
      <c r="BK519" s="238">
        <v>45</v>
      </c>
      <c r="BL519" s="238">
        <v>11</v>
      </c>
      <c r="BM519" s="238">
        <v>21</v>
      </c>
      <c r="CT519" s="238">
        <v>441005</v>
      </c>
      <c r="CU519" s="238">
        <v>4972321</v>
      </c>
      <c r="CV519" s="238">
        <v>44.901869400000002</v>
      </c>
      <c r="CW519" s="238">
        <v>-93.747251300000002</v>
      </c>
      <c r="CX519" s="238" t="s">
        <v>359</v>
      </c>
      <c r="CY519" s="238" t="s">
        <v>1144</v>
      </c>
    </row>
    <row r="520" spans="1:103" x14ac:dyDescent="0.25">
      <c r="A520" s="238">
        <v>10748718</v>
      </c>
      <c r="B520" s="238">
        <v>3</v>
      </c>
      <c r="C520" s="238">
        <v>7</v>
      </c>
      <c r="D520" s="238">
        <v>173.05099999999999</v>
      </c>
      <c r="E520" s="238">
        <v>27</v>
      </c>
      <c r="F520" s="238" t="s">
        <v>1128</v>
      </c>
      <c r="H520" s="238" t="s">
        <v>354</v>
      </c>
      <c r="I520" s="238">
        <v>25</v>
      </c>
      <c r="K520" s="238">
        <v>11006253</v>
      </c>
      <c r="L520" s="238">
        <v>112820037</v>
      </c>
      <c r="M520" s="238">
        <v>10</v>
      </c>
      <c r="N520" s="238">
        <v>9</v>
      </c>
      <c r="O520" s="238">
        <v>2011</v>
      </c>
      <c r="P520" s="238" t="s">
        <v>366</v>
      </c>
      <c r="Q520" s="238">
        <v>0</v>
      </c>
      <c r="S520" s="238">
        <v>5</v>
      </c>
      <c r="T520" s="238">
        <v>0</v>
      </c>
      <c r="U520" s="238">
        <v>2</v>
      </c>
      <c r="V520" s="238">
        <v>11</v>
      </c>
      <c r="W520" s="238">
        <v>10</v>
      </c>
      <c r="X520" s="238">
        <v>10</v>
      </c>
      <c r="Y520" s="238">
        <v>4</v>
      </c>
      <c r="Z520" s="238">
        <v>2</v>
      </c>
      <c r="AA520" s="238">
        <v>2</v>
      </c>
      <c r="AB520" s="238">
        <v>1</v>
      </c>
      <c r="AD520" s="238" t="s">
        <v>430</v>
      </c>
      <c r="AE520" s="238" t="s">
        <v>1138</v>
      </c>
      <c r="AF520" s="238" t="s">
        <v>426</v>
      </c>
      <c r="AG520" s="238">
        <v>6</v>
      </c>
      <c r="AH520" s="238">
        <v>2</v>
      </c>
      <c r="AI520" s="238">
        <v>3</v>
      </c>
      <c r="AJ520" s="238">
        <v>3</v>
      </c>
      <c r="AK520" s="238">
        <v>24</v>
      </c>
      <c r="AL520" s="238">
        <v>31</v>
      </c>
      <c r="AM520" s="238" t="s">
        <v>354</v>
      </c>
      <c r="AN520" s="238">
        <v>1</v>
      </c>
      <c r="AO520" s="238">
        <v>10</v>
      </c>
      <c r="AP520" s="238">
        <v>2</v>
      </c>
      <c r="AS520" s="238">
        <v>7</v>
      </c>
      <c r="AT520" s="238">
        <v>20</v>
      </c>
      <c r="AU520" s="238">
        <v>30</v>
      </c>
      <c r="AV520" s="238">
        <v>11</v>
      </c>
      <c r="AW520" s="238">
        <v>21</v>
      </c>
      <c r="AX520" s="238">
        <v>2</v>
      </c>
      <c r="AY520" s="238">
        <v>2</v>
      </c>
      <c r="AZ520" s="238">
        <v>1</v>
      </c>
      <c r="BA520" s="238">
        <v>21</v>
      </c>
      <c r="BB520" s="238">
        <v>17</v>
      </c>
      <c r="BC520" s="238" t="s">
        <v>363</v>
      </c>
      <c r="BD520" s="238">
        <v>5</v>
      </c>
      <c r="BE520" s="238">
        <v>1</v>
      </c>
      <c r="BF520" s="238">
        <v>1</v>
      </c>
      <c r="BI520" s="238">
        <v>7</v>
      </c>
      <c r="BJ520" s="238">
        <v>20</v>
      </c>
      <c r="BK520" s="238">
        <v>30</v>
      </c>
      <c r="BL520" s="238">
        <v>11</v>
      </c>
      <c r="BM520" s="238">
        <v>21</v>
      </c>
      <c r="CT520" s="238">
        <v>441005</v>
      </c>
      <c r="CU520" s="238">
        <v>4972321</v>
      </c>
      <c r="CV520" s="238">
        <v>44.901869400000002</v>
      </c>
      <c r="CW520" s="238">
        <v>-93.747251300000002</v>
      </c>
      <c r="CX520" s="238" t="s">
        <v>359</v>
      </c>
      <c r="CY520" s="238" t="s">
        <v>1145</v>
      </c>
    </row>
    <row r="521" spans="1:103" x14ac:dyDescent="0.25">
      <c r="A521" s="238">
        <v>10784610</v>
      </c>
      <c r="B521" s="238">
        <v>3</v>
      </c>
      <c r="C521" s="238">
        <v>7</v>
      </c>
      <c r="D521" s="238">
        <v>173.05099999999999</v>
      </c>
      <c r="E521" s="238">
        <v>27</v>
      </c>
      <c r="F521" s="238" t="s">
        <v>1128</v>
      </c>
      <c r="H521" s="238" t="s">
        <v>354</v>
      </c>
      <c r="I521" s="238">
        <v>25</v>
      </c>
      <c r="K521" s="238">
        <v>12000446</v>
      </c>
      <c r="L521" s="238">
        <v>120300049</v>
      </c>
      <c r="M521" s="238">
        <v>1</v>
      </c>
      <c r="N521" s="238">
        <v>30</v>
      </c>
      <c r="O521" s="238">
        <v>2012</v>
      </c>
      <c r="P521" s="238" t="s">
        <v>361</v>
      </c>
      <c r="Q521" s="238">
        <v>7</v>
      </c>
      <c r="S521" s="238">
        <v>5</v>
      </c>
      <c r="T521" s="238">
        <v>0</v>
      </c>
      <c r="U521" s="238">
        <v>2</v>
      </c>
      <c r="V521" s="238">
        <v>1</v>
      </c>
      <c r="W521" s="238">
        <v>10</v>
      </c>
      <c r="X521" s="238">
        <v>10</v>
      </c>
      <c r="Y521" s="238">
        <v>1</v>
      </c>
      <c r="Z521" s="238">
        <v>1</v>
      </c>
      <c r="AB521" s="238">
        <v>2</v>
      </c>
      <c r="AC521" s="238">
        <v>98</v>
      </c>
      <c r="AD521" s="238" t="s">
        <v>430</v>
      </c>
      <c r="AE521" s="238" t="s">
        <v>1138</v>
      </c>
      <c r="AF521" s="238" t="s">
        <v>426</v>
      </c>
      <c r="AG521" s="238">
        <v>7</v>
      </c>
      <c r="AH521" s="238">
        <v>2</v>
      </c>
      <c r="AI521" s="238">
        <v>4</v>
      </c>
      <c r="AJ521" s="238">
        <v>3</v>
      </c>
      <c r="AK521" s="238">
        <v>8</v>
      </c>
      <c r="AL521" s="238">
        <v>45</v>
      </c>
      <c r="AM521" s="238" t="s">
        <v>354</v>
      </c>
      <c r="AN521" s="238">
        <v>5</v>
      </c>
      <c r="AO521" s="238">
        <v>1</v>
      </c>
      <c r="AS521" s="238">
        <v>7</v>
      </c>
      <c r="AT521" s="238">
        <v>20</v>
      </c>
      <c r="AU521" s="238">
        <v>45</v>
      </c>
      <c r="AV521" s="238">
        <v>11</v>
      </c>
      <c r="AW521" s="238">
        <v>21</v>
      </c>
      <c r="AX521" s="238">
        <v>2</v>
      </c>
      <c r="AY521" s="238">
        <v>4</v>
      </c>
      <c r="AZ521" s="238">
        <v>3</v>
      </c>
      <c r="BA521" s="238">
        <v>21</v>
      </c>
      <c r="BB521" s="238">
        <v>64</v>
      </c>
      <c r="BC521" s="238" t="s">
        <v>354</v>
      </c>
      <c r="BD521" s="238">
        <v>5</v>
      </c>
      <c r="BE521" s="238">
        <v>15</v>
      </c>
      <c r="BI521" s="238">
        <v>7</v>
      </c>
      <c r="BJ521" s="238">
        <v>20</v>
      </c>
      <c r="BK521" s="238">
        <v>45</v>
      </c>
      <c r="BL521" s="238">
        <v>11</v>
      </c>
      <c r="BM521" s="238">
        <v>21</v>
      </c>
      <c r="CT521" s="238">
        <v>441005</v>
      </c>
      <c r="CU521" s="238">
        <v>4972321</v>
      </c>
      <c r="CV521" s="238">
        <v>44.901869400000002</v>
      </c>
      <c r="CW521" s="238">
        <v>-93.747251300000002</v>
      </c>
      <c r="CX521" s="238" t="s">
        <v>359</v>
      </c>
      <c r="CY521" s="238" t="s">
        <v>1146</v>
      </c>
    </row>
    <row r="522" spans="1:103" x14ac:dyDescent="0.25">
      <c r="A522" s="238">
        <v>10798335</v>
      </c>
      <c r="B522" s="238">
        <v>3</v>
      </c>
      <c r="C522" s="238">
        <v>7</v>
      </c>
      <c r="D522" s="238">
        <v>173.05099999999999</v>
      </c>
      <c r="E522" s="238">
        <v>27</v>
      </c>
      <c r="F522" s="238" t="s">
        <v>1128</v>
      </c>
      <c r="H522" s="238" t="s">
        <v>354</v>
      </c>
      <c r="I522" s="238">
        <v>25</v>
      </c>
      <c r="K522" s="238">
        <v>12003348</v>
      </c>
      <c r="L522" s="238">
        <v>121690068</v>
      </c>
      <c r="M522" s="238">
        <v>6</v>
      </c>
      <c r="N522" s="238">
        <v>17</v>
      </c>
      <c r="O522" s="238">
        <v>2012</v>
      </c>
      <c r="P522" s="238" t="s">
        <v>366</v>
      </c>
      <c r="Q522" s="238">
        <v>10</v>
      </c>
      <c r="S522" s="238">
        <v>5</v>
      </c>
      <c r="T522" s="238">
        <v>0</v>
      </c>
      <c r="U522" s="238">
        <v>2</v>
      </c>
      <c r="V522" s="238">
        <v>1</v>
      </c>
      <c r="W522" s="238">
        <v>10</v>
      </c>
      <c r="X522" s="238">
        <v>3</v>
      </c>
      <c r="Y522" s="238">
        <v>1</v>
      </c>
      <c r="Z522" s="238">
        <v>1</v>
      </c>
      <c r="AB522" s="238">
        <v>1</v>
      </c>
      <c r="AC522" s="238">
        <v>98</v>
      </c>
      <c r="AD522" s="238" t="s">
        <v>430</v>
      </c>
      <c r="AE522" s="238" t="s">
        <v>1138</v>
      </c>
      <c r="AF522" s="238" t="s">
        <v>426</v>
      </c>
      <c r="AG522" s="238">
        <v>7</v>
      </c>
      <c r="AH522" s="238">
        <v>2</v>
      </c>
      <c r="AI522" s="238">
        <v>2</v>
      </c>
      <c r="AJ522" s="238">
        <v>4</v>
      </c>
      <c r="AK522" s="238">
        <v>21</v>
      </c>
      <c r="AL522" s="238">
        <v>18</v>
      </c>
      <c r="AM522" s="238" t="s">
        <v>363</v>
      </c>
      <c r="AN522" s="238">
        <v>5</v>
      </c>
      <c r="AO522" s="238">
        <v>15</v>
      </c>
      <c r="AS522" s="238">
        <v>7</v>
      </c>
      <c r="AT522" s="238">
        <v>20</v>
      </c>
      <c r="AU522" s="238">
        <v>45</v>
      </c>
      <c r="AV522" s="238">
        <v>11</v>
      </c>
      <c r="AW522" s="238">
        <v>21</v>
      </c>
      <c r="AX522" s="238">
        <v>2</v>
      </c>
      <c r="AY522" s="238">
        <v>2</v>
      </c>
      <c r="AZ522" s="238">
        <v>4</v>
      </c>
      <c r="BA522" s="238">
        <v>21</v>
      </c>
      <c r="BB522" s="238">
        <v>40</v>
      </c>
      <c r="BC522" s="238" t="s">
        <v>354</v>
      </c>
      <c r="BD522" s="238">
        <v>5</v>
      </c>
      <c r="BE522" s="238">
        <v>1</v>
      </c>
      <c r="BI522" s="238">
        <v>7</v>
      </c>
      <c r="BJ522" s="238">
        <v>20</v>
      </c>
      <c r="BK522" s="238">
        <v>45</v>
      </c>
      <c r="BL522" s="238">
        <v>11</v>
      </c>
      <c r="BM522" s="238">
        <v>21</v>
      </c>
      <c r="CT522" s="238">
        <v>441005</v>
      </c>
      <c r="CU522" s="238">
        <v>4972321</v>
      </c>
      <c r="CV522" s="238">
        <v>44.901869400000002</v>
      </c>
      <c r="CW522" s="238">
        <v>-93.747251300000002</v>
      </c>
      <c r="CX522" s="238" t="s">
        <v>359</v>
      </c>
      <c r="CY522" s="238" t="s">
        <v>1147</v>
      </c>
    </row>
    <row r="523" spans="1:103" x14ac:dyDescent="0.25">
      <c r="A523" s="238">
        <v>10810630</v>
      </c>
      <c r="B523" s="238">
        <v>3</v>
      </c>
      <c r="C523" s="238">
        <v>7</v>
      </c>
      <c r="D523" s="238">
        <v>173.05099999999999</v>
      </c>
      <c r="E523" s="238">
        <v>27</v>
      </c>
      <c r="F523" s="238" t="s">
        <v>1128</v>
      </c>
      <c r="H523" s="238" t="s">
        <v>354</v>
      </c>
      <c r="I523" s="238">
        <v>25</v>
      </c>
      <c r="K523" s="238">
        <v>12005289</v>
      </c>
      <c r="L523" s="238">
        <v>122760008</v>
      </c>
      <c r="M523" s="238">
        <v>9</v>
      </c>
      <c r="N523" s="238">
        <v>23</v>
      </c>
      <c r="O523" s="238">
        <v>2012</v>
      </c>
      <c r="P523" s="238" t="s">
        <v>366</v>
      </c>
      <c r="Q523" s="238">
        <v>21</v>
      </c>
      <c r="S523" s="238">
        <v>3</v>
      </c>
      <c r="T523" s="238">
        <v>0</v>
      </c>
      <c r="U523" s="238">
        <v>2</v>
      </c>
      <c r="V523" s="238">
        <v>8</v>
      </c>
      <c r="W523" s="238">
        <v>10</v>
      </c>
      <c r="X523" s="238">
        <v>3</v>
      </c>
      <c r="Y523" s="238">
        <v>4</v>
      </c>
      <c r="Z523" s="238">
        <v>1</v>
      </c>
      <c r="AB523" s="238">
        <v>1</v>
      </c>
      <c r="AC523" s="238">
        <v>98</v>
      </c>
      <c r="AD523" s="238" t="s">
        <v>1138</v>
      </c>
      <c r="AE523" s="238" t="s">
        <v>430</v>
      </c>
      <c r="AF523" s="238" t="s">
        <v>426</v>
      </c>
      <c r="AG523" s="238">
        <v>8</v>
      </c>
      <c r="AH523" s="238">
        <v>2</v>
      </c>
      <c r="AI523" s="238">
        <v>3</v>
      </c>
      <c r="AJ523" s="238">
        <v>2</v>
      </c>
      <c r="AK523" s="238">
        <v>24</v>
      </c>
      <c r="AL523" s="238">
        <v>71</v>
      </c>
      <c r="AM523" s="238" t="s">
        <v>363</v>
      </c>
      <c r="AN523" s="238">
        <v>5</v>
      </c>
      <c r="AO523" s="238">
        <v>2</v>
      </c>
      <c r="AS523" s="238">
        <v>7</v>
      </c>
      <c r="AT523" s="238">
        <v>20</v>
      </c>
      <c r="AU523" s="238">
        <v>30</v>
      </c>
      <c r="AV523" s="238">
        <v>11</v>
      </c>
      <c r="AW523" s="238">
        <v>21</v>
      </c>
      <c r="AX523" s="238">
        <v>2</v>
      </c>
      <c r="AY523" s="238">
        <v>2</v>
      </c>
      <c r="AZ523" s="238">
        <v>1</v>
      </c>
      <c r="BA523" s="238">
        <v>21</v>
      </c>
      <c r="BB523" s="238">
        <v>19</v>
      </c>
      <c r="BC523" s="238" t="s">
        <v>363</v>
      </c>
      <c r="BD523" s="238">
        <v>5</v>
      </c>
      <c r="BE523" s="238">
        <v>1</v>
      </c>
      <c r="BI523" s="238">
        <v>7</v>
      </c>
      <c r="BJ523" s="238">
        <v>20</v>
      </c>
      <c r="BK523" s="238">
        <v>30</v>
      </c>
      <c r="BL523" s="238">
        <v>11</v>
      </c>
      <c r="BM523" s="238">
        <v>21</v>
      </c>
      <c r="CT523" s="238">
        <v>441005</v>
      </c>
      <c r="CU523" s="238">
        <v>4972321</v>
      </c>
      <c r="CV523" s="238">
        <v>44.901869400000002</v>
      </c>
      <c r="CW523" s="238">
        <v>-93.747251300000002</v>
      </c>
      <c r="CX523" s="238" t="s">
        <v>359</v>
      </c>
      <c r="CY523" s="238" t="s">
        <v>1148</v>
      </c>
    </row>
    <row r="524" spans="1:103" x14ac:dyDescent="0.25">
      <c r="A524" s="238">
        <v>10810472</v>
      </c>
      <c r="B524" s="238">
        <v>3</v>
      </c>
      <c r="C524" s="238">
        <v>7</v>
      </c>
      <c r="D524" s="238">
        <v>173.05099999999999</v>
      </c>
      <c r="E524" s="238">
        <v>27</v>
      </c>
      <c r="F524" s="238" t="s">
        <v>1128</v>
      </c>
      <c r="H524" s="238" t="s">
        <v>354</v>
      </c>
      <c r="I524" s="238">
        <v>25</v>
      </c>
      <c r="K524" s="238">
        <v>12005391</v>
      </c>
      <c r="L524" s="238">
        <v>122730090</v>
      </c>
      <c r="M524" s="238">
        <v>9</v>
      </c>
      <c r="N524" s="238">
        <v>29</v>
      </c>
      <c r="O524" s="238">
        <v>2012</v>
      </c>
      <c r="P524" s="238" t="s">
        <v>364</v>
      </c>
      <c r="Q524" s="238">
        <v>11</v>
      </c>
      <c r="S524" s="238">
        <v>5</v>
      </c>
      <c r="T524" s="238">
        <v>0</v>
      </c>
      <c r="U524" s="238">
        <v>2</v>
      </c>
      <c r="V524" s="238">
        <v>1</v>
      </c>
      <c r="W524" s="238">
        <v>10</v>
      </c>
      <c r="X524" s="238">
        <v>3</v>
      </c>
      <c r="Y524" s="238">
        <v>1</v>
      </c>
      <c r="Z524" s="238">
        <v>1</v>
      </c>
      <c r="AB524" s="238">
        <v>1</v>
      </c>
      <c r="AC524" s="238">
        <v>98</v>
      </c>
      <c r="AD524" s="238" t="s">
        <v>430</v>
      </c>
      <c r="AE524" s="238" t="s">
        <v>1138</v>
      </c>
      <c r="AF524" s="238" t="s">
        <v>426</v>
      </c>
      <c r="AG524" s="238">
        <v>7</v>
      </c>
      <c r="AH524" s="238">
        <v>2</v>
      </c>
      <c r="AI524" s="238">
        <v>2</v>
      </c>
      <c r="AJ524" s="238">
        <v>4</v>
      </c>
      <c r="AK524" s="238">
        <v>28</v>
      </c>
      <c r="AL524" s="238">
        <v>21</v>
      </c>
      <c r="AM524" s="238" t="s">
        <v>354</v>
      </c>
      <c r="AN524" s="238">
        <v>5</v>
      </c>
      <c r="AO524" s="238">
        <v>2</v>
      </c>
      <c r="AP524" s="238">
        <v>8</v>
      </c>
      <c r="AS524" s="238">
        <v>7</v>
      </c>
      <c r="AT524" s="238">
        <v>20</v>
      </c>
      <c r="AU524" s="238">
        <v>45</v>
      </c>
      <c r="AV524" s="238">
        <v>11</v>
      </c>
      <c r="AW524" s="238">
        <v>21</v>
      </c>
      <c r="AX524" s="238">
        <v>2</v>
      </c>
      <c r="AY524" s="238">
        <v>4</v>
      </c>
      <c r="AZ524" s="238">
        <v>4</v>
      </c>
      <c r="BA524" s="238">
        <v>21</v>
      </c>
      <c r="BB524" s="238">
        <v>24</v>
      </c>
      <c r="BC524" s="238" t="s">
        <v>354</v>
      </c>
      <c r="BD524" s="238">
        <v>10</v>
      </c>
      <c r="BE524" s="238">
        <v>1</v>
      </c>
      <c r="BI524" s="238">
        <v>7</v>
      </c>
      <c r="BJ524" s="238">
        <v>20</v>
      </c>
      <c r="BK524" s="238">
        <v>45</v>
      </c>
      <c r="BL524" s="238">
        <v>11</v>
      </c>
      <c r="BM524" s="238">
        <v>21</v>
      </c>
      <c r="CT524" s="238">
        <v>441005</v>
      </c>
      <c r="CU524" s="238">
        <v>4972321</v>
      </c>
      <c r="CV524" s="238">
        <v>44.901869400000002</v>
      </c>
      <c r="CW524" s="238">
        <v>-93.747251300000002</v>
      </c>
      <c r="CX524" s="238" t="s">
        <v>359</v>
      </c>
      <c r="CY524" s="238" t="s">
        <v>1149</v>
      </c>
    </row>
    <row r="525" spans="1:103" x14ac:dyDescent="0.25">
      <c r="A525" s="238">
        <v>10911864</v>
      </c>
      <c r="B525" s="238">
        <v>3</v>
      </c>
      <c r="C525" s="238">
        <v>7</v>
      </c>
      <c r="D525" s="238">
        <v>173.05099999999999</v>
      </c>
      <c r="E525" s="238">
        <v>27</v>
      </c>
      <c r="F525" s="238" t="s">
        <v>1128</v>
      </c>
      <c r="H525" s="238" t="s">
        <v>354</v>
      </c>
      <c r="I525" s="238">
        <v>25</v>
      </c>
      <c r="K525" s="238">
        <v>13006735</v>
      </c>
      <c r="L525" s="238">
        <v>133360007</v>
      </c>
      <c r="M525" s="238">
        <v>12</v>
      </c>
      <c r="N525" s="238">
        <v>1</v>
      </c>
      <c r="O525" s="238">
        <v>2013</v>
      </c>
      <c r="P525" s="238" t="s">
        <v>366</v>
      </c>
      <c r="Q525" s="238">
        <v>19</v>
      </c>
      <c r="S525" s="238">
        <v>5</v>
      </c>
      <c r="T525" s="238">
        <v>0</v>
      </c>
      <c r="U525" s="238">
        <v>3</v>
      </c>
      <c r="V525" s="238">
        <v>1</v>
      </c>
      <c r="W525" s="238">
        <v>10</v>
      </c>
      <c r="X525" s="238">
        <v>3</v>
      </c>
      <c r="Y525" s="238">
        <v>4</v>
      </c>
      <c r="Z525" s="238">
        <v>1</v>
      </c>
      <c r="AB525" s="238">
        <v>1</v>
      </c>
      <c r="AC525" s="238">
        <v>98</v>
      </c>
      <c r="AD525" s="238" t="s">
        <v>481</v>
      </c>
      <c r="AE525" s="238" t="s">
        <v>1138</v>
      </c>
      <c r="AF525" s="238" t="s">
        <v>426</v>
      </c>
      <c r="AG525" s="238">
        <v>7</v>
      </c>
      <c r="AH525" s="238">
        <v>2</v>
      </c>
      <c r="AI525" s="238">
        <v>2</v>
      </c>
      <c r="AJ525" s="238">
        <v>3</v>
      </c>
      <c r="AK525" s="238">
        <v>8</v>
      </c>
      <c r="AL525" s="238">
        <v>56</v>
      </c>
      <c r="AM525" s="238" t="s">
        <v>354</v>
      </c>
      <c r="AN525" s="238">
        <v>5</v>
      </c>
      <c r="AO525" s="238">
        <v>1</v>
      </c>
      <c r="AS525" s="238">
        <v>7</v>
      </c>
      <c r="AT525" s="238">
        <v>20</v>
      </c>
      <c r="AU525" s="238">
        <v>45</v>
      </c>
      <c r="AV525" s="238">
        <v>11</v>
      </c>
      <c r="AW525" s="238">
        <v>21</v>
      </c>
      <c r="AX525" s="238">
        <v>2</v>
      </c>
      <c r="AY525" s="238">
        <v>4</v>
      </c>
      <c r="AZ525" s="238">
        <v>3</v>
      </c>
      <c r="BA525" s="238">
        <v>26</v>
      </c>
      <c r="BB525" s="238">
        <v>60</v>
      </c>
      <c r="BC525" s="238" t="s">
        <v>354</v>
      </c>
      <c r="BD525" s="238">
        <v>5</v>
      </c>
      <c r="BE525" s="238">
        <v>1</v>
      </c>
      <c r="BI525" s="238">
        <v>7</v>
      </c>
      <c r="BJ525" s="238">
        <v>20</v>
      </c>
      <c r="BK525" s="238">
        <v>45</v>
      </c>
      <c r="BL525" s="238">
        <v>11</v>
      </c>
      <c r="BM525" s="238">
        <v>21</v>
      </c>
      <c r="BN525" s="238">
        <v>2</v>
      </c>
      <c r="BO525" s="238">
        <v>1</v>
      </c>
      <c r="BP525" s="238">
        <v>3</v>
      </c>
      <c r="BQ525" s="238">
        <v>21</v>
      </c>
      <c r="BR525" s="238">
        <v>17</v>
      </c>
      <c r="BS525" s="238" t="s">
        <v>354</v>
      </c>
      <c r="BT525" s="238">
        <v>5</v>
      </c>
      <c r="BU525" s="238">
        <v>15</v>
      </c>
      <c r="BY525" s="238">
        <v>7</v>
      </c>
      <c r="BZ525" s="238">
        <v>20</v>
      </c>
      <c r="CA525" s="238">
        <v>45</v>
      </c>
      <c r="CB525" s="238">
        <v>11</v>
      </c>
      <c r="CC525" s="238">
        <v>21</v>
      </c>
      <c r="CT525" s="238">
        <v>441005</v>
      </c>
      <c r="CU525" s="238">
        <v>4972321</v>
      </c>
      <c r="CV525" s="238">
        <v>44.901869400000002</v>
      </c>
      <c r="CW525" s="238">
        <v>-93.747251300000002</v>
      </c>
      <c r="CX525" s="238" t="s">
        <v>359</v>
      </c>
      <c r="CY525" s="238" t="s">
        <v>1150</v>
      </c>
    </row>
    <row r="526" spans="1:103" x14ac:dyDescent="0.25">
      <c r="A526" s="238">
        <v>10959189</v>
      </c>
      <c r="B526" s="238">
        <v>3</v>
      </c>
      <c r="C526" s="238">
        <v>7</v>
      </c>
      <c r="D526" s="238">
        <v>173.05099999999999</v>
      </c>
      <c r="E526" s="238">
        <v>27</v>
      </c>
      <c r="F526" s="238" t="s">
        <v>1128</v>
      </c>
      <c r="H526" s="238" t="s">
        <v>354</v>
      </c>
      <c r="I526" s="238">
        <v>25</v>
      </c>
      <c r="K526" s="238">
        <v>14002721</v>
      </c>
      <c r="L526" s="238">
        <v>141580011</v>
      </c>
      <c r="M526" s="238">
        <v>6</v>
      </c>
      <c r="N526" s="238">
        <v>5</v>
      </c>
      <c r="O526" s="238">
        <v>2014</v>
      </c>
      <c r="P526" s="238" t="s">
        <v>384</v>
      </c>
      <c r="Q526" s="238">
        <v>15</v>
      </c>
      <c r="S526" s="238">
        <v>4</v>
      </c>
      <c r="T526" s="238">
        <v>0</v>
      </c>
      <c r="U526" s="238">
        <v>3</v>
      </c>
      <c r="V526" s="238">
        <v>5</v>
      </c>
      <c r="W526" s="238">
        <v>10</v>
      </c>
      <c r="X526" s="238">
        <v>3</v>
      </c>
      <c r="Y526" s="238">
        <v>1</v>
      </c>
      <c r="Z526" s="238">
        <v>3</v>
      </c>
      <c r="AB526" s="238">
        <v>2</v>
      </c>
      <c r="AC526" s="238">
        <v>98</v>
      </c>
      <c r="AD526" s="238" t="s">
        <v>430</v>
      </c>
      <c r="AE526" s="238" t="s">
        <v>1151</v>
      </c>
      <c r="AF526" s="238" t="s">
        <v>426</v>
      </c>
      <c r="AG526" s="238">
        <v>10</v>
      </c>
      <c r="AH526" s="238">
        <v>2</v>
      </c>
      <c r="AI526" s="238">
        <v>4</v>
      </c>
      <c r="AJ526" s="238">
        <v>4</v>
      </c>
      <c r="AK526" s="238">
        <v>21</v>
      </c>
      <c r="AL526" s="238">
        <v>36</v>
      </c>
      <c r="AM526" s="238" t="s">
        <v>354</v>
      </c>
      <c r="AN526" s="238">
        <v>5</v>
      </c>
      <c r="AO526" s="238">
        <v>4</v>
      </c>
      <c r="AS526" s="238">
        <v>7</v>
      </c>
      <c r="AT526" s="238">
        <v>20</v>
      </c>
      <c r="AU526" s="238">
        <v>45</v>
      </c>
      <c r="AV526" s="238">
        <v>11</v>
      </c>
      <c r="AW526" s="238">
        <v>21</v>
      </c>
      <c r="AX526" s="238">
        <v>2</v>
      </c>
      <c r="AY526" s="238">
        <v>2</v>
      </c>
      <c r="AZ526" s="238">
        <v>2</v>
      </c>
      <c r="BA526" s="238">
        <v>21</v>
      </c>
      <c r="BB526" s="238">
        <v>16</v>
      </c>
      <c r="BC526" s="238" t="s">
        <v>363</v>
      </c>
      <c r="BD526" s="238">
        <v>5</v>
      </c>
      <c r="BE526" s="238">
        <v>1</v>
      </c>
      <c r="BI526" s="238">
        <v>7</v>
      </c>
      <c r="BJ526" s="238">
        <v>20</v>
      </c>
      <c r="BK526" s="238">
        <v>45</v>
      </c>
      <c r="BL526" s="238">
        <v>11</v>
      </c>
      <c r="BM526" s="238">
        <v>21</v>
      </c>
      <c r="BN526" s="238">
        <v>0</v>
      </c>
      <c r="BO526" s="238">
        <v>2</v>
      </c>
      <c r="BP526" s="238">
        <v>3</v>
      </c>
      <c r="BR526" s="238">
        <v>27</v>
      </c>
      <c r="BS526" s="238" t="s">
        <v>354</v>
      </c>
      <c r="BT526" s="238">
        <v>5</v>
      </c>
      <c r="BU526" s="238">
        <v>1</v>
      </c>
      <c r="BW526" s="238">
        <v>26</v>
      </c>
      <c r="BY526" s="238">
        <v>7</v>
      </c>
      <c r="BZ526" s="238">
        <v>20</v>
      </c>
      <c r="CA526" s="238">
        <v>45</v>
      </c>
      <c r="CB526" s="238">
        <v>11</v>
      </c>
      <c r="CC526" s="238">
        <v>21</v>
      </c>
      <c r="CT526" s="238">
        <v>441005</v>
      </c>
      <c r="CU526" s="238">
        <v>4972321</v>
      </c>
      <c r="CV526" s="238">
        <v>44.901869400000002</v>
      </c>
      <c r="CW526" s="238">
        <v>-93.747251300000002</v>
      </c>
      <c r="CX526" s="238" t="s">
        <v>359</v>
      </c>
      <c r="CY526" s="238" t="s">
        <v>1152</v>
      </c>
    </row>
    <row r="527" spans="1:103" x14ac:dyDescent="0.25">
      <c r="A527" s="238">
        <v>10994967</v>
      </c>
      <c r="B527" s="238">
        <v>3</v>
      </c>
      <c r="C527" s="238">
        <v>7</v>
      </c>
      <c r="D527" s="238">
        <v>173.05099999999999</v>
      </c>
      <c r="E527" s="238">
        <v>27</v>
      </c>
      <c r="F527" s="238" t="s">
        <v>1128</v>
      </c>
      <c r="H527" s="238" t="s">
        <v>354</v>
      </c>
      <c r="I527" s="238">
        <v>25</v>
      </c>
      <c r="K527" s="238">
        <v>14005739</v>
      </c>
      <c r="L527" s="238">
        <v>143150166</v>
      </c>
      <c r="M527" s="238">
        <v>11</v>
      </c>
      <c r="N527" s="238">
        <v>11</v>
      </c>
      <c r="O527" s="238">
        <v>2014</v>
      </c>
      <c r="P527" s="238" t="s">
        <v>368</v>
      </c>
      <c r="Q527" s="238">
        <v>13</v>
      </c>
      <c r="S527" s="238">
        <v>5</v>
      </c>
      <c r="T527" s="238">
        <v>0</v>
      </c>
      <c r="U527" s="238">
        <v>2</v>
      </c>
      <c r="V527" s="238">
        <v>1</v>
      </c>
      <c r="W527" s="238">
        <v>10</v>
      </c>
      <c r="X527" s="238">
        <v>3</v>
      </c>
      <c r="Y527" s="238">
        <v>1</v>
      </c>
      <c r="Z527" s="238">
        <v>2</v>
      </c>
      <c r="AB527" s="238">
        <v>2</v>
      </c>
      <c r="AC527" s="238">
        <v>98</v>
      </c>
      <c r="AD527" s="238" t="s">
        <v>1138</v>
      </c>
      <c r="AE527" s="238" t="s">
        <v>430</v>
      </c>
      <c r="AF527" s="238" t="s">
        <v>426</v>
      </c>
      <c r="AG527" s="238">
        <v>7</v>
      </c>
      <c r="AH527" s="238">
        <v>2</v>
      </c>
      <c r="AI527" s="238">
        <v>3</v>
      </c>
      <c r="AJ527" s="238">
        <v>1</v>
      </c>
      <c r="AK527" s="238">
        <v>21</v>
      </c>
      <c r="AL527" s="238">
        <v>19</v>
      </c>
      <c r="AM527" s="238" t="s">
        <v>354</v>
      </c>
      <c r="AN527" s="238">
        <v>5</v>
      </c>
      <c r="AO527" s="238">
        <v>15</v>
      </c>
      <c r="AS527" s="238">
        <v>7</v>
      </c>
      <c r="AT527" s="238">
        <v>20</v>
      </c>
      <c r="AU527" s="238">
        <v>50</v>
      </c>
      <c r="AV527" s="238">
        <v>11</v>
      </c>
      <c r="AW527" s="238">
        <v>21</v>
      </c>
      <c r="AX527" s="238">
        <v>2</v>
      </c>
      <c r="AY527" s="238">
        <v>2</v>
      </c>
      <c r="AZ527" s="238">
        <v>1</v>
      </c>
      <c r="BA527" s="238">
        <v>21</v>
      </c>
      <c r="BB527" s="238">
        <v>76</v>
      </c>
      <c r="BC527" s="238" t="s">
        <v>354</v>
      </c>
      <c r="BD527" s="238">
        <v>5</v>
      </c>
      <c r="BE527" s="238">
        <v>1</v>
      </c>
      <c r="BI527" s="238">
        <v>7</v>
      </c>
      <c r="BJ527" s="238">
        <v>20</v>
      </c>
      <c r="BK527" s="238">
        <v>50</v>
      </c>
      <c r="BL527" s="238">
        <v>11</v>
      </c>
      <c r="BM527" s="238">
        <v>21</v>
      </c>
      <c r="CT527" s="238">
        <v>441005</v>
      </c>
      <c r="CU527" s="238">
        <v>4972321</v>
      </c>
      <c r="CV527" s="238">
        <v>44.901869400000002</v>
      </c>
      <c r="CW527" s="238">
        <v>-93.747251300000002</v>
      </c>
      <c r="CX527" s="238" t="s">
        <v>359</v>
      </c>
      <c r="CY527" s="238" t="s">
        <v>1153</v>
      </c>
    </row>
    <row r="528" spans="1:103" x14ac:dyDescent="0.25">
      <c r="A528" s="238">
        <v>11009153</v>
      </c>
      <c r="B528" s="238">
        <v>3</v>
      </c>
      <c r="C528" s="238">
        <v>7</v>
      </c>
      <c r="D528" s="238">
        <v>173.05099999999999</v>
      </c>
      <c r="E528" s="238">
        <v>27</v>
      </c>
      <c r="F528" s="238" t="s">
        <v>1128</v>
      </c>
      <c r="H528" s="238" t="s">
        <v>354</v>
      </c>
      <c r="I528" s="238">
        <v>25</v>
      </c>
      <c r="K528" s="238">
        <v>14006574</v>
      </c>
      <c r="L528" s="238">
        <v>143640242</v>
      </c>
      <c r="M528" s="238">
        <v>12</v>
      </c>
      <c r="N528" s="238">
        <v>30</v>
      </c>
      <c r="O528" s="238">
        <v>2014</v>
      </c>
      <c r="P528" s="238" t="s">
        <v>368</v>
      </c>
      <c r="Q528" s="238">
        <v>19</v>
      </c>
      <c r="R528" s="238" t="s">
        <v>419</v>
      </c>
      <c r="S528" s="238">
        <v>4</v>
      </c>
      <c r="T528" s="238">
        <v>0</v>
      </c>
      <c r="U528" s="238">
        <v>1</v>
      </c>
      <c r="V528" s="238">
        <v>8</v>
      </c>
      <c r="W528" s="238">
        <v>10</v>
      </c>
      <c r="X528" s="238">
        <v>3</v>
      </c>
      <c r="Y528" s="238">
        <v>4</v>
      </c>
      <c r="Z528" s="238">
        <v>1</v>
      </c>
      <c r="AB528" s="238">
        <v>1</v>
      </c>
      <c r="AC528" s="238">
        <v>98</v>
      </c>
      <c r="AD528" s="238" t="s">
        <v>1138</v>
      </c>
      <c r="AE528" s="238" t="s">
        <v>430</v>
      </c>
      <c r="AF528" s="238" t="s">
        <v>426</v>
      </c>
      <c r="AG528" s="238">
        <v>4</v>
      </c>
      <c r="AH528" s="238">
        <v>2</v>
      </c>
      <c r="AI528" s="238">
        <v>2</v>
      </c>
      <c r="AJ528" s="238">
        <v>1</v>
      </c>
      <c r="AK528" s="238">
        <v>21</v>
      </c>
      <c r="AL528" s="238">
        <v>45</v>
      </c>
      <c r="AM528" s="238" t="s">
        <v>354</v>
      </c>
      <c r="AN528" s="238">
        <v>5</v>
      </c>
      <c r="AO528" s="238">
        <v>1</v>
      </c>
      <c r="AS528" s="238">
        <v>7</v>
      </c>
      <c r="AT528" s="238">
        <v>20</v>
      </c>
      <c r="AU528" s="238">
        <v>30</v>
      </c>
      <c r="AV528" s="238">
        <v>11</v>
      </c>
      <c r="AW528" s="238">
        <v>25</v>
      </c>
      <c r="CT528" s="238">
        <v>441005</v>
      </c>
      <c r="CU528" s="238">
        <v>4972321</v>
      </c>
      <c r="CV528" s="238">
        <v>44.901869400000002</v>
      </c>
      <c r="CW528" s="238">
        <v>-93.747251300000002</v>
      </c>
      <c r="CX528" s="238" t="s">
        <v>359</v>
      </c>
      <c r="CY528" s="238" t="s">
        <v>1154</v>
      </c>
    </row>
    <row r="529" spans="1:103" x14ac:dyDescent="0.25">
      <c r="A529" s="238">
        <v>11039772</v>
      </c>
      <c r="B529" s="238">
        <v>3</v>
      </c>
      <c r="C529" s="238">
        <v>7</v>
      </c>
      <c r="D529" s="238">
        <v>173.05099999999999</v>
      </c>
      <c r="E529" s="238">
        <v>27</v>
      </c>
      <c r="F529" s="238" t="s">
        <v>1128</v>
      </c>
      <c r="H529" s="238" t="s">
        <v>354</v>
      </c>
      <c r="I529" s="238">
        <v>25</v>
      </c>
      <c r="K529" s="238">
        <v>15002130</v>
      </c>
      <c r="L529" s="238">
        <v>151200152</v>
      </c>
      <c r="M529" s="238">
        <v>4</v>
      </c>
      <c r="N529" s="238">
        <v>30</v>
      </c>
      <c r="O529" s="238">
        <v>2015</v>
      </c>
      <c r="P529" s="238" t="s">
        <v>384</v>
      </c>
      <c r="Q529" s="238">
        <v>15</v>
      </c>
      <c r="S529" s="238">
        <v>5</v>
      </c>
      <c r="T529" s="238">
        <v>0</v>
      </c>
      <c r="U529" s="238">
        <v>2</v>
      </c>
      <c r="V529" s="238">
        <v>1</v>
      </c>
      <c r="W529" s="238">
        <v>10</v>
      </c>
      <c r="X529" s="238">
        <v>3</v>
      </c>
      <c r="Y529" s="238">
        <v>1</v>
      </c>
      <c r="Z529" s="238">
        <v>1</v>
      </c>
      <c r="AB529" s="238">
        <v>1</v>
      </c>
      <c r="AC529" s="238">
        <v>98</v>
      </c>
      <c r="AD529" s="238" t="s">
        <v>430</v>
      </c>
      <c r="AE529" s="238" t="s">
        <v>1138</v>
      </c>
      <c r="AF529" s="238" t="s">
        <v>426</v>
      </c>
      <c r="AG529" s="238">
        <v>7</v>
      </c>
      <c r="AH529" s="238">
        <v>2</v>
      </c>
      <c r="AI529" s="238">
        <v>2</v>
      </c>
      <c r="AJ529" s="238">
        <v>4</v>
      </c>
      <c r="AK529" s="238">
        <v>8</v>
      </c>
      <c r="AL529" s="238">
        <v>26</v>
      </c>
      <c r="AM529" s="238" t="s">
        <v>363</v>
      </c>
      <c r="AN529" s="238">
        <v>5</v>
      </c>
      <c r="AO529" s="238">
        <v>15</v>
      </c>
      <c r="AS529" s="238">
        <v>8</v>
      </c>
      <c r="AT529" s="238">
        <v>20</v>
      </c>
      <c r="AU529" s="238">
        <v>45</v>
      </c>
      <c r="AV529" s="238">
        <v>11</v>
      </c>
      <c r="AW529" s="238">
        <v>21</v>
      </c>
      <c r="AX529" s="238">
        <v>2</v>
      </c>
      <c r="AY529" s="238">
        <v>2</v>
      </c>
      <c r="AZ529" s="238">
        <v>4</v>
      </c>
      <c r="BA529" s="238">
        <v>8</v>
      </c>
      <c r="BB529" s="238">
        <v>56</v>
      </c>
      <c r="BC529" s="238" t="s">
        <v>363</v>
      </c>
      <c r="BD529" s="238">
        <v>5</v>
      </c>
      <c r="BE529" s="238">
        <v>1</v>
      </c>
      <c r="BI529" s="238">
        <v>8</v>
      </c>
      <c r="BJ529" s="238">
        <v>20</v>
      </c>
      <c r="BK529" s="238">
        <v>45</v>
      </c>
      <c r="BL529" s="238">
        <v>11</v>
      </c>
      <c r="BM529" s="238">
        <v>21</v>
      </c>
      <c r="CT529" s="238">
        <v>441005</v>
      </c>
      <c r="CU529" s="238">
        <v>4972321</v>
      </c>
      <c r="CV529" s="238">
        <v>44.901869400000002</v>
      </c>
      <c r="CW529" s="238">
        <v>-93.747251300000002</v>
      </c>
      <c r="CX529" s="238" t="s">
        <v>359</v>
      </c>
      <c r="CY529" s="238" t="s">
        <v>1155</v>
      </c>
    </row>
    <row r="530" spans="1:103" x14ac:dyDescent="0.25">
      <c r="A530" s="238">
        <v>11054632</v>
      </c>
      <c r="B530" s="238">
        <v>3</v>
      </c>
      <c r="C530" s="238">
        <v>7</v>
      </c>
      <c r="D530" s="238">
        <v>173.05099999999999</v>
      </c>
      <c r="E530" s="238">
        <v>27</v>
      </c>
      <c r="F530" s="238" t="s">
        <v>1128</v>
      </c>
      <c r="H530" s="238" t="s">
        <v>354</v>
      </c>
      <c r="I530" s="238">
        <v>25</v>
      </c>
      <c r="K530" s="238">
        <v>15004269</v>
      </c>
      <c r="L530" s="238">
        <v>152300005</v>
      </c>
      <c r="M530" s="238">
        <v>8</v>
      </c>
      <c r="N530" s="238">
        <v>18</v>
      </c>
      <c r="O530" s="238">
        <v>2015</v>
      </c>
      <c r="P530" s="238" t="s">
        <v>368</v>
      </c>
      <c r="Q530" s="238">
        <v>0</v>
      </c>
      <c r="R530" s="238" t="s">
        <v>356</v>
      </c>
      <c r="S530" s="238">
        <v>5</v>
      </c>
      <c r="T530" s="238">
        <v>0</v>
      </c>
      <c r="U530" s="238">
        <v>2</v>
      </c>
      <c r="V530" s="238">
        <v>6</v>
      </c>
      <c r="W530" s="238">
        <v>10</v>
      </c>
      <c r="X530" s="238">
        <v>3</v>
      </c>
      <c r="Y530" s="238">
        <v>4</v>
      </c>
      <c r="Z530" s="238">
        <v>1</v>
      </c>
      <c r="AB530" s="238">
        <v>1</v>
      </c>
      <c r="AC530" s="238">
        <v>98</v>
      </c>
      <c r="AD530" s="238" t="s">
        <v>430</v>
      </c>
      <c r="AE530" s="238" t="s">
        <v>1138</v>
      </c>
      <c r="AF530" s="238" t="s">
        <v>426</v>
      </c>
      <c r="AG530" s="238">
        <v>90</v>
      </c>
      <c r="AH530" s="238">
        <v>2</v>
      </c>
      <c r="AI530" s="238">
        <v>3</v>
      </c>
      <c r="AJ530" s="238">
        <v>4</v>
      </c>
      <c r="AK530" s="238">
        <v>21</v>
      </c>
      <c r="AL530" s="238">
        <v>49</v>
      </c>
      <c r="AM530" s="238" t="s">
        <v>354</v>
      </c>
      <c r="AN530" s="238">
        <v>5</v>
      </c>
      <c r="AO530" s="238">
        <v>1</v>
      </c>
      <c r="AS530" s="238">
        <v>3</v>
      </c>
      <c r="AT530" s="238">
        <v>20</v>
      </c>
      <c r="AU530" s="238">
        <v>45</v>
      </c>
      <c r="AV530" s="238">
        <v>11</v>
      </c>
      <c r="AW530" s="238">
        <v>21</v>
      </c>
      <c r="AX530" s="238">
        <v>2</v>
      </c>
      <c r="AY530" s="238">
        <v>2</v>
      </c>
      <c r="AZ530" s="238">
        <v>4</v>
      </c>
      <c r="BA530" s="238">
        <v>23</v>
      </c>
      <c r="BB530" s="238">
        <v>17</v>
      </c>
      <c r="BC530" s="238" t="s">
        <v>363</v>
      </c>
      <c r="BD530" s="238">
        <v>5</v>
      </c>
      <c r="BE530" s="238">
        <v>8</v>
      </c>
      <c r="BI530" s="238">
        <v>3</v>
      </c>
      <c r="BJ530" s="238">
        <v>20</v>
      </c>
      <c r="BK530" s="238">
        <v>45</v>
      </c>
      <c r="BL530" s="238">
        <v>11</v>
      </c>
      <c r="BM530" s="238">
        <v>21</v>
      </c>
      <c r="CT530" s="238">
        <v>441005</v>
      </c>
      <c r="CU530" s="238">
        <v>4972321</v>
      </c>
      <c r="CV530" s="238">
        <v>44.901869400000002</v>
      </c>
      <c r="CW530" s="238">
        <v>-93.747251300000002</v>
      </c>
      <c r="CX530" s="238" t="s">
        <v>359</v>
      </c>
      <c r="CY530" s="238" t="s">
        <v>1156</v>
      </c>
    </row>
    <row r="531" spans="1:103" x14ac:dyDescent="0.25">
      <c r="A531" s="238">
        <v>11068016</v>
      </c>
      <c r="B531" s="238">
        <v>3</v>
      </c>
      <c r="C531" s="238">
        <v>7</v>
      </c>
      <c r="D531" s="238">
        <v>173.05099999999999</v>
      </c>
      <c r="E531" s="238">
        <v>27</v>
      </c>
      <c r="F531" s="238" t="s">
        <v>1128</v>
      </c>
      <c r="H531" s="238" t="s">
        <v>354</v>
      </c>
      <c r="I531" s="238">
        <v>25</v>
      </c>
      <c r="K531" s="238">
        <v>15004827</v>
      </c>
      <c r="L531" s="238">
        <v>152630076</v>
      </c>
      <c r="M531" s="238">
        <v>9</v>
      </c>
      <c r="N531" s="238">
        <v>20</v>
      </c>
      <c r="O531" s="238">
        <v>2015</v>
      </c>
      <c r="P531" s="238" t="s">
        <v>366</v>
      </c>
      <c r="Q531" s="238">
        <v>9</v>
      </c>
      <c r="S531" s="238">
        <v>5</v>
      </c>
      <c r="T531" s="238">
        <v>0</v>
      </c>
      <c r="U531" s="238">
        <v>2</v>
      </c>
      <c r="V531" s="238">
        <v>1</v>
      </c>
      <c r="W531" s="238">
        <v>6</v>
      </c>
      <c r="X531" s="238">
        <v>3</v>
      </c>
      <c r="Y531" s="238">
        <v>1</v>
      </c>
      <c r="Z531" s="238">
        <v>1</v>
      </c>
      <c r="AB531" s="238">
        <v>1</v>
      </c>
      <c r="AC531" s="238">
        <v>98</v>
      </c>
      <c r="AD531" s="238" t="s">
        <v>430</v>
      </c>
      <c r="AE531" s="238" t="s">
        <v>1138</v>
      </c>
      <c r="AF531" s="238" t="s">
        <v>426</v>
      </c>
      <c r="AG531" s="238">
        <v>7</v>
      </c>
      <c r="AH531" s="238">
        <v>2</v>
      </c>
      <c r="AI531" s="238">
        <v>2</v>
      </c>
      <c r="AJ531" s="238">
        <v>3</v>
      </c>
      <c r="AK531" s="238">
        <v>21</v>
      </c>
      <c r="AL531" s="238">
        <v>63</v>
      </c>
      <c r="AM531" s="238" t="s">
        <v>354</v>
      </c>
      <c r="AN531" s="238">
        <v>5</v>
      </c>
      <c r="AO531" s="238">
        <v>15</v>
      </c>
      <c r="AS531" s="238">
        <v>7</v>
      </c>
      <c r="AT531" s="238">
        <v>20</v>
      </c>
      <c r="AU531" s="238">
        <v>45</v>
      </c>
      <c r="AV531" s="238">
        <v>11</v>
      </c>
      <c r="AW531" s="238">
        <v>21</v>
      </c>
      <c r="AX531" s="238">
        <v>0</v>
      </c>
      <c r="AY531" s="238">
        <v>4</v>
      </c>
      <c r="AZ531" s="238">
        <v>3</v>
      </c>
      <c r="BB531" s="238">
        <v>26</v>
      </c>
      <c r="BC531" s="238" t="s">
        <v>354</v>
      </c>
      <c r="BD531" s="238">
        <v>5</v>
      </c>
      <c r="BE531" s="238">
        <v>1</v>
      </c>
      <c r="BG531" s="238">
        <v>26</v>
      </c>
      <c r="BI531" s="238">
        <v>7</v>
      </c>
      <c r="BJ531" s="238">
        <v>20</v>
      </c>
      <c r="BK531" s="238">
        <v>45</v>
      </c>
      <c r="BL531" s="238">
        <v>11</v>
      </c>
      <c r="BM531" s="238">
        <v>21</v>
      </c>
      <c r="CT531" s="238">
        <v>441005</v>
      </c>
      <c r="CU531" s="238">
        <v>4972321</v>
      </c>
      <c r="CV531" s="238">
        <v>44.901869400000002</v>
      </c>
      <c r="CW531" s="238">
        <v>-93.747251300000002</v>
      </c>
      <c r="CX531" s="238" t="s">
        <v>359</v>
      </c>
      <c r="CY531" s="238" t="e">
        <v>#NAME?</v>
      </c>
    </row>
    <row r="532" spans="1:103" x14ac:dyDescent="0.25">
      <c r="A532" s="238">
        <v>11079847</v>
      </c>
      <c r="B532" s="238">
        <v>3</v>
      </c>
      <c r="C532" s="238">
        <v>7</v>
      </c>
      <c r="D532" s="238">
        <v>173.05099999999999</v>
      </c>
      <c r="E532" s="238">
        <v>27</v>
      </c>
      <c r="F532" s="238" t="s">
        <v>1128</v>
      </c>
      <c r="H532" s="238" t="s">
        <v>354</v>
      </c>
      <c r="I532" s="238">
        <v>25</v>
      </c>
      <c r="K532" s="238">
        <v>15005795</v>
      </c>
      <c r="L532" s="238">
        <v>153190100</v>
      </c>
      <c r="M532" s="238">
        <v>11</v>
      </c>
      <c r="N532" s="238">
        <v>15</v>
      </c>
      <c r="O532" s="238">
        <v>2015</v>
      </c>
      <c r="P532" s="238" t="s">
        <v>366</v>
      </c>
      <c r="Q532" s="238">
        <v>12</v>
      </c>
      <c r="S532" s="238">
        <v>5</v>
      </c>
      <c r="T532" s="238">
        <v>0</v>
      </c>
      <c r="U532" s="238">
        <v>2</v>
      </c>
      <c r="V532" s="238">
        <v>1</v>
      </c>
      <c r="W532" s="238">
        <v>10</v>
      </c>
      <c r="X532" s="238">
        <v>10</v>
      </c>
      <c r="Y532" s="238">
        <v>1</v>
      </c>
      <c r="Z532" s="238">
        <v>1</v>
      </c>
      <c r="AB532" s="238">
        <v>1</v>
      </c>
      <c r="AC532" s="238">
        <v>98</v>
      </c>
      <c r="AD532" s="238" t="s">
        <v>430</v>
      </c>
      <c r="AE532" s="238" t="s">
        <v>1138</v>
      </c>
      <c r="AF532" s="238" t="s">
        <v>426</v>
      </c>
      <c r="AG532" s="238">
        <v>7</v>
      </c>
      <c r="AH532" s="238">
        <v>2</v>
      </c>
      <c r="AI532" s="238">
        <v>3</v>
      </c>
      <c r="AJ532" s="238">
        <v>4</v>
      </c>
      <c r="AK532" s="238">
        <v>8</v>
      </c>
      <c r="AL532" s="238">
        <v>53</v>
      </c>
      <c r="AM532" s="238" t="s">
        <v>354</v>
      </c>
      <c r="AN532" s="238">
        <v>5</v>
      </c>
      <c r="AO532" s="238">
        <v>1</v>
      </c>
      <c r="AS532" s="238">
        <v>7</v>
      </c>
      <c r="AT532" s="238">
        <v>20</v>
      </c>
      <c r="AU532" s="238">
        <v>45</v>
      </c>
      <c r="AV532" s="238">
        <v>11</v>
      </c>
      <c r="AW532" s="238">
        <v>21</v>
      </c>
      <c r="AX532" s="238">
        <v>2</v>
      </c>
      <c r="AY532" s="238">
        <v>2</v>
      </c>
      <c r="AZ532" s="238">
        <v>4</v>
      </c>
      <c r="BA532" s="238">
        <v>7</v>
      </c>
      <c r="BB532" s="238">
        <v>24</v>
      </c>
      <c r="BC532" s="238" t="s">
        <v>363</v>
      </c>
      <c r="BD532" s="238">
        <v>5</v>
      </c>
      <c r="BE532" s="238">
        <v>15</v>
      </c>
      <c r="BF532" s="238">
        <v>2</v>
      </c>
      <c r="BI532" s="238">
        <v>7</v>
      </c>
      <c r="BJ532" s="238">
        <v>20</v>
      </c>
      <c r="BK532" s="238">
        <v>45</v>
      </c>
      <c r="BL532" s="238">
        <v>11</v>
      </c>
      <c r="BM532" s="238">
        <v>21</v>
      </c>
      <c r="CT532" s="238">
        <v>441005</v>
      </c>
      <c r="CU532" s="238">
        <v>4972321</v>
      </c>
      <c r="CV532" s="238">
        <v>44.901869400000002</v>
      </c>
      <c r="CW532" s="238">
        <v>-93.747251300000002</v>
      </c>
      <c r="CX532" s="238" t="s">
        <v>359</v>
      </c>
      <c r="CY532" s="238" t="s">
        <v>1157</v>
      </c>
    </row>
    <row r="533" spans="1:103" x14ac:dyDescent="0.25">
      <c r="A533" s="238">
        <v>11094001</v>
      </c>
      <c r="B533" s="238">
        <v>3</v>
      </c>
      <c r="C533" s="238">
        <v>7</v>
      </c>
      <c r="D533" s="238">
        <v>173.05099999999999</v>
      </c>
      <c r="E533" s="238">
        <v>27</v>
      </c>
      <c r="F533" s="238" t="s">
        <v>1128</v>
      </c>
      <c r="H533" s="238" t="s">
        <v>354</v>
      </c>
      <c r="I533" s="238">
        <v>25</v>
      </c>
      <c r="K533" s="238">
        <v>15006455</v>
      </c>
      <c r="L533" s="238">
        <v>153650172</v>
      </c>
      <c r="M533" s="238">
        <v>12</v>
      </c>
      <c r="N533" s="238">
        <v>30</v>
      </c>
      <c r="O533" s="238">
        <v>2015</v>
      </c>
      <c r="P533" s="238" t="s">
        <v>355</v>
      </c>
      <c r="Q533" s="238">
        <v>15</v>
      </c>
      <c r="S533" s="238">
        <v>5</v>
      </c>
      <c r="T533" s="238">
        <v>0</v>
      </c>
      <c r="U533" s="238">
        <v>2</v>
      </c>
      <c r="V533" s="238">
        <v>1</v>
      </c>
      <c r="W533" s="238">
        <v>11</v>
      </c>
      <c r="X533" s="238">
        <v>3</v>
      </c>
      <c r="Y533" s="238">
        <v>1</v>
      </c>
      <c r="Z533" s="238">
        <v>2</v>
      </c>
      <c r="AB533" s="238">
        <v>1</v>
      </c>
      <c r="AC533" s="238">
        <v>98</v>
      </c>
      <c r="AD533" s="238" t="s">
        <v>1158</v>
      </c>
      <c r="AE533" s="238" t="s">
        <v>424</v>
      </c>
      <c r="AF533" s="238" t="s">
        <v>426</v>
      </c>
      <c r="AG533" s="238">
        <v>7</v>
      </c>
      <c r="AH533" s="238">
        <v>2</v>
      </c>
      <c r="AI533" s="238">
        <v>4</v>
      </c>
      <c r="AJ533" s="238">
        <v>1</v>
      </c>
      <c r="AK533" s="238">
        <v>21</v>
      </c>
      <c r="AL533" s="238">
        <v>17</v>
      </c>
      <c r="AM533" s="238" t="s">
        <v>363</v>
      </c>
      <c r="AN533" s="238">
        <v>5</v>
      </c>
      <c r="AO533" s="238">
        <v>16</v>
      </c>
      <c r="AS533" s="238">
        <v>7</v>
      </c>
      <c r="AT533" s="238">
        <v>20</v>
      </c>
      <c r="AU533" s="238">
        <v>50</v>
      </c>
      <c r="AV533" s="238">
        <v>11</v>
      </c>
      <c r="AW533" s="238">
        <v>21</v>
      </c>
      <c r="AX533" s="238">
        <v>2</v>
      </c>
      <c r="AY533" s="238">
        <v>4</v>
      </c>
      <c r="AZ533" s="238">
        <v>1</v>
      </c>
      <c r="BA533" s="238">
        <v>7</v>
      </c>
      <c r="BB533" s="238">
        <v>65</v>
      </c>
      <c r="BC533" s="238" t="s">
        <v>354</v>
      </c>
      <c r="BD533" s="238">
        <v>5</v>
      </c>
      <c r="BE533" s="238">
        <v>1</v>
      </c>
      <c r="BI533" s="238">
        <v>7</v>
      </c>
      <c r="BJ533" s="238">
        <v>20</v>
      </c>
      <c r="BK533" s="238">
        <v>50</v>
      </c>
      <c r="BL533" s="238">
        <v>11</v>
      </c>
      <c r="BM533" s="238">
        <v>21</v>
      </c>
      <c r="CT533" s="238">
        <v>441005</v>
      </c>
      <c r="CU533" s="238">
        <v>4972321</v>
      </c>
      <c r="CV533" s="238">
        <v>44.901869400000002</v>
      </c>
      <c r="CW533" s="238">
        <v>-93.747251300000002</v>
      </c>
      <c r="CX533" s="238" t="s">
        <v>359</v>
      </c>
      <c r="CY533" s="238" t="s">
        <v>1159</v>
      </c>
    </row>
    <row r="534" spans="1:103" x14ac:dyDescent="0.25">
      <c r="A534" s="238">
        <v>736310</v>
      </c>
      <c r="B534" s="238">
        <v>3</v>
      </c>
      <c r="C534" s="238">
        <v>7</v>
      </c>
      <c r="D534" s="238">
        <v>173.05099999999999</v>
      </c>
      <c r="E534" s="238">
        <v>27</v>
      </c>
      <c r="F534" s="238" t="s">
        <v>1128</v>
      </c>
      <c r="H534" s="238" t="s">
        <v>354</v>
      </c>
      <c r="I534" s="238">
        <v>25</v>
      </c>
      <c r="K534" s="238">
        <v>19003501</v>
      </c>
      <c r="M534" s="238">
        <v>7</v>
      </c>
      <c r="N534" s="238">
        <v>26</v>
      </c>
      <c r="O534" s="238">
        <v>2019</v>
      </c>
      <c r="P534" s="238" t="s">
        <v>362</v>
      </c>
      <c r="Q534" s="238">
        <v>19</v>
      </c>
      <c r="R534" s="238" t="s">
        <v>369</v>
      </c>
      <c r="S534" s="238">
        <v>3</v>
      </c>
      <c r="T534" s="238">
        <v>0</v>
      </c>
      <c r="U534" s="238">
        <v>2</v>
      </c>
      <c r="V534" s="238">
        <v>5</v>
      </c>
      <c r="W534" s="238">
        <v>10</v>
      </c>
      <c r="X534" s="238">
        <v>3</v>
      </c>
      <c r="Y534" s="238">
        <v>1</v>
      </c>
      <c r="Z534" s="238">
        <v>1</v>
      </c>
      <c r="AB534" s="238">
        <v>1</v>
      </c>
      <c r="AC534" s="238">
        <v>98</v>
      </c>
      <c r="AD534" s="238" t="s">
        <v>581</v>
      </c>
      <c r="AF534" s="238" t="s">
        <v>426</v>
      </c>
      <c r="AG534" s="238">
        <v>10</v>
      </c>
      <c r="AH534" s="238">
        <v>2</v>
      </c>
      <c r="AI534" s="238">
        <v>5</v>
      </c>
      <c r="AJ534" s="238">
        <v>2</v>
      </c>
      <c r="AK534" s="238">
        <v>21</v>
      </c>
      <c r="AL534" s="238">
        <v>52</v>
      </c>
      <c r="AM534" s="238" t="s">
        <v>354</v>
      </c>
      <c r="AN534" s="238">
        <v>5</v>
      </c>
      <c r="AO534" s="238">
        <v>1</v>
      </c>
      <c r="AS534" s="238">
        <v>15</v>
      </c>
      <c r="AT534" s="238">
        <v>20</v>
      </c>
      <c r="AU534" s="238">
        <v>30</v>
      </c>
      <c r="AV534" s="238">
        <v>11</v>
      </c>
      <c r="AW534" s="238">
        <v>21</v>
      </c>
      <c r="AX534" s="238">
        <v>2</v>
      </c>
      <c r="AY534" s="238">
        <v>2</v>
      </c>
      <c r="AZ534" s="238">
        <v>3</v>
      </c>
      <c r="BA534" s="238">
        <v>21</v>
      </c>
      <c r="BB534" s="238">
        <v>73</v>
      </c>
      <c r="BC534" s="238" t="s">
        <v>354</v>
      </c>
      <c r="BD534" s="238">
        <v>7</v>
      </c>
      <c r="BE534" s="238">
        <v>70</v>
      </c>
      <c r="BI534" s="238">
        <v>12</v>
      </c>
      <c r="BJ534" s="238">
        <v>20</v>
      </c>
      <c r="BK534" s="238">
        <v>50</v>
      </c>
      <c r="BL534" s="238">
        <v>11</v>
      </c>
      <c r="BM534" s="238">
        <v>21</v>
      </c>
      <c r="CT534" s="238">
        <v>441006.00740923698</v>
      </c>
      <c r="CU534" s="238">
        <v>4972321.5996094896</v>
      </c>
      <c r="CV534" s="238">
        <v>44.901874909999997</v>
      </c>
      <c r="CW534" s="238">
        <v>-93.747235000000003</v>
      </c>
      <c r="CX534" s="238" t="s">
        <v>359</v>
      </c>
      <c r="CY534" s="238" t="s">
        <v>1160</v>
      </c>
    </row>
    <row r="535" spans="1:103" x14ac:dyDescent="0.25">
      <c r="A535" s="238">
        <v>631174</v>
      </c>
      <c r="B535" s="238">
        <v>3</v>
      </c>
      <c r="C535" s="238">
        <v>7</v>
      </c>
      <c r="D535" s="238">
        <v>173.053</v>
      </c>
      <c r="E535" s="238">
        <v>27</v>
      </c>
      <c r="F535" s="238" t="s">
        <v>1128</v>
      </c>
      <c r="H535" s="238" t="s">
        <v>354</v>
      </c>
      <c r="I535" s="238">
        <v>25</v>
      </c>
      <c r="K535" s="238">
        <v>18004372</v>
      </c>
      <c r="M535" s="238">
        <v>8</v>
      </c>
      <c r="N535" s="238">
        <v>29</v>
      </c>
      <c r="O535" s="238">
        <v>2018</v>
      </c>
      <c r="P535" s="238" t="s">
        <v>355</v>
      </c>
      <c r="Q535" s="238">
        <v>16</v>
      </c>
      <c r="R535" s="238" t="s">
        <v>356</v>
      </c>
      <c r="S535" s="238">
        <v>5</v>
      </c>
      <c r="T535" s="238">
        <v>0</v>
      </c>
      <c r="U535" s="238">
        <v>2</v>
      </c>
      <c r="V535" s="238">
        <v>12</v>
      </c>
      <c r="W535" s="238">
        <v>10</v>
      </c>
      <c r="X535" s="238">
        <v>3</v>
      </c>
      <c r="Y535" s="238">
        <v>1</v>
      </c>
      <c r="Z535" s="238">
        <v>1</v>
      </c>
      <c r="AB535" s="238">
        <v>1</v>
      </c>
      <c r="AC535" s="238">
        <v>98</v>
      </c>
      <c r="AD535" s="238" t="s">
        <v>581</v>
      </c>
      <c r="AF535" s="238" t="s">
        <v>426</v>
      </c>
      <c r="AG535" s="238">
        <v>7</v>
      </c>
      <c r="AH535" s="238">
        <v>2</v>
      </c>
      <c r="AI535" s="238">
        <v>3</v>
      </c>
      <c r="AJ535" s="238">
        <v>4</v>
      </c>
      <c r="AK535" s="238">
        <v>34</v>
      </c>
      <c r="AL535" s="238">
        <v>51</v>
      </c>
      <c r="AM535" s="238" t="s">
        <v>363</v>
      </c>
      <c r="AN535" s="238">
        <v>5</v>
      </c>
      <c r="AO535" s="238">
        <v>1</v>
      </c>
      <c r="AS535" s="238">
        <v>13</v>
      </c>
      <c r="AT535" s="238">
        <v>20</v>
      </c>
      <c r="AU535" s="238">
        <v>50</v>
      </c>
      <c r="AV535" s="238">
        <v>11</v>
      </c>
      <c r="AW535" s="238">
        <v>21</v>
      </c>
      <c r="AX535" s="238">
        <v>2</v>
      </c>
      <c r="AY535" s="238">
        <v>5</v>
      </c>
      <c r="AZ535" s="238">
        <v>4</v>
      </c>
      <c r="BA535" s="238">
        <v>21</v>
      </c>
      <c r="BB535" s="238">
        <v>39</v>
      </c>
      <c r="BC535" s="238" t="s">
        <v>363</v>
      </c>
      <c r="BD535" s="238">
        <v>5</v>
      </c>
      <c r="BE535" s="238">
        <v>10</v>
      </c>
      <c r="BI535" s="238">
        <v>13</v>
      </c>
      <c r="BJ535" s="238">
        <v>20</v>
      </c>
      <c r="BK535" s="238">
        <v>50</v>
      </c>
      <c r="BL535" s="238">
        <v>11</v>
      </c>
      <c r="BM535" s="238">
        <v>21</v>
      </c>
      <c r="CT535" s="238">
        <v>441008.08142132597</v>
      </c>
      <c r="CU535" s="238">
        <v>4972321.0277829599</v>
      </c>
      <c r="CV535" s="238">
        <v>44.901869929999997</v>
      </c>
      <c r="CW535" s="238">
        <v>-93.747208670000006</v>
      </c>
      <c r="CX535" s="238" t="s">
        <v>359</v>
      </c>
      <c r="CY535" s="238" t="s">
        <v>1161</v>
      </c>
    </row>
    <row r="536" spans="1:103" x14ac:dyDescent="0.25">
      <c r="A536" s="238">
        <v>495743</v>
      </c>
      <c r="B536" s="238">
        <v>3</v>
      </c>
      <c r="C536" s="238">
        <v>7</v>
      </c>
      <c r="D536" s="238">
        <v>173.05500000000001</v>
      </c>
      <c r="E536" s="238">
        <v>27</v>
      </c>
      <c r="F536" s="238" t="s">
        <v>1128</v>
      </c>
      <c r="H536" s="238" t="s">
        <v>354</v>
      </c>
      <c r="I536" s="238">
        <v>25</v>
      </c>
      <c r="K536" s="238">
        <v>17004241</v>
      </c>
      <c r="M536" s="238">
        <v>8</v>
      </c>
      <c r="N536" s="238">
        <v>21</v>
      </c>
      <c r="O536" s="238">
        <v>2017</v>
      </c>
      <c r="P536" s="238" t="s">
        <v>361</v>
      </c>
      <c r="Q536" s="238">
        <v>17</v>
      </c>
      <c r="S536" s="238">
        <v>4</v>
      </c>
      <c r="T536" s="238">
        <v>0</v>
      </c>
      <c r="U536" s="238">
        <v>2</v>
      </c>
      <c r="V536" s="238">
        <v>12</v>
      </c>
      <c r="W536" s="238">
        <v>10</v>
      </c>
      <c r="X536" s="238">
        <v>3</v>
      </c>
      <c r="Y536" s="238">
        <v>1</v>
      </c>
      <c r="Z536" s="238">
        <v>2</v>
      </c>
      <c r="AB536" s="238">
        <v>1</v>
      </c>
      <c r="AC536" s="238">
        <v>98</v>
      </c>
      <c r="AD536" s="238" t="s">
        <v>581</v>
      </c>
      <c r="AF536" s="238" t="s">
        <v>426</v>
      </c>
      <c r="AG536" s="238">
        <v>7</v>
      </c>
      <c r="AH536" s="238">
        <v>2</v>
      </c>
      <c r="AI536" s="238">
        <v>2</v>
      </c>
      <c r="AJ536" s="238">
        <v>4</v>
      </c>
      <c r="AK536" s="238">
        <v>21</v>
      </c>
      <c r="AL536" s="238">
        <v>20</v>
      </c>
      <c r="AM536" s="238" t="s">
        <v>354</v>
      </c>
      <c r="AN536" s="238">
        <v>5</v>
      </c>
      <c r="AO536" s="238">
        <v>90</v>
      </c>
      <c r="AS536" s="238">
        <v>12</v>
      </c>
      <c r="AT536" s="238">
        <v>20</v>
      </c>
      <c r="AU536" s="238">
        <v>45</v>
      </c>
      <c r="AV536" s="238">
        <v>11</v>
      </c>
      <c r="AW536" s="238">
        <v>21</v>
      </c>
      <c r="AX536" s="238">
        <v>2</v>
      </c>
      <c r="AY536" s="238">
        <v>2</v>
      </c>
      <c r="AZ536" s="238">
        <v>4</v>
      </c>
      <c r="BA536" s="238">
        <v>34</v>
      </c>
      <c r="BB536" s="238">
        <v>39</v>
      </c>
      <c r="BC536" s="238" t="s">
        <v>363</v>
      </c>
      <c r="BD536" s="238">
        <v>5</v>
      </c>
      <c r="BE536" s="238">
        <v>1</v>
      </c>
      <c r="BI536" s="238">
        <v>12</v>
      </c>
      <c r="BJ536" s="238">
        <v>20</v>
      </c>
      <c r="BK536" s="238">
        <v>45</v>
      </c>
      <c r="BL536" s="238">
        <v>11</v>
      </c>
      <c r="BM536" s="238">
        <v>21</v>
      </c>
      <c r="CT536" s="238">
        <v>441010.76991876197</v>
      </c>
      <c r="CU536" s="238">
        <v>4972321.00712186</v>
      </c>
      <c r="CV536" s="238">
        <v>44.90186997</v>
      </c>
      <c r="CW536" s="238">
        <v>-93.747174619999996</v>
      </c>
      <c r="CX536" s="238" t="s">
        <v>359</v>
      </c>
      <c r="CY536" s="238" t="e">
        <v>#NAME?</v>
      </c>
    </row>
    <row r="537" spans="1:103" x14ac:dyDescent="0.25">
      <c r="A537" s="238">
        <v>10951498</v>
      </c>
      <c r="B537" s="238">
        <v>3</v>
      </c>
      <c r="C537" s="238">
        <v>7</v>
      </c>
      <c r="D537" s="238">
        <v>173.05799999999999</v>
      </c>
      <c r="E537" s="238">
        <v>27</v>
      </c>
      <c r="F537" s="238" t="s">
        <v>1128</v>
      </c>
      <c r="H537" s="238" t="s">
        <v>354</v>
      </c>
      <c r="I537" s="238">
        <v>25</v>
      </c>
      <c r="K537" s="238">
        <v>14000819</v>
      </c>
      <c r="L537" s="238">
        <v>140500123</v>
      </c>
      <c r="M537" s="238">
        <v>2</v>
      </c>
      <c r="N537" s="238">
        <v>19</v>
      </c>
      <c r="O537" s="238">
        <v>2014</v>
      </c>
      <c r="P537" s="238" t="s">
        <v>355</v>
      </c>
      <c r="Q537" s="238">
        <v>7</v>
      </c>
      <c r="S537" s="238">
        <v>5</v>
      </c>
      <c r="T537" s="238">
        <v>0</v>
      </c>
      <c r="U537" s="238">
        <v>2</v>
      </c>
      <c r="V537" s="238">
        <v>11</v>
      </c>
      <c r="W537" s="238">
        <v>10</v>
      </c>
      <c r="X537" s="238">
        <v>15</v>
      </c>
      <c r="Y537" s="238">
        <v>1</v>
      </c>
      <c r="Z537" s="238">
        <v>1</v>
      </c>
      <c r="AB537" s="238">
        <v>1</v>
      </c>
      <c r="AC537" s="238">
        <v>98</v>
      </c>
      <c r="AD537" s="238" t="s">
        <v>1138</v>
      </c>
      <c r="AE537" s="238" t="s">
        <v>481</v>
      </c>
      <c r="AF537" s="238" t="s">
        <v>426</v>
      </c>
      <c r="AG537" s="238">
        <v>6</v>
      </c>
      <c r="AH537" s="238">
        <v>2</v>
      </c>
      <c r="AI537" s="238">
        <v>2</v>
      </c>
      <c r="AJ537" s="238">
        <v>4</v>
      </c>
      <c r="AK537" s="238">
        <v>24</v>
      </c>
      <c r="AL537" s="238">
        <v>20</v>
      </c>
      <c r="AM537" s="238" t="s">
        <v>354</v>
      </c>
      <c r="AN537" s="238">
        <v>5</v>
      </c>
      <c r="AO537" s="238">
        <v>2</v>
      </c>
      <c r="AS537" s="238">
        <v>7</v>
      </c>
      <c r="AT537" s="238">
        <v>98</v>
      </c>
      <c r="AU537" s="238">
        <v>30</v>
      </c>
      <c r="AV537" s="238">
        <v>11</v>
      </c>
      <c r="AW537" s="238">
        <v>20</v>
      </c>
      <c r="AX537" s="238">
        <v>2</v>
      </c>
      <c r="AY537" s="238">
        <v>4</v>
      </c>
      <c r="AZ537" s="238">
        <v>1</v>
      </c>
      <c r="BA537" s="238">
        <v>21</v>
      </c>
      <c r="BB537" s="238">
        <v>43</v>
      </c>
      <c r="BC537" s="238" t="s">
        <v>363</v>
      </c>
      <c r="BD537" s="238">
        <v>5</v>
      </c>
      <c r="BE537" s="238">
        <v>1</v>
      </c>
      <c r="BI537" s="238">
        <v>7</v>
      </c>
      <c r="BJ537" s="238">
        <v>98</v>
      </c>
      <c r="BK537" s="238">
        <v>30</v>
      </c>
      <c r="BL537" s="238">
        <v>11</v>
      </c>
      <c r="BM537" s="238">
        <v>20</v>
      </c>
      <c r="CT537" s="238">
        <v>441016</v>
      </c>
      <c r="CU537" s="238">
        <v>4972321</v>
      </c>
      <c r="CV537" s="238">
        <v>44.901866400000003</v>
      </c>
      <c r="CW537" s="238">
        <v>-93.747107200000002</v>
      </c>
      <c r="CX537" s="238" t="s">
        <v>359</v>
      </c>
      <c r="CY537" s="238" t="s">
        <v>1162</v>
      </c>
    </row>
    <row r="538" spans="1:103" x14ac:dyDescent="0.25">
      <c r="A538" s="238">
        <v>422744</v>
      </c>
      <c r="B538" s="238">
        <v>3</v>
      </c>
      <c r="C538" s="238">
        <v>7</v>
      </c>
      <c r="D538" s="238">
        <v>173.05799999999999</v>
      </c>
      <c r="E538" s="238">
        <v>27</v>
      </c>
      <c r="F538" s="238" t="s">
        <v>1128</v>
      </c>
      <c r="H538" s="238" t="s">
        <v>354</v>
      </c>
      <c r="I538" s="238">
        <v>25</v>
      </c>
      <c r="K538" s="238">
        <v>17501461</v>
      </c>
      <c r="M538" s="238">
        <v>1</v>
      </c>
      <c r="N538" s="238">
        <v>31</v>
      </c>
      <c r="O538" s="238">
        <v>2017</v>
      </c>
      <c r="P538" s="238" t="s">
        <v>368</v>
      </c>
      <c r="Q538" s="238">
        <v>16</v>
      </c>
      <c r="R538" s="238">
        <v>98</v>
      </c>
      <c r="S538" s="238">
        <v>3</v>
      </c>
      <c r="T538" s="238">
        <v>0</v>
      </c>
      <c r="U538" s="238">
        <v>2</v>
      </c>
      <c r="V538" s="238">
        <v>5</v>
      </c>
      <c r="W538" s="238">
        <v>10</v>
      </c>
      <c r="X538" s="238">
        <v>3</v>
      </c>
      <c r="Y538" s="238">
        <v>3</v>
      </c>
      <c r="Z538" s="238">
        <v>2</v>
      </c>
      <c r="AB538" s="238">
        <v>1</v>
      </c>
      <c r="AC538" s="238">
        <v>98</v>
      </c>
      <c r="AD538" s="238" t="s">
        <v>581</v>
      </c>
      <c r="AF538" s="238" t="s">
        <v>426</v>
      </c>
      <c r="AG538" s="238">
        <v>10</v>
      </c>
      <c r="AH538" s="238">
        <v>2</v>
      </c>
      <c r="AI538" s="238">
        <v>2</v>
      </c>
      <c r="AJ538" s="238">
        <v>3</v>
      </c>
      <c r="AK538" s="238">
        <v>21</v>
      </c>
      <c r="AL538" s="238">
        <v>58</v>
      </c>
      <c r="AM538" s="238" t="s">
        <v>354</v>
      </c>
      <c r="AN538" s="238">
        <v>5</v>
      </c>
      <c r="AO538" s="238">
        <v>2</v>
      </c>
      <c r="AS538" s="238">
        <v>12</v>
      </c>
      <c r="AT538" s="238">
        <v>9</v>
      </c>
      <c r="AU538" s="238">
        <v>40</v>
      </c>
      <c r="AV538" s="238">
        <v>11</v>
      </c>
      <c r="AW538" s="238">
        <v>21</v>
      </c>
      <c r="AX538" s="238">
        <v>2</v>
      </c>
      <c r="AY538" s="238">
        <v>4</v>
      </c>
      <c r="AZ538" s="238">
        <v>3</v>
      </c>
      <c r="BA538" s="238">
        <v>24</v>
      </c>
      <c r="BB538" s="238">
        <v>65</v>
      </c>
      <c r="BC538" s="238" t="s">
        <v>363</v>
      </c>
      <c r="BD538" s="238">
        <v>5</v>
      </c>
      <c r="BE538" s="238">
        <v>1</v>
      </c>
      <c r="BI538" s="238">
        <v>12</v>
      </c>
      <c r="BJ538" s="238">
        <v>9</v>
      </c>
      <c r="BK538" s="238">
        <v>40</v>
      </c>
      <c r="BL538" s="238">
        <v>11</v>
      </c>
      <c r="BM538" s="238">
        <v>21</v>
      </c>
      <c r="CT538" s="238">
        <v>441016.85716704797</v>
      </c>
      <c r="CU538" s="238">
        <v>4972321.0651088003</v>
      </c>
      <c r="CV538" s="238">
        <v>44.901870989999999</v>
      </c>
      <c r="CW538" s="238">
        <v>-93.747097530000005</v>
      </c>
      <c r="CX538" s="238" t="s">
        <v>359</v>
      </c>
      <c r="CY538" s="238" t="s">
        <v>1163</v>
      </c>
    </row>
    <row r="539" spans="1:103" x14ac:dyDescent="0.25">
      <c r="A539" s="238">
        <v>11082757</v>
      </c>
      <c r="B539" s="238">
        <v>3</v>
      </c>
      <c r="C539" s="238">
        <v>7</v>
      </c>
      <c r="D539" s="238">
        <v>173.06100000000001</v>
      </c>
      <c r="E539" s="238">
        <v>27</v>
      </c>
      <c r="F539" s="238" t="s">
        <v>1128</v>
      </c>
      <c r="H539" s="238" t="s">
        <v>354</v>
      </c>
      <c r="I539" s="238">
        <v>25</v>
      </c>
      <c r="K539" s="238">
        <v>15512576</v>
      </c>
      <c r="L539" s="238">
        <v>153370246</v>
      </c>
      <c r="M539" s="238">
        <v>12</v>
      </c>
      <c r="N539" s="238">
        <v>2</v>
      </c>
      <c r="O539" s="238">
        <v>2015</v>
      </c>
      <c r="P539" s="238" t="s">
        <v>355</v>
      </c>
      <c r="Q539" s="238">
        <v>9</v>
      </c>
      <c r="S539" s="238">
        <v>4</v>
      </c>
      <c r="T539" s="238">
        <v>0</v>
      </c>
      <c r="U539" s="238">
        <v>3</v>
      </c>
      <c r="V539" s="238">
        <v>1</v>
      </c>
      <c r="W539" s="238">
        <v>10</v>
      </c>
      <c r="X539" s="238">
        <v>4</v>
      </c>
      <c r="Y539" s="238">
        <v>1</v>
      </c>
      <c r="Z539" s="238">
        <v>2</v>
      </c>
      <c r="AB539" s="238">
        <v>1</v>
      </c>
      <c r="AC539" s="238">
        <v>98</v>
      </c>
      <c r="AD539" s="238" t="s">
        <v>428</v>
      </c>
      <c r="AE539" s="238" t="s">
        <v>699</v>
      </c>
      <c r="AF539" s="238" t="s">
        <v>426</v>
      </c>
      <c r="AG539" s="238">
        <v>7</v>
      </c>
      <c r="AH539" s="238">
        <v>2</v>
      </c>
      <c r="AI539" s="238">
        <v>4</v>
      </c>
      <c r="AJ539" s="238">
        <v>3</v>
      </c>
      <c r="AK539" s="238">
        <v>21</v>
      </c>
      <c r="AL539" s="238">
        <v>22</v>
      </c>
      <c r="AM539" s="238" t="s">
        <v>354</v>
      </c>
      <c r="AN539" s="238">
        <v>5</v>
      </c>
      <c r="AO539" s="238">
        <v>15</v>
      </c>
      <c r="AS539" s="238">
        <v>7</v>
      </c>
      <c r="AT539" s="238">
        <v>98</v>
      </c>
      <c r="AU539" s="238">
        <v>45</v>
      </c>
      <c r="AV539" s="238">
        <v>11</v>
      </c>
      <c r="AW539" s="238">
        <v>21</v>
      </c>
      <c r="AX539" s="238">
        <v>2</v>
      </c>
      <c r="AY539" s="238">
        <v>2</v>
      </c>
      <c r="AZ539" s="238">
        <v>3</v>
      </c>
      <c r="BA539" s="238">
        <v>21</v>
      </c>
      <c r="BB539" s="238">
        <v>43</v>
      </c>
      <c r="BC539" s="238" t="s">
        <v>354</v>
      </c>
      <c r="BD539" s="238">
        <v>5</v>
      </c>
      <c r="BE539" s="238">
        <v>1</v>
      </c>
      <c r="BI539" s="238">
        <v>7</v>
      </c>
      <c r="BJ539" s="238">
        <v>98</v>
      </c>
      <c r="BK539" s="238">
        <v>45</v>
      </c>
      <c r="BL539" s="238">
        <v>11</v>
      </c>
      <c r="BM539" s="238">
        <v>21</v>
      </c>
      <c r="BN539" s="238">
        <v>2</v>
      </c>
      <c r="BO539" s="238">
        <v>1</v>
      </c>
      <c r="BP539" s="238">
        <v>4</v>
      </c>
      <c r="BQ539" s="238">
        <v>21</v>
      </c>
      <c r="BR539" s="238">
        <v>57</v>
      </c>
      <c r="BS539" s="238" t="s">
        <v>354</v>
      </c>
      <c r="BT539" s="238">
        <v>5</v>
      </c>
      <c r="BU539" s="238">
        <v>1</v>
      </c>
      <c r="BY539" s="238">
        <v>7</v>
      </c>
      <c r="BZ539" s="238">
        <v>98</v>
      </c>
      <c r="CA539" s="238">
        <v>45</v>
      </c>
      <c r="CB539" s="238">
        <v>11</v>
      </c>
      <c r="CC539" s="238">
        <v>21</v>
      </c>
      <c r="CT539" s="238">
        <v>441021</v>
      </c>
      <c r="CU539" s="238">
        <v>4972320</v>
      </c>
      <c r="CV539" s="238">
        <v>44.901865100000002</v>
      </c>
      <c r="CW539" s="238">
        <v>-93.747046499999996</v>
      </c>
      <c r="CX539" s="238" t="s">
        <v>359</v>
      </c>
      <c r="CY539" s="238" t="s">
        <v>1164</v>
      </c>
    </row>
    <row r="540" spans="1:103" x14ac:dyDescent="0.25">
      <c r="A540" s="238">
        <v>455042</v>
      </c>
      <c r="B540" s="238">
        <v>3</v>
      </c>
      <c r="C540" s="238">
        <v>7</v>
      </c>
      <c r="D540" s="238">
        <v>173.06299999999999</v>
      </c>
      <c r="E540" s="238">
        <v>27</v>
      </c>
      <c r="F540" s="238" t="s">
        <v>1128</v>
      </c>
      <c r="H540" s="238" t="s">
        <v>354</v>
      </c>
      <c r="I540" s="238">
        <v>25</v>
      </c>
      <c r="K540" s="238">
        <v>17002490</v>
      </c>
      <c r="M540" s="238">
        <v>5</v>
      </c>
      <c r="N540" s="238">
        <v>22</v>
      </c>
      <c r="O540" s="238">
        <v>2017</v>
      </c>
      <c r="P540" s="238" t="s">
        <v>361</v>
      </c>
      <c r="Q540" s="238">
        <v>15</v>
      </c>
      <c r="S540" s="238">
        <v>4</v>
      </c>
      <c r="T540" s="238">
        <v>0</v>
      </c>
      <c r="U540" s="238">
        <v>2</v>
      </c>
      <c r="V540" s="238">
        <v>12</v>
      </c>
      <c r="W540" s="238">
        <v>10</v>
      </c>
      <c r="X540" s="238">
        <v>3</v>
      </c>
      <c r="Y540" s="238">
        <v>1</v>
      </c>
      <c r="Z540" s="238">
        <v>1</v>
      </c>
      <c r="AB540" s="238">
        <v>1</v>
      </c>
      <c r="AC540" s="238">
        <v>98</v>
      </c>
      <c r="AD540" s="238" t="s">
        <v>581</v>
      </c>
      <c r="AF540" s="238" t="s">
        <v>426</v>
      </c>
      <c r="AG540" s="238">
        <v>7</v>
      </c>
      <c r="AH540" s="238">
        <v>2</v>
      </c>
      <c r="AI540" s="238">
        <v>4</v>
      </c>
      <c r="AJ540" s="238">
        <v>4</v>
      </c>
      <c r="AK540" s="238">
        <v>26</v>
      </c>
      <c r="AL540" s="238">
        <v>35</v>
      </c>
      <c r="AM540" s="238" t="s">
        <v>354</v>
      </c>
      <c r="AN540" s="238">
        <v>5</v>
      </c>
      <c r="AO540" s="238">
        <v>1</v>
      </c>
      <c r="AS540" s="238">
        <v>12</v>
      </c>
      <c r="AT540" s="238">
        <v>20</v>
      </c>
      <c r="AU540" s="238">
        <v>45</v>
      </c>
      <c r="AV540" s="238">
        <v>11</v>
      </c>
      <c r="AW540" s="238">
        <v>21</v>
      </c>
      <c r="AX540" s="238">
        <v>2</v>
      </c>
      <c r="AY540" s="238">
        <v>4</v>
      </c>
      <c r="AZ540" s="238">
        <v>4</v>
      </c>
      <c r="BA540" s="238">
        <v>21</v>
      </c>
      <c r="BB540" s="238">
        <v>18</v>
      </c>
      <c r="BC540" s="238" t="s">
        <v>354</v>
      </c>
      <c r="BD540" s="238">
        <v>9</v>
      </c>
      <c r="BE540" s="238">
        <v>70</v>
      </c>
      <c r="BI540" s="238">
        <v>12</v>
      </c>
      <c r="BJ540" s="238">
        <v>20</v>
      </c>
      <c r="BK540" s="238">
        <v>45</v>
      </c>
      <c r="BL540" s="238">
        <v>11</v>
      </c>
      <c r="BM540" s="238">
        <v>21</v>
      </c>
      <c r="CT540" s="238">
        <v>441023.99911188701</v>
      </c>
      <c r="CU540" s="238">
        <v>4972321.5996094896</v>
      </c>
      <c r="CV540" s="238">
        <v>44.901876399999999</v>
      </c>
      <c r="CW540" s="238">
        <v>-93.747007139999994</v>
      </c>
      <c r="CX540" s="238" t="s">
        <v>359</v>
      </c>
      <c r="CY540" s="238" t="s">
        <v>1165</v>
      </c>
    </row>
    <row r="541" spans="1:103" x14ac:dyDescent="0.25">
      <c r="A541" s="238">
        <v>665036</v>
      </c>
      <c r="B541" s="238">
        <v>3</v>
      </c>
      <c r="C541" s="238">
        <v>7</v>
      </c>
      <c r="D541" s="238">
        <v>173.065</v>
      </c>
      <c r="E541" s="238">
        <v>27</v>
      </c>
      <c r="F541" s="238" t="s">
        <v>1128</v>
      </c>
      <c r="H541" s="238" t="s">
        <v>354</v>
      </c>
      <c r="I541" s="238">
        <v>25</v>
      </c>
      <c r="K541" s="238">
        <v>18005934</v>
      </c>
      <c r="M541" s="238">
        <v>12</v>
      </c>
      <c r="N541" s="238">
        <v>2</v>
      </c>
      <c r="O541" s="238">
        <v>2018</v>
      </c>
      <c r="P541" s="238" t="s">
        <v>366</v>
      </c>
      <c r="Q541" s="238">
        <v>12</v>
      </c>
      <c r="S541" s="238">
        <v>3</v>
      </c>
      <c r="T541" s="238">
        <v>0</v>
      </c>
      <c r="U541" s="238">
        <v>2</v>
      </c>
      <c r="V541" s="238">
        <v>12</v>
      </c>
      <c r="W541" s="238">
        <v>10</v>
      </c>
      <c r="X541" s="238">
        <v>3</v>
      </c>
      <c r="Y541" s="238">
        <v>1</v>
      </c>
      <c r="Z541" s="238">
        <v>2</v>
      </c>
      <c r="AB541" s="238">
        <v>2</v>
      </c>
      <c r="AC541" s="238">
        <v>98</v>
      </c>
      <c r="AD541" s="238" t="s">
        <v>581</v>
      </c>
      <c r="AF541" s="238" t="s">
        <v>426</v>
      </c>
      <c r="AG541" s="238">
        <v>7</v>
      </c>
      <c r="AH541" s="238">
        <v>2</v>
      </c>
      <c r="AI541" s="238">
        <v>4</v>
      </c>
      <c r="AJ541" s="238">
        <v>4</v>
      </c>
      <c r="AK541" s="238">
        <v>34</v>
      </c>
      <c r="AL541" s="238">
        <v>40</v>
      </c>
      <c r="AM541" s="238" t="s">
        <v>363</v>
      </c>
      <c r="AN541" s="238">
        <v>5</v>
      </c>
      <c r="AO541" s="238">
        <v>1</v>
      </c>
      <c r="AS541" s="238">
        <v>12</v>
      </c>
      <c r="AT541" s="238">
        <v>20</v>
      </c>
      <c r="AU541" s="238">
        <v>50</v>
      </c>
      <c r="AV541" s="238">
        <v>11</v>
      </c>
      <c r="AW541" s="238">
        <v>21</v>
      </c>
      <c r="AX541" s="238">
        <v>2</v>
      </c>
      <c r="AY541" s="238">
        <v>3</v>
      </c>
      <c r="AZ541" s="238">
        <v>4</v>
      </c>
      <c r="BA541" s="238">
        <v>21</v>
      </c>
      <c r="BB541" s="238">
        <v>31</v>
      </c>
      <c r="BC541" s="238" t="s">
        <v>363</v>
      </c>
      <c r="BD541" s="238">
        <v>5</v>
      </c>
      <c r="BE541" s="238">
        <v>74</v>
      </c>
      <c r="BI541" s="238">
        <v>12</v>
      </c>
      <c r="BJ541" s="238">
        <v>20</v>
      </c>
      <c r="BK541" s="238">
        <v>50</v>
      </c>
      <c r="BL541" s="238">
        <v>11</v>
      </c>
      <c r="BM541" s="238">
        <v>21</v>
      </c>
      <c r="CT541" s="238">
        <v>441028.232453687</v>
      </c>
      <c r="CU541" s="238">
        <v>4972317.45088802</v>
      </c>
      <c r="CV541" s="238">
        <v>44.9018394</v>
      </c>
      <c r="CW541" s="238">
        <v>-93.746953039999994</v>
      </c>
      <c r="CX541" s="238" t="s">
        <v>359</v>
      </c>
      <c r="CY541" s="238" t="s">
        <v>1166</v>
      </c>
    </row>
    <row r="542" spans="1:103" x14ac:dyDescent="0.25">
      <c r="A542" s="238">
        <v>840086</v>
      </c>
      <c r="B542" s="238">
        <v>3</v>
      </c>
      <c r="C542" s="238">
        <v>7</v>
      </c>
      <c r="D542" s="238">
        <v>173.065</v>
      </c>
      <c r="E542" s="238">
        <v>27</v>
      </c>
      <c r="F542" s="238" t="s">
        <v>1128</v>
      </c>
      <c r="H542" s="238" t="s">
        <v>354</v>
      </c>
      <c r="I542" s="238">
        <v>25</v>
      </c>
      <c r="K542" s="238">
        <v>20004003</v>
      </c>
      <c r="L542" s="238">
        <v>202540133</v>
      </c>
      <c r="M542" s="238">
        <v>9</v>
      </c>
      <c r="N542" s="238">
        <v>10</v>
      </c>
      <c r="O542" s="238">
        <v>2020</v>
      </c>
      <c r="P542" s="238" t="s">
        <v>384</v>
      </c>
      <c r="Q542" s="238">
        <v>19</v>
      </c>
      <c r="S542" s="238">
        <v>5</v>
      </c>
      <c r="T542" s="238">
        <v>0</v>
      </c>
      <c r="U542" s="238">
        <v>2</v>
      </c>
      <c r="V542" s="238">
        <v>12</v>
      </c>
      <c r="W542" s="238">
        <v>10</v>
      </c>
      <c r="X542" s="238">
        <v>3</v>
      </c>
      <c r="Y542" s="238">
        <v>3</v>
      </c>
      <c r="Z542" s="238">
        <v>1</v>
      </c>
      <c r="AB542" s="238">
        <v>1</v>
      </c>
      <c r="AC542" s="238">
        <v>98</v>
      </c>
      <c r="AD542" s="238">
        <v>7</v>
      </c>
      <c r="AF542" s="238" t="s">
        <v>426</v>
      </c>
      <c r="AG542" s="238">
        <v>7</v>
      </c>
      <c r="AH542" s="238">
        <v>2</v>
      </c>
      <c r="AI542" s="238">
        <v>4</v>
      </c>
      <c r="AJ542" s="238">
        <v>4</v>
      </c>
      <c r="AK542" s="238">
        <v>21</v>
      </c>
      <c r="AL542" s="238">
        <v>73</v>
      </c>
      <c r="AM542" s="238" t="s">
        <v>354</v>
      </c>
      <c r="AN542" s="238">
        <v>5</v>
      </c>
      <c r="AO542" s="238">
        <v>90</v>
      </c>
      <c r="AS542" s="238">
        <v>12</v>
      </c>
      <c r="AT542" s="238">
        <v>20</v>
      </c>
      <c r="AU542" s="238">
        <v>50</v>
      </c>
      <c r="AV542" s="238">
        <v>11</v>
      </c>
      <c r="AW542" s="238">
        <v>21</v>
      </c>
      <c r="AX542" s="238">
        <v>2</v>
      </c>
      <c r="AY542" s="238">
        <v>49</v>
      </c>
      <c r="AZ542" s="238">
        <v>4</v>
      </c>
      <c r="BA542" s="238">
        <v>34</v>
      </c>
      <c r="BB542" s="238">
        <v>18</v>
      </c>
      <c r="BC542" s="238" t="s">
        <v>354</v>
      </c>
      <c r="BD542" s="238">
        <v>5</v>
      </c>
      <c r="BE542" s="238">
        <v>1</v>
      </c>
      <c r="BI542" s="238">
        <v>12</v>
      </c>
      <c r="BJ542" s="238">
        <v>20</v>
      </c>
      <c r="BK542" s="238">
        <v>50</v>
      </c>
      <c r="BL542" s="238">
        <v>11</v>
      </c>
      <c r="BM542" s="238">
        <v>21</v>
      </c>
      <c r="CT542" s="238">
        <v>441014.39941165003</v>
      </c>
      <c r="CU542" s="238">
        <v>4972320.7852202803</v>
      </c>
      <c r="CV542" s="238">
        <v>44.901868270000001</v>
      </c>
      <c r="CW542" s="238">
        <v>-93.747128619999998</v>
      </c>
      <c r="CX542" s="238" t="s">
        <v>359</v>
      </c>
      <c r="CY542" s="238" t="s">
        <v>1167</v>
      </c>
    </row>
    <row r="543" spans="1:103" x14ac:dyDescent="0.25">
      <c r="A543" s="238">
        <v>769890</v>
      </c>
      <c r="B543" s="238">
        <v>3</v>
      </c>
      <c r="C543" s="238">
        <v>7</v>
      </c>
      <c r="D543" s="238">
        <v>173.07499999999999</v>
      </c>
      <c r="E543" s="238">
        <v>27</v>
      </c>
      <c r="F543" s="238" t="s">
        <v>1128</v>
      </c>
      <c r="H543" s="238" t="s">
        <v>354</v>
      </c>
      <c r="I543" s="238">
        <v>25</v>
      </c>
      <c r="K543" s="238">
        <v>19005714</v>
      </c>
      <c r="M543" s="238">
        <v>12</v>
      </c>
      <c r="N543" s="238">
        <v>10</v>
      </c>
      <c r="O543" s="238">
        <v>2019</v>
      </c>
      <c r="P543" s="238" t="s">
        <v>368</v>
      </c>
      <c r="Q543" s="238">
        <v>17</v>
      </c>
      <c r="R543" s="238" t="s">
        <v>356</v>
      </c>
      <c r="S543" s="238">
        <v>5</v>
      </c>
      <c r="T543" s="238">
        <v>0</v>
      </c>
      <c r="U543" s="238">
        <v>3</v>
      </c>
      <c r="V543" s="238">
        <v>12</v>
      </c>
      <c r="W543" s="238">
        <v>10</v>
      </c>
      <c r="X543" s="238">
        <v>3</v>
      </c>
      <c r="Y543" s="238">
        <v>4</v>
      </c>
      <c r="Z543" s="238">
        <v>1</v>
      </c>
      <c r="AB543" s="238">
        <v>5</v>
      </c>
      <c r="AC543" s="238">
        <v>98</v>
      </c>
      <c r="AD543" s="238">
        <v>7</v>
      </c>
      <c r="AF543" s="238" t="s">
        <v>426</v>
      </c>
      <c r="AG543" s="238">
        <v>7</v>
      </c>
      <c r="AH543" s="238">
        <v>2</v>
      </c>
      <c r="AI543" s="238">
        <v>2</v>
      </c>
      <c r="AJ543" s="238">
        <v>4</v>
      </c>
      <c r="AK543" s="238">
        <v>26</v>
      </c>
      <c r="AL543" s="238">
        <v>16</v>
      </c>
      <c r="AM543" s="238" t="s">
        <v>363</v>
      </c>
      <c r="AN543" s="238">
        <v>5</v>
      </c>
      <c r="AO543" s="238">
        <v>1</v>
      </c>
      <c r="AS543" s="238">
        <v>14</v>
      </c>
      <c r="AT543" s="238">
        <v>20</v>
      </c>
      <c r="AU543" s="238">
        <v>50</v>
      </c>
      <c r="AV543" s="238">
        <v>11</v>
      </c>
      <c r="AW543" s="238">
        <v>21</v>
      </c>
      <c r="AX543" s="238">
        <v>2</v>
      </c>
      <c r="AY543" s="238">
        <v>4</v>
      </c>
      <c r="AZ543" s="238">
        <v>4</v>
      </c>
      <c r="BA543" s="238">
        <v>34</v>
      </c>
      <c r="BB543" s="238">
        <v>54</v>
      </c>
      <c r="BC543" s="238" t="s">
        <v>363</v>
      </c>
      <c r="BD543" s="238">
        <v>5</v>
      </c>
      <c r="BE543" s="238">
        <v>1</v>
      </c>
      <c r="BI543" s="238">
        <v>14</v>
      </c>
      <c r="BJ543" s="238">
        <v>20</v>
      </c>
      <c r="BK543" s="238">
        <v>50</v>
      </c>
      <c r="BL543" s="238">
        <v>11</v>
      </c>
      <c r="BM543" s="238">
        <v>21</v>
      </c>
      <c r="BN543" s="238">
        <v>2</v>
      </c>
      <c r="BO543" s="238">
        <v>4</v>
      </c>
      <c r="BP543" s="238">
        <v>4</v>
      </c>
      <c r="BQ543" s="238">
        <v>34</v>
      </c>
      <c r="BR543" s="238">
        <v>52</v>
      </c>
      <c r="BS543" s="238" t="s">
        <v>363</v>
      </c>
      <c r="BT543" s="238">
        <v>5</v>
      </c>
      <c r="BU543" s="238">
        <v>1</v>
      </c>
      <c r="BY543" s="238">
        <v>14</v>
      </c>
      <c r="BZ543" s="238">
        <v>20</v>
      </c>
      <c r="CA543" s="238">
        <v>50</v>
      </c>
      <c r="CB543" s="238">
        <v>11</v>
      </c>
      <c r="CC543" s="238">
        <v>21</v>
      </c>
      <c r="CT543" s="238">
        <v>441030.2834434</v>
      </c>
      <c r="CU543" s="238">
        <v>4972319.7258848296</v>
      </c>
      <c r="CV543" s="238">
        <v>44.901860050000003</v>
      </c>
      <c r="CW543" s="238">
        <v>-93.746927330000005</v>
      </c>
      <c r="CX543" s="238" t="s">
        <v>359</v>
      </c>
      <c r="CY543" s="238" t="s">
        <v>1168</v>
      </c>
    </row>
    <row r="544" spans="1:103" x14ac:dyDescent="0.25">
      <c r="A544" s="238">
        <v>10840428</v>
      </c>
      <c r="B544" s="238">
        <v>3</v>
      </c>
      <c r="C544" s="238">
        <v>7</v>
      </c>
      <c r="D544" s="238">
        <v>173.08799999999999</v>
      </c>
      <c r="E544" s="238">
        <v>27</v>
      </c>
      <c r="F544" s="238" t="s">
        <v>1128</v>
      </c>
      <c r="H544" s="238" t="s">
        <v>354</v>
      </c>
      <c r="I544" s="238">
        <v>25</v>
      </c>
      <c r="K544" s="238">
        <v>12006765</v>
      </c>
      <c r="L544" s="238">
        <v>123470255</v>
      </c>
      <c r="M544" s="238">
        <v>12</v>
      </c>
      <c r="N544" s="238">
        <v>12</v>
      </c>
      <c r="O544" s="238">
        <v>2012</v>
      </c>
      <c r="P544" s="238" t="s">
        <v>355</v>
      </c>
      <c r="Q544" s="238">
        <v>16</v>
      </c>
      <c r="S544" s="238">
        <v>5</v>
      </c>
      <c r="T544" s="238">
        <v>0</v>
      </c>
      <c r="U544" s="238">
        <v>2</v>
      </c>
      <c r="V544" s="238">
        <v>1</v>
      </c>
      <c r="W544" s="238">
        <v>10</v>
      </c>
      <c r="X544" s="238">
        <v>2</v>
      </c>
      <c r="Y544" s="238">
        <v>3</v>
      </c>
      <c r="Z544" s="238">
        <v>2</v>
      </c>
      <c r="AB544" s="238">
        <v>2</v>
      </c>
      <c r="AC544" s="238">
        <v>98</v>
      </c>
      <c r="AD544" s="238" t="s">
        <v>1169</v>
      </c>
      <c r="AE544" s="238" t="s">
        <v>1138</v>
      </c>
      <c r="AF544" s="238" t="s">
        <v>426</v>
      </c>
      <c r="AG544" s="238">
        <v>7</v>
      </c>
      <c r="AH544" s="238">
        <v>2</v>
      </c>
      <c r="AI544" s="238">
        <v>2</v>
      </c>
      <c r="AJ544" s="238">
        <v>4</v>
      </c>
      <c r="AK544" s="238">
        <v>21</v>
      </c>
      <c r="AL544" s="238">
        <v>43</v>
      </c>
      <c r="AM544" s="238" t="s">
        <v>354</v>
      </c>
      <c r="AN544" s="238">
        <v>5</v>
      </c>
      <c r="AO544" s="238">
        <v>15</v>
      </c>
      <c r="AS544" s="238">
        <v>7</v>
      </c>
      <c r="AT544" s="238">
        <v>98</v>
      </c>
      <c r="AU544" s="238">
        <v>45</v>
      </c>
      <c r="AV544" s="238">
        <v>11</v>
      </c>
      <c r="AW544" s="238">
        <v>21</v>
      </c>
      <c r="AX544" s="238">
        <v>2</v>
      </c>
      <c r="AY544" s="238">
        <v>2</v>
      </c>
      <c r="BA544" s="238">
        <v>21</v>
      </c>
      <c r="BB544" s="238">
        <v>53</v>
      </c>
      <c r="BC544" s="238" t="s">
        <v>363</v>
      </c>
      <c r="BD544" s="238">
        <v>5</v>
      </c>
      <c r="BE544" s="238">
        <v>1</v>
      </c>
      <c r="BI544" s="238">
        <v>7</v>
      </c>
      <c r="BJ544" s="238">
        <v>98</v>
      </c>
      <c r="BK544" s="238">
        <v>45</v>
      </c>
      <c r="BL544" s="238">
        <v>11</v>
      </c>
      <c r="BM544" s="238">
        <v>21</v>
      </c>
      <c r="CT544" s="238">
        <v>441064</v>
      </c>
      <c r="CU544" s="238">
        <v>4972319</v>
      </c>
      <c r="CV544" s="238">
        <v>44.901853699999997</v>
      </c>
      <c r="CW544" s="238">
        <v>-93.746499999999997</v>
      </c>
      <c r="CX544" s="238" t="s">
        <v>359</v>
      </c>
      <c r="CY544" s="238" t="s">
        <v>1170</v>
      </c>
    </row>
    <row r="545" spans="1:103" x14ac:dyDescent="0.25">
      <c r="A545" s="238">
        <v>653064</v>
      </c>
      <c r="B545" s="238">
        <v>3</v>
      </c>
      <c r="C545" s="238">
        <v>7</v>
      </c>
      <c r="D545" s="238">
        <v>173.089</v>
      </c>
      <c r="E545" s="238">
        <v>27</v>
      </c>
      <c r="F545" s="238" t="s">
        <v>1128</v>
      </c>
      <c r="H545" s="238" t="s">
        <v>354</v>
      </c>
      <c r="I545" s="238">
        <v>25</v>
      </c>
      <c r="K545" s="238">
        <v>18005263</v>
      </c>
      <c r="M545" s="238">
        <v>10</v>
      </c>
      <c r="N545" s="238">
        <v>19</v>
      </c>
      <c r="O545" s="238">
        <v>2018</v>
      </c>
      <c r="P545" s="238" t="s">
        <v>362</v>
      </c>
      <c r="Q545" s="238">
        <v>15</v>
      </c>
      <c r="S545" s="238">
        <v>4</v>
      </c>
      <c r="T545" s="238">
        <v>0</v>
      </c>
      <c r="U545" s="238">
        <v>4</v>
      </c>
      <c r="V545" s="238">
        <v>12</v>
      </c>
      <c r="W545" s="238">
        <v>10</v>
      </c>
      <c r="X545" s="238">
        <v>2</v>
      </c>
      <c r="Y545" s="238">
        <v>1</v>
      </c>
      <c r="Z545" s="238">
        <v>1</v>
      </c>
      <c r="AB545" s="238">
        <v>1</v>
      </c>
      <c r="AC545" s="238">
        <v>98</v>
      </c>
      <c r="AD545" s="238" t="s">
        <v>581</v>
      </c>
      <c r="AF545" s="238" t="s">
        <v>426</v>
      </c>
      <c r="AG545" s="238">
        <v>7</v>
      </c>
      <c r="AH545" s="238">
        <v>2</v>
      </c>
      <c r="AI545" s="238">
        <v>2</v>
      </c>
      <c r="AJ545" s="238">
        <v>3</v>
      </c>
      <c r="AK545" s="238">
        <v>21</v>
      </c>
      <c r="AL545" s="238">
        <v>45</v>
      </c>
      <c r="AM545" s="238" t="s">
        <v>363</v>
      </c>
      <c r="AN545" s="238">
        <v>5</v>
      </c>
      <c r="AO545" s="238">
        <v>90</v>
      </c>
      <c r="AS545" s="238">
        <v>12</v>
      </c>
      <c r="AT545" s="238">
        <v>98</v>
      </c>
      <c r="AU545" s="238">
        <v>50</v>
      </c>
      <c r="AV545" s="238">
        <v>11</v>
      </c>
      <c r="AW545" s="238">
        <v>21</v>
      </c>
      <c r="AX545" s="238">
        <v>2</v>
      </c>
      <c r="AY545" s="238">
        <v>4</v>
      </c>
      <c r="AZ545" s="238">
        <v>3</v>
      </c>
      <c r="BA545" s="238">
        <v>21</v>
      </c>
      <c r="BB545" s="238">
        <v>36</v>
      </c>
      <c r="BC545" s="238" t="s">
        <v>363</v>
      </c>
      <c r="BD545" s="238">
        <v>5</v>
      </c>
      <c r="BE545" s="238">
        <v>1</v>
      </c>
      <c r="BI545" s="238">
        <v>12</v>
      </c>
      <c r="BJ545" s="238">
        <v>98</v>
      </c>
      <c r="BK545" s="238">
        <v>50</v>
      </c>
      <c r="BL545" s="238">
        <v>11</v>
      </c>
      <c r="BM545" s="238">
        <v>21</v>
      </c>
      <c r="BN545" s="238">
        <v>2</v>
      </c>
      <c r="BO545" s="238">
        <v>2</v>
      </c>
      <c r="BP545" s="238">
        <v>3</v>
      </c>
      <c r="BQ545" s="238">
        <v>26</v>
      </c>
      <c r="BR545" s="238">
        <v>17</v>
      </c>
      <c r="BS545" s="238" t="s">
        <v>363</v>
      </c>
      <c r="BT545" s="238">
        <v>5</v>
      </c>
      <c r="BU545" s="238">
        <v>1</v>
      </c>
      <c r="BY545" s="238">
        <v>12</v>
      </c>
      <c r="BZ545" s="238">
        <v>98</v>
      </c>
      <c r="CA545" s="238">
        <v>50</v>
      </c>
      <c r="CB545" s="238">
        <v>11</v>
      </c>
      <c r="CC545" s="238">
        <v>21</v>
      </c>
      <c r="CD545" s="238">
        <v>2</v>
      </c>
      <c r="CE545" s="238">
        <v>3</v>
      </c>
      <c r="CF545" s="238">
        <v>3</v>
      </c>
      <c r="CG545" s="238">
        <v>34</v>
      </c>
      <c r="CH545" s="238">
        <v>70</v>
      </c>
      <c r="CI545" s="238" t="s">
        <v>354</v>
      </c>
      <c r="CJ545" s="238">
        <v>5</v>
      </c>
      <c r="CK545" s="238">
        <v>1</v>
      </c>
      <c r="CO545" s="238">
        <v>12</v>
      </c>
      <c r="CP545" s="238">
        <v>98</v>
      </c>
      <c r="CQ545" s="238">
        <v>50</v>
      </c>
      <c r="CR545" s="238">
        <v>11</v>
      </c>
      <c r="CS545" s="238">
        <v>21</v>
      </c>
      <c r="CT545" s="238">
        <v>441066.53036672401</v>
      </c>
      <c r="CU545" s="238">
        <v>4972318.7611458497</v>
      </c>
      <c r="CV545" s="238">
        <v>44.901854370000002</v>
      </c>
      <c r="CW545" s="238">
        <v>-93.746468140000005</v>
      </c>
      <c r="CX545" s="238" t="s">
        <v>359</v>
      </c>
      <c r="CY545" s="238" t="e">
        <v>#NAME?</v>
      </c>
    </row>
    <row r="546" spans="1:103" x14ac:dyDescent="0.25">
      <c r="A546" s="238">
        <v>10724137</v>
      </c>
      <c r="B546" s="238">
        <v>3</v>
      </c>
      <c r="C546" s="238">
        <v>7</v>
      </c>
      <c r="D546" s="238">
        <v>173.09100000000001</v>
      </c>
      <c r="E546" s="238">
        <v>27</v>
      </c>
      <c r="F546" s="238" t="s">
        <v>1128</v>
      </c>
      <c r="H546" s="238" t="s">
        <v>354</v>
      </c>
      <c r="I546" s="238">
        <v>25</v>
      </c>
      <c r="K546" s="238">
        <v>11004062</v>
      </c>
      <c r="L546" s="238">
        <v>111880128</v>
      </c>
      <c r="M546" s="238">
        <v>7</v>
      </c>
      <c r="N546" s="238">
        <v>7</v>
      </c>
      <c r="O546" s="238">
        <v>2011</v>
      </c>
      <c r="P546" s="238" t="s">
        <v>384</v>
      </c>
      <c r="Q546" s="238">
        <v>17</v>
      </c>
      <c r="R546" s="238" t="s">
        <v>356</v>
      </c>
      <c r="S546" s="238">
        <v>4</v>
      </c>
      <c r="T546" s="238">
        <v>0</v>
      </c>
      <c r="U546" s="238">
        <v>4</v>
      </c>
      <c r="V546" s="238">
        <v>1</v>
      </c>
      <c r="W546" s="238">
        <v>10</v>
      </c>
      <c r="X546" s="238">
        <v>3</v>
      </c>
      <c r="Y546" s="238">
        <v>1</v>
      </c>
      <c r="Z546" s="238">
        <v>1</v>
      </c>
      <c r="AA546" s="238">
        <v>1</v>
      </c>
      <c r="AB546" s="238">
        <v>1</v>
      </c>
      <c r="AC546" s="238">
        <v>98</v>
      </c>
      <c r="AD546" s="238" t="s">
        <v>430</v>
      </c>
      <c r="AE546" s="238" t="s">
        <v>1138</v>
      </c>
      <c r="AF546" s="238" t="s">
        <v>426</v>
      </c>
      <c r="AG546" s="238">
        <v>7</v>
      </c>
      <c r="AH546" s="238">
        <v>2</v>
      </c>
      <c r="AI546" s="238">
        <v>2</v>
      </c>
      <c r="AJ546" s="238">
        <v>4</v>
      </c>
      <c r="AK546" s="238">
        <v>8</v>
      </c>
      <c r="AL546" s="238">
        <v>65</v>
      </c>
      <c r="AM546" s="238" t="s">
        <v>363</v>
      </c>
      <c r="AN546" s="238">
        <v>5</v>
      </c>
      <c r="AO546" s="238">
        <v>1</v>
      </c>
      <c r="AS546" s="238">
        <v>7</v>
      </c>
      <c r="AT546" s="238">
        <v>20</v>
      </c>
      <c r="AU546" s="238">
        <v>45</v>
      </c>
      <c r="AV546" s="238">
        <v>11</v>
      </c>
      <c r="AW546" s="238">
        <v>21</v>
      </c>
      <c r="AX546" s="238">
        <v>2</v>
      </c>
      <c r="AY546" s="238">
        <v>2</v>
      </c>
      <c r="AZ546" s="238">
        <v>4</v>
      </c>
      <c r="BA546" s="238">
        <v>8</v>
      </c>
      <c r="BB546" s="238">
        <v>32</v>
      </c>
      <c r="BC546" s="238" t="s">
        <v>363</v>
      </c>
      <c r="BD546" s="238">
        <v>5</v>
      </c>
      <c r="BE546" s="238">
        <v>1</v>
      </c>
      <c r="BI546" s="238">
        <v>7</v>
      </c>
      <c r="BJ546" s="238">
        <v>20</v>
      </c>
      <c r="BK546" s="238">
        <v>45</v>
      </c>
      <c r="BL546" s="238">
        <v>11</v>
      </c>
      <c r="BM546" s="238">
        <v>21</v>
      </c>
      <c r="BN546" s="238">
        <v>2</v>
      </c>
      <c r="BO546" s="238">
        <v>2</v>
      </c>
      <c r="BP546" s="238">
        <v>4</v>
      </c>
      <c r="BQ546" s="238">
        <v>8</v>
      </c>
      <c r="BR546" s="238">
        <v>30</v>
      </c>
      <c r="BS546" s="238" t="s">
        <v>354</v>
      </c>
      <c r="BT546" s="238">
        <v>5</v>
      </c>
      <c r="BU546" s="238">
        <v>1</v>
      </c>
      <c r="BY546" s="238">
        <v>7</v>
      </c>
      <c r="BZ546" s="238">
        <v>20</v>
      </c>
      <c r="CA546" s="238">
        <v>45</v>
      </c>
      <c r="CB546" s="238">
        <v>11</v>
      </c>
      <c r="CC546" s="238">
        <v>21</v>
      </c>
      <c r="CD546" s="238">
        <v>2</v>
      </c>
      <c r="CE546" s="238">
        <v>2</v>
      </c>
      <c r="CF546" s="238">
        <v>4</v>
      </c>
      <c r="CG546" s="238">
        <v>21</v>
      </c>
      <c r="CH546" s="238">
        <v>20</v>
      </c>
      <c r="CI546" s="238" t="s">
        <v>363</v>
      </c>
      <c r="CJ546" s="238">
        <v>2</v>
      </c>
      <c r="CK546" s="238">
        <v>15</v>
      </c>
      <c r="CO546" s="238">
        <v>7</v>
      </c>
      <c r="CP546" s="238">
        <v>20</v>
      </c>
      <c r="CQ546" s="238">
        <v>45</v>
      </c>
      <c r="CR546" s="238">
        <v>11</v>
      </c>
      <c r="CS546" s="238">
        <v>21</v>
      </c>
      <c r="CT546" s="238">
        <v>441069</v>
      </c>
      <c r="CU546" s="238">
        <v>4972319</v>
      </c>
      <c r="CV546" s="238">
        <v>44.901852400000003</v>
      </c>
      <c r="CW546" s="238">
        <v>-93.746439300000006</v>
      </c>
      <c r="CX546" s="238" t="s">
        <v>359</v>
      </c>
      <c r="CY546" s="238" t="s">
        <v>1171</v>
      </c>
    </row>
    <row r="547" spans="1:103" x14ac:dyDescent="0.25">
      <c r="A547" s="238">
        <v>10751917</v>
      </c>
      <c r="B547" s="238">
        <v>3</v>
      </c>
      <c r="C547" s="238">
        <v>7</v>
      </c>
      <c r="D547" s="238">
        <v>173.09100000000001</v>
      </c>
      <c r="E547" s="238">
        <v>27</v>
      </c>
      <c r="F547" s="238" t="s">
        <v>1128</v>
      </c>
      <c r="H547" s="238" t="s">
        <v>354</v>
      </c>
      <c r="I547" s="238">
        <v>25</v>
      </c>
      <c r="L547" s="238">
        <v>113120120</v>
      </c>
      <c r="M547" s="238">
        <v>10</v>
      </c>
      <c r="N547" s="238">
        <v>7</v>
      </c>
      <c r="O547" s="238">
        <v>2011</v>
      </c>
      <c r="P547" s="238" t="s">
        <v>362</v>
      </c>
      <c r="Q547" s="238">
        <v>15</v>
      </c>
      <c r="S547" s="238">
        <v>5</v>
      </c>
      <c r="T547" s="238">
        <v>0</v>
      </c>
      <c r="U547" s="238">
        <v>2</v>
      </c>
      <c r="W547" s="238">
        <v>10</v>
      </c>
      <c r="Z547" s="238">
        <v>1</v>
      </c>
      <c r="AB547" s="238">
        <v>1</v>
      </c>
      <c r="AF547" s="238" t="s">
        <v>426</v>
      </c>
      <c r="AG547" s="238">
        <v>90</v>
      </c>
      <c r="AH547" s="238">
        <v>2</v>
      </c>
      <c r="AI547" s="238">
        <v>2</v>
      </c>
      <c r="AJ547" s="238">
        <v>4</v>
      </c>
      <c r="AK547" s="238">
        <v>8</v>
      </c>
      <c r="AL547" s="238">
        <v>56</v>
      </c>
      <c r="AM547" s="238" t="s">
        <v>354</v>
      </c>
      <c r="AT547" s="238">
        <v>20</v>
      </c>
      <c r="AU547" s="238">
        <v>40</v>
      </c>
      <c r="AX547" s="238">
        <v>2</v>
      </c>
      <c r="AY547" s="238">
        <v>2</v>
      </c>
      <c r="AZ547" s="238">
        <v>4</v>
      </c>
      <c r="BA547" s="238">
        <v>26</v>
      </c>
      <c r="BB547" s="238">
        <v>42</v>
      </c>
      <c r="BC547" s="238" t="s">
        <v>354</v>
      </c>
      <c r="BJ547" s="238">
        <v>20</v>
      </c>
      <c r="BK547" s="238">
        <v>40</v>
      </c>
      <c r="CT547" s="238">
        <v>441069</v>
      </c>
      <c r="CU547" s="238">
        <v>4972319</v>
      </c>
      <c r="CV547" s="238">
        <v>44.901852400000003</v>
      </c>
      <c r="CW547" s="238">
        <v>-93.746439300000006</v>
      </c>
      <c r="CX547" s="238" t="s">
        <v>359</v>
      </c>
    </row>
    <row r="548" spans="1:103" x14ac:dyDescent="0.25">
      <c r="A548" s="238">
        <v>10868709</v>
      </c>
      <c r="B548" s="238">
        <v>3</v>
      </c>
      <c r="C548" s="238">
        <v>7</v>
      </c>
      <c r="D548" s="238">
        <v>173.10599999999999</v>
      </c>
      <c r="E548" s="238">
        <v>27</v>
      </c>
      <c r="F548" s="238" t="s">
        <v>1128</v>
      </c>
      <c r="H548" s="238" t="s">
        <v>354</v>
      </c>
      <c r="I548" s="238">
        <v>25</v>
      </c>
      <c r="K548" s="238">
        <v>13001101</v>
      </c>
      <c r="L548" s="238">
        <v>130710111</v>
      </c>
      <c r="M548" s="238">
        <v>3</v>
      </c>
      <c r="N548" s="238">
        <v>12</v>
      </c>
      <c r="O548" s="238">
        <v>2013</v>
      </c>
      <c r="P548" s="238" t="s">
        <v>368</v>
      </c>
      <c r="Q548" s="238">
        <v>16</v>
      </c>
      <c r="S548" s="238">
        <v>5</v>
      </c>
      <c r="T548" s="238">
        <v>0</v>
      </c>
      <c r="U548" s="238">
        <v>2</v>
      </c>
      <c r="V548" s="238">
        <v>1</v>
      </c>
      <c r="W548" s="238">
        <v>10</v>
      </c>
      <c r="X548" s="238">
        <v>2</v>
      </c>
      <c r="Y548" s="238">
        <v>1</v>
      </c>
      <c r="Z548" s="238">
        <v>2</v>
      </c>
      <c r="AA548" s="238">
        <v>4</v>
      </c>
      <c r="AB548" s="238">
        <v>1</v>
      </c>
      <c r="AC548" s="238">
        <v>98</v>
      </c>
      <c r="AD548" s="238" t="s">
        <v>430</v>
      </c>
      <c r="AE548" s="238" t="s">
        <v>1138</v>
      </c>
      <c r="AF548" s="238" t="s">
        <v>426</v>
      </c>
      <c r="AG548" s="238">
        <v>7</v>
      </c>
      <c r="AH548" s="238">
        <v>2</v>
      </c>
      <c r="AI548" s="238">
        <v>2</v>
      </c>
      <c r="AJ548" s="238">
        <v>4</v>
      </c>
      <c r="AK548" s="238">
        <v>21</v>
      </c>
      <c r="AL548" s="238">
        <v>37</v>
      </c>
      <c r="AM548" s="238" t="s">
        <v>354</v>
      </c>
      <c r="AN548" s="238">
        <v>5</v>
      </c>
      <c r="AO548" s="238">
        <v>15</v>
      </c>
      <c r="AS548" s="238">
        <v>7</v>
      </c>
      <c r="AT548" s="238">
        <v>98</v>
      </c>
      <c r="AU548" s="238">
        <v>45</v>
      </c>
      <c r="AV548" s="238">
        <v>11</v>
      </c>
      <c r="AW548" s="238">
        <v>21</v>
      </c>
      <c r="AX548" s="238">
        <v>2</v>
      </c>
      <c r="AY548" s="238">
        <v>3</v>
      </c>
      <c r="AZ548" s="238">
        <v>4</v>
      </c>
      <c r="BA548" s="238">
        <v>21</v>
      </c>
      <c r="BB548" s="238">
        <v>51</v>
      </c>
      <c r="BC548" s="238" t="s">
        <v>354</v>
      </c>
      <c r="BD548" s="238">
        <v>5</v>
      </c>
      <c r="BE548" s="238">
        <v>1</v>
      </c>
      <c r="BI548" s="238">
        <v>7</v>
      </c>
      <c r="BJ548" s="238">
        <v>98</v>
      </c>
      <c r="BK548" s="238">
        <v>45</v>
      </c>
      <c r="BL548" s="238">
        <v>11</v>
      </c>
      <c r="BM548" s="238">
        <v>21</v>
      </c>
      <c r="CT548" s="238">
        <v>441094</v>
      </c>
      <c r="CU548" s="238">
        <v>4972318</v>
      </c>
      <c r="CV548" s="238">
        <v>44.901845600000001</v>
      </c>
      <c r="CW548" s="238">
        <v>-93.746115399999994</v>
      </c>
      <c r="CX548" s="238" t="s">
        <v>359</v>
      </c>
      <c r="CY548" s="238" t="e">
        <v>#NAME?</v>
      </c>
    </row>
    <row r="549" spans="1:103" x14ac:dyDescent="0.25">
      <c r="A549" s="238">
        <v>373410</v>
      </c>
      <c r="B549" s="238">
        <v>3</v>
      </c>
      <c r="C549" s="238">
        <v>7</v>
      </c>
      <c r="D549" s="238">
        <v>173.11099999999999</v>
      </c>
      <c r="E549" s="238">
        <v>27</v>
      </c>
      <c r="F549" s="238" t="s">
        <v>1128</v>
      </c>
      <c r="H549" s="238" t="s">
        <v>354</v>
      </c>
      <c r="I549" s="238">
        <v>25</v>
      </c>
      <c r="K549" s="238">
        <v>16509150</v>
      </c>
      <c r="M549" s="238">
        <v>8</v>
      </c>
      <c r="N549" s="238">
        <v>20</v>
      </c>
      <c r="O549" s="238">
        <v>2016</v>
      </c>
      <c r="P549" s="238" t="s">
        <v>364</v>
      </c>
      <c r="Q549" s="238">
        <v>8</v>
      </c>
      <c r="S549" s="238">
        <v>2</v>
      </c>
      <c r="T549" s="238">
        <v>0</v>
      </c>
      <c r="U549" s="238">
        <v>1</v>
      </c>
      <c r="V549" s="238">
        <v>5</v>
      </c>
      <c r="W549" s="238">
        <v>10</v>
      </c>
      <c r="X549" s="238">
        <v>3</v>
      </c>
      <c r="Y549" s="238">
        <v>1</v>
      </c>
      <c r="Z549" s="238">
        <v>2</v>
      </c>
      <c r="AA549" s="238">
        <v>3</v>
      </c>
      <c r="AB549" s="238">
        <v>2</v>
      </c>
      <c r="AC549" s="238">
        <v>98</v>
      </c>
      <c r="AD549" s="238" t="s">
        <v>581</v>
      </c>
      <c r="AF549" s="238" t="s">
        <v>426</v>
      </c>
      <c r="AG549" s="238">
        <v>2</v>
      </c>
      <c r="AH549" s="238">
        <v>6</v>
      </c>
      <c r="AL549" s="238">
        <v>31</v>
      </c>
      <c r="AM549" s="238" t="s">
        <v>354</v>
      </c>
      <c r="AN549" s="238">
        <v>5</v>
      </c>
      <c r="AO549" s="238">
        <v>2</v>
      </c>
      <c r="AQ549" s="238">
        <v>35</v>
      </c>
      <c r="AR549" s="238">
        <v>1</v>
      </c>
      <c r="AX549" s="238">
        <v>2</v>
      </c>
      <c r="AY549" s="238">
        <v>2</v>
      </c>
      <c r="AZ549" s="238">
        <v>1</v>
      </c>
      <c r="BA549" s="238">
        <v>21</v>
      </c>
      <c r="BB549" s="238">
        <v>36</v>
      </c>
      <c r="BC549" s="238" t="s">
        <v>363</v>
      </c>
      <c r="BD549" s="238">
        <v>5</v>
      </c>
      <c r="BE549" s="238">
        <v>1</v>
      </c>
      <c r="BI549" s="238">
        <v>12</v>
      </c>
      <c r="BJ549" s="238">
        <v>20</v>
      </c>
      <c r="BK549" s="238">
        <v>45</v>
      </c>
      <c r="BL549" s="238">
        <v>11</v>
      </c>
      <c r="BM549" s="238">
        <v>21</v>
      </c>
      <c r="CT549" s="238">
        <v>441101.52400304802</v>
      </c>
      <c r="CU549" s="238">
        <v>4972327.4151215004</v>
      </c>
      <c r="CV549" s="238">
        <v>44.901935160000001</v>
      </c>
      <c r="CW549" s="238">
        <v>-93.746025939999996</v>
      </c>
      <c r="CX549" s="238" t="s">
        <v>359</v>
      </c>
      <c r="CY549" s="238" t="s">
        <v>1172</v>
      </c>
    </row>
    <row r="550" spans="1:103" x14ac:dyDescent="0.25">
      <c r="A550" s="238">
        <v>812939</v>
      </c>
      <c r="B550" s="238">
        <v>3</v>
      </c>
      <c r="C550" s="238">
        <v>7</v>
      </c>
      <c r="D550" s="238">
        <v>173.11199999999999</v>
      </c>
      <c r="E550" s="238">
        <v>27</v>
      </c>
      <c r="F550" s="238" t="s">
        <v>1128</v>
      </c>
      <c r="H550" s="238" t="s">
        <v>354</v>
      </c>
      <c r="I550" s="238">
        <v>25</v>
      </c>
      <c r="K550" s="238">
        <v>20002369</v>
      </c>
      <c r="L550" s="238">
        <v>201560134</v>
      </c>
      <c r="M550" s="238">
        <v>6</v>
      </c>
      <c r="N550" s="238">
        <v>4</v>
      </c>
      <c r="O550" s="238">
        <v>2020</v>
      </c>
      <c r="P550" s="238" t="s">
        <v>384</v>
      </c>
      <c r="Q550" s="238">
        <v>16</v>
      </c>
      <c r="R550" s="238" t="s">
        <v>369</v>
      </c>
      <c r="S550" s="238">
        <v>2</v>
      </c>
      <c r="T550" s="238">
        <v>0</v>
      </c>
      <c r="U550" s="238">
        <v>2</v>
      </c>
      <c r="V550" s="238">
        <v>5</v>
      </c>
      <c r="W550" s="238">
        <v>10</v>
      </c>
      <c r="X550" s="238">
        <v>10</v>
      </c>
      <c r="Y550" s="238">
        <v>1</v>
      </c>
      <c r="Z550" s="238">
        <v>1</v>
      </c>
      <c r="AB550" s="238">
        <v>1</v>
      </c>
      <c r="AC550" s="238">
        <v>98</v>
      </c>
      <c r="AD550" s="238">
        <v>7</v>
      </c>
      <c r="AF550" s="238" t="s">
        <v>426</v>
      </c>
      <c r="AG550" s="238">
        <v>10</v>
      </c>
      <c r="AH550" s="238">
        <v>2</v>
      </c>
      <c r="AI550" s="238">
        <v>4</v>
      </c>
      <c r="AJ550" s="238">
        <v>3</v>
      </c>
      <c r="AK550" s="238">
        <v>21</v>
      </c>
      <c r="AL550" s="238">
        <v>72</v>
      </c>
      <c r="AM550" s="238" t="s">
        <v>363</v>
      </c>
      <c r="AN550" s="238">
        <v>5</v>
      </c>
      <c r="AO550" s="238">
        <v>1</v>
      </c>
      <c r="AS550" s="238">
        <v>12</v>
      </c>
      <c r="AT550" s="238">
        <v>9</v>
      </c>
      <c r="AV550" s="238">
        <v>11</v>
      </c>
      <c r="AW550" s="238">
        <v>21</v>
      </c>
      <c r="AX550" s="238">
        <v>2</v>
      </c>
      <c r="AY550" s="238">
        <v>3</v>
      </c>
      <c r="AZ550" s="238">
        <v>3</v>
      </c>
      <c r="BA550" s="238">
        <v>31</v>
      </c>
      <c r="BB550" s="238">
        <v>38</v>
      </c>
      <c r="BC550" s="238" t="s">
        <v>354</v>
      </c>
      <c r="BD550" s="238">
        <v>5</v>
      </c>
      <c r="BE550" s="238">
        <v>2</v>
      </c>
      <c r="BI550" s="238">
        <v>12</v>
      </c>
      <c r="BJ550" s="238">
        <v>9</v>
      </c>
      <c r="BL550" s="238">
        <v>11</v>
      </c>
      <c r="BM550" s="238">
        <v>21</v>
      </c>
      <c r="CT550" s="238">
        <v>441089.01206087501</v>
      </c>
      <c r="CU550" s="238">
        <v>4972313.5568356598</v>
      </c>
      <c r="CV550" s="238">
        <v>44.901809380000003</v>
      </c>
      <c r="CW550" s="238">
        <v>-93.7461828</v>
      </c>
      <c r="CX550" s="238" t="s">
        <v>359</v>
      </c>
      <c r="CY550" s="238" t="s">
        <v>1173</v>
      </c>
    </row>
    <row r="551" spans="1:103" x14ac:dyDescent="0.25">
      <c r="A551" s="238">
        <v>431294</v>
      </c>
      <c r="B551" s="238">
        <v>3</v>
      </c>
      <c r="C551" s="238">
        <v>7</v>
      </c>
      <c r="D551" s="238">
        <v>173.11699999999999</v>
      </c>
      <c r="E551" s="238">
        <v>27</v>
      </c>
      <c r="F551" s="238" t="s">
        <v>1128</v>
      </c>
      <c r="H551" s="238" t="s">
        <v>354</v>
      </c>
      <c r="I551" s="238">
        <v>25</v>
      </c>
      <c r="K551" s="238">
        <v>17001355</v>
      </c>
      <c r="M551" s="238">
        <v>3</v>
      </c>
      <c r="N551" s="238">
        <v>24</v>
      </c>
      <c r="O551" s="238">
        <v>2017</v>
      </c>
      <c r="P551" s="238" t="s">
        <v>362</v>
      </c>
      <c r="Q551" s="238">
        <v>17</v>
      </c>
      <c r="R551" s="238" t="s">
        <v>369</v>
      </c>
      <c r="S551" s="238">
        <v>3</v>
      </c>
      <c r="T551" s="238">
        <v>0</v>
      </c>
      <c r="U551" s="238">
        <v>2</v>
      </c>
      <c r="V551" s="238">
        <v>5</v>
      </c>
      <c r="W551" s="238">
        <v>10</v>
      </c>
      <c r="X551" s="238">
        <v>4</v>
      </c>
      <c r="Y551" s="238">
        <v>1</v>
      </c>
      <c r="Z551" s="238">
        <v>1</v>
      </c>
      <c r="AB551" s="238">
        <v>1</v>
      </c>
      <c r="AC551" s="238">
        <v>98</v>
      </c>
      <c r="AD551" s="238" t="s">
        <v>581</v>
      </c>
      <c r="AF551" s="238" t="s">
        <v>426</v>
      </c>
      <c r="AG551" s="238">
        <v>10</v>
      </c>
      <c r="AH551" s="238">
        <v>2</v>
      </c>
      <c r="AI551" s="238">
        <v>2</v>
      </c>
      <c r="AJ551" s="238">
        <v>2</v>
      </c>
      <c r="AK551" s="238">
        <v>24</v>
      </c>
      <c r="AL551" s="238">
        <v>59</v>
      </c>
      <c r="AM551" s="238" t="s">
        <v>354</v>
      </c>
      <c r="AN551" s="238">
        <v>5</v>
      </c>
      <c r="AO551" s="238">
        <v>2</v>
      </c>
      <c r="AS551" s="238">
        <v>14</v>
      </c>
      <c r="AT551" s="238">
        <v>23</v>
      </c>
      <c r="AU551" s="238">
        <v>45</v>
      </c>
      <c r="AV551" s="238">
        <v>11</v>
      </c>
      <c r="AW551" s="238">
        <v>21</v>
      </c>
      <c r="AX551" s="238">
        <v>2</v>
      </c>
      <c r="AY551" s="238">
        <v>2</v>
      </c>
      <c r="AZ551" s="238">
        <v>4</v>
      </c>
      <c r="BA551" s="238">
        <v>21</v>
      </c>
      <c r="BB551" s="238">
        <v>21</v>
      </c>
      <c r="BC551" s="238" t="s">
        <v>363</v>
      </c>
      <c r="BD551" s="238">
        <v>5</v>
      </c>
      <c r="BE551" s="238">
        <v>68</v>
      </c>
      <c r="BI551" s="238">
        <v>14</v>
      </c>
      <c r="BJ551" s="238">
        <v>9</v>
      </c>
      <c r="BK551" s="238">
        <v>45</v>
      </c>
      <c r="BL551" s="238">
        <v>11</v>
      </c>
      <c r="BM551" s="238">
        <v>21</v>
      </c>
      <c r="CT551" s="238">
        <v>441110.78261878702</v>
      </c>
      <c r="CU551" s="238">
        <v>4972315.33421712</v>
      </c>
      <c r="CV551" s="238">
        <v>44.901827179999998</v>
      </c>
      <c r="CW551" s="238">
        <v>-93.745907270000004</v>
      </c>
      <c r="CX551" s="238" t="s">
        <v>359</v>
      </c>
      <c r="CY551" s="238" t="s">
        <v>1174</v>
      </c>
    </row>
    <row r="552" spans="1:103" x14ac:dyDescent="0.25">
      <c r="A552" s="238">
        <v>458456</v>
      </c>
      <c r="B552" s="238">
        <v>3</v>
      </c>
      <c r="C552" s="238">
        <v>7</v>
      </c>
      <c r="D552" s="238">
        <v>173.11699999999999</v>
      </c>
      <c r="E552" s="238">
        <v>27</v>
      </c>
      <c r="F552" s="238" t="s">
        <v>1128</v>
      </c>
      <c r="H552" s="238" t="s">
        <v>354</v>
      </c>
      <c r="I552" s="238">
        <v>25</v>
      </c>
      <c r="K552" s="238">
        <v>17506243</v>
      </c>
      <c r="M552" s="238">
        <v>6</v>
      </c>
      <c r="N552" s="238">
        <v>8</v>
      </c>
      <c r="O552" s="238">
        <v>2017</v>
      </c>
      <c r="P552" s="238" t="s">
        <v>384</v>
      </c>
      <c r="Q552" s="238">
        <v>16</v>
      </c>
      <c r="R552" s="238" t="s">
        <v>356</v>
      </c>
      <c r="S552" s="238">
        <v>4</v>
      </c>
      <c r="T552" s="238">
        <v>0</v>
      </c>
      <c r="U552" s="238">
        <v>4</v>
      </c>
      <c r="V552" s="238">
        <v>12</v>
      </c>
      <c r="W552" s="238">
        <v>10</v>
      </c>
      <c r="X552" s="238">
        <v>10</v>
      </c>
      <c r="Y552" s="238">
        <v>1</v>
      </c>
      <c r="Z552" s="238">
        <v>1</v>
      </c>
      <c r="AB552" s="238">
        <v>1</v>
      </c>
      <c r="AC552" s="238">
        <v>98</v>
      </c>
      <c r="AD552" s="238" t="s">
        <v>581</v>
      </c>
      <c r="AF552" s="238" t="s">
        <v>426</v>
      </c>
      <c r="AG552" s="238">
        <v>7</v>
      </c>
      <c r="AH552" s="238">
        <v>2</v>
      </c>
      <c r="AI552" s="238">
        <v>2</v>
      </c>
      <c r="AJ552" s="238">
        <v>10</v>
      </c>
      <c r="AK552" s="238">
        <v>34</v>
      </c>
      <c r="AL552" s="238">
        <v>20</v>
      </c>
      <c r="AM552" s="238" t="s">
        <v>363</v>
      </c>
      <c r="AN552" s="238">
        <v>5</v>
      </c>
      <c r="AO552" s="238">
        <v>74</v>
      </c>
      <c r="AS552" s="238">
        <v>12</v>
      </c>
      <c r="AT552" s="238">
        <v>20</v>
      </c>
      <c r="AU552" s="238">
        <v>45</v>
      </c>
      <c r="AV552" s="238">
        <v>11</v>
      </c>
      <c r="AW552" s="238">
        <v>23</v>
      </c>
      <c r="AX552" s="238">
        <v>2</v>
      </c>
      <c r="AY552" s="238">
        <v>2</v>
      </c>
      <c r="AZ552" s="238">
        <v>10</v>
      </c>
      <c r="BA552" s="238">
        <v>34</v>
      </c>
      <c r="BB552" s="238">
        <v>41</v>
      </c>
      <c r="BC552" s="238" t="s">
        <v>363</v>
      </c>
      <c r="BD552" s="238">
        <v>5</v>
      </c>
      <c r="BE552" s="238">
        <v>71</v>
      </c>
      <c r="BI552" s="238">
        <v>12</v>
      </c>
      <c r="BJ552" s="238">
        <v>20</v>
      </c>
      <c r="BK552" s="238">
        <v>45</v>
      </c>
      <c r="BL552" s="238">
        <v>11</v>
      </c>
      <c r="BM552" s="238">
        <v>23</v>
      </c>
      <c r="BN552" s="238">
        <v>2</v>
      </c>
      <c r="BO552" s="238">
        <v>5</v>
      </c>
      <c r="BP552" s="238">
        <v>10</v>
      </c>
      <c r="BQ552" s="238">
        <v>21</v>
      </c>
      <c r="BR552" s="238">
        <v>26</v>
      </c>
      <c r="BS552" s="238" t="s">
        <v>354</v>
      </c>
      <c r="BT552" s="238">
        <v>99</v>
      </c>
      <c r="BU552" s="238">
        <v>4</v>
      </c>
      <c r="BY552" s="238">
        <v>12</v>
      </c>
      <c r="BZ552" s="238">
        <v>20</v>
      </c>
      <c r="CA552" s="238">
        <v>45</v>
      </c>
      <c r="CB552" s="238">
        <v>11</v>
      </c>
      <c r="CC552" s="238">
        <v>23</v>
      </c>
      <c r="CD552" s="238">
        <v>2</v>
      </c>
      <c r="CE552" s="238">
        <v>2</v>
      </c>
      <c r="CF552" s="238">
        <v>10</v>
      </c>
      <c r="CG552" s="238">
        <v>21</v>
      </c>
      <c r="CH552" s="238">
        <v>36</v>
      </c>
      <c r="CI552" s="238" t="s">
        <v>363</v>
      </c>
      <c r="CJ552" s="238">
        <v>99</v>
      </c>
      <c r="CK552" s="238">
        <v>4</v>
      </c>
      <c r="CO552" s="238">
        <v>12</v>
      </c>
      <c r="CP552" s="238">
        <v>20</v>
      </c>
      <c r="CQ552" s="238">
        <v>45</v>
      </c>
      <c r="CR552" s="238">
        <v>11</v>
      </c>
      <c r="CS552" s="238">
        <v>23</v>
      </c>
      <c r="CT552" s="238">
        <v>441109.99068664899</v>
      </c>
      <c r="CU552" s="238">
        <v>4972302.0150707001</v>
      </c>
      <c r="CV552" s="238">
        <v>44.90170723</v>
      </c>
      <c r="CW552" s="238">
        <v>-93.745915760000003</v>
      </c>
      <c r="CX552" s="238" t="s">
        <v>359</v>
      </c>
      <c r="CY552" s="238" t="s">
        <v>1175</v>
      </c>
    </row>
    <row r="553" spans="1:103" x14ac:dyDescent="0.25">
      <c r="A553" s="238">
        <v>502026</v>
      </c>
      <c r="B553" s="238">
        <v>3</v>
      </c>
      <c r="C553" s="238">
        <v>7</v>
      </c>
      <c r="D553" s="238">
        <v>173.126</v>
      </c>
      <c r="E553" s="238">
        <v>27</v>
      </c>
      <c r="F553" s="238" t="s">
        <v>1128</v>
      </c>
      <c r="H553" s="238" t="s">
        <v>354</v>
      </c>
      <c r="I553" s="238">
        <v>25</v>
      </c>
      <c r="K553" s="238">
        <v>17004706</v>
      </c>
      <c r="M553" s="238">
        <v>9</v>
      </c>
      <c r="N553" s="238">
        <v>18</v>
      </c>
      <c r="O553" s="238">
        <v>2017</v>
      </c>
      <c r="P553" s="238" t="s">
        <v>361</v>
      </c>
      <c r="Q553" s="238">
        <v>6</v>
      </c>
      <c r="S553" s="238">
        <v>5</v>
      </c>
      <c r="T553" s="238">
        <v>0</v>
      </c>
      <c r="U553" s="238">
        <v>2</v>
      </c>
      <c r="V553" s="238">
        <v>5</v>
      </c>
      <c r="W553" s="238">
        <v>10</v>
      </c>
      <c r="X553" s="238">
        <v>4</v>
      </c>
      <c r="Y553" s="238">
        <v>4</v>
      </c>
      <c r="Z553" s="238">
        <v>1</v>
      </c>
      <c r="AB553" s="238">
        <v>1</v>
      </c>
      <c r="AC553" s="238">
        <v>98</v>
      </c>
      <c r="AD553" s="238" t="s">
        <v>581</v>
      </c>
      <c r="AF553" s="238" t="s">
        <v>426</v>
      </c>
      <c r="AG553" s="238">
        <v>10</v>
      </c>
      <c r="AH553" s="238">
        <v>2</v>
      </c>
      <c r="AI553" s="238">
        <v>3</v>
      </c>
      <c r="AJ553" s="238">
        <v>2</v>
      </c>
      <c r="AK553" s="238">
        <v>31</v>
      </c>
      <c r="AL553" s="238">
        <v>41</v>
      </c>
      <c r="AM553" s="238" t="s">
        <v>354</v>
      </c>
      <c r="AN553" s="238">
        <v>5</v>
      </c>
      <c r="AO553" s="238">
        <v>2</v>
      </c>
      <c r="AS553" s="238">
        <v>12</v>
      </c>
      <c r="AT553" s="238">
        <v>23</v>
      </c>
      <c r="AU553" s="238">
        <v>50</v>
      </c>
      <c r="AV553" s="238">
        <v>11</v>
      </c>
      <c r="AW553" s="238">
        <v>21</v>
      </c>
      <c r="AX553" s="238">
        <v>2</v>
      </c>
      <c r="AY553" s="238">
        <v>2</v>
      </c>
      <c r="AZ553" s="238">
        <v>4</v>
      </c>
      <c r="BA553" s="238">
        <v>21</v>
      </c>
      <c r="BB553" s="238">
        <v>44</v>
      </c>
      <c r="BC553" s="238" t="s">
        <v>354</v>
      </c>
      <c r="BD553" s="238">
        <v>5</v>
      </c>
      <c r="BE553" s="238">
        <v>1</v>
      </c>
      <c r="BI553" s="238">
        <v>12</v>
      </c>
      <c r="BJ553" s="238">
        <v>9</v>
      </c>
      <c r="BK553" s="238">
        <v>50</v>
      </c>
      <c r="BL553" s="238">
        <v>11</v>
      </c>
      <c r="BM553" s="238">
        <v>21</v>
      </c>
      <c r="CT553" s="238">
        <v>441125.52463390102</v>
      </c>
      <c r="CU553" s="238">
        <v>4972323.9602266299</v>
      </c>
      <c r="CV553" s="238">
        <v>44.901906050000001</v>
      </c>
      <c r="CW553" s="238">
        <v>-93.745721570000001</v>
      </c>
      <c r="CX553" s="238" t="s">
        <v>359</v>
      </c>
      <c r="CY553" s="238" t="s">
        <v>1176</v>
      </c>
    </row>
    <row r="554" spans="1:103" x14ac:dyDescent="0.25">
      <c r="A554" s="238">
        <v>606147</v>
      </c>
      <c r="B554" s="238">
        <v>3</v>
      </c>
      <c r="C554" s="238">
        <v>7</v>
      </c>
      <c r="D554" s="238">
        <v>173.12799999999999</v>
      </c>
      <c r="E554" s="238">
        <v>27</v>
      </c>
      <c r="F554" s="238" t="s">
        <v>1128</v>
      </c>
      <c r="H554" s="238" t="s">
        <v>354</v>
      </c>
      <c r="I554" s="238">
        <v>25</v>
      </c>
      <c r="K554" s="238">
        <v>18003070</v>
      </c>
      <c r="M554" s="238">
        <v>6</v>
      </c>
      <c r="N554" s="238">
        <v>22</v>
      </c>
      <c r="O554" s="238">
        <v>2018</v>
      </c>
      <c r="P554" s="238" t="s">
        <v>362</v>
      </c>
      <c r="Q554" s="238">
        <v>16</v>
      </c>
      <c r="S554" s="238">
        <v>3</v>
      </c>
      <c r="T554" s="238">
        <v>0</v>
      </c>
      <c r="U554" s="238">
        <v>3</v>
      </c>
      <c r="V554" s="238">
        <v>13</v>
      </c>
      <c r="W554" s="238">
        <v>10</v>
      </c>
      <c r="X554" s="238">
        <v>10</v>
      </c>
      <c r="Y554" s="238">
        <v>1</v>
      </c>
      <c r="Z554" s="238">
        <v>1</v>
      </c>
      <c r="AB554" s="238">
        <v>1</v>
      </c>
      <c r="AC554" s="238">
        <v>98</v>
      </c>
      <c r="AD554" s="238" t="s">
        <v>581</v>
      </c>
      <c r="AF554" s="238" t="s">
        <v>426</v>
      </c>
      <c r="AG554" s="238">
        <v>9</v>
      </c>
      <c r="AH554" s="238">
        <v>2</v>
      </c>
      <c r="AI554" s="238">
        <v>4</v>
      </c>
      <c r="AJ554" s="238">
        <v>4</v>
      </c>
      <c r="AK554" s="238">
        <v>22</v>
      </c>
      <c r="AL554" s="238">
        <v>31</v>
      </c>
      <c r="AM554" s="238" t="s">
        <v>354</v>
      </c>
      <c r="AN554" s="238">
        <v>10</v>
      </c>
      <c r="AO554" s="238">
        <v>70</v>
      </c>
      <c r="AS554" s="238">
        <v>12</v>
      </c>
      <c r="AT554" s="238">
        <v>9</v>
      </c>
      <c r="AU554" s="238">
        <v>50</v>
      </c>
      <c r="AV554" s="238">
        <v>11</v>
      </c>
      <c r="AW554" s="238">
        <v>21</v>
      </c>
      <c r="AX554" s="238">
        <v>2</v>
      </c>
      <c r="AY554" s="238">
        <v>2</v>
      </c>
      <c r="AZ554" s="238">
        <v>2</v>
      </c>
      <c r="BA554" s="238">
        <v>24</v>
      </c>
      <c r="BB554" s="238">
        <v>24</v>
      </c>
      <c r="BC554" s="238" t="s">
        <v>354</v>
      </c>
      <c r="BD554" s="238">
        <v>5</v>
      </c>
      <c r="BE554" s="238">
        <v>2</v>
      </c>
      <c r="BI554" s="238">
        <v>90</v>
      </c>
      <c r="BJ554" s="238">
        <v>9</v>
      </c>
      <c r="BL554" s="238">
        <v>11</v>
      </c>
      <c r="BM554" s="238">
        <v>21</v>
      </c>
      <c r="BN554" s="238">
        <v>2</v>
      </c>
      <c r="BO554" s="238">
        <v>4</v>
      </c>
      <c r="BP554" s="238">
        <v>3</v>
      </c>
      <c r="BQ554" s="238">
        <v>21</v>
      </c>
      <c r="BR554" s="238">
        <v>36</v>
      </c>
      <c r="BS554" s="238" t="s">
        <v>363</v>
      </c>
      <c r="BT554" s="238">
        <v>5</v>
      </c>
      <c r="BU554" s="238">
        <v>1</v>
      </c>
      <c r="BY554" s="238">
        <v>12</v>
      </c>
      <c r="BZ554" s="238">
        <v>9</v>
      </c>
      <c r="CA554" s="238">
        <v>50</v>
      </c>
      <c r="CB554" s="238">
        <v>11</v>
      </c>
      <c r="CC554" s="238">
        <v>21</v>
      </c>
      <c r="CT554" s="238">
        <v>441128.99594058702</v>
      </c>
      <c r="CU554" s="238">
        <v>4972324.0872863103</v>
      </c>
      <c r="CV554" s="238">
        <v>44.901907479999998</v>
      </c>
      <c r="CW554" s="238">
        <v>-93.745677619999995</v>
      </c>
      <c r="CX554" s="238" t="s">
        <v>359</v>
      </c>
      <c r="CY554" s="238" t="s">
        <v>1177</v>
      </c>
    </row>
    <row r="555" spans="1:103" x14ac:dyDescent="0.25">
      <c r="A555" s="238">
        <v>743714</v>
      </c>
      <c r="B555" s="238">
        <v>3</v>
      </c>
      <c r="C555" s="238">
        <v>7</v>
      </c>
      <c r="D555" s="238">
        <v>173.12799999999999</v>
      </c>
      <c r="E555" s="238">
        <v>27</v>
      </c>
      <c r="F555" s="238" t="s">
        <v>1128</v>
      </c>
      <c r="H555" s="238" t="s">
        <v>354</v>
      </c>
      <c r="I555" s="238">
        <v>25</v>
      </c>
      <c r="K555" s="238">
        <v>19004020</v>
      </c>
      <c r="M555" s="238">
        <v>8</v>
      </c>
      <c r="N555" s="238">
        <v>29</v>
      </c>
      <c r="O555" s="238">
        <v>2019</v>
      </c>
      <c r="P555" s="238" t="s">
        <v>384</v>
      </c>
      <c r="Q555" s="238">
        <v>13</v>
      </c>
      <c r="R555" s="238">
        <v>98</v>
      </c>
      <c r="S555" s="238">
        <v>4</v>
      </c>
      <c r="T555" s="238">
        <v>0</v>
      </c>
      <c r="U555" s="238">
        <v>2</v>
      </c>
      <c r="V555" s="238">
        <v>5</v>
      </c>
      <c r="W555" s="238">
        <v>10</v>
      </c>
      <c r="X555" s="238">
        <v>4</v>
      </c>
      <c r="Y555" s="238">
        <v>1</v>
      </c>
      <c r="Z555" s="238">
        <v>1</v>
      </c>
      <c r="AB555" s="238">
        <v>1</v>
      </c>
      <c r="AC555" s="238">
        <v>98</v>
      </c>
      <c r="AD555" s="238" t="s">
        <v>581</v>
      </c>
      <c r="AF555" s="238" t="s">
        <v>426</v>
      </c>
      <c r="AG555" s="238">
        <v>10</v>
      </c>
      <c r="AH555" s="238">
        <v>2</v>
      </c>
      <c r="AI555" s="238">
        <v>2</v>
      </c>
      <c r="AJ555" s="238">
        <v>4</v>
      </c>
      <c r="AK555" s="238">
        <v>21</v>
      </c>
      <c r="AL555" s="238">
        <v>66</v>
      </c>
      <c r="AM555" s="238" t="s">
        <v>354</v>
      </c>
      <c r="AN555" s="238">
        <v>5</v>
      </c>
      <c r="AO555" s="238">
        <v>99</v>
      </c>
      <c r="AS555" s="238">
        <v>12</v>
      </c>
      <c r="AT555" s="238">
        <v>9</v>
      </c>
      <c r="AU555" s="238">
        <v>50</v>
      </c>
      <c r="AV555" s="238">
        <v>11</v>
      </c>
      <c r="AW555" s="238">
        <v>21</v>
      </c>
      <c r="AX555" s="238">
        <v>2</v>
      </c>
      <c r="AY555" s="238">
        <v>2</v>
      </c>
      <c r="AZ555" s="238">
        <v>2</v>
      </c>
      <c r="BA555" s="238">
        <v>21</v>
      </c>
      <c r="BB555" s="238">
        <v>34</v>
      </c>
      <c r="BC555" s="238" t="s">
        <v>363</v>
      </c>
      <c r="BD555" s="238">
        <v>5</v>
      </c>
      <c r="BE555" s="238">
        <v>99</v>
      </c>
      <c r="BI555" s="238">
        <v>12</v>
      </c>
      <c r="BJ555" s="238">
        <v>23</v>
      </c>
      <c r="BK555" s="238">
        <v>30</v>
      </c>
      <c r="BL555" s="238">
        <v>11</v>
      </c>
      <c r="BM555" s="238">
        <v>21</v>
      </c>
      <c r="CT555" s="238">
        <v>441129.76697570097</v>
      </c>
      <c r="CU555" s="238">
        <v>4972320.7842202801</v>
      </c>
      <c r="CV555" s="238">
        <v>44.901877810000002</v>
      </c>
      <c r="CW555" s="238">
        <v>-93.745667470000001</v>
      </c>
      <c r="CX555" s="238" t="s">
        <v>359</v>
      </c>
      <c r="CY555" s="238" t="s">
        <v>1178</v>
      </c>
    </row>
    <row r="556" spans="1:103" x14ac:dyDescent="0.25">
      <c r="A556" s="238">
        <v>11069251</v>
      </c>
      <c r="B556" s="238">
        <v>3</v>
      </c>
      <c r="C556" s="238">
        <v>7</v>
      </c>
      <c r="D556" s="238">
        <v>173.13300000000001</v>
      </c>
      <c r="E556" s="238">
        <v>27</v>
      </c>
      <c r="F556" s="238" t="s">
        <v>1128</v>
      </c>
      <c r="H556" s="238" t="s">
        <v>354</v>
      </c>
      <c r="I556" s="238">
        <v>25</v>
      </c>
      <c r="K556" s="238">
        <v>15004971</v>
      </c>
      <c r="L556" s="238">
        <v>152720173</v>
      </c>
      <c r="M556" s="238">
        <v>9</v>
      </c>
      <c r="N556" s="238">
        <v>29</v>
      </c>
      <c r="O556" s="238">
        <v>2015</v>
      </c>
      <c r="P556" s="238" t="s">
        <v>368</v>
      </c>
      <c r="Q556" s="238">
        <v>16</v>
      </c>
      <c r="S556" s="238">
        <v>4</v>
      </c>
      <c r="T556" s="238">
        <v>0</v>
      </c>
      <c r="U556" s="238">
        <v>3</v>
      </c>
      <c r="V556" s="238">
        <v>1</v>
      </c>
      <c r="W556" s="238">
        <v>11</v>
      </c>
      <c r="X556" s="238">
        <v>3</v>
      </c>
      <c r="Y556" s="238">
        <v>1</v>
      </c>
      <c r="Z556" s="238">
        <v>1</v>
      </c>
      <c r="AB556" s="238">
        <v>1</v>
      </c>
      <c r="AC556" s="238">
        <v>98</v>
      </c>
      <c r="AD556" s="238" t="s">
        <v>424</v>
      </c>
      <c r="AE556" s="238" t="s">
        <v>1179</v>
      </c>
      <c r="AF556" s="238" t="s">
        <v>426</v>
      </c>
      <c r="AG556" s="238">
        <v>7</v>
      </c>
      <c r="AH556" s="238">
        <v>2</v>
      </c>
      <c r="AI556" s="238">
        <v>2</v>
      </c>
      <c r="AJ556" s="238">
        <v>4</v>
      </c>
      <c r="AK556" s="238">
        <v>21</v>
      </c>
      <c r="AL556" s="238">
        <v>32</v>
      </c>
      <c r="AM556" s="238" t="s">
        <v>363</v>
      </c>
      <c r="AN556" s="238">
        <v>5</v>
      </c>
      <c r="AS556" s="238">
        <v>7</v>
      </c>
      <c r="AT556" s="238">
        <v>20</v>
      </c>
      <c r="AU556" s="238">
        <v>45</v>
      </c>
      <c r="AV556" s="238">
        <v>11</v>
      </c>
      <c r="AW556" s="238">
        <v>21</v>
      </c>
      <c r="AX556" s="238">
        <v>2</v>
      </c>
      <c r="AY556" s="238">
        <v>2</v>
      </c>
      <c r="AZ556" s="238">
        <v>4</v>
      </c>
      <c r="BA556" s="238">
        <v>8</v>
      </c>
      <c r="BB556" s="238">
        <v>56</v>
      </c>
      <c r="BC556" s="238" t="s">
        <v>354</v>
      </c>
      <c r="BD556" s="238">
        <v>5</v>
      </c>
      <c r="BE556" s="238">
        <v>1</v>
      </c>
      <c r="BI556" s="238">
        <v>7</v>
      </c>
      <c r="BJ556" s="238">
        <v>20</v>
      </c>
      <c r="BK556" s="238">
        <v>45</v>
      </c>
      <c r="BL556" s="238">
        <v>11</v>
      </c>
      <c r="BM556" s="238">
        <v>21</v>
      </c>
      <c r="BN556" s="238">
        <v>2</v>
      </c>
      <c r="BO556" s="238">
        <v>2</v>
      </c>
      <c r="BP556" s="238">
        <v>4</v>
      </c>
      <c r="BQ556" s="238">
        <v>8</v>
      </c>
      <c r="BR556" s="238">
        <v>27</v>
      </c>
      <c r="BS556" s="238" t="s">
        <v>354</v>
      </c>
      <c r="BT556" s="238">
        <v>5</v>
      </c>
      <c r="BU556" s="238">
        <v>1</v>
      </c>
      <c r="BY556" s="238">
        <v>7</v>
      </c>
      <c r="BZ556" s="238">
        <v>20</v>
      </c>
      <c r="CA556" s="238">
        <v>45</v>
      </c>
      <c r="CB556" s="238">
        <v>11</v>
      </c>
      <c r="CC556" s="238">
        <v>21</v>
      </c>
      <c r="CT556" s="238">
        <v>441138</v>
      </c>
      <c r="CU556" s="238">
        <v>4972316</v>
      </c>
      <c r="CV556" s="238">
        <v>44.901834200000003</v>
      </c>
      <c r="CW556" s="238">
        <v>-93.745568899999995</v>
      </c>
      <c r="CX556" s="238" t="s">
        <v>359</v>
      </c>
      <c r="CY556" s="238" t="s">
        <v>1180</v>
      </c>
    </row>
    <row r="557" spans="1:103" x14ac:dyDescent="0.25">
      <c r="A557" s="238">
        <v>668076</v>
      </c>
      <c r="B557" s="238">
        <v>3</v>
      </c>
      <c r="C557" s="238">
        <v>7</v>
      </c>
      <c r="D557" s="238">
        <v>173.16</v>
      </c>
      <c r="E557" s="238">
        <v>27</v>
      </c>
      <c r="F557" s="238" t="s">
        <v>1128</v>
      </c>
      <c r="H557" s="238" t="s">
        <v>354</v>
      </c>
      <c r="I557" s="238">
        <v>25</v>
      </c>
      <c r="K557" s="238">
        <v>18006112</v>
      </c>
      <c r="M557" s="238">
        <v>12</v>
      </c>
      <c r="N557" s="238">
        <v>13</v>
      </c>
      <c r="O557" s="238">
        <v>2018</v>
      </c>
      <c r="P557" s="238" t="s">
        <v>384</v>
      </c>
      <c r="Q557" s="238">
        <v>15</v>
      </c>
      <c r="S557" s="238">
        <v>5</v>
      </c>
      <c r="T557" s="238">
        <v>0</v>
      </c>
      <c r="U557" s="238">
        <v>2</v>
      </c>
      <c r="V557" s="238">
        <v>12</v>
      </c>
      <c r="W557" s="238">
        <v>10</v>
      </c>
      <c r="X557" s="238">
        <v>2</v>
      </c>
      <c r="Y557" s="238">
        <v>1</v>
      </c>
      <c r="Z557" s="238">
        <v>1</v>
      </c>
      <c r="AB557" s="238">
        <v>1</v>
      </c>
      <c r="AC557" s="238">
        <v>98</v>
      </c>
      <c r="AD557" s="238" t="s">
        <v>581</v>
      </c>
      <c r="AF557" s="238" t="s">
        <v>426</v>
      </c>
      <c r="AG557" s="238">
        <v>7</v>
      </c>
      <c r="AH557" s="238">
        <v>2</v>
      </c>
      <c r="AI557" s="238">
        <v>5</v>
      </c>
      <c r="AJ557" s="238">
        <v>4</v>
      </c>
      <c r="AK557" s="238">
        <v>21</v>
      </c>
      <c r="AL557" s="238">
        <v>25</v>
      </c>
      <c r="AM557" s="238" t="s">
        <v>363</v>
      </c>
      <c r="AN557" s="238">
        <v>5</v>
      </c>
      <c r="AO557" s="238">
        <v>74</v>
      </c>
      <c r="AS557" s="238">
        <v>12</v>
      </c>
      <c r="AT557" s="238">
        <v>20</v>
      </c>
      <c r="AU557" s="238">
        <v>50</v>
      </c>
      <c r="AV557" s="238">
        <v>11</v>
      </c>
      <c r="AW557" s="238">
        <v>21</v>
      </c>
      <c r="AX557" s="238">
        <v>2</v>
      </c>
      <c r="AY557" s="238">
        <v>2</v>
      </c>
      <c r="AZ557" s="238">
        <v>4</v>
      </c>
      <c r="BA557" s="238">
        <v>21</v>
      </c>
      <c r="BB557" s="238">
        <v>44</v>
      </c>
      <c r="BC557" s="238" t="s">
        <v>354</v>
      </c>
      <c r="BD557" s="238">
        <v>5</v>
      </c>
      <c r="BE557" s="238">
        <v>1</v>
      </c>
      <c r="BI557" s="238">
        <v>12</v>
      </c>
      <c r="BJ557" s="238">
        <v>20</v>
      </c>
      <c r="BK557" s="238">
        <v>50</v>
      </c>
      <c r="BL557" s="238">
        <v>11</v>
      </c>
      <c r="BM557" s="238">
        <v>21</v>
      </c>
      <c r="CT557" s="238">
        <v>441181.20243897702</v>
      </c>
      <c r="CU557" s="238">
        <v>4972314.1874052901</v>
      </c>
      <c r="CV557" s="238">
        <v>44.901822680000002</v>
      </c>
      <c r="CW557" s="238">
        <v>-93.745015260000002</v>
      </c>
      <c r="CX557" s="238" t="s">
        <v>359</v>
      </c>
      <c r="CY557" s="238" t="s">
        <v>1181</v>
      </c>
    </row>
    <row r="558" spans="1:103" x14ac:dyDescent="0.25">
      <c r="A558" s="238">
        <v>10978282</v>
      </c>
      <c r="B558" s="238">
        <v>3</v>
      </c>
      <c r="C558" s="238">
        <v>7</v>
      </c>
      <c r="D558" s="238">
        <v>173.22200000000001</v>
      </c>
      <c r="E558" s="238">
        <v>27</v>
      </c>
      <c r="F558" s="238" t="s">
        <v>1128</v>
      </c>
      <c r="H558" s="238" t="s">
        <v>354</v>
      </c>
      <c r="I558" s="238">
        <v>25</v>
      </c>
      <c r="K558" s="238">
        <v>14003852</v>
      </c>
      <c r="L558" s="238">
        <v>142150073</v>
      </c>
      <c r="M558" s="238">
        <v>8</v>
      </c>
      <c r="N558" s="238">
        <v>2</v>
      </c>
      <c r="O558" s="238">
        <v>2014</v>
      </c>
      <c r="P558" s="238" t="s">
        <v>364</v>
      </c>
      <c r="Q558" s="238">
        <v>12</v>
      </c>
      <c r="S558" s="238">
        <v>5</v>
      </c>
      <c r="T558" s="238">
        <v>0</v>
      </c>
      <c r="U558" s="238">
        <v>2</v>
      </c>
      <c r="V558" s="238">
        <v>1</v>
      </c>
      <c r="W558" s="238">
        <v>10</v>
      </c>
      <c r="X558" s="238">
        <v>2</v>
      </c>
      <c r="Y558" s="238">
        <v>1</v>
      </c>
      <c r="Z558" s="238">
        <v>1</v>
      </c>
      <c r="AB558" s="238">
        <v>1</v>
      </c>
      <c r="AC558" s="238">
        <v>98</v>
      </c>
      <c r="AD558" s="238" t="s">
        <v>1129</v>
      </c>
      <c r="AE558" s="238" t="s">
        <v>1182</v>
      </c>
      <c r="AF558" s="238" t="s">
        <v>426</v>
      </c>
      <c r="AG558" s="238">
        <v>7</v>
      </c>
      <c r="AH558" s="238">
        <v>2</v>
      </c>
      <c r="AI558" s="238">
        <v>2</v>
      </c>
      <c r="AJ558" s="238">
        <v>3</v>
      </c>
      <c r="AK558" s="238">
        <v>21</v>
      </c>
      <c r="AL558" s="238">
        <v>22</v>
      </c>
      <c r="AM558" s="238" t="s">
        <v>354</v>
      </c>
      <c r="AN558" s="238">
        <v>5</v>
      </c>
      <c r="AO558" s="238">
        <v>15</v>
      </c>
      <c r="AS558" s="238">
        <v>7</v>
      </c>
      <c r="AT558" s="238">
        <v>98</v>
      </c>
      <c r="AU558" s="238">
        <v>45</v>
      </c>
      <c r="AV558" s="238">
        <v>11</v>
      </c>
      <c r="AW558" s="238">
        <v>21</v>
      </c>
      <c r="AX558" s="238">
        <v>2</v>
      </c>
      <c r="AY558" s="238">
        <v>4</v>
      </c>
      <c r="AZ558" s="238">
        <v>3</v>
      </c>
      <c r="BA558" s="238">
        <v>21</v>
      </c>
      <c r="BB558" s="238">
        <v>20</v>
      </c>
      <c r="BC558" s="238" t="s">
        <v>354</v>
      </c>
      <c r="BD558" s="238">
        <v>5</v>
      </c>
      <c r="BE558" s="238">
        <v>1</v>
      </c>
      <c r="BI558" s="238">
        <v>7</v>
      </c>
      <c r="BJ558" s="238">
        <v>98</v>
      </c>
      <c r="BK558" s="238">
        <v>45</v>
      </c>
      <c r="BL558" s="238">
        <v>11</v>
      </c>
      <c r="BM558" s="238">
        <v>21</v>
      </c>
      <c r="CT558" s="238">
        <v>441280</v>
      </c>
      <c r="CU558" s="238">
        <v>4972310</v>
      </c>
      <c r="CV558" s="238">
        <v>44.901796400000002</v>
      </c>
      <c r="CW558" s="238">
        <v>-93.743767500000004</v>
      </c>
      <c r="CX558" s="238" t="s">
        <v>359</v>
      </c>
      <c r="CY558" s="238" t="s">
        <v>1183</v>
      </c>
    </row>
    <row r="559" spans="1:103" x14ac:dyDescent="0.25">
      <c r="A559" s="238">
        <v>458458</v>
      </c>
      <c r="B559" s="238">
        <v>3</v>
      </c>
      <c r="C559" s="238">
        <v>7</v>
      </c>
      <c r="D559" s="238">
        <v>173.23</v>
      </c>
      <c r="E559" s="238">
        <v>27</v>
      </c>
      <c r="F559" s="238" t="s">
        <v>1128</v>
      </c>
      <c r="H559" s="238" t="s">
        <v>354</v>
      </c>
      <c r="I559" s="238">
        <v>25</v>
      </c>
      <c r="K559" s="238">
        <v>17002874</v>
      </c>
      <c r="M559" s="238">
        <v>6</v>
      </c>
      <c r="N559" s="238">
        <v>8</v>
      </c>
      <c r="O559" s="238">
        <v>2017</v>
      </c>
      <c r="P559" s="238" t="s">
        <v>384</v>
      </c>
      <c r="Q559" s="238">
        <v>16</v>
      </c>
      <c r="R559" s="238">
        <v>98</v>
      </c>
      <c r="S559" s="238">
        <v>5</v>
      </c>
      <c r="T559" s="238">
        <v>0</v>
      </c>
      <c r="U559" s="238">
        <v>2</v>
      </c>
      <c r="V559" s="238">
        <v>12</v>
      </c>
      <c r="W559" s="238">
        <v>10</v>
      </c>
      <c r="X559" s="238">
        <v>2</v>
      </c>
      <c r="Y559" s="238">
        <v>1</v>
      </c>
      <c r="Z559" s="238">
        <v>1</v>
      </c>
      <c r="AB559" s="238">
        <v>1</v>
      </c>
      <c r="AC559" s="238">
        <v>98</v>
      </c>
      <c r="AD559" s="238" t="s">
        <v>581</v>
      </c>
      <c r="AF559" s="238" t="s">
        <v>426</v>
      </c>
      <c r="AG559" s="238">
        <v>7</v>
      </c>
      <c r="AH559" s="238">
        <v>2</v>
      </c>
      <c r="AI559" s="238">
        <v>2</v>
      </c>
      <c r="AJ559" s="238">
        <v>4</v>
      </c>
      <c r="AK559" s="238">
        <v>34</v>
      </c>
      <c r="AL559" s="238">
        <v>53</v>
      </c>
      <c r="AM559" s="238" t="s">
        <v>363</v>
      </c>
      <c r="AN559" s="238">
        <v>5</v>
      </c>
      <c r="AO559" s="238">
        <v>1</v>
      </c>
      <c r="AS559" s="238">
        <v>12</v>
      </c>
      <c r="AT559" s="238">
        <v>9</v>
      </c>
      <c r="AV559" s="238">
        <v>11</v>
      </c>
      <c r="AW559" s="238">
        <v>21</v>
      </c>
      <c r="AX559" s="238">
        <v>2</v>
      </c>
      <c r="AY559" s="238">
        <v>3</v>
      </c>
      <c r="AZ559" s="238">
        <v>4</v>
      </c>
      <c r="BA559" s="238">
        <v>21</v>
      </c>
      <c r="BB559" s="238">
        <v>25</v>
      </c>
      <c r="BC559" s="238" t="s">
        <v>354</v>
      </c>
      <c r="BD559" s="238">
        <v>5</v>
      </c>
      <c r="BE559" s="238">
        <v>4</v>
      </c>
      <c r="BF559" s="238">
        <v>1</v>
      </c>
      <c r="BI559" s="238">
        <v>12</v>
      </c>
      <c r="BJ559" s="238">
        <v>9</v>
      </c>
      <c r="BK559" s="238">
        <v>45</v>
      </c>
      <c r="BL559" s="238">
        <v>11</v>
      </c>
      <c r="BM559" s="238">
        <v>21</v>
      </c>
      <c r="CT559" s="238">
        <v>441293.71781335201</v>
      </c>
      <c r="CU559" s="238">
        <v>4972312.2887331601</v>
      </c>
      <c r="CV559" s="238">
        <v>44.901814880000003</v>
      </c>
      <c r="CW559" s="238">
        <v>-93.743590010000005</v>
      </c>
      <c r="CX559" s="238" t="s">
        <v>359</v>
      </c>
      <c r="CY559" s="238" t="s">
        <v>1184</v>
      </c>
    </row>
    <row r="560" spans="1:103" x14ac:dyDescent="0.25">
      <c r="A560" s="238">
        <v>673975</v>
      </c>
      <c r="B560" s="238">
        <v>3</v>
      </c>
      <c r="C560" s="238">
        <v>7</v>
      </c>
      <c r="D560" s="238">
        <v>173.25200000000001</v>
      </c>
      <c r="E560" s="238">
        <v>27</v>
      </c>
      <c r="F560" s="238" t="s">
        <v>1128</v>
      </c>
      <c r="H560" s="238" t="s">
        <v>354</v>
      </c>
      <c r="I560" s="238">
        <v>25</v>
      </c>
      <c r="K560" s="238">
        <v>19000057</v>
      </c>
      <c r="M560" s="238">
        <v>1</v>
      </c>
      <c r="N560" s="238">
        <v>4</v>
      </c>
      <c r="O560" s="238">
        <v>2019</v>
      </c>
      <c r="P560" s="238" t="s">
        <v>362</v>
      </c>
      <c r="Q560" s="238">
        <v>16</v>
      </c>
      <c r="R560" s="238" t="s">
        <v>356</v>
      </c>
      <c r="S560" s="238">
        <v>5</v>
      </c>
      <c r="T560" s="238">
        <v>0</v>
      </c>
      <c r="U560" s="238">
        <v>2</v>
      </c>
      <c r="V560" s="238">
        <v>99</v>
      </c>
      <c r="W560" s="238">
        <v>10</v>
      </c>
      <c r="X560" s="238">
        <v>2</v>
      </c>
      <c r="Y560" s="238">
        <v>4</v>
      </c>
      <c r="Z560" s="238">
        <v>1</v>
      </c>
      <c r="AB560" s="238">
        <v>1</v>
      </c>
      <c r="AC560" s="238">
        <v>98</v>
      </c>
      <c r="AD560" s="238" t="s">
        <v>581</v>
      </c>
      <c r="AF560" s="238" t="s">
        <v>426</v>
      </c>
      <c r="AG560" s="238">
        <v>90</v>
      </c>
      <c r="AH560" s="238">
        <v>2</v>
      </c>
      <c r="AI560" s="238">
        <v>3</v>
      </c>
      <c r="AJ560" s="238">
        <v>4</v>
      </c>
      <c r="AK560" s="238">
        <v>30</v>
      </c>
      <c r="AL560" s="238">
        <v>35</v>
      </c>
      <c r="AM560" s="238" t="s">
        <v>363</v>
      </c>
      <c r="AN560" s="238">
        <v>5</v>
      </c>
      <c r="AO560" s="238">
        <v>68</v>
      </c>
      <c r="AS560" s="238">
        <v>12</v>
      </c>
      <c r="AT560" s="238">
        <v>9</v>
      </c>
      <c r="AU560" s="238">
        <v>50</v>
      </c>
      <c r="AV560" s="238">
        <v>11</v>
      </c>
      <c r="AW560" s="238">
        <v>21</v>
      </c>
      <c r="AX560" s="238">
        <v>2</v>
      </c>
      <c r="AY560" s="238">
        <v>2</v>
      </c>
      <c r="AZ560" s="238">
        <v>4</v>
      </c>
      <c r="BA560" s="238">
        <v>31</v>
      </c>
      <c r="BB560" s="238">
        <v>25</v>
      </c>
      <c r="BC560" s="238" t="s">
        <v>354</v>
      </c>
      <c r="BD560" s="238">
        <v>5</v>
      </c>
      <c r="BE560" s="238">
        <v>2</v>
      </c>
      <c r="BI560" s="238">
        <v>12</v>
      </c>
      <c r="BJ560" s="238">
        <v>9</v>
      </c>
      <c r="BK560" s="238">
        <v>50</v>
      </c>
      <c r="BL560" s="238">
        <v>11</v>
      </c>
      <c r="BM560" s="238">
        <v>21</v>
      </c>
      <c r="CT560" s="238">
        <v>441329.23282685998</v>
      </c>
      <c r="CU560" s="238">
        <v>4972311.6412510797</v>
      </c>
      <c r="CV560" s="238">
        <v>44.901811979999998</v>
      </c>
      <c r="CW560" s="238">
        <v>-93.74314013</v>
      </c>
      <c r="CX560" s="238" t="s">
        <v>359</v>
      </c>
      <c r="CY560" s="238" t="s">
        <v>1185</v>
      </c>
    </row>
    <row r="561" spans="1:103" x14ac:dyDescent="0.25">
      <c r="A561" s="238">
        <v>10724429</v>
      </c>
      <c r="B561" s="238">
        <v>3</v>
      </c>
      <c r="C561" s="238">
        <v>7</v>
      </c>
      <c r="D561" s="238">
        <v>173.255</v>
      </c>
      <c r="E561" s="238">
        <v>27</v>
      </c>
      <c r="F561" s="238" t="s">
        <v>1128</v>
      </c>
      <c r="H561" s="238" t="s">
        <v>354</v>
      </c>
      <c r="I561" s="238">
        <v>25</v>
      </c>
      <c r="K561" s="238">
        <v>11004167</v>
      </c>
      <c r="L561" s="238">
        <v>111960077</v>
      </c>
      <c r="M561" s="238">
        <v>7</v>
      </c>
      <c r="N561" s="238">
        <v>13</v>
      </c>
      <c r="O561" s="238">
        <v>2011</v>
      </c>
      <c r="P561" s="238" t="s">
        <v>355</v>
      </c>
      <c r="Q561" s="238">
        <v>18</v>
      </c>
      <c r="R561" s="238" t="s">
        <v>356</v>
      </c>
      <c r="S561" s="238">
        <v>5</v>
      </c>
      <c r="T561" s="238">
        <v>0</v>
      </c>
      <c r="U561" s="238">
        <v>2</v>
      </c>
      <c r="V561" s="238">
        <v>1</v>
      </c>
      <c r="W561" s="238">
        <v>10</v>
      </c>
      <c r="X561" s="238">
        <v>2</v>
      </c>
      <c r="Y561" s="238">
        <v>1</v>
      </c>
      <c r="Z561" s="238">
        <v>1</v>
      </c>
      <c r="AB561" s="238">
        <v>1</v>
      </c>
      <c r="AC561" s="238">
        <v>98</v>
      </c>
      <c r="AD561" s="238" t="s">
        <v>430</v>
      </c>
      <c r="AE561" s="238" t="s">
        <v>1182</v>
      </c>
      <c r="AF561" s="238" t="s">
        <v>426</v>
      </c>
      <c r="AG561" s="238">
        <v>7</v>
      </c>
      <c r="AH561" s="238">
        <v>2</v>
      </c>
      <c r="AI561" s="238">
        <v>2</v>
      </c>
      <c r="AJ561" s="238">
        <v>4</v>
      </c>
      <c r="AK561" s="238">
        <v>21</v>
      </c>
      <c r="AL561" s="238">
        <v>36</v>
      </c>
      <c r="AM561" s="238" t="s">
        <v>354</v>
      </c>
      <c r="AN561" s="238">
        <v>5</v>
      </c>
      <c r="AO561" s="238">
        <v>3</v>
      </c>
      <c r="AP561" s="238">
        <v>15</v>
      </c>
      <c r="AS561" s="238">
        <v>7</v>
      </c>
      <c r="AT561" s="238">
        <v>20</v>
      </c>
      <c r="AU561" s="238">
        <v>45</v>
      </c>
      <c r="AV561" s="238">
        <v>11</v>
      </c>
      <c r="AW561" s="238">
        <v>21</v>
      </c>
      <c r="AX561" s="238">
        <v>2</v>
      </c>
      <c r="AY561" s="238">
        <v>2</v>
      </c>
      <c r="AZ561" s="238">
        <v>4</v>
      </c>
      <c r="BA561" s="238">
        <v>21</v>
      </c>
      <c r="BB561" s="238">
        <v>21</v>
      </c>
      <c r="BC561" s="238" t="s">
        <v>354</v>
      </c>
      <c r="BD561" s="238">
        <v>5</v>
      </c>
      <c r="BE561" s="238">
        <v>3</v>
      </c>
      <c r="BF561" s="238">
        <v>15</v>
      </c>
      <c r="BI561" s="238">
        <v>7</v>
      </c>
      <c r="BJ561" s="238">
        <v>20</v>
      </c>
      <c r="BK561" s="238">
        <v>45</v>
      </c>
      <c r="BL561" s="238">
        <v>11</v>
      </c>
      <c r="BM561" s="238">
        <v>21</v>
      </c>
      <c r="CT561" s="238">
        <v>441334</v>
      </c>
      <c r="CU561" s="238">
        <v>4972308</v>
      </c>
      <c r="CV561" s="238">
        <v>44.901781900000003</v>
      </c>
      <c r="CW561" s="238">
        <v>-93.743079300000005</v>
      </c>
      <c r="CX561" s="238" t="s">
        <v>359</v>
      </c>
      <c r="CY561" s="238" t="s">
        <v>1186</v>
      </c>
    </row>
    <row r="562" spans="1:103" x14ac:dyDescent="0.25">
      <c r="A562" s="238">
        <v>736256</v>
      </c>
      <c r="B562" s="238">
        <v>3</v>
      </c>
      <c r="C562" s="238">
        <v>7</v>
      </c>
      <c r="D562" s="238">
        <v>173.25700000000001</v>
      </c>
      <c r="E562" s="238">
        <v>27</v>
      </c>
      <c r="F562" s="238" t="s">
        <v>1128</v>
      </c>
      <c r="H562" s="238" t="s">
        <v>354</v>
      </c>
      <c r="I562" s="238">
        <v>25</v>
      </c>
      <c r="K562" s="238">
        <v>19003495</v>
      </c>
      <c r="M562" s="238">
        <v>7</v>
      </c>
      <c r="N562" s="238">
        <v>26</v>
      </c>
      <c r="O562" s="238">
        <v>2019</v>
      </c>
      <c r="P562" s="238" t="s">
        <v>362</v>
      </c>
      <c r="Q562" s="238">
        <v>15</v>
      </c>
      <c r="S562" s="238">
        <v>5</v>
      </c>
      <c r="T562" s="238">
        <v>0</v>
      </c>
      <c r="U562" s="238">
        <v>2</v>
      </c>
      <c r="V562" s="238">
        <v>12</v>
      </c>
      <c r="W562" s="238">
        <v>10</v>
      </c>
      <c r="X562" s="238">
        <v>4</v>
      </c>
      <c r="Y562" s="238">
        <v>1</v>
      </c>
      <c r="Z562" s="238">
        <v>1</v>
      </c>
      <c r="AB562" s="238">
        <v>1</v>
      </c>
      <c r="AC562" s="238">
        <v>98</v>
      </c>
      <c r="AD562" s="238" t="s">
        <v>581</v>
      </c>
      <c r="AF562" s="238" t="s">
        <v>426</v>
      </c>
      <c r="AG562" s="238">
        <v>7</v>
      </c>
      <c r="AH562" s="238">
        <v>2</v>
      </c>
      <c r="AI562" s="238">
        <v>2</v>
      </c>
      <c r="AJ562" s="238">
        <v>4</v>
      </c>
      <c r="AK562" s="238">
        <v>21</v>
      </c>
      <c r="AL562" s="238">
        <v>17</v>
      </c>
      <c r="AM562" s="238" t="s">
        <v>363</v>
      </c>
      <c r="AN562" s="238">
        <v>5</v>
      </c>
      <c r="AO562" s="238">
        <v>1</v>
      </c>
      <c r="AS562" s="238">
        <v>12</v>
      </c>
      <c r="AT562" s="238">
        <v>9</v>
      </c>
      <c r="AU562" s="238">
        <v>50</v>
      </c>
      <c r="AV562" s="238">
        <v>11</v>
      </c>
      <c r="AW562" s="238">
        <v>21</v>
      </c>
      <c r="AX562" s="238">
        <v>2</v>
      </c>
      <c r="AY562" s="238">
        <v>4</v>
      </c>
      <c r="AZ562" s="238">
        <v>4</v>
      </c>
      <c r="BA562" s="238">
        <v>26</v>
      </c>
      <c r="BB562" s="238">
        <v>59</v>
      </c>
      <c r="BC562" s="238" t="s">
        <v>354</v>
      </c>
      <c r="BD562" s="238">
        <v>5</v>
      </c>
      <c r="BE562" s="238">
        <v>1</v>
      </c>
      <c r="BI562" s="238">
        <v>12</v>
      </c>
      <c r="BJ562" s="238">
        <v>9</v>
      </c>
      <c r="BK562" s="238">
        <v>50</v>
      </c>
      <c r="BL562" s="238">
        <v>11</v>
      </c>
      <c r="BM562" s="238">
        <v>21</v>
      </c>
      <c r="CT562" s="238">
        <v>441337.26640508801</v>
      </c>
      <c r="CU562" s="238">
        <v>4972309.3370449096</v>
      </c>
      <c r="CV562" s="238">
        <v>44.901791899999999</v>
      </c>
      <c r="CW562" s="238">
        <v>-93.743038110000001</v>
      </c>
      <c r="CX562" s="238" t="s">
        <v>359</v>
      </c>
      <c r="CY562" s="238" t="e">
        <v>#NAME?</v>
      </c>
    </row>
    <row r="563" spans="1:103" x14ac:dyDescent="0.25">
      <c r="A563" s="238">
        <v>511476</v>
      </c>
      <c r="B563" s="238">
        <v>3</v>
      </c>
      <c r="C563" s="238">
        <v>7</v>
      </c>
      <c r="D563" s="238">
        <v>173.25899999999999</v>
      </c>
      <c r="E563" s="238">
        <v>27</v>
      </c>
      <c r="F563" s="238" t="s">
        <v>1128</v>
      </c>
      <c r="H563" s="238" t="s">
        <v>354</v>
      </c>
      <c r="I563" s="238">
        <v>25</v>
      </c>
      <c r="K563" s="238">
        <v>17005287</v>
      </c>
      <c r="M563" s="238">
        <v>10</v>
      </c>
      <c r="N563" s="238">
        <v>25</v>
      </c>
      <c r="O563" s="238">
        <v>2017</v>
      </c>
      <c r="P563" s="238" t="s">
        <v>355</v>
      </c>
      <c r="Q563" s="238">
        <v>17</v>
      </c>
      <c r="R563" s="238" t="s">
        <v>356</v>
      </c>
      <c r="S563" s="238">
        <v>4</v>
      </c>
      <c r="T563" s="238">
        <v>0</v>
      </c>
      <c r="U563" s="238">
        <v>2</v>
      </c>
      <c r="V563" s="238">
        <v>5</v>
      </c>
      <c r="W563" s="238">
        <v>10</v>
      </c>
      <c r="X563" s="238">
        <v>4</v>
      </c>
      <c r="Y563" s="238">
        <v>1</v>
      </c>
      <c r="Z563" s="238">
        <v>1</v>
      </c>
      <c r="AB563" s="238">
        <v>1</v>
      </c>
      <c r="AC563" s="238">
        <v>98</v>
      </c>
      <c r="AD563" s="238" t="s">
        <v>581</v>
      </c>
      <c r="AF563" s="238" t="s">
        <v>426</v>
      </c>
      <c r="AG563" s="238">
        <v>9</v>
      </c>
      <c r="AH563" s="238">
        <v>2</v>
      </c>
      <c r="AI563" s="238">
        <v>2</v>
      </c>
      <c r="AJ563" s="238">
        <v>4</v>
      </c>
      <c r="AK563" s="238">
        <v>21</v>
      </c>
      <c r="AL563" s="238">
        <v>70</v>
      </c>
      <c r="AM563" s="238" t="s">
        <v>354</v>
      </c>
      <c r="AN563" s="238">
        <v>5</v>
      </c>
      <c r="AO563" s="238">
        <v>73</v>
      </c>
      <c r="AS563" s="238">
        <v>14</v>
      </c>
      <c r="AT563" s="238">
        <v>9</v>
      </c>
      <c r="AU563" s="238">
        <v>50</v>
      </c>
      <c r="AV563" s="238">
        <v>11</v>
      </c>
      <c r="AW563" s="238">
        <v>21</v>
      </c>
      <c r="AX563" s="238">
        <v>2</v>
      </c>
      <c r="AY563" s="238">
        <v>3</v>
      </c>
      <c r="AZ563" s="238">
        <v>3</v>
      </c>
      <c r="BA563" s="238">
        <v>24</v>
      </c>
      <c r="BB563" s="238">
        <v>41</v>
      </c>
      <c r="BC563" s="238" t="s">
        <v>363</v>
      </c>
      <c r="BD563" s="238">
        <v>5</v>
      </c>
      <c r="BE563" s="238">
        <v>1</v>
      </c>
      <c r="BI563" s="238">
        <v>14</v>
      </c>
      <c r="BJ563" s="238">
        <v>9</v>
      </c>
      <c r="BK563" s="238">
        <v>50</v>
      </c>
      <c r="BL563" s="238">
        <v>11</v>
      </c>
      <c r="BM563" s="238">
        <v>21</v>
      </c>
      <c r="CT563" s="238">
        <v>441339.30839480099</v>
      </c>
      <c r="CU563" s="238">
        <v>4972307.9581917198</v>
      </c>
      <c r="CV563" s="238">
        <v>44.901779660000003</v>
      </c>
      <c r="CW563" s="238">
        <v>-93.743012089999993</v>
      </c>
      <c r="CX563" s="238" t="s">
        <v>359</v>
      </c>
      <c r="CY563" s="238" t="s">
        <v>1187</v>
      </c>
    </row>
    <row r="564" spans="1:103" x14ac:dyDescent="0.25">
      <c r="A564" s="238">
        <v>725250</v>
      </c>
      <c r="B564" s="238">
        <v>3</v>
      </c>
      <c r="C564" s="238">
        <v>7</v>
      </c>
      <c r="D564" s="238">
        <v>173.25899999999999</v>
      </c>
      <c r="E564" s="238">
        <v>27</v>
      </c>
      <c r="F564" s="238" t="s">
        <v>1128</v>
      </c>
      <c r="H564" s="238" t="s">
        <v>354</v>
      </c>
      <c r="I564" s="238">
        <v>25</v>
      </c>
      <c r="K564" s="238">
        <v>19002635</v>
      </c>
      <c r="M564" s="238">
        <v>6</v>
      </c>
      <c r="N564" s="238">
        <v>7</v>
      </c>
      <c r="O564" s="238">
        <v>2019</v>
      </c>
      <c r="P564" s="238" t="s">
        <v>362</v>
      </c>
      <c r="Q564" s="238">
        <v>16</v>
      </c>
      <c r="R564" s="238" t="s">
        <v>369</v>
      </c>
      <c r="S564" s="238">
        <v>4</v>
      </c>
      <c r="T564" s="238">
        <v>0</v>
      </c>
      <c r="U564" s="238">
        <v>3</v>
      </c>
      <c r="V564" s="238">
        <v>11</v>
      </c>
      <c r="W564" s="238">
        <v>10</v>
      </c>
      <c r="X564" s="238">
        <v>4</v>
      </c>
      <c r="Y564" s="238">
        <v>1</v>
      </c>
      <c r="Z564" s="238">
        <v>1</v>
      </c>
      <c r="AB564" s="238">
        <v>1</v>
      </c>
      <c r="AC564" s="238">
        <v>98</v>
      </c>
      <c r="AD564" s="238" t="s">
        <v>581</v>
      </c>
      <c r="AF564" s="238" t="s">
        <v>426</v>
      </c>
      <c r="AG564" s="238">
        <v>6</v>
      </c>
      <c r="AH564" s="238">
        <v>2</v>
      </c>
      <c r="AI564" s="238">
        <v>2</v>
      </c>
      <c r="AJ564" s="238">
        <v>2</v>
      </c>
      <c r="AK564" s="238">
        <v>24</v>
      </c>
      <c r="AL564" s="238">
        <v>24</v>
      </c>
      <c r="AM564" s="238" t="s">
        <v>354</v>
      </c>
      <c r="AN564" s="238">
        <v>5</v>
      </c>
      <c r="AO564" s="238">
        <v>2</v>
      </c>
      <c r="AS564" s="238">
        <v>14</v>
      </c>
      <c r="AT564" s="238">
        <v>23</v>
      </c>
      <c r="AU564" s="238">
        <v>50</v>
      </c>
      <c r="AV564" s="238">
        <v>11</v>
      </c>
      <c r="AW564" s="238">
        <v>21</v>
      </c>
      <c r="AX564" s="238">
        <v>2</v>
      </c>
      <c r="AY564" s="238">
        <v>2</v>
      </c>
      <c r="AZ564" s="238">
        <v>4</v>
      </c>
      <c r="BA564" s="238">
        <v>21</v>
      </c>
      <c r="BB564" s="238">
        <v>59</v>
      </c>
      <c r="BC564" s="238" t="s">
        <v>354</v>
      </c>
      <c r="BD564" s="238">
        <v>5</v>
      </c>
      <c r="BE564" s="238">
        <v>1</v>
      </c>
      <c r="BI564" s="238">
        <v>14</v>
      </c>
      <c r="BJ564" s="238">
        <v>9</v>
      </c>
      <c r="BK564" s="238">
        <v>50</v>
      </c>
      <c r="BL564" s="238">
        <v>11</v>
      </c>
      <c r="BM564" s="238">
        <v>21</v>
      </c>
      <c r="BN564" s="238">
        <v>2</v>
      </c>
      <c r="BO564" s="238">
        <v>2</v>
      </c>
      <c r="BP564" s="238">
        <v>3</v>
      </c>
      <c r="BQ564" s="238">
        <v>21</v>
      </c>
      <c r="BR564" s="238">
        <v>84</v>
      </c>
      <c r="BS564" s="238" t="s">
        <v>363</v>
      </c>
      <c r="BT564" s="238">
        <v>5</v>
      </c>
      <c r="BU564" s="238">
        <v>1</v>
      </c>
      <c r="BY564" s="238">
        <v>14</v>
      </c>
      <c r="BZ564" s="238">
        <v>9</v>
      </c>
      <c r="CA564" s="238">
        <v>50</v>
      </c>
      <c r="CB564" s="238">
        <v>11</v>
      </c>
      <c r="CC564" s="238">
        <v>21</v>
      </c>
      <c r="CT564" s="238">
        <v>441340.44141143799</v>
      </c>
      <c r="CU564" s="238">
        <v>4972307.8412486399</v>
      </c>
      <c r="CV564" s="238">
        <v>44.901778700000001</v>
      </c>
      <c r="CW564" s="238">
        <v>-93.742997729999999</v>
      </c>
      <c r="CX564" s="238" t="s">
        <v>359</v>
      </c>
      <c r="CY564" s="238" t="s">
        <v>1188</v>
      </c>
    </row>
    <row r="565" spans="1:103" x14ac:dyDescent="0.25">
      <c r="A565" s="238">
        <v>702538</v>
      </c>
      <c r="B565" s="238">
        <v>3</v>
      </c>
      <c r="C565" s="238">
        <v>7</v>
      </c>
      <c r="D565" s="238">
        <v>173.28700000000001</v>
      </c>
      <c r="E565" s="238">
        <v>27</v>
      </c>
      <c r="F565" s="238" t="s">
        <v>1128</v>
      </c>
      <c r="H565" s="238" t="s">
        <v>354</v>
      </c>
      <c r="I565" s="238">
        <v>25</v>
      </c>
      <c r="K565" s="238">
        <v>19001524</v>
      </c>
      <c r="M565" s="238">
        <v>4</v>
      </c>
      <c r="N565" s="238">
        <v>9</v>
      </c>
      <c r="O565" s="238">
        <v>2019</v>
      </c>
      <c r="P565" s="238" t="s">
        <v>368</v>
      </c>
      <c r="Q565" s="238">
        <v>15</v>
      </c>
      <c r="S565" s="238">
        <v>5</v>
      </c>
      <c r="T565" s="238">
        <v>0</v>
      </c>
      <c r="U565" s="238">
        <v>2</v>
      </c>
      <c r="V565" s="238">
        <v>12</v>
      </c>
      <c r="W565" s="238">
        <v>10</v>
      </c>
      <c r="X565" s="238">
        <v>2</v>
      </c>
      <c r="Y565" s="238">
        <v>1</v>
      </c>
      <c r="Z565" s="238">
        <v>2</v>
      </c>
      <c r="AB565" s="238">
        <v>1</v>
      </c>
      <c r="AC565" s="238">
        <v>98</v>
      </c>
      <c r="AD565" s="238" t="s">
        <v>581</v>
      </c>
      <c r="AF565" s="238" t="s">
        <v>426</v>
      </c>
      <c r="AG565" s="238">
        <v>7</v>
      </c>
      <c r="AH565" s="238">
        <v>2</v>
      </c>
      <c r="AI565" s="238">
        <v>48</v>
      </c>
      <c r="AJ565" s="238">
        <v>4</v>
      </c>
      <c r="AK565" s="238">
        <v>26</v>
      </c>
      <c r="AL565" s="238">
        <v>27</v>
      </c>
      <c r="AM565" s="238" t="s">
        <v>354</v>
      </c>
      <c r="AN565" s="238">
        <v>5</v>
      </c>
      <c r="AO565" s="238">
        <v>1</v>
      </c>
      <c r="AS565" s="238">
        <v>12</v>
      </c>
      <c r="AT565" s="238">
        <v>98</v>
      </c>
      <c r="AU565" s="238">
        <v>50</v>
      </c>
      <c r="AV565" s="238">
        <v>11</v>
      </c>
      <c r="AW565" s="238">
        <v>21</v>
      </c>
      <c r="AX565" s="238">
        <v>2</v>
      </c>
      <c r="AY565" s="238">
        <v>48</v>
      </c>
      <c r="AZ565" s="238">
        <v>4</v>
      </c>
      <c r="BA565" s="238">
        <v>21</v>
      </c>
      <c r="BB565" s="238">
        <v>51</v>
      </c>
      <c r="BC565" s="238" t="s">
        <v>354</v>
      </c>
      <c r="BD565" s="238">
        <v>5</v>
      </c>
      <c r="BE565" s="238">
        <v>4</v>
      </c>
      <c r="BI565" s="238">
        <v>12</v>
      </c>
      <c r="BJ565" s="238">
        <v>98</v>
      </c>
      <c r="BK565" s="238">
        <v>50</v>
      </c>
      <c r="BL565" s="238">
        <v>11</v>
      </c>
      <c r="BM565" s="238">
        <v>21</v>
      </c>
      <c r="CT565" s="238">
        <v>441385.34598687699</v>
      </c>
      <c r="CU565" s="238">
        <v>4972306.4976917002</v>
      </c>
      <c r="CV565" s="238">
        <v>44.901770300000003</v>
      </c>
      <c r="CW565" s="238">
        <v>-93.742428849999996</v>
      </c>
      <c r="CX565" s="238" t="s">
        <v>359</v>
      </c>
      <c r="CY565" s="238" t="s">
        <v>1189</v>
      </c>
    </row>
    <row r="566" spans="1:103" x14ac:dyDescent="0.25">
      <c r="A566" s="238">
        <v>627129</v>
      </c>
      <c r="B566" s="238">
        <v>3</v>
      </c>
      <c r="C566" s="238">
        <v>7</v>
      </c>
      <c r="D566" s="238">
        <v>173.36600000000001</v>
      </c>
      <c r="E566" s="238">
        <v>27</v>
      </c>
      <c r="F566" s="238" t="s">
        <v>1128</v>
      </c>
      <c r="H566" s="238" t="s">
        <v>354</v>
      </c>
      <c r="I566" s="238">
        <v>25</v>
      </c>
      <c r="K566" s="238">
        <v>18004027</v>
      </c>
      <c r="M566" s="238">
        <v>8</v>
      </c>
      <c r="N566" s="238">
        <v>12</v>
      </c>
      <c r="O566" s="238">
        <v>2018</v>
      </c>
      <c r="P566" s="238" t="s">
        <v>366</v>
      </c>
      <c r="Q566" s="238">
        <v>5</v>
      </c>
      <c r="S566" s="238">
        <v>5</v>
      </c>
      <c r="T566" s="238">
        <v>0</v>
      </c>
      <c r="U566" s="238">
        <v>1</v>
      </c>
      <c r="W566" s="238">
        <v>48</v>
      </c>
      <c r="X566" s="238">
        <v>2</v>
      </c>
      <c r="Y566" s="238">
        <v>6</v>
      </c>
      <c r="Z566" s="238">
        <v>1</v>
      </c>
      <c r="AB566" s="238">
        <v>1</v>
      </c>
      <c r="AC566" s="238">
        <v>98</v>
      </c>
      <c r="AD566" s="238" t="s">
        <v>581</v>
      </c>
      <c r="AF566" s="238" t="s">
        <v>426</v>
      </c>
      <c r="AG566" s="238">
        <v>3</v>
      </c>
      <c r="AH566" s="238">
        <v>2</v>
      </c>
      <c r="AI566" s="238">
        <v>3</v>
      </c>
      <c r="AJ566" s="238">
        <v>4</v>
      </c>
      <c r="AK566" s="238">
        <v>21</v>
      </c>
      <c r="AL566" s="238">
        <v>52</v>
      </c>
      <c r="AM566" s="238" t="s">
        <v>354</v>
      </c>
      <c r="AN566" s="238">
        <v>9</v>
      </c>
      <c r="AO566" s="238">
        <v>62</v>
      </c>
      <c r="AS566" s="238">
        <v>12</v>
      </c>
      <c r="AT566" s="238">
        <v>98</v>
      </c>
      <c r="AU566" s="238">
        <v>50</v>
      </c>
      <c r="AV566" s="238">
        <v>11</v>
      </c>
      <c r="AW566" s="238">
        <v>21</v>
      </c>
      <c r="CT566" s="238">
        <v>441511.15467458998</v>
      </c>
      <c r="CU566" s="238">
        <v>4972299.88964203</v>
      </c>
      <c r="CV566" s="238">
        <v>44.901721170000002</v>
      </c>
      <c r="CW566" s="238">
        <v>-93.74083469</v>
      </c>
      <c r="CX566" s="238" t="s">
        <v>359</v>
      </c>
      <c r="CY566" s="238" t="s">
        <v>1190</v>
      </c>
    </row>
    <row r="567" spans="1:103" x14ac:dyDescent="0.25">
      <c r="A567" s="238">
        <v>10797445</v>
      </c>
      <c r="B567" s="238">
        <v>3</v>
      </c>
      <c r="C567" s="238">
        <v>7</v>
      </c>
      <c r="D567" s="238">
        <v>173.45400000000001</v>
      </c>
      <c r="E567" s="238">
        <v>27</v>
      </c>
      <c r="F567" s="238" t="s">
        <v>1128</v>
      </c>
      <c r="H567" s="238" t="s">
        <v>354</v>
      </c>
      <c r="I567" s="238">
        <v>25</v>
      </c>
      <c r="K567" s="238">
        <v>12504765</v>
      </c>
      <c r="L567" s="238">
        <v>121540175</v>
      </c>
      <c r="M567" s="238">
        <v>5</v>
      </c>
      <c r="N567" s="238">
        <v>19</v>
      </c>
      <c r="O567" s="238">
        <v>2012</v>
      </c>
      <c r="P567" s="238" t="s">
        <v>364</v>
      </c>
      <c r="Q567" s="238">
        <v>0</v>
      </c>
      <c r="R567" s="238" t="s">
        <v>356</v>
      </c>
      <c r="S567" s="238">
        <v>3</v>
      </c>
      <c r="T567" s="238">
        <v>0</v>
      </c>
      <c r="U567" s="238">
        <v>1</v>
      </c>
      <c r="V567" s="238">
        <v>4</v>
      </c>
      <c r="W567" s="238">
        <v>45</v>
      </c>
      <c r="X567" s="238">
        <v>2</v>
      </c>
      <c r="Y567" s="238">
        <v>7</v>
      </c>
      <c r="Z567" s="238">
        <v>1</v>
      </c>
      <c r="AB567" s="238">
        <v>1</v>
      </c>
      <c r="AC567" s="238">
        <v>98</v>
      </c>
      <c r="AD567" s="238" t="s">
        <v>428</v>
      </c>
      <c r="AE567" s="238" t="s">
        <v>1191</v>
      </c>
      <c r="AF567" s="238" t="s">
        <v>426</v>
      </c>
      <c r="AG567" s="238">
        <v>3</v>
      </c>
      <c r="AH567" s="238">
        <v>2</v>
      </c>
      <c r="AI567" s="238">
        <v>2</v>
      </c>
      <c r="AJ567" s="238">
        <v>4</v>
      </c>
      <c r="AK567" s="238">
        <v>21</v>
      </c>
      <c r="AL567" s="238">
        <v>40</v>
      </c>
      <c r="AM567" s="238" t="s">
        <v>354</v>
      </c>
      <c r="AN567" s="238">
        <v>5</v>
      </c>
      <c r="AO567" s="238">
        <v>3</v>
      </c>
      <c r="AS567" s="238">
        <v>3</v>
      </c>
      <c r="AT567" s="238">
        <v>98</v>
      </c>
      <c r="AU567" s="238">
        <v>55</v>
      </c>
      <c r="AV567" s="238">
        <v>10</v>
      </c>
      <c r="AW567" s="238">
        <v>21</v>
      </c>
      <c r="CT567" s="238">
        <v>441654</v>
      </c>
      <c r="CU567" s="238">
        <v>4972296</v>
      </c>
      <c r="CV567" s="238">
        <v>44.901697900000002</v>
      </c>
      <c r="CW567" s="238">
        <v>-93.739028599999997</v>
      </c>
      <c r="CX567" s="238" t="s">
        <v>359</v>
      </c>
      <c r="CY567" s="238" t="s">
        <v>1192</v>
      </c>
    </row>
    <row r="568" spans="1:103" x14ac:dyDescent="0.25">
      <c r="A568" s="238">
        <v>835325</v>
      </c>
      <c r="B568" s="238">
        <v>3</v>
      </c>
      <c r="C568" s="238">
        <v>7</v>
      </c>
      <c r="D568" s="238">
        <v>173.47</v>
      </c>
      <c r="E568" s="238">
        <v>27</v>
      </c>
      <c r="F568" s="238" t="s">
        <v>1128</v>
      </c>
      <c r="H568" s="238" t="s">
        <v>354</v>
      </c>
      <c r="I568" s="238">
        <v>25</v>
      </c>
      <c r="K568" s="238">
        <v>20003578</v>
      </c>
      <c r="L568" s="238">
        <v>202270107</v>
      </c>
      <c r="M568" s="238">
        <v>8</v>
      </c>
      <c r="N568" s="238">
        <v>14</v>
      </c>
      <c r="O568" s="238">
        <v>2020</v>
      </c>
      <c r="P568" s="238" t="s">
        <v>362</v>
      </c>
      <c r="Q568" s="238">
        <v>20</v>
      </c>
      <c r="S568" s="238">
        <v>5</v>
      </c>
      <c r="T568" s="238">
        <v>0</v>
      </c>
      <c r="U568" s="238">
        <v>2</v>
      </c>
      <c r="V568" s="238">
        <v>12</v>
      </c>
      <c r="W568" s="238">
        <v>10</v>
      </c>
      <c r="X568" s="238">
        <v>2</v>
      </c>
      <c r="Y568" s="238">
        <v>7</v>
      </c>
      <c r="Z568" s="238">
        <v>2</v>
      </c>
      <c r="AB568" s="238">
        <v>2</v>
      </c>
      <c r="AC568" s="238">
        <v>98</v>
      </c>
      <c r="AD568" s="238">
        <v>7</v>
      </c>
      <c r="AF568" s="238" t="s">
        <v>426</v>
      </c>
      <c r="AG568" s="238">
        <v>7</v>
      </c>
      <c r="AH568" s="238">
        <v>2</v>
      </c>
      <c r="AI568" s="238">
        <v>2</v>
      </c>
      <c r="AJ568" s="238">
        <v>4</v>
      </c>
      <c r="AK568" s="238">
        <v>26</v>
      </c>
      <c r="AL568" s="238">
        <v>33</v>
      </c>
      <c r="AM568" s="238" t="s">
        <v>354</v>
      </c>
      <c r="AN568" s="238">
        <v>5</v>
      </c>
      <c r="AO568" s="238">
        <v>1</v>
      </c>
      <c r="AS568" s="238">
        <v>12</v>
      </c>
      <c r="AT568" s="238">
        <v>9</v>
      </c>
      <c r="AU568" s="238">
        <v>50</v>
      </c>
      <c r="AV568" s="238">
        <v>11</v>
      </c>
      <c r="AW568" s="238">
        <v>21</v>
      </c>
      <c r="AX568" s="238">
        <v>2</v>
      </c>
      <c r="AY568" s="238">
        <v>2</v>
      </c>
      <c r="AZ568" s="238">
        <v>4</v>
      </c>
      <c r="BA568" s="238">
        <v>21</v>
      </c>
      <c r="BB568" s="238">
        <v>22</v>
      </c>
      <c r="BC568" s="238" t="s">
        <v>363</v>
      </c>
      <c r="BD568" s="238">
        <v>5</v>
      </c>
      <c r="BE568" s="238">
        <v>74</v>
      </c>
      <c r="BI568" s="238">
        <v>12</v>
      </c>
      <c r="BJ568" s="238">
        <v>9</v>
      </c>
      <c r="BK568" s="238">
        <v>50</v>
      </c>
      <c r="BL568" s="238">
        <v>11</v>
      </c>
      <c r="BM568" s="238">
        <v>21</v>
      </c>
      <c r="CT568" s="238">
        <v>441664.82122686499</v>
      </c>
      <c r="CU568" s="238">
        <v>4972295.8914547497</v>
      </c>
      <c r="CV568" s="238">
        <v>44.90169779</v>
      </c>
      <c r="CW568" s="238">
        <v>-93.738888009999997</v>
      </c>
      <c r="CX568" s="238" t="s">
        <v>359</v>
      </c>
      <c r="CY568" s="238" t="s">
        <v>1193</v>
      </c>
    </row>
    <row r="569" spans="1:103" x14ac:dyDescent="0.25">
      <c r="A569" s="238">
        <v>820780</v>
      </c>
      <c r="B569" s="238">
        <v>3</v>
      </c>
      <c r="C569" s="238">
        <v>7</v>
      </c>
      <c r="D569" s="238">
        <v>173.488</v>
      </c>
      <c r="E569" s="238">
        <v>27</v>
      </c>
      <c r="F569" s="238" t="s">
        <v>1128</v>
      </c>
      <c r="H569" s="238" t="s">
        <v>354</v>
      </c>
      <c r="I569" s="238">
        <v>25</v>
      </c>
      <c r="K569" s="238">
        <v>20505831</v>
      </c>
      <c r="L569" s="238">
        <v>202020127</v>
      </c>
      <c r="M569" s="238">
        <v>7</v>
      </c>
      <c r="N569" s="238">
        <v>20</v>
      </c>
      <c r="O569" s="238">
        <v>2020</v>
      </c>
      <c r="P569" s="238" t="s">
        <v>361</v>
      </c>
      <c r="Q569" s="238">
        <v>7</v>
      </c>
      <c r="R569" s="238" t="s">
        <v>369</v>
      </c>
      <c r="S569" s="238">
        <v>5</v>
      </c>
      <c r="T569" s="238">
        <v>0</v>
      </c>
      <c r="U569" s="238">
        <v>2</v>
      </c>
      <c r="V569" s="238">
        <v>10</v>
      </c>
      <c r="W569" s="238">
        <v>10</v>
      </c>
      <c r="X569" s="238">
        <v>2</v>
      </c>
      <c r="Y569" s="238">
        <v>1</v>
      </c>
      <c r="Z569" s="238">
        <v>1</v>
      </c>
      <c r="AB569" s="238">
        <v>1</v>
      </c>
      <c r="AC569" s="238">
        <v>98</v>
      </c>
      <c r="AD569" s="238">
        <v>7</v>
      </c>
      <c r="AF569" s="238" t="s">
        <v>426</v>
      </c>
      <c r="AG569" s="238">
        <v>5</v>
      </c>
      <c r="AH569" s="238">
        <v>2</v>
      </c>
      <c r="AI569" s="238">
        <v>3</v>
      </c>
      <c r="AJ569" s="238">
        <v>3</v>
      </c>
      <c r="AK569" s="238">
        <v>21</v>
      </c>
      <c r="AL569" s="238">
        <v>38</v>
      </c>
      <c r="AM569" s="238" t="s">
        <v>354</v>
      </c>
      <c r="AN569" s="238">
        <v>5</v>
      </c>
      <c r="AO569" s="238">
        <v>2</v>
      </c>
      <c r="AP569" s="238">
        <v>7</v>
      </c>
      <c r="AS569" s="238">
        <v>12</v>
      </c>
      <c r="AT569" s="238">
        <v>9</v>
      </c>
      <c r="AU569" s="238">
        <v>55</v>
      </c>
      <c r="AV569" s="238">
        <v>11</v>
      </c>
      <c r="AW569" s="238">
        <v>21</v>
      </c>
      <c r="AX569" s="238">
        <v>2</v>
      </c>
      <c r="AY569" s="238">
        <v>4</v>
      </c>
      <c r="AZ569" s="238">
        <v>3</v>
      </c>
      <c r="BA569" s="238">
        <v>21</v>
      </c>
      <c r="BB569" s="238">
        <v>27</v>
      </c>
      <c r="BC569" s="238" t="s">
        <v>363</v>
      </c>
      <c r="BD569" s="238">
        <v>5</v>
      </c>
      <c r="BE569" s="238">
        <v>1</v>
      </c>
      <c r="BI569" s="238">
        <v>12</v>
      </c>
      <c r="BJ569" s="238">
        <v>9</v>
      </c>
      <c r="BK569" s="238">
        <v>55</v>
      </c>
      <c r="BL569" s="238">
        <v>11</v>
      </c>
      <c r="BM569" s="238">
        <v>21</v>
      </c>
      <c r="CT569" s="238">
        <v>441694.19185505097</v>
      </c>
      <c r="CU569" s="238">
        <v>4972302.0150707001</v>
      </c>
      <c r="CV569" s="238">
        <v>44.901755319999999</v>
      </c>
      <c r="CW569" s="238">
        <v>-93.738516730000001</v>
      </c>
      <c r="CX569" s="238" t="s">
        <v>359</v>
      </c>
      <c r="CY569" s="238" t="s">
        <v>1194</v>
      </c>
    </row>
    <row r="570" spans="1:103" x14ac:dyDescent="0.25">
      <c r="A570" s="238">
        <v>821638</v>
      </c>
      <c r="B570" s="238">
        <v>3</v>
      </c>
      <c r="C570" s="238">
        <v>7</v>
      </c>
      <c r="D570" s="238">
        <v>173.52199999999999</v>
      </c>
      <c r="E570" s="238">
        <v>27</v>
      </c>
      <c r="F570" s="238" t="s">
        <v>1128</v>
      </c>
      <c r="H570" s="238" t="s">
        <v>354</v>
      </c>
      <c r="I570" s="238">
        <v>25</v>
      </c>
      <c r="K570" s="238">
        <v>20003225</v>
      </c>
      <c r="L570" s="238">
        <v>202070067</v>
      </c>
      <c r="M570" s="238">
        <v>7</v>
      </c>
      <c r="N570" s="238">
        <v>25</v>
      </c>
      <c r="O570" s="238">
        <v>2020</v>
      </c>
      <c r="P570" s="238" t="s">
        <v>364</v>
      </c>
      <c r="Q570" s="238">
        <v>17</v>
      </c>
      <c r="S570" s="238">
        <v>5</v>
      </c>
      <c r="T570" s="238">
        <v>0</v>
      </c>
      <c r="U570" s="238">
        <v>1</v>
      </c>
      <c r="W570" s="238">
        <v>89</v>
      </c>
      <c r="X570" s="238">
        <v>2</v>
      </c>
      <c r="Y570" s="238">
        <v>1</v>
      </c>
      <c r="Z570" s="238">
        <v>3</v>
      </c>
      <c r="AB570" s="238">
        <v>2</v>
      </c>
      <c r="AC570" s="238">
        <v>98</v>
      </c>
      <c r="AD570" s="238">
        <v>7</v>
      </c>
      <c r="AF570" s="238" t="s">
        <v>426</v>
      </c>
      <c r="AG570" s="238">
        <v>4</v>
      </c>
      <c r="AH570" s="238">
        <v>2</v>
      </c>
      <c r="AI570" s="238">
        <v>2</v>
      </c>
      <c r="AJ570" s="238">
        <v>4</v>
      </c>
      <c r="AK570" s="238">
        <v>21</v>
      </c>
      <c r="AL570" s="238">
        <v>23</v>
      </c>
      <c r="AM570" s="238" t="s">
        <v>354</v>
      </c>
      <c r="AN570" s="238">
        <v>5</v>
      </c>
      <c r="AO570" s="238">
        <v>1</v>
      </c>
      <c r="AS570" s="238">
        <v>12</v>
      </c>
      <c r="AT570" s="238">
        <v>9</v>
      </c>
      <c r="AU570" s="238">
        <v>50</v>
      </c>
      <c r="AV570" s="238">
        <v>11</v>
      </c>
      <c r="AW570" s="238">
        <v>21</v>
      </c>
      <c r="CT570" s="238">
        <v>441749.942549403</v>
      </c>
      <c r="CU570" s="238">
        <v>4972293.26849858</v>
      </c>
      <c r="CV570" s="238">
        <v>44.901681150000002</v>
      </c>
      <c r="CW570" s="238">
        <v>-93.737809630000001</v>
      </c>
      <c r="CX570" s="238" t="s">
        <v>359</v>
      </c>
      <c r="CY570" s="238" t="s">
        <v>1195</v>
      </c>
    </row>
    <row r="571" spans="1:103" x14ac:dyDescent="0.25">
      <c r="A571" s="238">
        <v>10783888</v>
      </c>
      <c r="B571" s="238">
        <v>3</v>
      </c>
      <c r="C571" s="238">
        <v>7</v>
      </c>
      <c r="D571" s="238">
        <v>173.7</v>
      </c>
      <c r="E571" s="238">
        <v>27</v>
      </c>
      <c r="F571" s="238" t="s">
        <v>1119</v>
      </c>
      <c r="H571" s="238" t="s">
        <v>354</v>
      </c>
      <c r="I571" s="238">
        <v>25</v>
      </c>
      <c r="K571" s="238" t="s">
        <v>1196</v>
      </c>
      <c r="L571" s="238">
        <v>120200200</v>
      </c>
      <c r="M571" s="238">
        <v>1</v>
      </c>
      <c r="N571" s="238">
        <v>20</v>
      </c>
      <c r="O571" s="238">
        <v>2012</v>
      </c>
      <c r="P571" s="238" t="s">
        <v>362</v>
      </c>
      <c r="Q571" s="238">
        <v>13</v>
      </c>
      <c r="R571" s="238" t="s">
        <v>369</v>
      </c>
      <c r="S571" s="238">
        <v>5</v>
      </c>
      <c r="T571" s="238">
        <v>0</v>
      </c>
      <c r="U571" s="238">
        <v>1</v>
      </c>
      <c r="V571" s="238">
        <v>90</v>
      </c>
      <c r="W571" s="238">
        <v>54</v>
      </c>
      <c r="X571" s="238">
        <v>2</v>
      </c>
      <c r="Y571" s="238">
        <v>1</v>
      </c>
      <c r="Z571" s="238">
        <v>4</v>
      </c>
      <c r="AA571" s="238">
        <v>2</v>
      </c>
      <c r="AB571" s="238">
        <v>5</v>
      </c>
      <c r="AC571" s="238">
        <v>98</v>
      </c>
      <c r="AD571" s="238" t="s">
        <v>481</v>
      </c>
      <c r="AE571" s="238" t="s">
        <v>1197</v>
      </c>
      <c r="AF571" s="238" t="s">
        <v>426</v>
      </c>
      <c r="AG571" s="238">
        <v>3</v>
      </c>
      <c r="AH571" s="238">
        <v>2</v>
      </c>
      <c r="AI571" s="238">
        <v>3</v>
      </c>
      <c r="AJ571" s="238">
        <v>3</v>
      </c>
      <c r="AK571" s="238">
        <v>21</v>
      </c>
      <c r="AL571" s="238">
        <v>23</v>
      </c>
      <c r="AM571" s="238" t="s">
        <v>354</v>
      </c>
      <c r="AN571" s="238">
        <v>5</v>
      </c>
      <c r="AO571" s="238">
        <v>3</v>
      </c>
      <c r="AS571" s="238">
        <v>3</v>
      </c>
      <c r="AT571" s="238">
        <v>98</v>
      </c>
      <c r="AU571" s="238">
        <v>50</v>
      </c>
      <c r="AV571" s="238">
        <v>11</v>
      </c>
      <c r="AW571" s="238">
        <v>21</v>
      </c>
      <c r="CT571" s="238">
        <v>442038</v>
      </c>
      <c r="CU571" s="238">
        <v>4972217</v>
      </c>
      <c r="CV571" s="238">
        <v>44.901018999999998</v>
      </c>
      <c r="CW571" s="238">
        <v>-93.734155999999999</v>
      </c>
      <c r="CX571" s="238" t="s">
        <v>359</v>
      </c>
      <c r="CY571" s="238" t="s">
        <v>1198</v>
      </c>
    </row>
    <row r="572" spans="1:103" x14ac:dyDescent="0.25">
      <c r="A572" s="238">
        <v>10941782</v>
      </c>
      <c r="B572" s="238">
        <v>3</v>
      </c>
      <c r="C572" s="238">
        <v>7</v>
      </c>
      <c r="D572" s="238">
        <v>173.71299999999999</v>
      </c>
      <c r="E572" s="238">
        <v>27</v>
      </c>
      <c r="F572" s="238" t="s">
        <v>1119</v>
      </c>
      <c r="H572" s="238" t="s">
        <v>354</v>
      </c>
      <c r="I572" s="238">
        <v>25</v>
      </c>
      <c r="K572" s="238">
        <v>14000367</v>
      </c>
      <c r="L572" s="238">
        <v>140220308</v>
      </c>
      <c r="M572" s="238">
        <v>1</v>
      </c>
      <c r="N572" s="238">
        <v>22</v>
      </c>
      <c r="O572" s="238">
        <v>2014</v>
      </c>
      <c r="P572" s="238" t="s">
        <v>355</v>
      </c>
      <c r="Q572" s="238">
        <v>10</v>
      </c>
      <c r="S572" s="238">
        <v>3</v>
      </c>
      <c r="T572" s="238">
        <v>0</v>
      </c>
      <c r="U572" s="238">
        <v>1</v>
      </c>
      <c r="V572" s="238">
        <v>7</v>
      </c>
      <c r="W572" s="238">
        <v>54</v>
      </c>
      <c r="X572" s="238">
        <v>2</v>
      </c>
      <c r="Y572" s="238">
        <v>1</v>
      </c>
      <c r="Z572" s="238">
        <v>1</v>
      </c>
      <c r="AA572" s="238">
        <v>7</v>
      </c>
      <c r="AB572" s="238">
        <v>5</v>
      </c>
      <c r="AC572" s="238">
        <v>98</v>
      </c>
      <c r="AD572" s="238" t="s">
        <v>430</v>
      </c>
      <c r="AE572" s="238" t="s">
        <v>1199</v>
      </c>
      <c r="AF572" s="238" t="s">
        <v>426</v>
      </c>
      <c r="AG572" s="238">
        <v>3</v>
      </c>
      <c r="AH572" s="238">
        <v>2</v>
      </c>
      <c r="AI572" s="238">
        <v>2</v>
      </c>
      <c r="AJ572" s="238">
        <v>3</v>
      </c>
      <c r="AK572" s="238">
        <v>21</v>
      </c>
      <c r="AL572" s="238">
        <v>26</v>
      </c>
      <c r="AM572" s="238" t="s">
        <v>363</v>
      </c>
      <c r="AN572" s="238">
        <v>5</v>
      </c>
      <c r="AS572" s="238">
        <v>7</v>
      </c>
      <c r="AT572" s="238">
        <v>98</v>
      </c>
      <c r="AU572" s="238">
        <v>45</v>
      </c>
      <c r="AV572" s="238">
        <v>11</v>
      </c>
      <c r="AW572" s="238">
        <v>21</v>
      </c>
      <c r="CT572" s="238">
        <v>442057</v>
      </c>
      <c r="CU572" s="238">
        <v>4972207</v>
      </c>
      <c r="CV572" s="238">
        <v>44.900928999999998</v>
      </c>
      <c r="CW572" s="238">
        <v>-93.733906700000006</v>
      </c>
      <c r="CX572" s="238" t="s">
        <v>359</v>
      </c>
      <c r="CY572" s="238" t="s">
        <v>1200</v>
      </c>
    </row>
    <row r="573" spans="1:103" x14ac:dyDescent="0.25">
      <c r="A573" s="238">
        <v>497347</v>
      </c>
      <c r="B573" s="238">
        <v>3</v>
      </c>
      <c r="C573" s="238">
        <v>7</v>
      </c>
      <c r="D573" s="238">
        <v>173.78899999999999</v>
      </c>
      <c r="E573" s="238">
        <v>27</v>
      </c>
      <c r="F573" s="238" t="s">
        <v>1119</v>
      </c>
      <c r="H573" s="238" t="s">
        <v>354</v>
      </c>
      <c r="I573" s="238">
        <v>25</v>
      </c>
      <c r="K573" s="238">
        <v>17004365</v>
      </c>
      <c r="M573" s="238">
        <v>8</v>
      </c>
      <c r="N573" s="238">
        <v>28</v>
      </c>
      <c r="O573" s="238">
        <v>2017</v>
      </c>
      <c r="P573" s="238" t="s">
        <v>361</v>
      </c>
      <c r="Q573" s="238">
        <v>19</v>
      </c>
      <c r="R573" s="238" t="s">
        <v>356</v>
      </c>
      <c r="S573" s="238">
        <v>5</v>
      </c>
      <c r="T573" s="238">
        <v>0</v>
      </c>
      <c r="U573" s="238">
        <v>1</v>
      </c>
      <c r="W573" s="238">
        <v>47</v>
      </c>
      <c r="X573" s="238">
        <v>4</v>
      </c>
      <c r="Y573" s="238">
        <v>1</v>
      </c>
      <c r="Z573" s="238">
        <v>1</v>
      </c>
      <c r="AB573" s="238">
        <v>1</v>
      </c>
      <c r="AC573" s="238">
        <v>98</v>
      </c>
      <c r="AD573" s="238" t="s">
        <v>581</v>
      </c>
      <c r="AE573" s="238" t="s">
        <v>1197</v>
      </c>
      <c r="AF573" s="238" t="s">
        <v>426</v>
      </c>
      <c r="AG573" s="238">
        <v>3</v>
      </c>
      <c r="AH573" s="238">
        <v>2</v>
      </c>
      <c r="AI573" s="238">
        <v>2</v>
      </c>
      <c r="AJ573" s="238">
        <v>4</v>
      </c>
      <c r="AK573" s="238">
        <v>23</v>
      </c>
      <c r="AL573" s="238">
        <v>22</v>
      </c>
      <c r="AM573" s="238" t="s">
        <v>363</v>
      </c>
      <c r="AN573" s="238">
        <v>5</v>
      </c>
      <c r="AO573" s="238">
        <v>62</v>
      </c>
      <c r="AS573" s="238">
        <v>12</v>
      </c>
      <c r="AT573" s="238">
        <v>23</v>
      </c>
      <c r="AU573" s="238">
        <v>55</v>
      </c>
      <c r="AV573" s="238">
        <v>13</v>
      </c>
      <c r="AW573" s="238">
        <v>21</v>
      </c>
      <c r="CT573" s="238">
        <v>442169.11806879198</v>
      </c>
      <c r="CU573" s="238">
        <v>4972158.70057052</v>
      </c>
      <c r="CV573" s="238">
        <v>44.90050403</v>
      </c>
      <c r="CW573" s="238">
        <v>-93.732485299999993</v>
      </c>
      <c r="CX573" s="238" t="s">
        <v>359</v>
      </c>
      <c r="CY573" s="238" t="s">
        <v>1201</v>
      </c>
    </row>
    <row r="574" spans="1:103" x14ac:dyDescent="0.25">
      <c r="A574" s="238">
        <v>700494</v>
      </c>
      <c r="B574" s="238">
        <v>3</v>
      </c>
      <c r="C574" s="238">
        <v>7</v>
      </c>
      <c r="D574" s="238">
        <v>173.79300000000001</v>
      </c>
      <c r="E574" s="238">
        <v>27</v>
      </c>
      <c r="F574" s="238" t="s">
        <v>1119</v>
      </c>
      <c r="H574" s="238" t="s">
        <v>354</v>
      </c>
      <c r="I574" s="238">
        <v>25</v>
      </c>
      <c r="K574" s="238">
        <v>19001304</v>
      </c>
      <c r="M574" s="238">
        <v>3</v>
      </c>
      <c r="N574" s="238">
        <v>28</v>
      </c>
      <c r="O574" s="238">
        <v>2019</v>
      </c>
      <c r="P574" s="238" t="s">
        <v>384</v>
      </c>
      <c r="Q574" s="238">
        <v>7</v>
      </c>
      <c r="R574" s="238">
        <v>98</v>
      </c>
      <c r="S574" s="238">
        <v>5</v>
      </c>
      <c r="T574" s="238">
        <v>0</v>
      </c>
      <c r="U574" s="238">
        <v>2</v>
      </c>
      <c r="V574" s="238">
        <v>13</v>
      </c>
      <c r="W574" s="238">
        <v>10</v>
      </c>
      <c r="X574" s="238">
        <v>3</v>
      </c>
      <c r="Y574" s="238">
        <v>2</v>
      </c>
      <c r="Z574" s="238">
        <v>1</v>
      </c>
      <c r="AB574" s="238">
        <v>1</v>
      </c>
      <c r="AC574" s="238">
        <v>98</v>
      </c>
      <c r="AD574" s="238" t="s">
        <v>581</v>
      </c>
      <c r="AF574" s="238" t="s">
        <v>426</v>
      </c>
      <c r="AG574" s="238">
        <v>8</v>
      </c>
      <c r="AH574" s="238">
        <v>2</v>
      </c>
      <c r="AI574" s="238">
        <v>4</v>
      </c>
      <c r="AJ574" s="238">
        <v>4</v>
      </c>
      <c r="AK574" s="238">
        <v>26</v>
      </c>
      <c r="AL574" s="238">
        <v>53</v>
      </c>
      <c r="AM574" s="238" t="s">
        <v>354</v>
      </c>
      <c r="AN574" s="238">
        <v>5</v>
      </c>
      <c r="AO574" s="238">
        <v>1</v>
      </c>
      <c r="AS574" s="238">
        <v>12</v>
      </c>
      <c r="AT574" s="238">
        <v>9</v>
      </c>
      <c r="AU574" s="238">
        <v>50</v>
      </c>
      <c r="AV574" s="238">
        <v>11</v>
      </c>
      <c r="AW574" s="238">
        <v>21</v>
      </c>
      <c r="AX574" s="238">
        <v>2</v>
      </c>
      <c r="AY574" s="238">
        <v>2</v>
      </c>
      <c r="AZ574" s="238">
        <v>3</v>
      </c>
      <c r="BA574" s="238">
        <v>24</v>
      </c>
      <c r="BB574" s="238">
        <v>29</v>
      </c>
      <c r="BC574" s="238" t="s">
        <v>354</v>
      </c>
      <c r="BD574" s="238">
        <v>5</v>
      </c>
      <c r="BE574" s="238">
        <v>2</v>
      </c>
      <c r="BI574" s="238">
        <v>12</v>
      </c>
      <c r="BJ574" s="238">
        <v>23</v>
      </c>
      <c r="BK574" s="238">
        <v>50</v>
      </c>
      <c r="BL574" s="238">
        <v>11</v>
      </c>
      <c r="BM574" s="238">
        <v>21</v>
      </c>
      <c r="CT574" s="238">
        <v>442172.25268291699</v>
      </c>
      <c r="CU574" s="238">
        <v>4972150.1088743703</v>
      </c>
      <c r="CV574" s="238">
        <v>44.900426950000004</v>
      </c>
      <c r="CW574" s="238">
        <v>-93.732444619999995</v>
      </c>
      <c r="CX574" s="238" t="s">
        <v>359</v>
      </c>
      <c r="CY574" s="238" t="s">
        <v>1202</v>
      </c>
    </row>
    <row r="575" spans="1:103" x14ac:dyDescent="0.25">
      <c r="A575" s="238">
        <v>733783</v>
      </c>
      <c r="B575" s="238">
        <v>3</v>
      </c>
      <c r="C575" s="238">
        <v>7</v>
      </c>
      <c r="D575" s="238">
        <v>173.79400000000001</v>
      </c>
      <c r="E575" s="238">
        <v>27</v>
      </c>
      <c r="F575" s="238" t="s">
        <v>1119</v>
      </c>
      <c r="H575" s="238" t="s">
        <v>354</v>
      </c>
      <c r="I575" s="238">
        <v>25</v>
      </c>
      <c r="K575" s="238">
        <v>19003306</v>
      </c>
      <c r="M575" s="238">
        <v>7</v>
      </c>
      <c r="N575" s="238">
        <v>16</v>
      </c>
      <c r="O575" s="238">
        <v>2019</v>
      </c>
      <c r="P575" s="238" t="s">
        <v>368</v>
      </c>
      <c r="Q575" s="238">
        <v>7</v>
      </c>
      <c r="S575" s="238">
        <v>5</v>
      </c>
      <c r="T575" s="238">
        <v>0</v>
      </c>
      <c r="U575" s="238">
        <v>2</v>
      </c>
      <c r="V575" s="238">
        <v>5</v>
      </c>
      <c r="W575" s="238">
        <v>10</v>
      </c>
      <c r="X575" s="238">
        <v>4</v>
      </c>
      <c r="Y575" s="238">
        <v>1</v>
      </c>
      <c r="Z575" s="238">
        <v>1</v>
      </c>
      <c r="AB575" s="238">
        <v>1</v>
      </c>
      <c r="AC575" s="238">
        <v>98</v>
      </c>
      <c r="AD575" s="238" t="s">
        <v>581</v>
      </c>
      <c r="AF575" s="238" t="s">
        <v>426</v>
      </c>
      <c r="AG575" s="238">
        <v>10</v>
      </c>
      <c r="AH575" s="238">
        <v>2</v>
      </c>
      <c r="AI575" s="238">
        <v>2</v>
      </c>
      <c r="AJ575" s="238">
        <v>4</v>
      </c>
      <c r="AK575" s="238">
        <v>21</v>
      </c>
      <c r="AL575" s="238">
        <v>47</v>
      </c>
      <c r="AM575" s="238" t="s">
        <v>354</v>
      </c>
      <c r="AN575" s="238">
        <v>5</v>
      </c>
      <c r="AO575" s="238">
        <v>1</v>
      </c>
      <c r="AS575" s="238">
        <v>12</v>
      </c>
      <c r="AT575" s="238">
        <v>23</v>
      </c>
      <c r="AU575" s="238">
        <v>50</v>
      </c>
      <c r="AV575" s="238">
        <v>11</v>
      </c>
      <c r="AW575" s="238">
        <v>21</v>
      </c>
      <c r="AX575" s="238">
        <v>2</v>
      </c>
      <c r="AY575" s="238">
        <v>4</v>
      </c>
      <c r="AZ575" s="238">
        <v>2</v>
      </c>
      <c r="BA575" s="238">
        <v>24</v>
      </c>
      <c r="BB575" s="238">
        <v>28</v>
      </c>
      <c r="BC575" s="238" t="s">
        <v>354</v>
      </c>
      <c r="BD575" s="238">
        <v>5</v>
      </c>
      <c r="BE575" s="238">
        <v>2</v>
      </c>
      <c r="BI575" s="238">
        <v>12</v>
      </c>
      <c r="BJ575" s="238">
        <v>23</v>
      </c>
      <c r="BK575" s="238">
        <v>50</v>
      </c>
      <c r="BL575" s="238">
        <v>11</v>
      </c>
      <c r="BM575" s="238">
        <v>21</v>
      </c>
      <c r="CT575" s="238">
        <v>442171.23473969201</v>
      </c>
      <c r="CU575" s="238">
        <v>4972145.9159247903</v>
      </c>
      <c r="CV575" s="238">
        <v>44.900389130000001</v>
      </c>
      <c r="CW575" s="238">
        <v>-93.73245704</v>
      </c>
      <c r="CX575" s="238" t="s">
        <v>359</v>
      </c>
      <c r="CY575" s="238" t="s">
        <v>1203</v>
      </c>
    </row>
    <row r="576" spans="1:103" x14ac:dyDescent="0.25">
      <c r="A576" s="238">
        <v>10742765</v>
      </c>
      <c r="B576" s="238">
        <v>3</v>
      </c>
      <c r="C576" s="238">
        <v>7</v>
      </c>
      <c r="D576" s="238">
        <v>173.79599999999999</v>
      </c>
      <c r="E576" s="238">
        <v>27</v>
      </c>
      <c r="F576" s="238" t="s">
        <v>1119</v>
      </c>
      <c r="H576" s="238" t="s">
        <v>354</v>
      </c>
      <c r="I576" s="238">
        <v>25</v>
      </c>
      <c r="K576" s="238">
        <v>11005144</v>
      </c>
      <c r="L576" s="238">
        <v>112420148</v>
      </c>
      <c r="M576" s="238">
        <v>8</v>
      </c>
      <c r="N576" s="238">
        <v>26</v>
      </c>
      <c r="O576" s="238">
        <v>2011</v>
      </c>
      <c r="P576" s="238" t="s">
        <v>362</v>
      </c>
      <c r="Q576" s="238">
        <v>18</v>
      </c>
      <c r="R576" s="238" t="s">
        <v>356</v>
      </c>
      <c r="S576" s="238">
        <v>5</v>
      </c>
      <c r="T576" s="238">
        <v>0</v>
      </c>
      <c r="U576" s="238">
        <v>2</v>
      </c>
      <c r="V576" s="238">
        <v>3</v>
      </c>
      <c r="W576" s="238">
        <v>10</v>
      </c>
      <c r="X576" s="238">
        <v>4</v>
      </c>
      <c r="Y576" s="238">
        <v>1</v>
      </c>
      <c r="Z576" s="238">
        <v>1</v>
      </c>
      <c r="AB576" s="238">
        <v>1</v>
      </c>
      <c r="AC576" s="238">
        <v>98</v>
      </c>
      <c r="AD576" s="238" t="s">
        <v>430</v>
      </c>
      <c r="AE576" s="238" t="s">
        <v>1204</v>
      </c>
      <c r="AF576" s="238" t="s">
        <v>426</v>
      </c>
      <c r="AG576" s="238">
        <v>9</v>
      </c>
      <c r="AH576" s="238">
        <v>2</v>
      </c>
      <c r="AI576" s="238">
        <v>2</v>
      </c>
      <c r="AJ576" s="238">
        <v>4</v>
      </c>
      <c r="AK576" s="238">
        <v>21</v>
      </c>
      <c r="AL576" s="238">
        <v>43</v>
      </c>
      <c r="AM576" s="238" t="s">
        <v>363</v>
      </c>
      <c r="AN576" s="238">
        <v>5</v>
      </c>
      <c r="AO576" s="238">
        <v>7</v>
      </c>
      <c r="AS576" s="238">
        <v>7</v>
      </c>
      <c r="AT576" s="238">
        <v>2</v>
      </c>
      <c r="AU576" s="238">
        <v>45</v>
      </c>
      <c r="AV576" s="238">
        <v>11</v>
      </c>
      <c r="AW576" s="238">
        <v>21</v>
      </c>
      <c r="AX576" s="238">
        <v>2</v>
      </c>
      <c r="AY576" s="238">
        <v>2</v>
      </c>
      <c r="AZ576" s="238">
        <v>6</v>
      </c>
      <c r="BA576" s="238">
        <v>24</v>
      </c>
      <c r="BB576" s="238">
        <v>21</v>
      </c>
      <c r="BC576" s="238" t="s">
        <v>354</v>
      </c>
      <c r="BD576" s="238">
        <v>5</v>
      </c>
      <c r="BI576" s="238">
        <v>7</v>
      </c>
      <c r="BJ576" s="238">
        <v>2</v>
      </c>
      <c r="BK576" s="238">
        <v>45</v>
      </c>
      <c r="BL576" s="238">
        <v>11</v>
      </c>
      <c r="BM576" s="238">
        <v>21</v>
      </c>
      <c r="CT576" s="238">
        <v>442175</v>
      </c>
      <c r="CU576" s="238">
        <v>4972146</v>
      </c>
      <c r="CV576" s="238">
        <v>44.900390199999997</v>
      </c>
      <c r="CW576" s="238">
        <v>-93.732414899999995</v>
      </c>
      <c r="CX576" s="238" t="s">
        <v>359</v>
      </c>
      <c r="CY576" s="238" t="s">
        <v>1205</v>
      </c>
    </row>
    <row r="577" spans="1:103" x14ac:dyDescent="0.25">
      <c r="A577" s="238">
        <v>10794440</v>
      </c>
      <c r="B577" s="238">
        <v>3</v>
      </c>
      <c r="C577" s="238">
        <v>7</v>
      </c>
      <c r="D577" s="238">
        <v>173.79599999999999</v>
      </c>
      <c r="E577" s="238">
        <v>27</v>
      </c>
      <c r="F577" s="238" t="s">
        <v>1119</v>
      </c>
      <c r="H577" s="238" t="s">
        <v>354</v>
      </c>
      <c r="I577" s="238">
        <v>25</v>
      </c>
      <c r="K577" s="238">
        <v>12001810</v>
      </c>
      <c r="L577" s="238">
        <v>121000008</v>
      </c>
      <c r="M577" s="238">
        <v>4</v>
      </c>
      <c r="N577" s="238">
        <v>4</v>
      </c>
      <c r="O577" s="238">
        <v>2012</v>
      </c>
      <c r="P577" s="238" t="s">
        <v>355</v>
      </c>
      <c r="Q577" s="238">
        <v>18</v>
      </c>
      <c r="R577" s="238" t="s">
        <v>356</v>
      </c>
      <c r="S577" s="238">
        <v>4</v>
      </c>
      <c r="T577" s="238">
        <v>0</v>
      </c>
      <c r="U577" s="238">
        <v>2</v>
      </c>
      <c r="V577" s="238">
        <v>3</v>
      </c>
      <c r="W577" s="238">
        <v>10</v>
      </c>
      <c r="X577" s="238">
        <v>4</v>
      </c>
      <c r="Y577" s="238">
        <v>1</v>
      </c>
      <c r="Z577" s="238">
        <v>1</v>
      </c>
      <c r="AB577" s="238">
        <v>1</v>
      </c>
      <c r="AC577" s="238">
        <v>98</v>
      </c>
      <c r="AD577" s="238" t="s">
        <v>430</v>
      </c>
      <c r="AE577" s="238" t="s">
        <v>1206</v>
      </c>
      <c r="AF577" s="238" t="s">
        <v>426</v>
      </c>
      <c r="AG577" s="238">
        <v>9</v>
      </c>
      <c r="AH577" s="238">
        <v>2</v>
      </c>
      <c r="AI577" s="238">
        <v>2</v>
      </c>
      <c r="AJ577" s="238">
        <v>6</v>
      </c>
      <c r="AK577" s="238">
        <v>24</v>
      </c>
      <c r="AL577" s="238">
        <v>45</v>
      </c>
      <c r="AM577" s="238" t="s">
        <v>363</v>
      </c>
      <c r="AN577" s="238">
        <v>5</v>
      </c>
      <c r="AO577" s="238">
        <v>2</v>
      </c>
      <c r="AS577" s="238">
        <v>7</v>
      </c>
      <c r="AT577" s="238">
        <v>2</v>
      </c>
      <c r="AU577" s="238">
        <v>45</v>
      </c>
      <c r="AV577" s="238">
        <v>11</v>
      </c>
      <c r="AW577" s="238">
        <v>21</v>
      </c>
      <c r="AX577" s="238">
        <v>2</v>
      </c>
      <c r="AY577" s="238">
        <v>3</v>
      </c>
      <c r="AZ577" s="238">
        <v>4</v>
      </c>
      <c r="BA577" s="238">
        <v>21</v>
      </c>
      <c r="BB577" s="238">
        <v>68</v>
      </c>
      <c r="BC577" s="238" t="s">
        <v>354</v>
      </c>
      <c r="BD577" s="238">
        <v>1</v>
      </c>
      <c r="BE577" s="238">
        <v>18</v>
      </c>
      <c r="BI577" s="238">
        <v>7</v>
      </c>
      <c r="BJ577" s="238">
        <v>2</v>
      </c>
      <c r="BK577" s="238">
        <v>45</v>
      </c>
      <c r="BL577" s="238">
        <v>11</v>
      </c>
      <c r="BM577" s="238">
        <v>21</v>
      </c>
      <c r="CT577" s="238">
        <v>442175</v>
      </c>
      <c r="CU577" s="238">
        <v>4972146</v>
      </c>
      <c r="CV577" s="238">
        <v>44.900390199999997</v>
      </c>
      <c r="CW577" s="238">
        <v>-93.732414899999995</v>
      </c>
      <c r="CX577" s="238" t="s">
        <v>359</v>
      </c>
      <c r="CY577" s="238" t="s">
        <v>1207</v>
      </c>
    </row>
    <row r="578" spans="1:103" x14ac:dyDescent="0.25">
      <c r="A578" s="238">
        <v>10796167</v>
      </c>
      <c r="B578" s="238">
        <v>3</v>
      </c>
      <c r="C578" s="238">
        <v>7</v>
      </c>
      <c r="D578" s="238">
        <v>173.79599999999999</v>
      </c>
      <c r="E578" s="238">
        <v>27</v>
      </c>
      <c r="F578" s="238" t="s">
        <v>1119</v>
      </c>
      <c r="H578" s="238" t="s">
        <v>354</v>
      </c>
      <c r="I578" s="238">
        <v>25</v>
      </c>
      <c r="K578" s="238">
        <v>12002489</v>
      </c>
      <c r="L578" s="238">
        <v>121320031</v>
      </c>
      <c r="M578" s="238">
        <v>5</v>
      </c>
      <c r="N578" s="238">
        <v>11</v>
      </c>
      <c r="O578" s="238">
        <v>2012</v>
      </c>
      <c r="P578" s="238" t="s">
        <v>362</v>
      </c>
      <c r="Q578" s="238">
        <v>7</v>
      </c>
      <c r="S578" s="238">
        <v>5</v>
      </c>
      <c r="T578" s="238">
        <v>0</v>
      </c>
      <c r="U578" s="238">
        <v>2</v>
      </c>
      <c r="V578" s="238">
        <v>1</v>
      </c>
      <c r="W578" s="238">
        <v>10</v>
      </c>
      <c r="X578" s="238">
        <v>10</v>
      </c>
      <c r="Y578" s="238">
        <v>1</v>
      </c>
      <c r="Z578" s="238">
        <v>2</v>
      </c>
      <c r="AB578" s="238">
        <v>1</v>
      </c>
      <c r="AC578" s="238">
        <v>98</v>
      </c>
      <c r="AD578" s="238" t="s">
        <v>1206</v>
      </c>
      <c r="AE578" s="238" t="s">
        <v>430</v>
      </c>
      <c r="AF578" s="238" t="s">
        <v>426</v>
      </c>
      <c r="AG578" s="238">
        <v>7</v>
      </c>
      <c r="AH578" s="238">
        <v>2</v>
      </c>
      <c r="AI578" s="238">
        <v>4</v>
      </c>
      <c r="AJ578" s="238">
        <v>7</v>
      </c>
      <c r="AK578" s="238">
        <v>24</v>
      </c>
      <c r="AL578" s="238">
        <v>41</v>
      </c>
      <c r="AM578" s="238" t="s">
        <v>363</v>
      </c>
      <c r="AN578" s="238">
        <v>99</v>
      </c>
      <c r="AO578" s="238">
        <v>1</v>
      </c>
      <c r="AS578" s="238">
        <v>7</v>
      </c>
      <c r="AT578" s="238">
        <v>2</v>
      </c>
      <c r="AU578" s="238">
        <v>30</v>
      </c>
      <c r="AV578" s="238">
        <v>10</v>
      </c>
      <c r="AW578" s="238">
        <v>21</v>
      </c>
      <c r="AX578" s="238">
        <v>2</v>
      </c>
      <c r="AY578" s="238">
        <v>4</v>
      </c>
      <c r="AZ578" s="238">
        <v>7</v>
      </c>
      <c r="BA578" s="238">
        <v>8</v>
      </c>
      <c r="BB578" s="238">
        <v>45</v>
      </c>
      <c r="BC578" s="238" t="s">
        <v>354</v>
      </c>
      <c r="BD578" s="238">
        <v>5</v>
      </c>
      <c r="BE578" s="238">
        <v>5</v>
      </c>
      <c r="BF578" s="238">
        <v>15</v>
      </c>
      <c r="BI578" s="238">
        <v>7</v>
      </c>
      <c r="BJ578" s="238">
        <v>2</v>
      </c>
      <c r="BK578" s="238">
        <v>30</v>
      </c>
      <c r="BL578" s="238">
        <v>10</v>
      </c>
      <c r="BM578" s="238">
        <v>21</v>
      </c>
      <c r="CT578" s="238">
        <v>442175</v>
      </c>
      <c r="CU578" s="238">
        <v>4972146</v>
      </c>
      <c r="CV578" s="238">
        <v>44.900390199999997</v>
      </c>
      <c r="CW578" s="238">
        <v>-93.732414899999995</v>
      </c>
      <c r="CX578" s="238" t="s">
        <v>359</v>
      </c>
      <c r="CY578" s="238" t="s">
        <v>1208</v>
      </c>
    </row>
    <row r="579" spans="1:103" x14ac:dyDescent="0.25">
      <c r="A579" s="238">
        <v>10912728</v>
      </c>
      <c r="B579" s="238">
        <v>3</v>
      </c>
      <c r="C579" s="238">
        <v>7</v>
      </c>
      <c r="D579" s="238">
        <v>173.79599999999999</v>
      </c>
      <c r="E579" s="238">
        <v>27</v>
      </c>
      <c r="F579" s="238" t="s">
        <v>1119</v>
      </c>
      <c r="H579" s="238" t="s">
        <v>354</v>
      </c>
      <c r="I579" s="238">
        <v>25</v>
      </c>
      <c r="K579" s="238" t="s">
        <v>1209</v>
      </c>
      <c r="L579" s="238">
        <v>133390275</v>
      </c>
      <c r="M579" s="238">
        <v>12</v>
      </c>
      <c r="N579" s="238">
        <v>5</v>
      </c>
      <c r="O579" s="238">
        <v>2013</v>
      </c>
      <c r="P579" s="238" t="s">
        <v>384</v>
      </c>
      <c r="Q579" s="238">
        <v>10</v>
      </c>
      <c r="R579" s="238" t="s">
        <v>369</v>
      </c>
      <c r="S579" s="238">
        <v>5</v>
      </c>
      <c r="T579" s="238">
        <v>0</v>
      </c>
      <c r="U579" s="238">
        <v>1</v>
      </c>
      <c r="V579" s="238">
        <v>7</v>
      </c>
      <c r="W579" s="238">
        <v>54</v>
      </c>
      <c r="X579" s="238">
        <v>2</v>
      </c>
      <c r="Y579" s="238">
        <v>1</v>
      </c>
      <c r="Z579" s="238">
        <v>1</v>
      </c>
      <c r="AB579" s="238">
        <v>5</v>
      </c>
      <c r="AC579" s="238">
        <v>98</v>
      </c>
      <c r="AD579" s="238" t="s">
        <v>424</v>
      </c>
      <c r="AE579" s="238" t="s">
        <v>1210</v>
      </c>
      <c r="AF579" s="238" t="s">
        <v>426</v>
      </c>
      <c r="AG579" s="238">
        <v>3</v>
      </c>
      <c r="AH579" s="238">
        <v>2</v>
      </c>
      <c r="AI579" s="238">
        <v>2</v>
      </c>
      <c r="AJ579" s="238">
        <v>3</v>
      </c>
      <c r="AK579" s="238">
        <v>21</v>
      </c>
      <c r="AL579" s="238">
        <v>18</v>
      </c>
      <c r="AM579" s="238" t="s">
        <v>354</v>
      </c>
      <c r="AN579" s="238">
        <v>5</v>
      </c>
      <c r="AS579" s="238">
        <v>7</v>
      </c>
      <c r="AT579" s="238">
        <v>98</v>
      </c>
      <c r="AU579" s="238">
        <v>45</v>
      </c>
      <c r="AV579" s="238">
        <v>11</v>
      </c>
      <c r="AW579" s="238">
        <v>21</v>
      </c>
      <c r="CT579" s="238">
        <v>442175</v>
      </c>
      <c r="CU579" s="238">
        <v>4972146</v>
      </c>
      <c r="CV579" s="238">
        <v>44.900390199999997</v>
      </c>
      <c r="CW579" s="238">
        <v>-93.732414899999995</v>
      </c>
      <c r="CX579" s="238" t="s">
        <v>359</v>
      </c>
      <c r="CY579" s="238" t="s">
        <v>1211</v>
      </c>
    </row>
    <row r="580" spans="1:103" x14ac:dyDescent="0.25">
      <c r="A580" s="238">
        <v>10952062</v>
      </c>
      <c r="B580" s="238">
        <v>3</v>
      </c>
      <c r="C580" s="238">
        <v>7</v>
      </c>
      <c r="D580" s="238">
        <v>173.79599999999999</v>
      </c>
      <c r="E580" s="238">
        <v>27</v>
      </c>
      <c r="F580" s="238" t="s">
        <v>1119</v>
      </c>
      <c r="H580" s="238" t="s">
        <v>354</v>
      </c>
      <c r="I580" s="238">
        <v>25</v>
      </c>
      <c r="K580" s="238" t="s">
        <v>1212</v>
      </c>
      <c r="L580" s="238">
        <v>140540195</v>
      </c>
      <c r="M580" s="238">
        <v>2</v>
      </c>
      <c r="N580" s="238">
        <v>23</v>
      </c>
      <c r="O580" s="238">
        <v>2014</v>
      </c>
      <c r="P580" s="238" t="s">
        <v>366</v>
      </c>
      <c r="Q580" s="238">
        <v>12</v>
      </c>
      <c r="R580" s="238" t="s">
        <v>369</v>
      </c>
      <c r="S580" s="238">
        <v>5</v>
      </c>
      <c r="T580" s="238">
        <v>0</v>
      </c>
      <c r="U580" s="238">
        <v>2</v>
      </c>
      <c r="V580" s="238">
        <v>5</v>
      </c>
      <c r="W580" s="238">
        <v>10</v>
      </c>
      <c r="X580" s="238">
        <v>4</v>
      </c>
      <c r="Y580" s="238">
        <v>1</v>
      </c>
      <c r="Z580" s="238">
        <v>1</v>
      </c>
      <c r="AB580" s="238">
        <v>5</v>
      </c>
      <c r="AC580" s="238">
        <v>98</v>
      </c>
      <c r="AD580" s="238" t="s">
        <v>765</v>
      </c>
      <c r="AE580" s="238" t="s">
        <v>1213</v>
      </c>
      <c r="AF580" s="238" t="s">
        <v>426</v>
      </c>
      <c r="AG580" s="238">
        <v>10</v>
      </c>
      <c r="AH580" s="238">
        <v>2</v>
      </c>
      <c r="AI580" s="238">
        <v>3</v>
      </c>
      <c r="AJ580" s="238">
        <v>3</v>
      </c>
      <c r="AK580" s="238">
        <v>21</v>
      </c>
      <c r="AL580" s="238">
        <v>48</v>
      </c>
      <c r="AM580" s="238" t="s">
        <v>354</v>
      </c>
      <c r="AN580" s="238">
        <v>5</v>
      </c>
      <c r="AO580" s="238">
        <v>16</v>
      </c>
      <c r="AS580" s="238">
        <v>4</v>
      </c>
      <c r="AT580" s="238">
        <v>98</v>
      </c>
      <c r="AU580" s="238">
        <v>50</v>
      </c>
      <c r="AV580" s="238">
        <v>11</v>
      </c>
      <c r="AW580" s="238">
        <v>21</v>
      </c>
      <c r="AX580" s="238">
        <v>2</v>
      </c>
      <c r="AY580" s="238">
        <v>2</v>
      </c>
      <c r="AZ580" s="238">
        <v>3</v>
      </c>
      <c r="BA580" s="238">
        <v>21</v>
      </c>
      <c r="BB580" s="238">
        <v>38</v>
      </c>
      <c r="BC580" s="238" t="s">
        <v>354</v>
      </c>
      <c r="BD580" s="238">
        <v>5</v>
      </c>
      <c r="BE580" s="238">
        <v>1</v>
      </c>
      <c r="BI580" s="238">
        <v>4</v>
      </c>
      <c r="BJ580" s="238">
        <v>98</v>
      </c>
      <c r="BK580" s="238">
        <v>50</v>
      </c>
      <c r="BL580" s="238">
        <v>11</v>
      </c>
      <c r="BM580" s="238">
        <v>21</v>
      </c>
      <c r="CT580" s="238">
        <v>442175</v>
      </c>
      <c r="CU580" s="238">
        <v>4972146</v>
      </c>
      <c r="CV580" s="238">
        <v>44.900390199999997</v>
      </c>
      <c r="CW580" s="238">
        <v>-93.732414899999995</v>
      </c>
      <c r="CX580" s="238" t="s">
        <v>359</v>
      </c>
      <c r="CY580" s="238" t="s">
        <v>1214</v>
      </c>
    </row>
    <row r="581" spans="1:103" x14ac:dyDescent="0.25">
      <c r="A581" s="238">
        <v>10967658</v>
      </c>
      <c r="B581" s="238">
        <v>3</v>
      </c>
      <c r="C581" s="238">
        <v>7</v>
      </c>
      <c r="D581" s="238">
        <v>173.79599999999999</v>
      </c>
      <c r="E581" s="238">
        <v>27</v>
      </c>
      <c r="F581" s="238" t="s">
        <v>1119</v>
      </c>
      <c r="H581" s="238" t="s">
        <v>354</v>
      </c>
      <c r="I581" s="238">
        <v>25</v>
      </c>
      <c r="K581" s="238">
        <v>14003089</v>
      </c>
      <c r="L581" s="238">
        <v>141770005</v>
      </c>
      <c r="M581" s="238">
        <v>6</v>
      </c>
      <c r="N581" s="238">
        <v>25</v>
      </c>
      <c r="O581" s="238">
        <v>2014</v>
      </c>
      <c r="P581" s="238" t="s">
        <v>355</v>
      </c>
      <c r="Q581" s="238">
        <v>16</v>
      </c>
      <c r="S581" s="238">
        <v>3</v>
      </c>
      <c r="T581" s="238">
        <v>0</v>
      </c>
      <c r="U581" s="238">
        <v>2</v>
      </c>
      <c r="V581" s="238">
        <v>5</v>
      </c>
      <c r="W581" s="238">
        <v>10</v>
      </c>
      <c r="X581" s="238">
        <v>3</v>
      </c>
      <c r="Y581" s="238">
        <v>1</v>
      </c>
      <c r="Z581" s="238">
        <v>1</v>
      </c>
      <c r="AB581" s="238">
        <v>1</v>
      </c>
      <c r="AC581" s="238">
        <v>98</v>
      </c>
      <c r="AD581" s="238" t="s">
        <v>424</v>
      </c>
      <c r="AE581" s="238" t="s">
        <v>1215</v>
      </c>
      <c r="AF581" s="238" t="s">
        <v>426</v>
      </c>
      <c r="AG581" s="238">
        <v>10</v>
      </c>
      <c r="AH581" s="238">
        <v>2</v>
      </c>
      <c r="AI581" s="238">
        <v>4</v>
      </c>
      <c r="AJ581" s="238">
        <v>2</v>
      </c>
      <c r="AK581" s="238">
        <v>24</v>
      </c>
      <c r="AL581" s="238">
        <v>16</v>
      </c>
      <c r="AM581" s="238" t="s">
        <v>363</v>
      </c>
      <c r="AN581" s="238">
        <v>5</v>
      </c>
      <c r="AO581" s="238">
        <v>2</v>
      </c>
      <c r="AS581" s="238">
        <v>7</v>
      </c>
      <c r="AT581" s="238">
        <v>2</v>
      </c>
      <c r="AU581" s="238">
        <v>45</v>
      </c>
      <c r="AV581" s="238">
        <v>11</v>
      </c>
      <c r="AW581" s="238">
        <v>21</v>
      </c>
      <c r="AX581" s="238">
        <v>2</v>
      </c>
      <c r="AY581" s="238">
        <v>2</v>
      </c>
      <c r="AZ581" s="238">
        <v>4</v>
      </c>
      <c r="BA581" s="238">
        <v>21</v>
      </c>
      <c r="BB581" s="238">
        <v>60</v>
      </c>
      <c r="BC581" s="238" t="s">
        <v>363</v>
      </c>
      <c r="BD581" s="238">
        <v>5</v>
      </c>
      <c r="BE581" s="238">
        <v>1</v>
      </c>
      <c r="BI581" s="238">
        <v>7</v>
      </c>
      <c r="BJ581" s="238">
        <v>2</v>
      </c>
      <c r="BK581" s="238">
        <v>45</v>
      </c>
      <c r="BL581" s="238">
        <v>11</v>
      </c>
      <c r="BM581" s="238">
        <v>21</v>
      </c>
      <c r="CT581" s="238">
        <v>442175</v>
      </c>
      <c r="CU581" s="238">
        <v>4972146</v>
      </c>
      <c r="CV581" s="238">
        <v>44.900390199999997</v>
      </c>
      <c r="CW581" s="238">
        <v>-93.732414899999995</v>
      </c>
      <c r="CX581" s="238" t="s">
        <v>359</v>
      </c>
      <c r="CY581" s="238" t="s">
        <v>1216</v>
      </c>
    </row>
    <row r="582" spans="1:103" x14ac:dyDescent="0.25">
      <c r="A582" s="238">
        <v>11054334</v>
      </c>
      <c r="B582" s="238">
        <v>3</v>
      </c>
      <c r="C582" s="238">
        <v>7</v>
      </c>
      <c r="D582" s="238">
        <v>173.79599999999999</v>
      </c>
      <c r="E582" s="238">
        <v>27</v>
      </c>
      <c r="F582" s="238" t="s">
        <v>1119</v>
      </c>
      <c r="H582" s="238" t="s">
        <v>354</v>
      </c>
      <c r="I582" s="238">
        <v>25</v>
      </c>
      <c r="K582" s="238">
        <v>15004211</v>
      </c>
      <c r="L582" s="238">
        <v>152250176</v>
      </c>
      <c r="M582" s="238">
        <v>8</v>
      </c>
      <c r="N582" s="238">
        <v>13</v>
      </c>
      <c r="O582" s="238">
        <v>2015</v>
      </c>
      <c r="P582" s="238" t="s">
        <v>384</v>
      </c>
      <c r="Q582" s="238">
        <v>16</v>
      </c>
      <c r="S582" s="238">
        <v>5</v>
      </c>
      <c r="T582" s="238">
        <v>0</v>
      </c>
      <c r="U582" s="238">
        <v>2</v>
      </c>
      <c r="V582" s="238">
        <v>1</v>
      </c>
      <c r="W582" s="238">
        <v>10</v>
      </c>
      <c r="X582" s="238">
        <v>2</v>
      </c>
      <c r="Y582" s="238">
        <v>1</v>
      </c>
      <c r="Z582" s="238">
        <v>1</v>
      </c>
      <c r="AB582" s="238">
        <v>1</v>
      </c>
      <c r="AC582" s="238">
        <v>98</v>
      </c>
      <c r="AD582" s="238" t="s">
        <v>424</v>
      </c>
      <c r="AE582" s="238" t="s">
        <v>1199</v>
      </c>
      <c r="AF582" s="238" t="s">
        <v>426</v>
      </c>
      <c r="AG582" s="238">
        <v>7</v>
      </c>
      <c r="AH582" s="238">
        <v>2</v>
      </c>
      <c r="AI582" s="238">
        <v>2</v>
      </c>
      <c r="AJ582" s="238">
        <v>4</v>
      </c>
      <c r="AK582" s="238">
        <v>21</v>
      </c>
      <c r="AL582" s="238">
        <v>17</v>
      </c>
      <c r="AM582" s="238" t="s">
        <v>363</v>
      </c>
      <c r="AN582" s="238">
        <v>5</v>
      </c>
      <c r="AO582" s="238">
        <v>16</v>
      </c>
      <c r="AP582" s="238">
        <v>1</v>
      </c>
      <c r="AS582" s="238">
        <v>7</v>
      </c>
      <c r="AT582" s="238">
        <v>98</v>
      </c>
      <c r="AU582" s="238">
        <v>45</v>
      </c>
      <c r="AV582" s="238">
        <v>11</v>
      </c>
      <c r="AW582" s="238">
        <v>21</v>
      </c>
      <c r="AX582" s="238">
        <v>2</v>
      </c>
      <c r="AY582" s="238">
        <v>2</v>
      </c>
      <c r="AZ582" s="238">
        <v>4</v>
      </c>
      <c r="BA582" s="238">
        <v>21</v>
      </c>
      <c r="BB582" s="238">
        <v>41</v>
      </c>
      <c r="BC582" s="238" t="s">
        <v>363</v>
      </c>
      <c r="BD582" s="238">
        <v>5</v>
      </c>
      <c r="BE582" s="238">
        <v>1</v>
      </c>
      <c r="BI582" s="238">
        <v>7</v>
      </c>
      <c r="BJ582" s="238">
        <v>98</v>
      </c>
      <c r="BK582" s="238">
        <v>45</v>
      </c>
      <c r="BL582" s="238">
        <v>11</v>
      </c>
      <c r="BM582" s="238">
        <v>21</v>
      </c>
      <c r="CT582" s="238">
        <v>442175</v>
      </c>
      <c r="CU582" s="238">
        <v>4972146</v>
      </c>
      <c r="CV582" s="238">
        <v>44.900390199999997</v>
      </c>
      <c r="CW582" s="238">
        <v>-93.732414899999995</v>
      </c>
      <c r="CX582" s="238" t="s">
        <v>359</v>
      </c>
      <c r="CY582" s="238" t="s">
        <v>1217</v>
      </c>
    </row>
    <row r="583" spans="1:103" x14ac:dyDescent="0.25">
      <c r="A583" s="238">
        <v>758585</v>
      </c>
      <c r="B583" s="238">
        <v>3</v>
      </c>
      <c r="C583" s="238">
        <v>7</v>
      </c>
      <c r="D583" s="238">
        <v>173.8</v>
      </c>
      <c r="E583" s="238">
        <v>27</v>
      </c>
      <c r="F583" s="238" t="s">
        <v>1119</v>
      </c>
      <c r="H583" s="238" t="s">
        <v>354</v>
      </c>
      <c r="I583" s="238">
        <v>25</v>
      </c>
      <c r="K583" s="238">
        <v>19005043</v>
      </c>
      <c r="M583" s="238">
        <v>10</v>
      </c>
      <c r="N583" s="238">
        <v>31</v>
      </c>
      <c r="O583" s="238">
        <v>2019</v>
      </c>
      <c r="P583" s="238" t="s">
        <v>384</v>
      </c>
      <c r="Q583" s="238">
        <v>16</v>
      </c>
      <c r="R583" s="238" t="s">
        <v>356</v>
      </c>
      <c r="S583" s="238">
        <v>5</v>
      </c>
      <c r="T583" s="238">
        <v>0</v>
      </c>
      <c r="U583" s="238">
        <v>2</v>
      </c>
      <c r="V583" s="238">
        <v>12</v>
      </c>
      <c r="W583" s="238">
        <v>10</v>
      </c>
      <c r="X583" s="238">
        <v>4</v>
      </c>
      <c r="Y583" s="238">
        <v>3</v>
      </c>
      <c r="Z583" s="238">
        <v>1</v>
      </c>
      <c r="AB583" s="238">
        <v>1</v>
      </c>
      <c r="AC583" s="238">
        <v>98</v>
      </c>
      <c r="AD583" s="238">
        <v>7</v>
      </c>
      <c r="AF583" s="238" t="s">
        <v>426</v>
      </c>
      <c r="AG583" s="238">
        <v>7</v>
      </c>
      <c r="AH583" s="238">
        <v>2</v>
      </c>
      <c r="AI583" s="238">
        <v>3</v>
      </c>
      <c r="AJ583" s="238">
        <v>4</v>
      </c>
      <c r="AK583" s="238">
        <v>34</v>
      </c>
      <c r="AL583" s="238">
        <v>65</v>
      </c>
      <c r="AM583" s="238" t="s">
        <v>354</v>
      </c>
      <c r="AN583" s="238">
        <v>5</v>
      </c>
      <c r="AO583" s="238">
        <v>1</v>
      </c>
      <c r="AS583" s="238">
        <v>14</v>
      </c>
      <c r="AT583" s="238">
        <v>9</v>
      </c>
      <c r="AU583" s="238">
        <v>50</v>
      </c>
      <c r="AV583" s="238">
        <v>11</v>
      </c>
      <c r="AW583" s="238">
        <v>21</v>
      </c>
      <c r="AX583" s="238">
        <v>2</v>
      </c>
      <c r="AY583" s="238">
        <v>4</v>
      </c>
      <c r="AZ583" s="238">
        <v>4</v>
      </c>
      <c r="BA583" s="238">
        <v>21</v>
      </c>
      <c r="BB583" s="238">
        <v>55</v>
      </c>
      <c r="BC583" s="238" t="s">
        <v>363</v>
      </c>
      <c r="BD583" s="238">
        <v>5</v>
      </c>
      <c r="BE583" s="238">
        <v>1</v>
      </c>
      <c r="BI583" s="238">
        <v>14</v>
      </c>
      <c r="BJ583" s="238">
        <v>9</v>
      </c>
      <c r="BK583" s="238">
        <v>50</v>
      </c>
      <c r="BL583" s="238">
        <v>11</v>
      </c>
      <c r="BM583" s="238">
        <v>21</v>
      </c>
      <c r="CT583" s="238">
        <v>442169.11256879201</v>
      </c>
      <c r="CU583" s="238">
        <v>4972150.2238869201</v>
      </c>
      <c r="CV583" s="238">
        <v>44.900427729999997</v>
      </c>
      <c r="CW583" s="238">
        <v>-93.732484409999998</v>
      </c>
      <c r="CX583" s="238" t="s">
        <v>359</v>
      </c>
      <c r="CY583" s="238" t="s">
        <v>1218</v>
      </c>
    </row>
    <row r="584" spans="1:103" x14ac:dyDescent="0.25">
      <c r="A584" s="238">
        <v>764558</v>
      </c>
      <c r="B584" s="238">
        <v>3</v>
      </c>
      <c r="C584" s="238">
        <v>7</v>
      </c>
      <c r="D584" s="238">
        <v>173.803</v>
      </c>
      <c r="E584" s="238">
        <v>27</v>
      </c>
      <c r="F584" s="238" t="s">
        <v>1119</v>
      </c>
      <c r="H584" s="238" t="s">
        <v>354</v>
      </c>
      <c r="I584" s="238">
        <v>25</v>
      </c>
      <c r="K584" s="238">
        <v>19005442</v>
      </c>
      <c r="M584" s="238">
        <v>11</v>
      </c>
      <c r="N584" s="238">
        <v>22</v>
      </c>
      <c r="O584" s="238">
        <v>2019</v>
      </c>
      <c r="P584" s="238" t="s">
        <v>362</v>
      </c>
      <c r="Q584" s="238">
        <v>16</v>
      </c>
      <c r="S584" s="238">
        <v>5</v>
      </c>
      <c r="T584" s="238">
        <v>0</v>
      </c>
      <c r="U584" s="238">
        <v>2</v>
      </c>
      <c r="V584" s="238">
        <v>5</v>
      </c>
      <c r="W584" s="238">
        <v>10</v>
      </c>
      <c r="X584" s="238">
        <v>4</v>
      </c>
      <c r="Y584" s="238">
        <v>6</v>
      </c>
      <c r="Z584" s="238">
        <v>1</v>
      </c>
      <c r="AB584" s="238">
        <v>1</v>
      </c>
      <c r="AC584" s="238">
        <v>98</v>
      </c>
      <c r="AD584" s="238">
        <v>7</v>
      </c>
      <c r="AF584" s="238" t="s">
        <v>426</v>
      </c>
      <c r="AG584" s="238">
        <v>10</v>
      </c>
      <c r="AH584" s="238">
        <v>2</v>
      </c>
      <c r="AI584" s="238">
        <v>2</v>
      </c>
      <c r="AJ584" s="238">
        <v>2</v>
      </c>
      <c r="AK584" s="238">
        <v>21</v>
      </c>
      <c r="AL584" s="238">
        <v>19</v>
      </c>
      <c r="AM584" s="238" t="s">
        <v>363</v>
      </c>
      <c r="AN584" s="238">
        <v>5</v>
      </c>
      <c r="AO584" s="238">
        <v>2</v>
      </c>
      <c r="AS584" s="238">
        <v>12</v>
      </c>
      <c r="AT584" s="238">
        <v>23</v>
      </c>
      <c r="AV584" s="238">
        <v>11</v>
      </c>
      <c r="AW584" s="238">
        <v>21</v>
      </c>
      <c r="AX584" s="238">
        <v>2</v>
      </c>
      <c r="AY584" s="238">
        <v>2</v>
      </c>
      <c r="AZ584" s="238">
        <v>4</v>
      </c>
      <c r="BA584" s="238">
        <v>21</v>
      </c>
      <c r="BB584" s="238">
        <v>23</v>
      </c>
      <c r="BC584" s="238" t="s">
        <v>363</v>
      </c>
      <c r="BD584" s="238">
        <v>5</v>
      </c>
      <c r="BE584" s="238">
        <v>1</v>
      </c>
      <c r="BI584" s="238">
        <v>12</v>
      </c>
      <c r="BJ584" s="238">
        <v>23</v>
      </c>
      <c r="BK584" s="238">
        <v>55</v>
      </c>
      <c r="BL584" s="238">
        <v>11</v>
      </c>
      <c r="BM584" s="238">
        <v>21</v>
      </c>
      <c r="CT584" s="238">
        <v>442173.345910592</v>
      </c>
      <c r="CU584" s="238">
        <v>4972145.9059247896</v>
      </c>
      <c r="CV584" s="238">
        <v>44.90038921</v>
      </c>
      <c r="CW584" s="238">
        <v>-93.732430300000004</v>
      </c>
      <c r="CX584" s="238" t="s">
        <v>359</v>
      </c>
      <c r="CY584" s="238" t="s">
        <v>1219</v>
      </c>
    </row>
    <row r="585" spans="1:103" x14ac:dyDescent="0.25">
      <c r="A585" s="238">
        <v>10748294</v>
      </c>
      <c r="B585" s="238">
        <v>3</v>
      </c>
      <c r="C585" s="238">
        <v>7</v>
      </c>
      <c r="D585" s="238">
        <v>173.93700000000001</v>
      </c>
      <c r="E585" s="238">
        <v>27</v>
      </c>
      <c r="F585" s="238" t="s">
        <v>1119</v>
      </c>
      <c r="H585" s="238" t="s">
        <v>354</v>
      </c>
      <c r="I585" s="238">
        <v>25</v>
      </c>
      <c r="K585" s="238">
        <v>11006165</v>
      </c>
      <c r="L585" s="238">
        <v>112780128</v>
      </c>
      <c r="M585" s="238">
        <v>10</v>
      </c>
      <c r="N585" s="238">
        <v>4</v>
      </c>
      <c r="O585" s="238">
        <v>2011</v>
      </c>
      <c r="P585" s="238" t="s">
        <v>368</v>
      </c>
      <c r="Q585" s="238">
        <v>16</v>
      </c>
      <c r="S585" s="238">
        <v>5</v>
      </c>
      <c r="T585" s="238">
        <v>0</v>
      </c>
      <c r="U585" s="238">
        <v>2</v>
      </c>
      <c r="V585" s="238">
        <v>5</v>
      </c>
      <c r="W585" s="238">
        <v>10</v>
      </c>
      <c r="X585" s="238">
        <v>4</v>
      </c>
      <c r="Y585" s="238">
        <v>1</v>
      </c>
      <c r="Z585" s="238">
        <v>1</v>
      </c>
      <c r="AB585" s="238">
        <v>1</v>
      </c>
      <c r="AC585" s="238">
        <v>98</v>
      </c>
      <c r="AD585" s="238" t="s">
        <v>430</v>
      </c>
      <c r="AE585" s="238" t="s">
        <v>1220</v>
      </c>
      <c r="AF585" s="238" t="s">
        <v>426</v>
      </c>
      <c r="AG585" s="238">
        <v>10</v>
      </c>
      <c r="AH585" s="238">
        <v>2</v>
      </c>
      <c r="AI585" s="238">
        <v>3</v>
      </c>
      <c r="AJ585" s="238">
        <v>2</v>
      </c>
      <c r="AK585" s="238">
        <v>8</v>
      </c>
      <c r="AL585" s="238">
        <v>30</v>
      </c>
      <c r="AM585" s="238" t="s">
        <v>354</v>
      </c>
      <c r="AN585" s="238">
        <v>5</v>
      </c>
      <c r="AO585" s="238">
        <v>1</v>
      </c>
      <c r="AS585" s="238">
        <v>7</v>
      </c>
      <c r="AT585" s="238">
        <v>2</v>
      </c>
      <c r="AU585" s="238">
        <v>55</v>
      </c>
      <c r="AV585" s="238">
        <v>11</v>
      </c>
      <c r="AW585" s="238">
        <v>21</v>
      </c>
      <c r="AX585" s="238">
        <v>2</v>
      </c>
      <c r="AY585" s="238">
        <v>3</v>
      </c>
      <c r="AZ585" s="238">
        <v>4</v>
      </c>
      <c r="BA585" s="238">
        <v>23</v>
      </c>
      <c r="BB585" s="238">
        <v>45</v>
      </c>
      <c r="BC585" s="238" t="s">
        <v>354</v>
      </c>
      <c r="BD585" s="238">
        <v>5</v>
      </c>
      <c r="BE585" s="238">
        <v>3</v>
      </c>
      <c r="BF585" s="238">
        <v>15</v>
      </c>
      <c r="BI585" s="238">
        <v>7</v>
      </c>
      <c r="BJ585" s="238">
        <v>2</v>
      </c>
      <c r="BK585" s="238">
        <v>55</v>
      </c>
      <c r="BL585" s="238">
        <v>11</v>
      </c>
      <c r="BM585" s="238">
        <v>21</v>
      </c>
      <c r="CT585" s="238">
        <v>442379</v>
      </c>
      <c r="CU585" s="238">
        <v>4972044</v>
      </c>
      <c r="CV585" s="238">
        <v>44.899487700000002</v>
      </c>
      <c r="CW585" s="238">
        <v>-93.729819500000005</v>
      </c>
      <c r="CX585" s="238" t="s">
        <v>359</v>
      </c>
      <c r="CY585" s="238" t="s">
        <v>1221</v>
      </c>
    </row>
    <row r="586" spans="1:103" x14ac:dyDescent="0.25">
      <c r="A586" s="238">
        <v>10798060</v>
      </c>
      <c r="B586" s="238">
        <v>3</v>
      </c>
      <c r="C586" s="238">
        <v>7</v>
      </c>
      <c r="D586" s="238">
        <v>173.93700000000001</v>
      </c>
      <c r="E586" s="238">
        <v>27</v>
      </c>
      <c r="F586" s="238" t="s">
        <v>1119</v>
      </c>
      <c r="H586" s="238" t="s">
        <v>354</v>
      </c>
      <c r="I586" s="238">
        <v>25</v>
      </c>
      <c r="K586" s="238">
        <v>12003251</v>
      </c>
      <c r="L586" s="238">
        <v>121650089</v>
      </c>
      <c r="M586" s="238">
        <v>6</v>
      </c>
      <c r="N586" s="238">
        <v>13</v>
      </c>
      <c r="O586" s="238">
        <v>2012</v>
      </c>
      <c r="P586" s="238" t="s">
        <v>355</v>
      </c>
      <c r="Q586" s="238">
        <v>9</v>
      </c>
      <c r="R586" s="238" t="s">
        <v>356</v>
      </c>
      <c r="S586" s="238">
        <v>5</v>
      </c>
      <c r="T586" s="238">
        <v>0</v>
      </c>
      <c r="U586" s="238">
        <v>1</v>
      </c>
      <c r="V586" s="238">
        <v>5</v>
      </c>
      <c r="W586" s="238">
        <v>16</v>
      </c>
      <c r="X586" s="238">
        <v>2</v>
      </c>
      <c r="Y586" s="238">
        <v>1</v>
      </c>
      <c r="Z586" s="238">
        <v>2</v>
      </c>
      <c r="AA586" s="238">
        <v>90</v>
      </c>
      <c r="AB586" s="238">
        <v>1</v>
      </c>
      <c r="AC586" s="238">
        <v>98</v>
      </c>
      <c r="AD586" s="238" t="s">
        <v>765</v>
      </c>
      <c r="AE586" s="238" t="s">
        <v>1222</v>
      </c>
      <c r="AF586" s="238" t="s">
        <v>426</v>
      </c>
      <c r="AG586" s="238">
        <v>4</v>
      </c>
      <c r="AH586" s="238">
        <v>2</v>
      </c>
      <c r="AI586" s="238">
        <v>1</v>
      </c>
      <c r="AJ586" s="238">
        <v>4</v>
      </c>
      <c r="AK586" s="238">
        <v>21</v>
      </c>
      <c r="AL586" s="238">
        <v>45</v>
      </c>
      <c r="AM586" s="238" t="s">
        <v>354</v>
      </c>
      <c r="AN586" s="238">
        <v>5</v>
      </c>
      <c r="AO586" s="238">
        <v>1</v>
      </c>
      <c r="AP586" s="238">
        <v>1</v>
      </c>
      <c r="AS586" s="238">
        <v>7</v>
      </c>
      <c r="AT586" s="238">
        <v>98</v>
      </c>
      <c r="AU586" s="238">
        <v>45</v>
      </c>
      <c r="AV586" s="238">
        <v>11</v>
      </c>
      <c r="AW586" s="238">
        <v>21</v>
      </c>
      <c r="CT586" s="238">
        <v>442379</v>
      </c>
      <c r="CU586" s="238">
        <v>4972044</v>
      </c>
      <c r="CV586" s="238">
        <v>44.899487700000002</v>
      </c>
      <c r="CW586" s="238">
        <v>-93.729819500000005</v>
      </c>
      <c r="CX586" s="238" t="s">
        <v>359</v>
      </c>
      <c r="CY586" s="238" t="s">
        <v>1223</v>
      </c>
    </row>
    <row r="587" spans="1:103" x14ac:dyDescent="0.25">
      <c r="A587" s="238">
        <v>688259</v>
      </c>
      <c r="B587" s="238">
        <v>3</v>
      </c>
      <c r="C587" s="238">
        <v>7</v>
      </c>
      <c r="D587" s="238">
        <v>173.977</v>
      </c>
      <c r="E587" s="238">
        <v>27</v>
      </c>
      <c r="F587" s="238" t="s">
        <v>1119</v>
      </c>
      <c r="H587" s="238" t="s">
        <v>354</v>
      </c>
      <c r="I587" s="238">
        <v>25</v>
      </c>
      <c r="K587" s="238">
        <v>19501350</v>
      </c>
      <c r="M587" s="238">
        <v>1</v>
      </c>
      <c r="N587" s="238">
        <v>28</v>
      </c>
      <c r="O587" s="238">
        <v>2019</v>
      </c>
      <c r="P587" s="238" t="s">
        <v>361</v>
      </c>
      <c r="Q587" s="238">
        <v>16</v>
      </c>
      <c r="S587" s="238">
        <v>5</v>
      </c>
      <c r="T587" s="238">
        <v>0</v>
      </c>
      <c r="U587" s="238">
        <v>1</v>
      </c>
      <c r="W587" s="238">
        <v>35</v>
      </c>
      <c r="X587" s="238">
        <v>10</v>
      </c>
      <c r="Y587" s="238">
        <v>1</v>
      </c>
      <c r="Z587" s="238">
        <v>2</v>
      </c>
      <c r="AA587" s="238">
        <v>4</v>
      </c>
      <c r="AB587" s="238">
        <v>3</v>
      </c>
      <c r="AC587" s="238">
        <v>98</v>
      </c>
      <c r="AD587" s="238" t="s">
        <v>581</v>
      </c>
      <c r="AF587" s="238" t="s">
        <v>426</v>
      </c>
      <c r="AG587" s="238">
        <v>3</v>
      </c>
      <c r="AH587" s="238">
        <v>2</v>
      </c>
      <c r="AI587" s="238">
        <v>3</v>
      </c>
      <c r="AJ587" s="238">
        <v>4</v>
      </c>
      <c r="AK587" s="238">
        <v>21</v>
      </c>
      <c r="AL587" s="238">
        <v>45</v>
      </c>
      <c r="AM587" s="238" t="s">
        <v>354</v>
      </c>
      <c r="AN587" s="238">
        <v>5</v>
      </c>
      <c r="AO587" s="238">
        <v>99</v>
      </c>
      <c r="AS587" s="238">
        <v>12</v>
      </c>
      <c r="AT587" s="238">
        <v>22</v>
      </c>
      <c r="AV587" s="238">
        <v>13</v>
      </c>
      <c r="AW587" s="238">
        <v>21</v>
      </c>
      <c r="CT587" s="238">
        <v>442439.260011854</v>
      </c>
      <c r="CU587" s="238">
        <v>4972022.6145118997</v>
      </c>
      <c r="CV587" s="238">
        <v>44.899300969999999</v>
      </c>
      <c r="CW587" s="238">
        <v>-93.729048489999997</v>
      </c>
      <c r="CX587" s="238" t="s">
        <v>359</v>
      </c>
      <c r="CY587" s="238" t="s">
        <v>1224</v>
      </c>
    </row>
    <row r="588" spans="1:103" x14ac:dyDescent="0.25">
      <c r="A588" s="238">
        <v>525155</v>
      </c>
      <c r="B588" s="238">
        <v>3</v>
      </c>
      <c r="C588" s="238">
        <v>7</v>
      </c>
      <c r="D588" s="238">
        <v>174.03800000000001</v>
      </c>
      <c r="E588" s="238">
        <v>27</v>
      </c>
      <c r="F588" s="238" t="s">
        <v>1119</v>
      </c>
      <c r="H588" s="238" t="s">
        <v>354</v>
      </c>
      <c r="I588" s="238">
        <v>25</v>
      </c>
      <c r="K588" s="238">
        <v>17005971</v>
      </c>
      <c r="M588" s="238">
        <v>12</v>
      </c>
      <c r="N588" s="238">
        <v>11</v>
      </c>
      <c r="O588" s="238">
        <v>2017</v>
      </c>
      <c r="P588" s="238" t="s">
        <v>361</v>
      </c>
      <c r="Q588" s="238">
        <v>9</v>
      </c>
      <c r="S588" s="238">
        <v>5</v>
      </c>
      <c r="T588" s="238">
        <v>0</v>
      </c>
      <c r="U588" s="238">
        <v>3</v>
      </c>
      <c r="W588" s="238">
        <v>25</v>
      </c>
      <c r="X588" s="238">
        <v>2</v>
      </c>
      <c r="Y588" s="238">
        <v>1</v>
      </c>
      <c r="Z588" s="238">
        <v>2</v>
      </c>
      <c r="AB588" s="238">
        <v>1</v>
      </c>
      <c r="AC588" s="238">
        <v>98</v>
      </c>
      <c r="AD588" s="238" t="s">
        <v>581</v>
      </c>
      <c r="AF588" s="238" t="s">
        <v>426</v>
      </c>
      <c r="AG588" s="238">
        <v>90</v>
      </c>
      <c r="AH588" s="238">
        <v>2</v>
      </c>
      <c r="AI588" s="238">
        <v>3</v>
      </c>
      <c r="AJ588" s="238">
        <v>4</v>
      </c>
      <c r="AK588" s="238">
        <v>21</v>
      </c>
      <c r="AL588" s="238">
        <v>30</v>
      </c>
      <c r="AM588" s="238" t="s">
        <v>354</v>
      </c>
      <c r="AN588" s="238">
        <v>5</v>
      </c>
      <c r="AO588" s="238">
        <v>90</v>
      </c>
      <c r="AS588" s="238">
        <v>12</v>
      </c>
      <c r="AT588" s="238">
        <v>9</v>
      </c>
      <c r="AU588" s="238">
        <v>55</v>
      </c>
      <c r="AV588" s="238">
        <v>11</v>
      </c>
      <c r="AW588" s="238">
        <v>21</v>
      </c>
      <c r="AX588" s="238">
        <v>2</v>
      </c>
      <c r="AY588" s="238">
        <v>2</v>
      </c>
      <c r="AZ588" s="238">
        <v>3</v>
      </c>
      <c r="BA588" s="238">
        <v>21</v>
      </c>
      <c r="BB588" s="238">
        <v>18</v>
      </c>
      <c r="BC588" s="238" t="s">
        <v>363</v>
      </c>
      <c r="BD588" s="238">
        <v>5</v>
      </c>
      <c r="BE588" s="238">
        <v>1</v>
      </c>
      <c r="BI588" s="238">
        <v>12</v>
      </c>
      <c r="BJ588" s="238">
        <v>9</v>
      </c>
      <c r="BK588" s="238">
        <v>55</v>
      </c>
      <c r="BL588" s="238">
        <v>11</v>
      </c>
      <c r="BM588" s="238">
        <v>21</v>
      </c>
      <c r="BN588" s="238">
        <v>2</v>
      </c>
      <c r="BO588" s="238">
        <v>4</v>
      </c>
      <c r="BP588" s="238">
        <v>3</v>
      </c>
      <c r="BQ588" s="238">
        <v>21</v>
      </c>
      <c r="BR588" s="238">
        <v>56</v>
      </c>
      <c r="BS588" s="238" t="s">
        <v>363</v>
      </c>
      <c r="BT588" s="238">
        <v>5</v>
      </c>
      <c r="BU588" s="238">
        <v>1</v>
      </c>
      <c r="BY588" s="238">
        <v>12</v>
      </c>
      <c r="BZ588" s="238">
        <v>9</v>
      </c>
      <c r="CB588" s="238">
        <v>11</v>
      </c>
      <c r="CC588" s="238">
        <v>21</v>
      </c>
      <c r="CT588" s="238">
        <v>442531.06879269303</v>
      </c>
      <c r="CU588" s="238">
        <v>4971993.0420633499</v>
      </c>
      <c r="CV588" s="238">
        <v>44.899042190000003</v>
      </c>
      <c r="CW588" s="238">
        <v>-93.727882399999999</v>
      </c>
      <c r="CX588" s="238" t="s">
        <v>359</v>
      </c>
      <c r="CY588" s="238" t="s">
        <v>1225</v>
      </c>
    </row>
    <row r="589" spans="1:103" x14ac:dyDescent="0.25">
      <c r="A589" s="238">
        <v>10723614</v>
      </c>
      <c r="B589" s="238">
        <v>3</v>
      </c>
      <c r="C589" s="238">
        <v>7</v>
      </c>
      <c r="D589" s="238">
        <v>174.08099999999999</v>
      </c>
      <c r="E589" s="238">
        <v>27</v>
      </c>
      <c r="F589" s="238" t="s">
        <v>1119</v>
      </c>
      <c r="H589" s="238" t="s">
        <v>354</v>
      </c>
      <c r="I589" s="238">
        <v>25</v>
      </c>
      <c r="K589" s="238">
        <v>11003800</v>
      </c>
      <c r="L589" s="238">
        <v>111770149</v>
      </c>
      <c r="M589" s="238">
        <v>6</v>
      </c>
      <c r="N589" s="238">
        <v>26</v>
      </c>
      <c r="O589" s="238">
        <v>2011</v>
      </c>
      <c r="P589" s="238" t="s">
        <v>366</v>
      </c>
      <c r="Q589" s="238">
        <v>21</v>
      </c>
      <c r="S589" s="238">
        <v>5</v>
      </c>
      <c r="T589" s="238">
        <v>0</v>
      </c>
      <c r="U589" s="238">
        <v>1</v>
      </c>
      <c r="V589" s="238">
        <v>8</v>
      </c>
      <c r="W589" s="238">
        <v>16</v>
      </c>
      <c r="X589" s="238">
        <v>2</v>
      </c>
      <c r="Y589" s="238">
        <v>6</v>
      </c>
      <c r="Z589" s="238">
        <v>2</v>
      </c>
      <c r="AB589" s="238">
        <v>1</v>
      </c>
      <c r="AC589" s="238">
        <v>98</v>
      </c>
      <c r="AD589" s="238" t="s">
        <v>430</v>
      </c>
      <c r="AE589" s="238" t="s">
        <v>1226</v>
      </c>
      <c r="AF589" s="238" t="s">
        <v>426</v>
      </c>
      <c r="AG589" s="238">
        <v>4</v>
      </c>
      <c r="AH589" s="238">
        <v>2</v>
      </c>
      <c r="AI589" s="238">
        <v>2</v>
      </c>
      <c r="AJ589" s="238">
        <v>3</v>
      </c>
      <c r="AK589" s="238">
        <v>21</v>
      </c>
      <c r="AL589" s="238">
        <v>16</v>
      </c>
      <c r="AM589" s="238" t="s">
        <v>363</v>
      </c>
      <c r="AN589" s="238">
        <v>5</v>
      </c>
      <c r="AO589" s="238">
        <v>1</v>
      </c>
      <c r="AS589" s="238">
        <v>7</v>
      </c>
      <c r="AT589" s="238">
        <v>98</v>
      </c>
      <c r="AU589" s="238">
        <v>55</v>
      </c>
      <c r="AV589" s="238">
        <v>11</v>
      </c>
      <c r="AW589" s="238">
        <v>21</v>
      </c>
      <c r="CT589" s="238">
        <v>442598</v>
      </c>
      <c r="CU589" s="238">
        <v>4971976</v>
      </c>
      <c r="CV589" s="238">
        <v>44.898894200000001</v>
      </c>
      <c r="CW589" s="238">
        <v>-93.727028399999995</v>
      </c>
      <c r="CX589" s="238" t="s">
        <v>359</v>
      </c>
      <c r="CY589" s="238" t="s">
        <v>1227</v>
      </c>
    </row>
    <row r="590" spans="1:103" x14ac:dyDescent="0.25">
      <c r="A590" s="238">
        <v>10741074</v>
      </c>
      <c r="B590" s="238">
        <v>3</v>
      </c>
      <c r="C590" s="238">
        <v>7</v>
      </c>
      <c r="D590" s="238">
        <v>174.08099999999999</v>
      </c>
      <c r="E590" s="238">
        <v>27</v>
      </c>
      <c r="F590" s="238" t="s">
        <v>1119</v>
      </c>
      <c r="H590" s="238" t="s">
        <v>354</v>
      </c>
      <c r="I590" s="238">
        <v>25</v>
      </c>
      <c r="K590" s="238">
        <v>11004903</v>
      </c>
      <c r="L590" s="238">
        <v>112270086</v>
      </c>
      <c r="M590" s="238">
        <v>8</v>
      </c>
      <c r="N590" s="238">
        <v>15</v>
      </c>
      <c r="O590" s="238">
        <v>2011</v>
      </c>
      <c r="P590" s="238" t="s">
        <v>361</v>
      </c>
      <c r="Q590" s="238">
        <v>6</v>
      </c>
      <c r="S590" s="238">
        <v>5</v>
      </c>
      <c r="T590" s="238">
        <v>0</v>
      </c>
      <c r="U590" s="238">
        <v>1</v>
      </c>
      <c r="V590" s="238">
        <v>8</v>
      </c>
      <c r="W590" s="238">
        <v>16</v>
      </c>
      <c r="X590" s="238">
        <v>2</v>
      </c>
      <c r="Y590" s="238">
        <v>2</v>
      </c>
      <c r="Z590" s="238">
        <v>1</v>
      </c>
      <c r="AB590" s="238">
        <v>1</v>
      </c>
      <c r="AC590" s="238">
        <v>98</v>
      </c>
      <c r="AD590" s="238" t="s">
        <v>430</v>
      </c>
      <c r="AE590" s="238" t="s">
        <v>1228</v>
      </c>
      <c r="AF590" s="238" t="s">
        <v>426</v>
      </c>
      <c r="AG590" s="238">
        <v>4</v>
      </c>
      <c r="AH590" s="238">
        <v>2</v>
      </c>
      <c r="AI590" s="238">
        <v>2</v>
      </c>
      <c r="AJ590" s="238">
        <v>4</v>
      </c>
      <c r="AK590" s="238">
        <v>21</v>
      </c>
      <c r="AL590" s="238">
        <v>53</v>
      </c>
      <c r="AM590" s="238" t="s">
        <v>363</v>
      </c>
      <c r="AN590" s="238">
        <v>5</v>
      </c>
      <c r="AO590" s="238">
        <v>1</v>
      </c>
      <c r="AS590" s="238">
        <v>7</v>
      </c>
      <c r="AT590" s="238">
        <v>98</v>
      </c>
      <c r="AU590" s="238">
        <v>55</v>
      </c>
      <c r="AV590" s="238">
        <v>11</v>
      </c>
      <c r="AW590" s="238">
        <v>21</v>
      </c>
      <c r="CT590" s="238">
        <v>442598</v>
      </c>
      <c r="CU590" s="238">
        <v>4971976</v>
      </c>
      <c r="CV590" s="238">
        <v>44.898894200000001</v>
      </c>
      <c r="CW590" s="238">
        <v>-93.727028399999995</v>
      </c>
      <c r="CX590" s="238" t="s">
        <v>359</v>
      </c>
      <c r="CY590" s="238" t="s">
        <v>1229</v>
      </c>
    </row>
    <row r="591" spans="1:103" x14ac:dyDescent="0.25">
      <c r="A591" s="238">
        <v>10761558</v>
      </c>
      <c r="B591" s="238">
        <v>3</v>
      </c>
      <c r="C591" s="238">
        <v>7</v>
      </c>
      <c r="D591" s="238">
        <v>174.08099999999999</v>
      </c>
      <c r="E591" s="238">
        <v>27</v>
      </c>
      <c r="F591" s="238" t="s">
        <v>1119</v>
      </c>
      <c r="H591" s="238" t="s">
        <v>354</v>
      </c>
      <c r="I591" s="238">
        <v>25</v>
      </c>
      <c r="K591" s="238">
        <v>11007374</v>
      </c>
      <c r="L591" s="238">
        <v>113400027</v>
      </c>
      <c r="M591" s="238">
        <v>12</v>
      </c>
      <c r="N591" s="238">
        <v>6</v>
      </c>
      <c r="O591" s="238">
        <v>2011</v>
      </c>
      <c r="P591" s="238" t="s">
        <v>368</v>
      </c>
      <c r="Q591" s="238">
        <v>4</v>
      </c>
      <c r="S591" s="238">
        <v>5</v>
      </c>
      <c r="T591" s="238">
        <v>0</v>
      </c>
      <c r="U591" s="238">
        <v>1</v>
      </c>
      <c r="V591" s="238">
        <v>90</v>
      </c>
      <c r="W591" s="238">
        <v>16</v>
      </c>
      <c r="X591" s="238">
        <v>4</v>
      </c>
      <c r="Y591" s="238">
        <v>6</v>
      </c>
      <c r="Z591" s="238">
        <v>1</v>
      </c>
      <c r="AB591" s="238">
        <v>1</v>
      </c>
      <c r="AC591" s="238">
        <v>98</v>
      </c>
      <c r="AD591" s="238" t="s">
        <v>430</v>
      </c>
      <c r="AE591" s="238" t="s">
        <v>1228</v>
      </c>
      <c r="AF591" s="238" t="s">
        <v>426</v>
      </c>
      <c r="AG591" s="238">
        <v>4</v>
      </c>
      <c r="AH591" s="238">
        <v>2</v>
      </c>
      <c r="AI591" s="238">
        <v>2</v>
      </c>
      <c r="AJ591" s="238">
        <v>3</v>
      </c>
      <c r="AK591" s="238">
        <v>21</v>
      </c>
      <c r="AL591" s="238">
        <v>61</v>
      </c>
      <c r="AM591" s="238" t="s">
        <v>354</v>
      </c>
      <c r="AN591" s="238">
        <v>5</v>
      </c>
      <c r="AO591" s="238">
        <v>1</v>
      </c>
      <c r="AS591" s="238">
        <v>7</v>
      </c>
      <c r="AT591" s="238">
        <v>98</v>
      </c>
      <c r="AU591" s="238">
        <v>55</v>
      </c>
      <c r="AV591" s="238">
        <v>11</v>
      </c>
      <c r="AW591" s="238">
        <v>21</v>
      </c>
      <c r="CT591" s="238">
        <v>442598</v>
      </c>
      <c r="CU591" s="238">
        <v>4971976</v>
      </c>
      <c r="CV591" s="238">
        <v>44.898894200000001</v>
      </c>
      <c r="CW591" s="238">
        <v>-93.727028399999995</v>
      </c>
      <c r="CX591" s="238" t="s">
        <v>359</v>
      </c>
      <c r="CY591" s="238" t="s">
        <v>1230</v>
      </c>
    </row>
    <row r="592" spans="1:103" x14ac:dyDescent="0.25">
      <c r="A592" s="238">
        <v>10988552</v>
      </c>
      <c r="B592" s="238">
        <v>3</v>
      </c>
      <c r="C592" s="238">
        <v>7</v>
      </c>
      <c r="D592" s="238">
        <v>174.08099999999999</v>
      </c>
      <c r="E592" s="238">
        <v>27</v>
      </c>
      <c r="F592" s="238" t="s">
        <v>1119</v>
      </c>
      <c r="H592" s="238" t="s">
        <v>354</v>
      </c>
      <c r="I592" s="238">
        <v>25</v>
      </c>
      <c r="K592" s="238">
        <v>14005352</v>
      </c>
      <c r="L592" s="238">
        <v>142940024</v>
      </c>
      <c r="M592" s="238">
        <v>10</v>
      </c>
      <c r="N592" s="238">
        <v>20</v>
      </c>
      <c r="O592" s="238">
        <v>2014</v>
      </c>
      <c r="P592" s="238" t="s">
        <v>361</v>
      </c>
      <c r="Q592" s="238">
        <v>20</v>
      </c>
      <c r="S592" s="238">
        <v>5</v>
      </c>
      <c r="T592" s="238">
        <v>0</v>
      </c>
      <c r="U592" s="238">
        <v>1</v>
      </c>
      <c r="V592" s="238">
        <v>90</v>
      </c>
      <c r="W592" s="238">
        <v>16</v>
      </c>
      <c r="X592" s="238">
        <v>2</v>
      </c>
      <c r="Y592" s="238">
        <v>6</v>
      </c>
      <c r="Z592" s="238">
        <v>1</v>
      </c>
      <c r="AA592" s="238">
        <v>1</v>
      </c>
      <c r="AB592" s="238">
        <v>1</v>
      </c>
      <c r="AC592" s="238">
        <v>98</v>
      </c>
      <c r="AD592" s="238" t="s">
        <v>430</v>
      </c>
      <c r="AE592" s="238" t="s">
        <v>1226</v>
      </c>
      <c r="AF592" s="238" t="s">
        <v>426</v>
      </c>
      <c r="AG592" s="238">
        <v>4</v>
      </c>
      <c r="AH592" s="238">
        <v>2</v>
      </c>
      <c r="AI592" s="238">
        <v>4</v>
      </c>
      <c r="AJ592" s="238">
        <v>4</v>
      </c>
      <c r="AK592" s="238">
        <v>21</v>
      </c>
      <c r="AL592" s="238">
        <v>70</v>
      </c>
      <c r="AM592" s="238" t="s">
        <v>354</v>
      </c>
      <c r="AN592" s="238">
        <v>5</v>
      </c>
      <c r="AO592" s="238">
        <v>1</v>
      </c>
      <c r="AP592" s="238">
        <v>1</v>
      </c>
      <c r="AS592" s="238">
        <v>7</v>
      </c>
      <c r="AT592" s="238">
        <v>98</v>
      </c>
      <c r="AU592" s="238">
        <v>55</v>
      </c>
      <c r="AV592" s="238">
        <v>11</v>
      </c>
      <c r="AW592" s="238">
        <v>20</v>
      </c>
      <c r="CT592" s="238">
        <v>442598</v>
      </c>
      <c r="CU592" s="238">
        <v>4971976</v>
      </c>
      <c r="CV592" s="238">
        <v>44.898894200000001</v>
      </c>
      <c r="CW592" s="238">
        <v>-93.727028399999995</v>
      </c>
      <c r="CX592" s="238" t="s">
        <v>359</v>
      </c>
      <c r="CY592" s="238" t="s">
        <v>1231</v>
      </c>
    </row>
    <row r="593" spans="1:103" x14ac:dyDescent="0.25">
      <c r="A593" s="238">
        <v>10722130</v>
      </c>
      <c r="B593" s="238">
        <v>3</v>
      </c>
      <c r="C593" s="238">
        <v>7</v>
      </c>
      <c r="D593" s="238">
        <v>174.102</v>
      </c>
      <c r="E593" s="238">
        <v>27</v>
      </c>
      <c r="F593" s="238" t="s">
        <v>1119</v>
      </c>
      <c r="H593" s="238" t="s">
        <v>354</v>
      </c>
      <c r="I593" s="238">
        <v>25</v>
      </c>
      <c r="K593" s="238">
        <v>11003213</v>
      </c>
      <c r="L593" s="238">
        <v>111530096</v>
      </c>
      <c r="M593" s="238">
        <v>6</v>
      </c>
      <c r="N593" s="238">
        <v>2</v>
      </c>
      <c r="O593" s="238">
        <v>2011</v>
      </c>
      <c r="P593" s="238" t="s">
        <v>384</v>
      </c>
      <c r="Q593" s="238">
        <v>6</v>
      </c>
      <c r="S593" s="238">
        <v>5</v>
      </c>
      <c r="T593" s="238">
        <v>0</v>
      </c>
      <c r="U593" s="238">
        <v>1</v>
      </c>
      <c r="V593" s="238">
        <v>8</v>
      </c>
      <c r="W593" s="238">
        <v>16</v>
      </c>
      <c r="X593" s="238">
        <v>2</v>
      </c>
      <c r="Y593" s="238">
        <v>1</v>
      </c>
      <c r="Z593" s="238">
        <v>1</v>
      </c>
      <c r="AA593" s="238">
        <v>1</v>
      </c>
      <c r="AB593" s="238">
        <v>1</v>
      </c>
      <c r="AC593" s="238">
        <v>98</v>
      </c>
      <c r="AD593" s="238" t="s">
        <v>1232</v>
      </c>
      <c r="AE593" s="238" t="s">
        <v>1232</v>
      </c>
      <c r="AF593" s="238" t="s">
        <v>426</v>
      </c>
      <c r="AG593" s="238">
        <v>4</v>
      </c>
      <c r="AH593" s="238">
        <v>2</v>
      </c>
      <c r="AI593" s="238">
        <v>2</v>
      </c>
      <c r="AJ593" s="238">
        <v>3</v>
      </c>
      <c r="AK593" s="238">
        <v>21</v>
      </c>
      <c r="AL593" s="238">
        <v>63</v>
      </c>
      <c r="AM593" s="238" t="s">
        <v>363</v>
      </c>
      <c r="AN593" s="238">
        <v>5</v>
      </c>
      <c r="AO593" s="238">
        <v>1</v>
      </c>
      <c r="AP593" s="238">
        <v>1</v>
      </c>
      <c r="AS593" s="238">
        <v>7</v>
      </c>
      <c r="AT593" s="238">
        <v>98</v>
      </c>
      <c r="AU593" s="238">
        <v>55</v>
      </c>
      <c r="AV593" s="238">
        <v>11</v>
      </c>
      <c r="AW593" s="238">
        <v>21</v>
      </c>
      <c r="CT593" s="238">
        <v>442631</v>
      </c>
      <c r="CU593" s="238">
        <v>4971969</v>
      </c>
      <c r="CV593" s="238">
        <v>44.898831600000001</v>
      </c>
      <c r="CW593" s="238">
        <v>-93.726610199999996</v>
      </c>
      <c r="CX593" s="238" t="s">
        <v>359</v>
      </c>
      <c r="CY593" s="238" t="s">
        <v>1233</v>
      </c>
    </row>
    <row r="594" spans="1:103" x14ac:dyDescent="0.25">
      <c r="A594" s="238">
        <v>10838955</v>
      </c>
      <c r="B594" s="238">
        <v>3</v>
      </c>
      <c r="C594" s="238">
        <v>7</v>
      </c>
      <c r="D594" s="238">
        <v>174.10900000000001</v>
      </c>
      <c r="E594" s="238">
        <v>27</v>
      </c>
      <c r="F594" s="238" t="s">
        <v>1119</v>
      </c>
      <c r="H594" s="238" t="s">
        <v>354</v>
      </c>
      <c r="I594" s="238">
        <v>25</v>
      </c>
      <c r="K594" s="238">
        <v>12006698</v>
      </c>
      <c r="L594" s="238">
        <v>123420309</v>
      </c>
      <c r="M594" s="238">
        <v>12</v>
      </c>
      <c r="N594" s="238">
        <v>7</v>
      </c>
      <c r="O594" s="238">
        <v>2012</v>
      </c>
      <c r="P594" s="238" t="s">
        <v>362</v>
      </c>
      <c r="Q594" s="238">
        <v>16</v>
      </c>
      <c r="S594" s="238">
        <v>5</v>
      </c>
      <c r="T594" s="238">
        <v>0</v>
      </c>
      <c r="U594" s="238">
        <v>3</v>
      </c>
      <c r="V594" s="238">
        <v>11</v>
      </c>
      <c r="W594" s="238">
        <v>10</v>
      </c>
      <c r="X594" s="238">
        <v>2</v>
      </c>
      <c r="Y594" s="238">
        <v>6</v>
      </c>
      <c r="Z594" s="238">
        <v>4</v>
      </c>
      <c r="AB594" s="238">
        <v>5</v>
      </c>
      <c r="AC594" s="238">
        <v>98</v>
      </c>
      <c r="AD594" s="238" t="s">
        <v>430</v>
      </c>
      <c r="AE594" s="238" t="s">
        <v>1228</v>
      </c>
      <c r="AF594" s="238" t="s">
        <v>426</v>
      </c>
      <c r="AG594" s="238">
        <v>6</v>
      </c>
      <c r="AH594" s="238">
        <v>2</v>
      </c>
      <c r="AI594" s="238">
        <v>2</v>
      </c>
      <c r="AJ594" s="238">
        <v>4</v>
      </c>
      <c r="AK594" s="238">
        <v>21</v>
      </c>
      <c r="AL594" s="238">
        <v>47</v>
      </c>
      <c r="AM594" s="238" t="s">
        <v>354</v>
      </c>
      <c r="AN594" s="238">
        <v>5</v>
      </c>
      <c r="AO594" s="238">
        <v>15</v>
      </c>
      <c r="AP594" s="238">
        <v>72</v>
      </c>
      <c r="AS594" s="238">
        <v>7</v>
      </c>
      <c r="AT594" s="238">
        <v>98</v>
      </c>
      <c r="AU594" s="238">
        <v>55</v>
      </c>
      <c r="AV594" s="238">
        <v>11</v>
      </c>
      <c r="AW594" s="238">
        <v>20</v>
      </c>
      <c r="AX594" s="238">
        <v>2</v>
      </c>
      <c r="AY594" s="238">
        <v>4</v>
      </c>
      <c r="AZ594" s="238">
        <v>3</v>
      </c>
      <c r="BA594" s="238">
        <v>21</v>
      </c>
      <c r="BB594" s="238">
        <v>30</v>
      </c>
      <c r="BC594" s="238" t="s">
        <v>363</v>
      </c>
      <c r="BD594" s="238">
        <v>5</v>
      </c>
      <c r="BE594" s="238">
        <v>1</v>
      </c>
      <c r="BI594" s="238">
        <v>7</v>
      </c>
      <c r="BJ594" s="238">
        <v>98</v>
      </c>
      <c r="BK594" s="238">
        <v>55</v>
      </c>
      <c r="BL594" s="238">
        <v>11</v>
      </c>
      <c r="BM594" s="238">
        <v>20</v>
      </c>
      <c r="BN594" s="238">
        <v>2</v>
      </c>
      <c r="BO594" s="238">
        <v>3</v>
      </c>
      <c r="BP594" s="238">
        <v>3</v>
      </c>
      <c r="BQ594" s="238">
        <v>21</v>
      </c>
      <c r="BR594" s="238">
        <v>18</v>
      </c>
      <c r="BS594" s="238" t="s">
        <v>363</v>
      </c>
      <c r="BT594" s="238">
        <v>5</v>
      </c>
      <c r="BU594" s="238">
        <v>1</v>
      </c>
      <c r="BY594" s="238">
        <v>7</v>
      </c>
      <c r="BZ594" s="238">
        <v>98</v>
      </c>
      <c r="CA594" s="238">
        <v>55</v>
      </c>
      <c r="CB594" s="238">
        <v>11</v>
      </c>
      <c r="CC594" s="238">
        <v>20</v>
      </c>
      <c r="CT594" s="238">
        <v>442643</v>
      </c>
      <c r="CU594" s="238">
        <v>4971967</v>
      </c>
      <c r="CV594" s="238">
        <v>44.898814899999998</v>
      </c>
      <c r="CW594" s="238">
        <v>-93.726467999999997</v>
      </c>
      <c r="CX594" s="238" t="s">
        <v>359</v>
      </c>
      <c r="CY594" s="238" t="e">
        <v>#NAME?</v>
      </c>
    </row>
    <row r="595" spans="1:103" x14ac:dyDescent="0.25">
      <c r="A595" s="238">
        <v>10717048</v>
      </c>
      <c r="B595" s="238">
        <v>3</v>
      </c>
      <c r="C595" s="238">
        <v>7</v>
      </c>
      <c r="D595" s="238">
        <v>174.11799999999999</v>
      </c>
      <c r="E595" s="238">
        <v>27</v>
      </c>
      <c r="F595" s="238" t="s">
        <v>1119</v>
      </c>
      <c r="H595" s="238" t="s">
        <v>354</v>
      </c>
      <c r="I595" s="238">
        <v>25</v>
      </c>
      <c r="K595" s="238">
        <v>11001215</v>
      </c>
      <c r="L595" s="238">
        <v>110630196</v>
      </c>
      <c r="M595" s="238">
        <v>3</v>
      </c>
      <c r="N595" s="238">
        <v>4</v>
      </c>
      <c r="O595" s="238">
        <v>2011</v>
      </c>
      <c r="P595" s="238" t="s">
        <v>362</v>
      </c>
      <c r="Q595" s="238">
        <v>18</v>
      </c>
      <c r="S595" s="238">
        <v>5</v>
      </c>
      <c r="T595" s="238">
        <v>0</v>
      </c>
      <c r="U595" s="238">
        <v>1</v>
      </c>
      <c r="V595" s="238">
        <v>8</v>
      </c>
      <c r="W595" s="238">
        <v>16</v>
      </c>
      <c r="X595" s="238">
        <v>2</v>
      </c>
      <c r="Y595" s="238">
        <v>6</v>
      </c>
      <c r="Z595" s="238">
        <v>2</v>
      </c>
      <c r="AB595" s="238">
        <v>1</v>
      </c>
      <c r="AC595" s="238">
        <v>98</v>
      </c>
      <c r="AD595" s="238" t="s">
        <v>1234</v>
      </c>
      <c r="AE595" s="238" t="s">
        <v>1228</v>
      </c>
      <c r="AF595" s="238" t="s">
        <v>426</v>
      </c>
      <c r="AG595" s="238">
        <v>4</v>
      </c>
      <c r="AH595" s="238">
        <v>2</v>
      </c>
      <c r="AI595" s="238">
        <v>2</v>
      </c>
      <c r="AJ595" s="238">
        <v>4</v>
      </c>
      <c r="AK595" s="238">
        <v>21</v>
      </c>
      <c r="AL595" s="238">
        <v>59</v>
      </c>
      <c r="AM595" s="238" t="s">
        <v>363</v>
      </c>
      <c r="AN595" s="238">
        <v>5</v>
      </c>
      <c r="AO595" s="238">
        <v>1</v>
      </c>
      <c r="AS595" s="238">
        <v>7</v>
      </c>
      <c r="AT595" s="238">
        <v>98</v>
      </c>
      <c r="AU595" s="238">
        <v>55</v>
      </c>
      <c r="AV595" s="238">
        <v>11</v>
      </c>
      <c r="AW595" s="238">
        <v>20</v>
      </c>
      <c r="CT595" s="238">
        <v>442657</v>
      </c>
      <c r="CU595" s="238">
        <v>4971965</v>
      </c>
      <c r="CV595" s="238">
        <v>44.898799500000003</v>
      </c>
      <c r="CW595" s="238">
        <v>-93.7262834</v>
      </c>
      <c r="CX595" s="238" t="s">
        <v>359</v>
      </c>
      <c r="CY595" s="238" t="s">
        <v>1235</v>
      </c>
    </row>
    <row r="596" spans="1:103" x14ac:dyDescent="0.25">
      <c r="A596" s="238">
        <v>404839</v>
      </c>
      <c r="B596" s="238">
        <v>3</v>
      </c>
      <c r="C596" s="238">
        <v>7</v>
      </c>
      <c r="D596" s="238">
        <v>174.16900000000001</v>
      </c>
      <c r="E596" s="238">
        <v>27</v>
      </c>
      <c r="F596" s="238" t="s">
        <v>1119</v>
      </c>
      <c r="H596" s="238" t="s">
        <v>354</v>
      </c>
      <c r="I596" s="238">
        <v>25</v>
      </c>
      <c r="K596" s="238">
        <v>16005501</v>
      </c>
      <c r="M596" s="238">
        <v>12</v>
      </c>
      <c r="N596" s="238">
        <v>16</v>
      </c>
      <c r="O596" s="238">
        <v>2016</v>
      </c>
      <c r="P596" s="238" t="s">
        <v>362</v>
      </c>
      <c r="Q596" s="238">
        <v>10</v>
      </c>
      <c r="R596" s="238">
        <v>98</v>
      </c>
      <c r="S596" s="238">
        <v>5</v>
      </c>
      <c r="T596" s="238">
        <v>0</v>
      </c>
      <c r="U596" s="238">
        <v>1</v>
      </c>
      <c r="W596" s="238">
        <v>69</v>
      </c>
      <c r="X596" s="238">
        <v>2</v>
      </c>
      <c r="Y596" s="238">
        <v>1</v>
      </c>
      <c r="Z596" s="238">
        <v>2</v>
      </c>
      <c r="AB596" s="238">
        <v>5</v>
      </c>
      <c r="AC596" s="238">
        <v>98</v>
      </c>
      <c r="AD596" s="238" t="s">
        <v>581</v>
      </c>
      <c r="AF596" s="238" t="s">
        <v>426</v>
      </c>
      <c r="AG596" s="238">
        <v>3</v>
      </c>
      <c r="AH596" s="238">
        <v>2</v>
      </c>
      <c r="AI596" s="238">
        <v>2</v>
      </c>
      <c r="AJ596" s="238">
        <v>3</v>
      </c>
      <c r="AK596" s="238">
        <v>21</v>
      </c>
      <c r="AL596" s="238">
        <v>26</v>
      </c>
      <c r="AM596" s="238" t="s">
        <v>363</v>
      </c>
      <c r="AN596" s="238">
        <v>5</v>
      </c>
      <c r="AO596" s="238">
        <v>1</v>
      </c>
      <c r="AS596" s="238">
        <v>12</v>
      </c>
      <c r="AT596" s="238">
        <v>9</v>
      </c>
      <c r="AU596" s="238">
        <v>55</v>
      </c>
      <c r="AV596" s="238">
        <v>11</v>
      </c>
      <c r="AW596" s="238">
        <v>23</v>
      </c>
      <c r="CT596" s="238">
        <v>442738.50254089403</v>
      </c>
      <c r="CU596" s="238">
        <v>4971957.53221469</v>
      </c>
      <c r="CV596" s="238">
        <v>44.89873927</v>
      </c>
      <c r="CW596" s="238">
        <v>-93.725251299999996</v>
      </c>
      <c r="CX596" s="238" t="s">
        <v>359</v>
      </c>
      <c r="CY596" s="238" t="s">
        <v>1236</v>
      </c>
    </row>
    <row r="597" spans="1:103" x14ac:dyDescent="0.25">
      <c r="A597" s="238">
        <v>10798813</v>
      </c>
      <c r="B597" s="238">
        <v>3</v>
      </c>
      <c r="C597" s="238">
        <v>7</v>
      </c>
      <c r="D597" s="238">
        <v>174.17599999999999</v>
      </c>
      <c r="E597" s="238">
        <v>27</v>
      </c>
      <c r="F597" s="238" t="s">
        <v>1119</v>
      </c>
      <c r="H597" s="238" t="s">
        <v>354</v>
      </c>
      <c r="I597" s="238">
        <v>25</v>
      </c>
      <c r="K597" s="238">
        <v>12003522</v>
      </c>
      <c r="L597" s="238">
        <v>121780003</v>
      </c>
      <c r="M597" s="238">
        <v>6</v>
      </c>
      <c r="N597" s="238">
        <v>25</v>
      </c>
      <c r="O597" s="238">
        <v>2012</v>
      </c>
      <c r="P597" s="238" t="s">
        <v>361</v>
      </c>
      <c r="Q597" s="238">
        <v>22</v>
      </c>
      <c r="S597" s="238">
        <v>4</v>
      </c>
      <c r="T597" s="238">
        <v>0</v>
      </c>
      <c r="U597" s="238">
        <v>1</v>
      </c>
      <c r="V597" s="238">
        <v>10</v>
      </c>
      <c r="W597" s="238">
        <v>32</v>
      </c>
      <c r="X597" s="238">
        <v>2</v>
      </c>
      <c r="Y597" s="238">
        <v>6</v>
      </c>
      <c r="Z597" s="238">
        <v>1</v>
      </c>
      <c r="AA597" s="238">
        <v>1</v>
      </c>
      <c r="AB597" s="238">
        <v>1</v>
      </c>
      <c r="AC597" s="238">
        <v>98</v>
      </c>
      <c r="AD597" s="238" t="s">
        <v>765</v>
      </c>
      <c r="AE597" s="238" t="s">
        <v>1237</v>
      </c>
      <c r="AF597" s="238" t="s">
        <v>426</v>
      </c>
      <c r="AG597" s="238">
        <v>3</v>
      </c>
      <c r="AH597" s="238">
        <v>2</v>
      </c>
      <c r="AI597" s="238">
        <v>2</v>
      </c>
      <c r="AJ597" s="238">
        <v>4</v>
      </c>
      <c r="AK597" s="238">
        <v>21</v>
      </c>
      <c r="AL597" s="238">
        <v>16</v>
      </c>
      <c r="AM597" s="238" t="s">
        <v>354</v>
      </c>
      <c r="AN597" s="238">
        <v>5</v>
      </c>
      <c r="AO597" s="238">
        <v>15</v>
      </c>
      <c r="AP597" s="238">
        <v>15</v>
      </c>
      <c r="AS597" s="238">
        <v>7</v>
      </c>
      <c r="AT597" s="238">
        <v>98</v>
      </c>
      <c r="AU597" s="238">
        <v>55</v>
      </c>
      <c r="AV597" s="238">
        <v>11</v>
      </c>
      <c r="AW597" s="238">
        <v>21</v>
      </c>
      <c r="CT597" s="238">
        <v>442749</v>
      </c>
      <c r="CU597" s="238">
        <v>4971953</v>
      </c>
      <c r="CV597" s="238">
        <v>44.898701799999998</v>
      </c>
      <c r="CW597" s="238">
        <v>-93.725113899999997</v>
      </c>
      <c r="CX597" s="238" t="s">
        <v>359</v>
      </c>
      <c r="CY597" s="238" t="s">
        <v>1238</v>
      </c>
    </row>
    <row r="598" spans="1:103" x14ac:dyDescent="0.25">
      <c r="A598" s="238">
        <v>536339</v>
      </c>
      <c r="B598" s="238">
        <v>3</v>
      </c>
      <c r="C598" s="238">
        <v>7</v>
      </c>
      <c r="D598" s="238">
        <v>174.261</v>
      </c>
      <c r="E598" s="238">
        <v>27</v>
      </c>
      <c r="F598" s="238" t="s">
        <v>1119</v>
      </c>
      <c r="H598" s="238" t="s">
        <v>354</v>
      </c>
      <c r="I598" s="238">
        <v>25</v>
      </c>
      <c r="K598" s="238">
        <v>18000214</v>
      </c>
      <c r="M598" s="238">
        <v>1</v>
      </c>
      <c r="N598" s="238">
        <v>15</v>
      </c>
      <c r="O598" s="238">
        <v>2018</v>
      </c>
      <c r="P598" s="238" t="s">
        <v>361</v>
      </c>
      <c r="Q598" s="238">
        <v>7</v>
      </c>
      <c r="S598" s="238">
        <v>5</v>
      </c>
      <c r="T598" s="238">
        <v>0</v>
      </c>
      <c r="U598" s="238">
        <v>1</v>
      </c>
      <c r="W598" s="238">
        <v>32</v>
      </c>
      <c r="X598" s="238">
        <v>4</v>
      </c>
      <c r="Y598" s="238">
        <v>1</v>
      </c>
      <c r="Z598" s="238">
        <v>2</v>
      </c>
      <c r="AA598" s="238">
        <v>4</v>
      </c>
      <c r="AB598" s="238">
        <v>5</v>
      </c>
      <c r="AC598" s="238">
        <v>98</v>
      </c>
      <c r="AD598" s="238" t="s">
        <v>581</v>
      </c>
      <c r="AF598" s="238" t="s">
        <v>426</v>
      </c>
      <c r="AG598" s="238">
        <v>3</v>
      </c>
      <c r="AH598" s="238">
        <v>2</v>
      </c>
      <c r="AI598" s="238">
        <v>4</v>
      </c>
      <c r="AJ598" s="238">
        <v>3</v>
      </c>
      <c r="AK598" s="238">
        <v>21</v>
      </c>
      <c r="AL598" s="238">
        <v>31</v>
      </c>
      <c r="AM598" s="238" t="s">
        <v>354</v>
      </c>
      <c r="AN598" s="238">
        <v>5</v>
      </c>
      <c r="AO598" s="238">
        <v>71</v>
      </c>
      <c r="AS598" s="238">
        <v>12</v>
      </c>
      <c r="AT598" s="238">
        <v>9</v>
      </c>
      <c r="AU598" s="238">
        <v>55</v>
      </c>
      <c r="AV598" s="238">
        <v>11</v>
      </c>
      <c r="AW598" s="238">
        <v>23</v>
      </c>
      <c r="CT598" s="238">
        <v>442885.16555641801</v>
      </c>
      <c r="CU598" s="238">
        <v>4971935.8363379696</v>
      </c>
      <c r="CV598" s="238">
        <v>44.898555760000001</v>
      </c>
      <c r="CW598" s="238">
        <v>-93.723391430000007</v>
      </c>
      <c r="CX598" s="238" t="s">
        <v>359</v>
      </c>
      <c r="CY598" s="238" t="s">
        <v>1239</v>
      </c>
    </row>
    <row r="599" spans="1:103" x14ac:dyDescent="0.25">
      <c r="A599" s="238">
        <v>780918</v>
      </c>
      <c r="B599" s="238">
        <v>3</v>
      </c>
      <c r="C599" s="238">
        <v>7</v>
      </c>
      <c r="D599" s="238">
        <v>174.30699999999999</v>
      </c>
      <c r="E599" s="238">
        <v>27</v>
      </c>
      <c r="F599" s="238" t="s">
        <v>1119</v>
      </c>
      <c r="H599" s="238" t="s">
        <v>354</v>
      </c>
      <c r="I599" s="238">
        <v>25</v>
      </c>
      <c r="K599" s="238">
        <v>20000275</v>
      </c>
      <c r="L599" s="238">
        <v>200180328</v>
      </c>
      <c r="M599" s="238">
        <v>1</v>
      </c>
      <c r="N599" s="238">
        <v>18</v>
      </c>
      <c r="O599" s="238">
        <v>2020</v>
      </c>
      <c r="P599" s="238" t="s">
        <v>364</v>
      </c>
      <c r="Q599" s="238">
        <v>14</v>
      </c>
      <c r="S599" s="238">
        <v>5</v>
      </c>
      <c r="T599" s="238">
        <v>0</v>
      </c>
      <c r="U599" s="238">
        <v>2</v>
      </c>
      <c r="V599" s="238">
        <v>11</v>
      </c>
      <c r="W599" s="238">
        <v>10</v>
      </c>
      <c r="X599" s="238">
        <v>2</v>
      </c>
      <c r="Y599" s="238">
        <v>1</v>
      </c>
      <c r="Z599" s="238">
        <v>7</v>
      </c>
      <c r="AB599" s="238">
        <v>5</v>
      </c>
      <c r="AC599" s="238">
        <v>98</v>
      </c>
      <c r="AD599" s="238">
        <v>7</v>
      </c>
      <c r="AF599" s="238" t="s">
        <v>426</v>
      </c>
      <c r="AG599" s="238">
        <v>6</v>
      </c>
      <c r="AH599" s="238">
        <v>2</v>
      </c>
      <c r="AI599" s="238">
        <v>3</v>
      </c>
      <c r="AJ599" s="238">
        <v>3</v>
      </c>
      <c r="AK599" s="238">
        <v>21</v>
      </c>
      <c r="AL599" s="238">
        <v>39</v>
      </c>
      <c r="AM599" s="238" t="s">
        <v>354</v>
      </c>
      <c r="AN599" s="238">
        <v>5</v>
      </c>
      <c r="AO599" s="238">
        <v>1</v>
      </c>
      <c r="AS599" s="238">
        <v>12</v>
      </c>
      <c r="AT599" s="238">
        <v>98</v>
      </c>
      <c r="AU599" s="238">
        <v>55</v>
      </c>
      <c r="AV599" s="238">
        <v>13</v>
      </c>
      <c r="AW599" s="238">
        <v>22</v>
      </c>
      <c r="AX599" s="238">
        <v>2</v>
      </c>
      <c r="AY599" s="238">
        <v>2</v>
      </c>
      <c r="AZ599" s="238">
        <v>4</v>
      </c>
      <c r="BA599" s="238">
        <v>21</v>
      </c>
      <c r="BB599" s="238">
        <v>22</v>
      </c>
      <c r="BC599" s="238" t="s">
        <v>354</v>
      </c>
      <c r="BD599" s="238">
        <v>5</v>
      </c>
      <c r="BE599" s="238">
        <v>1</v>
      </c>
      <c r="BI599" s="238">
        <v>12</v>
      </c>
      <c r="BJ599" s="238">
        <v>98</v>
      </c>
      <c r="BK599" s="238">
        <v>55</v>
      </c>
      <c r="BL599" s="238">
        <v>12</v>
      </c>
      <c r="BM599" s="238">
        <v>22</v>
      </c>
      <c r="CT599" s="238">
        <v>442944.233055352</v>
      </c>
      <c r="CU599" s="238">
        <v>4971923.1525422996</v>
      </c>
      <c r="CV599" s="238">
        <v>44.898446319999998</v>
      </c>
      <c r="CW599" s="238">
        <v>-93.722641929999995</v>
      </c>
      <c r="CX599" s="238" t="s">
        <v>359</v>
      </c>
      <c r="CY599" s="238" t="s">
        <v>1240</v>
      </c>
    </row>
    <row r="600" spans="1:103" x14ac:dyDescent="0.25">
      <c r="A600" s="238">
        <v>10785119</v>
      </c>
      <c r="B600" s="238">
        <v>3</v>
      </c>
      <c r="C600" s="238">
        <v>7</v>
      </c>
      <c r="D600" s="238">
        <v>174.30699999999999</v>
      </c>
      <c r="E600" s="238">
        <v>27</v>
      </c>
      <c r="F600" s="238" t="s">
        <v>1119</v>
      </c>
      <c r="H600" s="238" t="s">
        <v>354</v>
      </c>
      <c r="I600" s="238">
        <v>25</v>
      </c>
      <c r="K600" s="238" t="s">
        <v>1241</v>
      </c>
      <c r="L600" s="238">
        <v>120410030</v>
      </c>
      <c r="M600" s="238">
        <v>2</v>
      </c>
      <c r="N600" s="238">
        <v>9</v>
      </c>
      <c r="O600" s="238">
        <v>2012</v>
      </c>
      <c r="P600" s="238" t="s">
        <v>384</v>
      </c>
      <c r="Q600" s="238">
        <v>16</v>
      </c>
      <c r="S600" s="238">
        <v>5</v>
      </c>
      <c r="T600" s="238">
        <v>0</v>
      </c>
      <c r="U600" s="238">
        <v>2</v>
      </c>
      <c r="V600" s="238">
        <v>10</v>
      </c>
      <c r="W600" s="238">
        <v>10</v>
      </c>
      <c r="X600" s="238">
        <v>90</v>
      </c>
      <c r="Y600" s="238">
        <v>1</v>
      </c>
      <c r="Z600" s="238">
        <v>1</v>
      </c>
      <c r="AB600" s="238">
        <v>1</v>
      </c>
      <c r="AC600" s="238">
        <v>98</v>
      </c>
      <c r="AD600" s="238" t="s">
        <v>430</v>
      </c>
      <c r="AE600" s="238" t="s">
        <v>1206</v>
      </c>
      <c r="AF600" s="238" t="s">
        <v>426</v>
      </c>
      <c r="AG600" s="238">
        <v>5</v>
      </c>
      <c r="AH600" s="238">
        <v>2</v>
      </c>
      <c r="AI600" s="238">
        <v>2</v>
      </c>
      <c r="AJ600" s="238">
        <v>4</v>
      </c>
      <c r="AK600" s="238">
        <v>7</v>
      </c>
      <c r="AL600" s="238">
        <v>59</v>
      </c>
      <c r="AM600" s="238" t="s">
        <v>363</v>
      </c>
      <c r="AN600" s="238">
        <v>5</v>
      </c>
      <c r="AO600" s="238">
        <v>2</v>
      </c>
      <c r="AS600" s="238">
        <v>3</v>
      </c>
      <c r="AT600" s="238">
        <v>22</v>
      </c>
      <c r="AU600" s="238">
        <v>50</v>
      </c>
      <c r="AV600" s="238">
        <v>11</v>
      </c>
      <c r="AW600" s="238">
        <v>21</v>
      </c>
      <c r="AX600" s="238">
        <v>2</v>
      </c>
      <c r="AY600" s="238">
        <v>2</v>
      </c>
      <c r="AZ600" s="238">
        <v>4</v>
      </c>
      <c r="BA600" s="238">
        <v>21</v>
      </c>
      <c r="BB600" s="238">
        <v>55</v>
      </c>
      <c r="BC600" s="238" t="s">
        <v>354</v>
      </c>
      <c r="BD600" s="238">
        <v>5</v>
      </c>
      <c r="BE600" s="238">
        <v>1</v>
      </c>
      <c r="BI600" s="238">
        <v>3</v>
      </c>
      <c r="BJ600" s="238">
        <v>22</v>
      </c>
      <c r="BK600" s="238">
        <v>50</v>
      </c>
      <c r="BL600" s="238">
        <v>11</v>
      </c>
      <c r="BM600" s="238">
        <v>21</v>
      </c>
      <c r="CT600" s="238">
        <v>442959</v>
      </c>
      <c r="CU600" s="238">
        <v>4971920</v>
      </c>
      <c r="CV600" s="238">
        <v>44.8984229</v>
      </c>
      <c r="CW600" s="238">
        <v>-93.722458500000002</v>
      </c>
      <c r="CX600" s="238" t="s">
        <v>359</v>
      </c>
      <c r="CY600" s="238" t="s">
        <v>1242</v>
      </c>
    </row>
    <row r="601" spans="1:103" x14ac:dyDescent="0.25">
      <c r="A601" s="238">
        <v>10708875</v>
      </c>
      <c r="B601" s="238">
        <v>3</v>
      </c>
      <c r="C601" s="238">
        <v>7</v>
      </c>
      <c r="D601" s="238">
        <v>174.36699999999999</v>
      </c>
      <c r="E601" s="238">
        <v>27</v>
      </c>
      <c r="F601" s="238" t="s">
        <v>1119</v>
      </c>
      <c r="H601" s="238" t="s">
        <v>354</v>
      </c>
      <c r="I601" s="238">
        <v>25</v>
      </c>
      <c r="K601" s="238">
        <v>11000732</v>
      </c>
      <c r="L601" s="238">
        <v>110390125</v>
      </c>
      <c r="M601" s="238">
        <v>2</v>
      </c>
      <c r="N601" s="238">
        <v>7</v>
      </c>
      <c r="O601" s="238">
        <v>2011</v>
      </c>
      <c r="P601" s="238" t="s">
        <v>361</v>
      </c>
      <c r="Q601" s="238">
        <v>5</v>
      </c>
      <c r="R601" s="238" t="s">
        <v>369</v>
      </c>
      <c r="S601" s="238">
        <v>3</v>
      </c>
      <c r="T601" s="238">
        <v>0</v>
      </c>
      <c r="U601" s="238">
        <v>3</v>
      </c>
      <c r="V601" s="238">
        <v>7</v>
      </c>
      <c r="W601" s="238">
        <v>10</v>
      </c>
      <c r="X601" s="238">
        <v>4</v>
      </c>
      <c r="Y601" s="238">
        <v>6</v>
      </c>
      <c r="Z601" s="238">
        <v>4</v>
      </c>
      <c r="AA601" s="238">
        <v>2</v>
      </c>
      <c r="AB601" s="238">
        <v>3</v>
      </c>
      <c r="AC601" s="238">
        <v>98</v>
      </c>
      <c r="AD601" s="238" t="s">
        <v>430</v>
      </c>
      <c r="AE601" s="238" t="s">
        <v>1243</v>
      </c>
      <c r="AF601" s="238" t="s">
        <v>426</v>
      </c>
      <c r="AG601" s="238">
        <v>90</v>
      </c>
      <c r="AH601" s="238">
        <v>2</v>
      </c>
      <c r="AI601" s="238">
        <v>3</v>
      </c>
      <c r="AJ601" s="238">
        <v>3</v>
      </c>
      <c r="AK601" s="238">
        <v>21</v>
      </c>
      <c r="AL601" s="238">
        <v>32</v>
      </c>
      <c r="AM601" s="238" t="s">
        <v>363</v>
      </c>
      <c r="AN601" s="238">
        <v>5</v>
      </c>
      <c r="AO601" s="238">
        <v>1</v>
      </c>
      <c r="AS601" s="238">
        <v>7</v>
      </c>
      <c r="AT601" s="238">
        <v>98</v>
      </c>
      <c r="AU601" s="238">
        <v>55</v>
      </c>
      <c r="AV601" s="238">
        <v>11</v>
      </c>
      <c r="AW601" s="238">
        <v>21</v>
      </c>
      <c r="AX601" s="238">
        <v>2</v>
      </c>
      <c r="AY601" s="238">
        <v>2</v>
      </c>
      <c r="AZ601" s="238">
        <v>3</v>
      </c>
      <c r="BA601" s="238">
        <v>21</v>
      </c>
      <c r="BB601" s="238">
        <v>38</v>
      </c>
      <c r="BC601" s="238" t="s">
        <v>363</v>
      </c>
      <c r="BD601" s="238">
        <v>5</v>
      </c>
      <c r="BE601" s="238">
        <v>1</v>
      </c>
      <c r="BI601" s="238">
        <v>7</v>
      </c>
      <c r="BJ601" s="238">
        <v>98</v>
      </c>
      <c r="BK601" s="238">
        <v>55</v>
      </c>
      <c r="BL601" s="238">
        <v>11</v>
      </c>
      <c r="BM601" s="238">
        <v>21</v>
      </c>
      <c r="BN601" s="238">
        <v>0</v>
      </c>
      <c r="BO601" s="238">
        <v>2</v>
      </c>
      <c r="BP601" s="238">
        <v>4</v>
      </c>
      <c r="BR601" s="238">
        <v>61</v>
      </c>
      <c r="BS601" s="238" t="s">
        <v>354</v>
      </c>
      <c r="BT601" s="238">
        <v>5</v>
      </c>
      <c r="BY601" s="238">
        <v>7</v>
      </c>
      <c r="BZ601" s="238">
        <v>98</v>
      </c>
      <c r="CA601" s="238">
        <v>55</v>
      </c>
      <c r="CB601" s="238">
        <v>11</v>
      </c>
      <c r="CC601" s="238">
        <v>21</v>
      </c>
      <c r="CT601" s="238">
        <v>443052</v>
      </c>
      <c r="CU601" s="238">
        <v>4971898</v>
      </c>
      <c r="CV601" s="238">
        <v>44.898224200000001</v>
      </c>
      <c r="CW601" s="238">
        <v>-93.721276099999997</v>
      </c>
      <c r="CX601" s="238" t="s">
        <v>359</v>
      </c>
      <c r="CY601" s="238" t="s">
        <v>1244</v>
      </c>
    </row>
    <row r="602" spans="1:103" x14ac:dyDescent="0.25">
      <c r="A602" s="238">
        <v>10914797</v>
      </c>
      <c r="B602" s="238">
        <v>3</v>
      </c>
      <c r="C602" s="238">
        <v>7</v>
      </c>
      <c r="D602" s="238">
        <v>174.36799999999999</v>
      </c>
      <c r="E602" s="238">
        <v>27</v>
      </c>
      <c r="F602" s="238" t="s">
        <v>1119</v>
      </c>
      <c r="H602" s="238" t="s">
        <v>354</v>
      </c>
      <c r="I602" s="238">
        <v>25</v>
      </c>
      <c r="K602" s="238">
        <v>13006936</v>
      </c>
      <c r="L602" s="238">
        <v>133470026</v>
      </c>
      <c r="M602" s="238">
        <v>12</v>
      </c>
      <c r="N602" s="238">
        <v>13</v>
      </c>
      <c r="O602" s="238">
        <v>2013</v>
      </c>
      <c r="P602" s="238" t="s">
        <v>362</v>
      </c>
      <c r="Q602" s="238">
        <v>4</v>
      </c>
      <c r="S602" s="238">
        <v>5</v>
      </c>
      <c r="T602" s="238">
        <v>0</v>
      </c>
      <c r="U602" s="238">
        <v>1</v>
      </c>
      <c r="V602" s="238">
        <v>5</v>
      </c>
      <c r="W602" s="238">
        <v>16</v>
      </c>
      <c r="X602" s="238">
        <v>2</v>
      </c>
      <c r="Y602" s="238">
        <v>6</v>
      </c>
      <c r="Z602" s="238">
        <v>1</v>
      </c>
      <c r="AA602" s="238">
        <v>1</v>
      </c>
      <c r="AB602" s="238">
        <v>2</v>
      </c>
      <c r="AC602" s="238">
        <v>98</v>
      </c>
      <c r="AD602" s="238" t="s">
        <v>765</v>
      </c>
      <c r="AE602" s="238" t="s">
        <v>1245</v>
      </c>
      <c r="AF602" s="238" t="s">
        <v>426</v>
      </c>
      <c r="AG602" s="238">
        <v>4</v>
      </c>
      <c r="AH602" s="238">
        <v>2</v>
      </c>
      <c r="AI602" s="238">
        <v>3</v>
      </c>
      <c r="AJ602" s="238">
        <v>4</v>
      </c>
      <c r="AK602" s="238">
        <v>21</v>
      </c>
      <c r="AL602" s="238">
        <v>58</v>
      </c>
      <c r="AM602" s="238" t="s">
        <v>354</v>
      </c>
      <c r="AN602" s="238">
        <v>5</v>
      </c>
      <c r="AO602" s="238">
        <v>1</v>
      </c>
      <c r="AP602" s="238">
        <v>1</v>
      </c>
      <c r="AS602" s="238">
        <v>7</v>
      </c>
      <c r="AT602" s="238">
        <v>98</v>
      </c>
      <c r="AU602" s="238">
        <v>55</v>
      </c>
      <c r="AV602" s="238">
        <v>11</v>
      </c>
      <c r="AW602" s="238">
        <v>21</v>
      </c>
      <c r="CT602" s="238">
        <v>443053</v>
      </c>
      <c r="CU602" s="238">
        <v>4971897</v>
      </c>
      <c r="CV602" s="238">
        <v>44.898219599999997</v>
      </c>
      <c r="CW602" s="238">
        <v>-93.721256600000004</v>
      </c>
      <c r="CX602" s="238" t="s">
        <v>359</v>
      </c>
      <c r="CY602" s="238" t="s">
        <v>1246</v>
      </c>
    </row>
    <row r="603" spans="1:103" x14ac:dyDescent="0.25">
      <c r="A603" s="238">
        <v>391515</v>
      </c>
      <c r="B603" s="238">
        <v>3</v>
      </c>
      <c r="C603" s="238">
        <v>7</v>
      </c>
      <c r="D603" s="238">
        <v>174.37200000000001</v>
      </c>
      <c r="E603" s="238">
        <v>27</v>
      </c>
      <c r="F603" s="238" t="s">
        <v>1119</v>
      </c>
      <c r="H603" s="238" t="s">
        <v>354</v>
      </c>
      <c r="I603" s="238">
        <v>25</v>
      </c>
      <c r="K603" s="238">
        <v>16004839</v>
      </c>
      <c r="M603" s="238">
        <v>11</v>
      </c>
      <c r="N603" s="238">
        <v>3</v>
      </c>
      <c r="O603" s="238">
        <v>2016</v>
      </c>
      <c r="P603" s="238" t="s">
        <v>384</v>
      </c>
      <c r="Q603" s="238">
        <v>6</v>
      </c>
      <c r="S603" s="238">
        <v>5</v>
      </c>
      <c r="T603" s="238">
        <v>0</v>
      </c>
      <c r="U603" s="238">
        <v>1</v>
      </c>
      <c r="W603" s="238">
        <v>16</v>
      </c>
      <c r="X603" s="238">
        <v>2</v>
      </c>
      <c r="Y603" s="238">
        <v>6</v>
      </c>
      <c r="Z603" s="238">
        <v>1</v>
      </c>
      <c r="AB603" s="238">
        <v>1</v>
      </c>
      <c r="AC603" s="238">
        <v>98</v>
      </c>
      <c r="AD603" s="238" t="s">
        <v>581</v>
      </c>
      <c r="AF603" s="238" t="s">
        <v>426</v>
      </c>
      <c r="AG603" s="238">
        <v>4</v>
      </c>
      <c r="AH603" s="238">
        <v>2</v>
      </c>
      <c r="AI603" s="238">
        <v>4</v>
      </c>
      <c r="AJ603" s="238">
        <v>3</v>
      </c>
      <c r="AK603" s="238">
        <v>21</v>
      </c>
      <c r="AL603" s="238">
        <v>45</v>
      </c>
      <c r="AM603" s="238" t="s">
        <v>354</v>
      </c>
      <c r="AN603" s="238">
        <v>5</v>
      </c>
      <c r="AO603" s="238">
        <v>1</v>
      </c>
      <c r="AS603" s="238">
        <v>12</v>
      </c>
      <c r="AT603" s="238">
        <v>98</v>
      </c>
      <c r="AU603" s="238">
        <v>55</v>
      </c>
      <c r="AV603" s="238">
        <v>11</v>
      </c>
      <c r="AW603" s="238">
        <v>23</v>
      </c>
      <c r="CT603" s="238">
        <v>443059.178182245</v>
      </c>
      <c r="CU603" s="238">
        <v>4971894.1167080197</v>
      </c>
      <c r="CV603" s="238">
        <v>44.898194160000003</v>
      </c>
      <c r="CW603" s="238">
        <v>-93.721182940000006</v>
      </c>
      <c r="CX603" s="238" t="s">
        <v>359</v>
      </c>
      <c r="CY603" s="238" t="s">
        <v>1247</v>
      </c>
    </row>
    <row r="604" spans="1:103" x14ac:dyDescent="0.25">
      <c r="A604" s="238">
        <v>735825</v>
      </c>
      <c r="B604" s="238">
        <v>3</v>
      </c>
      <c r="C604" s="238">
        <v>7</v>
      </c>
      <c r="D604" s="238">
        <v>174.53100000000001</v>
      </c>
      <c r="E604" s="238">
        <v>27</v>
      </c>
      <c r="F604" s="238" t="s">
        <v>1119</v>
      </c>
      <c r="H604" s="238" t="s">
        <v>354</v>
      </c>
      <c r="I604" s="238">
        <v>25</v>
      </c>
      <c r="K604" s="238">
        <v>19003457</v>
      </c>
      <c r="M604" s="238">
        <v>7</v>
      </c>
      <c r="N604" s="238">
        <v>24</v>
      </c>
      <c r="O604" s="238">
        <v>2019</v>
      </c>
      <c r="P604" s="238" t="s">
        <v>355</v>
      </c>
      <c r="Q604" s="238">
        <v>17</v>
      </c>
      <c r="S604" s="238">
        <v>3</v>
      </c>
      <c r="T604" s="238">
        <v>0</v>
      </c>
      <c r="U604" s="238">
        <v>6</v>
      </c>
      <c r="V604" s="238">
        <v>12</v>
      </c>
      <c r="W604" s="238">
        <v>10</v>
      </c>
      <c r="X604" s="238">
        <v>2</v>
      </c>
      <c r="Y604" s="238">
        <v>1</v>
      </c>
      <c r="Z604" s="238">
        <v>1</v>
      </c>
      <c r="AB604" s="238">
        <v>1</v>
      </c>
      <c r="AC604" s="238">
        <v>98</v>
      </c>
      <c r="AD604" s="238" t="s">
        <v>581</v>
      </c>
      <c r="AF604" s="238" t="s">
        <v>426</v>
      </c>
      <c r="AG604" s="238">
        <v>7</v>
      </c>
      <c r="AH604" s="238">
        <v>2</v>
      </c>
      <c r="AI604" s="238">
        <v>2</v>
      </c>
      <c r="AJ604" s="238">
        <v>4</v>
      </c>
      <c r="AK604" s="238">
        <v>21</v>
      </c>
      <c r="AL604" s="238">
        <v>19</v>
      </c>
      <c r="AM604" s="238" t="s">
        <v>363</v>
      </c>
      <c r="AN604" s="238">
        <v>5</v>
      </c>
      <c r="AO604" s="238">
        <v>99</v>
      </c>
      <c r="AS604" s="238">
        <v>12</v>
      </c>
      <c r="AT604" s="238">
        <v>98</v>
      </c>
      <c r="AU604" s="238">
        <v>55</v>
      </c>
      <c r="AV604" s="238">
        <v>11</v>
      </c>
      <c r="AW604" s="238">
        <v>21</v>
      </c>
      <c r="AX604" s="238">
        <v>2</v>
      </c>
      <c r="AY604" s="238">
        <v>2</v>
      </c>
      <c r="AZ604" s="238">
        <v>4</v>
      </c>
      <c r="BA604" s="238">
        <v>34</v>
      </c>
      <c r="BB604" s="238">
        <v>22</v>
      </c>
      <c r="BC604" s="238" t="s">
        <v>354</v>
      </c>
      <c r="BD604" s="238">
        <v>5</v>
      </c>
      <c r="BE604" s="238">
        <v>1</v>
      </c>
      <c r="BI604" s="238">
        <v>12</v>
      </c>
      <c r="BJ604" s="238">
        <v>98</v>
      </c>
      <c r="BK604" s="238">
        <v>55</v>
      </c>
      <c r="BL604" s="238">
        <v>11</v>
      </c>
      <c r="BM604" s="238">
        <v>21</v>
      </c>
      <c r="BN604" s="238">
        <v>2</v>
      </c>
      <c r="BO604" s="238">
        <v>2</v>
      </c>
      <c r="BP604" s="238">
        <v>4</v>
      </c>
      <c r="BQ604" s="238">
        <v>34</v>
      </c>
      <c r="BR604" s="238">
        <v>58</v>
      </c>
      <c r="BS604" s="238" t="s">
        <v>363</v>
      </c>
      <c r="BT604" s="238">
        <v>5</v>
      </c>
      <c r="BU604" s="238">
        <v>1</v>
      </c>
      <c r="BY604" s="238">
        <v>12</v>
      </c>
      <c r="BZ604" s="238">
        <v>98</v>
      </c>
      <c r="CA604" s="238">
        <v>55</v>
      </c>
      <c r="CB604" s="238">
        <v>11</v>
      </c>
      <c r="CC604" s="238">
        <v>21</v>
      </c>
      <c r="CD604" s="238">
        <v>2</v>
      </c>
      <c r="CE604" s="238">
        <v>2</v>
      </c>
      <c r="CF604" s="238">
        <v>4</v>
      </c>
      <c r="CG604" s="238">
        <v>34</v>
      </c>
      <c r="CH604" s="238">
        <v>46</v>
      </c>
      <c r="CI604" s="238" t="s">
        <v>354</v>
      </c>
      <c r="CJ604" s="238">
        <v>5</v>
      </c>
      <c r="CK604" s="238">
        <v>1</v>
      </c>
      <c r="CO604" s="238">
        <v>12</v>
      </c>
      <c r="CP604" s="238">
        <v>98</v>
      </c>
      <c r="CQ604" s="238">
        <v>55</v>
      </c>
      <c r="CR604" s="238">
        <v>11</v>
      </c>
      <c r="CS604" s="238">
        <v>21</v>
      </c>
      <c r="CT604" s="238">
        <v>443290.95364579599</v>
      </c>
      <c r="CU604" s="238">
        <v>4971788.1985426899</v>
      </c>
      <c r="CV604" s="238">
        <v>44.897259249999998</v>
      </c>
      <c r="CW604" s="238">
        <v>-93.718235750000005</v>
      </c>
      <c r="CX604" s="238" t="s">
        <v>359</v>
      </c>
      <c r="CY604" s="238" t="s">
        <v>1248</v>
      </c>
    </row>
    <row r="605" spans="1:103" x14ac:dyDescent="0.25">
      <c r="A605" s="238">
        <v>11091888</v>
      </c>
      <c r="B605" s="238">
        <v>3</v>
      </c>
      <c r="C605" s="238">
        <v>7</v>
      </c>
      <c r="D605" s="238">
        <v>174.559</v>
      </c>
      <c r="E605" s="238">
        <v>27</v>
      </c>
      <c r="F605" s="238" t="s">
        <v>1119</v>
      </c>
      <c r="H605" s="238" t="s">
        <v>354</v>
      </c>
      <c r="I605" s="238">
        <v>25</v>
      </c>
      <c r="K605" s="238">
        <v>15006322</v>
      </c>
      <c r="L605" s="238">
        <v>153540066</v>
      </c>
      <c r="M605" s="238">
        <v>12</v>
      </c>
      <c r="N605" s="238">
        <v>20</v>
      </c>
      <c r="O605" s="238">
        <v>2015</v>
      </c>
      <c r="P605" s="238" t="s">
        <v>366</v>
      </c>
      <c r="Q605" s="238">
        <v>9</v>
      </c>
      <c r="S605" s="238">
        <v>3</v>
      </c>
      <c r="T605" s="238">
        <v>0</v>
      </c>
      <c r="U605" s="238">
        <v>1</v>
      </c>
      <c r="V605" s="238">
        <v>90</v>
      </c>
      <c r="W605" s="238">
        <v>93</v>
      </c>
      <c r="X605" s="238">
        <v>2</v>
      </c>
      <c r="Y605" s="238">
        <v>1</v>
      </c>
      <c r="Z605" s="238">
        <v>1</v>
      </c>
      <c r="AA605" s="238">
        <v>1</v>
      </c>
      <c r="AB605" s="238">
        <v>5</v>
      </c>
      <c r="AC605" s="238">
        <v>98</v>
      </c>
      <c r="AD605" s="238" t="s">
        <v>1249</v>
      </c>
      <c r="AE605" s="238" t="s">
        <v>765</v>
      </c>
      <c r="AF605" s="238" t="s">
        <v>426</v>
      </c>
      <c r="AG605" s="238">
        <v>4</v>
      </c>
      <c r="AH605" s="238">
        <v>2</v>
      </c>
      <c r="AI605" s="238">
        <v>4</v>
      </c>
      <c r="AJ605" s="238">
        <v>3</v>
      </c>
      <c r="AK605" s="238">
        <v>21</v>
      </c>
      <c r="AL605" s="238">
        <v>29</v>
      </c>
      <c r="AM605" s="238" t="s">
        <v>363</v>
      </c>
      <c r="AN605" s="238">
        <v>5</v>
      </c>
      <c r="AO605" s="238">
        <v>1</v>
      </c>
      <c r="AS605" s="238">
        <v>7</v>
      </c>
      <c r="AT605" s="238">
        <v>98</v>
      </c>
      <c r="AU605" s="238">
        <v>55</v>
      </c>
      <c r="AV605" s="238">
        <v>11</v>
      </c>
      <c r="AW605" s="238">
        <v>21</v>
      </c>
      <c r="CT605" s="238">
        <v>443329</v>
      </c>
      <c r="CU605" s="238">
        <v>4971763</v>
      </c>
      <c r="CV605" s="238">
        <v>44.897033899999997</v>
      </c>
      <c r="CW605" s="238">
        <v>-93.717755499999996</v>
      </c>
      <c r="CX605" s="238" t="s">
        <v>359</v>
      </c>
      <c r="CY605" s="238" t="s">
        <v>1250</v>
      </c>
    </row>
    <row r="606" spans="1:103" x14ac:dyDescent="0.25">
      <c r="A606" s="238">
        <v>11079488</v>
      </c>
      <c r="B606" s="238">
        <v>3</v>
      </c>
      <c r="C606" s="238">
        <v>7</v>
      </c>
      <c r="D606" s="238">
        <v>174.81100000000001</v>
      </c>
      <c r="E606" s="238">
        <v>27</v>
      </c>
      <c r="F606" s="238" t="s">
        <v>1119</v>
      </c>
      <c r="H606" s="238" t="s">
        <v>354</v>
      </c>
      <c r="I606" s="238">
        <v>25</v>
      </c>
      <c r="K606" s="238">
        <v>15005730</v>
      </c>
      <c r="L606" s="238">
        <v>153160175</v>
      </c>
      <c r="M606" s="238">
        <v>11</v>
      </c>
      <c r="N606" s="238">
        <v>12</v>
      </c>
      <c r="O606" s="238">
        <v>2015</v>
      </c>
      <c r="P606" s="238" t="s">
        <v>384</v>
      </c>
      <c r="Q606" s="238">
        <v>17</v>
      </c>
      <c r="R606" s="238" t="s">
        <v>356</v>
      </c>
      <c r="S606" s="238">
        <v>5</v>
      </c>
      <c r="T606" s="238">
        <v>0</v>
      </c>
      <c r="U606" s="238">
        <v>1</v>
      </c>
      <c r="V606" s="238">
        <v>8</v>
      </c>
      <c r="W606" s="238">
        <v>16</v>
      </c>
      <c r="X606" s="238">
        <v>2</v>
      </c>
      <c r="Y606" s="238">
        <v>6</v>
      </c>
      <c r="Z606" s="238">
        <v>1</v>
      </c>
      <c r="AB606" s="238">
        <v>1</v>
      </c>
      <c r="AC606" s="238">
        <v>98</v>
      </c>
      <c r="AD606" s="238" t="s">
        <v>430</v>
      </c>
      <c r="AE606" s="238" t="s">
        <v>1251</v>
      </c>
      <c r="AF606" s="238" t="s">
        <v>426</v>
      </c>
      <c r="AG606" s="238">
        <v>4</v>
      </c>
      <c r="AH606" s="238">
        <v>2</v>
      </c>
      <c r="AI606" s="238">
        <v>3</v>
      </c>
      <c r="AJ606" s="238">
        <v>4</v>
      </c>
      <c r="AK606" s="238">
        <v>21</v>
      </c>
      <c r="AL606" s="238">
        <v>54</v>
      </c>
      <c r="AM606" s="238" t="s">
        <v>354</v>
      </c>
      <c r="AN606" s="238">
        <v>5</v>
      </c>
      <c r="AO606" s="238">
        <v>1</v>
      </c>
      <c r="AS606" s="238">
        <v>7</v>
      </c>
      <c r="AT606" s="238">
        <v>98</v>
      </c>
      <c r="AU606" s="238">
        <v>55</v>
      </c>
      <c r="AV606" s="238">
        <v>11</v>
      </c>
      <c r="AW606" s="238">
        <v>21</v>
      </c>
      <c r="CT606" s="238">
        <v>443664</v>
      </c>
      <c r="CU606" s="238">
        <v>4971537</v>
      </c>
      <c r="CV606" s="238">
        <v>44.895029600000001</v>
      </c>
      <c r="CW606" s="238">
        <v>-93.713477900000001</v>
      </c>
      <c r="CX606" s="238" t="s">
        <v>359</v>
      </c>
      <c r="CY606" s="238" t="s">
        <v>1252</v>
      </c>
    </row>
    <row r="607" spans="1:103" x14ac:dyDescent="0.25">
      <c r="A607" s="238">
        <v>10812790</v>
      </c>
      <c r="B607" s="238">
        <v>3</v>
      </c>
      <c r="C607" s="238">
        <v>7</v>
      </c>
      <c r="D607" s="238">
        <v>174.88399999999999</v>
      </c>
      <c r="E607" s="238">
        <v>27</v>
      </c>
      <c r="F607" s="238" t="s">
        <v>1119</v>
      </c>
      <c r="H607" s="238" t="s">
        <v>354</v>
      </c>
      <c r="I607" s="238">
        <v>25</v>
      </c>
      <c r="K607" s="238">
        <v>12006110</v>
      </c>
      <c r="L607" s="238">
        <v>123120024</v>
      </c>
      <c r="M607" s="238">
        <v>11</v>
      </c>
      <c r="N607" s="238">
        <v>6</v>
      </c>
      <c r="O607" s="238">
        <v>2012</v>
      </c>
      <c r="P607" s="238" t="s">
        <v>368</v>
      </c>
      <c r="Q607" s="238">
        <v>0</v>
      </c>
      <c r="S607" s="238">
        <v>5</v>
      </c>
      <c r="T607" s="238">
        <v>0</v>
      </c>
      <c r="U607" s="238">
        <v>1</v>
      </c>
      <c r="V607" s="238">
        <v>90</v>
      </c>
      <c r="W607" s="238">
        <v>10</v>
      </c>
      <c r="X607" s="238">
        <v>4</v>
      </c>
      <c r="Y607" s="238">
        <v>4</v>
      </c>
      <c r="Z607" s="238">
        <v>3</v>
      </c>
      <c r="AA607" s="238">
        <v>2</v>
      </c>
      <c r="AB607" s="238">
        <v>2</v>
      </c>
      <c r="AC607" s="238">
        <v>98</v>
      </c>
      <c r="AD607" s="238" t="s">
        <v>430</v>
      </c>
      <c r="AE607" s="238" t="s">
        <v>1251</v>
      </c>
      <c r="AF607" s="238" t="s">
        <v>426</v>
      </c>
      <c r="AG607" s="238">
        <v>4</v>
      </c>
      <c r="AH607" s="238">
        <v>2</v>
      </c>
      <c r="AI607" s="238">
        <v>4</v>
      </c>
      <c r="AJ607" s="238">
        <v>4</v>
      </c>
      <c r="AK607" s="238">
        <v>21</v>
      </c>
      <c r="AL607" s="238">
        <v>21</v>
      </c>
      <c r="AM607" s="238" t="s">
        <v>354</v>
      </c>
      <c r="AN607" s="238">
        <v>5</v>
      </c>
      <c r="AO607" s="238">
        <v>1</v>
      </c>
      <c r="AP607" s="238">
        <v>1</v>
      </c>
      <c r="AS607" s="238">
        <v>7</v>
      </c>
      <c r="AT607" s="238">
        <v>98</v>
      </c>
      <c r="AU607" s="238">
        <v>55</v>
      </c>
      <c r="AV607" s="238">
        <v>11</v>
      </c>
      <c r="AW607" s="238">
        <v>20</v>
      </c>
      <c r="CT607" s="238">
        <v>443751</v>
      </c>
      <c r="CU607" s="238">
        <v>4971458</v>
      </c>
      <c r="CV607" s="238">
        <v>44.894319199999998</v>
      </c>
      <c r="CW607" s="238">
        <v>-93.712375300000005</v>
      </c>
      <c r="CX607" s="238" t="s">
        <v>359</v>
      </c>
      <c r="CY607" s="238" t="s">
        <v>1253</v>
      </c>
    </row>
    <row r="608" spans="1:103" x14ac:dyDescent="0.25">
      <c r="A608" s="238">
        <v>726182</v>
      </c>
      <c r="B608" s="238">
        <v>3</v>
      </c>
      <c r="C608" s="238">
        <v>7</v>
      </c>
      <c r="D608" s="238">
        <v>174.905</v>
      </c>
      <c r="E608" s="238">
        <v>27</v>
      </c>
      <c r="F608" s="238" t="s">
        <v>1119</v>
      </c>
      <c r="H608" s="238" t="s">
        <v>354</v>
      </c>
      <c r="I608" s="238">
        <v>25</v>
      </c>
      <c r="K608" s="238">
        <v>19002700</v>
      </c>
      <c r="M608" s="238">
        <v>6</v>
      </c>
      <c r="N608" s="238">
        <v>11</v>
      </c>
      <c r="O608" s="238">
        <v>2019</v>
      </c>
      <c r="P608" s="238" t="s">
        <v>368</v>
      </c>
      <c r="Q608" s="238">
        <v>17</v>
      </c>
      <c r="R608" s="238">
        <v>98</v>
      </c>
      <c r="S608" s="238">
        <v>5</v>
      </c>
      <c r="T608" s="238">
        <v>0</v>
      </c>
      <c r="U608" s="238">
        <v>2</v>
      </c>
      <c r="V608" s="238">
        <v>12</v>
      </c>
      <c r="W608" s="238">
        <v>10</v>
      </c>
      <c r="X608" s="238">
        <v>2</v>
      </c>
      <c r="Y608" s="238">
        <v>1</v>
      </c>
      <c r="Z608" s="238">
        <v>1</v>
      </c>
      <c r="AB608" s="238">
        <v>1</v>
      </c>
      <c r="AC608" s="238">
        <v>98</v>
      </c>
      <c r="AD608" s="238" t="s">
        <v>581</v>
      </c>
      <c r="AF608" s="238" t="s">
        <v>426</v>
      </c>
      <c r="AG608" s="238">
        <v>7</v>
      </c>
      <c r="AH608" s="238">
        <v>2</v>
      </c>
      <c r="AI608" s="238">
        <v>2</v>
      </c>
      <c r="AJ608" s="238">
        <v>4</v>
      </c>
      <c r="AK608" s="238">
        <v>21</v>
      </c>
      <c r="AL608" s="238">
        <v>62</v>
      </c>
      <c r="AM608" s="238" t="s">
        <v>363</v>
      </c>
      <c r="AN608" s="238">
        <v>5</v>
      </c>
      <c r="AO608" s="238">
        <v>90</v>
      </c>
      <c r="AS608" s="238">
        <v>12</v>
      </c>
      <c r="AT608" s="238">
        <v>9</v>
      </c>
      <c r="AU608" s="238">
        <v>55</v>
      </c>
      <c r="AV608" s="238">
        <v>11</v>
      </c>
      <c r="AW608" s="238">
        <v>23</v>
      </c>
      <c r="AX608" s="238">
        <v>2</v>
      </c>
      <c r="AY608" s="238">
        <v>4</v>
      </c>
      <c r="AZ608" s="238">
        <v>4</v>
      </c>
      <c r="BA608" s="238">
        <v>21</v>
      </c>
      <c r="BB608" s="238">
        <v>29</v>
      </c>
      <c r="BC608" s="238" t="s">
        <v>363</v>
      </c>
      <c r="BD608" s="238">
        <v>5</v>
      </c>
      <c r="BE608" s="238">
        <v>1</v>
      </c>
      <c r="BI608" s="238">
        <v>12</v>
      </c>
      <c r="BJ608" s="238">
        <v>9</v>
      </c>
      <c r="BK608" s="238">
        <v>55</v>
      </c>
      <c r="BL608" s="238">
        <v>11</v>
      </c>
      <c r="BM608" s="238">
        <v>23</v>
      </c>
      <c r="CT608" s="238">
        <v>443777.12249628501</v>
      </c>
      <c r="CU608" s="238">
        <v>4971435.7887001103</v>
      </c>
      <c r="CV608" s="238">
        <v>44.894125629999998</v>
      </c>
      <c r="CW608" s="238">
        <v>-93.712039619999999</v>
      </c>
      <c r="CX608" s="238" t="s">
        <v>359</v>
      </c>
      <c r="CY608" s="238" t="s">
        <v>1254</v>
      </c>
    </row>
    <row r="609" spans="1:103" x14ac:dyDescent="0.25">
      <c r="A609" s="238">
        <v>11038361</v>
      </c>
      <c r="B609" s="238">
        <v>3</v>
      </c>
      <c r="C609" s="238">
        <v>7</v>
      </c>
      <c r="D609" s="238">
        <v>174.90700000000001</v>
      </c>
      <c r="E609" s="238">
        <v>27</v>
      </c>
      <c r="F609" s="238" t="s">
        <v>1119</v>
      </c>
      <c r="H609" s="238" t="s">
        <v>354</v>
      </c>
      <c r="I609" s="238">
        <v>25</v>
      </c>
      <c r="K609" s="238">
        <v>15001688</v>
      </c>
      <c r="L609" s="238">
        <v>150970110</v>
      </c>
      <c r="M609" s="238">
        <v>4</v>
      </c>
      <c r="N609" s="238">
        <v>7</v>
      </c>
      <c r="O609" s="238">
        <v>2015</v>
      </c>
      <c r="P609" s="238" t="s">
        <v>368</v>
      </c>
      <c r="Q609" s="238">
        <v>16</v>
      </c>
      <c r="S609" s="238">
        <v>4</v>
      </c>
      <c r="T609" s="238">
        <v>0</v>
      </c>
      <c r="U609" s="238">
        <v>2</v>
      </c>
      <c r="V609" s="238">
        <v>1</v>
      </c>
      <c r="W609" s="238">
        <v>10</v>
      </c>
      <c r="X609" s="238">
        <v>2</v>
      </c>
      <c r="Y609" s="238">
        <v>1</v>
      </c>
      <c r="Z609" s="238">
        <v>2</v>
      </c>
      <c r="AB609" s="238">
        <v>1</v>
      </c>
      <c r="AC609" s="238">
        <v>98</v>
      </c>
      <c r="AD609" s="238" t="s">
        <v>430</v>
      </c>
      <c r="AE609" s="238" t="s">
        <v>1169</v>
      </c>
      <c r="AF609" s="238" t="s">
        <v>426</v>
      </c>
      <c r="AG609" s="238">
        <v>7</v>
      </c>
      <c r="AH609" s="238">
        <v>2</v>
      </c>
      <c r="AI609" s="238">
        <v>4</v>
      </c>
      <c r="AJ609" s="238">
        <v>4</v>
      </c>
      <c r="AK609" s="238">
        <v>8</v>
      </c>
      <c r="AL609" s="238">
        <v>45</v>
      </c>
      <c r="AM609" s="238" t="s">
        <v>363</v>
      </c>
      <c r="AN609" s="238">
        <v>5</v>
      </c>
      <c r="AO609" s="238">
        <v>1</v>
      </c>
      <c r="AS609" s="238">
        <v>7</v>
      </c>
      <c r="AT609" s="238">
        <v>98</v>
      </c>
      <c r="AU609" s="238">
        <v>45</v>
      </c>
      <c r="AV609" s="238">
        <v>11</v>
      </c>
      <c r="AW609" s="238">
        <v>21</v>
      </c>
      <c r="AX609" s="238">
        <v>2</v>
      </c>
      <c r="AY609" s="238">
        <v>2</v>
      </c>
      <c r="AZ609" s="238">
        <v>4</v>
      </c>
      <c r="BA609" s="238">
        <v>21</v>
      </c>
      <c r="BB609" s="238">
        <v>26</v>
      </c>
      <c r="BC609" s="238" t="s">
        <v>363</v>
      </c>
      <c r="BD609" s="238">
        <v>5</v>
      </c>
      <c r="BE609" s="238">
        <v>2</v>
      </c>
      <c r="BF609" s="238">
        <v>15</v>
      </c>
      <c r="BI609" s="238">
        <v>7</v>
      </c>
      <c r="BJ609" s="238">
        <v>98</v>
      </c>
      <c r="BK609" s="238">
        <v>45</v>
      </c>
      <c r="BL609" s="238">
        <v>11</v>
      </c>
      <c r="BM609" s="238">
        <v>21</v>
      </c>
      <c r="CT609" s="238">
        <v>443778</v>
      </c>
      <c r="CU609" s="238">
        <v>4971431</v>
      </c>
      <c r="CV609" s="238">
        <v>44.894084700000001</v>
      </c>
      <c r="CW609" s="238">
        <v>-93.712031499999995</v>
      </c>
      <c r="CX609" s="238" t="s">
        <v>359</v>
      </c>
      <c r="CY609" s="238" t="s">
        <v>1255</v>
      </c>
    </row>
    <row r="610" spans="1:103" x14ac:dyDescent="0.25">
      <c r="A610" s="238">
        <v>10838072</v>
      </c>
      <c r="B610" s="238">
        <v>3</v>
      </c>
      <c r="C610" s="238">
        <v>7</v>
      </c>
      <c r="D610" s="238">
        <v>174.91</v>
      </c>
      <c r="E610" s="238">
        <v>27</v>
      </c>
      <c r="F610" s="238" t="s">
        <v>1119</v>
      </c>
      <c r="H610" s="238" t="s">
        <v>354</v>
      </c>
      <c r="I610" s="238">
        <v>25</v>
      </c>
      <c r="K610" s="238">
        <v>12006620</v>
      </c>
      <c r="L610" s="238">
        <v>123370132</v>
      </c>
      <c r="M610" s="238">
        <v>12</v>
      </c>
      <c r="N610" s="238">
        <v>2</v>
      </c>
      <c r="O610" s="238">
        <v>2012</v>
      </c>
      <c r="P610" s="238" t="s">
        <v>366</v>
      </c>
      <c r="Q610" s="238">
        <v>19</v>
      </c>
      <c r="S610" s="238">
        <v>5</v>
      </c>
      <c r="T610" s="238">
        <v>0</v>
      </c>
      <c r="U610" s="238">
        <v>2</v>
      </c>
      <c r="V610" s="238">
        <v>8</v>
      </c>
      <c r="W610" s="238">
        <v>16</v>
      </c>
      <c r="X610" s="238">
        <v>4</v>
      </c>
      <c r="Y610" s="238">
        <v>6</v>
      </c>
      <c r="Z610" s="238">
        <v>1</v>
      </c>
      <c r="AB610" s="238">
        <v>1</v>
      </c>
      <c r="AC610" s="238">
        <v>98</v>
      </c>
      <c r="AD610" s="238" t="s">
        <v>430</v>
      </c>
      <c r="AE610" s="238" t="s">
        <v>1256</v>
      </c>
      <c r="AF610" s="238" t="s">
        <v>426</v>
      </c>
      <c r="AG610" s="238">
        <v>8</v>
      </c>
      <c r="AH610" s="238">
        <v>2</v>
      </c>
      <c r="AI610" s="238">
        <v>4</v>
      </c>
      <c r="AJ610" s="238">
        <v>3</v>
      </c>
      <c r="AK610" s="238">
        <v>21</v>
      </c>
      <c r="AL610" s="238">
        <v>28</v>
      </c>
      <c r="AM610" s="238" t="s">
        <v>354</v>
      </c>
      <c r="AN610" s="238">
        <v>5</v>
      </c>
      <c r="AO610" s="238">
        <v>1</v>
      </c>
      <c r="AS610" s="238">
        <v>7</v>
      </c>
      <c r="AT610" s="238">
        <v>98</v>
      </c>
      <c r="AU610" s="238">
        <v>55</v>
      </c>
      <c r="AV610" s="238">
        <v>11</v>
      </c>
      <c r="AW610" s="238">
        <v>21</v>
      </c>
      <c r="AX610" s="238">
        <v>2</v>
      </c>
      <c r="AY610" s="238">
        <v>1</v>
      </c>
      <c r="AZ610" s="238">
        <v>4</v>
      </c>
      <c r="BA610" s="238">
        <v>21</v>
      </c>
      <c r="BB610" s="238">
        <v>56</v>
      </c>
      <c r="BC610" s="238" t="s">
        <v>354</v>
      </c>
      <c r="BD610" s="238">
        <v>5</v>
      </c>
      <c r="BE610" s="238">
        <v>1</v>
      </c>
      <c r="BI610" s="238">
        <v>7</v>
      </c>
      <c r="BJ610" s="238">
        <v>98</v>
      </c>
      <c r="BK610" s="238">
        <v>55</v>
      </c>
      <c r="BL610" s="238">
        <v>11</v>
      </c>
      <c r="BM610" s="238">
        <v>21</v>
      </c>
      <c r="CT610" s="238">
        <v>443781</v>
      </c>
      <c r="CU610" s="238">
        <v>4971428</v>
      </c>
      <c r="CV610" s="238">
        <v>44.894055799999997</v>
      </c>
      <c r="CW610" s="238">
        <v>-93.711989299999999</v>
      </c>
      <c r="CX610" s="238" t="s">
        <v>359</v>
      </c>
      <c r="CY610" s="238" t="s">
        <v>1257</v>
      </c>
    </row>
    <row r="611" spans="1:103" x14ac:dyDescent="0.25">
      <c r="A611" s="238">
        <v>10859073</v>
      </c>
      <c r="B611" s="238">
        <v>3</v>
      </c>
      <c r="C611" s="238">
        <v>7</v>
      </c>
      <c r="D611" s="238">
        <v>174.91</v>
      </c>
      <c r="E611" s="238">
        <v>27</v>
      </c>
      <c r="F611" s="238" t="s">
        <v>1119</v>
      </c>
      <c r="H611" s="238" t="s">
        <v>354</v>
      </c>
      <c r="I611" s="238">
        <v>25</v>
      </c>
      <c r="K611" s="238">
        <v>13000544</v>
      </c>
      <c r="L611" s="238">
        <v>130340138</v>
      </c>
      <c r="M611" s="238">
        <v>2</v>
      </c>
      <c r="N611" s="238">
        <v>2</v>
      </c>
      <c r="O611" s="238">
        <v>2013</v>
      </c>
      <c r="P611" s="238" t="s">
        <v>364</v>
      </c>
      <c r="Q611" s="238">
        <v>8</v>
      </c>
      <c r="S611" s="238">
        <v>5</v>
      </c>
      <c r="T611" s="238">
        <v>0</v>
      </c>
      <c r="U611" s="238">
        <v>1</v>
      </c>
      <c r="V611" s="238">
        <v>90</v>
      </c>
      <c r="W611" s="238">
        <v>2</v>
      </c>
      <c r="X611" s="238">
        <v>2</v>
      </c>
      <c r="Y611" s="238">
        <v>2</v>
      </c>
      <c r="Z611" s="238">
        <v>2</v>
      </c>
      <c r="AA611" s="238">
        <v>2</v>
      </c>
      <c r="AB611" s="238">
        <v>5</v>
      </c>
      <c r="AC611" s="238">
        <v>98</v>
      </c>
      <c r="AD611" s="238" t="s">
        <v>1258</v>
      </c>
      <c r="AE611" s="238" t="s">
        <v>1258</v>
      </c>
      <c r="AF611" s="238" t="s">
        <v>426</v>
      </c>
      <c r="AG611" s="238">
        <v>4</v>
      </c>
      <c r="AH611" s="238">
        <v>2</v>
      </c>
      <c r="AI611" s="238">
        <v>2</v>
      </c>
      <c r="AJ611" s="238">
        <v>4</v>
      </c>
      <c r="AK611" s="238">
        <v>21</v>
      </c>
      <c r="AL611" s="238">
        <v>46</v>
      </c>
      <c r="AM611" s="238" t="s">
        <v>354</v>
      </c>
      <c r="AN611" s="238">
        <v>5</v>
      </c>
      <c r="AS611" s="238">
        <v>7</v>
      </c>
      <c r="AT611" s="238">
        <v>98</v>
      </c>
      <c r="AU611" s="238">
        <v>55</v>
      </c>
      <c r="AV611" s="238">
        <v>11</v>
      </c>
      <c r="AW611" s="238">
        <v>21</v>
      </c>
      <c r="CT611" s="238">
        <v>443781</v>
      </c>
      <c r="CU611" s="238">
        <v>4971428</v>
      </c>
      <c r="CV611" s="238">
        <v>44.894055799999997</v>
      </c>
      <c r="CW611" s="238">
        <v>-93.711989299999999</v>
      </c>
      <c r="CX611" s="238" t="s">
        <v>359</v>
      </c>
      <c r="CY611" s="238" t="s">
        <v>1259</v>
      </c>
    </row>
    <row r="612" spans="1:103" x14ac:dyDescent="0.25">
      <c r="A612" s="238">
        <v>10867572</v>
      </c>
      <c r="B612" s="238">
        <v>3</v>
      </c>
      <c r="C612" s="238">
        <v>7</v>
      </c>
      <c r="D612" s="238">
        <v>174.91</v>
      </c>
      <c r="E612" s="238">
        <v>27</v>
      </c>
      <c r="F612" s="238" t="s">
        <v>1119</v>
      </c>
      <c r="H612" s="238" t="s">
        <v>354</v>
      </c>
      <c r="I612" s="238">
        <v>25</v>
      </c>
      <c r="K612" s="238">
        <v>13502144</v>
      </c>
      <c r="L612" s="238">
        <v>130560203</v>
      </c>
      <c r="M612" s="238">
        <v>2</v>
      </c>
      <c r="N612" s="238">
        <v>19</v>
      </c>
      <c r="O612" s="238">
        <v>2013</v>
      </c>
      <c r="P612" s="238" t="s">
        <v>368</v>
      </c>
      <c r="Q612" s="238">
        <v>16</v>
      </c>
      <c r="R612" s="238" t="s">
        <v>369</v>
      </c>
      <c r="S612" s="238">
        <v>5</v>
      </c>
      <c r="T612" s="238">
        <v>0</v>
      </c>
      <c r="U612" s="238">
        <v>2</v>
      </c>
      <c r="V612" s="238">
        <v>5</v>
      </c>
      <c r="W612" s="238">
        <v>10</v>
      </c>
      <c r="X612" s="238">
        <v>10</v>
      </c>
      <c r="Y612" s="238">
        <v>1</v>
      </c>
      <c r="Z612" s="238">
        <v>1</v>
      </c>
      <c r="AB612" s="238">
        <v>1</v>
      </c>
      <c r="AC612" s="238">
        <v>98</v>
      </c>
      <c r="AD612" s="238" t="s">
        <v>428</v>
      </c>
      <c r="AE612" s="238" t="s">
        <v>1260</v>
      </c>
      <c r="AF612" s="238" t="s">
        <v>426</v>
      </c>
      <c r="AG612" s="238">
        <v>10</v>
      </c>
      <c r="AH612" s="238">
        <v>2</v>
      </c>
      <c r="AI612" s="238">
        <v>3</v>
      </c>
      <c r="AJ612" s="238">
        <v>2</v>
      </c>
      <c r="AK612" s="238">
        <v>5</v>
      </c>
      <c r="AL612" s="238">
        <v>24</v>
      </c>
      <c r="AM612" s="238" t="s">
        <v>354</v>
      </c>
      <c r="AN612" s="238">
        <v>5</v>
      </c>
      <c r="AO612" s="238">
        <v>2</v>
      </c>
      <c r="AS612" s="238">
        <v>3</v>
      </c>
      <c r="AT612" s="238">
        <v>20</v>
      </c>
      <c r="AU612" s="238">
        <v>50</v>
      </c>
      <c r="AV612" s="238">
        <v>11</v>
      </c>
      <c r="AW612" s="238">
        <v>21</v>
      </c>
      <c r="AX612" s="238">
        <v>2</v>
      </c>
      <c r="AY612" s="238">
        <v>4</v>
      </c>
      <c r="AZ612" s="238">
        <v>3</v>
      </c>
      <c r="BA612" s="238">
        <v>21</v>
      </c>
      <c r="BB612" s="238">
        <v>52</v>
      </c>
      <c r="BC612" s="238" t="s">
        <v>363</v>
      </c>
      <c r="BD612" s="238">
        <v>5</v>
      </c>
      <c r="BE612" s="238">
        <v>1</v>
      </c>
      <c r="BI612" s="238">
        <v>3</v>
      </c>
      <c r="BJ612" s="238">
        <v>20</v>
      </c>
      <c r="BK612" s="238">
        <v>50</v>
      </c>
      <c r="BL612" s="238">
        <v>11</v>
      </c>
      <c r="BM612" s="238">
        <v>21</v>
      </c>
      <c r="CT612" s="238">
        <v>443781</v>
      </c>
      <c r="CU612" s="238">
        <v>4971428</v>
      </c>
      <c r="CV612" s="238">
        <v>44.894055799999997</v>
      </c>
      <c r="CW612" s="238">
        <v>-93.711989299999999</v>
      </c>
      <c r="CX612" s="238" t="s">
        <v>359</v>
      </c>
      <c r="CY612" s="238" t="s">
        <v>1261</v>
      </c>
    </row>
    <row r="613" spans="1:103" x14ac:dyDescent="0.25">
      <c r="A613" s="238">
        <v>10874500</v>
      </c>
      <c r="B613" s="238">
        <v>3</v>
      </c>
      <c r="C613" s="238">
        <v>7</v>
      </c>
      <c r="D613" s="238">
        <v>174.91</v>
      </c>
      <c r="E613" s="238">
        <v>27</v>
      </c>
      <c r="F613" s="238" t="s">
        <v>1119</v>
      </c>
      <c r="H613" s="238" t="s">
        <v>354</v>
      </c>
      <c r="I613" s="238">
        <v>25</v>
      </c>
      <c r="K613" s="238">
        <v>13003087</v>
      </c>
      <c r="L613" s="238">
        <v>131590161</v>
      </c>
      <c r="M613" s="238">
        <v>6</v>
      </c>
      <c r="N613" s="238">
        <v>8</v>
      </c>
      <c r="O613" s="238">
        <v>2013</v>
      </c>
      <c r="P613" s="238" t="s">
        <v>364</v>
      </c>
      <c r="Q613" s="238">
        <v>22</v>
      </c>
      <c r="S613" s="238">
        <v>5</v>
      </c>
      <c r="T613" s="238">
        <v>0</v>
      </c>
      <c r="U613" s="238">
        <v>1</v>
      </c>
      <c r="V613" s="238">
        <v>8</v>
      </c>
      <c r="W613" s="238">
        <v>16</v>
      </c>
      <c r="X613" s="238">
        <v>2</v>
      </c>
      <c r="Y613" s="238">
        <v>6</v>
      </c>
      <c r="Z613" s="238">
        <v>1</v>
      </c>
      <c r="AB613" s="238">
        <v>1</v>
      </c>
      <c r="AC613" s="238">
        <v>98</v>
      </c>
      <c r="AD613" s="238" t="s">
        <v>424</v>
      </c>
      <c r="AE613" s="238" t="s">
        <v>1256</v>
      </c>
      <c r="AF613" s="238" t="s">
        <v>426</v>
      </c>
      <c r="AG613" s="238">
        <v>4</v>
      </c>
      <c r="AH613" s="238">
        <v>2</v>
      </c>
      <c r="AI613" s="238">
        <v>2</v>
      </c>
      <c r="AJ613" s="238">
        <v>4</v>
      </c>
      <c r="AK613" s="238">
        <v>21</v>
      </c>
      <c r="AL613" s="238">
        <v>63</v>
      </c>
      <c r="AM613" s="238" t="s">
        <v>354</v>
      </c>
      <c r="AN613" s="238">
        <v>5</v>
      </c>
      <c r="AO613" s="238">
        <v>1</v>
      </c>
      <c r="AS613" s="238">
        <v>7</v>
      </c>
      <c r="AT613" s="238">
        <v>98</v>
      </c>
      <c r="AU613" s="238">
        <v>55</v>
      </c>
      <c r="AV613" s="238">
        <v>11</v>
      </c>
      <c r="AW613" s="238">
        <v>21</v>
      </c>
      <c r="CT613" s="238">
        <v>443781</v>
      </c>
      <c r="CU613" s="238">
        <v>4971428</v>
      </c>
      <c r="CV613" s="238">
        <v>44.894055799999997</v>
      </c>
      <c r="CW613" s="238">
        <v>-93.711989299999999</v>
      </c>
      <c r="CX613" s="238" t="s">
        <v>359</v>
      </c>
      <c r="CY613" s="238" t="s">
        <v>1262</v>
      </c>
    </row>
    <row r="614" spans="1:103" x14ac:dyDescent="0.25">
      <c r="A614" s="238">
        <v>860825</v>
      </c>
      <c r="B614" s="238">
        <v>3</v>
      </c>
      <c r="C614" s="238">
        <v>7</v>
      </c>
      <c r="D614" s="238">
        <v>174.91399999999999</v>
      </c>
      <c r="E614" s="238">
        <v>27</v>
      </c>
      <c r="F614" s="238" t="s">
        <v>1119</v>
      </c>
      <c r="H614" s="238" t="s">
        <v>354</v>
      </c>
      <c r="I614" s="238">
        <v>25</v>
      </c>
      <c r="K614" s="238">
        <v>20004853</v>
      </c>
      <c r="L614" s="238">
        <v>203070079</v>
      </c>
      <c r="M614" s="238">
        <v>11</v>
      </c>
      <c r="N614" s="238">
        <v>2</v>
      </c>
      <c r="O614" s="238">
        <v>2020</v>
      </c>
      <c r="P614" s="238" t="s">
        <v>361</v>
      </c>
      <c r="Q614" s="238">
        <v>12</v>
      </c>
      <c r="S614" s="238">
        <v>2</v>
      </c>
      <c r="T614" s="238">
        <v>0</v>
      </c>
      <c r="U614" s="238">
        <v>2</v>
      </c>
      <c r="V614" s="238">
        <v>12</v>
      </c>
      <c r="W614" s="238">
        <v>10</v>
      </c>
      <c r="X614" s="238">
        <v>10</v>
      </c>
      <c r="Y614" s="238">
        <v>1</v>
      </c>
      <c r="Z614" s="238">
        <v>1</v>
      </c>
      <c r="AB614" s="238">
        <v>1</v>
      </c>
      <c r="AC614" s="238">
        <v>98</v>
      </c>
      <c r="AD614" s="238">
        <v>7</v>
      </c>
      <c r="AF614" s="238" t="s">
        <v>426</v>
      </c>
      <c r="AG614" s="238">
        <v>7</v>
      </c>
      <c r="AH614" s="238">
        <v>2</v>
      </c>
      <c r="AI614" s="238">
        <v>2</v>
      </c>
      <c r="AJ614" s="238">
        <v>3</v>
      </c>
      <c r="AK614" s="238">
        <v>24</v>
      </c>
      <c r="AL614" s="238">
        <v>51</v>
      </c>
      <c r="AM614" s="238" t="s">
        <v>354</v>
      </c>
      <c r="AN614" s="238">
        <v>5</v>
      </c>
      <c r="AO614" s="238">
        <v>1</v>
      </c>
      <c r="AS614" s="238">
        <v>12</v>
      </c>
      <c r="AT614" s="238">
        <v>9</v>
      </c>
      <c r="AU614" s="238">
        <v>55</v>
      </c>
      <c r="AV614" s="238">
        <v>13</v>
      </c>
      <c r="AW614" s="238">
        <v>24</v>
      </c>
      <c r="AX614" s="238">
        <v>2</v>
      </c>
      <c r="AY614" s="238">
        <v>2</v>
      </c>
      <c r="AZ614" s="238">
        <v>3</v>
      </c>
      <c r="BA614" s="238">
        <v>21</v>
      </c>
      <c r="BB614" s="238">
        <v>34</v>
      </c>
      <c r="BC614" s="238" t="s">
        <v>354</v>
      </c>
      <c r="BD614" s="238">
        <v>5</v>
      </c>
      <c r="BE614" s="238">
        <v>75</v>
      </c>
      <c r="BI614" s="238">
        <v>12</v>
      </c>
      <c r="BJ614" s="238">
        <v>9</v>
      </c>
      <c r="BK614" s="238">
        <v>55</v>
      </c>
      <c r="BL614" s="238">
        <v>13</v>
      </c>
      <c r="BM614" s="238">
        <v>24</v>
      </c>
      <c r="CT614" s="238">
        <v>443774.61294644797</v>
      </c>
      <c r="CU614" s="238">
        <v>4971432.2593501797</v>
      </c>
      <c r="CV614" s="238">
        <v>44.894093660000003</v>
      </c>
      <c r="CW614" s="238">
        <v>-93.712071010000003</v>
      </c>
      <c r="CX614" s="238" t="s">
        <v>359</v>
      </c>
      <c r="CY614" s="238" t="s">
        <v>1263</v>
      </c>
    </row>
    <row r="615" spans="1:103" x14ac:dyDescent="0.25">
      <c r="A615" s="238">
        <v>10809890</v>
      </c>
      <c r="B615" s="238">
        <v>3</v>
      </c>
      <c r="C615" s="238">
        <v>7</v>
      </c>
      <c r="D615" s="238">
        <v>175.011</v>
      </c>
      <c r="E615" s="238">
        <v>27</v>
      </c>
      <c r="F615" s="238" t="s">
        <v>1119</v>
      </c>
      <c r="H615" s="238" t="s">
        <v>354</v>
      </c>
      <c r="I615" s="238">
        <v>25</v>
      </c>
      <c r="K615" s="238">
        <v>12005180</v>
      </c>
      <c r="L615" s="238">
        <v>122620179</v>
      </c>
      <c r="M615" s="238">
        <v>9</v>
      </c>
      <c r="N615" s="238">
        <v>18</v>
      </c>
      <c r="O615" s="238">
        <v>2012</v>
      </c>
      <c r="P615" s="238" t="s">
        <v>368</v>
      </c>
      <c r="Q615" s="238">
        <v>15</v>
      </c>
      <c r="S615" s="238">
        <v>5</v>
      </c>
      <c r="T615" s="238">
        <v>0</v>
      </c>
      <c r="U615" s="238">
        <v>1</v>
      </c>
      <c r="V615" s="238">
        <v>7</v>
      </c>
      <c r="W615" s="238">
        <v>45</v>
      </c>
      <c r="X615" s="238">
        <v>2</v>
      </c>
      <c r="Y615" s="238">
        <v>1</v>
      </c>
      <c r="Z615" s="238">
        <v>1</v>
      </c>
      <c r="AB615" s="238">
        <v>1</v>
      </c>
      <c r="AC615" s="238">
        <v>98</v>
      </c>
      <c r="AD615" s="238" t="s">
        <v>430</v>
      </c>
      <c r="AE615" s="238" t="s">
        <v>1264</v>
      </c>
      <c r="AF615" s="238" t="s">
        <v>426</v>
      </c>
      <c r="AG615" s="238">
        <v>3</v>
      </c>
      <c r="AH615" s="238">
        <v>2</v>
      </c>
      <c r="AI615" s="238">
        <v>2</v>
      </c>
      <c r="AJ615" s="238">
        <v>4</v>
      </c>
      <c r="AK615" s="238">
        <v>21</v>
      </c>
      <c r="AL615" s="238">
        <v>24</v>
      </c>
      <c r="AM615" s="238" t="s">
        <v>363</v>
      </c>
      <c r="AN615" s="238">
        <v>5</v>
      </c>
      <c r="AO615" s="238">
        <v>15</v>
      </c>
      <c r="AS615" s="238">
        <v>7</v>
      </c>
      <c r="AT615" s="238">
        <v>98</v>
      </c>
      <c r="AU615" s="238">
        <v>55</v>
      </c>
      <c r="AV615" s="238">
        <v>11</v>
      </c>
      <c r="AW615" s="238">
        <v>21</v>
      </c>
      <c r="CT615" s="238">
        <v>443897</v>
      </c>
      <c r="CU615" s="238">
        <v>4971315</v>
      </c>
      <c r="CV615" s="238">
        <v>44.893043900000002</v>
      </c>
      <c r="CW615" s="238">
        <v>-93.710502700000006</v>
      </c>
      <c r="CX615" s="238" t="s">
        <v>359</v>
      </c>
      <c r="CY615" s="238" t="s">
        <v>1265</v>
      </c>
    </row>
    <row r="616" spans="1:103" x14ac:dyDescent="0.25">
      <c r="A616" s="238">
        <v>818434</v>
      </c>
      <c r="B616" s="238">
        <v>3</v>
      </c>
      <c r="C616" s="238">
        <v>7</v>
      </c>
      <c r="D616" s="238">
        <v>175.08799999999999</v>
      </c>
      <c r="E616" s="238">
        <v>27</v>
      </c>
      <c r="F616" s="238" t="s">
        <v>1119</v>
      </c>
      <c r="H616" s="238" t="s">
        <v>354</v>
      </c>
      <c r="I616" s="238">
        <v>25</v>
      </c>
      <c r="K616" s="238">
        <v>20002926</v>
      </c>
      <c r="L616" s="238">
        <v>201890142</v>
      </c>
      <c r="M616" s="238">
        <v>7</v>
      </c>
      <c r="N616" s="238">
        <v>7</v>
      </c>
      <c r="O616" s="238">
        <v>2020</v>
      </c>
      <c r="P616" s="238" t="s">
        <v>368</v>
      </c>
      <c r="Q616" s="238">
        <v>5</v>
      </c>
      <c r="S616" s="238">
        <v>5</v>
      </c>
      <c r="T616" s="238">
        <v>0</v>
      </c>
      <c r="U616" s="238">
        <v>1</v>
      </c>
      <c r="W616" s="238">
        <v>16</v>
      </c>
      <c r="X616" s="238">
        <v>2</v>
      </c>
      <c r="Y616" s="238">
        <v>1</v>
      </c>
      <c r="Z616" s="238">
        <v>1</v>
      </c>
      <c r="AB616" s="238">
        <v>1</v>
      </c>
      <c r="AC616" s="238">
        <v>98</v>
      </c>
      <c r="AD616" s="238">
        <v>7</v>
      </c>
      <c r="AF616" s="238" t="s">
        <v>426</v>
      </c>
      <c r="AG616" s="238">
        <v>4</v>
      </c>
      <c r="AH616" s="238">
        <v>2</v>
      </c>
      <c r="AI616" s="238">
        <v>4</v>
      </c>
      <c r="AJ616" s="238">
        <v>3</v>
      </c>
      <c r="AK616" s="238">
        <v>21</v>
      </c>
      <c r="AL616" s="238">
        <v>24</v>
      </c>
      <c r="AM616" s="238" t="s">
        <v>354</v>
      </c>
      <c r="AN616" s="238">
        <v>5</v>
      </c>
      <c r="AO616" s="238">
        <v>1</v>
      </c>
      <c r="AS616" s="238">
        <v>12</v>
      </c>
      <c r="AT616" s="238">
        <v>9</v>
      </c>
      <c r="AU616" s="238">
        <v>55</v>
      </c>
      <c r="AV616" s="238">
        <v>11</v>
      </c>
      <c r="AW616" s="238">
        <v>21</v>
      </c>
      <c r="CT616" s="238">
        <v>443972.52167559898</v>
      </c>
      <c r="CU616" s="238">
        <v>4971233.63076689</v>
      </c>
      <c r="CV616" s="238">
        <v>44.892321320000001</v>
      </c>
      <c r="CW616" s="238">
        <v>-93.709542780000007</v>
      </c>
      <c r="CX616" s="238" t="s">
        <v>359</v>
      </c>
      <c r="CY616" s="238" t="s">
        <v>1266</v>
      </c>
    </row>
    <row r="617" spans="1:103" x14ac:dyDescent="0.25">
      <c r="A617" s="238">
        <v>765864</v>
      </c>
      <c r="B617" s="238">
        <v>3</v>
      </c>
      <c r="C617" s="238">
        <v>7</v>
      </c>
      <c r="D617" s="238">
        <v>175.095</v>
      </c>
      <c r="E617" s="238">
        <v>27</v>
      </c>
      <c r="F617" s="238" t="s">
        <v>1119</v>
      </c>
      <c r="H617" s="238" t="s">
        <v>354</v>
      </c>
      <c r="I617" s="238">
        <v>25</v>
      </c>
      <c r="K617" s="238">
        <v>19005516</v>
      </c>
      <c r="M617" s="238">
        <v>11</v>
      </c>
      <c r="N617" s="238">
        <v>27</v>
      </c>
      <c r="O617" s="238">
        <v>2019</v>
      </c>
      <c r="P617" s="238" t="s">
        <v>355</v>
      </c>
      <c r="Q617" s="238">
        <v>5</v>
      </c>
      <c r="S617" s="238">
        <v>5</v>
      </c>
      <c r="T617" s="238">
        <v>0</v>
      </c>
      <c r="U617" s="238">
        <v>2</v>
      </c>
      <c r="V617" s="238">
        <v>13</v>
      </c>
      <c r="W617" s="238">
        <v>10</v>
      </c>
      <c r="X617" s="238">
        <v>2</v>
      </c>
      <c r="Y617" s="238">
        <v>6</v>
      </c>
      <c r="Z617" s="238">
        <v>7</v>
      </c>
      <c r="AA617" s="238">
        <v>4</v>
      </c>
      <c r="AB617" s="238">
        <v>3</v>
      </c>
      <c r="AC617" s="238">
        <v>98</v>
      </c>
      <c r="AD617" s="238">
        <v>7</v>
      </c>
      <c r="AF617" s="238" t="s">
        <v>426</v>
      </c>
      <c r="AG617" s="238">
        <v>8</v>
      </c>
      <c r="AH617" s="238">
        <v>2</v>
      </c>
      <c r="AI617" s="238">
        <v>2</v>
      </c>
      <c r="AJ617" s="238">
        <v>3</v>
      </c>
      <c r="AK617" s="238">
        <v>21</v>
      </c>
      <c r="AL617" s="238">
        <v>23</v>
      </c>
      <c r="AM617" s="238" t="s">
        <v>354</v>
      </c>
      <c r="AN617" s="238">
        <v>5</v>
      </c>
      <c r="AO617" s="238">
        <v>1</v>
      </c>
      <c r="AS617" s="238">
        <v>12</v>
      </c>
      <c r="AT617" s="238">
        <v>98</v>
      </c>
      <c r="AU617" s="238">
        <v>55</v>
      </c>
      <c r="AV617" s="238">
        <v>11</v>
      </c>
      <c r="AW617" s="238">
        <v>21</v>
      </c>
      <c r="AX617" s="238">
        <v>2</v>
      </c>
      <c r="AY617" s="238">
        <v>3</v>
      </c>
      <c r="AZ617" s="238">
        <v>4</v>
      </c>
      <c r="BA617" s="238">
        <v>21</v>
      </c>
      <c r="BB617" s="238">
        <v>56</v>
      </c>
      <c r="BC617" s="238" t="s">
        <v>354</v>
      </c>
      <c r="BD617" s="238">
        <v>5</v>
      </c>
      <c r="BE617" s="238">
        <v>1</v>
      </c>
      <c r="BI617" s="238">
        <v>12</v>
      </c>
      <c r="BJ617" s="238">
        <v>9</v>
      </c>
      <c r="BK617" s="238">
        <v>55</v>
      </c>
      <c r="BL617" s="238">
        <v>11</v>
      </c>
      <c r="BM617" s="238">
        <v>21</v>
      </c>
      <c r="CT617" s="238">
        <v>443976.749517399</v>
      </c>
      <c r="CU617" s="238">
        <v>4971220.9207414901</v>
      </c>
      <c r="CV617" s="238">
        <v>44.892207249999998</v>
      </c>
      <c r="CW617" s="238">
        <v>-93.709487839999994</v>
      </c>
      <c r="CX617" s="238" t="s">
        <v>359</v>
      </c>
      <c r="CY617" s="238" t="s">
        <v>1267</v>
      </c>
    </row>
    <row r="618" spans="1:103" x14ac:dyDescent="0.25">
      <c r="A618" s="238">
        <v>503675</v>
      </c>
      <c r="B618" s="238">
        <v>3</v>
      </c>
      <c r="C618" s="238">
        <v>7</v>
      </c>
      <c r="D618" s="238">
        <v>175.16200000000001</v>
      </c>
      <c r="E618" s="238">
        <v>27</v>
      </c>
      <c r="F618" s="238" t="s">
        <v>1119</v>
      </c>
      <c r="H618" s="238" t="s">
        <v>354</v>
      </c>
      <c r="I618" s="238">
        <v>25</v>
      </c>
      <c r="K618" s="238">
        <v>17510646</v>
      </c>
      <c r="M618" s="238">
        <v>9</v>
      </c>
      <c r="N618" s="238">
        <v>24</v>
      </c>
      <c r="O618" s="238">
        <v>2017</v>
      </c>
      <c r="P618" s="238" t="s">
        <v>366</v>
      </c>
      <c r="Q618" s="238">
        <v>18</v>
      </c>
      <c r="R618" s="238">
        <v>98</v>
      </c>
      <c r="S618" s="238">
        <v>2</v>
      </c>
      <c r="T618" s="238">
        <v>0</v>
      </c>
      <c r="U618" s="238">
        <v>2</v>
      </c>
      <c r="V618" s="238">
        <v>13</v>
      </c>
      <c r="W618" s="238">
        <v>10</v>
      </c>
      <c r="X618" s="238">
        <v>2</v>
      </c>
      <c r="Y618" s="238">
        <v>6</v>
      </c>
      <c r="Z618" s="238">
        <v>2</v>
      </c>
      <c r="AA618" s="238">
        <v>8</v>
      </c>
      <c r="AB618" s="238">
        <v>1</v>
      </c>
      <c r="AC618" s="238">
        <v>98</v>
      </c>
      <c r="AD618" s="238" t="s">
        <v>581</v>
      </c>
      <c r="AF618" s="238" t="s">
        <v>426</v>
      </c>
      <c r="AG618" s="238">
        <v>8</v>
      </c>
      <c r="AH618" s="238">
        <v>2</v>
      </c>
      <c r="AI618" s="238">
        <v>6</v>
      </c>
      <c r="AJ618" s="238">
        <v>3</v>
      </c>
      <c r="AK618" s="238">
        <v>21</v>
      </c>
      <c r="AL618" s="238">
        <v>68</v>
      </c>
      <c r="AM618" s="238" t="s">
        <v>354</v>
      </c>
      <c r="AN618" s="238">
        <v>5</v>
      </c>
      <c r="AO618" s="238">
        <v>1</v>
      </c>
      <c r="AS618" s="238">
        <v>12</v>
      </c>
      <c r="AT618" s="238">
        <v>9</v>
      </c>
      <c r="AU618" s="238">
        <v>55</v>
      </c>
      <c r="AV618" s="238">
        <v>12</v>
      </c>
      <c r="AW618" s="238">
        <v>23</v>
      </c>
      <c r="AX618" s="238">
        <v>2</v>
      </c>
      <c r="AY618" s="238">
        <v>2</v>
      </c>
      <c r="AZ618" s="238">
        <v>4</v>
      </c>
      <c r="BA618" s="238">
        <v>22</v>
      </c>
      <c r="BB618" s="238">
        <v>45</v>
      </c>
      <c r="BC618" s="238" t="s">
        <v>354</v>
      </c>
      <c r="BD618" s="238">
        <v>5</v>
      </c>
      <c r="BE618" s="238">
        <v>70</v>
      </c>
      <c r="BF618" s="238">
        <v>67</v>
      </c>
      <c r="BI618" s="238">
        <v>12</v>
      </c>
      <c r="BJ618" s="238">
        <v>9</v>
      </c>
      <c r="BK618" s="238">
        <v>55</v>
      </c>
      <c r="BL618" s="238">
        <v>13</v>
      </c>
      <c r="BM618" s="238">
        <v>24</v>
      </c>
      <c r="CT618" s="238">
        <v>444081.796630261</v>
      </c>
      <c r="CU618" s="238">
        <v>4971159.0127846897</v>
      </c>
      <c r="CV618" s="238">
        <v>44.891658249999999</v>
      </c>
      <c r="CW618" s="238">
        <v>-93.708150770000003</v>
      </c>
      <c r="CX618" s="238" t="s">
        <v>359</v>
      </c>
      <c r="CY618" s="238" t="s">
        <v>1268</v>
      </c>
    </row>
    <row r="619" spans="1:103" x14ac:dyDescent="0.25">
      <c r="A619" s="238">
        <v>492918</v>
      </c>
      <c r="B619" s="238">
        <v>3</v>
      </c>
      <c r="C619" s="238">
        <v>7</v>
      </c>
      <c r="D619" s="238">
        <v>175.16900000000001</v>
      </c>
      <c r="E619" s="238">
        <v>27</v>
      </c>
      <c r="F619" s="238" t="s">
        <v>1119</v>
      </c>
      <c r="H619" s="238" t="s">
        <v>354</v>
      </c>
      <c r="I619" s="238">
        <v>25</v>
      </c>
      <c r="K619" s="238">
        <v>17508749</v>
      </c>
      <c r="M619" s="238">
        <v>8</v>
      </c>
      <c r="N619" s="238">
        <v>7</v>
      </c>
      <c r="O619" s="238">
        <v>2017</v>
      </c>
      <c r="P619" s="238" t="s">
        <v>361</v>
      </c>
      <c r="Q619" s="238">
        <v>23</v>
      </c>
      <c r="R619" s="238" t="s">
        <v>356</v>
      </c>
      <c r="S619" s="238">
        <v>5</v>
      </c>
      <c r="T619" s="238">
        <v>0</v>
      </c>
      <c r="U619" s="238">
        <v>1</v>
      </c>
      <c r="W619" s="238">
        <v>89</v>
      </c>
      <c r="X619" s="238">
        <v>7</v>
      </c>
      <c r="Y619" s="238">
        <v>6</v>
      </c>
      <c r="Z619" s="238">
        <v>1</v>
      </c>
      <c r="AB619" s="238">
        <v>1</v>
      </c>
      <c r="AC619" s="238">
        <v>98</v>
      </c>
      <c r="AD619" s="238" t="s">
        <v>581</v>
      </c>
      <c r="AF619" s="238" t="s">
        <v>426</v>
      </c>
      <c r="AG619" s="238">
        <v>4</v>
      </c>
      <c r="AH619" s="238">
        <v>2</v>
      </c>
      <c r="AI619" s="238">
        <v>4</v>
      </c>
      <c r="AJ619" s="238">
        <v>4</v>
      </c>
      <c r="AK619" s="238">
        <v>21</v>
      </c>
      <c r="AL619" s="238">
        <v>69</v>
      </c>
      <c r="AM619" s="238" t="s">
        <v>354</v>
      </c>
      <c r="AN619" s="238">
        <v>5</v>
      </c>
      <c r="AO619" s="238">
        <v>68</v>
      </c>
      <c r="AS619" s="238">
        <v>12</v>
      </c>
      <c r="AT619" s="238">
        <v>90</v>
      </c>
      <c r="AU619" s="238">
        <v>55</v>
      </c>
      <c r="AV619" s="238">
        <v>11</v>
      </c>
      <c r="AW619" s="238">
        <v>21</v>
      </c>
      <c r="CT619" s="238">
        <v>444090.26331386098</v>
      </c>
      <c r="CU619" s="238">
        <v>4971150.5461010896</v>
      </c>
      <c r="CV619" s="238">
        <v>44.891582700000001</v>
      </c>
      <c r="CW619" s="238">
        <v>-93.708042620000001</v>
      </c>
      <c r="CX619" s="238" t="s">
        <v>359</v>
      </c>
      <c r="CY619" s="238" t="s">
        <v>1269</v>
      </c>
    </row>
    <row r="620" spans="1:103" x14ac:dyDescent="0.25">
      <c r="A620" s="238">
        <v>10797196</v>
      </c>
      <c r="B620" s="238">
        <v>3</v>
      </c>
      <c r="C620" s="238">
        <v>7</v>
      </c>
      <c r="D620" s="238">
        <v>175.18100000000001</v>
      </c>
      <c r="E620" s="238">
        <v>27</v>
      </c>
      <c r="F620" s="238" t="s">
        <v>1119</v>
      </c>
      <c r="H620" s="238" t="s">
        <v>354</v>
      </c>
      <c r="I620" s="238">
        <v>25</v>
      </c>
      <c r="K620" s="238">
        <v>12505073</v>
      </c>
      <c r="L620" s="238">
        <v>121500237</v>
      </c>
      <c r="M620" s="238">
        <v>5</v>
      </c>
      <c r="N620" s="238">
        <v>29</v>
      </c>
      <c r="O620" s="238">
        <v>2012</v>
      </c>
      <c r="P620" s="238" t="s">
        <v>368</v>
      </c>
      <c r="Q620" s="238">
        <v>6</v>
      </c>
      <c r="R620" s="238" t="s">
        <v>356</v>
      </c>
      <c r="S620" s="238">
        <v>5</v>
      </c>
      <c r="T620" s="238">
        <v>0</v>
      </c>
      <c r="U620" s="238">
        <v>2</v>
      </c>
      <c r="V620" s="238">
        <v>5</v>
      </c>
      <c r="W620" s="238">
        <v>10</v>
      </c>
      <c r="X620" s="238">
        <v>2</v>
      </c>
      <c r="Y620" s="238">
        <v>1</v>
      </c>
      <c r="Z620" s="238">
        <v>2</v>
      </c>
      <c r="AB620" s="238">
        <v>1</v>
      </c>
      <c r="AC620" s="238">
        <v>98</v>
      </c>
      <c r="AD620" s="238" t="s">
        <v>428</v>
      </c>
      <c r="AE620" s="238" t="s">
        <v>1270</v>
      </c>
      <c r="AF620" s="238" t="s">
        <v>426</v>
      </c>
      <c r="AG620" s="238">
        <v>10</v>
      </c>
      <c r="AH620" s="238">
        <v>2</v>
      </c>
      <c r="AI620" s="238">
        <v>2</v>
      </c>
      <c r="AJ620" s="238">
        <v>4</v>
      </c>
      <c r="AK620" s="238">
        <v>25</v>
      </c>
      <c r="AL620" s="238">
        <v>30</v>
      </c>
      <c r="AM620" s="238" t="s">
        <v>354</v>
      </c>
      <c r="AN620" s="238">
        <v>5</v>
      </c>
      <c r="AO620" s="238">
        <v>10</v>
      </c>
      <c r="AS620" s="238">
        <v>7</v>
      </c>
      <c r="AT620" s="238">
        <v>98</v>
      </c>
      <c r="AU620" s="238">
        <v>55</v>
      </c>
      <c r="AV620" s="238">
        <v>11</v>
      </c>
      <c r="AW620" s="238">
        <v>21</v>
      </c>
      <c r="AX620" s="238">
        <v>2</v>
      </c>
      <c r="AY620" s="238">
        <v>3</v>
      </c>
      <c r="AZ620" s="238">
        <v>4</v>
      </c>
      <c r="BA620" s="238">
        <v>21</v>
      </c>
      <c r="BB620" s="238">
        <v>49</v>
      </c>
      <c r="BC620" s="238" t="s">
        <v>354</v>
      </c>
      <c r="BD620" s="238">
        <v>5</v>
      </c>
      <c r="BE620" s="238">
        <v>1</v>
      </c>
      <c r="BI620" s="238">
        <v>7</v>
      </c>
      <c r="BJ620" s="238">
        <v>98</v>
      </c>
      <c r="BK620" s="238">
        <v>55</v>
      </c>
      <c r="BL620" s="238">
        <v>11</v>
      </c>
      <c r="BM620" s="238">
        <v>21</v>
      </c>
      <c r="CT620" s="238">
        <v>444110</v>
      </c>
      <c r="CU620" s="238">
        <v>4971143</v>
      </c>
      <c r="CV620" s="238">
        <v>44.891517800000003</v>
      </c>
      <c r="CW620" s="238">
        <v>-93.707794899999996</v>
      </c>
      <c r="CX620" s="238" t="s">
        <v>359</v>
      </c>
      <c r="CY620" s="238" t="s">
        <v>1271</v>
      </c>
    </row>
    <row r="621" spans="1:103" x14ac:dyDescent="0.25">
      <c r="A621" s="238">
        <v>506729</v>
      </c>
      <c r="B621" s="238">
        <v>3</v>
      </c>
      <c r="C621" s="238">
        <v>7</v>
      </c>
      <c r="D621" s="238">
        <v>175.24</v>
      </c>
      <c r="E621" s="238">
        <v>27</v>
      </c>
      <c r="F621" s="238" t="s">
        <v>1119</v>
      </c>
      <c r="H621" s="238" t="s">
        <v>354</v>
      </c>
      <c r="I621" s="238">
        <v>25</v>
      </c>
      <c r="K621" s="238">
        <v>170050000</v>
      </c>
      <c r="M621" s="238">
        <v>10</v>
      </c>
      <c r="N621" s="238">
        <v>6</v>
      </c>
      <c r="O621" s="238">
        <v>2017</v>
      </c>
      <c r="P621" s="238" t="s">
        <v>362</v>
      </c>
      <c r="Q621" s="238">
        <v>17</v>
      </c>
      <c r="R621" s="238" t="s">
        <v>356</v>
      </c>
      <c r="S621" s="238">
        <v>5</v>
      </c>
      <c r="T621" s="238">
        <v>0</v>
      </c>
      <c r="U621" s="238">
        <v>2</v>
      </c>
      <c r="V621" s="238">
        <v>12</v>
      </c>
      <c r="W621" s="238">
        <v>10</v>
      </c>
      <c r="X621" s="238">
        <v>7</v>
      </c>
      <c r="Y621" s="238">
        <v>1</v>
      </c>
      <c r="Z621" s="238">
        <v>3</v>
      </c>
      <c r="AB621" s="238">
        <v>2</v>
      </c>
      <c r="AC621" s="238">
        <v>98</v>
      </c>
      <c r="AD621" s="238" t="s">
        <v>581</v>
      </c>
      <c r="AF621" s="238" t="s">
        <v>426</v>
      </c>
      <c r="AG621" s="238">
        <v>7</v>
      </c>
      <c r="AH621" s="238">
        <v>2</v>
      </c>
      <c r="AI621" s="238">
        <v>2</v>
      </c>
      <c r="AJ621" s="238">
        <v>4</v>
      </c>
      <c r="AK621" s="238">
        <v>21</v>
      </c>
      <c r="AL621" s="238">
        <v>31</v>
      </c>
      <c r="AM621" s="238" t="s">
        <v>354</v>
      </c>
      <c r="AN621" s="238">
        <v>5</v>
      </c>
      <c r="AO621" s="238">
        <v>1</v>
      </c>
      <c r="AS621" s="238">
        <v>15</v>
      </c>
      <c r="AT621" s="238">
        <v>22</v>
      </c>
      <c r="AU621" s="238">
        <v>55</v>
      </c>
      <c r="AV621" s="238">
        <v>13</v>
      </c>
      <c r="AW621" s="238">
        <v>21</v>
      </c>
      <c r="AX621" s="238">
        <v>2</v>
      </c>
      <c r="AY621" s="238">
        <v>4</v>
      </c>
      <c r="AZ621" s="238">
        <v>4</v>
      </c>
      <c r="BA621" s="238">
        <v>34</v>
      </c>
      <c r="BB621" s="238">
        <v>70</v>
      </c>
      <c r="BC621" s="238" t="s">
        <v>354</v>
      </c>
      <c r="BD621" s="238">
        <v>5</v>
      </c>
      <c r="BE621" s="238">
        <v>1</v>
      </c>
      <c r="BI621" s="238">
        <v>15</v>
      </c>
      <c r="BJ621" s="238">
        <v>22</v>
      </c>
      <c r="BK621" s="238">
        <v>55</v>
      </c>
      <c r="BL621" s="238">
        <v>13</v>
      </c>
      <c r="BM621" s="238">
        <v>21</v>
      </c>
      <c r="CT621" s="238">
        <v>444196.888791</v>
      </c>
      <c r="CU621" s="238">
        <v>4971110.8638546905</v>
      </c>
      <c r="CV621" s="238">
        <v>44.891233870000001</v>
      </c>
      <c r="CW621" s="238">
        <v>-93.706688040000003</v>
      </c>
      <c r="CX621" s="238" t="s">
        <v>359</v>
      </c>
      <c r="CY621" s="238" t="s">
        <v>1272</v>
      </c>
    </row>
    <row r="622" spans="1:103" x14ac:dyDescent="0.25">
      <c r="A622" s="238">
        <v>416315</v>
      </c>
      <c r="B622" s="238">
        <v>3</v>
      </c>
      <c r="C622" s="238">
        <v>7</v>
      </c>
      <c r="D622" s="238">
        <v>175.24799999999999</v>
      </c>
      <c r="E622" s="238">
        <v>27</v>
      </c>
      <c r="F622" s="238" t="s">
        <v>1119</v>
      </c>
      <c r="H622" s="238" t="s">
        <v>354</v>
      </c>
      <c r="I622" s="238">
        <v>25</v>
      </c>
      <c r="K622" s="238">
        <v>17000262</v>
      </c>
      <c r="M622" s="238">
        <v>1</v>
      </c>
      <c r="N622" s="238">
        <v>18</v>
      </c>
      <c r="O622" s="238">
        <v>2017</v>
      </c>
      <c r="P622" s="238" t="s">
        <v>355</v>
      </c>
      <c r="Q622" s="238">
        <v>7</v>
      </c>
      <c r="R622" s="238">
        <v>98</v>
      </c>
      <c r="S622" s="238">
        <v>5</v>
      </c>
      <c r="T622" s="238">
        <v>0</v>
      </c>
      <c r="U622" s="238">
        <v>2</v>
      </c>
      <c r="V622" s="238">
        <v>12</v>
      </c>
      <c r="W622" s="238">
        <v>10</v>
      </c>
      <c r="X622" s="238">
        <v>7</v>
      </c>
      <c r="Y622" s="238">
        <v>2</v>
      </c>
      <c r="Z622" s="238">
        <v>1</v>
      </c>
      <c r="AB622" s="238">
        <v>5</v>
      </c>
      <c r="AC622" s="238">
        <v>98</v>
      </c>
      <c r="AD622" s="238" t="s">
        <v>581</v>
      </c>
      <c r="AF622" s="238" t="s">
        <v>426</v>
      </c>
      <c r="AG622" s="238">
        <v>7</v>
      </c>
      <c r="AH622" s="238">
        <v>2</v>
      </c>
      <c r="AI622" s="238">
        <v>4</v>
      </c>
      <c r="AJ622" s="238">
        <v>3</v>
      </c>
      <c r="AK622" s="238">
        <v>34</v>
      </c>
      <c r="AL622" s="238">
        <v>41</v>
      </c>
      <c r="AM622" s="238" t="s">
        <v>354</v>
      </c>
      <c r="AN622" s="238">
        <v>5</v>
      </c>
      <c r="AO622" s="238">
        <v>1</v>
      </c>
      <c r="AS622" s="238">
        <v>15</v>
      </c>
      <c r="AT622" s="238">
        <v>22</v>
      </c>
      <c r="AU622" s="238">
        <v>55</v>
      </c>
      <c r="AV622" s="238">
        <v>13</v>
      </c>
      <c r="AW622" s="238">
        <v>21</v>
      </c>
      <c r="AX622" s="238">
        <v>2</v>
      </c>
      <c r="AY622" s="238">
        <v>4</v>
      </c>
      <c r="AZ622" s="238">
        <v>3</v>
      </c>
      <c r="BA622" s="238">
        <v>26</v>
      </c>
      <c r="BB622" s="238">
        <v>32</v>
      </c>
      <c r="BC622" s="238" t="s">
        <v>363</v>
      </c>
      <c r="BD622" s="238">
        <v>5</v>
      </c>
      <c r="BE622" s="238">
        <v>1</v>
      </c>
      <c r="BI622" s="238">
        <v>15</v>
      </c>
      <c r="BJ622" s="238">
        <v>22</v>
      </c>
      <c r="BK622" s="238">
        <v>55</v>
      </c>
      <c r="BL622" s="238">
        <v>13</v>
      </c>
      <c r="BM622" s="238">
        <v>21</v>
      </c>
      <c r="CT622" s="238">
        <v>444208.53048095002</v>
      </c>
      <c r="CU622" s="238">
        <v>4971104.5138419904</v>
      </c>
      <c r="CV622" s="238">
        <v>44.891177620000001</v>
      </c>
      <c r="CW622" s="238">
        <v>-93.706539919999997</v>
      </c>
      <c r="CX622" s="238" t="s">
        <v>359</v>
      </c>
      <c r="CY622" s="238" t="s">
        <v>1273</v>
      </c>
    </row>
    <row r="623" spans="1:103" x14ac:dyDescent="0.25">
      <c r="A623" s="238">
        <v>397937</v>
      </c>
      <c r="B623" s="238">
        <v>3</v>
      </c>
      <c r="C623" s="238">
        <v>7</v>
      </c>
      <c r="D623" s="238">
        <v>175.25299999999999</v>
      </c>
      <c r="E623" s="238">
        <v>27</v>
      </c>
      <c r="F623" s="238" t="s">
        <v>1119</v>
      </c>
      <c r="H623" s="238" t="s">
        <v>354</v>
      </c>
      <c r="I623" s="238">
        <v>25</v>
      </c>
      <c r="K623" s="238">
        <v>16005181</v>
      </c>
      <c r="M623" s="238">
        <v>11</v>
      </c>
      <c r="N623" s="238">
        <v>25</v>
      </c>
      <c r="O623" s="238">
        <v>2016</v>
      </c>
      <c r="P623" s="238" t="s">
        <v>362</v>
      </c>
      <c r="Q623" s="238">
        <v>18</v>
      </c>
      <c r="S623" s="238">
        <v>5</v>
      </c>
      <c r="T623" s="238">
        <v>0</v>
      </c>
      <c r="U623" s="238">
        <v>2</v>
      </c>
      <c r="V623" s="238">
        <v>5</v>
      </c>
      <c r="W623" s="238">
        <v>10</v>
      </c>
      <c r="X623" s="238">
        <v>7</v>
      </c>
      <c r="Y623" s="238">
        <v>4</v>
      </c>
      <c r="Z623" s="238">
        <v>2</v>
      </c>
      <c r="AB623" s="238">
        <v>1</v>
      </c>
      <c r="AC623" s="238">
        <v>98</v>
      </c>
      <c r="AD623" s="238" t="s">
        <v>581</v>
      </c>
      <c r="AF623" s="238" t="s">
        <v>426</v>
      </c>
      <c r="AG623" s="238">
        <v>10</v>
      </c>
      <c r="AH623" s="238">
        <v>2</v>
      </c>
      <c r="AI623" s="238">
        <v>2</v>
      </c>
      <c r="AJ623" s="238">
        <v>4</v>
      </c>
      <c r="AK623" s="238">
        <v>25</v>
      </c>
      <c r="AL623" s="238">
        <v>33</v>
      </c>
      <c r="AM623" s="238" t="s">
        <v>354</v>
      </c>
      <c r="AN623" s="238">
        <v>5</v>
      </c>
      <c r="AO623" s="238">
        <v>2</v>
      </c>
      <c r="AS623" s="238">
        <v>15</v>
      </c>
      <c r="AT623" s="238">
        <v>9</v>
      </c>
      <c r="AU623" s="238">
        <v>55</v>
      </c>
      <c r="AV623" s="238">
        <v>11</v>
      </c>
      <c r="AW623" s="238">
        <v>21</v>
      </c>
      <c r="AX623" s="238">
        <v>2</v>
      </c>
      <c r="AY623" s="238">
        <v>2</v>
      </c>
      <c r="AZ623" s="238">
        <v>4</v>
      </c>
      <c r="BA623" s="238">
        <v>21</v>
      </c>
      <c r="BB623" s="238">
        <v>21</v>
      </c>
      <c r="BC623" s="238" t="s">
        <v>354</v>
      </c>
      <c r="BD623" s="238">
        <v>5</v>
      </c>
      <c r="BE623" s="238">
        <v>1</v>
      </c>
      <c r="BI623" s="238">
        <v>15</v>
      </c>
      <c r="BJ623" s="238">
        <v>9</v>
      </c>
      <c r="BL623" s="238">
        <v>11</v>
      </c>
      <c r="BM623" s="238">
        <v>21</v>
      </c>
      <c r="CT623" s="238">
        <v>444218.05550000002</v>
      </c>
      <c r="CU623" s="238">
        <v>4971106.71513322</v>
      </c>
      <c r="CV623" s="238">
        <v>44.891198180000004</v>
      </c>
      <c r="CW623" s="238">
        <v>-93.706419539999999</v>
      </c>
      <c r="CX623" s="238" t="s">
        <v>359</v>
      </c>
      <c r="CY623" s="238" t="e">
        <v>#NAME?</v>
      </c>
    </row>
    <row r="624" spans="1:103" x14ac:dyDescent="0.25">
      <c r="A624" s="238">
        <v>475465</v>
      </c>
      <c r="B624" s="238">
        <v>3</v>
      </c>
      <c r="C624" s="238">
        <v>7</v>
      </c>
      <c r="D624" s="238">
        <v>175.255</v>
      </c>
      <c r="E624" s="238">
        <v>27</v>
      </c>
      <c r="F624" s="238" t="s">
        <v>1119</v>
      </c>
      <c r="H624" s="238" t="s">
        <v>354</v>
      </c>
      <c r="I624" s="238">
        <v>25</v>
      </c>
      <c r="K624" s="238">
        <v>17003423</v>
      </c>
      <c r="M624" s="238">
        <v>7</v>
      </c>
      <c r="N624" s="238">
        <v>8</v>
      </c>
      <c r="O624" s="238">
        <v>2017</v>
      </c>
      <c r="P624" s="238" t="s">
        <v>364</v>
      </c>
      <c r="Q624" s="238">
        <v>11</v>
      </c>
      <c r="S624" s="238">
        <v>5</v>
      </c>
      <c r="T624" s="238">
        <v>0</v>
      </c>
      <c r="U624" s="238">
        <v>2</v>
      </c>
      <c r="V624" s="238">
        <v>10</v>
      </c>
      <c r="W624" s="238">
        <v>10</v>
      </c>
      <c r="X624" s="238">
        <v>7</v>
      </c>
      <c r="Y624" s="238">
        <v>1</v>
      </c>
      <c r="Z624" s="238">
        <v>1</v>
      </c>
      <c r="AB624" s="238">
        <v>1</v>
      </c>
      <c r="AC624" s="238">
        <v>98</v>
      </c>
      <c r="AD624" s="238" t="s">
        <v>581</v>
      </c>
      <c r="AF624" s="238" t="s">
        <v>426</v>
      </c>
      <c r="AG624" s="238">
        <v>5</v>
      </c>
      <c r="AH624" s="238">
        <v>2</v>
      </c>
      <c r="AI624" s="238">
        <v>4</v>
      </c>
      <c r="AJ624" s="238">
        <v>4</v>
      </c>
      <c r="AK624" s="238">
        <v>32</v>
      </c>
      <c r="AL624" s="238">
        <v>29</v>
      </c>
      <c r="AM624" s="238" t="s">
        <v>363</v>
      </c>
      <c r="AN624" s="238">
        <v>5</v>
      </c>
      <c r="AO624" s="238">
        <v>1</v>
      </c>
      <c r="AS624" s="238">
        <v>12</v>
      </c>
      <c r="AT624" s="238">
        <v>98</v>
      </c>
      <c r="AU624" s="238">
        <v>55</v>
      </c>
      <c r="AV624" s="238">
        <v>12</v>
      </c>
      <c r="AW624" s="238">
        <v>21</v>
      </c>
      <c r="AX624" s="238">
        <v>2</v>
      </c>
      <c r="AY624" s="238">
        <v>4</v>
      </c>
      <c r="AZ624" s="238">
        <v>4</v>
      </c>
      <c r="BA624" s="238">
        <v>32</v>
      </c>
      <c r="BB624" s="238">
        <v>44</v>
      </c>
      <c r="BC624" s="238" t="s">
        <v>363</v>
      </c>
      <c r="BD624" s="238">
        <v>5</v>
      </c>
      <c r="BE624" s="238">
        <v>1</v>
      </c>
      <c r="BI624" s="238">
        <v>12</v>
      </c>
      <c r="BJ624" s="238">
        <v>98</v>
      </c>
      <c r="BK624" s="238">
        <v>55</v>
      </c>
      <c r="BL624" s="238">
        <v>12</v>
      </c>
      <c r="BM624" s="238">
        <v>21</v>
      </c>
      <c r="CT624" s="238">
        <v>444222.81800952501</v>
      </c>
      <c r="CU624" s="238">
        <v>4971113.6462132297</v>
      </c>
      <c r="CV624" s="238">
        <v>44.891260940000002</v>
      </c>
      <c r="CW624" s="238">
        <v>-93.706360000000004</v>
      </c>
      <c r="CX624" s="238" t="s">
        <v>359</v>
      </c>
      <c r="CY624" s="238" t="s">
        <v>1274</v>
      </c>
    </row>
    <row r="625" spans="1:103" x14ac:dyDescent="0.25">
      <c r="A625" s="238">
        <v>456153</v>
      </c>
      <c r="B625" s="238">
        <v>3</v>
      </c>
      <c r="C625" s="238">
        <v>7</v>
      </c>
      <c r="D625" s="238">
        <v>175.256</v>
      </c>
      <c r="E625" s="238">
        <v>27</v>
      </c>
      <c r="F625" s="238" t="s">
        <v>1119</v>
      </c>
      <c r="H625" s="238" t="s">
        <v>354</v>
      </c>
      <c r="I625" s="238">
        <v>25</v>
      </c>
      <c r="K625" s="238">
        <v>17002722</v>
      </c>
      <c r="M625" s="238">
        <v>5</v>
      </c>
      <c r="N625" s="238">
        <v>31</v>
      </c>
      <c r="O625" s="238">
        <v>2017</v>
      </c>
      <c r="P625" s="238" t="s">
        <v>355</v>
      </c>
      <c r="Q625" s="238">
        <v>22</v>
      </c>
      <c r="S625" s="238">
        <v>5</v>
      </c>
      <c r="T625" s="238">
        <v>0</v>
      </c>
      <c r="U625" s="238">
        <v>2</v>
      </c>
      <c r="W625" s="238">
        <v>39</v>
      </c>
      <c r="X625" s="238">
        <v>7</v>
      </c>
      <c r="Y625" s="238">
        <v>4</v>
      </c>
      <c r="Z625" s="238">
        <v>1</v>
      </c>
      <c r="AB625" s="238">
        <v>1</v>
      </c>
      <c r="AC625" s="238">
        <v>98</v>
      </c>
      <c r="AD625" s="238" t="s">
        <v>581</v>
      </c>
      <c r="AF625" s="238" t="s">
        <v>426</v>
      </c>
      <c r="AG625" s="238">
        <v>90</v>
      </c>
      <c r="AH625" s="238">
        <v>2</v>
      </c>
      <c r="AI625" s="238">
        <v>2</v>
      </c>
      <c r="AJ625" s="238">
        <v>4</v>
      </c>
      <c r="AK625" s="238">
        <v>21</v>
      </c>
      <c r="AL625" s="238">
        <v>61</v>
      </c>
      <c r="AM625" s="238" t="s">
        <v>354</v>
      </c>
      <c r="AN625" s="238">
        <v>5</v>
      </c>
      <c r="AO625" s="238">
        <v>1</v>
      </c>
      <c r="AS625" s="238">
        <v>12</v>
      </c>
      <c r="AT625" s="238">
        <v>90</v>
      </c>
      <c r="AU625" s="238">
        <v>55</v>
      </c>
      <c r="AV625" s="238">
        <v>12</v>
      </c>
      <c r="AW625" s="238">
        <v>21</v>
      </c>
      <c r="AX625" s="238">
        <v>2</v>
      </c>
      <c r="AY625" s="238">
        <v>90</v>
      </c>
      <c r="AZ625" s="238">
        <v>4</v>
      </c>
      <c r="BA625" s="238">
        <v>21</v>
      </c>
      <c r="BB625" s="238">
        <v>57</v>
      </c>
      <c r="BC625" s="238" t="s">
        <v>354</v>
      </c>
      <c r="BD625" s="238">
        <v>5</v>
      </c>
      <c r="BE625" s="238">
        <v>90</v>
      </c>
      <c r="BI625" s="238">
        <v>12</v>
      </c>
      <c r="BJ625" s="238">
        <v>90</v>
      </c>
      <c r="BK625" s="238">
        <v>55</v>
      </c>
      <c r="BL625" s="238">
        <v>12</v>
      </c>
      <c r="BM625" s="238">
        <v>21</v>
      </c>
      <c r="CT625" s="238">
        <v>444221.23050635</v>
      </c>
      <c r="CU625" s="238">
        <v>4971102.3971710904</v>
      </c>
      <c r="CV625" s="238">
        <v>44.891159559999998</v>
      </c>
      <c r="CW625" s="238">
        <v>-93.706378860000001</v>
      </c>
      <c r="CX625" s="238" t="s">
        <v>359</v>
      </c>
      <c r="CY625" s="238" t="s">
        <v>1275</v>
      </c>
    </row>
    <row r="626" spans="1:103" x14ac:dyDescent="0.25">
      <c r="A626" s="238">
        <v>352786</v>
      </c>
      <c r="B626" s="238">
        <v>3</v>
      </c>
      <c r="C626" s="238">
        <v>7</v>
      </c>
      <c r="D626" s="238">
        <v>175.25899999999999</v>
      </c>
      <c r="E626" s="238">
        <v>27</v>
      </c>
      <c r="F626" s="238" t="s">
        <v>1119</v>
      </c>
      <c r="H626" s="238" t="s">
        <v>354</v>
      </c>
      <c r="I626" s="238">
        <v>25</v>
      </c>
      <c r="K626" s="238">
        <v>16002170</v>
      </c>
      <c r="M626" s="238">
        <v>5</v>
      </c>
      <c r="N626" s="238">
        <v>30</v>
      </c>
      <c r="O626" s="238">
        <v>2016</v>
      </c>
      <c r="P626" s="238" t="s">
        <v>361</v>
      </c>
      <c r="Q626" s="238">
        <v>16</v>
      </c>
      <c r="R626" s="238" t="s">
        <v>369</v>
      </c>
      <c r="S626" s="238">
        <v>5</v>
      </c>
      <c r="T626" s="238">
        <v>0</v>
      </c>
      <c r="U626" s="238">
        <v>2</v>
      </c>
      <c r="V626" s="238">
        <v>12</v>
      </c>
      <c r="W626" s="238">
        <v>10</v>
      </c>
      <c r="X626" s="238">
        <v>7</v>
      </c>
      <c r="Y626" s="238">
        <v>1</v>
      </c>
      <c r="Z626" s="238">
        <v>1</v>
      </c>
      <c r="AB626" s="238">
        <v>1</v>
      </c>
      <c r="AC626" s="238">
        <v>98</v>
      </c>
      <c r="AD626" s="238" t="s">
        <v>581</v>
      </c>
      <c r="AF626" s="238" t="s">
        <v>426</v>
      </c>
      <c r="AG626" s="238">
        <v>7</v>
      </c>
      <c r="AH626" s="238">
        <v>2</v>
      </c>
      <c r="AI626" s="238">
        <v>2</v>
      </c>
      <c r="AJ626" s="238">
        <v>3</v>
      </c>
      <c r="AK626" s="238">
        <v>28</v>
      </c>
      <c r="AL626" s="238">
        <v>73</v>
      </c>
      <c r="AM626" s="238" t="s">
        <v>363</v>
      </c>
      <c r="AN626" s="238">
        <v>5</v>
      </c>
      <c r="AO626" s="238">
        <v>2</v>
      </c>
      <c r="AP626" s="238">
        <v>68</v>
      </c>
      <c r="AS626" s="238">
        <v>90</v>
      </c>
      <c r="AT626" s="238">
        <v>22</v>
      </c>
      <c r="AU626" s="238">
        <v>55</v>
      </c>
      <c r="AV626" s="238">
        <v>12</v>
      </c>
      <c r="AW626" s="238">
        <v>21</v>
      </c>
      <c r="AX626" s="238">
        <v>2</v>
      </c>
      <c r="AY626" s="238">
        <v>2</v>
      </c>
      <c r="AZ626" s="238">
        <v>3</v>
      </c>
      <c r="BA626" s="238">
        <v>21</v>
      </c>
      <c r="BB626" s="238">
        <v>71</v>
      </c>
      <c r="BC626" s="238" t="s">
        <v>354</v>
      </c>
      <c r="BD626" s="238">
        <v>5</v>
      </c>
      <c r="BE626" s="238">
        <v>1</v>
      </c>
      <c r="BI626" s="238">
        <v>90</v>
      </c>
      <c r="BJ626" s="238">
        <v>22</v>
      </c>
      <c r="BK626" s="238">
        <v>55</v>
      </c>
      <c r="BL626" s="238">
        <v>12</v>
      </c>
      <c r="BM626" s="238">
        <v>21</v>
      </c>
      <c r="CT626" s="238">
        <v>444227.64033460099</v>
      </c>
      <c r="CU626" s="238">
        <v>4971106.5265051099</v>
      </c>
      <c r="CV626" s="238">
        <v>44.891197230000003</v>
      </c>
      <c r="CW626" s="238">
        <v>-93.706298149999995</v>
      </c>
      <c r="CX626" s="238" t="s">
        <v>359</v>
      </c>
      <c r="CY626" s="238" t="s">
        <v>1276</v>
      </c>
    </row>
    <row r="627" spans="1:103" x14ac:dyDescent="0.25">
      <c r="A627" s="238">
        <v>10809705</v>
      </c>
      <c r="B627" s="238">
        <v>3</v>
      </c>
      <c r="C627" s="238">
        <v>7</v>
      </c>
      <c r="D627" s="238">
        <v>175.26300000000001</v>
      </c>
      <c r="E627" s="238">
        <v>27</v>
      </c>
      <c r="F627" s="238" t="s">
        <v>1119</v>
      </c>
      <c r="H627" s="238" t="s">
        <v>354</v>
      </c>
      <c r="I627" s="238">
        <v>25</v>
      </c>
      <c r="K627" s="238">
        <v>12005095</v>
      </c>
      <c r="L627" s="238">
        <v>122590105</v>
      </c>
      <c r="M627" s="238">
        <v>9</v>
      </c>
      <c r="N627" s="238">
        <v>14</v>
      </c>
      <c r="O627" s="238">
        <v>2012</v>
      </c>
      <c r="P627" s="238" t="s">
        <v>362</v>
      </c>
      <c r="Q627" s="238">
        <v>18</v>
      </c>
      <c r="S627" s="238">
        <v>5</v>
      </c>
      <c r="T627" s="238">
        <v>0</v>
      </c>
      <c r="U627" s="238">
        <v>1</v>
      </c>
      <c r="V627" s="238">
        <v>8</v>
      </c>
      <c r="W627" s="238">
        <v>16</v>
      </c>
      <c r="X627" s="238">
        <v>4</v>
      </c>
      <c r="Y627" s="238">
        <v>1</v>
      </c>
      <c r="Z627" s="238">
        <v>1</v>
      </c>
      <c r="AB627" s="238">
        <v>1</v>
      </c>
      <c r="AC627" s="238">
        <v>98</v>
      </c>
      <c r="AD627" s="238" t="s">
        <v>430</v>
      </c>
      <c r="AE627" s="238" t="s">
        <v>1277</v>
      </c>
      <c r="AF627" s="238" t="s">
        <v>426</v>
      </c>
      <c r="AG627" s="238">
        <v>4</v>
      </c>
      <c r="AH627" s="238">
        <v>2</v>
      </c>
      <c r="AI627" s="238">
        <v>4</v>
      </c>
      <c r="AJ627" s="238">
        <v>4</v>
      </c>
      <c r="AK627" s="238">
        <v>21</v>
      </c>
      <c r="AL627" s="238">
        <v>39</v>
      </c>
      <c r="AM627" s="238" t="s">
        <v>363</v>
      </c>
      <c r="AN627" s="238">
        <v>5</v>
      </c>
      <c r="AO627" s="238">
        <v>1</v>
      </c>
      <c r="AP627" s="238">
        <v>1</v>
      </c>
      <c r="AS627" s="238">
        <v>7</v>
      </c>
      <c r="AT627" s="238">
        <v>98</v>
      </c>
      <c r="AU627" s="238">
        <v>55</v>
      </c>
      <c r="AV627" s="238">
        <v>11</v>
      </c>
      <c r="AW627" s="238">
        <v>21</v>
      </c>
      <c r="CT627" s="238">
        <v>444230</v>
      </c>
      <c r="CU627" s="238">
        <v>4971093</v>
      </c>
      <c r="CV627" s="238">
        <v>44.891074099999997</v>
      </c>
      <c r="CW627" s="238">
        <v>-93.706270500000002</v>
      </c>
      <c r="CX627" s="238" t="s">
        <v>359</v>
      </c>
      <c r="CY627" s="238" t="s">
        <v>1278</v>
      </c>
    </row>
    <row r="628" spans="1:103" x14ac:dyDescent="0.25">
      <c r="A628" s="238">
        <v>10950162</v>
      </c>
      <c r="B628" s="238">
        <v>3</v>
      </c>
      <c r="C628" s="238">
        <v>7</v>
      </c>
      <c r="D628" s="238">
        <v>175.26300000000001</v>
      </c>
      <c r="E628" s="238">
        <v>27</v>
      </c>
      <c r="F628" s="238" t="s">
        <v>1119</v>
      </c>
      <c r="H628" s="238" t="s">
        <v>354</v>
      </c>
      <c r="I628" s="238">
        <v>25</v>
      </c>
      <c r="K628" s="238">
        <v>14003461</v>
      </c>
      <c r="L628" s="238">
        <v>140350259</v>
      </c>
      <c r="M628" s="238">
        <v>2</v>
      </c>
      <c r="N628" s="238">
        <v>4</v>
      </c>
      <c r="O628" s="238">
        <v>2014</v>
      </c>
      <c r="P628" s="238" t="s">
        <v>368</v>
      </c>
      <c r="Q628" s="238">
        <v>11</v>
      </c>
      <c r="S628" s="238">
        <v>5</v>
      </c>
      <c r="T628" s="238">
        <v>0</v>
      </c>
      <c r="U628" s="238">
        <v>2</v>
      </c>
      <c r="V628" s="238">
        <v>1</v>
      </c>
      <c r="W628" s="238">
        <v>10</v>
      </c>
      <c r="X628" s="238">
        <v>1</v>
      </c>
      <c r="Y628" s="238">
        <v>1</v>
      </c>
      <c r="Z628" s="238">
        <v>1</v>
      </c>
      <c r="AA628" s="238">
        <v>90</v>
      </c>
      <c r="AB628" s="238">
        <v>1</v>
      </c>
      <c r="AC628" s="238">
        <v>98</v>
      </c>
      <c r="AD628" s="238" t="s">
        <v>606</v>
      </c>
      <c r="AE628" s="238" t="s">
        <v>1279</v>
      </c>
      <c r="AF628" s="238" t="s">
        <v>426</v>
      </c>
      <c r="AG628" s="238">
        <v>7</v>
      </c>
      <c r="AH628" s="238">
        <v>2</v>
      </c>
      <c r="AI628" s="238">
        <v>3</v>
      </c>
      <c r="AJ628" s="238">
        <v>3</v>
      </c>
      <c r="AK628" s="238">
        <v>21</v>
      </c>
      <c r="AL628" s="238">
        <v>82</v>
      </c>
      <c r="AM628" s="238" t="s">
        <v>363</v>
      </c>
      <c r="AN628" s="238">
        <v>5</v>
      </c>
      <c r="AO628" s="238">
        <v>5</v>
      </c>
      <c r="AT628" s="238">
        <v>22</v>
      </c>
      <c r="AU628" s="238">
        <v>25</v>
      </c>
      <c r="AV628" s="238">
        <v>10</v>
      </c>
      <c r="AW628" s="238">
        <v>21</v>
      </c>
      <c r="AX628" s="238">
        <v>2</v>
      </c>
      <c r="AY628" s="238">
        <v>2</v>
      </c>
      <c r="AZ628" s="238">
        <v>3</v>
      </c>
      <c r="BA628" s="238">
        <v>8</v>
      </c>
      <c r="BB628" s="238">
        <v>24</v>
      </c>
      <c r="BC628" s="238" t="s">
        <v>363</v>
      </c>
      <c r="BD628" s="238">
        <v>5</v>
      </c>
      <c r="BE628" s="238">
        <v>1</v>
      </c>
      <c r="BF628" s="238">
        <v>1</v>
      </c>
      <c r="BJ628" s="238">
        <v>22</v>
      </c>
      <c r="BK628" s="238">
        <v>25</v>
      </c>
      <c r="BL628" s="238">
        <v>10</v>
      </c>
      <c r="BM628" s="238">
        <v>21</v>
      </c>
      <c r="CT628" s="238">
        <v>444230</v>
      </c>
      <c r="CU628" s="238">
        <v>4971093</v>
      </c>
      <c r="CV628" s="238">
        <v>44.891074099999997</v>
      </c>
      <c r="CW628" s="238">
        <v>-93.706270500000002</v>
      </c>
      <c r="CX628" s="238" t="s">
        <v>359</v>
      </c>
      <c r="CY628" s="238" t="s">
        <v>1280</v>
      </c>
    </row>
    <row r="629" spans="1:103" x14ac:dyDescent="0.25">
      <c r="A629" s="238">
        <v>10958612</v>
      </c>
      <c r="B629" s="238">
        <v>3</v>
      </c>
      <c r="C629" s="238">
        <v>7</v>
      </c>
      <c r="D629" s="238">
        <v>175.26300000000001</v>
      </c>
      <c r="E629" s="238">
        <v>27</v>
      </c>
      <c r="F629" s="238" t="s">
        <v>1119</v>
      </c>
      <c r="H629" s="238" t="s">
        <v>354</v>
      </c>
      <c r="I629" s="238">
        <v>25</v>
      </c>
      <c r="K629" s="238">
        <v>14002551</v>
      </c>
      <c r="L629" s="238">
        <v>141490028</v>
      </c>
      <c r="M629" s="238">
        <v>5</v>
      </c>
      <c r="N629" s="238">
        <v>27</v>
      </c>
      <c r="O629" s="238">
        <v>2014</v>
      </c>
      <c r="P629" s="238" t="s">
        <v>368</v>
      </c>
      <c r="Q629" s="238">
        <v>14</v>
      </c>
      <c r="S629" s="238">
        <v>5</v>
      </c>
      <c r="T629" s="238">
        <v>0</v>
      </c>
      <c r="U629" s="238">
        <v>2</v>
      </c>
      <c r="V629" s="238">
        <v>10</v>
      </c>
      <c r="W629" s="238">
        <v>10</v>
      </c>
      <c r="X629" s="238">
        <v>2</v>
      </c>
      <c r="Y629" s="238">
        <v>1</v>
      </c>
      <c r="Z629" s="238">
        <v>1</v>
      </c>
      <c r="AA629" s="238">
        <v>1</v>
      </c>
      <c r="AB629" s="238">
        <v>1</v>
      </c>
      <c r="AC629" s="238">
        <v>98</v>
      </c>
      <c r="AD629" s="238" t="s">
        <v>765</v>
      </c>
      <c r="AE629" s="238" t="s">
        <v>1281</v>
      </c>
      <c r="AF629" s="238" t="s">
        <v>426</v>
      </c>
      <c r="AG629" s="238">
        <v>5</v>
      </c>
      <c r="AH629" s="238">
        <v>2</v>
      </c>
      <c r="AI629" s="238">
        <v>20</v>
      </c>
      <c r="AJ629" s="238">
        <v>4</v>
      </c>
      <c r="AK629" s="238">
        <v>21</v>
      </c>
      <c r="AL629" s="238">
        <v>72</v>
      </c>
      <c r="AM629" s="238" t="s">
        <v>354</v>
      </c>
      <c r="AN629" s="238">
        <v>5</v>
      </c>
      <c r="AO629" s="238">
        <v>21</v>
      </c>
      <c r="AP629" s="238">
        <v>21</v>
      </c>
      <c r="AT629" s="238">
        <v>98</v>
      </c>
      <c r="AU629" s="238">
        <v>55</v>
      </c>
      <c r="AV629" s="238">
        <v>10</v>
      </c>
      <c r="AW629" s="238">
        <v>21</v>
      </c>
      <c r="AX629" s="238">
        <v>2</v>
      </c>
      <c r="AY629" s="238">
        <v>2</v>
      </c>
      <c r="AZ629" s="238">
        <v>4</v>
      </c>
      <c r="BA629" s="238">
        <v>21</v>
      </c>
      <c r="BB629" s="238">
        <v>23</v>
      </c>
      <c r="BC629" s="238" t="s">
        <v>363</v>
      </c>
      <c r="BD629" s="238">
        <v>5</v>
      </c>
      <c r="BE629" s="238">
        <v>1</v>
      </c>
      <c r="BF629" s="238">
        <v>1</v>
      </c>
      <c r="BJ629" s="238">
        <v>98</v>
      </c>
      <c r="BK629" s="238">
        <v>55</v>
      </c>
      <c r="BL629" s="238">
        <v>10</v>
      </c>
      <c r="BM629" s="238">
        <v>21</v>
      </c>
      <c r="CT629" s="238">
        <v>444230</v>
      </c>
      <c r="CU629" s="238">
        <v>4971093</v>
      </c>
      <c r="CV629" s="238">
        <v>44.891074099999997</v>
      </c>
      <c r="CW629" s="238">
        <v>-93.706270500000002</v>
      </c>
      <c r="CX629" s="238" t="s">
        <v>359</v>
      </c>
      <c r="CY629" s="238" t="s">
        <v>1282</v>
      </c>
    </row>
    <row r="630" spans="1:103" x14ac:dyDescent="0.25">
      <c r="A630" s="238">
        <v>10968292</v>
      </c>
      <c r="B630" s="238">
        <v>3</v>
      </c>
      <c r="C630" s="238">
        <v>7</v>
      </c>
      <c r="D630" s="238">
        <v>175.26300000000001</v>
      </c>
      <c r="E630" s="238">
        <v>27</v>
      </c>
      <c r="F630" s="238" t="s">
        <v>1119</v>
      </c>
      <c r="H630" s="238" t="s">
        <v>354</v>
      </c>
      <c r="I630" s="238">
        <v>25</v>
      </c>
      <c r="K630" s="238">
        <v>14003267</v>
      </c>
      <c r="L630" s="238">
        <v>141860051</v>
      </c>
      <c r="M630" s="238">
        <v>7</v>
      </c>
      <c r="N630" s="238">
        <v>5</v>
      </c>
      <c r="O630" s="238">
        <v>2014</v>
      </c>
      <c r="P630" s="238" t="s">
        <v>364</v>
      </c>
      <c r="Q630" s="238">
        <v>13</v>
      </c>
      <c r="S630" s="238">
        <v>4</v>
      </c>
      <c r="T630" s="238">
        <v>0</v>
      </c>
      <c r="U630" s="238">
        <v>2</v>
      </c>
      <c r="V630" s="238">
        <v>10</v>
      </c>
      <c r="W630" s="238">
        <v>10</v>
      </c>
      <c r="X630" s="238">
        <v>90</v>
      </c>
      <c r="Y630" s="238">
        <v>1</v>
      </c>
      <c r="Z630" s="238">
        <v>1</v>
      </c>
      <c r="AB630" s="238">
        <v>1</v>
      </c>
      <c r="AC630" s="238">
        <v>98</v>
      </c>
      <c r="AD630" s="238" t="s">
        <v>430</v>
      </c>
      <c r="AE630" s="238" t="s">
        <v>1277</v>
      </c>
      <c r="AF630" s="238" t="s">
        <v>426</v>
      </c>
      <c r="AG630" s="238">
        <v>5</v>
      </c>
      <c r="AH630" s="238">
        <v>0</v>
      </c>
      <c r="AI630" s="238">
        <v>4</v>
      </c>
      <c r="AJ630" s="238">
        <v>3</v>
      </c>
      <c r="AL630" s="238">
        <v>68</v>
      </c>
      <c r="AM630" s="238" t="s">
        <v>354</v>
      </c>
      <c r="AN630" s="238">
        <v>5</v>
      </c>
      <c r="AO630" s="238">
        <v>2</v>
      </c>
      <c r="AQ630" s="238">
        <v>7</v>
      </c>
      <c r="AT630" s="238">
        <v>22</v>
      </c>
      <c r="AU630" s="238">
        <v>55</v>
      </c>
      <c r="AV630" s="238">
        <v>10</v>
      </c>
      <c r="AW630" s="238">
        <v>21</v>
      </c>
      <c r="AX630" s="238">
        <v>2</v>
      </c>
      <c r="AY630" s="238">
        <v>31</v>
      </c>
      <c r="AZ630" s="238">
        <v>2</v>
      </c>
      <c r="BA630" s="238">
        <v>21</v>
      </c>
      <c r="BB630" s="238">
        <v>33</v>
      </c>
      <c r="BC630" s="238" t="s">
        <v>354</v>
      </c>
      <c r="BD630" s="238">
        <v>5</v>
      </c>
      <c r="BE630" s="238">
        <v>1</v>
      </c>
      <c r="BJ630" s="238">
        <v>22</v>
      </c>
      <c r="BK630" s="238">
        <v>55</v>
      </c>
      <c r="BL630" s="238">
        <v>10</v>
      </c>
      <c r="BM630" s="238">
        <v>21</v>
      </c>
      <c r="CT630" s="238">
        <v>444230</v>
      </c>
      <c r="CU630" s="238">
        <v>4971093</v>
      </c>
      <c r="CV630" s="238">
        <v>44.891074099999997</v>
      </c>
      <c r="CW630" s="238">
        <v>-93.706270500000002</v>
      </c>
      <c r="CX630" s="238" t="s">
        <v>359</v>
      </c>
      <c r="CY630" s="238" t="s">
        <v>1283</v>
      </c>
    </row>
    <row r="631" spans="1:103" x14ac:dyDescent="0.25">
      <c r="A631" s="238">
        <v>10969228</v>
      </c>
      <c r="B631" s="238">
        <v>3</v>
      </c>
      <c r="C631" s="238">
        <v>7</v>
      </c>
      <c r="D631" s="238">
        <v>175.26300000000001</v>
      </c>
      <c r="E631" s="238">
        <v>27</v>
      </c>
      <c r="F631" s="238" t="s">
        <v>1119</v>
      </c>
      <c r="H631" s="238" t="s">
        <v>354</v>
      </c>
      <c r="I631" s="238">
        <v>25</v>
      </c>
      <c r="K631" s="238">
        <v>14003514</v>
      </c>
      <c r="L631" s="238">
        <v>141990148</v>
      </c>
      <c r="M631" s="238">
        <v>7</v>
      </c>
      <c r="N631" s="238">
        <v>17</v>
      </c>
      <c r="O631" s="238">
        <v>2014</v>
      </c>
      <c r="P631" s="238" t="s">
        <v>384</v>
      </c>
      <c r="Q631" s="238">
        <v>18</v>
      </c>
      <c r="S631" s="238">
        <v>4</v>
      </c>
      <c r="T631" s="238">
        <v>0</v>
      </c>
      <c r="U631" s="238">
        <v>2</v>
      </c>
      <c r="V631" s="238">
        <v>1</v>
      </c>
      <c r="W631" s="238">
        <v>6</v>
      </c>
      <c r="X631" s="238">
        <v>1</v>
      </c>
      <c r="Y631" s="238">
        <v>1</v>
      </c>
      <c r="Z631" s="238">
        <v>1</v>
      </c>
      <c r="AB631" s="238">
        <v>1</v>
      </c>
      <c r="AC631" s="238">
        <v>98</v>
      </c>
      <c r="AD631" s="238" t="s">
        <v>424</v>
      </c>
      <c r="AE631" s="238" t="s">
        <v>1284</v>
      </c>
      <c r="AF631" s="238" t="s">
        <v>426</v>
      </c>
      <c r="AG631" s="238">
        <v>7</v>
      </c>
      <c r="AH631" s="238">
        <v>2</v>
      </c>
      <c r="AI631" s="238">
        <v>4</v>
      </c>
      <c r="AJ631" s="238">
        <v>3</v>
      </c>
      <c r="AK631" s="238">
        <v>10</v>
      </c>
      <c r="AL631" s="238">
        <v>17</v>
      </c>
      <c r="AM631" s="238" t="s">
        <v>363</v>
      </c>
      <c r="AN631" s="238">
        <v>5</v>
      </c>
      <c r="AO631" s="238">
        <v>2</v>
      </c>
      <c r="AT631" s="238">
        <v>22</v>
      </c>
      <c r="AU631" s="238">
        <v>55</v>
      </c>
      <c r="AV631" s="238">
        <v>10</v>
      </c>
      <c r="AW631" s="238">
        <v>21</v>
      </c>
      <c r="AX631" s="238">
        <v>0</v>
      </c>
      <c r="AY631" s="238">
        <v>31</v>
      </c>
      <c r="AZ631" s="238">
        <v>3</v>
      </c>
      <c r="BB631" s="238">
        <v>55</v>
      </c>
      <c r="BC631" s="238" t="s">
        <v>354</v>
      </c>
      <c r="BD631" s="238">
        <v>5</v>
      </c>
      <c r="BE631" s="238">
        <v>1</v>
      </c>
      <c r="BJ631" s="238">
        <v>22</v>
      </c>
      <c r="BK631" s="238">
        <v>55</v>
      </c>
      <c r="BL631" s="238">
        <v>10</v>
      </c>
      <c r="BM631" s="238">
        <v>21</v>
      </c>
      <c r="CT631" s="238">
        <v>444230</v>
      </c>
      <c r="CU631" s="238">
        <v>4971093</v>
      </c>
      <c r="CV631" s="238">
        <v>44.891074099999997</v>
      </c>
      <c r="CW631" s="238">
        <v>-93.706270500000002</v>
      </c>
      <c r="CX631" s="238" t="s">
        <v>359</v>
      </c>
      <c r="CY631" s="238" t="s">
        <v>1285</v>
      </c>
    </row>
    <row r="632" spans="1:103" x14ac:dyDescent="0.25">
      <c r="A632" s="238">
        <v>10984893</v>
      </c>
      <c r="B632" s="238">
        <v>3</v>
      </c>
      <c r="C632" s="238">
        <v>7</v>
      </c>
      <c r="D632" s="238">
        <v>175.26300000000001</v>
      </c>
      <c r="E632" s="238">
        <v>27</v>
      </c>
      <c r="F632" s="238" t="s">
        <v>1119</v>
      </c>
      <c r="H632" s="238" t="s">
        <v>354</v>
      </c>
      <c r="I632" s="238">
        <v>25</v>
      </c>
      <c r="K632" s="238">
        <v>14004714</v>
      </c>
      <c r="L632" s="238">
        <v>142640090</v>
      </c>
      <c r="M632" s="238">
        <v>9</v>
      </c>
      <c r="N632" s="238">
        <v>20</v>
      </c>
      <c r="O632" s="238">
        <v>2014</v>
      </c>
      <c r="P632" s="238" t="s">
        <v>364</v>
      </c>
      <c r="Q632" s="238">
        <v>23</v>
      </c>
      <c r="S632" s="238">
        <v>5</v>
      </c>
      <c r="T632" s="238">
        <v>0</v>
      </c>
      <c r="U632" s="238">
        <v>1</v>
      </c>
      <c r="V632" s="238">
        <v>98</v>
      </c>
      <c r="W632" s="238">
        <v>16</v>
      </c>
      <c r="X632" s="238">
        <v>2</v>
      </c>
      <c r="Y632" s="238">
        <v>6</v>
      </c>
      <c r="Z632" s="238">
        <v>1</v>
      </c>
      <c r="AB632" s="238">
        <v>1</v>
      </c>
      <c r="AC632" s="238">
        <v>98</v>
      </c>
      <c r="AD632" s="238" t="s">
        <v>424</v>
      </c>
      <c r="AE632" s="238" t="s">
        <v>1286</v>
      </c>
      <c r="AF632" s="238" t="s">
        <v>426</v>
      </c>
      <c r="AG632" s="238">
        <v>4</v>
      </c>
      <c r="AH632" s="238">
        <v>2</v>
      </c>
      <c r="AI632" s="238">
        <v>2</v>
      </c>
      <c r="AJ632" s="238">
        <v>4</v>
      </c>
      <c r="AK632" s="238">
        <v>21</v>
      </c>
      <c r="AL632" s="238">
        <v>56</v>
      </c>
      <c r="AM632" s="238" t="s">
        <v>363</v>
      </c>
      <c r="AN632" s="238">
        <v>5</v>
      </c>
      <c r="AO632" s="238">
        <v>1</v>
      </c>
      <c r="AS632" s="238">
        <v>7</v>
      </c>
      <c r="AT632" s="238">
        <v>98</v>
      </c>
      <c r="AU632" s="238">
        <v>55</v>
      </c>
      <c r="AV632" s="238">
        <v>11</v>
      </c>
      <c r="AW632" s="238">
        <v>21</v>
      </c>
      <c r="CT632" s="238">
        <v>444230</v>
      </c>
      <c r="CU632" s="238">
        <v>4971093</v>
      </c>
      <c r="CV632" s="238">
        <v>44.891074099999997</v>
      </c>
      <c r="CW632" s="238">
        <v>-93.706270500000002</v>
      </c>
      <c r="CX632" s="238" t="s">
        <v>359</v>
      </c>
      <c r="CY632" s="238" t="s">
        <v>1287</v>
      </c>
    </row>
    <row r="633" spans="1:103" x14ac:dyDescent="0.25">
      <c r="A633" s="238">
        <v>10985340</v>
      </c>
      <c r="B633" s="238">
        <v>3</v>
      </c>
      <c r="C633" s="238">
        <v>7</v>
      </c>
      <c r="D633" s="238">
        <v>175.26300000000001</v>
      </c>
      <c r="E633" s="238">
        <v>27</v>
      </c>
      <c r="F633" s="238" t="s">
        <v>1119</v>
      </c>
      <c r="H633" s="238" t="s">
        <v>354</v>
      </c>
      <c r="I633" s="238">
        <v>25</v>
      </c>
      <c r="K633" s="238">
        <v>14004769</v>
      </c>
      <c r="L633" s="238">
        <v>142670155</v>
      </c>
      <c r="M633" s="238">
        <v>9</v>
      </c>
      <c r="N633" s="238">
        <v>24</v>
      </c>
      <c r="O633" s="238">
        <v>2014</v>
      </c>
      <c r="P633" s="238" t="s">
        <v>355</v>
      </c>
      <c r="Q633" s="238">
        <v>5</v>
      </c>
      <c r="S633" s="238">
        <v>5</v>
      </c>
      <c r="T633" s="238">
        <v>0</v>
      </c>
      <c r="U633" s="238">
        <v>2</v>
      </c>
      <c r="V633" s="238">
        <v>10</v>
      </c>
      <c r="W633" s="238">
        <v>10</v>
      </c>
      <c r="X633" s="238">
        <v>2</v>
      </c>
      <c r="Y633" s="238">
        <v>4</v>
      </c>
      <c r="Z633" s="238">
        <v>2</v>
      </c>
      <c r="AA633" s="238">
        <v>2</v>
      </c>
      <c r="AB633" s="238">
        <v>2</v>
      </c>
      <c r="AC633" s="238">
        <v>98</v>
      </c>
      <c r="AD633" s="238" t="s">
        <v>765</v>
      </c>
      <c r="AE633" s="238" t="s">
        <v>1288</v>
      </c>
      <c r="AF633" s="238" t="s">
        <v>426</v>
      </c>
      <c r="AG633" s="238">
        <v>5</v>
      </c>
      <c r="AH633" s="238">
        <v>2</v>
      </c>
      <c r="AI633" s="238">
        <v>2</v>
      </c>
      <c r="AJ633" s="238">
        <v>3</v>
      </c>
      <c r="AK633" s="238">
        <v>21</v>
      </c>
      <c r="AL633" s="238">
        <v>48</v>
      </c>
      <c r="AM633" s="238" t="s">
        <v>354</v>
      </c>
      <c r="AN633" s="238">
        <v>5</v>
      </c>
      <c r="AO633" s="238">
        <v>1</v>
      </c>
      <c r="AP633" s="238">
        <v>1</v>
      </c>
      <c r="AT633" s="238">
        <v>98</v>
      </c>
      <c r="AU633" s="238">
        <v>55</v>
      </c>
      <c r="AX633" s="238">
        <v>2</v>
      </c>
      <c r="AY633" s="238">
        <v>3</v>
      </c>
      <c r="AZ633" s="238">
        <v>3</v>
      </c>
      <c r="BA633" s="238">
        <v>21</v>
      </c>
      <c r="BB633" s="238">
        <v>43</v>
      </c>
      <c r="BC633" s="238" t="s">
        <v>354</v>
      </c>
      <c r="BD633" s="238">
        <v>5</v>
      </c>
      <c r="BE633" s="238">
        <v>1</v>
      </c>
      <c r="BF633" s="238">
        <v>1</v>
      </c>
      <c r="BJ633" s="238">
        <v>98</v>
      </c>
      <c r="BK633" s="238">
        <v>55</v>
      </c>
      <c r="CT633" s="238">
        <v>444230</v>
      </c>
      <c r="CU633" s="238">
        <v>4971093</v>
      </c>
      <c r="CV633" s="238">
        <v>44.891074099999997</v>
      </c>
      <c r="CW633" s="238">
        <v>-93.706270500000002</v>
      </c>
      <c r="CX633" s="238" t="s">
        <v>359</v>
      </c>
      <c r="CY633" s="238" t="s">
        <v>1289</v>
      </c>
    </row>
    <row r="634" spans="1:103" x14ac:dyDescent="0.25">
      <c r="A634" s="238">
        <v>10996345</v>
      </c>
      <c r="B634" s="238">
        <v>3</v>
      </c>
      <c r="C634" s="238">
        <v>7</v>
      </c>
      <c r="D634" s="238">
        <v>175.26300000000001</v>
      </c>
      <c r="E634" s="238">
        <v>27</v>
      </c>
      <c r="F634" s="238" t="s">
        <v>1119</v>
      </c>
      <c r="H634" s="238" t="s">
        <v>354</v>
      </c>
      <c r="I634" s="238">
        <v>25</v>
      </c>
      <c r="K634" s="238">
        <v>14005839</v>
      </c>
      <c r="L634" s="238">
        <v>143220203</v>
      </c>
      <c r="M634" s="238">
        <v>11</v>
      </c>
      <c r="N634" s="238">
        <v>18</v>
      </c>
      <c r="O634" s="238">
        <v>2014</v>
      </c>
      <c r="P634" s="238" t="s">
        <v>368</v>
      </c>
      <c r="Q634" s="238">
        <v>17</v>
      </c>
      <c r="R634" s="238" t="s">
        <v>356</v>
      </c>
      <c r="S634" s="238">
        <v>5</v>
      </c>
      <c r="T634" s="238">
        <v>0</v>
      </c>
      <c r="U634" s="238">
        <v>2</v>
      </c>
      <c r="V634" s="238">
        <v>1</v>
      </c>
      <c r="W634" s="238">
        <v>11</v>
      </c>
      <c r="X634" s="238">
        <v>3</v>
      </c>
      <c r="Y634" s="238">
        <v>4</v>
      </c>
      <c r="Z634" s="238">
        <v>1</v>
      </c>
      <c r="AB634" s="238">
        <v>1</v>
      </c>
      <c r="AC634" s="238">
        <v>98</v>
      </c>
      <c r="AD634" s="238" t="s">
        <v>424</v>
      </c>
      <c r="AE634" s="238" t="s">
        <v>1284</v>
      </c>
      <c r="AF634" s="238" t="s">
        <v>426</v>
      </c>
      <c r="AG634" s="238">
        <v>7</v>
      </c>
      <c r="AH634" s="238">
        <v>2</v>
      </c>
      <c r="AI634" s="238">
        <v>2</v>
      </c>
      <c r="AJ634" s="238">
        <v>4</v>
      </c>
      <c r="AK634" s="238">
        <v>21</v>
      </c>
      <c r="AL634" s="238">
        <v>45</v>
      </c>
      <c r="AM634" s="238" t="s">
        <v>363</v>
      </c>
      <c r="AN634" s="238">
        <v>5</v>
      </c>
      <c r="AO634" s="238">
        <v>15</v>
      </c>
      <c r="AS634" s="238">
        <v>3</v>
      </c>
      <c r="AT634" s="238">
        <v>22</v>
      </c>
      <c r="AU634" s="238">
        <v>55</v>
      </c>
      <c r="AV634" s="238">
        <v>11</v>
      </c>
      <c r="AW634" s="238">
        <v>21</v>
      </c>
      <c r="AX634" s="238">
        <v>2</v>
      </c>
      <c r="AY634" s="238">
        <v>2</v>
      </c>
      <c r="AZ634" s="238">
        <v>4</v>
      </c>
      <c r="BA634" s="238">
        <v>21</v>
      </c>
      <c r="BB634" s="238">
        <v>45</v>
      </c>
      <c r="BC634" s="238" t="s">
        <v>363</v>
      </c>
      <c r="BD634" s="238">
        <v>5</v>
      </c>
      <c r="BE634" s="238">
        <v>1</v>
      </c>
      <c r="BI634" s="238">
        <v>3</v>
      </c>
      <c r="BJ634" s="238">
        <v>22</v>
      </c>
      <c r="BK634" s="238">
        <v>55</v>
      </c>
      <c r="BL634" s="238">
        <v>11</v>
      </c>
      <c r="BM634" s="238">
        <v>21</v>
      </c>
      <c r="CT634" s="238">
        <v>444230</v>
      </c>
      <c r="CU634" s="238">
        <v>4971093</v>
      </c>
      <c r="CV634" s="238">
        <v>44.891074099999997</v>
      </c>
      <c r="CW634" s="238">
        <v>-93.706270500000002</v>
      </c>
      <c r="CX634" s="238" t="s">
        <v>359</v>
      </c>
      <c r="CY634" s="238" t="s">
        <v>1290</v>
      </c>
    </row>
    <row r="635" spans="1:103" x14ac:dyDescent="0.25">
      <c r="A635" s="238">
        <v>11009643</v>
      </c>
      <c r="B635" s="238">
        <v>3</v>
      </c>
      <c r="C635" s="238">
        <v>7</v>
      </c>
      <c r="D635" s="238">
        <v>175.26300000000001</v>
      </c>
      <c r="E635" s="238">
        <v>27</v>
      </c>
      <c r="F635" s="238" t="s">
        <v>1119</v>
      </c>
      <c r="H635" s="238" t="s">
        <v>354</v>
      </c>
      <c r="I635" s="238">
        <v>25</v>
      </c>
      <c r="L635" s="238">
        <v>150080061</v>
      </c>
      <c r="M635" s="238">
        <v>12</v>
      </c>
      <c r="N635" s="238">
        <v>6</v>
      </c>
      <c r="O635" s="238">
        <v>2014</v>
      </c>
      <c r="P635" s="238" t="s">
        <v>364</v>
      </c>
      <c r="Q635" s="238">
        <v>12</v>
      </c>
      <c r="S635" s="238">
        <v>5</v>
      </c>
      <c r="T635" s="238">
        <v>0</v>
      </c>
      <c r="U635" s="238">
        <v>2</v>
      </c>
      <c r="V635" s="238">
        <v>90</v>
      </c>
      <c r="W635" s="238">
        <v>10</v>
      </c>
      <c r="Y635" s="238">
        <v>1</v>
      </c>
      <c r="Z635" s="238">
        <v>2</v>
      </c>
      <c r="AB635" s="238">
        <v>1</v>
      </c>
      <c r="AC635" s="238">
        <v>98</v>
      </c>
      <c r="AF635" s="238" t="s">
        <v>426</v>
      </c>
      <c r="AG635" s="238">
        <v>90</v>
      </c>
      <c r="AH635" s="238">
        <v>2</v>
      </c>
      <c r="AI635" s="238">
        <v>4</v>
      </c>
      <c r="AJ635" s="238">
        <v>1</v>
      </c>
      <c r="AK635" s="238">
        <v>10</v>
      </c>
      <c r="AL635" s="238">
        <v>63</v>
      </c>
      <c r="AM635" s="238" t="s">
        <v>363</v>
      </c>
      <c r="AT635" s="238">
        <v>22</v>
      </c>
      <c r="AU635" s="238">
        <v>15</v>
      </c>
      <c r="AX635" s="238">
        <v>2</v>
      </c>
      <c r="AY635" s="238">
        <v>2</v>
      </c>
      <c r="AZ635" s="238">
        <v>3</v>
      </c>
      <c r="BA635" s="238">
        <v>10</v>
      </c>
      <c r="BB635" s="238">
        <v>48</v>
      </c>
      <c r="BC635" s="238" t="s">
        <v>354</v>
      </c>
      <c r="BJ635" s="238">
        <v>22</v>
      </c>
      <c r="BK635" s="238">
        <v>15</v>
      </c>
      <c r="CT635" s="238">
        <v>444230</v>
      </c>
      <c r="CU635" s="238">
        <v>4971093</v>
      </c>
      <c r="CV635" s="238">
        <v>44.891074099999997</v>
      </c>
      <c r="CW635" s="238">
        <v>-93.706270500000002</v>
      </c>
      <c r="CX635" s="238" t="s">
        <v>359</v>
      </c>
    </row>
    <row r="636" spans="1:103" x14ac:dyDescent="0.25">
      <c r="A636" s="238">
        <v>10939433</v>
      </c>
      <c r="B636" s="238">
        <v>3</v>
      </c>
      <c r="C636" s="238">
        <v>7</v>
      </c>
      <c r="D636" s="238">
        <v>175.26300000000001</v>
      </c>
      <c r="E636" s="238">
        <v>10</v>
      </c>
      <c r="G636" s="238" t="s">
        <v>1291</v>
      </c>
      <c r="H636" s="238" t="s">
        <v>354</v>
      </c>
      <c r="I636" s="238">
        <v>25</v>
      </c>
      <c r="K636" s="238">
        <v>14006223</v>
      </c>
      <c r="L636" s="238">
        <v>143440018</v>
      </c>
      <c r="M636" s="238">
        <v>12</v>
      </c>
      <c r="N636" s="238">
        <v>9</v>
      </c>
      <c r="O636" s="238">
        <v>2014</v>
      </c>
      <c r="P636" s="238" t="s">
        <v>368</v>
      </c>
      <c r="Q636" s="238">
        <v>20</v>
      </c>
      <c r="S636" s="238">
        <v>5</v>
      </c>
      <c r="T636" s="238">
        <v>0</v>
      </c>
      <c r="U636" s="238">
        <v>1</v>
      </c>
      <c r="V636" s="238">
        <v>90</v>
      </c>
      <c r="W636" s="238">
        <v>16</v>
      </c>
      <c r="X636" s="238">
        <v>2</v>
      </c>
      <c r="Y636" s="238">
        <v>4</v>
      </c>
      <c r="Z636" s="238">
        <v>1</v>
      </c>
      <c r="AA636" s="238">
        <v>1</v>
      </c>
      <c r="AB636" s="238">
        <v>1</v>
      </c>
      <c r="AC636" s="238">
        <v>98</v>
      </c>
      <c r="AD636" s="238" t="s">
        <v>430</v>
      </c>
      <c r="AE636" s="238" t="s">
        <v>1292</v>
      </c>
      <c r="AF636" s="238" t="s">
        <v>426</v>
      </c>
      <c r="AG636" s="238">
        <v>4</v>
      </c>
      <c r="AH636" s="238">
        <v>2</v>
      </c>
      <c r="AI636" s="238">
        <v>2</v>
      </c>
      <c r="AJ636" s="238">
        <v>4</v>
      </c>
      <c r="AK636" s="238">
        <v>21</v>
      </c>
      <c r="AL636" s="238">
        <v>21</v>
      </c>
      <c r="AM636" s="238" t="s">
        <v>354</v>
      </c>
      <c r="AN636" s="238">
        <v>5</v>
      </c>
      <c r="AO636" s="238">
        <v>1</v>
      </c>
      <c r="AP636" s="238">
        <v>1</v>
      </c>
      <c r="AS636" s="238">
        <v>7</v>
      </c>
      <c r="AT636" s="238">
        <v>98</v>
      </c>
      <c r="AU636" s="238">
        <v>55</v>
      </c>
      <c r="AV636" s="238">
        <v>11</v>
      </c>
      <c r="AW636" s="238">
        <v>21</v>
      </c>
      <c r="CT636" s="238">
        <v>444230</v>
      </c>
      <c r="CU636" s="238">
        <v>4971093</v>
      </c>
      <c r="CV636" s="238">
        <v>44.891074099999997</v>
      </c>
      <c r="CW636" s="238">
        <v>-93.706270500000002</v>
      </c>
      <c r="CX636" s="238" t="s">
        <v>359</v>
      </c>
      <c r="CY636" s="238" t="s">
        <v>1293</v>
      </c>
    </row>
    <row r="637" spans="1:103" x14ac:dyDescent="0.25">
      <c r="A637" s="238">
        <v>11025161</v>
      </c>
      <c r="B637" s="238">
        <v>3</v>
      </c>
      <c r="C637" s="238">
        <v>7</v>
      </c>
      <c r="D637" s="238">
        <v>175.26300000000001</v>
      </c>
      <c r="E637" s="238">
        <v>27</v>
      </c>
      <c r="F637" s="238" t="s">
        <v>1119</v>
      </c>
      <c r="H637" s="238" t="s">
        <v>354</v>
      </c>
      <c r="I637" s="238">
        <v>25</v>
      </c>
      <c r="K637" s="238">
        <v>15000332</v>
      </c>
      <c r="L637" s="238">
        <v>150190116</v>
      </c>
      <c r="M637" s="238">
        <v>1</v>
      </c>
      <c r="N637" s="238">
        <v>19</v>
      </c>
      <c r="O637" s="238">
        <v>2015</v>
      </c>
      <c r="P637" s="238" t="s">
        <v>361</v>
      </c>
      <c r="Q637" s="238">
        <v>17</v>
      </c>
      <c r="R637" s="238" t="s">
        <v>356</v>
      </c>
      <c r="S637" s="238">
        <v>5</v>
      </c>
      <c r="T637" s="238">
        <v>0</v>
      </c>
      <c r="U637" s="238">
        <v>2</v>
      </c>
      <c r="V637" s="238">
        <v>1</v>
      </c>
      <c r="W637" s="238">
        <v>10</v>
      </c>
      <c r="X637" s="238">
        <v>1</v>
      </c>
      <c r="Y637" s="238">
        <v>3</v>
      </c>
      <c r="Z637" s="238">
        <v>1</v>
      </c>
      <c r="AB637" s="238">
        <v>1</v>
      </c>
      <c r="AC637" s="238">
        <v>98</v>
      </c>
      <c r="AD637" s="238" t="s">
        <v>430</v>
      </c>
      <c r="AE637" s="238" t="s">
        <v>1277</v>
      </c>
      <c r="AF637" s="238" t="s">
        <v>426</v>
      </c>
      <c r="AG637" s="238">
        <v>7</v>
      </c>
      <c r="AH637" s="238">
        <v>2</v>
      </c>
      <c r="AI637" s="238">
        <v>2</v>
      </c>
      <c r="AJ637" s="238">
        <v>4</v>
      </c>
      <c r="AK637" s="238">
        <v>21</v>
      </c>
      <c r="AL637" s="238">
        <v>37</v>
      </c>
      <c r="AM637" s="238" t="s">
        <v>354</v>
      </c>
      <c r="AN637" s="238">
        <v>5</v>
      </c>
      <c r="AO637" s="238">
        <v>5</v>
      </c>
      <c r="AT637" s="238">
        <v>90</v>
      </c>
      <c r="AU637" s="238">
        <v>55</v>
      </c>
      <c r="AV637" s="238">
        <v>10</v>
      </c>
      <c r="AW637" s="238">
        <v>21</v>
      </c>
      <c r="AX637" s="238">
        <v>2</v>
      </c>
      <c r="AY637" s="238">
        <v>2</v>
      </c>
      <c r="AZ637" s="238">
        <v>4</v>
      </c>
      <c r="BA637" s="238">
        <v>21</v>
      </c>
      <c r="BB637" s="238">
        <v>39</v>
      </c>
      <c r="BC637" s="238" t="s">
        <v>363</v>
      </c>
      <c r="BD637" s="238">
        <v>5</v>
      </c>
      <c r="BE637" s="238">
        <v>1</v>
      </c>
      <c r="BJ637" s="238">
        <v>90</v>
      </c>
      <c r="BK637" s="238">
        <v>55</v>
      </c>
      <c r="BL637" s="238">
        <v>10</v>
      </c>
      <c r="BM637" s="238">
        <v>21</v>
      </c>
      <c r="CT637" s="238">
        <v>444230</v>
      </c>
      <c r="CU637" s="238">
        <v>4971093</v>
      </c>
      <c r="CV637" s="238">
        <v>44.891074099999997</v>
      </c>
      <c r="CW637" s="238">
        <v>-93.706270500000002</v>
      </c>
      <c r="CX637" s="238" t="s">
        <v>359</v>
      </c>
      <c r="CY637" s="238" t="s">
        <v>1294</v>
      </c>
    </row>
    <row r="638" spans="1:103" x14ac:dyDescent="0.25">
      <c r="A638" s="238">
        <v>11037337</v>
      </c>
      <c r="B638" s="238">
        <v>3</v>
      </c>
      <c r="C638" s="238">
        <v>7</v>
      </c>
      <c r="D638" s="238">
        <v>175.26300000000001</v>
      </c>
      <c r="E638" s="238">
        <v>27</v>
      </c>
      <c r="F638" s="238" t="s">
        <v>1119</v>
      </c>
      <c r="H638" s="238" t="s">
        <v>354</v>
      </c>
      <c r="I638" s="238">
        <v>25</v>
      </c>
      <c r="K638" s="238">
        <v>15502850</v>
      </c>
      <c r="L638" s="238">
        <v>150770159</v>
      </c>
      <c r="M638" s="238">
        <v>3</v>
      </c>
      <c r="N638" s="238">
        <v>10</v>
      </c>
      <c r="O638" s="238">
        <v>2015</v>
      </c>
      <c r="P638" s="238" t="s">
        <v>368</v>
      </c>
      <c r="Q638" s="238">
        <v>16</v>
      </c>
      <c r="R638" s="238" t="s">
        <v>356</v>
      </c>
      <c r="S638" s="238">
        <v>4</v>
      </c>
      <c r="T638" s="238">
        <v>0</v>
      </c>
      <c r="U638" s="238">
        <v>2</v>
      </c>
      <c r="V638" s="238">
        <v>10</v>
      </c>
      <c r="W638" s="238">
        <v>10</v>
      </c>
      <c r="X638" s="238">
        <v>2</v>
      </c>
      <c r="Y638" s="238">
        <v>1</v>
      </c>
      <c r="Z638" s="238">
        <v>1</v>
      </c>
      <c r="AB638" s="238">
        <v>1</v>
      </c>
      <c r="AC638" s="238">
        <v>98</v>
      </c>
      <c r="AD638" s="238" t="s">
        <v>428</v>
      </c>
      <c r="AE638" s="238" t="s">
        <v>1295</v>
      </c>
      <c r="AF638" s="238" t="s">
        <v>426</v>
      </c>
      <c r="AG638" s="238">
        <v>5</v>
      </c>
      <c r="AH638" s="238">
        <v>2</v>
      </c>
      <c r="AI638" s="238">
        <v>2</v>
      </c>
      <c r="AJ638" s="238">
        <v>4</v>
      </c>
      <c r="AK638" s="238">
        <v>21</v>
      </c>
      <c r="AL638" s="238">
        <v>46</v>
      </c>
      <c r="AM638" s="238" t="s">
        <v>354</v>
      </c>
      <c r="AN638" s="238">
        <v>5</v>
      </c>
      <c r="AS638" s="238">
        <v>1</v>
      </c>
      <c r="AT638" s="238">
        <v>98</v>
      </c>
      <c r="AU638" s="238">
        <v>55</v>
      </c>
      <c r="AV638" s="238">
        <v>11</v>
      </c>
      <c r="AW638" s="238">
        <v>20</v>
      </c>
      <c r="AX638" s="238">
        <v>2</v>
      </c>
      <c r="AY638" s="238">
        <v>2</v>
      </c>
      <c r="AZ638" s="238">
        <v>4</v>
      </c>
      <c r="BA638" s="238">
        <v>90</v>
      </c>
      <c r="BB638" s="238">
        <v>35</v>
      </c>
      <c r="BC638" s="238" t="s">
        <v>354</v>
      </c>
      <c r="BD638" s="238">
        <v>5</v>
      </c>
      <c r="BG638" s="238">
        <v>90</v>
      </c>
      <c r="BI638" s="238">
        <v>1</v>
      </c>
      <c r="BJ638" s="238">
        <v>98</v>
      </c>
      <c r="BK638" s="238">
        <v>55</v>
      </c>
      <c r="BL638" s="238">
        <v>11</v>
      </c>
      <c r="BM638" s="238">
        <v>20</v>
      </c>
      <c r="CT638" s="238">
        <v>444230</v>
      </c>
      <c r="CU638" s="238">
        <v>4971093</v>
      </c>
      <c r="CV638" s="238">
        <v>44.891074099999997</v>
      </c>
      <c r="CW638" s="238">
        <v>-93.706270500000002</v>
      </c>
      <c r="CX638" s="238" t="s">
        <v>359</v>
      </c>
      <c r="CY638" s="238" t="s">
        <v>1296</v>
      </c>
    </row>
    <row r="639" spans="1:103" x14ac:dyDescent="0.25">
      <c r="A639" s="238">
        <v>11039779</v>
      </c>
      <c r="B639" s="238">
        <v>3</v>
      </c>
      <c r="C639" s="238">
        <v>7</v>
      </c>
      <c r="D639" s="238">
        <v>175.26300000000001</v>
      </c>
      <c r="E639" s="238">
        <v>27</v>
      </c>
      <c r="F639" s="238" t="s">
        <v>1119</v>
      </c>
      <c r="H639" s="238" t="s">
        <v>354</v>
      </c>
      <c r="I639" s="238">
        <v>25</v>
      </c>
      <c r="K639" s="238">
        <v>15002111</v>
      </c>
      <c r="L639" s="238">
        <v>151200181</v>
      </c>
      <c r="M639" s="238">
        <v>4</v>
      </c>
      <c r="N639" s="238">
        <v>29</v>
      </c>
      <c r="O639" s="238">
        <v>2015</v>
      </c>
      <c r="P639" s="238" t="s">
        <v>355</v>
      </c>
      <c r="Q639" s="238">
        <v>17</v>
      </c>
      <c r="S639" s="238">
        <v>5</v>
      </c>
      <c r="T639" s="238">
        <v>0</v>
      </c>
      <c r="U639" s="238">
        <v>2</v>
      </c>
      <c r="V639" s="238">
        <v>10</v>
      </c>
      <c r="W639" s="238">
        <v>10</v>
      </c>
      <c r="X639" s="238">
        <v>3</v>
      </c>
      <c r="Y639" s="238">
        <v>1</v>
      </c>
      <c r="Z639" s="238">
        <v>1</v>
      </c>
      <c r="AB639" s="238">
        <v>1</v>
      </c>
      <c r="AC639" s="238">
        <v>98</v>
      </c>
      <c r="AD639" s="238" t="s">
        <v>424</v>
      </c>
      <c r="AE639" s="238" t="s">
        <v>1286</v>
      </c>
      <c r="AF639" s="238" t="s">
        <v>426</v>
      </c>
      <c r="AG639" s="238">
        <v>5</v>
      </c>
      <c r="AH639" s="238">
        <v>2</v>
      </c>
      <c r="AI639" s="238">
        <v>2</v>
      </c>
      <c r="AJ639" s="238">
        <v>4</v>
      </c>
      <c r="AK639" s="238">
        <v>21</v>
      </c>
      <c r="AL639" s="238">
        <v>44</v>
      </c>
      <c r="AM639" s="238" t="s">
        <v>354</v>
      </c>
      <c r="AN639" s="238">
        <v>5</v>
      </c>
      <c r="AO639" s="238">
        <v>2</v>
      </c>
      <c r="AS639" s="238">
        <v>7</v>
      </c>
      <c r="AT639" s="238">
        <v>90</v>
      </c>
      <c r="AU639" s="238">
        <v>55</v>
      </c>
      <c r="AV639" s="238">
        <v>11</v>
      </c>
      <c r="AW639" s="238">
        <v>21</v>
      </c>
      <c r="AX639" s="238">
        <v>2</v>
      </c>
      <c r="AY639" s="238">
        <v>2</v>
      </c>
      <c r="AZ639" s="238">
        <v>4</v>
      </c>
      <c r="BA639" s="238">
        <v>21</v>
      </c>
      <c r="BB639" s="238">
        <v>60</v>
      </c>
      <c r="BC639" s="238" t="s">
        <v>354</v>
      </c>
      <c r="BD639" s="238">
        <v>5</v>
      </c>
      <c r="BE639" s="238">
        <v>1</v>
      </c>
      <c r="BI639" s="238">
        <v>7</v>
      </c>
      <c r="BJ639" s="238">
        <v>90</v>
      </c>
      <c r="BK639" s="238">
        <v>55</v>
      </c>
      <c r="BL639" s="238">
        <v>11</v>
      </c>
      <c r="BM639" s="238">
        <v>21</v>
      </c>
      <c r="CT639" s="238">
        <v>444230</v>
      </c>
      <c r="CU639" s="238">
        <v>4971093</v>
      </c>
      <c r="CV639" s="238">
        <v>44.891074099999997</v>
      </c>
      <c r="CW639" s="238">
        <v>-93.706270500000002</v>
      </c>
      <c r="CX639" s="238" t="s">
        <v>359</v>
      </c>
      <c r="CY639" s="238" t="s">
        <v>1297</v>
      </c>
    </row>
    <row r="640" spans="1:103" x14ac:dyDescent="0.25">
      <c r="A640" s="238">
        <v>11040362</v>
      </c>
      <c r="B640" s="238">
        <v>3</v>
      </c>
      <c r="C640" s="238">
        <v>7</v>
      </c>
      <c r="D640" s="238">
        <v>175.26300000000001</v>
      </c>
      <c r="E640" s="238">
        <v>27</v>
      </c>
      <c r="F640" s="238" t="s">
        <v>1119</v>
      </c>
      <c r="H640" s="238" t="s">
        <v>354</v>
      </c>
      <c r="I640" s="238">
        <v>25</v>
      </c>
      <c r="K640" s="238">
        <v>15002315</v>
      </c>
      <c r="L640" s="238">
        <v>151280150</v>
      </c>
      <c r="M640" s="238">
        <v>5</v>
      </c>
      <c r="N640" s="238">
        <v>8</v>
      </c>
      <c r="O640" s="238">
        <v>2015</v>
      </c>
      <c r="P640" s="238" t="s">
        <v>362</v>
      </c>
      <c r="Q640" s="238">
        <v>18</v>
      </c>
      <c r="S640" s="238">
        <v>5</v>
      </c>
      <c r="T640" s="238">
        <v>0</v>
      </c>
      <c r="U640" s="238">
        <v>2</v>
      </c>
      <c r="V640" s="238">
        <v>5</v>
      </c>
      <c r="W640" s="238">
        <v>10</v>
      </c>
      <c r="X640" s="238">
        <v>3</v>
      </c>
      <c r="Y640" s="238">
        <v>1</v>
      </c>
      <c r="Z640" s="238">
        <v>1</v>
      </c>
      <c r="AB640" s="238">
        <v>1</v>
      </c>
      <c r="AC640" s="238">
        <v>98</v>
      </c>
      <c r="AD640" s="238" t="s">
        <v>424</v>
      </c>
      <c r="AE640" s="238" t="s">
        <v>1286</v>
      </c>
      <c r="AF640" s="238" t="s">
        <v>426</v>
      </c>
      <c r="AG640" s="238">
        <v>10</v>
      </c>
      <c r="AH640" s="238">
        <v>2</v>
      </c>
      <c r="AI640" s="238">
        <v>2</v>
      </c>
      <c r="AJ640" s="238">
        <v>4</v>
      </c>
      <c r="AK640" s="238">
        <v>21</v>
      </c>
      <c r="AL640" s="238">
        <v>33</v>
      </c>
      <c r="AM640" s="238" t="s">
        <v>354</v>
      </c>
      <c r="AN640" s="238">
        <v>5</v>
      </c>
      <c r="AO640" s="238">
        <v>2</v>
      </c>
      <c r="AS640" s="238">
        <v>7</v>
      </c>
      <c r="AT640" s="238">
        <v>22</v>
      </c>
      <c r="AU640" s="238">
        <v>15</v>
      </c>
      <c r="AV640" s="238">
        <v>10</v>
      </c>
      <c r="AW640" s="238">
        <v>21</v>
      </c>
      <c r="AX640" s="238">
        <v>2</v>
      </c>
      <c r="AY640" s="238">
        <v>2</v>
      </c>
      <c r="AZ640" s="238">
        <v>1</v>
      </c>
      <c r="BA640" s="238">
        <v>21</v>
      </c>
      <c r="BB640" s="238">
        <v>28</v>
      </c>
      <c r="BC640" s="238" t="s">
        <v>363</v>
      </c>
      <c r="BD640" s="238">
        <v>5</v>
      </c>
      <c r="BE640" s="238">
        <v>1</v>
      </c>
      <c r="BI640" s="238">
        <v>7</v>
      </c>
      <c r="BJ640" s="238">
        <v>22</v>
      </c>
      <c r="BK640" s="238">
        <v>15</v>
      </c>
      <c r="BL640" s="238">
        <v>10</v>
      </c>
      <c r="BM640" s="238">
        <v>21</v>
      </c>
      <c r="CT640" s="238">
        <v>444230</v>
      </c>
      <c r="CU640" s="238">
        <v>4971093</v>
      </c>
      <c r="CV640" s="238">
        <v>44.891074099999997</v>
      </c>
      <c r="CW640" s="238">
        <v>-93.706270500000002</v>
      </c>
      <c r="CX640" s="238" t="s">
        <v>359</v>
      </c>
      <c r="CY640" s="238" t="s">
        <v>1298</v>
      </c>
    </row>
    <row r="641" spans="1:103" x14ac:dyDescent="0.25">
      <c r="A641" s="238">
        <v>11020209</v>
      </c>
      <c r="B641" s="238">
        <v>3</v>
      </c>
      <c r="C641" s="238">
        <v>7</v>
      </c>
      <c r="D641" s="238">
        <v>175.26300000000001</v>
      </c>
      <c r="E641" s="238">
        <v>10</v>
      </c>
      <c r="G641" s="238" t="s">
        <v>1291</v>
      </c>
      <c r="H641" s="238" t="s">
        <v>354</v>
      </c>
      <c r="I641" s="238">
        <v>25</v>
      </c>
      <c r="K641" s="238">
        <v>15506389</v>
      </c>
      <c r="L641" s="238">
        <v>151770270</v>
      </c>
      <c r="M641" s="238">
        <v>6</v>
      </c>
      <c r="N641" s="238">
        <v>21</v>
      </c>
      <c r="O641" s="238">
        <v>2015</v>
      </c>
      <c r="P641" s="238" t="s">
        <v>366</v>
      </c>
      <c r="Q641" s="238">
        <v>16</v>
      </c>
      <c r="S641" s="238">
        <v>5</v>
      </c>
      <c r="T641" s="238">
        <v>0</v>
      </c>
      <c r="U641" s="238">
        <v>2</v>
      </c>
      <c r="V641" s="238">
        <v>10</v>
      </c>
      <c r="W641" s="238">
        <v>10</v>
      </c>
      <c r="X641" s="238">
        <v>1</v>
      </c>
      <c r="Y641" s="238">
        <v>1</v>
      </c>
      <c r="Z641" s="238">
        <v>1</v>
      </c>
      <c r="AB641" s="238">
        <v>1</v>
      </c>
      <c r="AC641" s="238">
        <v>98</v>
      </c>
      <c r="AD641" s="238" t="s">
        <v>428</v>
      </c>
      <c r="AE641" s="238" t="s">
        <v>1299</v>
      </c>
      <c r="AF641" s="238" t="s">
        <v>426</v>
      </c>
      <c r="AG641" s="238">
        <v>5</v>
      </c>
      <c r="AH641" s="238">
        <v>2</v>
      </c>
      <c r="AI641" s="238">
        <v>2</v>
      </c>
      <c r="AJ641" s="238">
        <v>3</v>
      </c>
      <c r="AK641" s="238">
        <v>21</v>
      </c>
      <c r="AL641" s="238">
        <v>40</v>
      </c>
      <c r="AM641" s="238" t="s">
        <v>354</v>
      </c>
      <c r="AN641" s="238">
        <v>5</v>
      </c>
      <c r="AO641" s="238">
        <v>3</v>
      </c>
      <c r="AS641" s="238">
        <v>7</v>
      </c>
      <c r="AT641" s="238">
        <v>22</v>
      </c>
      <c r="AU641" s="238">
        <v>55</v>
      </c>
      <c r="AV641" s="238">
        <v>10</v>
      </c>
      <c r="AW641" s="238">
        <v>21</v>
      </c>
      <c r="AX641" s="238">
        <v>2</v>
      </c>
      <c r="AY641" s="238">
        <v>3</v>
      </c>
      <c r="AZ641" s="238">
        <v>3</v>
      </c>
      <c r="BA641" s="238">
        <v>21</v>
      </c>
      <c r="BB641" s="238">
        <v>64</v>
      </c>
      <c r="BC641" s="238" t="s">
        <v>354</v>
      </c>
      <c r="BD641" s="238">
        <v>5</v>
      </c>
      <c r="BE641" s="238">
        <v>1</v>
      </c>
      <c r="BI641" s="238">
        <v>7</v>
      </c>
      <c r="BJ641" s="238">
        <v>22</v>
      </c>
      <c r="BK641" s="238">
        <v>55</v>
      </c>
      <c r="BL641" s="238">
        <v>10</v>
      </c>
      <c r="BM641" s="238">
        <v>21</v>
      </c>
      <c r="CT641" s="238">
        <v>444230</v>
      </c>
      <c r="CU641" s="238">
        <v>4971093</v>
      </c>
      <c r="CV641" s="238">
        <v>44.891074099999997</v>
      </c>
      <c r="CW641" s="238">
        <v>-93.706270500000002</v>
      </c>
      <c r="CX641" s="238" t="s">
        <v>359</v>
      </c>
      <c r="CY641" s="238" t="s">
        <v>1300</v>
      </c>
    </row>
    <row r="642" spans="1:103" x14ac:dyDescent="0.25">
      <c r="A642" s="238">
        <v>11051365</v>
      </c>
      <c r="B642" s="238">
        <v>3</v>
      </c>
      <c r="C642" s="238">
        <v>7</v>
      </c>
      <c r="D642" s="238">
        <v>175.26300000000001</v>
      </c>
      <c r="E642" s="238">
        <v>27</v>
      </c>
      <c r="F642" s="238" t="s">
        <v>1119</v>
      </c>
      <c r="H642" s="238" t="s">
        <v>354</v>
      </c>
      <c r="I642" s="238">
        <v>25</v>
      </c>
      <c r="K642" s="238">
        <v>15003382</v>
      </c>
      <c r="L642" s="238">
        <v>151840108</v>
      </c>
      <c r="M642" s="238">
        <v>7</v>
      </c>
      <c r="N642" s="238">
        <v>3</v>
      </c>
      <c r="O642" s="238">
        <v>2015</v>
      </c>
      <c r="P642" s="238" t="s">
        <v>362</v>
      </c>
      <c r="Q642" s="238">
        <v>2</v>
      </c>
      <c r="R642" s="238" t="s">
        <v>356</v>
      </c>
      <c r="S642" s="238">
        <v>5</v>
      </c>
      <c r="T642" s="238">
        <v>0</v>
      </c>
      <c r="U642" s="238">
        <v>1</v>
      </c>
      <c r="V642" s="238">
        <v>8</v>
      </c>
      <c r="W642" s="238">
        <v>53</v>
      </c>
      <c r="X642" s="238">
        <v>1</v>
      </c>
      <c r="Y642" s="238">
        <v>4</v>
      </c>
      <c r="Z642" s="238">
        <v>1</v>
      </c>
      <c r="AB642" s="238">
        <v>1</v>
      </c>
      <c r="AC642" s="238">
        <v>98</v>
      </c>
      <c r="AD642" s="238" t="s">
        <v>1301</v>
      </c>
      <c r="AE642" s="238" t="s">
        <v>1302</v>
      </c>
      <c r="AF642" s="238" t="s">
        <v>426</v>
      </c>
      <c r="AG642" s="238">
        <v>3</v>
      </c>
      <c r="AH642" s="238">
        <v>2</v>
      </c>
      <c r="AI642" s="238">
        <v>2</v>
      </c>
      <c r="AJ642" s="238">
        <v>4</v>
      </c>
      <c r="AK642" s="238">
        <v>21</v>
      </c>
      <c r="AL642" s="238">
        <v>31</v>
      </c>
      <c r="AM642" s="238" t="s">
        <v>354</v>
      </c>
      <c r="AN642" s="238">
        <v>99</v>
      </c>
      <c r="AS642" s="238">
        <v>7</v>
      </c>
      <c r="AT642" s="238">
        <v>98</v>
      </c>
      <c r="AU642" s="238">
        <v>55</v>
      </c>
      <c r="AV642" s="238">
        <v>11</v>
      </c>
      <c r="AW642" s="238">
        <v>21</v>
      </c>
      <c r="CT642" s="238">
        <v>444230</v>
      </c>
      <c r="CU642" s="238">
        <v>4971093</v>
      </c>
      <c r="CV642" s="238">
        <v>44.891074099999997</v>
      </c>
      <c r="CW642" s="238">
        <v>-93.706270500000002</v>
      </c>
      <c r="CX642" s="238" t="s">
        <v>359</v>
      </c>
      <c r="CY642" s="238" t="s">
        <v>1303</v>
      </c>
    </row>
    <row r="643" spans="1:103" x14ac:dyDescent="0.25">
      <c r="A643" s="238">
        <v>11054046</v>
      </c>
      <c r="B643" s="238">
        <v>3</v>
      </c>
      <c r="C643" s="238">
        <v>7</v>
      </c>
      <c r="D643" s="238">
        <v>175.26300000000001</v>
      </c>
      <c r="E643" s="238">
        <v>27</v>
      </c>
      <c r="F643" s="238" t="s">
        <v>1119</v>
      </c>
      <c r="H643" s="238" t="s">
        <v>354</v>
      </c>
      <c r="I643" s="238">
        <v>25</v>
      </c>
      <c r="K643" s="238">
        <v>15508247</v>
      </c>
      <c r="L643" s="238">
        <v>152210113</v>
      </c>
      <c r="M643" s="238">
        <v>8</v>
      </c>
      <c r="N643" s="238">
        <v>9</v>
      </c>
      <c r="O643" s="238">
        <v>2015</v>
      </c>
      <c r="P643" s="238" t="s">
        <v>366</v>
      </c>
      <c r="Q643" s="238">
        <v>12</v>
      </c>
      <c r="S643" s="238">
        <v>3</v>
      </c>
      <c r="T643" s="238">
        <v>0</v>
      </c>
      <c r="U643" s="238">
        <v>1</v>
      </c>
      <c r="V643" s="238">
        <v>90</v>
      </c>
      <c r="W643" s="238">
        <v>83</v>
      </c>
      <c r="X643" s="238">
        <v>1</v>
      </c>
      <c r="Y643" s="238">
        <v>1</v>
      </c>
      <c r="Z643" s="238">
        <v>2</v>
      </c>
      <c r="AB643" s="238">
        <v>1</v>
      </c>
      <c r="AC643" s="238">
        <v>98</v>
      </c>
      <c r="AD643" s="238" t="s">
        <v>428</v>
      </c>
      <c r="AE643" s="238" t="s">
        <v>1295</v>
      </c>
      <c r="AF643" s="238" t="s">
        <v>426</v>
      </c>
      <c r="AG643" s="238">
        <v>3</v>
      </c>
      <c r="AH643" s="238">
        <v>2</v>
      </c>
      <c r="AI643" s="238">
        <v>31</v>
      </c>
      <c r="AJ643" s="238">
        <v>4</v>
      </c>
      <c r="AK643" s="238">
        <v>21</v>
      </c>
      <c r="AL643" s="238">
        <v>26</v>
      </c>
      <c r="AM643" s="238" t="s">
        <v>354</v>
      </c>
      <c r="AN643" s="238">
        <v>5</v>
      </c>
      <c r="AO643" s="238">
        <v>3</v>
      </c>
      <c r="AS643" s="238">
        <v>7</v>
      </c>
      <c r="AT643" s="238">
        <v>22</v>
      </c>
      <c r="AU643" s="238">
        <v>55</v>
      </c>
      <c r="AV643" s="238">
        <v>10</v>
      </c>
      <c r="AW643" s="238">
        <v>21</v>
      </c>
      <c r="CT643" s="238">
        <v>444230</v>
      </c>
      <c r="CU643" s="238">
        <v>4971093</v>
      </c>
      <c r="CV643" s="238">
        <v>44.891074099999997</v>
      </c>
      <c r="CW643" s="238">
        <v>-93.706270500000002</v>
      </c>
      <c r="CX643" s="238" t="s">
        <v>359</v>
      </c>
      <c r="CY643" s="238" t="s">
        <v>1304</v>
      </c>
    </row>
    <row r="644" spans="1:103" x14ac:dyDescent="0.25">
      <c r="A644" s="238">
        <v>11054370</v>
      </c>
      <c r="B644" s="238">
        <v>3</v>
      </c>
      <c r="C644" s="238">
        <v>7</v>
      </c>
      <c r="D644" s="238">
        <v>175.26300000000001</v>
      </c>
      <c r="E644" s="238">
        <v>27</v>
      </c>
      <c r="F644" s="238" t="s">
        <v>1119</v>
      </c>
      <c r="H644" s="238" t="s">
        <v>354</v>
      </c>
      <c r="I644" s="238">
        <v>25</v>
      </c>
      <c r="K644" s="238">
        <v>15004222</v>
      </c>
      <c r="L644" s="238">
        <v>152260061</v>
      </c>
      <c r="M644" s="238">
        <v>8</v>
      </c>
      <c r="N644" s="238">
        <v>14</v>
      </c>
      <c r="O644" s="238">
        <v>2015</v>
      </c>
      <c r="P644" s="238" t="s">
        <v>362</v>
      </c>
      <c r="Q644" s="238">
        <v>7</v>
      </c>
      <c r="S644" s="238">
        <v>5</v>
      </c>
      <c r="T644" s="238">
        <v>0</v>
      </c>
      <c r="U644" s="238">
        <v>2</v>
      </c>
      <c r="V644" s="238">
        <v>10</v>
      </c>
      <c r="W644" s="238">
        <v>10</v>
      </c>
      <c r="X644" s="238">
        <v>2</v>
      </c>
      <c r="Y644" s="238">
        <v>1</v>
      </c>
      <c r="Z644" s="238">
        <v>1</v>
      </c>
      <c r="AB644" s="238">
        <v>1</v>
      </c>
      <c r="AC644" s="238">
        <v>98</v>
      </c>
      <c r="AD644" s="238" t="s">
        <v>424</v>
      </c>
      <c r="AE644" s="238" t="s">
        <v>1286</v>
      </c>
      <c r="AF644" s="238" t="s">
        <v>426</v>
      </c>
      <c r="AG644" s="238">
        <v>5</v>
      </c>
      <c r="AH644" s="238">
        <v>2</v>
      </c>
      <c r="AI644" s="238">
        <v>2</v>
      </c>
      <c r="AJ644" s="238">
        <v>4</v>
      </c>
      <c r="AK644" s="238">
        <v>28</v>
      </c>
      <c r="AL644" s="238">
        <v>22</v>
      </c>
      <c r="AM644" s="238" t="s">
        <v>363</v>
      </c>
      <c r="AN644" s="238">
        <v>5</v>
      </c>
      <c r="AO644" s="238">
        <v>7</v>
      </c>
      <c r="AS644" s="238">
        <v>7</v>
      </c>
      <c r="AT644" s="238">
        <v>90</v>
      </c>
      <c r="AU644" s="238">
        <v>55</v>
      </c>
      <c r="AV644" s="238">
        <v>11</v>
      </c>
      <c r="AW644" s="238">
        <v>21</v>
      </c>
      <c r="AX644" s="238">
        <v>2</v>
      </c>
      <c r="AY644" s="238">
        <v>3</v>
      </c>
      <c r="AZ644" s="238">
        <v>4</v>
      </c>
      <c r="BA644" s="238">
        <v>21</v>
      </c>
      <c r="BB644" s="238">
        <v>37</v>
      </c>
      <c r="BC644" s="238" t="s">
        <v>354</v>
      </c>
      <c r="BD644" s="238">
        <v>5</v>
      </c>
      <c r="BE644" s="238">
        <v>1</v>
      </c>
      <c r="BI644" s="238">
        <v>7</v>
      </c>
      <c r="BJ644" s="238">
        <v>90</v>
      </c>
      <c r="BK644" s="238">
        <v>55</v>
      </c>
      <c r="BL644" s="238">
        <v>11</v>
      </c>
      <c r="BM644" s="238">
        <v>21</v>
      </c>
      <c r="CT644" s="238">
        <v>444230</v>
      </c>
      <c r="CU644" s="238">
        <v>4971093</v>
      </c>
      <c r="CV644" s="238">
        <v>44.891074099999997</v>
      </c>
      <c r="CW644" s="238">
        <v>-93.706270500000002</v>
      </c>
      <c r="CX644" s="238" t="s">
        <v>359</v>
      </c>
      <c r="CY644" s="238" t="s">
        <v>1305</v>
      </c>
    </row>
    <row r="645" spans="1:103" x14ac:dyDescent="0.25">
      <c r="A645" s="238">
        <v>11065425</v>
      </c>
      <c r="B645" s="238">
        <v>3</v>
      </c>
      <c r="C645" s="238">
        <v>7</v>
      </c>
      <c r="D645" s="238">
        <v>175.26300000000001</v>
      </c>
      <c r="E645" s="238">
        <v>27</v>
      </c>
      <c r="F645" s="238" t="s">
        <v>1119</v>
      </c>
      <c r="H645" s="238" t="s">
        <v>354</v>
      </c>
      <c r="I645" s="238">
        <v>25</v>
      </c>
      <c r="K645" s="238">
        <v>15508999</v>
      </c>
      <c r="L645" s="238">
        <v>152430245</v>
      </c>
      <c r="M645" s="238">
        <v>8</v>
      </c>
      <c r="N645" s="238">
        <v>29</v>
      </c>
      <c r="O645" s="238">
        <v>2015</v>
      </c>
      <c r="P645" s="238" t="s">
        <v>364</v>
      </c>
      <c r="Q645" s="238">
        <v>8</v>
      </c>
      <c r="R645" s="238" t="s">
        <v>356</v>
      </c>
      <c r="S645" s="238">
        <v>5</v>
      </c>
      <c r="T645" s="238">
        <v>0</v>
      </c>
      <c r="U645" s="238">
        <v>2</v>
      </c>
      <c r="V645" s="238">
        <v>10</v>
      </c>
      <c r="W645" s="238">
        <v>10</v>
      </c>
      <c r="X645" s="238">
        <v>1</v>
      </c>
      <c r="Y645" s="238">
        <v>1</v>
      </c>
      <c r="Z645" s="238">
        <v>2</v>
      </c>
      <c r="AB645" s="238">
        <v>1</v>
      </c>
      <c r="AC645" s="238">
        <v>98</v>
      </c>
      <c r="AD645" s="238">
        <v>7</v>
      </c>
      <c r="AE645" s="238" t="s">
        <v>1295</v>
      </c>
      <c r="AF645" s="238" t="s">
        <v>426</v>
      </c>
      <c r="AG645" s="238">
        <v>5</v>
      </c>
      <c r="AH645" s="238">
        <v>2</v>
      </c>
      <c r="AI645" s="238">
        <v>2</v>
      </c>
      <c r="AJ645" s="238">
        <v>4</v>
      </c>
      <c r="AK645" s="238">
        <v>21</v>
      </c>
      <c r="AL645" s="238">
        <v>21</v>
      </c>
      <c r="AM645" s="238" t="s">
        <v>363</v>
      </c>
      <c r="AN645" s="238">
        <v>5</v>
      </c>
      <c r="AO645" s="238">
        <v>1</v>
      </c>
      <c r="AS645" s="238">
        <v>3</v>
      </c>
      <c r="AT645" s="238">
        <v>22</v>
      </c>
      <c r="AU645" s="238">
        <v>55</v>
      </c>
      <c r="AV645" s="238">
        <v>11</v>
      </c>
      <c r="AW645" s="238">
        <v>21</v>
      </c>
      <c r="AX645" s="238">
        <v>2</v>
      </c>
      <c r="AY645" s="238">
        <v>44</v>
      </c>
      <c r="AZ645" s="238">
        <v>4</v>
      </c>
      <c r="BA645" s="238">
        <v>21</v>
      </c>
      <c r="BB645" s="238">
        <v>68</v>
      </c>
      <c r="BC645" s="238" t="s">
        <v>354</v>
      </c>
      <c r="BD645" s="238">
        <v>5</v>
      </c>
      <c r="BE645" s="238">
        <v>8</v>
      </c>
      <c r="BI645" s="238">
        <v>3</v>
      </c>
      <c r="BJ645" s="238">
        <v>22</v>
      </c>
      <c r="BK645" s="238">
        <v>55</v>
      </c>
      <c r="BL645" s="238">
        <v>11</v>
      </c>
      <c r="BM645" s="238">
        <v>21</v>
      </c>
      <c r="CT645" s="238">
        <v>444230</v>
      </c>
      <c r="CU645" s="238">
        <v>4971093</v>
      </c>
      <c r="CV645" s="238">
        <v>44.891074099999997</v>
      </c>
      <c r="CW645" s="238">
        <v>-93.706270500000002</v>
      </c>
      <c r="CX645" s="238" t="s">
        <v>359</v>
      </c>
      <c r="CY645" s="238" t="s">
        <v>1306</v>
      </c>
    </row>
    <row r="646" spans="1:103" x14ac:dyDescent="0.25">
      <c r="A646" s="238">
        <v>11069422</v>
      </c>
      <c r="B646" s="238">
        <v>3</v>
      </c>
      <c r="C646" s="238">
        <v>7</v>
      </c>
      <c r="D646" s="238">
        <v>175.26300000000001</v>
      </c>
      <c r="E646" s="238">
        <v>27</v>
      </c>
      <c r="F646" s="238" t="s">
        <v>1119</v>
      </c>
      <c r="H646" s="238" t="s">
        <v>354</v>
      </c>
      <c r="I646" s="238">
        <v>25</v>
      </c>
      <c r="K646" s="238">
        <v>15004994</v>
      </c>
      <c r="L646" s="238">
        <v>152730184</v>
      </c>
      <c r="M646" s="238">
        <v>9</v>
      </c>
      <c r="N646" s="238">
        <v>30</v>
      </c>
      <c r="O646" s="238">
        <v>2015</v>
      </c>
      <c r="P646" s="238" t="s">
        <v>355</v>
      </c>
      <c r="Q646" s="238">
        <v>19</v>
      </c>
      <c r="R646" s="238" t="s">
        <v>356</v>
      </c>
      <c r="S646" s="238">
        <v>5</v>
      </c>
      <c r="T646" s="238">
        <v>0</v>
      </c>
      <c r="U646" s="238">
        <v>1</v>
      </c>
      <c r="V646" s="238">
        <v>8</v>
      </c>
      <c r="W646" s="238">
        <v>16</v>
      </c>
      <c r="X646" s="238">
        <v>2</v>
      </c>
      <c r="Y646" s="238">
        <v>6</v>
      </c>
      <c r="Z646" s="238">
        <v>1</v>
      </c>
      <c r="AB646" s="238">
        <v>1</v>
      </c>
      <c r="AC646" s="238">
        <v>98</v>
      </c>
      <c r="AD646" s="238" t="s">
        <v>430</v>
      </c>
      <c r="AE646" s="238" t="s">
        <v>1286</v>
      </c>
      <c r="AF646" s="238" t="s">
        <v>426</v>
      </c>
      <c r="AG646" s="238">
        <v>4</v>
      </c>
      <c r="AH646" s="238">
        <v>2</v>
      </c>
      <c r="AI646" s="238">
        <v>2</v>
      </c>
      <c r="AJ646" s="238">
        <v>4</v>
      </c>
      <c r="AK646" s="238">
        <v>21</v>
      </c>
      <c r="AL646" s="238">
        <v>50</v>
      </c>
      <c r="AM646" s="238" t="s">
        <v>363</v>
      </c>
      <c r="AN646" s="238">
        <v>5</v>
      </c>
      <c r="AO646" s="238">
        <v>1</v>
      </c>
      <c r="AS646" s="238">
        <v>7</v>
      </c>
      <c r="AT646" s="238">
        <v>98</v>
      </c>
      <c r="AU646" s="238">
        <v>55</v>
      </c>
      <c r="AV646" s="238">
        <v>11</v>
      </c>
      <c r="AW646" s="238">
        <v>21</v>
      </c>
      <c r="CT646" s="238">
        <v>444230</v>
      </c>
      <c r="CU646" s="238">
        <v>4971093</v>
      </c>
      <c r="CV646" s="238">
        <v>44.891074099999997</v>
      </c>
      <c r="CW646" s="238">
        <v>-93.706270500000002</v>
      </c>
      <c r="CX646" s="238" t="s">
        <v>359</v>
      </c>
      <c r="CY646" s="238" t="s">
        <v>1307</v>
      </c>
    </row>
    <row r="647" spans="1:103" x14ac:dyDescent="0.25">
      <c r="A647" s="238">
        <v>11022203</v>
      </c>
      <c r="B647" s="238">
        <v>3</v>
      </c>
      <c r="C647" s="238">
        <v>7</v>
      </c>
      <c r="D647" s="238">
        <v>175.26300000000001</v>
      </c>
      <c r="E647" s="238">
        <v>10</v>
      </c>
      <c r="G647" s="238" t="s">
        <v>1291</v>
      </c>
      <c r="H647" s="238" t="s">
        <v>354</v>
      </c>
      <c r="I647" s="238">
        <v>25</v>
      </c>
      <c r="K647" s="238">
        <v>15002010</v>
      </c>
      <c r="L647" s="238">
        <v>152750086</v>
      </c>
      <c r="M647" s="238">
        <v>10</v>
      </c>
      <c r="N647" s="238">
        <v>2</v>
      </c>
      <c r="O647" s="238">
        <v>2015</v>
      </c>
      <c r="P647" s="238" t="s">
        <v>362</v>
      </c>
      <c r="Q647" s="238">
        <v>9</v>
      </c>
      <c r="S647" s="238">
        <v>5</v>
      </c>
      <c r="T647" s="238">
        <v>0</v>
      </c>
      <c r="U647" s="238">
        <v>1</v>
      </c>
      <c r="V647" s="238">
        <v>4</v>
      </c>
      <c r="W647" s="238">
        <v>53</v>
      </c>
      <c r="X647" s="238">
        <v>3</v>
      </c>
      <c r="Y647" s="238">
        <v>1</v>
      </c>
      <c r="Z647" s="238">
        <v>1</v>
      </c>
      <c r="AB647" s="238">
        <v>1</v>
      </c>
      <c r="AC647" s="238">
        <v>98</v>
      </c>
      <c r="AD647" s="238" t="s">
        <v>424</v>
      </c>
      <c r="AE647" s="238" t="s">
        <v>1284</v>
      </c>
      <c r="AF647" s="238" t="s">
        <v>426</v>
      </c>
      <c r="AG647" s="238">
        <v>3</v>
      </c>
      <c r="AH647" s="238">
        <v>2</v>
      </c>
      <c r="AI647" s="238">
        <v>2</v>
      </c>
      <c r="AJ647" s="238">
        <v>3</v>
      </c>
      <c r="AK647" s="238">
        <v>21</v>
      </c>
      <c r="AL647" s="238">
        <v>53</v>
      </c>
      <c r="AM647" s="238" t="s">
        <v>354</v>
      </c>
      <c r="AN647" s="238">
        <v>5</v>
      </c>
      <c r="AO647" s="238">
        <v>3</v>
      </c>
      <c r="AS647" s="238">
        <v>7</v>
      </c>
      <c r="AT647" s="238">
        <v>98</v>
      </c>
      <c r="AU647" s="238">
        <v>55</v>
      </c>
      <c r="AV647" s="238">
        <v>10</v>
      </c>
      <c r="AW647" s="238">
        <v>21</v>
      </c>
      <c r="CT647" s="238">
        <v>444230</v>
      </c>
      <c r="CU647" s="238">
        <v>4971093</v>
      </c>
      <c r="CV647" s="238">
        <v>44.891074099999997</v>
      </c>
      <c r="CW647" s="238">
        <v>-93.706270500000002</v>
      </c>
      <c r="CX647" s="238" t="s">
        <v>359</v>
      </c>
      <c r="CY647" s="238" t="s">
        <v>1308</v>
      </c>
    </row>
    <row r="648" spans="1:103" x14ac:dyDescent="0.25">
      <c r="A648" s="238">
        <v>11080828</v>
      </c>
      <c r="B648" s="238">
        <v>3</v>
      </c>
      <c r="C648" s="238">
        <v>7</v>
      </c>
      <c r="D648" s="238">
        <v>175.26300000000001</v>
      </c>
      <c r="E648" s="238">
        <v>27</v>
      </c>
      <c r="F648" s="238" t="s">
        <v>1119</v>
      </c>
      <c r="H648" s="238" t="s">
        <v>354</v>
      </c>
      <c r="I648" s="238">
        <v>25</v>
      </c>
      <c r="K648" s="238">
        <v>15005902</v>
      </c>
      <c r="L648" s="238">
        <v>153250124</v>
      </c>
      <c r="M648" s="238">
        <v>11</v>
      </c>
      <c r="N648" s="238">
        <v>21</v>
      </c>
      <c r="O648" s="238">
        <v>2015</v>
      </c>
      <c r="P648" s="238" t="s">
        <v>364</v>
      </c>
      <c r="Q648" s="238">
        <v>14</v>
      </c>
      <c r="S648" s="238">
        <v>5</v>
      </c>
      <c r="T648" s="238">
        <v>0</v>
      </c>
      <c r="U648" s="238">
        <v>2</v>
      </c>
      <c r="V648" s="238">
        <v>3</v>
      </c>
      <c r="W648" s="238">
        <v>10</v>
      </c>
      <c r="X648" s="238">
        <v>1</v>
      </c>
      <c r="Y648" s="238">
        <v>1</v>
      </c>
      <c r="Z648" s="238">
        <v>1</v>
      </c>
      <c r="AB648" s="238">
        <v>1</v>
      </c>
      <c r="AC648" s="238">
        <v>98</v>
      </c>
      <c r="AD648" s="238" t="s">
        <v>430</v>
      </c>
      <c r="AE648" s="238" t="s">
        <v>1302</v>
      </c>
      <c r="AF648" s="238" t="s">
        <v>426</v>
      </c>
      <c r="AG648" s="238">
        <v>9</v>
      </c>
      <c r="AH648" s="238">
        <v>2</v>
      </c>
      <c r="AI648" s="238">
        <v>4</v>
      </c>
      <c r="AJ648" s="238">
        <v>4</v>
      </c>
      <c r="AK648" s="238">
        <v>21</v>
      </c>
      <c r="AL648" s="238">
        <v>58</v>
      </c>
      <c r="AM648" s="238" t="s">
        <v>363</v>
      </c>
      <c r="AN648" s="238">
        <v>5</v>
      </c>
      <c r="AO648" s="238">
        <v>1</v>
      </c>
      <c r="AT648" s="238">
        <v>22</v>
      </c>
      <c r="AU648" s="238">
        <v>55</v>
      </c>
      <c r="AX648" s="238">
        <v>0</v>
      </c>
      <c r="AY648" s="238">
        <v>2</v>
      </c>
      <c r="AZ648" s="238">
        <v>4</v>
      </c>
      <c r="BB648" s="238">
        <v>69</v>
      </c>
      <c r="BC648" s="238" t="s">
        <v>354</v>
      </c>
      <c r="BD648" s="238">
        <v>5</v>
      </c>
      <c r="BE648" s="238">
        <v>4</v>
      </c>
      <c r="BG648" s="238">
        <v>7</v>
      </c>
      <c r="BJ648" s="238">
        <v>22</v>
      </c>
      <c r="BK648" s="238">
        <v>55</v>
      </c>
      <c r="CT648" s="238">
        <v>444230</v>
      </c>
      <c r="CU648" s="238">
        <v>4971093</v>
      </c>
      <c r="CV648" s="238">
        <v>44.891074099999997</v>
      </c>
      <c r="CW648" s="238">
        <v>-93.706270500000002</v>
      </c>
      <c r="CX648" s="238" t="s">
        <v>359</v>
      </c>
      <c r="CY648" s="238" t="s">
        <v>1309</v>
      </c>
    </row>
    <row r="649" spans="1:103" x14ac:dyDescent="0.25">
      <c r="A649" s="238">
        <v>11082081</v>
      </c>
      <c r="B649" s="238">
        <v>3</v>
      </c>
      <c r="C649" s="238">
        <v>7</v>
      </c>
      <c r="D649" s="238">
        <v>175.26300000000001</v>
      </c>
      <c r="E649" s="238">
        <v>27</v>
      </c>
      <c r="F649" s="238" t="s">
        <v>1119</v>
      </c>
      <c r="H649" s="238" t="s">
        <v>354</v>
      </c>
      <c r="I649" s="238">
        <v>25</v>
      </c>
      <c r="K649" s="238">
        <v>15006068</v>
      </c>
      <c r="L649" s="238">
        <v>153340312</v>
      </c>
      <c r="M649" s="238">
        <v>11</v>
      </c>
      <c r="N649" s="238">
        <v>30</v>
      </c>
      <c r="O649" s="238">
        <v>2015</v>
      </c>
      <c r="P649" s="238" t="s">
        <v>361</v>
      </c>
      <c r="Q649" s="238">
        <v>17</v>
      </c>
      <c r="R649" s="238" t="s">
        <v>356</v>
      </c>
      <c r="S649" s="238">
        <v>5</v>
      </c>
      <c r="T649" s="238">
        <v>0</v>
      </c>
      <c r="U649" s="238">
        <v>1</v>
      </c>
      <c r="V649" s="238">
        <v>4</v>
      </c>
      <c r="W649" s="238">
        <v>30</v>
      </c>
      <c r="X649" s="238">
        <v>1</v>
      </c>
      <c r="Y649" s="238">
        <v>6</v>
      </c>
      <c r="Z649" s="238">
        <v>4</v>
      </c>
      <c r="AB649" s="238">
        <v>3</v>
      </c>
      <c r="AC649" s="238">
        <v>98</v>
      </c>
      <c r="AD649" s="238" t="s">
        <v>430</v>
      </c>
      <c r="AE649" s="238" t="s">
        <v>1286</v>
      </c>
      <c r="AF649" s="238" t="s">
        <v>426</v>
      </c>
      <c r="AG649" s="238">
        <v>3</v>
      </c>
      <c r="AH649" s="238">
        <v>2</v>
      </c>
      <c r="AI649" s="238">
        <v>3</v>
      </c>
      <c r="AJ649" s="238">
        <v>4</v>
      </c>
      <c r="AK649" s="238">
        <v>21</v>
      </c>
      <c r="AL649" s="238">
        <v>39</v>
      </c>
      <c r="AM649" s="238" t="s">
        <v>354</v>
      </c>
      <c r="AN649" s="238">
        <v>5</v>
      </c>
      <c r="AS649" s="238">
        <v>7</v>
      </c>
      <c r="AT649" s="238">
        <v>98</v>
      </c>
      <c r="AU649" s="238">
        <v>55</v>
      </c>
      <c r="AV649" s="238">
        <v>11</v>
      </c>
      <c r="AW649" s="238">
        <v>21</v>
      </c>
      <c r="CT649" s="238">
        <v>444230</v>
      </c>
      <c r="CU649" s="238">
        <v>4971093</v>
      </c>
      <c r="CV649" s="238">
        <v>44.891074099999997</v>
      </c>
      <c r="CW649" s="238">
        <v>-93.706270500000002</v>
      </c>
      <c r="CX649" s="238" t="s">
        <v>359</v>
      </c>
      <c r="CY649" s="238" t="s">
        <v>1310</v>
      </c>
    </row>
    <row r="650" spans="1:103" x14ac:dyDescent="0.25">
      <c r="A650" s="238">
        <v>11023870</v>
      </c>
      <c r="B650" s="238">
        <v>3</v>
      </c>
      <c r="C650" s="238">
        <v>7</v>
      </c>
      <c r="D650" s="238">
        <v>175.26300000000001</v>
      </c>
      <c r="E650" s="238">
        <v>10</v>
      </c>
      <c r="G650" s="238" t="s">
        <v>1291</v>
      </c>
      <c r="H650" s="238" t="s">
        <v>354</v>
      </c>
      <c r="I650" s="238">
        <v>25</v>
      </c>
      <c r="K650" s="238">
        <v>15006160</v>
      </c>
      <c r="L650" s="238">
        <v>153410139</v>
      </c>
      <c r="M650" s="238">
        <v>12</v>
      </c>
      <c r="N650" s="238">
        <v>7</v>
      </c>
      <c r="O650" s="238">
        <v>2015</v>
      </c>
      <c r="P650" s="238" t="s">
        <v>361</v>
      </c>
      <c r="Q650" s="238">
        <v>17</v>
      </c>
      <c r="S650" s="238">
        <v>5</v>
      </c>
      <c r="T650" s="238">
        <v>0</v>
      </c>
      <c r="U650" s="238">
        <v>1</v>
      </c>
      <c r="V650" s="238">
        <v>98</v>
      </c>
      <c r="W650" s="238">
        <v>16</v>
      </c>
      <c r="X650" s="238">
        <v>2</v>
      </c>
      <c r="Y650" s="238">
        <v>4</v>
      </c>
      <c r="Z650" s="238">
        <v>1</v>
      </c>
      <c r="AB650" s="238">
        <v>1</v>
      </c>
      <c r="AC650" s="238">
        <v>98</v>
      </c>
      <c r="AD650" s="238" t="s">
        <v>430</v>
      </c>
      <c r="AE650" s="238" t="s">
        <v>1277</v>
      </c>
      <c r="AF650" s="238" t="s">
        <v>426</v>
      </c>
      <c r="AG650" s="238">
        <v>4</v>
      </c>
      <c r="AH650" s="238">
        <v>2</v>
      </c>
      <c r="AI650" s="238">
        <v>3</v>
      </c>
      <c r="AJ650" s="238">
        <v>4</v>
      </c>
      <c r="AK650" s="238">
        <v>21</v>
      </c>
      <c r="AL650" s="238">
        <v>40</v>
      </c>
      <c r="AM650" s="238" t="s">
        <v>363</v>
      </c>
      <c r="AN650" s="238">
        <v>5</v>
      </c>
      <c r="AO650" s="238">
        <v>1</v>
      </c>
      <c r="AS650" s="238">
        <v>7</v>
      </c>
      <c r="AT650" s="238">
        <v>98</v>
      </c>
      <c r="AU650" s="238">
        <v>55</v>
      </c>
      <c r="AV650" s="238">
        <v>11</v>
      </c>
      <c r="AW650" s="238">
        <v>21</v>
      </c>
      <c r="CT650" s="238">
        <v>444230</v>
      </c>
      <c r="CU650" s="238">
        <v>4971093</v>
      </c>
      <c r="CV650" s="238">
        <v>44.891074099999997</v>
      </c>
      <c r="CW650" s="238">
        <v>-93.706270500000002</v>
      </c>
      <c r="CX650" s="238" t="s">
        <v>359</v>
      </c>
      <c r="CY650" s="238" t="s">
        <v>1311</v>
      </c>
    </row>
    <row r="651" spans="1:103" x14ac:dyDescent="0.25">
      <c r="A651" s="238">
        <v>11083551</v>
      </c>
      <c r="B651" s="238">
        <v>3</v>
      </c>
      <c r="C651" s="238">
        <v>7</v>
      </c>
      <c r="D651" s="238">
        <v>175.26300000000001</v>
      </c>
      <c r="E651" s="238">
        <v>27</v>
      </c>
      <c r="F651" s="238" t="s">
        <v>1119</v>
      </c>
      <c r="H651" s="238" t="s">
        <v>354</v>
      </c>
      <c r="I651" s="238">
        <v>25</v>
      </c>
      <c r="K651" s="238">
        <v>15039637</v>
      </c>
      <c r="L651" s="238">
        <v>153430159</v>
      </c>
      <c r="M651" s="238">
        <v>12</v>
      </c>
      <c r="N651" s="238">
        <v>9</v>
      </c>
      <c r="O651" s="238">
        <v>2015</v>
      </c>
      <c r="P651" s="238" t="s">
        <v>355</v>
      </c>
      <c r="Q651" s="238">
        <v>9</v>
      </c>
      <c r="S651" s="238">
        <v>5</v>
      </c>
      <c r="T651" s="238">
        <v>0</v>
      </c>
      <c r="U651" s="238">
        <v>2</v>
      </c>
      <c r="V651" s="238">
        <v>1</v>
      </c>
      <c r="W651" s="238">
        <v>10</v>
      </c>
      <c r="X651" s="238">
        <v>90</v>
      </c>
      <c r="Y651" s="238">
        <v>1</v>
      </c>
      <c r="Z651" s="238">
        <v>1</v>
      </c>
      <c r="AA651" s="238">
        <v>1</v>
      </c>
      <c r="AB651" s="238">
        <v>5</v>
      </c>
      <c r="AC651" s="238">
        <v>98</v>
      </c>
      <c r="AD651" s="238" t="s">
        <v>481</v>
      </c>
      <c r="AE651" s="238" t="s">
        <v>1277</v>
      </c>
      <c r="AF651" s="238" t="s">
        <v>426</v>
      </c>
      <c r="AG651" s="238">
        <v>7</v>
      </c>
      <c r="AH651" s="238">
        <v>2</v>
      </c>
      <c r="AI651" s="238">
        <v>2</v>
      </c>
      <c r="AJ651" s="238">
        <v>4</v>
      </c>
      <c r="AK651" s="238">
        <v>10</v>
      </c>
      <c r="AL651" s="238">
        <v>37</v>
      </c>
      <c r="AM651" s="238" t="s">
        <v>354</v>
      </c>
      <c r="AN651" s="238">
        <v>5</v>
      </c>
      <c r="AS651" s="238">
        <v>7</v>
      </c>
      <c r="AT651" s="238">
        <v>90</v>
      </c>
      <c r="AU651" s="238">
        <v>55</v>
      </c>
      <c r="AV651" s="238">
        <v>11</v>
      </c>
      <c r="AW651" s="238">
        <v>21</v>
      </c>
      <c r="AX651" s="238">
        <v>2</v>
      </c>
      <c r="AY651" s="238">
        <v>4</v>
      </c>
      <c r="AZ651" s="238">
        <v>4</v>
      </c>
      <c r="BA651" s="238">
        <v>10</v>
      </c>
      <c r="BB651" s="238">
        <v>29</v>
      </c>
      <c r="BC651" s="238" t="s">
        <v>354</v>
      </c>
      <c r="BD651" s="238">
        <v>5</v>
      </c>
      <c r="BE651" s="238">
        <v>1</v>
      </c>
      <c r="BF651" s="238">
        <v>1</v>
      </c>
      <c r="BI651" s="238">
        <v>7</v>
      </c>
      <c r="BJ651" s="238">
        <v>90</v>
      </c>
      <c r="BK651" s="238">
        <v>55</v>
      </c>
      <c r="BL651" s="238">
        <v>11</v>
      </c>
      <c r="BM651" s="238">
        <v>21</v>
      </c>
      <c r="CT651" s="238">
        <v>444230</v>
      </c>
      <c r="CU651" s="238">
        <v>4971093</v>
      </c>
      <c r="CV651" s="238">
        <v>44.891074099999997</v>
      </c>
      <c r="CW651" s="238">
        <v>-93.706270500000002</v>
      </c>
      <c r="CX651" s="238" t="s">
        <v>359</v>
      </c>
      <c r="CY651" s="238" t="s">
        <v>1312</v>
      </c>
    </row>
    <row r="652" spans="1:103" x14ac:dyDescent="0.25">
      <c r="A652" s="238">
        <v>390007</v>
      </c>
      <c r="B652" s="238">
        <v>3</v>
      </c>
      <c r="C652" s="238">
        <v>7</v>
      </c>
      <c r="D652" s="238">
        <v>175.27199999999999</v>
      </c>
      <c r="E652" s="238">
        <v>27</v>
      </c>
      <c r="F652" s="238" t="s">
        <v>1119</v>
      </c>
      <c r="H652" s="238" t="s">
        <v>354</v>
      </c>
      <c r="I652" s="238">
        <v>25</v>
      </c>
      <c r="K652" s="238">
        <v>16036594</v>
      </c>
      <c r="M652" s="238">
        <v>10</v>
      </c>
      <c r="N652" s="238">
        <v>27</v>
      </c>
      <c r="O652" s="238">
        <v>2016</v>
      </c>
      <c r="P652" s="238" t="s">
        <v>384</v>
      </c>
      <c r="Q652" s="238">
        <v>12</v>
      </c>
      <c r="R652" s="238" t="s">
        <v>356</v>
      </c>
      <c r="S652" s="238">
        <v>5</v>
      </c>
      <c r="T652" s="238">
        <v>0</v>
      </c>
      <c r="U652" s="238">
        <v>3</v>
      </c>
      <c r="V652" s="238">
        <v>12</v>
      </c>
      <c r="W652" s="238">
        <v>10</v>
      </c>
      <c r="X652" s="238">
        <v>7</v>
      </c>
      <c r="Y652" s="238">
        <v>1</v>
      </c>
      <c r="Z652" s="238">
        <v>2</v>
      </c>
      <c r="AB652" s="238">
        <v>1</v>
      </c>
      <c r="AC652" s="238">
        <v>98</v>
      </c>
      <c r="AD652" s="238" t="s">
        <v>581</v>
      </c>
      <c r="AF652" s="238" t="s">
        <v>426</v>
      </c>
      <c r="AG652" s="238">
        <v>7</v>
      </c>
      <c r="AH652" s="238">
        <v>2</v>
      </c>
      <c r="AI652" s="238">
        <v>4</v>
      </c>
      <c r="AJ652" s="238">
        <v>4</v>
      </c>
      <c r="AK652" s="238">
        <v>34</v>
      </c>
      <c r="AL652" s="238">
        <v>32</v>
      </c>
      <c r="AM652" s="238" t="s">
        <v>363</v>
      </c>
      <c r="AN652" s="238">
        <v>5</v>
      </c>
      <c r="AO652" s="238">
        <v>1</v>
      </c>
      <c r="AS652" s="238">
        <v>15</v>
      </c>
      <c r="AT652" s="238">
        <v>22</v>
      </c>
      <c r="AU652" s="238">
        <v>55</v>
      </c>
      <c r="AV652" s="238">
        <v>11</v>
      </c>
      <c r="AW652" s="238">
        <v>21</v>
      </c>
      <c r="AX652" s="238">
        <v>2</v>
      </c>
      <c r="AY652" s="238">
        <v>2</v>
      </c>
      <c r="AZ652" s="238">
        <v>4</v>
      </c>
      <c r="BA652" s="238">
        <v>34</v>
      </c>
      <c r="BB652" s="238">
        <v>69</v>
      </c>
      <c r="BC652" s="238" t="s">
        <v>354</v>
      </c>
      <c r="BD652" s="238">
        <v>5</v>
      </c>
      <c r="BE652" s="238">
        <v>1</v>
      </c>
      <c r="BI652" s="238">
        <v>15</v>
      </c>
      <c r="BJ652" s="238">
        <v>22</v>
      </c>
      <c r="BK652" s="238">
        <v>55</v>
      </c>
      <c r="BL652" s="238">
        <v>11</v>
      </c>
      <c r="BM652" s="238">
        <v>21</v>
      </c>
      <c r="BN652" s="238">
        <v>2</v>
      </c>
      <c r="BO652" s="238">
        <v>4</v>
      </c>
      <c r="BP652" s="238">
        <v>4</v>
      </c>
      <c r="BQ652" s="238">
        <v>26</v>
      </c>
      <c r="BR652" s="238">
        <v>69</v>
      </c>
      <c r="BS652" s="238" t="s">
        <v>354</v>
      </c>
      <c r="BT652" s="238">
        <v>5</v>
      </c>
      <c r="BU652" s="238">
        <v>2</v>
      </c>
      <c r="BY652" s="238">
        <v>15</v>
      </c>
      <c r="BZ652" s="238">
        <v>22</v>
      </c>
      <c r="CA652" s="238">
        <v>55</v>
      </c>
      <c r="CB652" s="238">
        <v>11</v>
      </c>
      <c r="CC652" s="238">
        <v>21</v>
      </c>
      <c r="CT652" s="238">
        <v>444246.40491744998</v>
      </c>
      <c r="CU652" s="238">
        <v>4971095.29935636</v>
      </c>
      <c r="CV652" s="238">
        <v>44.891097639999998</v>
      </c>
      <c r="CW652" s="238">
        <v>-93.706059300000007</v>
      </c>
      <c r="CX652" s="238" t="s">
        <v>359</v>
      </c>
      <c r="CY652" s="238" t="s">
        <v>1313</v>
      </c>
    </row>
    <row r="653" spans="1:103" x14ac:dyDescent="0.25">
      <c r="A653" s="238">
        <v>10845488</v>
      </c>
      <c r="B653" s="238">
        <v>3</v>
      </c>
      <c r="C653" s="238">
        <v>7</v>
      </c>
      <c r="D653" s="238">
        <v>175.30500000000001</v>
      </c>
      <c r="E653" s="238">
        <v>27</v>
      </c>
      <c r="F653" s="238" t="s">
        <v>1119</v>
      </c>
      <c r="H653" s="238" t="s">
        <v>354</v>
      </c>
      <c r="I653" s="238">
        <v>25</v>
      </c>
      <c r="K653" s="238">
        <v>12512989</v>
      </c>
      <c r="L653" s="238">
        <v>123640167</v>
      </c>
      <c r="M653" s="238">
        <v>12</v>
      </c>
      <c r="N653" s="238">
        <v>28</v>
      </c>
      <c r="O653" s="238">
        <v>2012</v>
      </c>
      <c r="P653" s="238" t="s">
        <v>362</v>
      </c>
      <c r="Q653" s="238">
        <v>12</v>
      </c>
      <c r="S653" s="238">
        <v>4</v>
      </c>
      <c r="T653" s="238">
        <v>0</v>
      </c>
      <c r="U653" s="238">
        <v>2</v>
      </c>
      <c r="V653" s="238">
        <v>1</v>
      </c>
      <c r="W653" s="238">
        <v>10</v>
      </c>
      <c r="X653" s="238">
        <v>2</v>
      </c>
      <c r="Y653" s="238">
        <v>1</v>
      </c>
      <c r="Z653" s="238">
        <v>2</v>
      </c>
      <c r="AB653" s="238">
        <v>5</v>
      </c>
      <c r="AC653" s="238">
        <v>98</v>
      </c>
      <c r="AD653" s="238" t="s">
        <v>428</v>
      </c>
      <c r="AE653" s="238" t="s">
        <v>1314</v>
      </c>
      <c r="AF653" s="238" t="s">
        <v>426</v>
      </c>
      <c r="AG653" s="238">
        <v>7</v>
      </c>
      <c r="AH653" s="238">
        <v>2</v>
      </c>
      <c r="AI653" s="238">
        <v>2</v>
      </c>
      <c r="AJ653" s="238">
        <v>4</v>
      </c>
      <c r="AK653" s="238">
        <v>21</v>
      </c>
      <c r="AL653" s="238">
        <v>19</v>
      </c>
      <c r="AM653" s="238" t="s">
        <v>363</v>
      </c>
      <c r="AN653" s="238">
        <v>5</v>
      </c>
      <c r="AO653" s="238">
        <v>3</v>
      </c>
      <c r="AS653" s="238">
        <v>7</v>
      </c>
      <c r="AT653" s="238">
        <v>98</v>
      </c>
      <c r="AU653" s="238">
        <v>55</v>
      </c>
      <c r="AV653" s="238">
        <v>11</v>
      </c>
      <c r="AW653" s="238">
        <v>25</v>
      </c>
      <c r="AX653" s="238">
        <v>2</v>
      </c>
      <c r="AY653" s="238">
        <v>2</v>
      </c>
      <c r="AZ653" s="238">
        <v>4</v>
      </c>
      <c r="BA653" s="238">
        <v>21</v>
      </c>
      <c r="BB653" s="238">
        <v>74</v>
      </c>
      <c r="BC653" s="238" t="s">
        <v>363</v>
      </c>
      <c r="BD653" s="238">
        <v>5</v>
      </c>
      <c r="BE653" s="238">
        <v>1</v>
      </c>
      <c r="BI653" s="238">
        <v>7</v>
      </c>
      <c r="BJ653" s="238">
        <v>98</v>
      </c>
      <c r="BK653" s="238">
        <v>55</v>
      </c>
      <c r="BL653" s="238">
        <v>11</v>
      </c>
      <c r="BM653" s="238">
        <v>25</v>
      </c>
      <c r="CT653" s="238">
        <v>444296</v>
      </c>
      <c r="CU653" s="238">
        <v>4971078</v>
      </c>
      <c r="CV653" s="238">
        <v>44.890942199999998</v>
      </c>
      <c r="CW653" s="238">
        <v>-93.705433999999997</v>
      </c>
      <c r="CX653" s="238" t="s">
        <v>359</v>
      </c>
      <c r="CY653" s="238" t="s">
        <v>1315</v>
      </c>
    </row>
    <row r="654" spans="1:103" x14ac:dyDescent="0.25">
      <c r="A654" s="238">
        <v>10998593</v>
      </c>
      <c r="B654" s="238">
        <v>3</v>
      </c>
      <c r="C654" s="238">
        <v>7</v>
      </c>
      <c r="D654" s="238">
        <v>175.31899999999999</v>
      </c>
      <c r="E654" s="238">
        <v>27</v>
      </c>
      <c r="F654" s="238" t="s">
        <v>1119</v>
      </c>
      <c r="H654" s="238" t="s">
        <v>354</v>
      </c>
      <c r="I654" s="238">
        <v>25</v>
      </c>
      <c r="K654" s="238">
        <v>14006119</v>
      </c>
      <c r="L654" s="238">
        <v>143370261</v>
      </c>
      <c r="M654" s="238">
        <v>12</v>
      </c>
      <c r="N654" s="238">
        <v>3</v>
      </c>
      <c r="O654" s="238">
        <v>2014</v>
      </c>
      <c r="P654" s="238" t="s">
        <v>355</v>
      </c>
      <c r="Q654" s="238">
        <v>22</v>
      </c>
      <c r="S654" s="238">
        <v>5</v>
      </c>
      <c r="T654" s="238">
        <v>0</v>
      </c>
      <c r="U654" s="238">
        <v>1</v>
      </c>
      <c r="V654" s="238">
        <v>8</v>
      </c>
      <c r="W654" s="238">
        <v>16</v>
      </c>
      <c r="X654" s="238">
        <v>2</v>
      </c>
      <c r="Y654" s="238">
        <v>6</v>
      </c>
      <c r="Z654" s="238">
        <v>1</v>
      </c>
      <c r="AB654" s="238">
        <v>1</v>
      </c>
      <c r="AC654" s="238">
        <v>98</v>
      </c>
      <c r="AD654" s="238" t="s">
        <v>424</v>
      </c>
      <c r="AE654" s="238" t="s">
        <v>1316</v>
      </c>
      <c r="AF654" s="238" t="s">
        <v>426</v>
      </c>
      <c r="AG654" s="238">
        <v>4</v>
      </c>
      <c r="AH654" s="238">
        <v>2</v>
      </c>
      <c r="AI654" s="238">
        <v>2</v>
      </c>
      <c r="AJ654" s="238">
        <v>4</v>
      </c>
      <c r="AK654" s="238">
        <v>21</v>
      </c>
      <c r="AL654" s="238">
        <v>56</v>
      </c>
      <c r="AM654" s="238" t="s">
        <v>363</v>
      </c>
      <c r="AN654" s="238">
        <v>5</v>
      </c>
      <c r="AO654" s="238">
        <v>1</v>
      </c>
      <c r="AS654" s="238">
        <v>7</v>
      </c>
      <c r="AT654" s="238">
        <v>98</v>
      </c>
      <c r="AU654" s="238">
        <v>55</v>
      </c>
      <c r="AV654" s="238">
        <v>11</v>
      </c>
      <c r="AW654" s="238">
        <v>21</v>
      </c>
      <c r="CT654" s="238">
        <v>444319</v>
      </c>
      <c r="CU654" s="238">
        <v>4971073</v>
      </c>
      <c r="CV654" s="238">
        <v>44.890904499999998</v>
      </c>
      <c r="CW654" s="238">
        <v>-93.705140599999993</v>
      </c>
      <c r="CX654" s="238" t="s">
        <v>359</v>
      </c>
      <c r="CY654" s="238" t="s">
        <v>1317</v>
      </c>
    </row>
    <row r="655" spans="1:103" x14ac:dyDescent="0.25">
      <c r="A655" s="238">
        <v>696141</v>
      </c>
      <c r="B655" s="238">
        <v>3</v>
      </c>
      <c r="C655" s="238">
        <v>7</v>
      </c>
      <c r="D655" s="238">
        <v>175.32</v>
      </c>
      <c r="E655" s="238">
        <v>27</v>
      </c>
      <c r="F655" s="238" t="s">
        <v>1119</v>
      </c>
      <c r="H655" s="238" t="s">
        <v>354</v>
      </c>
      <c r="I655" s="238">
        <v>25</v>
      </c>
      <c r="K655" s="238">
        <v>19000971</v>
      </c>
      <c r="M655" s="238">
        <v>3</v>
      </c>
      <c r="N655" s="238">
        <v>7</v>
      </c>
      <c r="O655" s="238">
        <v>2019</v>
      </c>
      <c r="P655" s="238" t="s">
        <v>384</v>
      </c>
      <c r="Q655" s="238">
        <v>19</v>
      </c>
      <c r="R655" s="238" t="s">
        <v>356</v>
      </c>
      <c r="S655" s="238">
        <v>5</v>
      </c>
      <c r="T655" s="238">
        <v>0</v>
      </c>
      <c r="U655" s="238">
        <v>2</v>
      </c>
      <c r="V655" s="238">
        <v>10</v>
      </c>
      <c r="W655" s="238">
        <v>10</v>
      </c>
      <c r="X655" s="238">
        <v>7</v>
      </c>
      <c r="Y655" s="238">
        <v>4</v>
      </c>
      <c r="Z655" s="238">
        <v>1</v>
      </c>
      <c r="AB655" s="238">
        <v>99</v>
      </c>
      <c r="AC655" s="238">
        <v>98</v>
      </c>
      <c r="AD655" s="238" t="s">
        <v>581</v>
      </c>
      <c r="AF655" s="238" t="s">
        <v>447</v>
      </c>
      <c r="AG655" s="238">
        <v>5</v>
      </c>
      <c r="AH655" s="238">
        <v>2</v>
      </c>
      <c r="AI655" s="238">
        <v>2</v>
      </c>
      <c r="AJ655" s="238">
        <v>4</v>
      </c>
      <c r="AK655" s="238">
        <v>21</v>
      </c>
      <c r="AL655" s="238">
        <v>38</v>
      </c>
      <c r="AM655" s="238" t="s">
        <v>354</v>
      </c>
      <c r="AN655" s="238">
        <v>5</v>
      </c>
      <c r="AO655" s="238">
        <v>90</v>
      </c>
      <c r="AS655" s="238">
        <v>12</v>
      </c>
      <c r="AT655" s="238">
        <v>9</v>
      </c>
      <c r="AU655" s="238">
        <v>55</v>
      </c>
      <c r="AV655" s="238">
        <v>11</v>
      </c>
      <c r="AW655" s="238">
        <v>21</v>
      </c>
      <c r="AX655" s="238">
        <v>2</v>
      </c>
      <c r="AY655" s="238">
        <v>3</v>
      </c>
      <c r="AZ655" s="238">
        <v>4</v>
      </c>
      <c r="BA655" s="238">
        <v>21</v>
      </c>
      <c r="BB655" s="238">
        <v>34</v>
      </c>
      <c r="BC655" s="238" t="s">
        <v>354</v>
      </c>
      <c r="BD655" s="238">
        <v>5</v>
      </c>
      <c r="BE655" s="238">
        <v>90</v>
      </c>
      <c r="BI655" s="238">
        <v>12</v>
      </c>
      <c r="BJ655" s="238">
        <v>9</v>
      </c>
      <c r="BK655" s="238">
        <v>55</v>
      </c>
      <c r="BL655" s="238">
        <v>11</v>
      </c>
      <c r="BM655" s="238">
        <v>21</v>
      </c>
      <c r="CT655" s="238">
        <v>444220.17217089998</v>
      </c>
      <c r="CU655" s="238">
        <v>4971110.8638546905</v>
      </c>
      <c r="CV655" s="238">
        <v>44.891235690000002</v>
      </c>
      <c r="CW655" s="238">
        <v>-93.706393199999994</v>
      </c>
      <c r="CX655" s="238" t="s">
        <v>359</v>
      </c>
      <c r="CY655" s="238" t="s">
        <v>1318</v>
      </c>
    </row>
    <row r="656" spans="1:103" x14ac:dyDescent="0.25">
      <c r="A656" s="238">
        <v>10905374</v>
      </c>
      <c r="B656" s="238">
        <v>3</v>
      </c>
      <c r="C656" s="238">
        <v>7</v>
      </c>
      <c r="D656" s="238">
        <v>175.32300000000001</v>
      </c>
      <c r="E656" s="238">
        <v>27</v>
      </c>
      <c r="F656" s="238" t="s">
        <v>1119</v>
      </c>
      <c r="H656" s="238" t="s">
        <v>354</v>
      </c>
      <c r="I656" s="238">
        <v>25</v>
      </c>
      <c r="K656" s="238">
        <v>13511169</v>
      </c>
      <c r="L656" s="238">
        <v>133080255</v>
      </c>
      <c r="M656" s="238">
        <v>11</v>
      </c>
      <c r="N656" s="238">
        <v>3</v>
      </c>
      <c r="O656" s="238">
        <v>2013</v>
      </c>
      <c r="P656" s="238" t="s">
        <v>366</v>
      </c>
      <c r="Q656" s="238">
        <v>16</v>
      </c>
      <c r="S656" s="238">
        <v>3</v>
      </c>
      <c r="T656" s="238">
        <v>0</v>
      </c>
      <c r="U656" s="238">
        <v>1</v>
      </c>
      <c r="V656" s="238">
        <v>90</v>
      </c>
      <c r="W656" s="238">
        <v>93</v>
      </c>
      <c r="X656" s="238">
        <v>90</v>
      </c>
      <c r="Y656" s="238">
        <v>4</v>
      </c>
      <c r="Z656" s="238">
        <v>1</v>
      </c>
      <c r="AB656" s="238">
        <v>1</v>
      </c>
      <c r="AC656" s="238">
        <v>98</v>
      </c>
      <c r="AD656" s="238" t="s">
        <v>428</v>
      </c>
      <c r="AE656" s="238" t="s">
        <v>1319</v>
      </c>
      <c r="AF656" s="238" t="s">
        <v>426</v>
      </c>
      <c r="AG656" s="238">
        <v>4</v>
      </c>
      <c r="AH656" s="238">
        <v>2</v>
      </c>
      <c r="AI656" s="238">
        <v>31</v>
      </c>
      <c r="AJ656" s="238">
        <v>3</v>
      </c>
      <c r="AK656" s="238">
        <v>21</v>
      </c>
      <c r="AL656" s="238">
        <v>67</v>
      </c>
      <c r="AM656" s="238" t="s">
        <v>354</v>
      </c>
      <c r="AN656" s="238">
        <v>1</v>
      </c>
      <c r="AO656" s="238">
        <v>18</v>
      </c>
      <c r="AS656" s="238">
        <v>3</v>
      </c>
      <c r="AT656" s="238">
        <v>98</v>
      </c>
      <c r="AU656" s="238">
        <v>55</v>
      </c>
      <c r="AV656" s="238">
        <v>11</v>
      </c>
      <c r="AW656" s="238">
        <v>21</v>
      </c>
      <c r="CT656" s="238">
        <v>444323</v>
      </c>
      <c r="CU656" s="238">
        <v>4971070</v>
      </c>
      <c r="CV656" s="238">
        <v>44.890879599999998</v>
      </c>
      <c r="CW656" s="238">
        <v>-93.705083400000007</v>
      </c>
      <c r="CX656" s="238" t="s">
        <v>359</v>
      </c>
      <c r="CY656" s="238" t="s">
        <v>1320</v>
      </c>
    </row>
    <row r="657" spans="1:103" x14ac:dyDescent="0.25">
      <c r="A657" s="238">
        <v>351803</v>
      </c>
      <c r="B657" s="238">
        <v>3</v>
      </c>
      <c r="C657" s="238">
        <v>7</v>
      </c>
      <c r="D657" s="238">
        <v>175.35599999999999</v>
      </c>
      <c r="E657" s="238">
        <v>27</v>
      </c>
      <c r="F657" s="238" t="s">
        <v>1119</v>
      </c>
      <c r="H657" s="238" t="s">
        <v>354</v>
      </c>
      <c r="I657" s="238">
        <v>25</v>
      </c>
      <c r="K657" s="238">
        <v>16002106</v>
      </c>
      <c r="M657" s="238">
        <v>5</v>
      </c>
      <c r="N657" s="238">
        <v>26</v>
      </c>
      <c r="O657" s="238">
        <v>2016</v>
      </c>
      <c r="P657" s="238" t="s">
        <v>384</v>
      </c>
      <c r="Q657" s="238">
        <v>5</v>
      </c>
      <c r="R657" s="238" t="s">
        <v>369</v>
      </c>
      <c r="S657" s="238">
        <v>5</v>
      </c>
      <c r="T657" s="238">
        <v>0</v>
      </c>
      <c r="U657" s="238">
        <v>2</v>
      </c>
      <c r="V657" s="238">
        <v>12</v>
      </c>
      <c r="W657" s="238">
        <v>10</v>
      </c>
      <c r="X657" s="238">
        <v>7</v>
      </c>
      <c r="Y657" s="238">
        <v>1</v>
      </c>
      <c r="Z657" s="238">
        <v>1</v>
      </c>
      <c r="AB657" s="238">
        <v>1</v>
      </c>
      <c r="AC657" s="238">
        <v>98</v>
      </c>
      <c r="AD657" s="238" t="s">
        <v>581</v>
      </c>
      <c r="AF657" s="238" t="s">
        <v>426</v>
      </c>
      <c r="AG657" s="238">
        <v>7</v>
      </c>
      <c r="AH657" s="238">
        <v>2</v>
      </c>
      <c r="AI657" s="238">
        <v>2</v>
      </c>
      <c r="AJ657" s="238">
        <v>3</v>
      </c>
      <c r="AK657" s="238">
        <v>26</v>
      </c>
      <c r="AL657" s="238">
        <v>42</v>
      </c>
      <c r="AM657" s="238" t="s">
        <v>354</v>
      </c>
      <c r="AN657" s="238">
        <v>5</v>
      </c>
      <c r="AO657" s="238">
        <v>1</v>
      </c>
      <c r="AS657" s="238">
        <v>11</v>
      </c>
      <c r="AT657" s="238">
        <v>9</v>
      </c>
      <c r="AU657" s="238">
        <v>55</v>
      </c>
      <c r="AV657" s="238">
        <v>12</v>
      </c>
      <c r="AW657" s="238">
        <v>21</v>
      </c>
      <c r="AX657" s="238">
        <v>2</v>
      </c>
      <c r="AY657" s="238">
        <v>4</v>
      </c>
      <c r="AZ657" s="238">
        <v>3</v>
      </c>
      <c r="BA657" s="238">
        <v>26</v>
      </c>
      <c r="BB657" s="238">
        <v>19</v>
      </c>
      <c r="BC657" s="238" t="s">
        <v>354</v>
      </c>
      <c r="BD657" s="238">
        <v>5</v>
      </c>
      <c r="BE657" s="238">
        <v>4</v>
      </c>
      <c r="BI657" s="238">
        <v>11</v>
      </c>
      <c r="BJ657" s="238">
        <v>9</v>
      </c>
      <c r="BK657" s="238">
        <v>55</v>
      </c>
      <c r="BL657" s="238">
        <v>12</v>
      </c>
      <c r="BM657" s="238">
        <v>21</v>
      </c>
      <c r="CT657" s="238">
        <v>444379.84853191901</v>
      </c>
      <c r="CU657" s="238">
        <v>4971074.3565704301</v>
      </c>
      <c r="CV657" s="238">
        <v>44.89091956</v>
      </c>
      <c r="CW657" s="238">
        <v>-93.704367210000001</v>
      </c>
      <c r="CX657" s="238" t="s">
        <v>359</v>
      </c>
      <c r="CY657" s="238" t="s">
        <v>1321</v>
      </c>
    </row>
    <row r="658" spans="1:103" x14ac:dyDescent="0.25">
      <c r="A658" s="238">
        <v>10914849</v>
      </c>
      <c r="B658" s="238">
        <v>3</v>
      </c>
      <c r="C658" s="238">
        <v>7</v>
      </c>
      <c r="D658" s="238">
        <v>175.37</v>
      </c>
      <c r="E658" s="238">
        <v>27</v>
      </c>
      <c r="F658" s="238" t="s">
        <v>1119</v>
      </c>
      <c r="H658" s="238" t="s">
        <v>354</v>
      </c>
      <c r="I658" s="238">
        <v>25</v>
      </c>
      <c r="K658" s="238">
        <v>13006941</v>
      </c>
      <c r="L658" s="238">
        <v>133470140</v>
      </c>
      <c r="M658" s="238">
        <v>12</v>
      </c>
      <c r="N658" s="238">
        <v>13</v>
      </c>
      <c r="O658" s="238">
        <v>2013</v>
      </c>
      <c r="P658" s="238" t="s">
        <v>362</v>
      </c>
      <c r="Q658" s="238">
        <v>11</v>
      </c>
      <c r="R658" s="238" t="s">
        <v>356</v>
      </c>
      <c r="S658" s="238">
        <v>5</v>
      </c>
      <c r="T658" s="238">
        <v>0</v>
      </c>
      <c r="U658" s="238">
        <v>2</v>
      </c>
      <c r="V658" s="238">
        <v>10</v>
      </c>
      <c r="W658" s="238">
        <v>10</v>
      </c>
      <c r="X658" s="238">
        <v>1</v>
      </c>
      <c r="Y658" s="238">
        <v>1</v>
      </c>
      <c r="Z658" s="238">
        <v>2</v>
      </c>
      <c r="AB658" s="238">
        <v>1</v>
      </c>
      <c r="AC658" s="238">
        <v>98</v>
      </c>
      <c r="AD658" s="238" t="s">
        <v>581</v>
      </c>
      <c r="AE658" s="238" t="s">
        <v>1322</v>
      </c>
      <c r="AF658" s="238" t="s">
        <v>426</v>
      </c>
      <c r="AG658" s="238">
        <v>5</v>
      </c>
      <c r="AH658" s="238">
        <v>2</v>
      </c>
      <c r="AI658" s="238">
        <v>2</v>
      </c>
      <c r="AJ658" s="238">
        <v>4</v>
      </c>
      <c r="AK658" s="238">
        <v>21</v>
      </c>
      <c r="AL658" s="238">
        <v>22</v>
      </c>
      <c r="AM658" s="238" t="s">
        <v>363</v>
      </c>
      <c r="AN658" s="238">
        <v>5</v>
      </c>
      <c r="AO658" s="238">
        <v>1</v>
      </c>
      <c r="AS658" s="238">
        <v>4</v>
      </c>
      <c r="AT658" s="238">
        <v>98</v>
      </c>
      <c r="AU658" s="238">
        <v>55</v>
      </c>
      <c r="AV658" s="238">
        <v>10</v>
      </c>
      <c r="AW658" s="238">
        <v>21</v>
      </c>
      <c r="AX658" s="238">
        <v>1</v>
      </c>
      <c r="AY658" s="238">
        <v>44</v>
      </c>
      <c r="AZ658" s="238">
        <v>4</v>
      </c>
      <c r="BA658" s="238">
        <v>21</v>
      </c>
      <c r="BB658" s="238">
        <v>45</v>
      </c>
      <c r="BC658" s="238" t="s">
        <v>354</v>
      </c>
      <c r="BD658" s="238">
        <v>5</v>
      </c>
      <c r="BE658" s="238">
        <v>8</v>
      </c>
      <c r="BI658" s="238">
        <v>4</v>
      </c>
      <c r="BJ658" s="238">
        <v>98</v>
      </c>
      <c r="BK658" s="238">
        <v>55</v>
      </c>
      <c r="BL658" s="238">
        <v>10</v>
      </c>
      <c r="BM658" s="238">
        <v>21</v>
      </c>
      <c r="CT658" s="238">
        <v>444393</v>
      </c>
      <c r="CU658" s="238">
        <v>4971060</v>
      </c>
      <c r="CV658" s="238">
        <v>44.8907873</v>
      </c>
      <c r="CW658" s="238">
        <v>-93.704201999999995</v>
      </c>
      <c r="CX658" s="238" t="s">
        <v>359</v>
      </c>
      <c r="CY658" s="238" t="s">
        <v>1323</v>
      </c>
    </row>
    <row r="659" spans="1:103" x14ac:dyDescent="0.25">
      <c r="A659" s="238">
        <v>664503</v>
      </c>
      <c r="B659" s="238">
        <v>3</v>
      </c>
      <c r="C659" s="238">
        <v>7</v>
      </c>
      <c r="D659" s="238">
        <v>175.38</v>
      </c>
      <c r="E659" s="238">
        <v>27</v>
      </c>
      <c r="F659" s="238" t="s">
        <v>1119</v>
      </c>
      <c r="H659" s="238" t="s">
        <v>354</v>
      </c>
      <c r="I659" s="238">
        <v>25</v>
      </c>
      <c r="K659" s="238">
        <v>18005908</v>
      </c>
      <c r="M659" s="238">
        <v>12</v>
      </c>
      <c r="N659" s="238">
        <v>1</v>
      </c>
      <c r="O659" s="238">
        <v>2018</v>
      </c>
      <c r="P659" s="238" t="s">
        <v>364</v>
      </c>
      <c r="Q659" s="238">
        <v>8</v>
      </c>
      <c r="S659" s="238">
        <v>5</v>
      </c>
      <c r="T659" s="238">
        <v>0</v>
      </c>
      <c r="U659" s="238">
        <v>2</v>
      </c>
      <c r="V659" s="238">
        <v>5</v>
      </c>
      <c r="W659" s="238">
        <v>10</v>
      </c>
      <c r="X659" s="238">
        <v>7</v>
      </c>
      <c r="Y659" s="238">
        <v>1</v>
      </c>
      <c r="Z659" s="238">
        <v>2</v>
      </c>
      <c r="AB659" s="238">
        <v>1</v>
      </c>
      <c r="AC659" s="238">
        <v>98</v>
      </c>
      <c r="AD659" s="238" t="s">
        <v>581</v>
      </c>
      <c r="AF659" s="238" t="s">
        <v>447</v>
      </c>
      <c r="AG659" s="238">
        <v>10</v>
      </c>
      <c r="AH659" s="238">
        <v>2</v>
      </c>
      <c r="AI659" s="238">
        <v>4</v>
      </c>
      <c r="AJ659" s="238">
        <v>2</v>
      </c>
      <c r="AK659" s="238">
        <v>21</v>
      </c>
      <c r="AL659" s="238">
        <v>27</v>
      </c>
      <c r="AM659" s="238" t="s">
        <v>363</v>
      </c>
      <c r="AN659" s="238">
        <v>5</v>
      </c>
      <c r="AO659" s="238">
        <v>2</v>
      </c>
      <c r="AS659" s="238">
        <v>90</v>
      </c>
      <c r="AT659" s="238">
        <v>90</v>
      </c>
      <c r="AU659" s="238">
        <v>30</v>
      </c>
      <c r="AV659" s="238">
        <v>12</v>
      </c>
      <c r="AW659" s="238">
        <v>21</v>
      </c>
      <c r="AX659" s="238">
        <v>2</v>
      </c>
      <c r="AY659" s="238">
        <v>4</v>
      </c>
      <c r="AZ659" s="238">
        <v>2</v>
      </c>
      <c r="BA659" s="238">
        <v>21</v>
      </c>
      <c r="BB659" s="238">
        <v>49</v>
      </c>
      <c r="BC659" s="238" t="s">
        <v>354</v>
      </c>
      <c r="BD659" s="238">
        <v>5</v>
      </c>
      <c r="BE659" s="238">
        <v>1</v>
      </c>
      <c r="BI659" s="238">
        <v>90</v>
      </c>
      <c r="BJ659" s="238">
        <v>90</v>
      </c>
      <c r="BK659" s="238">
        <v>30</v>
      </c>
      <c r="BL659" s="238">
        <v>12</v>
      </c>
      <c r="BM659" s="238">
        <v>21</v>
      </c>
      <c r="CT659" s="238">
        <v>444313.43798243097</v>
      </c>
      <c r="CU659" s="238">
        <v>4971086.1356230797</v>
      </c>
      <c r="CV659" s="238">
        <v>44.891020400000002</v>
      </c>
      <c r="CW659" s="238">
        <v>-93.705209449999998</v>
      </c>
      <c r="CX659" s="238" t="s">
        <v>359</v>
      </c>
      <c r="CY659" s="238" t="s">
        <v>1324</v>
      </c>
    </row>
    <row r="660" spans="1:103" x14ac:dyDescent="0.25">
      <c r="A660" s="238">
        <v>699418</v>
      </c>
      <c r="B660" s="238">
        <v>3</v>
      </c>
      <c r="C660" s="238">
        <v>7</v>
      </c>
      <c r="D660" s="238">
        <v>175.42599999999999</v>
      </c>
      <c r="E660" s="238">
        <v>27</v>
      </c>
      <c r="F660" s="238" t="s">
        <v>1119</v>
      </c>
      <c r="H660" s="238" t="s">
        <v>354</v>
      </c>
      <c r="I660" s="238">
        <v>25</v>
      </c>
      <c r="K660" s="238">
        <v>19001204</v>
      </c>
      <c r="M660" s="238">
        <v>3</v>
      </c>
      <c r="N660" s="238">
        <v>22</v>
      </c>
      <c r="O660" s="238">
        <v>2019</v>
      </c>
      <c r="P660" s="238" t="s">
        <v>362</v>
      </c>
      <c r="Q660" s="238">
        <v>7</v>
      </c>
      <c r="S660" s="238">
        <v>5</v>
      </c>
      <c r="T660" s="238">
        <v>0</v>
      </c>
      <c r="U660" s="238">
        <v>1</v>
      </c>
      <c r="W660" s="238">
        <v>32</v>
      </c>
      <c r="X660" s="238">
        <v>7</v>
      </c>
      <c r="Y660" s="238">
        <v>2</v>
      </c>
      <c r="Z660" s="238">
        <v>1</v>
      </c>
      <c r="AB660" s="238">
        <v>5</v>
      </c>
      <c r="AC660" s="238">
        <v>98</v>
      </c>
      <c r="AD660" s="238" t="s">
        <v>581</v>
      </c>
      <c r="AF660" s="238" t="s">
        <v>447</v>
      </c>
      <c r="AG660" s="238">
        <v>3</v>
      </c>
      <c r="AH660" s="238">
        <v>2</v>
      </c>
      <c r="AI660" s="238">
        <v>2</v>
      </c>
      <c r="AJ660" s="238">
        <v>4</v>
      </c>
      <c r="AK660" s="238">
        <v>26</v>
      </c>
      <c r="AL660" s="238">
        <v>27</v>
      </c>
      <c r="AM660" s="238" t="s">
        <v>363</v>
      </c>
      <c r="AN660" s="238">
        <v>5</v>
      </c>
      <c r="AO660" s="238">
        <v>1</v>
      </c>
      <c r="AS660" s="238">
        <v>90</v>
      </c>
      <c r="AT660" s="238">
        <v>22</v>
      </c>
      <c r="AU660" s="238">
        <v>55</v>
      </c>
      <c r="AV660" s="238">
        <v>13</v>
      </c>
      <c r="AW660" s="238">
        <v>21</v>
      </c>
      <c r="CT660" s="238">
        <v>444379.98082385003</v>
      </c>
      <c r="CU660" s="238">
        <v>4971075.9387848396</v>
      </c>
      <c r="CV660" s="238">
        <v>44.89093381</v>
      </c>
      <c r="CW660" s="238">
        <v>-93.704365699999997</v>
      </c>
      <c r="CX660" s="238" t="s">
        <v>359</v>
      </c>
      <c r="CY660" s="238" t="s">
        <v>1325</v>
      </c>
    </row>
    <row r="661" spans="1:103" x14ac:dyDescent="0.25">
      <c r="A661" s="238">
        <v>728321</v>
      </c>
      <c r="B661" s="238">
        <v>3</v>
      </c>
      <c r="C661" s="238">
        <v>7</v>
      </c>
      <c r="D661" s="238">
        <v>175.42699999999999</v>
      </c>
      <c r="E661" s="238">
        <v>27</v>
      </c>
      <c r="F661" s="238" t="s">
        <v>1119</v>
      </c>
      <c r="H661" s="238" t="s">
        <v>354</v>
      </c>
      <c r="I661" s="238">
        <v>25</v>
      </c>
      <c r="K661" s="238">
        <v>19002854</v>
      </c>
      <c r="M661" s="238">
        <v>6</v>
      </c>
      <c r="N661" s="238">
        <v>20</v>
      </c>
      <c r="O661" s="238">
        <v>2019</v>
      </c>
      <c r="P661" s="238" t="s">
        <v>384</v>
      </c>
      <c r="Q661" s="238">
        <v>20</v>
      </c>
      <c r="S661" s="238">
        <v>5</v>
      </c>
      <c r="T661" s="238">
        <v>0</v>
      </c>
      <c r="U661" s="238">
        <v>1</v>
      </c>
      <c r="W661" s="238">
        <v>32</v>
      </c>
      <c r="X661" s="238">
        <v>7</v>
      </c>
      <c r="Y661" s="238">
        <v>1</v>
      </c>
      <c r="Z661" s="238">
        <v>2</v>
      </c>
      <c r="AB661" s="238">
        <v>2</v>
      </c>
      <c r="AC661" s="238">
        <v>98</v>
      </c>
      <c r="AD661" s="238" t="s">
        <v>581</v>
      </c>
      <c r="AF661" s="238" t="s">
        <v>447</v>
      </c>
      <c r="AG661" s="238">
        <v>3</v>
      </c>
      <c r="AH661" s="238">
        <v>2</v>
      </c>
      <c r="AI661" s="238">
        <v>4</v>
      </c>
      <c r="AJ661" s="238">
        <v>4</v>
      </c>
      <c r="AK661" s="238">
        <v>21</v>
      </c>
      <c r="AL661" s="238">
        <v>85</v>
      </c>
      <c r="AM661" s="238" t="s">
        <v>354</v>
      </c>
      <c r="AN661" s="238">
        <v>7</v>
      </c>
      <c r="AO661" s="238">
        <v>90</v>
      </c>
      <c r="AP661" s="238">
        <v>68</v>
      </c>
      <c r="AS661" s="238">
        <v>15</v>
      </c>
      <c r="AT661" s="238">
        <v>22</v>
      </c>
      <c r="AU661" s="238">
        <v>55</v>
      </c>
      <c r="AV661" s="238">
        <v>11</v>
      </c>
      <c r="AW661" s="238">
        <v>21</v>
      </c>
      <c r="CT661" s="238">
        <v>444382.61178609601</v>
      </c>
      <c r="CU661" s="238">
        <v>4971079.9090190204</v>
      </c>
      <c r="CV661" s="238">
        <v>44.890969759999997</v>
      </c>
      <c r="CW661" s="238">
        <v>-93.704332829999998</v>
      </c>
      <c r="CX661" s="238" t="s">
        <v>359</v>
      </c>
      <c r="CY661" s="238" t="s">
        <v>1326</v>
      </c>
    </row>
    <row r="662" spans="1:103" x14ac:dyDescent="0.25">
      <c r="A662" s="238">
        <v>630031</v>
      </c>
      <c r="B662" s="238">
        <v>3</v>
      </c>
      <c r="C662" s="238">
        <v>7</v>
      </c>
      <c r="D662" s="238">
        <v>175.43</v>
      </c>
      <c r="E662" s="238">
        <v>27</v>
      </c>
      <c r="F662" s="238" t="s">
        <v>1119</v>
      </c>
      <c r="H662" s="238" t="s">
        <v>354</v>
      </c>
      <c r="I662" s="238">
        <v>25</v>
      </c>
      <c r="K662" s="238">
        <v>18004259</v>
      </c>
      <c r="M662" s="238">
        <v>8</v>
      </c>
      <c r="N662" s="238">
        <v>24</v>
      </c>
      <c r="O662" s="238">
        <v>2018</v>
      </c>
      <c r="P662" s="238" t="s">
        <v>362</v>
      </c>
      <c r="Q662" s="238">
        <v>17</v>
      </c>
      <c r="S662" s="238">
        <v>5</v>
      </c>
      <c r="T662" s="238">
        <v>0</v>
      </c>
      <c r="U662" s="238">
        <v>2</v>
      </c>
      <c r="V662" s="238">
        <v>12</v>
      </c>
      <c r="W662" s="238">
        <v>10</v>
      </c>
      <c r="X662" s="238">
        <v>7</v>
      </c>
      <c r="Y662" s="238">
        <v>1</v>
      </c>
      <c r="Z662" s="238">
        <v>3</v>
      </c>
      <c r="AB662" s="238">
        <v>2</v>
      </c>
      <c r="AC662" s="238">
        <v>98</v>
      </c>
      <c r="AD662" s="238" t="s">
        <v>581</v>
      </c>
      <c r="AF662" s="238" t="s">
        <v>447</v>
      </c>
      <c r="AG662" s="238">
        <v>7</v>
      </c>
      <c r="AH662" s="238">
        <v>2</v>
      </c>
      <c r="AI662" s="238">
        <v>2</v>
      </c>
      <c r="AJ662" s="238">
        <v>4</v>
      </c>
      <c r="AK662" s="238">
        <v>26</v>
      </c>
      <c r="AL662" s="238">
        <v>62</v>
      </c>
      <c r="AM662" s="238" t="s">
        <v>354</v>
      </c>
      <c r="AN662" s="238">
        <v>5</v>
      </c>
      <c r="AO662" s="238">
        <v>4</v>
      </c>
      <c r="AS662" s="238">
        <v>12</v>
      </c>
      <c r="AT662" s="238">
        <v>22</v>
      </c>
      <c r="AU662" s="238">
        <v>55</v>
      </c>
      <c r="AV662" s="238">
        <v>11</v>
      </c>
      <c r="AW662" s="238">
        <v>21</v>
      </c>
      <c r="AX662" s="238">
        <v>2</v>
      </c>
      <c r="AY662" s="238">
        <v>3</v>
      </c>
      <c r="AZ662" s="238">
        <v>4</v>
      </c>
      <c r="BA662" s="238">
        <v>26</v>
      </c>
      <c r="BB662" s="238">
        <v>48</v>
      </c>
      <c r="BC662" s="238" t="s">
        <v>354</v>
      </c>
      <c r="BD662" s="238">
        <v>5</v>
      </c>
      <c r="BE662" s="238">
        <v>1</v>
      </c>
      <c r="BI662" s="238">
        <v>12</v>
      </c>
      <c r="BJ662" s="238">
        <v>22</v>
      </c>
      <c r="BK662" s="238">
        <v>55</v>
      </c>
      <c r="BL662" s="238">
        <v>11</v>
      </c>
      <c r="BM662" s="238">
        <v>21</v>
      </c>
      <c r="CT662" s="238">
        <v>444387.389172</v>
      </c>
      <c r="CU662" s="238">
        <v>4971076.9971202901</v>
      </c>
      <c r="CV662" s="238">
        <v>44.890943919999998</v>
      </c>
      <c r="CW662" s="238">
        <v>-93.704272009999997</v>
      </c>
      <c r="CX662" s="238" t="s">
        <v>359</v>
      </c>
      <c r="CY662" s="238" t="s">
        <v>1327</v>
      </c>
    </row>
    <row r="663" spans="1:103" x14ac:dyDescent="0.25">
      <c r="A663" s="238">
        <v>739533</v>
      </c>
      <c r="B663" s="238">
        <v>3</v>
      </c>
      <c r="C663" s="238">
        <v>7</v>
      </c>
      <c r="D663" s="238">
        <v>175.43299999999999</v>
      </c>
      <c r="E663" s="238">
        <v>27</v>
      </c>
      <c r="F663" s="238" t="s">
        <v>1119</v>
      </c>
      <c r="H663" s="238" t="s">
        <v>354</v>
      </c>
      <c r="I663" s="238">
        <v>25</v>
      </c>
      <c r="K663" s="238">
        <v>19003723</v>
      </c>
      <c r="M663" s="238">
        <v>8</v>
      </c>
      <c r="N663" s="238">
        <v>10</v>
      </c>
      <c r="O663" s="238">
        <v>2019</v>
      </c>
      <c r="P663" s="238" t="s">
        <v>364</v>
      </c>
      <c r="Q663" s="238">
        <v>21</v>
      </c>
      <c r="R663" s="238" t="s">
        <v>356</v>
      </c>
      <c r="S663" s="238">
        <v>5</v>
      </c>
      <c r="T663" s="238">
        <v>0</v>
      </c>
      <c r="U663" s="238">
        <v>1</v>
      </c>
      <c r="W663" s="238">
        <v>49</v>
      </c>
      <c r="X663" s="238">
        <v>7</v>
      </c>
      <c r="Y663" s="238">
        <v>4</v>
      </c>
      <c r="Z663" s="238">
        <v>3</v>
      </c>
      <c r="AB663" s="238">
        <v>2</v>
      </c>
      <c r="AC663" s="238">
        <v>98</v>
      </c>
      <c r="AD663" s="238" t="s">
        <v>581</v>
      </c>
      <c r="AF663" s="238" t="s">
        <v>447</v>
      </c>
      <c r="AG663" s="238">
        <v>3</v>
      </c>
      <c r="AH663" s="238">
        <v>2</v>
      </c>
      <c r="AI663" s="238">
        <v>2</v>
      </c>
      <c r="AJ663" s="238">
        <v>4</v>
      </c>
      <c r="AK663" s="238">
        <v>21</v>
      </c>
      <c r="AL663" s="238">
        <v>47</v>
      </c>
      <c r="AM663" s="238" t="s">
        <v>363</v>
      </c>
      <c r="AN663" s="238">
        <v>5</v>
      </c>
      <c r="AO663" s="238">
        <v>99</v>
      </c>
      <c r="AS663" s="238">
        <v>15</v>
      </c>
      <c r="AT663" s="238">
        <v>9</v>
      </c>
      <c r="AU663" s="238">
        <v>55</v>
      </c>
      <c r="AV663" s="238">
        <v>13</v>
      </c>
      <c r="AW663" s="238">
        <v>21</v>
      </c>
      <c r="CT663" s="238">
        <v>444391.09334607498</v>
      </c>
      <c r="CU663" s="238">
        <v>4971074.88044939</v>
      </c>
      <c r="CV663" s="238">
        <v>44.890925160000002</v>
      </c>
      <c r="CW663" s="238">
        <v>-93.704224870000004</v>
      </c>
      <c r="CX663" s="238" t="s">
        <v>359</v>
      </c>
      <c r="CY663" s="238" t="s">
        <v>1328</v>
      </c>
    </row>
    <row r="664" spans="1:103" x14ac:dyDescent="0.25">
      <c r="A664" s="238">
        <v>735552</v>
      </c>
      <c r="B664" s="238">
        <v>3</v>
      </c>
      <c r="C664" s="238">
        <v>7</v>
      </c>
      <c r="D664" s="238">
        <v>175.43899999999999</v>
      </c>
      <c r="E664" s="238">
        <v>27</v>
      </c>
      <c r="F664" s="238" t="s">
        <v>1119</v>
      </c>
      <c r="H664" s="238" t="s">
        <v>354</v>
      </c>
      <c r="I664" s="238">
        <v>25</v>
      </c>
      <c r="K664" s="238">
        <v>19003438</v>
      </c>
      <c r="M664" s="238">
        <v>7</v>
      </c>
      <c r="N664" s="238">
        <v>23</v>
      </c>
      <c r="O664" s="238">
        <v>2019</v>
      </c>
      <c r="P664" s="238" t="s">
        <v>368</v>
      </c>
      <c r="Q664" s="238">
        <v>19</v>
      </c>
      <c r="S664" s="238">
        <v>4</v>
      </c>
      <c r="T664" s="238">
        <v>0</v>
      </c>
      <c r="U664" s="238">
        <v>3</v>
      </c>
      <c r="V664" s="238">
        <v>12</v>
      </c>
      <c r="W664" s="238">
        <v>10</v>
      </c>
      <c r="X664" s="238">
        <v>7</v>
      </c>
      <c r="Y664" s="238">
        <v>1</v>
      </c>
      <c r="Z664" s="238">
        <v>1</v>
      </c>
      <c r="AB664" s="238">
        <v>1</v>
      </c>
      <c r="AC664" s="238">
        <v>1</v>
      </c>
      <c r="AD664" s="238" t="s">
        <v>581</v>
      </c>
      <c r="AF664" s="238" t="s">
        <v>447</v>
      </c>
      <c r="AG664" s="238">
        <v>7</v>
      </c>
      <c r="AH664" s="238">
        <v>2</v>
      </c>
      <c r="AI664" s="238">
        <v>2</v>
      </c>
      <c r="AJ664" s="238">
        <v>4</v>
      </c>
      <c r="AK664" s="238">
        <v>26</v>
      </c>
      <c r="AL664" s="238">
        <v>33</v>
      </c>
      <c r="AM664" s="238" t="s">
        <v>363</v>
      </c>
      <c r="AN664" s="238">
        <v>5</v>
      </c>
      <c r="AO664" s="238">
        <v>1</v>
      </c>
      <c r="AS664" s="238">
        <v>90</v>
      </c>
      <c r="AT664" s="238">
        <v>22</v>
      </c>
      <c r="AU664" s="238">
        <v>55</v>
      </c>
      <c r="AV664" s="238">
        <v>11</v>
      </c>
      <c r="AW664" s="238">
        <v>21</v>
      </c>
      <c r="AX664" s="238">
        <v>2</v>
      </c>
      <c r="AY664" s="238">
        <v>2</v>
      </c>
      <c r="AZ664" s="238">
        <v>4</v>
      </c>
      <c r="BA664" s="238">
        <v>26</v>
      </c>
      <c r="BB664" s="238">
        <v>21</v>
      </c>
      <c r="BC664" s="238" t="s">
        <v>354</v>
      </c>
      <c r="BD664" s="238">
        <v>5</v>
      </c>
      <c r="BE664" s="238">
        <v>1</v>
      </c>
      <c r="BI664" s="238">
        <v>90</v>
      </c>
      <c r="BJ664" s="238">
        <v>22</v>
      </c>
      <c r="BK664" s="238">
        <v>55</v>
      </c>
      <c r="BL664" s="238">
        <v>11</v>
      </c>
      <c r="BM664" s="238">
        <v>21</v>
      </c>
      <c r="BN664" s="238">
        <v>2</v>
      </c>
      <c r="BO664" s="238">
        <v>2</v>
      </c>
      <c r="BP664" s="238">
        <v>4</v>
      </c>
      <c r="BQ664" s="238">
        <v>21</v>
      </c>
      <c r="BR664" s="238">
        <v>22</v>
      </c>
      <c r="BS664" s="238" t="s">
        <v>354</v>
      </c>
      <c r="BT664" s="238">
        <v>5</v>
      </c>
      <c r="BU664" s="238">
        <v>4</v>
      </c>
      <c r="BY664" s="238">
        <v>90</v>
      </c>
      <c r="BZ664" s="238">
        <v>22</v>
      </c>
      <c r="CA664" s="238">
        <v>55</v>
      </c>
      <c r="CB664" s="238">
        <v>11</v>
      </c>
      <c r="CC664" s="238">
        <v>21</v>
      </c>
      <c r="CT664" s="238">
        <v>444401.14753285103</v>
      </c>
      <c r="CU664" s="238">
        <v>4971079.1137911901</v>
      </c>
      <c r="CV664" s="238">
        <v>44.890964050000001</v>
      </c>
      <c r="CW664" s="238">
        <v>-93.704098020000004</v>
      </c>
      <c r="CX664" s="238" t="s">
        <v>359</v>
      </c>
      <c r="CY664" s="238" t="s">
        <v>1329</v>
      </c>
    </row>
    <row r="665" spans="1:103" x14ac:dyDescent="0.25">
      <c r="A665" s="238">
        <v>486894</v>
      </c>
      <c r="B665" s="238">
        <v>3</v>
      </c>
      <c r="C665" s="238">
        <v>7</v>
      </c>
      <c r="D665" s="238">
        <v>175.453</v>
      </c>
      <c r="E665" s="238">
        <v>27</v>
      </c>
      <c r="F665" s="238" t="s">
        <v>1119</v>
      </c>
      <c r="H665" s="238" t="s">
        <v>354</v>
      </c>
      <c r="I665" s="238">
        <v>25</v>
      </c>
      <c r="K665" s="238">
        <v>17003571</v>
      </c>
      <c r="M665" s="238">
        <v>7</v>
      </c>
      <c r="N665" s="238">
        <v>14</v>
      </c>
      <c r="O665" s="238">
        <v>2017</v>
      </c>
      <c r="P665" s="238" t="s">
        <v>362</v>
      </c>
      <c r="Q665" s="238">
        <v>16</v>
      </c>
      <c r="R665" s="238">
        <v>98</v>
      </c>
      <c r="S665" s="238">
        <v>5</v>
      </c>
      <c r="T665" s="238">
        <v>0</v>
      </c>
      <c r="U665" s="238">
        <v>2</v>
      </c>
      <c r="V665" s="238">
        <v>12</v>
      </c>
      <c r="W665" s="238">
        <v>10</v>
      </c>
      <c r="X665" s="238">
        <v>4</v>
      </c>
      <c r="Y665" s="238">
        <v>1</v>
      </c>
      <c r="Z665" s="238">
        <v>1</v>
      </c>
      <c r="AB665" s="238">
        <v>1</v>
      </c>
      <c r="AC665" s="238">
        <v>98</v>
      </c>
      <c r="AD665" s="238" t="s">
        <v>581</v>
      </c>
      <c r="AF665" s="238" t="s">
        <v>426</v>
      </c>
      <c r="AG665" s="238">
        <v>7</v>
      </c>
      <c r="AH665" s="238">
        <v>2</v>
      </c>
      <c r="AI665" s="238">
        <v>4</v>
      </c>
      <c r="AJ665" s="238">
        <v>3</v>
      </c>
      <c r="AK665" s="238">
        <v>21</v>
      </c>
      <c r="AL665" s="238">
        <v>19</v>
      </c>
      <c r="AM665" s="238" t="s">
        <v>363</v>
      </c>
      <c r="AN665" s="238">
        <v>5</v>
      </c>
      <c r="AO665" s="238">
        <v>1</v>
      </c>
      <c r="AS665" s="238">
        <v>12</v>
      </c>
      <c r="AT665" s="238">
        <v>20</v>
      </c>
      <c r="AU665" s="238">
        <v>55</v>
      </c>
      <c r="AV665" s="238">
        <v>11</v>
      </c>
      <c r="AW665" s="238">
        <v>21</v>
      </c>
      <c r="AX665" s="238">
        <v>2</v>
      </c>
      <c r="AY665" s="238">
        <v>4</v>
      </c>
      <c r="AZ665" s="238">
        <v>3</v>
      </c>
      <c r="BA665" s="238">
        <v>34</v>
      </c>
      <c r="BB665" s="238">
        <v>45</v>
      </c>
      <c r="BC665" s="238" t="s">
        <v>354</v>
      </c>
      <c r="BD665" s="238">
        <v>5</v>
      </c>
      <c r="BE665" s="238">
        <v>1</v>
      </c>
      <c r="BI665" s="238">
        <v>12</v>
      </c>
      <c r="BJ665" s="238">
        <v>20</v>
      </c>
      <c r="BK665" s="238">
        <v>55</v>
      </c>
      <c r="BL665" s="238">
        <v>11</v>
      </c>
      <c r="BM665" s="238">
        <v>21</v>
      </c>
      <c r="CT665" s="238">
        <v>444535.55613500101</v>
      </c>
      <c r="CU665" s="238">
        <v>4971081.2304620901</v>
      </c>
      <c r="CV665" s="238">
        <v>44.89099358</v>
      </c>
      <c r="CW665" s="238">
        <v>-93.702396239999999</v>
      </c>
      <c r="CX665" s="238" t="s">
        <v>359</v>
      </c>
      <c r="CY665" s="238" t="s">
        <v>1330</v>
      </c>
    </row>
    <row r="666" spans="1:103" x14ac:dyDescent="0.25">
      <c r="A666" s="238">
        <v>537783</v>
      </c>
      <c r="B666" s="238">
        <v>3</v>
      </c>
      <c r="C666" s="238">
        <v>7</v>
      </c>
      <c r="D666" s="238">
        <v>175.48599999999999</v>
      </c>
      <c r="E666" s="238">
        <v>27</v>
      </c>
      <c r="F666" s="238" t="s">
        <v>1119</v>
      </c>
      <c r="H666" s="238" t="s">
        <v>354</v>
      </c>
      <c r="I666" s="238">
        <v>25</v>
      </c>
      <c r="K666" s="238">
        <v>18000243</v>
      </c>
      <c r="M666" s="238">
        <v>1</v>
      </c>
      <c r="N666" s="238">
        <v>17</v>
      </c>
      <c r="O666" s="238">
        <v>2018</v>
      </c>
      <c r="P666" s="238" t="s">
        <v>355</v>
      </c>
      <c r="Q666" s="238">
        <v>10</v>
      </c>
      <c r="S666" s="238">
        <v>5</v>
      </c>
      <c r="T666" s="238">
        <v>0</v>
      </c>
      <c r="U666" s="238">
        <v>2</v>
      </c>
      <c r="V666" s="238">
        <v>90</v>
      </c>
      <c r="W666" s="238">
        <v>10</v>
      </c>
      <c r="X666" s="238">
        <v>7</v>
      </c>
      <c r="Y666" s="238">
        <v>1</v>
      </c>
      <c r="Z666" s="238">
        <v>1</v>
      </c>
      <c r="AB666" s="238">
        <v>3</v>
      </c>
      <c r="AC666" s="238">
        <v>98</v>
      </c>
      <c r="AD666" s="238" t="s">
        <v>581</v>
      </c>
      <c r="AF666" s="238" t="s">
        <v>426</v>
      </c>
      <c r="AG666" s="238">
        <v>90</v>
      </c>
      <c r="AH666" s="238">
        <v>2</v>
      </c>
      <c r="AI666" s="238">
        <v>49</v>
      </c>
      <c r="AJ666" s="238">
        <v>3</v>
      </c>
      <c r="AK666" s="238">
        <v>21</v>
      </c>
      <c r="AL666" s="238">
        <v>60</v>
      </c>
      <c r="AM666" s="238" t="s">
        <v>354</v>
      </c>
      <c r="AN666" s="238">
        <v>5</v>
      </c>
      <c r="AO666" s="238">
        <v>2</v>
      </c>
      <c r="AS666" s="238">
        <v>90</v>
      </c>
      <c r="AT666" s="238">
        <v>9</v>
      </c>
      <c r="AU666" s="238">
        <v>55</v>
      </c>
      <c r="AV666" s="238">
        <v>13</v>
      </c>
      <c r="AW666" s="238">
        <v>21</v>
      </c>
      <c r="AX666" s="238">
        <v>2</v>
      </c>
      <c r="AY666" s="238">
        <v>2</v>
      </c>
      <c r="AZ666" s="238">
        <v>2</v>
      </c>
      <c r="BA666" s="238">
        <v>24</v>
      </c>
      <c r="BB666" s="238">
        <v>26</v>
      </c>
      <c r="BC666" s="238" t="s">
        <v>354</v>
      </c>
      <c r="BD666" s="238">
        <v>5</v>
      </c>
      <c r="BE666" s="238">
        <v>1</v>
      </c>
      <c r="BI666" s="238">
        <v>90</v>
      </c>
      <c r="BJ666" s="238">
        <v>22</v>
      </c>
      <c r="BK666" s="238">
        <v>55</v>
      </c>
      <c r="BL666" s="238">
        <v>12</v>
      </c>
      <c r="BM666" s="238">
        <v>21</v>
      </c>
      <c r="CT666" s="238">
        <v>444588.47290750098</v>
      </c>
      <c r="CU666" s="238">
        <v>4971082.2887975397</v>
      </c>
      <c r="CV666" s="238">
        <v>44.89100723</v>
      </c>
      <c r="CW666" s="238">
        <v>-93.701726280000003</v>
      </c>
      <c r="CX666" s="238" t="s">
        <v>359</v>
      </c>
      <c r="CY666" s="238" t="s">
        <v>1331</v>
      </c>
    </row>
    <row r="667" spans="1:103" x14ac:dyDescent="0.25">
      <c r="A667" s="238">
        <v>503753</v>
      </c>
      <c r="B667" s="238">
        <v>3</v>
      </c>
      <c r="C667" s="238">
        <v>7</v>
      </c>
      <c r="D667" s="238">
        <v>175.489</v>
      </c>
      <c r="E667" s="238">
        <v>27</v>
      </c>
      <c r="F667" s="238" t="s">
        <v>1119</v>
      </c>
      <c r="H667" s="238" t="s">
        <v>354</v>
      </c>
      <c r="I667" s="238">
        <v>25</v>
      </c>
      <c r="K667" s="238">
        <v>17004814</v>
      </c>
      <c r="M667" s="238">
        <v>9</v>
      </c>
      <c r="N667" s="238">
        <v>25</v>
      </c>
      <c r="O667" s="238">
        <v>2017</v>
      </c>
      <c r="P667" s="238" t="s">
        <v>361</v>
      </c>
      <c r="Q667" s="238">
        <v>6</v>
      </c>
      <c r="R667" s="238" t="s">
        <v>369</v>
      </c>
      <c r="S667" s="238">
        <v>5</v>
      </c>
      <c r="T667" s="238">
        <v>0</v>
      </c>
      <c r="U667" s="238">
        <v>2</v>
      </c>
      <c r="V667" s="238">
        <v>10</v>
      </c>
      <c r="W667" s="238">
        <v>10</v>
      </c>
      <c r="X667" s="238">
        <v>7</v>
      </c>
      <c r="Y667" s="238">
        <v>2</v>
      </c>
      <c r="Z667" s="238">
        <v>2</v>
      </c>
      <c r="AA667" s="238">
        <v>3</v>
      </c>
      <c r="AB667" s="238">
        <v>2</v>
      </c>
      <c r="AC667" s="238">
        <v>98</v>
      </c>
      <c r="AD667" s="238" t="s">
        <v>581</v>
      </c>
      <c r="AF667" s="238" t="s">
        <v>426</v>
      </c>
      <c r="AG667" s="238">
        <v>5</v>
      </c>
      <c r="AH667" s="238">
        <v>2</v>
      </c>
      <c r="AI667" s="238">
        <v>2</v>
      </c>
      <c r="AJ667" s="238">
        <v>3</v>
      </c>
      <c r="AK667" s="238">
        <v>31</v>
      </c>
      <c r="AL667" s="238">
        <v>74</v>
      </c>
      <c r="AM667" s="238" t="s">
        <v>363</v>
      </c>
      <c r="AN667" s="238">
        <v>5</v>
      </c>
      <c r="AO667" s="238">
        <v>2</v>
      </c>
      <c r="AS667" s="238">
        <v>15</v>
      </c>
      <c r="AT667" s="238">
        <v>22</v>
      </c>
      <c r="AU667" s="238">
        <v>55</v>
      </c>
      <c r="AV667" s="238">
        <v>13</v>
      </c>
      <c r="AW667" s="238">
        <v>21</v>
      </c>
      <c r="AX667" s="238">
        <v>2</v>
      </c>
      <c r="AY667" s="238">
        <v>2</v>
      </c>
      <c r="AZ667" s="238">
        <v>2</v>
      </c>
      <c r="BA667" s="238">
        <v>21</v>
      </c>
      <c r="BB667" s="238">
        <v>41</v>
      </c>
      <c r="BC667" s="238" t="s">
        <v>354</v>
      </c>
      <c r="BD667" s="238">
        <v>5</v>
      </c>
      <c r="BE667" s="238">
        <v>1</v>
      </c>
      <c r="BI667" s="238">
        <v>11</v>
      </c>
      <c r="BJ667" s="238">
        <v>22</v>
      </c>
      <c r="BK667" s="238">
        <v>30</v>
      </c>
      <c r="BL667" s="238">
        <v>12</v>
      </c>
      <c r="BM667" s="238">
        <v>21</v>
      </c>
      <c r="CT667" s="238">
        <v>444592.70624930097</v>
      </c>
      <c r="CU667" s="238">
        <v>4971081.3150824197</v>
      </c>
      <c r="CV667" s="238">
        <v>44.890998789999998</v>
      </c>
      <c r="CW667" s="238">
        <v>-93.701672560000006</v>
      </c>
      <c r="CX667" s="238" t="s">
        <v>359</v>
      </c>
      <c r="CY667" s="238" t="s">
        <v>1332</v>
      </c>
    </row>
    <row r="668" spans="1:103" x14ac:dyDescent="0.25">
      <c r="A668" s="238">
        <v>332072</v>
      </c>
      <c r="B668" s="238">
        <v>3</v>
      </c>
      <c r="C668" s="238">
        <v>7</v>
      </c>
      <c r="D668" s="238">
        <v>175.49</v>
      </c>
      <c r="E668" s="238">
        <v>27</v>
      </c>
      <c r="F668" s="238" t="s">
        <v>1119</v>
      </c>
      <c r="H668" s="238" t="s">
        <v>354</v>
      </c>
      <c r="I668" s="238">
        <v>25</v>
      </c>
      <c r="K668" s="238">
        <v>16000792</v>
      </c>
      <c r="M668" s="238">
        <v>2</v>
      </c>
      <c r="N668" s="238">
        <v>26</v>
      </c>
      <c r="O668" s="238">
        <v>2016</v>
      </c>
      <c r="P668" s="238" t="s">
        <v>362</v>
      </c>
      <c r="Q668" s="238">
        <v>15</v>
      </c>
      <c r="S668" s="238">
        <v>5</v>
      </c>
      <c r="T668" s="238">
        <v>0</v>
      </c>
      <c r="U668" s="238">
        <v>2</v>
      </c>
      <c r="V668" s="238">
        <v>10</v>
      </c>
      <c r="W668" s="238">
        <v>10</v>
      </c>
      <c r="X668" s="238">
        <v>3</v>
      </c>
      <c r="Y668" s="238">
        <v>1</v>
      </c>
      <c r="Z668" s="238">
        <v>1</v>
      </c>
      <c r="AB668" s="238">
        <v>1</v>
      </c>
      <c r="AC668" s="238">
        <v>98</v>
      </c>
      <c r="AD668" s="238" t="s">
        <v>581</v>
      </c>
      <c r="AE668" s="238" t="s">
        <v>1295</v>
      </c>
      <c r="AF668" s="238" t="s">
        <v>426</v>
      </c>
      <c r="AG668" s="238">
        <v>5</v>
      </c>
      <c r="AH668" s="238">
        <v>2</v>
      </c>
      <c r="AI668" s="238">
        <v>49</v>
      </c>
      <c r="AJ668" s="238">
        <v>4</v>
      </c>
      <c r="AK668" s="238">
        <v>32</v>
      </c>
      <c r="AL668" s="238">
        <v>22</v>
      </c>
      <c r="AM668" s="238" t="s">
        <v>354</v>
      </c>
      <c r="AN668" s="238">
        <v>5</v>
      </c>
      <c r="AO668" s="238">
        <v>1</v>
      </c>
      <c r="AS668" s="238">
        <v>15</v>
      </c>
      <c r="AT668" s="238">
        <v>9</v>
      </c>
      <c r="AU668" s="238">
        <v>55</v>
      </c>
      <c r="AV668" s="238">
        <v>12</v>
      </c>
      <c r="AW668" s="238">
        <v>21</v>
      </c>
      <c r="AX668" s="238">
        <v>2</v>
      </c>
      <c r="AY668" s="238">
        <v>2</v>
      </c>
      <c r="AZ668" s="238">
        <v>4</v>
      </c>
      <c r="BA668" s="238">
        <v>32</v>
      </c>
      <c r="BB668" s="238">
        <v>61</v>
      </c>
      <c r="BC668" s="238" t="s">
        <v>354</v>
      </c>
      <c r="BD668" s="238">
        <v>5</v>
      </c>
      <c r="BE668" s="238">
        <v>1</v>
      </c>
      <c r="BI668" s="238">
        <v>15</v>
      </c>
      <c r="BJ668" s="238">
        <v>9</v>
      </c>
      <c r="BK668" s="238">
        <v>55</v>
      </c>
      <c r="BL668" s="238">
        <v>12</v>
      </c>
      <c r="BM668" s="238">
        <v>21</v>
      </c>
      <c r="CT668" s="238">
        <v>444594.977488467</v>
      </c>
      <c r="CU668" s="238">
        <v>4971080.0611507902</v>
      </c>
      <c r="CV668" s="238">
        <v>44.890987680000002</v>
      </c>
      <c r="CW668" s="238">
        <v>-93.701643669999996</v>
      </c>
      <c r="CX668" s="238" t="s">
        <v>359</v>
      </c>
      <c r="CY668" s="238" t="s">
        <v>1333</v>
      </c>
    </row>
    <row r="669" spans="1:103" x14ac:dyDescent="0.25">
      <c r="A669" s="238">
        <v>326238</v>
      </c>
      <c r="B669" s="238">
        <v>3</v>
      </c>
      <c r="C669" s="238">
        <v>7</v>
      </c>
      <c r="D669" s="238">
        <v>175.49199999999999</v>
      </c>
      <c r="E669" s="238">
        <v>27</v>
      </c>
      <c r="F669" s="238" t="s">
        <v>1119</v>
      </c>
      <c r="H669" s="238" t="s">
        <v>354</v>
      </c>
      <c r="I669" s="238">
        <v>25</v>
      </c>
      <c r="K669" s="238">
        <v>16000445</v>
      </c>
      <c r="M669" s="238">
        <v>2</v>
      </c>
      <c r="N669" s="238">
        <v>3</v>
      </c>
      <c r="O669" s="238">
        <v>2016</v>
      </c>
      <c r="P669" s="238" t="s">
        <v>355</v>
      </c>
      <c r="Q669" s="238">
        <v>13</v>
      </c>
      <c r="R669" s="238">
        <v>98</v>
      </c>
      <c r="S669" s="238">
        <v>5</v>
      </c>
      <c r="T669" s="238">
        <v>0</v>
      </c>
      <c r="U669" s="238">
        <v>1</v>
      </c>
      <c r="W669" s="238">
        <v>32</v>
      </c>
      <c r="X669" s="238">
        <v>7</v>
      </c>
      <c r="Y669" s="238">
        <v>1</v>
      </c>
      <c r="Z669" s="238">
        <v>1</v>
      </c>
      <c r="AB669" s="238">
        <v>5</v>
      </c>
      <c r="AC669" s="238">
        <v>98</v>
      </c>
      <c r="AD669" s="238" t="s">
        <v>581</v>
      </c>
      <c r="AF669" s="238" t="s">
        <v>426</v>
      </c>
      <c r="AG669" s="238">
        <v>3</v>
      </c>
      <c r="AH669" s="238">
        <v>2</v>
      </c>
      <c r="AI669" s="238">
        <v>2</v>
      </c>
      <c r="AJ669" s="238">
        <v>4</v>
      </c>
      <c r="AK669" s="238">
        <v>26</v>
      </c>
      <c r="AL669" s="238">
        <v>29</v>
      </c>
      <c r="AM669" s="238" t="s">
        <v>354</v>
      </c>
      <c r="AN669" s="238">
        <v>5</v>
      </c>
      <c r="AO669" s="238">
        <v>1</v>
      </c>
      <c r="AS669" s="238">
        <v>12</v>
      </c>
      <c r="AT669" s="238">
        <v>9</v>
      </c>
      <c r="AU669" s="238">
        <v>55</v>
      </c>
      <c r="AV669" s="238">
        <v>11</v>
      </c>
      <c r="AW669" s="238">
        <v>21</v>
      </c>
      <c r="CT669" s="238">
        <v>444597.79878435098</v>
      </c>
      <c r="CU669" s="238">
        <v>4971080.6751007196</v>
      </c>
      <c r="CV669" s="238">
        <v>44.890993430000002</v>
      </c>
      <c r="CW669" s="238">
        <v>-93.701608010000001</v>
      </c>
      <c r="CX669" s="238" t="s">
        <v>359</v>
      </c>
      <c r="CY669" s="238" t="s">
        <v>1334</v>
      </c>
    </row>
    <row r="670" spans="1:103" x14ac:dyDescent="0.25">
      <c r="A670" s="238">
        <v>427525</v>
      </c>
      <c r="B670" s="238">
        <v>3</v>
      </c>
      <c r="C670" s="238">
        <v>7</v>
      </c>
      <c r="D670" s="238">
        <v>175.49100000000001</v>
      </c>
      <c r="E670" s="238">
        <v>27</v>
      </c>
      <c r="F670" s="238" t="s">
        <v>1119</v>
      </c>
      <c r="H670" s="238" t="s">
        <v>354</v>
      </c>
      <c r="I670" s="238">
        <v>25</v>
      </c>
      <c r="K670" s="238">
        <v>17001067</v>
      </c>
      <c r="M670" s="238">
        <v>3</v>
      </c>
      <c r="N670" s="238">
        <v>7</v>
      </c>
      <c r="O670" s="238">
        <v>2017</v>
      </c>
      <c r="P670" s="238" t="s">
        <v>368</v>
      </c>
      <c r="Q670" s="238">
        <v>16</v>
      </c>
      <c r="R670" s="238" t="s">
        <v>356</v>
      </c>
      <c r="S670" s="238">
        <v>3</v>
      </c>
      <c r="T670" s="238">
        <v>0</v>
      </c>
      <c r="U670" s="238">
        <v>2</v>
      </c>
      <c r="V670" s="238">
        <v>10</v>
      </c>
      <c r="W670" s="238">
        <v>10</v>
      </c>
      <c r="X670" s="238">
        <v>7</v>
      </c>
      <c r="Y670" s="238">
        <v>1</v>
      </c>
      <c r="Z670" s="238">
        <v>8</v>
      </c>
      <c r="AB670" s="238">
        <v>1</v>
      </c>
      <c r="AC670" s="238">
        <v>98</v>
      </c>
      <c r="AD670" s="238" t="s">
        <v>581</v>
      </c>
      <c r="AF670" s="238" t="s">
        <v>426</v>
      </c>
      <c r="AG670" s="238">
        <v>5</v>
      </c>
      <c r="AH670" s="238">
        <v>2</v>
      </c>
      <c r="AI670" s="238">
        <v>2</v>
      </c>
      <c r="AJ670" s="238">
        <v>4</v>
      </c>
      <c r="AK670" s="238">
        <v>21</v>
      </c>
      <c r="AL670" s="238">
        <v>61</v>
      </c>
      <c r="AM670" s="238" t="s">
        <v>363</v>
      </c>
      <c r="AN670" s="238">
        <v>5</v>
      </c>
      <c r="AO670" s="238">
        <v>1</v>
      </c>
      <c r="AS670" s="238">
        <v>15</v>
      </c>
      <c r="AT670" s="238">
        <v>9</v>
      </c>
      <c r="AU670" s="238">
        <v>55</v>
      </c>
      <c r="AV670" s="238">
        <v>12</v>
      </c>
      <c r="AW670" s="238">
        <v>21</v>
      </c>
      <c r="AX670" s="238">
        <v>2</v>
      </c>
      <c r="AY670" s="238">
        <v>49</v>
      </c>
      <c r="AZ670" s="238">
        <v>4</v>
      </c>
      <c r="BA670" s="238">
        <v>21</v>
      </c>
      <c r="BB670" s="238">
        <v>60</v>
      </c>
      <c r="BC670" s="238" t="s">
        <v>354</v>
      </c>
      <c r="BD670" s="238">
        <v>5</v>
      </c>
      <c r="BE670" s="238">
        <v>1</v>
      </c>
      <c r="BI670" s="238">
        <v>90</v>
      </c>
      <c r="BJ670" s="238">
        <v>9</v>
      </c>
      <c r="BK670" s="238">
        <v>55</v>
      </c>
      <c r="BL670" s="238">
        <v>12</v>
      </c>
      <c r="BM670" s="238">
        <v>21</v>
      </c>
      <c r="CT670" s="238">
        <v>444596.41042337602</v>
      </c>
      <c r="CU670" s="238">
        <v>4971081.6429861803</v>
      </c>
      <c r="CV670" s="238">
        <v>44.891002030000003</v>
      </c>
      <c r="CW670" s="238">
        <v>-93.70162569</v>
      </c>
      <c r="CX670" s="238" t="s">
        <v>359</v>
      </c>
      <c r="CY670" s="238" t="s">
        <v>1335</v>
      </c>
    </row>
    <row r="671" spans="1:103" x14ac:dyDescent="0.25">
      <c r="A671" s="238">
        <v>10744651</v>
      </c>
      <c r="B671" s="238">
        <v>3</v>
      </c>
      <c r="C671" s="238">
        <v>7</v>
      </c>
      <c r="D671" s="238">
        <v>175.49600000000001</v>
      </c>
      <c r="E671" s="238">
        <v>27</v>
      </c>
      <c r="F671" s="238" t="s">
        <v>1119</v>
      </c>
      <c r="H671" s="238" t="s">
        <v>354</v>
      </c>
      <c r="I671" s="238">
        <v>25</v>
      </c>
      <c r="K671" s="238">
        <v>11005736</v>
      </c>
      <c r="L671" s="238">
        <v>112590080</v>
      </c>
      <c r="M671" s="238">
        <v>9</v>
      </c>
      <c r="N671" s="238">
        <v>16</v>
      </c>
      <c r="O671" s="238">
        <v>2011</v>
      </c>
      <c r="P671" s="238" t="s">
        <v>362</v>
      </c>
      <c r="Q671" s="238">
        <v>7</v>
      </c>
      <c r="S671" s="238">
        <v>5</v>
      </c>
      <c r="T671" s="238">
        <v>0</v>
      </c>
      <c r="U671" s="238">
        <v>1</v>
      </c>
      <c r="V671" s="238">
        <v>8</v>
      </c>
      <c r="W671" s="238">
        <v>16</v>
      </c>
      <c r="X671" s="238">
        <v>2</v>
      </c>
      <c r="Y671" s="238">
        <v>2</v>
      </c>
      <c r="Z671" s="238">
        <v>2</v>
      </c>
      <c r="AB671" s="238">
        <v>1</v>
      </c>
      <c r="AC671" s="238">
        <v>98</v>
      </c>
      <c r="AD671" s="238" t="s">
        <v>424</v>
      </c>
      <c r="AE671" s="238" t="s">
        <v>1286</v>
      </c>
      <c r="AF671" s="238" t="s">
        <v>426</v>
      </c>
      <c r="AG671" s="238">
        <v>4</v>
      </c>
      <c r="AH671" s="238">
        <v>2</v>
      </c>
      <c r="AI671" s="238">
        <v>2</v>
      </c>
      <c r="AJ671" s="238">
        <v>3</v>
      </c>
      <c r="AK671" s="238">
        <v>21</v>
      </c>
      <c r="AL671" s="238">
        <v>56</v>
      </c>
      <c r="AM671" s="238" t="s">
        <v>363</v>
      </c>
      <c r="AN671" s="238">
        <v>5</v>
      </c>
      <c r="AO671" s="238">
        <v>1</v>
      </c>
      <c r="AS671" s="238">
        <v>7</v>
      </c>
      <c r="AT671" s="238">
        <v>98</v>
      </c>
      <c r="AU671" s="238">
        <v>55</v>
      </c>
      <c r="AV671" s="238">
        <v>11</v>
      </c>
      <c r="AW671" s="238">
        <v>21</v>
      </c>
      <c r="CT671" s="238">
        <v>444595</v>
      </c>
      <c r="CU671" s="238">
        <v>4971072</v>
      </c>
      <c r="CV671" s="238">
        <v>44.890919500000003</v>
      </c>
      <c r="CW671" s="238">
        <v>-93.701637899999994</v>
      </c>
      <c r="CX671" s="238" t="s">
        <v>359</v>
      </c>
      <c r="CY671" s="238" t="s">
        <v>1336</v>
      </c>
    </row>
    <row r="672" spans="1:103" x14ac:dyDescent="0.25">
      <c r="A672" s="238">
        <v>10786657</v>
      </c>
      <c r="B672" s="238">
        <v>3</v>
      </c>
      <c r="C672" s="238">
        <v>7</v>
      </c>
      <c r="D672" s="238">
        <v>175.49600000000001</v>
      </c>
      <c r="E672" s="238">
        <v>27</v>
      </c>
      <c r="F672" s="238" t="s">
        <v>1119</v>
      </c>
      <c r="H672" s="238" t="s">
        <v>354</v>
      </c>
      <c r="I672" s="238">
        <v>25</v>
      </c>
      <c r="K672" s="238">
        <v>12501845</v>
      </c>
      <c r="L672" s="238">
        <v>120680129</v>
      </c>
      <c r="M672" s="238">
        <v>2</v>
      </c>
      <c r="N672" s="238">
        <v>20</v>
      </c>
      <c r="O672" s="238">
        <v>2012</v>
      </c>
      <c r="P672" s="238" t="s">
        <v>361</v>
      </c>
      <c r="Q672" s="238">
        <v>20</v>
      </c>
      <c r="S672" s="238">
        <v>4</v>
      </c>
      <c r="T672" s="238">
        <v>0</v>
      </c>
      <c r="U672" s="238">
        <v>2</v>
      </c>
      <c r="V672" s="238">
        <v>8</v>
      </c>
      <c r="W672" s="238">
        <v>10</v>
      </c>
      <c r="X672" s="238">
        <v>2</v>
      </c>
      <c r="Y672" s="238">
        <v>4</v>
      </c>
      <c r="Z672" s="238">
        <v>4</v>
      </c>
      <c r="AB672" s="238">
        <v>3</v>
      </c>
      <c r="AC672" s="238">
        <v>98</v>
      </c>
      <c r="AD672" s="238" t="s">
        <v>428</v>
      </c>
      <c r="AE672" s="238" t="s">
        <v>1295</v>
      </c>
      <c r="AF672" s="238" t="s">
        <v>426</v>
      </c>
      <c r="AG672" s="238">
        <v>8</v>
      </c>
      <c r="AH672" s="238">
        <v>2</v>
      </c>
      <c r="AI672" s="238">
        <v>4</v>
      </c>
      <c r="AJ672" s="238">
        <v>4</v>
      </c>
      <c r="AK672" s="238">
        <v>21</v>
      </c>
      <c r="AL672" s="238">
        <v>44</v>
      </c>
      <c r="AM672" s="238" t="s">
        <v>354</v>
      </c>
      <c r="AN672" s="238">
        <v>5</v>
      </c>
      <c r="AO672" s="238">
        <v>3</v>
      </c>
      <c r="AS672" s="238">
        <v>3</v>
      </c>
      <c r="AT672" s="238">
        <v>98</v>
      </c>
      <c r="AU672" s="238">
        <v>55</v>
      </c>
      <c r="AV672" s="238">
        <v>11</v>
      </c>
      <c r="AW672" s="238">
        <v>21</v>
      </c>
      <c r="AX672" s="238">
        <v>2</v>
      </c>
      <c r="AY672" s="238">
        <v>40</v>
      </c>
      <c r="AZ672" s="238">
        <v>3</v>
      </c>
      <c r="BA672" s="238">
        <v>21</v>
      </c>
      <c r="BB672" s="238">
        <v>61</v>
      </c>
      <c r="BC672" s="238" t="s">
        <v>354</v>
      </c>
      <c r="BD672" s="238">
        <v>5</v>
      </c>
      <c r="BE672" s="238">
        <v>1</v>
      </c>
      <c r="BI672" s="238">
        <v>3</v>
      </c>
      <c r="BJ672" s="238">
        <v>98</v>
      </c>
      <c r="BK672" s="238">
        <v>55</v>
      </c>
      <c r="BL672" s="238">
        <v>11</v>
      </c>
      <c r="BM672" s="238">
        <v>21</v>
      </c>
      <c r="CT672" s="238">
        <v>444595</v>
      </c>
      <c r="CU672" s="238">
        <v>4971072</v>
      </c>
      <c r="CV672" s="238">
        <v>44.890919500000003</v>
      </c>
      <c r="CW672" s="238">
        <v>-93.701637899999994</v>
      </c>
      <c r="CX672" s="238" t="s">
        <v>359</v>
      </c>
      <c r="CY672" s="238" t="s">
        <v>1337</v>
      </c>
    </row>
    <row r="673" spans="1:103" x14ac:dyDescent="0.25">
      <c r="A673" s="238">
        <v>10839217</v>
      </c>
      <c r="B673" s="238">
        <v>3</v>
      </c>
      <c r="C673" s="238">
        <v>7</v>
      </c>
      <c r="D673" s="238">
        <v>175.49600000000001</v>
      </c>
      <c r="E673" s="238">
        <v>27</v>
      </c>
      <c r="F673" s="238" t="s">
        <v>1119</v>
      </c>
      <c r="H673" s="238" t="s">
        <v>354</v>
      </c>
      <c r="I673" s="238">
        <v>25</v>
      </c>
      <c r="K673" s="238">
        <v>12006695</v>
      </c>
      <c r="L673" s="238">
        <v>123430273</v>
      </c>
      <c r="M673" s="238">
        <v>12</v>
      </c>
      <c r="N673" s="238">
        <v>7</v>
      </c>
      <c r="O673" s="238">
        <v>2012</v>
      </c>
      <c r="P673" s="238" t="s">
        <v>362</v>
      </c>
      <c r="Q673" s="238">
        <v>15</v>
      </c>
      <c r="R673" s="238" t="s">
        <v>356</v>
      </c>
      <c r="S673" s="238">
        <v>4</v>
      </c>
      <c r="T673" s="238">
        <v>0</v>
      </c>
      <c r="U673" s="238">
        <v>2</v>
      </c>
      <c r="V673" s="238">
        <v>8</v>
      </c>
      <c r="W673" s="238">
        <v>10</v>
      </c>
      <c r="X673" s="238">
        <v>4</v>
      </c>
      <c r="Y673" s="238">
        <v>1</v>
      </c>
      <c r="Z673" s="238">
        <v>4</v>
      </c>
      <c r="AA673" s="238">
        <v>5</v>
      </c>
      <c r="AB673" s="238">
        <v>5</v>
      </c>
      <c r="AC673" s="238">
        <v>98</v>
      </c>
      <c r="AD673" s="238" t="s">
        <v>430</v>
      </c>
      <c r="AE673" s="238" t="s">
        <v>1302</v>
      </c>
      <c r="AF673" s="238" t="s">
        <v>426</v>
      </c>
      <c r="AG673" s="238">
        <v>8</v>
      </c>
      <c r="AH673" s="238">
        <v>2</v>
      </c>
      <c r="AI673" s="238">
        <v>1</v>
      </c>
      <c r="AJ673" s="238">
        <v>4</v>
      </c>
      <c r="AK673" s="238">
        <v>21</v>
      </c>
      <c r="AL673" s="238">
        <v>43</v>
      </c>
      <c r="AM673" s="238" t="s">
        <v>363</v>
      </c>
      <c r="AN673" s="238">
        <v>5</v>
      </c>
      <c r="AS673" s="238">
        <v>7</v>
      </c>
      <c r="AT673" s="238">
        <v>98</v>
      </c>
      <c r="AU673" s="238">
        <v>55</v>
      </c>
      <c r="AV673" s="238">
        <v>11</v>
      </c>
      <c r="AW673" s="238">
        <v>21</v>
      </c>
      <c r="AX673" s="238">
        <v>2</v>
      </c>
      <c r="AY673" s="238">
        <v>2</v>
      </c>
      <c r="AZ673" s="238">
        <v>4</v>
      </c>
      <c r="BA673" s="238">
        <v>21</v>
      </c>
      <c r="BB673" s="238">
        <v>53</v>
      </c>
      <c r="BC673" s="238" t="s">
        <v>363</v>
      </c>
      <c r="BD673" s="238">
        <v>5</v>
      </c>
      <c r="BI673" s="238">
        <v>7</v>
      </c>
      <c r="BJ673" s="238">
        <v>98</v>
      </c>
      <c r="BK673" s="238">
        <v>55</v>
      </c>
      <c r="BL673" s="238">
        <v>11</v>
      </c>
      <c r="BM673" s="238">
        <v>21</v>
      </c>
      <c r="CT673" s="238">
        <v>444595</v>
      </c>
      <c r="CU673" s="238">
        <v>4971072</v>
      </c>
      <c r="CV673" s="238">
        <v>44.890919500000003</v>
      </c>
      <c r="CW673" s="238">
        <v>-93.701637899999994</v>
      </c>
      <c r="CX673" s="238" t="s">
        <v>359</v>
      </c>
      <c r="CY673" s="238" t="s">
        <v>1338</v>
      </c>
    </row>
    <row r="674" spans="1:103" x14ac:dyDescent="0.25">
      <c r="A674" s="238">
        <v>10868918</v>
      </c>
      <c r="B674" s="238">
        <v>3</v>
      </c>
      <c r="C674" s="238">
        <v>7</v>
      </c>
      <c r="D674" s="238">
        <v>175.49600000000001</v>
      </c>
      <c r="E674" s="238">
        <v>27</v>
      </c>
      <c r="F674" s="238" t="s">
        <v>1119</v>
      </c>
      <c r="H674" s="238" t="s">
        <v>354</v>
      </c>
      <c r="I674" s="238">
        <v>25</v>
      </c>
      <c r="K674" s="238">
        <v>13001129</v>
      </c>
      <c r="L674" s="238">
        <v>130730166</v>
      </c>
      <c r="M674" s="238">
        <v>3</v>
      </c>
      <c r="N674" s="238">
        <v>14</v>
      </c>
      <c r="O674" s="238">
        <v>2013</v>
      </c>
      <c r="P674" s="238" t="s">
        <v>384</v>
      </c>
      <c r="Q674" s="238">
        <v>10</v>
      </c>
      <c r="S674" s="238">
        <v>5</v>
      </c>
      <c r="T674" s="238">
        <v>0</v>
      </c>
      <c r="U674" s="238">
        <v>2</v>
      </c>
      <c r="V674" s="238">
        <v>5</v>
      </c>
      <c r="W674" s="238">
        <v>10</v>
      </c>
      <c r="X674" s="238">
        <v>4</v>
      </c>
      <c r="Y674" s="238">
        <v>1</v>
      </c>
      <c r="Z674" s="238">
        <v>2</v>
      </c>
      <c r="AB674" s="238">
        <v>5</v>
      </c>
      <c r="AC674" s="238">
        <v>98</v>
      </c>
      <c r="AD674" s="238" t="s">
        <v>430</v>
      </c>
      <c r="AE674" s="238" t="s">
        <v>1302</v>
      </c>
      <c r="AF674" s="238" t="s">
        <v>426</v>
      </c>
      <c r="AG674" s="238">
        <v>10</v>
      </c>
      <c r="AH674" s="238">
        <v>2</v>
      </c>
      <c r="AI674" s="238">
        <v>2</v>
      </c>
      <c r="AJ674" s="238">
        <v>2</v>
      </c>
      <c r="AK674" s="238">
        <v>21</v>
      </c>
      <c r="AL674" s="238">
        <v>26</v>
      </c>
      <c r="AM674" s="238" t="s">
        <v>363</v>
      </c>
      <c r="AN674" s="238">
        <v>5</v>
      </c>
      <c r="AO674" s="238">
        <v>15</v>
      </c>
      <c r="AS674" s="238">
        <v>7</v>
      </c>
      <c r="AT674" s="238">
        <v>2</v>
      </c>
      <c r="AU674" s="238">
        <v>40</v>
      </c>
      <c r="AV674" s="238">
        <v>11</v>
      </c>
      <c r="AW674" s="238">
        <v>21</v>
      </c>
      <c r="AX674" s="238">
        <v>2</v>
      </c>
      <c r="AY674" s="238">
        <v>47</v>
      </c>
      <c r="AZ674" s="238">
        <v>4</v>
      </c>
      <c r="BA674" s="238">
        <v>21</v>
      </c>
      <c r="BB674" s="238">
        <v>58</v>
      </c>
      <c r="BC674" s="238" t="s">
        <v>354</v>
      </c>
      <c r="BD674" s="238">
        <v>5</v>
      </c>
      <c r="BE674" s="238">
        <v>1</v>
      </c>
      <c r="BI674" s="238">
        <v>7</v>
      </c>
      <c r="BJ674" s="238">
        <v>2</v>
      </c>
      <c r="BK674" s="238">
        <v>40</v>
      </c>
      <c r="BL674" s="238">
        <v>11</v>
      </c>
      <c r="BM674" s="238">
        <v>21</v>
      </c>
      <c r="CT674" s="238">
        <v>444595</v>
      </c>
      <c r="CU674" s="238">
        <v>4971072</v>
      </c>
      <c r="CV674" s="238">
        <v>44.890919500000003</v>
      </c>
      <c r="CW674" s="238">
        <v>-93.701637899999994</v>
      </c>
      <c r="CX674" s="238" t="s">
        <v>359</v>
      </c>
      <c r="CY674" s="238" t="s">
        <v>1339</v>
      </c>
    </row>
    <row r="675" spans="1:103" x14ac:dyDescent="0.25">
      <c r="A675" s="238">
        <v>10906569</v>
      </c>
      <c r="B675" s="238">
        <v>3</v>
      </c>
      <c r="C675" s="238">
        <v>7</v>
      </c>
      <c r="D675" s="238">
        <v>175.49600000000001</v>
      </c>
      <c r="E675" s="238">
        <v>27</v>
      </c>
      <c r="F675" s="238" t="s">
        <v>1119</v>
      </c>
      <c r="H675" s="238" t="s">
        <v>354</v>
      </c>
      <c r="I675" s="238">
        <v>25</v>
      </c>
      <c r="K675" s="238">
        <v>13006436</v>
      </c>
      <c r="L675" s="238">
        <v>133170194</v>
      </c>
      <c r="M675" s="238">
        <v>11</v>
      </c>
      <c r="N675" s="238">
        <v>13</v>
      </c>
      <c r="O675" s="238">
        <v>2013</v>
      </c>
      <c r="P675" s="238" t="s">
        <v>355</v>
      </c>
      <c r="Q675" s="238">
        <v>13</v>
      </c>
      <c r="R675" s="238" t="s">
        <v>356</v>
      </c>
      <c r="S675" s="238">
        <v>5</v>
      </c>
      <c r="T675" s="238">
        <v>0</v>
      </c>
      <c r="U675" s="238">
        <v>2</v>
      </c>
      <c r="V675" s="238">
        <v>90</v>
      </c>
      <c r="W675" s="238">
        <v>10</v>
      </c>
      <c r="X675" s="238">
        <v>3</v>
      </c>
      <c r="Y675" s="238">
        <v>1</v>
      </c>
      <c r="Z675" s="238">
        <v>1</v>
      </c>
      <c r="AA675" s="238">
        <v>1</v>
      </c>
      <c r="AB675" s="238">
        <v>1</v>
      </c>
      <c r="AC675" s="238">
        <v>98</v>
      </c>
      <c r="AD675" s="238" t="s">
        <v>430</v>
      </c>
      <c r="AE675" s="238" t="s">
        <v>1302</v>
      </c>
      <c r="AF675" s="238" t="s">
        <v>426</v>
      </c>
      <c r="AG675" s="238">
        <v>90</v>
      </c>
      <c r="AH675" s="238">
        <v>2</v>
      </c>
      <c r="AI675" s="238">
        <v>44</v>
      </c>
      <c r="AJ675" s="238">
        <v>1</v>
      </c>
      <c r="AK675" s="238">
        <v>21</v>
      </c>
      <c r="AL675" s="238">
        <v>55</v>
      </c>
      <c r="AM675" s="238" t="s">
        <v>354</v>
      </c>
      <c r="AN675" s="238">
        <v>5</v>
      </c>
      <c r="AO675" s="238">
        <v>1</v>
      </c>
      <c r="AS675" s="238">
        <v>3</v>
      </c>
      <c r="AT675" s="238">
        <v>22</v>
      </c>
      <c r="AU675" s="238">
        <v>55</v>
      </c>
      <c r="AV675" s="238">
        <v>11</v>
      </c>
      <c r="AW675" s="238">
        <v>21</v>
      </c>
      <c r="AX675" s="238">
        <v>2</v>
      </c>
      <c r="AY675" s="238">
        <v>1</v>
      </c>
      <c r="AZ675" s="238">
        <v>4</v>
      </c>
      <c r="BA675" s="238">
        <v>21</v>
      </c>
      <c r="BB675" s="238">
        <v>66</v>
      </c>
      <c r="BC675" s="238" t="s">
        <v>354</v>
      </c>
      <c r="BD675" s="238">
        <v>5</v>
      </c>
      <c r="BE675" s="238">
        <v>2</v>
      </c>
      <c r="BI675" s="238">
        <v>3</v>
      </c>
      <c r="BJ675" s="238">
        <v>22</v>
      </c>
      <c r="BK675" s="238">
        <v>55</v>
      </c>
      <c r="BL675" s="238">
        <v>11</v>
      </c>
      <c r="BM675" s="238">
        <v>21</v>
      </c>
      <c r="CT675" s="238">
        <v>444595</v>
      </c>
      <c r="CU675" s="238">
        <v>4971072</v>
      </c>
      <c r="CV675" s="238">
        <v>44.890919500000003</v>
      </c>
      <c r="CW675" s="238">
        <v>-93.701637899999994</v>
      </c>
      <c r="CX675" s="238" t="s">
        <v>359</v>
      </c>
      <c r="CY675" s="238" t="s">
        <v>1340</v>
      </c>
    </row>
    <row r="676" spans="1:103" x14ac:dyDescent="0.25">
      <c r="A676" s="238">
        <v>10989086</v>
      </c>
      <c r="B676" s="238">
        <v>3</v>
      </c>
      <c r="C676" s="238">
        <v>7</v>
      </c>
      <c r="D676" s="238">
        <v>175.49600000000001</v>
      </c>
      <c r="E676" s="238">
        <v>27</v>
      </c>
      <c r="F676" s="238" t="s">
        <v>1119</v>
      </c>
      <c r="H676" s="238" t="s">
        <v>354</v>
      </c>
      <c r="I676" s="238">
        <v>25</v>
      </c>
      <c r="K676" s="238">
        <v>14005442</v>
      </c>
      <c r="L676" s="238">
        <v>142970257</v>
      </c>
      <c r="M676" s="238">
        <v>10</v>
      </c>
      <c r="N676" s="238">
        <v>24</v>
      </c>
      <c r="O676" s="238">
        <v>2014</v>
      </c>
      <c r="P676" s="238" t="s">
        <v>362</v>
      </c>
      <c r="Q676" s="238">
        <v>23</v>
      </c>
      <c r="R676" s="238" t="s">
        <v>356</v>
      </c>
      <c r="S676" s="238">
        <v>5</v>
      </c>
      <c r="T676" s="238">
        <v>0</v>
      </c>
      <c r="U676" s="238">
        <v>1</v>
      </c>
      <c r="V676" s="238">
        <v>90</v>
      </c>
      <c r="W676" s="238">
        <v>16</v>
      </c>
      <c r="X676" s="238">
        <v>2</v>
      </c>
      <c r="Y676" s="238">
        <v>6</v>
      </c>
      <c r="Z676" s="238">
        <v>1</v>
      </c>
      <c r="AB676" s="238">
        <v>1</v>
      </c>
      <c r="AC676" s="238">
        <v>98</v>
      </c>
      <c r="AD676" s="238" t="s">
        <v>430</v>
      </c>
      <c r="AE676" s="238" t="s">
        <v>1302</v>
      </c>
      <c r="AF676" s="238" t="s">
        <v>426</v>
      </c>
      <c r="AG676" s="238">
        <v>4</v>
      </c>
      <c r="AH676" s="238">
        <v>2</v>
      </c>
      <c r="AI676" s="238">
        <v>2</v>
      </c>
      <c r="AJ676" s="238">
        <v>4</v>
      </c>
      <c r="AK676" s="238">
        <v>21</v>
      </c>
      <c r="AL676" s="238">
        <v>57</v>
      </c>
      <c r="AM676" s="238" t="s">
        <v>363</v>
      </c>
      <c r="AN676" s="238">
        <v>99</v>
      </c>
      <c r="AO676" s="238">
        <v>1</v>
      </c>
      <c r="AS676" s="238">
        <v>7</v>
      </c>
      <c r="AT676" s="238">
        <v>98</v>
      </c>
      <c r="AU676" s="238">
        <v>55</v>
      </c>
      <c r="AV676" s="238">
        <v>11</v>
      </c>
      <c r="AW676" s="238">
        <v>21</v>
      </c>
      <c r="CT676" s="238">
        <v>444595</v>
      </c>
      <c r="CU676" s="238">
        <v>4971072</v>
      </c>
      <c r="CV676" s="238">
        <v>44.890919500000003</v>
      </c>
      <c r="CW676" s="238">
        <v>-93.701637899999994</v>
      </c>
      <c r="CX676" s="238" t="s">
        <v>359</v>
      </c>
      <c r="CY676" s="238" t="s">
        <v>1341</v>
      </c>
    </row>
    <row r="677" spans="1:103" x14ac:dyDescent="0.25">
      <c r="A677" s="238">
        <v>679511</v>
      </c>
      <c r="B677" s="238">
        <v>3</v>
      </c>
      <c r="C677" s="238">
        <v>7</v>
      </c>
      <c r="D677" s="238">
        <v>175.51900000000001</v>
      </c>
      <c r="E677" s="238">
        <v>27</v>
      </c>
      <c r="F677" s="238" t="s">
        <v>1119</v>
      </c>
      <c r="H677" s="238" t="s">
        <v>354</v>
      </c>
      <c r="I677" s="238">
        <v>25</v>
      </c>
      <c r="K677" s="238">
        <v>19000404</v>
      </c>
      <c r="M677" s="238">
        <v>1</v>
      </c>
      <c r="N677" s="238">
        <v>26</v>
      </c>
      <c r="O677" s="238">
        <v>2019</v>
      </c>
      <c r="P677" s="238" t="s">
        <v>364</v>
      </c>
      <c r="Q677" s="238">
        <v>17</v>
      </c>
      <c r="R677" s="238" t="s">
        <v>369</v>
      </c>
      <c r="S677" s="238">
        <v>3</v>
      </c>
      <c r="T677" s="238">
        <v>0</v>
      </c>
      <c r="U677" s="238">
        <v>2</v>
      </c>
      <c r="V677" s="238">
        <v>5</v>
      </c>
      <c r="W677" s="238">
        <v>10</v>
      </c>
      <c r="X677" s="238">
        <v>2</v>
      </c>
      <c r="Y677" s="238">
        <v>3</v>
      </c>
      <c r="Z677" s="238">
        <v>1</v>
      </c>
      <c r="AB677" s="238">
        <v>3</v>
      </c>
      <c r="AC677" s="238">
        <v>98</v>
      </c>
      <c r="AD677" s="238" t="s">
        <v>581</v>
      </c>
      <c r="AF677" s="238" t="s">
        <v>447</v>
      </c>
      <c r="AG677" s="238">
        <v>10</v>
      </c>
      <c r="AH677" s="238">
        <v>2</v>
      </c>
      <c r="AI677" s="238">
        <v>3</v>
      </c>
      <c r="AJ677" s="238">
        <v>3</v>
      </c>
      <c r="AK677" s="238">
        <v>21</v>
      </c>
      <c r="AL677" s="238">
        <v>35</v>
      </c>
      <c r="AM677" s="238" t="s">
        <v>363</v>
      </c>
      <c r="AN677" s="238">
        <v>5</v>
      </c>
      <c r="AO677" s="238">
        <v>1</v>
      </c>
      <c r="AS677" s="238">
        <v>12</v>
      </c>
      <c r="AT677" s="238">
        <v>9</v>
      </c>
      <c r="AU677" s="238">
        <v>55</v>
      </c>
      <c r="AV677" s="238">
        <v>11</v>
      </c>
      <c r="AW677" s="238">
        <v>21</v>
      </c>
      <c r="AX677" s="238">
        <v>2</v>
      </c>
      <c r="AY677" s="238">
        <v>2</v>
      </c>
      <c r="AZ677" s="238">
        <v>4</v>
      </c>
      <c r="BA677" s="238">
        <v>26</v>
      </c>
      <c r="BB677" s="238">
        <v>29</v>
      </c>
      <c r="BC677" s="238" t="s">
        <v>363</v>
      </c>
      <c r="BD677" s="238">
        <v>5</v>
      </c>
      <c r="BE677" s="238">
        <v>1</v>
      </c>
      <c r="BI677" s="238">
        <v>12</v>
      </c>
      <c r="BJ677" s="238">
        <v>9</v>
      </c>
      <c r="BK677" s="238">
        <v>55</v>
      </c>
      <c r="BL677" s="238">
        <v>11</v>
      </c>
      <c r="BM677" s="238">
        <v>21</v>
      </c>
      <c r="CT677" s="238">
        <v>444531.89247368998</v>
      </c>
      <c r="CU677" s="238">
        <v>4971081.7340137204</v>
      </c>
      <c r="CV677" s="238">
        <v>44.890997830000003</v>
      </c>
      <c r="CW677" s="238">
        <v>-93.702442689999998</v>
      </c>
      <c r="CX677" s="238" t="s">
        <v>359</v>
      </c>
      <c r="CY677" s="238" t="s">
        <v>1342</v>
      </c>
    </row>
    <row r="678" spans="1:103" x14ac:dyDescent="0.25">
      <c r="A678" s="238">
        <v>10810406</v>
      </c>
      <c r="B678" s="238">
        <v>3</v>
      </c>
      <c r="C678" s="238">
        <v>7</v>
      </c>
      <c r="D678" s="238">
        <v>175.536</v>
      </c>
      <c r="E678" s="238">
        <v>27</v>
      </c>
      <c r="F678" s="238" t="s">
        <v>1119</v>
      </c>
      <c r="H678" s="238" t="s">
        <v>354</v>
      </c>
      <c r="I678" s="238">
        <v>25</v>
      </c>
      <c r="K678" s="238">
        <v>12005357</v>
      </c>
      <c r="L678" s="238">
        <v>122720038</v>
      </c>
      <c r="M678" s="238">
        <v>9</v>
      </c>
      <c r="N678" s="238">
        <v>28</v>
      </c>
      <c r="O678" s="238">
        <v>2012</v>
      </c>
      <c r="P678" s="238" t="s">
        <v>362</v>
      </c>
      <c r="Q678" s="238">
        <v>7</v>
      </c>
      <c r="S678" s="238">
        <v>5</v>
      </c>
      <c r="T678" s="238">
        <v>0</v>
      </c>
      <c r="U678" s="238">
        <v>1</v>
      </c>
      <c r="V678" s="238">
        <v>90</v>
      </c>
      <c r="W678" s="238">
        <v>16</v>
      </c>
      <c r="X678" s="238">
        <v>2</v>
      </c>
      <c r="Y678" s="238">
        <v>1</v>
      </c>
      <c r="Z678" s="238">
        <v>1</v>
      </c>
      <c r="AB678" s="238">
        <v>1</v>
      </c>
      <c r="AC678" s="238">
        <v>98</v>
      </c>
      <c r="AD678" s="238" t="s">
        <v>430</v>
      </c>
      <c r="AE678" s="238" t="s">
        <v>1302</v>
      </c>
      <c r="AF678" s="238" t="s">
        <v>426</v>
      </c>
      <c r="AG678" s="238">
        <v>4</v>
      </c>
      <c r="AH678" s="238">
        <v>2</v>
      </c>
      <c r="AI678" s="238">
        <v>4</v>
      </c>
      <c r="AJ678" s="238">
        <v>3</v>
      </c>
      <c r="AK678" s="238">
        <v>21</v>
      </c>
      <c r="AL678" s="238">
        <v>41</v>
      </c>
      <c r="AM678" s="238" t="s">
        <v>363</v>
      </c>
      <c r="AN678" s="238">
        <v>5</v>
      </c>
      <c r="AO678" s="238">
        <v>1</v>
      </c>
      <c r="AS678" s="238">
        <v>7</v>
      </c>
      <c r="AT678" s="238">
        <v>98</v>
      </c>
      <c r="AU678" s="238">
        <v>55</v>
      </c>
      <c r="AV678" s="238">
        <v>11</v>
      </c>
      <c r="AW678" s="238">
        <v>21</v>
      </c>
      <c r="CT678" s="238">
        <v>444659</v>
      </c>
      <c r="CU678" s="238">
        <v>4971078</v>
      </c>
      <c r="CV678" s="238">
        <v>44.890975099999999</v>
      </c>
      <c r="CW678" s="238">
        <v>-93.7008364</v>
      </c>
      <c r="CX678" s="238" t="s">
        <v>359</v>
      </c>
      <c r="CY678" s="238" t="s">
        <v>1343</v>
      </c>
    </row>
    <row r="679" spans="1:103" x14ac:dyDescent="0.25">
      <c r="A679" s="238">
        <v>11050600</v>
      </c>
      <c r="B679" s="238">
        <v>3</v>
      </c>
      <c r="C679" s="238">
        <v>7</v>
      </c>
      <c r="D679" s="238">
        <v>175.595</v>
      </c>
      <c r="E679" s="238">
        <v>27</v>
      </c>
      <c r="F679" s="238" t="s">
        <v>1119</v>
      </c>
      <c r="H679" s="238" t="s">
        <v>354</v>
      </c>
      <c r="I679" s="238">
        <v>25</v>
      </c>
      <c r="K679" s="238">
        <v>15003171</v>
      </c>
      <c r="L679" s="238">
        <v>151730265</v>
      </c>
      <c r="M679" s="238">
        <v>6</v>
      </c>
      <c r="N679" s="238">
        <v>21</v>
      </c>
      <c r="O679" s="238">
        <v>2015</v>
      </c>
      <c r="P679" s="238" t="s">
        <v>366</v>
      </c>
      <c r="Q679" s="238">
        <v>22</v>
      </c>
      <c r="R679" s="238" t="s">
        <v>356</v>
      </c>
      <c r="S679" s="238">
        <v>5</v>
      </c>
      <c r="T679" s="238">
        <v>0</v>
      </c>
      <c r="U679" s="238">
        <v>1</v>
      </c>
      <c r="V679" s="238">
        <v>8</v>
      </c>
      <c r="W679" s="238">
        <v>16</v>
      </c>
      <c r="X679" s="238">
        <v>2</v>
      </c>
      <c r="Y679" s="238">
        <v>6</v>
      </c>
      <c r="Z679" s="238">
        <v>1</v>
      </c>
      <c r="AB679" s="238">
        <v>1</v>
      </c>
      <c r="AC679" s="238">
        <v>98</v>
      </c>
      <c r="AD679" s="238" t="s">
        <v>430</v>
      </c>
      <c r="AE679" s="238" t="s">
        <v>1286</v>
      </c>
      <c r="AF679" s="238" t="s">
        <v>426</v>
      </c>
      <c r="AG679" s="238">
        <v>4</v>
      </c>
      <c r="AH679" s="238">
        <v>2</v>
      </c>
      <c r="AI679" s="238">
        <v>4</v>
      </c>
      <c r="AJ679" s="238">
        <v>4</v>
      </c>
      <c r="AK679" s="238">
        <v>21</v>
      </c>
      <c r="AL679" s="238">
        <v>34</v>
      </c>
      <c r="AM679" s="238" t="s">
        <v>363</v>
      </c>
      <c r="AN679" s="238">
        <v>5</v>
      </c>
      <c r="AO679" s="238">
        <v>1</v>
      </c>
      <c r="AS679" s="238">
        <v>7</v>
      </c>
      <c r="AT679" s="238">
        <v>98</v>
      </c>
      <c r="AU679" s="238">
        <v>55</v>
      </c>
      <c r="AV679" s="238">
        <v>11</v>
      </c>
      <c r="AW679" s="238">
        <v>21</v>
      </c>
      <c r="CT679" s="238">
        <v>444754</v>
      </c>
      <c r="CU679" s="238">
        <v>4971085</v>
      </c>
      <c r="CV679" s="238">
        <v>44.891040199999999</v>
      </c>
      <c r="CW679" s="238">
        <v>-93.699627100000001</v>
      </c>
      <c r="CX679" s="238" t="s">
        <v>359</v>
      </c>
      <c r="CY679" s="238" t="s">
        <v>1344</v>
      </c>
    </row>
    <row r="680" spans="1:103" x14ac:dyDescent="0.25">
      <c r="A680" s="238">
        <v>429563</v>
      </c>
      <c r="B680" s="238">
        <v>3</v>
      </c>
      <c r="C680" s="238">
        <v>7</v>
      </c>
      <c r="D680" s="238">
        <v>175.63800000000001</v>
      </c>
      <c r="E680" s="238">
        <v>27</v>
      </c>
      <c r="F680" s="238" t="s">
        <v>1119</v>
      </c>
      <c r="H680" s="238" t="s">
        <v>354</v>
      </c>
      <c r="I680" s="238">
        <v>25</v>
      </c>
      <c r="K680" s="238">
        <v>17001203</v>
      </c>
      <c r="M680" s="238">
        <v>3</v>
      </c>
      <c r="N680" s="238">
        <v>15</v>
      </c>
      <c r="O680" s="238">
        <v>2017</v>
      </c>
      <c r="P680" s="238" t="s">
        <v>355</v>
      </c>
      <c r="Q680" s="238">
        <v>15</v>
      </c>
      <c r="R680" s="238" t="s">
        <v>356</v>
      </c>
      <c r="S680" s="238">
        <v>5</v>
      </c>
      <c r="T680" s="238">
        <v>0</v>
      </c>
      <c r="U680" s="238">
        <v>2</v>
      </c>
      <c r="V680" s="238">
        <v>12</v>
      </c>
      <c r="W680" s="238">
        <v>10</v>
      </c>
      <c r="X680" s="238">
        <v>2</v>
      </c>
      <c r="Y680" s="238">
        <v>1</v>
      </c>
      <c r="Z680" s="238">
        <v>1</v>
      </c>
      <c r="AB680" s="238">
        <v>1</v>
      </c>
      <c r="AC680" s="238">
        <v>98</v>
      </c>
      <c r="AD680" s="238" t="s">
        <v>581</v>
      </c>
      <c r="AF680" s="238" t="s">
        <v>426</v>
      </c>
      <c r="AG680" s="238">
        <v>7</v>
      </c>
      <c r="AH680" s="238">
        <v>2</v>
      </c>
      <c r="AI680" s="238">
        <v>2</v>
      </c>
      <c r="AJ680" s="238">
        <v>4</v>
      </c>
      <c r="AK680" s="238">
        <v>21</v>
      </c>
      <c r="AL680" s="238">
        <v>41</v>
      </c>
      <c r="AM680" s="238" t="s">
        <v>363</v>
      </c>
      <c r="AN680" s="238">
        <v>9</v>
      </c>
      <c r="AO680" s="238">
        <v>90</v>
      </c>
      <c r="AS680" s="238">
        <v>14</v>
      </c>
      <c r="AT680" s="238">
        <v>9</v>
      </c>
      <c r="AU680" s="238">
        <v>55</v>
      </c>
      <c r="AV680" s="238">
        <v>11</v>
      </c>
      <c r="AW680" s="238">
        <v>21</v>
      </c>
      <c r="AX680" s="238">
        <v>2</v>
      </c>
      <c r="AY680" s="238">
        <v>2</v>
      </c>
      <c r="AZ680" s="238">
        <v>4</v>
      </c>
      <c r="BA680" s="238">
        <v>21</v>
      </c>
      <c r="BB680" s="238">
        <v>72</v>
      </c>
      <c r="BC680" s="238" t="s">
        <v>354</v>
      </c>
      <c r="BD680" s="238">
        <v>5</v>
      </c>
      <c r="BE680" s="238">
        <v>1</v>
      </c>
      <c r="BI680" s="238">
        <v>14</v>
      </c>
      <c r="BJ680" s="238">
        <v>9</v>
      </c>
      <c r="BK680" s="238">
        <v>55</v>
      </c>
      <c r="BL680" s="238">
        <v>11</v>
      </c>
      <c r="BM680" s="238">
        <v>21</v>
      </c>
      <c r="CT680" s="238">
        <v>444831.89006100199</v>
      </c>
      <c r="CU680" s="238">
        <v>4971092.2476411099</v>
      </c>
      <c r="CV680" s="238">
        <v>44.891115769999999</v>
      </c>
      <c r="CW680" s="238">
        <v>-93.698644979999997</v>
      </c>
      <c r="CX680" s="238" t="s">
        <v>359</v>
      </c>
      <c r="CY680" s="238" t="s">
        <v>1345</v>
      </c>
    </row>
    <row r="681" spans="1:103" x14ac:dyDescent="0.25">
      <c r="A681" s="238">
        <v>10800494</v>
      </c>
      <c r="B681" s="238">
        <v>3</v>
      </c>
      <c r="C681" s="238">
        <v>7</v>
      </c>
      <c r="D681" s="238">
        <v>175.67500000000001</v>
      </c>
      <c r="E681" s="238">
        <v>27</v>
      </c>
      <c r="F681" s="238" t="s">
        <v>1119</v>
      </c>
      <c r="H681" s="238" t="s">
        <v>354</v>
      </c>
      <c r="I681" s="238">
        <v>25</v>
      </c>
      <c r="K681" s="238">
        <v>12004146</v>
      </c>
      <c r="L681" s="238">
        <v>122060035</v>
      </c>
      <c r="M681" s="238">
        <v>7</v>
      </c>
      <c r="N681" s="238">
        <v>24</v>
      </c>
      <c r="O681" s="238">
        <v>2012</v>
      </c>
      <c r="P681" s="238" t="s">
        <v>368</v>
      </c>
      <c r="Q681" s="238">
        <v>7</v>
      </c>
      <c r="S681" s="238">
        <v>5</v>
      </c>
      <c r="T681" s="238">
        <v>0</v>
      </c>
      <c r="U681" s="238">
        <v>2</v>
      </c>
      <c r="V681" s="238">
        <v>1</v>
      </c>
      <c r="W681" s="238">
        <v>10</v>
      </c>
      <c r="X681" s="238">
        <v>2</v>
      </c>
      <c r="Y681" s="238">
        <v>2</v>
      </c>
      <c r="Z681" s="238">
        <v>2</v>
      </c>
      <c r="AA681" s="238">
        <v>3</v>
      </c>
      <c r="AB681" s="238">
        <v>2</v>
      </c>
      <c r="AC681" s="238">
        <v>98</v>
      </c>
      <c r="AD681" s="238" t="s">
        <v>424</v>
      </c>
      <c r="AE681" s="238" t="s">
        <v>1302</v>
      </c>
      <c r="AF681" s="238" t="s">
        <v>426</v>
      </c>
      <c r="AG681" s="238">
        <v>7</v>
      </c>
      <c r="AH681" s="238">
        <v>2</v>
      </c>
      <c r="AI681" s="238">
        <v>2</v>
      </c>
      <c r="AJ681" s="238">
        <v>3</v>
      </c>
      <c r="AK681" s="238">
        <v>26</v>
      </c>
      <c r="AL681" s="238">
        <v>38</v>
      </c>
      <c r="AM681" s="238" t="s">
        <v>354</v>
      </c>
      <c r="AN681" s="238">
        <v>5</v>
      </c>
      <c r="AO681" s="238">
        <v>1</v>
      </c>
      <c r="AS681" s="238">
        <v>7</v>
      </c>
      <c r="AT681" s="238">
        <v>98</v>
      </c>
      <c r="AU681" s="238">
        <v>55</v>
      </c>
      <c r="AV681" s="238">
        <v>11</v>
      </c>
      <c r="AW681" s="238">
        <v>22</v>
      </c>
      <c r="AX681" s="238">
        <v>2</v>
      </c>
      <c r="AY681" s="238">
        <v>2</v>
      </c>
      <c r="AZ681" s="238">
        <v>3</v>
      </c>
      <c r="BA681" s="238">
        <v>26</v>
      </c>
      <c r="BB681" s="238">
        <v>19</v>
      </c>
      <c r="BC681" s="238" t="s">
        <v>363</v>
      </c>
      <c r="BD681" s="238">
        <v>5</v>
      </c>
      <c r="BI681" s="238">
        <v>7</v>
      </c>
      <c r="BJ681" s="238">
        <v>98</v>
      </c>
      <c r="BK681" s="238">
        <v>55</v>
      </c>
      <c r="BL681" s="238">
        <v>11</v>
      </c>
      <c r="BM681" s="238">
        <v>22</v>
      </c>
      <c r="CT681" s="238">
        <v>444882</v>
      </c>
      <c r="CU681" s="238">
        <v>4971095</v>
      </c>
      <c r="CV681" s="238">
        <v>44.891145899999998</v>
      </c>
      <c r="CW681" s="238">
        <v>-93.698015600000005</v>
      </c>
      <c r="CX681" s="238" t="s">
        <v>359</v>
      </c>
      <c r="CY681" s="238" t="s">
        <v>1346</v>
      </c>
    </row>
    <row r="682" spans="1:103" x14ac:dyDescent="0.25">
      <c r="A682" s="238">
        <v>10841831</v>
      </c>
      <c r="B682" s="238">
        <v>3</v>
      </c>
      <c r="C682" s="238">
        <v>7</v>
      </c>
      <c r="D682" s="238">
        <v>175.744</v>
      </c>
      <c r="E682" s="238">
        <v>27</v>
      </c>
      <c r="F682" s="238" t="s">
        <v>1119</v>
      </c>
      <c r="H682" s="238" t="s">
        <v>354</v>
      </c>
      <c r="I682" s="238">
        <v>25</v>
      </c>
      <c r="K682" s="238">
        <v>12006875</v>
      </c>
      <c r="L682" s="238">
        <v>123540169</v>
      </c>
      <c r="M682" s="238">
        <v>12</v>
      </c>
      <c r="N682" s="238">
        <v>19</v>
      </c>
      <c r="O682" s="238">
        <v>2012</v>
      </c>
      <c r="P682" s="238" t="s">
        <v>355</v>
      </c>
      <c r="Q682" s="238">
        <v>18</v>
      </c>
      <c r="S682" s="238">
        <v>5</v>
      </c>
      <c r="T682" s="238">
        <v>0</v>
      </c>
      <c r="U682" s="238">
        <v>1</v>
      </c>
      <c r="V682" s="238">
        <v>8</v>
      </c>
      <c r="W682" s="238">
        <v>16</v>
      </c>
      <c r="X682" s="238">
        <v>2</v>
      </c>
      <c r="Y682" s="238">
        <v>6</v>
      </c>
      <c r="Z682" s="238">
        <v>1</v>
      </c>
      <c r="AB682" s="238">
        <v>1</v>
      </c>
      <c r="AC682" s="238">
        <v>98</v>
      </c>
      <c r="AD682" s="238" t="s">
        <v>1347</v>
      </c>
      <c r="AE682" s="238" t="s">
        <v>1302</v>
      </c>
      <c r="AF682" s="238" t="s">
        <v>426</v>
      </c>
      <c r="AG682" s="238">
        <v>4</v>
      </c>
      <c r="AH682" s="238">
        <v>2</v>
      </c>
      <c r="AI682" s="238">
        <v>4</v>
      </c>
      <c r="AJ682" s="238">
        <v>4</v>
      </c>
      <c r="AK682" s="238">
        <v>21</v>
      </c>
      <c r="AL682" s="238">
        <v>61</v>
      </c>
      <c r="AM682" s="238" t="s">
        <v>363</v>
      </c>
      <c r="AN682" s="238">
        <v>5</v>
      </c>
      <c r="AO682" s="238">
        <v>1</v>
      </c>
      <c r="AS682" s="238">
        <v>7</v>
      </c>
      <c r="AT682" s="238">
        <v>98</v>
      </c>
      <c r="AU682" s="238">
        <v>55</v>
      </c>
      <c r="AV682" s="238">
        <v>11</v>
      </c>
      <c r="AW682" s="238">
        <v>20</v>
      </c>
      <c r="CT682" s="238">
        <v>444993</v>
      </c>
      <c r="CU682" s="238">
        <v>4971103</v>
      </c>
      <c r="CV682" s="238">
        <v>44.891224200000003</v>
      </c>
      <c r="CW682" s="238">
        <v>-93.696603600000003</v>
      </c>
      <c r="CX682" s="238" t="s">
        <v>359</v>
      </c>
      <c r="CY682" s="238" t="s">
        <v>1348</v>
      </c>
    </row>
    <row r="683" spans="1:103" x14ac:dyDescent="0.25">
      <c r="A683" s="238">
        <v>521941</v>
      </c>
      <c r="B683" s="238">
        <v>3</v>
      </c>
      <c r="C683" s="238">
        <v>7</v>
      </c>
      <c r="D683" s="238">
        <v>175.755</v>
      </c>
      <c r="E683" s="238">
        <v>27</v>
      </c>
      <c r="F683" s="238" t="s">
        <v>1119</v>
      </c>
      <c r="H683" s="238" t="s">
        <v>354</v>
      </c>
      <c r="I683" s="238">
        <v>25</v>
      </c>
      <c r="K683" s="238">
        <v>17005879</v>
      </c>
      <c r="M683" s="238">
        <v>12</v>
      </c>
      <c r="N683" s="238">
        <v>5</v>
      </c>
      <c r="O683" s="238">
        <v>2017</v>
      </c>
      <c r="P683" s="238" t="s">
        <v>368</v>
      </c>
      <c r="Q683" s="238">
        <v>8</v>
      </c>
      <c r="R683" s="238" t="s">
        <v>356</v>
      </c>
      <c r="S683" s="238">
        <v>5</v>
      </c>
      <c r="T683" s="238">
        <v>0</v>
      </c>
      <c r="U683" s="238">
        <v>1</v>
      </c>
      <c r="W683" s="238">
        <v>83</v>
      </c>
      <c r="X683" s="238">
        <v>2</v>
      </c>
      <c r="Y683" s="238">
        <v>1</v>
      </c>
      <c r="Z683" s="238">
        <v>1</v>
      </c>
      <c r="AB683" s="238">
        <v>5</v>
      </c>
      <c r="AC683" s="238">
        <v>98</v>
      </c>
      <c r="AD683" s="238" t="s">
        <v>581</v>
      </c>
      <c r="AF683" s="238" t="s">
        <v>426</v>
      </c>
      <c r="AG683" s="238">
        <v>3</v>
      </c>
      <c r="AH683" s="238">
        <v>2</v>
      </c>
      <c r="AI683" s="238">
        <v>6</v>
      </c>
      <c r="AJ683" s="238">
        <v>4</v>
      </c>
      <c r="AK683" s="238">
        <v>21</v>
      </c>
      <c r="AL683" s="238">
        <v>27</v>
      </c>
      <c r="AM683" s="238" t="s">
        <v>354</v>
      </c>
      <c r="AN683" s="238">
        <v>5</v>
      </c>
      <c r="AO683" s="238">
        <v>62</v>
      </c>
      <c r="AS683" s="238">
        <v>12</v>
      </c>
      <c r="AT683" s="238">
        <v>98</v>
      </c>
      <c r="AU683" s="238">
        <v>55</v>
      </c>
      <c r="AV683" s="238">
        <v>11</v>
      </c>
      <c r="AW683" s="238">
        <v>23</v>
      </c>
      <c r="CT683" s="238">
        <v>445019.78511614201</v>
      </c>
      <c r="CU683" s="238">
        <v>4971115.8653319804</v>
      </c>
      <c r="CV683" s="238">
        <v>44.891342889999997</v>
      </c>
      <c r="CW683" s="238">
        <v>-93.696268230000001</v>
      </c>
      <c r="CX683" s="238" t="s">
        <v>359</v>
      </c>
      <c r="CY683" s="238" t="s">
        <v>1349</v>
      </c>
    </row>
    <row r="684" spans="1:103" x14ac:dyDescent="0.25">
      <c r="A684" s="238">
        <v>607430</v>
      </c>
      <c r="B684" s="238">
        <v>3</v>
      </c>
      <c r="C684" s="238">
        <v>7</v>
      </c>
      <c r="D684" s="238">
        <v>175.797</v>
      </c>
      <c r="E684" s="238">
        <v>27</v>
      </c>
      <c r="F684" s="238" t="s">
        <v>1119</v>
      </c>
      <c r="H684" s="238" t="s">
        <v>354</v>
      </c>
      <c r="I684" s="238">
        <v>25</v>
      </c>
      <c r="K684" s="238">
        <v>18003186</v>
      </c>
      <c r="M684" s="238">
        <v>6</v>
      </c>
      <c r="N684" s="238">
        <v>28</v>
      </c>
      <c r="O684" s="238">
        <v>2018</v>
      </c>
      <c r="P684" s="238" t="s">
        <v>384</v>
      </c>
      <c r="Q684" s="238">
        <v>15</v>
      </c>
      <c r="S684" s="238">
        <v>4</v>
      </c>
      <c r="T684" s="238">
        <v>0</v>
      </c>
      <c r="U684" s="238">
        <v>2</v>
      </c>
      <c r="V684" s="238">
        <v>12</v>
      </c>
      <c r="W684" s="238">
        <v>10</v>
      </c>
      <c r="X684" s="238">
        <v>2</v>
      </c>
      <c r="Y684" s="238">
        <v>1</v>
      </c>
      <c r="Z684" s="238">
        <v>1</v>
      </c>
      <c r="AB684" s="238">
        <v>1</v>
      </c>
      <c r="AC684" s="238">
        <v>98</v>
      </c>
      <c r="AD684" s="238" t="s">
        <v>581</v>
      </c>
      <c r="AF684" s="238" t="s">
        <v>426</v>
      </c>
      <c r="AG684" s="238">
        <v>7</v>
      </c>
      <c r="AH684" s="238">
        <v>2</v>
      </c>
      <c r="AI684" s="238">
        <v>4</v>
      </c>
      <c r="AJ684" s="238">
        <v>4</v>
      </c>
      <c r="AK684" s="238">
        <v>21</v>
      </c>
      <c r="AL684" s="238">
        <v>18</v>
      </c>
      <c r="AM684" s="238" t="s">
        <v>354</v>
      </c>
      <c r="AN684" s="238">
        <v>5</v>
      </c>
      <c r="AO684" s="238">
        <v>4</v>
      </c>
      <c r="AS684" s="238">
        <v>12</v>
      </c>
      <c r="AT684" s="238">
        <v>9</v>
      </c>
      <c r="AV684" s="238">
        <v>11</v>
      </c>
      <c r="AW684" s="238">
        <v>21</v>
      </c>
      <c r="AX684" s="238">
        <v>2</v>
      </c>
      <c r="AY684" s="238">
        <v>6</v>
      </c>
      <c r="AZ684" s="238">
        <v>4</v>
      </c>
      <c r="BA684" s="238">
        <v>21</v>
      </c>
      <c r="BB684" s="238">
        <v>33</v>
      </c>
      <c r="BC684" s="238" t="s">
        <v>354</v>
      </c>
      <c r="BD684" s="238">
        <v>5</v>
      </c>
      <c r="BE684" s="238">
        <v>1</v>
      </c>
      <c r="BI684" s="238">
        <v>12</v>
      </c>
      <c r="BJ684" s="238">
        <v>9</v>
      </c>
      <c r="BK684" s="238">
        <v>55</v>
      </c>
      <c r="BL684" s="238">
        <v>11</v>
      </c>
      <c r="BM684" s="238">
        <v>21</v>
      </c>
      <c r="CT684" s="238">
        <v>445077.33535690198</v>
      </c>
      <c r="CU684" s="238">
        <v>4971108.6137427203</v>
      </c>
      <c r="CV684" s="238">
        <v>44.891282060000002</v>
      </c>
      <c r="CW684" s="238">
        <v>-93.695538679999999</v>
      </c>
      <c r="CX684" s="238" t="s">
        <v>359</v>
      </c>
      <c r="CY684" s="238" t="s">
        <v>1350</v>
      </c>
    </row>
    <row r="685" spans="1:103" x14ac:dyDescent="0.25">
      <c r="A685" s="238">
        <v>10755214</v>
      </c>
      <c r="B685" s="238">
        <v>3</v>
      </c>
      <c r="C685" s="238">
        <v>7</v>
      </c>
      <c r="D685" s="238">
        <v>175.84299999999999</v>
      </c>
      <c r="E685" s="238">
        <v>27</v>
      </c>
      <c r="F685" s="238" t="s">
        <v>1119</v>
      </c>
      <c r="H685" s="238" t="s">
        <v>354</v>
      </c>
      <c r="I685" s="238">
        <v>25</v>
      </c>
      <c r="K685" s="238">
        <v>11511914</v>
      </c>
      <c r="L685" s="238">
        <v>113360289</v>
      </c>
      <c r="M685" s="238">
        <v>12</v>
      </c>
      <c r="N685" s="238">
        <v>1</v>
      </c>
      <c r="O685" s="238">
        <v>2011</v>
      </c>
      <c r="P685" s="238" t="s">
        <v>384</v>
      </c>
      <c r="Q685" s="238">
        <v>17</v>
      </c>
      <c r="R685" s="238" t="s">
        <v>356</v>
      </c>
      <c r="S685" s="238">
        <v>5</v>
      </c>
      <c r="T685" s="238">
        <v>0</v>
      </c>
      <c r="U685" s="238">
        <v>2</v>
      </c>
      <c r="V685" s="238">
        <v>11</v>
      </c>
      <c r="W685" s="238">
        <v>10</v>
      </c>
      <c r="X685" s="238">
        <v>2</v>
      </c>
      <c r="Y685" s="238">
        <v>6</v>
      </c>
      <c r="Z685" s="238">
        <v>1</v>
      </c>
      <c r="AB685" s="238">
        <v>1</v>
      </c>
      <c r="AC685" s="238">
        <v>98</v>
      </c>
      <c r="AD685" s="238" t="s">
        <v>481</v>
      </c>
      <c r="AE685" s="238">
        <v>44</v>
      </c>
      <c r="AF685" s="238" t="s">
        <v>426</v>
      </c>
      <c r="AG685" s="238">
        <v>6</v>
      </c>
      <c r="AH685" s="238">
        <v>2</v>
      </c>
      <c r="AI685" s="238">
        <v>4</v>
      </c>
      <c r="AJ685" s="238">
        <v>4</v>
      </c>
      <c r="AK685" s="238">
        <v>21</v>
      </c>
      <c r="AL685" s="238">
        <v>72</v>
      </c>
      <c r="AM685" s="238" t="s">
        <v>363</v>
      </c>
      <c r="AN685" s="238">
        <v>5</v>
      </c>
      <c r="AO685" s="238">
        <v>15</v>
      </c>
      <c r="AS685" s="238">
        <v>7</v>
      </c>
      <c r="AT685" s="238">
        <v>98</v>
      </c>
      <c r="AU685" s="238">
        <v>55</v>
      </c>
      <c r="AV685" s="238">
        <v>11</v>
      </c>
      <c r="AW685" s="238">
        <v>21</v>
      </c>
      <c r="AX685" s="238">
        <v>2</v>
      </c>
      <c r="AY685" s="238">
        <v>2</v>
      </c>
      <c r="AZ685" s="238">
        <v>3</v>
      </c>
      <c r="BA685" s="238">
        <v>21</v>
      </c>
      <c r="BB685" s="238">
        <v>29</v>
      </c>
      <c r="BC685" s="238" t="s">
        <v>363</v>
      </c>
      <c r="BD685" s="238">
        <v>5</v>
      </c>
      <c r="BE685" s="238">
        <v>1</v>
      </c>
      <c r="BI685" s="238">
        <v>7</v>
      </c>
      <c r="BJ685" s="238">
        <v>98</v>
      </c>
      <c r="BK685" s="238">
        <v>55</v>
      </c>
      <c r="BL685" s="238">
        <v>11</v>
      </c>
      <c r="BM685" s="238">
        <v>21</v>
      </c>
      <c r="CT685" s="238">
        <v>445151</v>
      </c>
      <c r="CU685" s="238">
        <v>4971111</v>
      </c>
      <c r="CV685" s="238">
        <v>44.891305799999998</v>
      </c>
      <c r="CW685" s="238">
        <v>-93.694602799999998</v>
      </c>
      <c r="CX685" s="238" t="s">
        <v>359</v>
      </c>
      <c r="CY685" s="238" t="s">
        <v>1351</v>
      </c>
    </row>
    <row r="686" spans="1:103" x14ac:dyDescent="0.25">
      <c r="A686" s="238">
        <v>10750386</v>
      </c>
      <c r="B686" s="238">
        <v>3</v>
      </c>
      <c r="C686" s="238">
        <v>7</v>
      </c>
      <c r="D686" s="238">
        <v>175.852</v>
      </c>
      <c r="E686" s="238">
        <v>27</v>
      </c>
      <c r="F686" s="238" t="s">
        <v>1119</v>
      </c>
      <c r="H686" s="238" t="s">
        <v>354</v>
      </c>
      <c r="I686" s="238">
        <v>25</v>
      </c>
      <c r="L686" s="238">
        <v>112970129</v>
      </c>
      <c r="M686" s="238">
        <v>9</v>
      </c>
      <c r="N686" s="238">
        <v>17</v>
      </c>
      <c r="O686" s="238">
        <v>2011</v>
      </c>
      <c r="P686" s="238" t="s">
        <v>364</v>
      </c>
      <c r="Q686" s="238">
        <v>20</v>
      </c>
      <c r="S686" s="238">
        <v>5</v>
      </c>
      <c r="T686" s="238">
        <v>0</v>
      </c>
      <c r="U686" s="238">
        <v>1</v>
      </c>
      <c r="V686" s="238">
        <v>90</v>
      </c>
      <c r="W686" s="238">
        <v>16</v>
      </c>
      <c r="Y686" s="238">
        <v>3</v>
      </c>
      <c r="Z686" s="238">
        <v>1</v>
      </c>
      <c r="AB686" s="238">
        <v>1</v>
      </c>
      <c r="AC686" s="238">
        <v>98</v>
      </c>
      <c r="AF686" s="238" t="s">
        <v>426</v>
      </c>
      <c r="AG686" s="238">
        <v>4</v>
      </c>
      <c r="AH686" s="238">
        <v>2</v>
      </c>
      <c r="AI686" s="238">
        <v>4</v>
      </c>
      <c r="AJ686" s="238">
        <v>3</v>
      </c>
      <c r="AK686" s="238">
        <v>21</v>
      </c>
      <c r="AL686" s="238">
        <v>67</v>
      </c>
      <c r="AM686" s="238" t="s">
        <v>363</v>
      </c>
      <c r="AT686" s="238">
        <v>98</v>
      </c>
      <c r="AU686" s="238">
        <v>55</v>
      </c>
      <c r="CT686" s="238">
        <v>445167</v>
      </c>
      <c r="CU686" s="238">
        <v>4971111</v>
      </c>
      <c r="CV686" s="238">
        <v>44.891314000000001</v>
      </c>
      <c r="CW686" s="238">
        <v>-93.694400799999997</v>
      </c>
      <c r="CX686" s="238" t="s">
        <v>359</v>
      </c>
    </row>
    <row r="687" spans="1:103" x14ac:dyDescent="0.25">
      <c r="A687" s="238">
        <v>637026</v>
      </c>
      <c r="B687" s="238">
        <v>3</v>
      </c>
      <c r="C687" s="238">
        <v>7</v>
      </c>
      <c r="D687" s="238">
        <v>175.87299999999999</v>
      </c>
      <c r="E687" s="238">
        <v>27</v>
      </c>
      <c r="F687" s="238" t="s">
        <v>1119</v>
      </c>
      <c r="H687" s="238" t="s">
        <v>354</v>
      </c>
      <c r="I687" s="238">
        <v>25</v>
      </c>
      <c r="K687" s="238">
        <v>18030205</v>
      </c>
      <c r="M687" s="238">
        <v>9</v>
      </c>
      <c r="N687" s="238">
        <v>24</v>
      </c>
      <c r="O687" s="238">
        <v>2018</v>
      </c>
      <c r="P687" s="238" t="s">
        <v>361</v>
      </c>
      <c r="Q687" s="238">
        <v>6</v>
      </c>
      <c r="S687" s="238">
        <v>5</v>
      </c>
      <c r="T687" s="238">
        <v>0</v>
      </c>
      <c r="U687" s="238">
        <v>1</v>
      </c>
      <c r="W687" s="238">
        <v>16</v>
      </c>
      <c r="X687" s="238">
        <v>2</v>
      </c>
      <c r="Y687" s="238">
        <v>2</v>
      </c>
      <c r="Z687" s="238">
        <v>2</v>
      </c>
      <c r="AB687" s="238">
        <v>1</v>
      </c>
      <c r="AC687" s="238">
        <v>98</v>
      </c>
      <c r="AD687" s="238" t="s">
        <v>581</v>
      </c>
      <c r="AF687" s="238" t="s">
        <v>426</v>
      </c>
      <c r="AG687" s="238">
        <v>4</v>
      </c>
      <c r="AH687" s="238">
        <v>2</v>
      </c>
      <c r="AI687" s="238">
        <v>2</v>
      </c>
      <c r="AJ687" s="238">
        <v>3</v>
      </c>
      <c r="AK687" s="238">
        <v>21</v>
      </c>
      <c r="AL687" s="238">
        <v>56</v>
      </c>
      <c r="AM687" s="238" t="s">
        <v>363</v>
      </c>
      <c r="AN687" s="238">
        <v>5</v>
      </c>
      <c r="AO687" s="238">
        <v>1</v>
      </c>
      <c r="AS687" s="238">
        <v>12</v>
      </c>
      <c r="AT687" s="238">
        <v>9</v>
      </c>
      <c r="AU687" s="238">
        <v>60</v>
      </c>
      <c r="AV687" s="238">
        <v>11</v>
      </c>
      <c r="AW687" s="238">
        <v>21</v>
      </c>
      <c r="CT687" s="238">
        <v>445200.92955757299</v>
      </c>
      <c r="CU687" s="238">
        <v>4971107.4038783703</v>
      </c>
      <c r="CV687" s="238">
        <v>44.891280690000002</v>
      </c>
      <c r="CW687" s="238">
        <v>-93.693973479999997</v>
      </c>
      <c r="CX687" s="238" t="s">
        <v>359</v>
      </c>
      <c r="CY687" s="238" t="s">
        <v>1352</v>
      </c>
    </row>
    <row r="688" spans="1:103" x14ac:dyDescent="0.25">
      <c r="A688" s="238">
        <v>10988399</v>
      </c>
      <c r="B688" s="238">
        <v>3</v>
      </c>
      <c r="C688" s="238">
        <v>7</v>
      </c>
      <c r="D688" s="238">
        <v>175.99199999999999</v>
      </c>
      <c r="E688" s="238">
        <v>27</v>
      </c>
      <c r="F688" s="238" t="s">
        <v>1119</v>
      </c>
      <c r="H688" s="238" t="s">
        <v>354</v>
      </c>
      <c r="I688" s="238">
        <v>25</v>
      </c>
      <c r="K688" s="238">
        <v>14005318</v>
      </c>
      <c r="L688" s="238">
        <v>142930032</v>
      </c>
      <c r="M688" s="238">
        <v>10</v>
      </c>
      <c r="N688" s="238">
        <v>20</v>
      </c>
      <c r="O688" s="238">
        <v>2014</v>
      </c>
      <c r="P688" s="238" t="s">
        <v>361</v>
      </c>
      <c r="Q688" s="238">
        <v>6</v>
      </c>
      <c r="S688" s="238">
        <v>5</v>
      </c>
      <c r="T688" s="238">
        <v>0</v>
      </c>
      <c r="U688" s="238">
        <v>1</v>
      </c>
      <c r="V688" s="238">
        <v>8</v>
      </c>
      <c r="W688" s="238">
        <v>16</v>
      </c>
      <c r="X688" s="238">
        <v>2</v>
      </c>
      <c r="Y688" s="238">
        <v>6</v>
      </c>
      <c r="Z688" s="238">
        <v>2</v>
      </c>
      <c r="AB688" s="238">
        <v>1</v>
      </c>
      <c r="AC688" s="238">
        <v>98</v>
      </c>
      <c r="AD688" s="238" t="s">
        <v>1129</v>
      </c>
      <c r="AE688" s="238" t="s">
        <v>1302</v>
      </c>
      <c r="AF688" s="238" t="s">
        <v>426</v>
      </c>
      <c r="AG688" s="238">
        <v>4</v>
      </c>
      <c r="AH688" s="238">
        <v>2</v>
      </c>
      <c r="AI688" s="238">
        <v>2</v>
      </c>
      <c r="AJ688" s="238">
        <v>3</v>
      </c>
      <c r="AK688" s="238">
        <v>21</v>
      </c>
      <c r="AL688" s="238">
        <v>53</v>
      </c>
      <c r="AM688" s="238" t="s">
        <v>363</v>
      </c>
      <c r="AN688" s="238">
        <v>5</v>
      </c>
      <c r="AO688" s="238">
        <v>1</v>
      </c>
      <c r="AS688" s="238">
        <v>7</v>
      </c>
      <c r="AT688" s="238">
        <v>98</v>
      </c>
      <c r="AU688" s="238">
        <v>55</v>
      </c>
      <c r="AV688" s="238">
        <v>11</v>
      </c>
      <c r="AW688" s="238">
        <v>22</v>
      </c>
      <c r="CT688" s="238">
        <v>445392</v>
      </c>
      <c r="CU688" s="238">
        <v>4971110</v>
      </c>
      <c r="CV688" s="238">
        <v>44.891322199999998</v>
      </c>
      <c r="CW688" s="238">
        <v>-93.691553900000002</v>
      </c>
      <c r="CX688" s="238" t="s">
        <v>359</v>
      </c>
      <c r="CY688" s="238" t="s">
        <v>1353</v>
      </c>
    </row>
    <row r="689" spans="1:103" x14ac:dyDescent="0.25">
      <c r="A689" s="238">
        <v>782173</v>
      </c>
      <c r="B689" s="238">
        <v>3</v>
      </c>
      <c r="C689" s="238">
        <v>7</v>
      </c>
      <c r="D689" s="238">
        <v>176.04400000000001</v>
      </c>
      <c r="E689" s="238">
        <v>27</v>
      </c>
      <c r="F689" s="238" t="s">
        <v>1119</v>
      </c>
      <c r="H689" s="238" t="s">
        <v>354</v>
      </c>
      <c r="I689" s="238">
        <v>25</v>
      </c>
      <c r="K689" s="238">
        <v>20000305</v>
      </c>
      <c r="L689" s="238">
        <v>200210316</v>
      </c>
      <c r="M689" s="238">
        <v>1</v>
      </c>
      <c r="N689" s="238">
        <v>21</v>
      </c>
      <c r="O689" s="238">
        <v>2020</v>
      </c>
      <c r="P689" s="238" t="s">
        <v>368</v>
      </c>
      <c r="Q689" s="238">
        <v>12</v>
      </c>
      <c r="S689" s="238">
        <v>3</v>
      </c>
      <c r="T689" s="238">
        <v>0</v>
      </c>
      <c r="U689" s="238">
        <v>1</v>
      </c>
      <c r="W689" s="238">
        <v>50</v>
      </c>
      <c r="X689" s="238">
        <v>2</v>
      </c>
      <c r="Y689" s="238">
        <v>1</v>
      </c>
      <c r="Z689" s="238">
        <v>2</v>
      </c>
      <c r="AB689" s="238">
        <v>5</v>
      </c>
      <c r="AC689" s="238">
        <v>98</v>
      </c>
      <c r="AD689" s="238">
        <v>7</v>
      </c>
      <c r="AF689" s="238" t="s">
        <v>426</v>
      </c>
      <c r="AG689" s="238">
        <v>3</v>
      </c>
      <c r="AH689" s="238">
        <v>2</v>
      </c>
      <c r="AI689" s="238">
        <v>48</v>
      </c>
      <c r="AJ689" s="238">
        <v>4</v>
      </c>
      <c r="AK689" s="238">
        <v>21</v>
      </c>
      <c r="AL689" s="238">
        <v>36</v>
      </c>
      <c r="AM689" s="238" t="s">
        <v>354</v>
      </c>
      <c r="AN689" s="238">
        <v>5</v>
      </c>
      <c r="AO689" s="238">
        <v>1</v>
      </c>
      <c r="AS689" s="238">
        <v>12</v>
      </c>
      <c r="AT689" s="238">
        <v>9</v>
      </c>
      <c r="AU689" s="238">
        <v>55</v>
      </c>
      <c r="AV689" s="238">
        <v>11</v>
      </c>
      <c r="AW689" s="238">
        <v>21</v>
      </c>
      <c r="CT689" s="238">
        <v>445462.65798920498</v>
      </c>
      <c r="CU689" s="238">
        <v>4971110.8638546905</v>
      </c>
      <c r="CV689" s="238">
        <v>44.89133193</v>
      </c>
      <c r="CW689" s="238">
        <v>-93.690659569999994</v>
      </c>
      <c r="CX689" s="238" t="s">
        <v>359</v>
      </c>
      <c r="CY689" s="238" t="s">
        <v>1354</v>
      </c>
    </row>
    <row r="690" spans="1:103" x14ac:dyDescent="0.25">
      <c r="A690" s="238">
        <v>10799821</v>
      </c>
      <c r="B690" s="238">
        <v>3</v>
      </c>
      <c r="C690" s="238">
        <v>7</v>
      </c>
      <c r="D690" s="238">
        <v>176.34800000000001</v>
      </c>
      <c r="E690" s="238">
        <v>27</v>
      </c>
      <c r="F690" s="238" t="s">
        <v>1119</v>
      </c>
      <c r="H690" s="238" t="s">
        <v>354</v>
      </c>
      <c r="I690" s="238">
        <v>25</v>
      </c>
      <c r="K690" s="238">
        <v>12506599</v>
      </c>
      <c r="L690" s="238">
        <v>121940197</v>
      </c>
      <c r="M690" s="238">
        <v>7</v>
      </c>
      <c r="N690" s="238">
        <v>11</v>
      </c>
      <c r="O690" s="238">
        <v>2012</v>
      </c>
      <c r="P690" s="238" t="s">
        <v>355</v>
      </c>
      <c r="Q690" s="238">
        <v>7</v>
      </c>
      <c r="R690" s="238" t="s">
        <v>369</v>
      </c>
      <c r="S690" s="238">
        <v>3</v>
      </c>
      <c r="T690" s="238">
        <v>0</v>
      </c>
      <c r="U690" s="238">
        <v>2</v>
      </c>
      <c r="V690" s="238">
        <v>1</v>
      </c>
      <c r="W690" s="238">
        <v>10</v>
      </c>
      <c r="X690" s="238">
        <v>2</v>
      </c>
      <c r="Y690" s="238">
        <v>1</v>
      </c>
      <c r="Z690" s="238">
        <v>1</v>
      </c>
      <c r="AB690" s="238">
        <v>1</v>
      </c>
      <c r="AC690" s="238">
        <v>98</v>
      </c>
      <c r="AD690" s="238" t="s">
        <v>428</v>
      </c>
      <c r="AE690" s="238">
        <v>44</v>
      </c>
      <c r="AF690" s="238" t="s">
        <v>426</v>
      </c>
      <c r="AG690" s="238">
        <v>7</v>
      </c>
      <c r="AH690" s="238">
        <v>2</v>
      </c>
      <c r="AI690" s="238">
        <v>2</v>
      </c>
      <c r="AJ690" s="238">
        <v>3</v>
      </c>
      <c r="AK690" s="238">
        <v>21</v>
      </c>
      <c r="AL690" s="238">
        <v>23</v>
      </c>
      <c r="AM690" s="238" t="s">
        <v>363</v>
      </c>
      <c r="AN690" s="238">
        <v>5</v>
      </c>
      <c r="AO690" s="238">
        <v>15</v>
      </c>
      <c r="AS690" s="238">
        <v>7</v>
      </c>
      <c r="AT690" s="238">
        <v>98</v>
      </c>
      <c r="AU690" s="238">
        <v>55</v>
      </c>
      <c r="AV690" s="238">
        <v>11</v>
      </c>
      <c r="AW690" s="238">
        <v>21</v>
      </c>
      <c r="AX690" s="238">
        <v>2</v>
      </c>
      <c r="AY690" s="238">
        <v>31</v>
      </c>
      <c r="AZ690" s="238">
        <v>3</v>
      </c>
      <c r="BA690" s="238">
        <v>21</v>
      </c>
      <c r="BB690" s="238">
        <v>63</v>
      </c>
      <c r="BC690" s="238" t="s">
        <v>354</v>
      </c>
      <c r="BD690" s="238">
        <v>5</v>
      </c>
      <c r="BE690" s="238">
        <v>1</v>
      </c>
      <c r="BI690" s="238">
        <v>7</v>
      </c>
      <c r="BJ690" s="238">
        <v>98</v>
      </c>
      <c r="BK690" s="238">
        <v>55</v>
      </c>
      <c r="BL690" s="238">
        <v>11</v>
      </c>
      <c r="BM690" s="238">
        <v>21</v>
      </c>
      <c r="CT690" s="238">
        <v>445959</v>
      </c>
      <c r="CU690" s="238">
        <v>4971176</v>
      </c>
      <c r="CV690" s="238">
        <v>44.891956999999998</v>
      </c>
      <c r="CW690" s="238">
        <v>-93.684376599999993</v>
      </c>
      <c r="CX690" s="238" t="s">
        <v>359</v>
      </c>
      <c r="CY690" s="238" t="s">
        <v>1355</v>
      </c>
    </row>
    <row r="691" spans="1:103" x14ac:dyDescent="0.25">
      <c r="A691" s="238">
        <v>10957640</v>
      </c>
      <c r="B691" s="238">
        <v>3</v>
      </c>
      <c r="C691" s="238">
        <v>7</v>
      </c>
      <c r="D691" s="238">
        <v>176.34800000000001</v>
      </c>
      <c r="E691" s="238">
        <v>27</v>
      </c>
      <c r="F691" s="238" t="s">
        <v>1119</v>
      </c>
      <c r="H691" s="238" t="s">
        <v>354</v>
      </c>
      <c r="I691" s="238">
        <v>25</v>
      </c>
      <c r="K691" s="238">
        <v>14002226</v>
      </c>
      <c r="L691" s="238">
        <v>141300131</v>
      </c>
      <c r="M691" s="238">
        <v>5</v>
      </c>
      <c r="N691" s="238">
        <v>10</v>
      </c>
      <c r="O691" s="238">
        <v>2014</v>
      </c>
      <c r="P691" s="238" t="s">
        <v>364</v>
      </c>
      <c r="Q691" s="238">
        <v>21</v>
      </c>
      <c r="S691" s="238">
        <v>5</v>
      </c>
      <c r="T691" s="238">
        <v>0</v>
      </c>
      <c r="U691" s="238">
        <v>1</v>
      </c>
      <c r="V691" s="238">
        <v>8</v>
      </c>
      <c r="W691" s="238">
        <v>16</v>
      </c>
      <c r="X691" s="238">
        <v>2</v>
      </c>
      <c r="Y691" s="238">
        <v>6</v>
      </c>
      <c r="Z691" s="238">
        <v>3</v>
      </c>
      <c r="AB691" s="238">
        <v>2</v>
      </c>
      <c r="AC691" s="238">
        <v>98</v>
      </c>
      <c r="AD691" s="238" t="s">
        <v>1129</v>
      </c>
      <c r="AE691" s="238" t="s">
        <v>1356</v>
      </c>
      <c r="AF691" s="238" t="s">
        <v>426</v>
      </c>
      <c r="AG691" s="238">
        <v>4</v>
      </c>
      <c r="AH691" s="238">
        <v>2</v>
      </c>
      <c r="AI691" s="238">
        <v>2</v>
      </c>
      <c r="AJ691" s="238">
        <v>3</v>
      </c>
      <c r="AK691" s="238">
        <v>21</v>
      </c>
      <c r="AL691" s="238">
        <v>57</v>
      </c>
      <c r="AM691" s="238" t="s">
        <v>363</v>
      </c>
      <c r="AN691" s="238">
        <v>5</v>
      </c>
      <c r="AO691" s="238">
        <v>1</v>
      </c>
      <c r="AS691" s="238">
        <v>7</v>
      </c>
      <c r="AT691" s="238">
        <v>98</v>
      </c>
      <c r="AU691" s="238">
        <v>55</v>
      </c>
      <c r="AV691" s="238">
        <v>10</v>
      </c>
      <c r="AW691" s="238">
        <v>20</v>
      </c>
      <c r="CT691" s="238">
        <v>445959</v>
      </c>
      <c r="CU691" s="238">
        <v>4971176</v>
      </c>
      <c r="CV691" s="238">
        <v>44.891956999999998</v>
      </c>
      <c r="CW691" s="238">
        <v>-93.684376599999993</v>
      </c>
      <c r="CX691" s="238" t="s">
        <v>359</v>
      </c>
      <c r="CY691" s="238" t="s">
        <v>1357</v>
      </c>
    </row>
    <row r="692" spans="1:103" x14ac:dyDescent="0.25">
      <c r="A692" s="238">
        <v>385948</v>
      </c>
      <c r="B692" s="238">
        <v>3</v>
      </c>
      <c r="C692" s="238">
        <v>7</v>
      </c>
      <c r="D692" s="238">
        <v>176.358</v>
      </c>
      <c r="E692" s="238">
        <v>27</v>
      </c>
      <c r="F692" s="238" t="s">
        <v>1119</v>
      </c>
      <c r="H692" s="238" t="s">
        <v>354</v>
      </c>
      <c r="I692" s="238">
        <v>25</v>
      </c>
      <c r="K692" s="238">
        <v>16004473</v>
      </c>
      <c r="M692" s="238">
        <v>10</v>
      </c>
      <c r="N692" s="238">
        <v>12</v>
      </c>
      <c r="O692" s="238">
        <v>2016</v>
      </c>
      <c r="P692" s="238" t="s">
        <v>355</v>
      </c>
      <c r="Q692" s="238">
        <v>7</v>
      </c>
      <c r="S692" s="238">
        <v>4</v>
      </c>
      <c r="T692" s="238">
        <v>0</v>
      </c>
      <c r="U692" s="238">
        <v>2</v>
      </c>
      <c r="V692" s="238">
        <v>12</v>
      </c>
      <c r="W692" s="238">
        <v>10</v>
      </c>
      <c r="X692" s="238">
        <v>2</v>
      </c>
      <c r="Y692" s="238">
        <v>2</v>
      </c>
      <c r="Z692" s="238">
        <v>2</v>
      </c>
      <c r="AB692" s="238">
        <v>1</v>
      </c>
      <c r="AC692" s="238">
        <v>98</v>
      </c>
      <c r="AD692" s="238" t="s">
        <v>581</v>
      </c>
      <c r="AF692" s="238" t="s">
        <v>426</v>
      </c>
      <c r="AG692" s="238">
        <v>7</v>
      </c>
      <c r="AH692" s="238">
        <v>2</v>
      </c>
      <c r="AI692" s="238">
        <v>2</v>
      </c>
      <c r="AJ692" s="238">
        <v>3</v>
      </c>
      <c r="AK692" s="238">
        <v>26</v>
      </c>
      <c r="AL692" s="238">
        <v>40</v>
      </c>
      <c r="AM692" s="238" t="s">
        <v>354</v>
      </c>
      <c r="AN692" s="238">
        <v>5</v>
      </c>
      <c r="AO692" s="238">
        <v>1</v>
      </c>
      <c r="AS692" s="238">
        <v>12</v>
      </c>
      <c r="AT692" s="238">
        <v>9</v>
      </c>
      <c r="AU692" s="238">
        <v>55</v>
      </c>
      <c r="AV692" s="238">
        <v>13</v>
      </c>
      <c r="AW692" s="238">
        <v>21</v>
      </c>
      <c r="AX692" s="238">
        <v>2</v>
      </c>
      <c r="AY692" s="238">
        <v>4</v>
      </c>
      <c r="AZ692" s="238">
        <v>3</v>
      </c>
      <c r="BA692" s="238">
        <v>26</v>
      </c>
      <c r="BB692" s="238">
        <v>60</v>
      </c>
      <c r="BC692" s="238" t="s">
        <v>363</v>
      </c>
      <c r="BD692" s="238">
        <v>5</v>
      </c>
      <c r="BE692" s="238">
        <v>1</v>
      </c>
      <c r="BI692" s="238">
        <v>12</v>
      </c>
      <c r="BJ692" s="238">
        <v>9</v>
      </c>
      <c r="BK692" s="238">
        <v>55</v>
      </c>
      <c r="BL692" s="238">
        <v>13</v>
      </c>
      <c r="BM692" s="238">
        <v>21</v>
      </c>
      <c r="CT692" s="238">
        <v>445985.47570150701</v>
      </c>
      <c r="CU692" s="238">
        <v>4971174.0255003804</v>
      </c>
      <c r="CV692" s="238">
        <v>44.891940320000003</v>
      </c>
      <c r="CW692" s="238">
        <v>-93.684045830000002</v>
      </c>
      <c r="CX692" s="238" t="s">
        <v>359</v>
      </c>
      <c r="CY692" s="238" t="s">
        <v>1358</v>
      </c>
    </row>
    <row r="693" spans="1:103" x14ac:dyDescent="0.25">
      <c r="A693" s="238">
        <v>738941</v>
      </c>
      <c r="B693" s="238">
        <v>3</v>
      </c>
      <c r="C693" s="238">
        <v>7</v>
      </c>
      <c r="D693" s="238">
        <v>176.36500000000001</v>
      </c>
      <c r="E693" s="238">
        <v>27</v>
      </c>
      <c r="F693" s="238" t="s">
        <v>1119</v>
      </c>
      <c r="H693" s="238" t="s">
        <v>354</v>
      </c>
      <c r="I693" s="238">
        <v>25</v>
      </c>
      <c r="K693" s="238">
        <v>19003678</v>
      </c>
      <c r="M693" s="238">
        <v>8</v>
      </c>
      <c r="N693" s="238">
        <v>7</v>
      </c>
      <c r="O693" s="238">
        <v>2019</v>
      </c>
      <c r="P693" s="238" t="s">
        <v>355</v>
      </c>
      <c r="Q693" s="238">
        <v>14</v>
      </c>
      <c r="S693" s="238">
        <v>4</v>
      </c>
      <c r="T693" s="238">
        <v>0</v>
      </c>
      <c r="U693" s="238">
        <v>2</v>
      </c>
      <c r="V693" s="238">
        <v>11</v>
      </c>
      <c r="W693" s="238">
        <v>10</v>
      </c>
      <c r="X693" s="238">
        <v>2</v>
      </c>
      <c r="Y693" s="238">
        <v>1</v>
      </c>
      <c r="Z693" s="238">
        <v>1</v>
      </c>
      <c r="AB693" s="238">
        <v>1</v>
      </c>
      <c r="AC693" s="238">
        <v>98</v>
      </c>
      <c r="AD693" s="238" t="s">
        <v>581</v>
      </c>
      <c r="AF693" s="238" t="s">
        <v>426</v>
      </c>
      <c r="AG693" s="238">
        <v>6</v>
      </c>
      <c r="AH693" s="238">
        <v>2</v>
      </c>
      <c r="AI693" s="238">
        <v>2</v>
      </c>
      <c r="AJ693" s="238">
        <v>4</v>
      </c>
      <c r="AK693" s="238">
        <v>21</v>
      </c>
      <c r="AL693" s="238">
        <v>37</v>
      </c>
      <c r="AM693" s="238" t="s">
        <v>354</v>
      </c>
      <c r="AN693" s="238">
        <v>5</v>
      </c>
      <c r="AO693" s="238">
        <v>74</v>
      </c>
      <c r="AS693" s="238">
        <v>12</v>
      </c>
      <c r="AT693" s="238">
        <v>9</v>
      </c>
      <c r="AU693" s="238">
        <v>55</v>
      </c>
      <c r="AV693" s="238">
        <v>11</v>
      </c>
      <c r="AW693" s="238">
        <v>21</v>
      </c>
      <c r="AX693" s="238">
        <v>2</v>
      </c>
      <c r="AY693" s="238">
        <v>49</v>
      </c>
      <c r="AZ693" s="238">
        <v>3</v>
      </c>
      <c r="BA693" s="238">
        <v>21</v>
      </c>
      <c r="BB693" s="238">
        <v>59</v>
      </c>
      <c r="BC693" s="238" t="s">
        <v>354</v>
      </c>
      <c r="BD693" s="238">
        <v>5</v>
      </c>
      <c r="BE693" s="238">
        <v>1</v>
      </c>
      <c r="BI693" s="238">
        <v>12</v>
      </c>
      <c r="BJ693" s="238">
        <v>9</v>
      </c>
      <c r="BK693" s="238">
        <v>55</v>
      </c>
      <c r="BL693" s="238">
        <v>11</v>
      </c>
      <c r="BM693" s="238">
        <v>21</v>
      </c>
      <c r="CT693" s="238">
        <v>445985.41344784299</v>
      </c>
      <c r="CU693" s="238">
        <v>4971186.4080621796</v>
      </c>
      <c r="CV693" s="238">
        <v>44.892051780000003</v>
      </c>
      <c r="CW693" s="238">
        <v>-93.684047939999999</v>
      </c>
      <c r="CX693" s="238" t="s">
        <v>359</v>
      </c>
      <c r="CY693" s="238" t="s">
        <v>1359</v>
      </c>
    </row>
    <row r="694" spans="1:103" x14ac:dyDescent="0.25">
      <c r="A694" s="238">
        <v>360756</v>
      </c>
      <c r="B694" s="238">
        <v>3</v>
      </c>
      <c r="C694" s="238">
        <v>7</v>
      </c>
      <c r="D694" s="238">
        <v>176.46799999999999</v>
      </c>
      <c r="E694" s="238">
        <v>27</v>
      </c>
      <c r="F694" s="238" t="s">
        <v>1119</v>
      </c>
      <c r="H694" s="238" t="s">
        <v>354</v>
      </c>
      <c r="I694" s="238">
        <v>25</v>
      </c>
      <c r="K694" s="238">
        <v>16002773</v>
      </c>
      <c r="M694" s="238">
        <v>6</v>
      </c>
      <c r="N694" s="238">
        <v>30</v>
      </c>
      <c r="O694" s="238">
        <v>2016</v>
      </c>
      <c r="P694" s="238" t="s">
        <v>384</v>
      </c>
      <c r="Q694" s="238">
        <v>21</v>
      </c>
      <c r="S694" s="238">
        <v>5</v>
      </c>
      <c r="T694" s="238">
        <v>0</v>
      </c>
      <c r="U694" s="238">
        <v>3</v>
      </c>
      <c r="V694" s="238">
        <v>11</v>
      </c>
      <c r="W694" s="238">
        <v>10</v>
      </c>
      <c r="X694" s="238">
        <v>2</v>
      </c>
      <c r="Y694" s="238">
        <v>2</v>
      </c>
      <c r="Z694" s="238">
        <v>1</v>
      </c>
      <c r="AB694" s="238">
        <v>1</v>
      </c>
      <c r="AD694" s="238" t="s">
        <v>581</v>
      </c>
      <c r="AF694" s="238" t="s">
        <v>426</v>
      </c>
      <c r="AG694" s="238">
        <v>6</v>
      </c>
      <c r="AH694" s="238">
        <v>2</v>
      </c>
      <c r="AI694" s="238">
        <v>3</v>
      </c>
      <c r="AJ694" s="238">
        <v>3</v>
      </c>
      <c r="AK694" s="238">
        <v>21</v>
      </c>
      <c r="AL694" s="238">
        <v>29</v>
      </c>
      <c r="AM694" s="238" t="s">
        <v>354</v>
      </c>
      <c r="AN694" s="238">
        <v>5</v>
      </c>
      <c r="AO694" s="238">
        <v>1</v>
      </c>
      <c r="AS694" s="238">
        <v>12</v>
      </c>
      <c r="AT694" s="238">
        <v>9</v>
      </c>
      <c r="AU694" s="238">
        <v>55</v>
      </c>
      <c r="AV694" s="238">
        <v>11</v>
      </c>
      <c r="AW694" s="238">
        <v>24</v>
      </c>
      <c r="AX694" s="238">
        <v>2</v>
      </c>
      <c r="AY694" s="238">
        <v>2</v>
      </c>
      <c r="AZ694" s="238">
        <v>4</v>
      </c>
      <c r="BA694" s="238">
        <v>21</v>
      </c>
      <c r="BB694" s="238">
        <v>23</v>
      </c>
      <c r="BC694" s="238" t="s">
        <v>354</v>
      </c>
      <c r="BD694" s="238">
        <v>5</v>
      </c>
      <c r="BE694" s="238">
        <v>1</v>
      </c>
      <c r="BI694" s="238">
        <v>12</v>
      </c>
      <c r="BJ694" s="238">
        <v>9</v>
      </c>
      <c r="BK694" s="238">
        <v>55</v>
      </c>
      <c r="BL694" s="238">
        <v>11</v>
      </c>
      <c r="BM694" s="238">
        <v>23</v>
      </c>
      <c r="BN694" s="238">
        <v>2</v>
      </c>
      <c r="BO694" s="238">
        <v>2</v>
      </c>
      <c r="BP694" s="238">
        <v>4</v>
      </c>
      <c r="BQ694" s="238">
        <v>21</v>
      </c>
      <c r="BR694" s="238">
        <v>54</v>
      </c>
      <c r="BS694" s="238" t="s">
        <v>363</v>
      </c>
      <c r="BT694" s="238">
        <v>5</v>
      </c>
      <c r="BU694" s="238">
        <v>1</v>
      </c>
      <c r="BY694" s="238">
        <v>12</v>
      </c>
      <c r="BZ694" s="238">
        <v>9</v>
      </c>
      <c r="CA694" s="238">
        <v>55</v>
      </c>
      <c r="CB694" s="238">
        <v>11</v>
      </c>
      <c r="CC694" s="238">
        <v>23</v>
      </c>
      <c r="CT694" s="238">
        <v>446159.04271530802</v>
      </c>
      <c r="CU694" s="238">
        <v>4971212.4640578898</v>
      </c>
      <c r="CV694" s="238">
        <v>44.892299469999998</v>
      </c>
      <c r="CW694" s="238">
        <v>-93.68185201</v>
      </c>
      <c r="CX694" s="238" t="s">
        <v>359</v>
      </c>
      <c r="CY694" s="238" t="s">
        <v>1360</v>
      </c>
    </row>
    <row r="695" spans="1:103" x14ac:dyDescent="0.25">
      <c r="A695" s="238">
        <v>512652</v>
      </c>
      <c r="B695" s="238">
        <v>3</v>
      </c>
      <c r="C695" s="238">
        <v>7</v>
      </c>
      <c r="D695" s="238">
        <v>176.59800000000001</v>
      </c>
      <c r="E695" s="238">
        <v>27</v>
      </c>
      <c r="F695" s="238" t="s">
        <v>1119</v>
      </c>
      <c r="H695" s="238" t="s">
        <v>354</v>
      </c>
      <c r="I695" s="238">
        <v>25</v>
      </c>
      <c r="K695" s="238">
        <v>17512136</v>
      </c>
      <c r="M695" s="238">
        <v>10</v>
      </c>
      <c r="N695" s="238">
        <v>29</v>
      </c>
      <c r="O695" s="238">
        <v>2017</v>
      </c>
      <c r="P695" s="238" t="s">
        <v>366</v>
      </c>
      <c r="Q695" s="238">
        <v>14</v>
      </c>
      <c r="R695" s="238">
        <v>98</v>
      </c>
      <c r="S695" s="238">
        <v>1</v>
      </c>
      <c r="T695" s="238">
        <v>1</v>
      </c>
      <c r="U695" s="238">
        <v>2</v>
      </c>
      <c r="V695" s="238">
        <v>13</v>
      </c>
      <c r="W695" s="238">
        <v>10</v>
      </c>
      <c r="X695" s="238">
        <v>2</v>
      </c>
      <c r="Y695" s="238">
        <v>1</v>
      </c>
      <c r="Z695" s="238">
        <v>3</v>
      </c>
      <c r="AB695" s="238">
        <v>1</v>
      </c>
      <c r="AC695" s="238">
        <v>98</v>
      </c>
      <c r="AD695" s="238" t="s">
        <v>581</v>
      </c>
      <c r="AF695" s="238" t="s">
        <v>426</v>
      </c>
      <c r="AG695" s="238">
        <v>8</v>
      </c>
      <c r="AH695" s="238">
        <v>2</v>
      </c>
      <c r="AI695" s="238">
        <v>5</v>
      </c>
      <c r="AJ695" s="238">
        <v>4</v>
      </c>
      <c r="AK695" s="238">
        <v>22</v>
      </c>
      <c r="AL695" s="238">
        <v>16</v>
      </c>
      <c r="AM695" s="238" t="s">
        <v>354</v>
      </c>
      <c r="AN695" s="238">
        <v>99</v>
      </c>
      <c r="AO695" s="238">
        <v>70</v>
      </c>
      <c r="AS695" s="238">
        <v>12</v>
      </c>
      <c r="AT695" s="238">
        <v>98</v>
      </c>
      <c r="AU695" s="238">
        <v>55</v>
      </c>
      <c r="AV695" s="238">
        <v>11</v>
      </c>
      <c r="AW695" s="238">
        <v>21</v>
      </c>
      <c r="AX695" s="238">
        <v>2</v>
      </c>
      <c r="AY695" s="238">
        <v>2</v>
      </c>
      <c r="AZ695" s="238">
        <v>3</v>
      </c>
      <c r="BA695" s="238">
        <v>21</v>
      </c>
      <c r="BB695" s="238">
        <v>44</v>
      </c>
      <c r="BC695" s="238" t="s">
        <v>354</v>
      </c>
      <c r="BD695" s="238">
        <v>99</v>
      </c>
      <c r="BE695" s="238">
        <v>1</v>
      </c>
      <c r="BI695" s="238">
        <v>12</v>
      </c>
      <c r="BJ695" s="238">
        <v>98</v>
      </c>
      <c r="BK695" s="238">
        <v>55</v>
      </c>
      <c r="BL695" s="238">
        <v>11</v>
      </c>
      <c r="BM695" s="238">
        <v>21</v>
      </c>
      <c r="CT695" s="238">
        <v>446365.68453136901</v>
      </c>
      <c r="CU695" s="238">
        <v>4971245.7962915897</v>
      </c>
      <c r="CV695" s="238">
        <v>44.8926151</v>
      </c>
      <c r="CW695" s="238">
        <v>-93.679238769999998</v>
      </c>
      <c r="CX695" s="238" t="s">
        <v>359</v>
      </c>
      <c r="CY695" s="238" t="s">
        <v>1361</v>
      </c>
    </row>
    <row r="696" spans="1:103" x14ac:dyDescent="0.25">
      <c r="A696" s="238">
        <v>532029</v>
      </c>
      <c r="B696" s="238">
        <v>3</v>
      </c>
      <c r="C696" s="238">
        <v>7</v>
      </c>
      <c r="D696" s="238">
        <v>176.63300000000001</v>
      </c>
      <c r="E696" s="238">
        <v>27</v>
      </c>
      <c r="F696" s="238" t="s">
        <v>1119</v>
      </c>
      <c r="H696" s="238" t="s">
        <v>354</v>
      </c>
      <c r="I696" s="238">
        <v>25</v>
      </c>
      <c r="K696" s="238">
        <v>17514899</v>
      </c>
      <c r="M696" s="238">
        <v>12</v>
      </c>
      <c r="N696" s="238">
        <v>28</v>
      </c>
      <c r="O696" s="238">
        <v>2017</v>
      </c>
      <c r="P696" s="238" t="s">
        <v>384</v>
      </c>
      <c r="Q696" s="238">
        <v>10</v>
      </c>
      <c r="R696" s="238" t="s">
        <v>356</v>
      </c>
      <c r="S696" s="238">
        <v>4</v>
      </c>
      <c r="T696" s="238">
        <v>0</v>
      </c>
      <c r="U696" s="238">
        <v>3</v>
      </c>
      <c r="V696" s="238">
        <v>13</v>
      </c>
      <c r="W696" s="238">
        <v>10</v>
      </c>
      <c r="X696" s="238">
        <v>2</v>
      </c>
      <c r="Y696" s="238">
        <v>1</v>
      </c>
      <c r="Z696" s="238">
        <v>4</v>
      </c>
      <c r="AB696" s="238">
        <v>3</v>
      </c>
      <c r="AC696" s="238">
        <v>98</v>
      </c>
      <c r="AD696" s="238" t="s">
        <v>581</v>
      </c>
      <c r="AF696" s="238" t="s">
        <v>426</v>
      </c>
      <c r="AG696" s="238">
        <v>7</v>
      </c>
      <c r="AH696" s="238">
        <v>2</v>
      </c>
      <c r="AI696" s="238">
        <v>2</v>
      </c>
      <c r="AJ696" s="238">
        <v>4</v>
      </c>
      <c r="AK696" s="238">
        <v>21</v>
      </c>
      <c r="AL696" s="238">
        <v>39</v>
      </c>
      <c r="AM696" s="238" t="s">
        <v>354</v>
      </c>
      <c r="AN696" s="238">
        <v>5</v>
      </c>
      <c r="AO696" s="238">
        <v>1</v>
      </c>
      <c r="AS696" s="238">
        <v>12</v>
      </c>
      <c r="AT696" s="238">
        <v>9</v>
      </c>
      <c r="AU696" s="238">
        <v>55</v>
      </c>
      <c r="AV696" s="238">
        <v>11</v>
      </c>
      <c r="AW696" s="238">
        <v>21</v>
      </c>
      <c r="AX696" s="238">
        <v>2</v>
      </c>
      <c r="AY696" s="238">
        <v>3</v>
      </c>
      <c r="AZ696" s="238">
        <v>4</v>
      </c>
      <c r="BA696" s="238">
        <v>27</v>
      </c>
      <c r="BB696" s="238">
        <v>40</v>
      </c>
      <c r="BC696" s="238" t="s">
        <v>354</v>
      </c>
      <c r="BD696" s="238">
        <v>5</v>
      </c>
      <c r="BE696" s="238">
        <v>1</v>
      </c>
      <c r="BI696" s="238">
        <v>12</v>
      </c>
      <c r="BJ696" s="238">
        <v>9</v>
      </c>
      <c r="BK696" s="238">
        <v>55</v>
      </c>
      <c r="BL696" s="238">
        <v>11</v>
      </c>
      <c r="BM696" s="238">
        <v>21</v>
      </c>
      <c r="BN696" s="238">
        <v>2</v>
      </c>
      <c r="BO696" s="238">
        <v>2</v>
      </c>
      <c r="BP696" s="238">
        <v>4</v>
      </c>
      <c r="BQ696" s="238">
        <v>21</v>
      </c>
      <c r="BR696" s="238">
        <v>33</v>
      </c>
      <c r="BS696" s="238" t="s">
        <v>363</v>
      </c>
      <c r="BT696" s="238">
        <v>5</v>
      </c>
      <c r="BU696" s="238">
        <v>68</v>
      </c>
      <c r="BY696" s="238">
        <v>12</v>
      </c>
      <c r="BZ696" s="238">
        <v>9</v>
      </c>
      <c r="CA696" s="238">
        <v>55</v>
      </c>
      <c r="CB696" s="238">
        <v>11</v>
      </c>
      <c r="CC696" s="238">
        <v>21</v>
      </c>
      <c r="CT696" s="238">
        <v>446422.83464567002</v>
      </c>
      <c r="CU696" s="238">
        <v>4971239.4462788897</v>
      </c>
      <c r="CV696" s="238">
        <v>44.892562249999997</v>
      </c>
      <c r="CW696" s="238">
        <v>-93.678514390000004</v>
      </c>
      <c r="CX696" s="238" t="s">
        <v>359</v>
      </c>
      <c r="CY696" s="238" t="s">
        <v>1362</v>
      </c>
    </row>
    <row r="697" spans="1:103" x14ac:dyDescent="0.25">
      <c r="A697" s="238">
        <v>11038382</v>
      </c>
      <c r="B697" s="238">
        <v>3</v>
      </c>
      <c r="C697" s="238">
        <v>7</v>
      </c>
      <c r="D697" s="238">
        <v>176.64500000000001</v>
      </c>
      <c r="E697" s="238">
        <v>27</v>
      </c>
      <c r="F697" s="238" t="s">
        <v>1119</v>
      </c>
      <c r="H697" s="238" t="s">
        <v>354</v>
      </c>
      <c r="I697" s="238">
        <v>25</v>
      </c>
      <c r="K697" s="238">
        <v>15001700</v>
      </c>
      <c r="L697" s="238">
        <v>150980027</v>
      </c>
      <c r="M697" s="238">
        <v>4</v>
      </c>
      <c r="N697" s="238">
        <v>8</v>
      </c>
      <c r="O697" s="238">
        <v>2015</v>
      </c>
      <c r="P697" s="238" t="s">
        <v>355</v>
      </c>
      <c r="Q697" s="238">
        <v>7</v>
      </c>
      <c r="R697" s="238" t="s">
        <v>369</v>
      </c>
      <c r="S697" s="238">
        <v>4</v>
      </c>
      <c r="T697" s="238">
        <v>0</v>
      </c>
      <c r="U697" s="238">
        <v>1</v>
      </c>
      <c r="V697" s="238">
        <v>8</v>
      </c>
      <c r="W697" s="238">
        <v>16</v>
      </c>
      <c r="X697" s="238">
        <v>2</v>
      </c>
      <c r="Y697" s="238">
        <v>2</v>
      </c>
      <c r="Z697" s="238">
        <v>1</v>
      </c>
      <c r="AB697" s="238">
        <v>1</v>
      </c>
      <c r="AC697" s="238">
        <v>98</v>
      </c>
      <c r="AD697" s="238" t="s">
        <v>430</v>
      </c>
      <c r="AE697" s="238" t="s">
        <v>1356</v>
      </c>
      <c r="AF697" s="238" t="s">
        <v>426</v>
      </c>
      <c r="AG697" s="238">
        <v>4</v>
      </c>
      <c r="AH697" s="238">
        <v>2</v>
      </c>
      <c r="AI697" s="238">
        <v>4</v>
      </c>
      <c r="AJ697" s="238">
        <v>3</v>
      </c>
      <c r="AK697" s="238">
        <v>21</v>
      </c>
      <c r="AL697" s="238">
        <v>33</v>
      </c>
      <c r="AM697" s="238" t="s">
        <v>354</v>
      </c>
      <c r="AN697" s="238">
        <v>5</v>
      </c>
      <c r="AS697" s="238">
        <v>7</v>
      </c>
      <c r="AT697" s="238">
        <v>98</v>
      </c>
      <c r="AU697" s="238">
        <v>55</v>
      </c>
      <c r="AV697" s="238">
        <v>11</v>
      </c>
      <c r="AW697" s="238">
        <v>21</v>
      </c>
      <c r="CT697" s="238">
        <v>446433</v>
      </c>
      <c r="CU697" s="238">
        <v>4971236</v>
      </c>
      <c r="CV697" s="238">
        <v>44.892534499999996</v>
      </c>
      <c r="CW697" s="238">
        <v>-93.678389600000003</v>
      </c>
      <c r="CX697" s="238" t="s">
        <v>359</v>
      </c>
      <c r="CY697" s="238" t="s">
        <v>1363</v>
      </c>
    </row>
    <row r="698" spans="1:103" x14ac:dyDescent="0.25">
      <c r="A698" s="238">
        <v>726920</v>
      </c>
      <c r="B698" s="238">
        <v>3</v>
      </c>
      <c r="C698" s="238">
        <v>7</v>
      </c>
      <c r="D698" s="238">
        <v>176.697</v>
      </c>
      <c r="E698" s="238">
        <v>27</v>
      </c>
      <c r="F698" s="238" t="s">
        <v>1119</v>
      </c>
      <c r="H698" s="238" t="s">
        <v>354</v>
      </c>
      <c r="I698" s="238">
        <v>25</v>
      </c>
      <c r="K698" s="238">
        <v>19507420</v>
      </c>
      <c r="M698" s="238">
        <v>6</v>
      </c>
      <c r="N698" s="238">
        <v>13</v>
      </c>
      <c r="O698" s="238">
        <v>2019</v>
      </c>
      <c r="P698" s="238" t="s">
        <v>384</v>
      </c>
      <c r="Q698" s="238">
        <v>14</v>
      </c>
      <c r="R698" s="238" t="s">
        <v>369</v>
      </c>
      <c r="S698" s="238">
        <v>4</v>
      </c>
      <c r="T698" s="238">
        <v>0</v>
      </c>
      <c r="U698" s="238">
        <v>3</v>
      </c>
      <c r="V698" s="238">
        <v>11</v>
      </c>
      <c r="W698" s="238">
        <v>10</v>
      </c>
      <c r="X698" s="238">
        <v>2</v>
      </c>
      <c r="Y698" s="238">
        <v>1</v>
      </c>
      <c r="Z698" s="238">
        <v>1</v>
      </c>
      <c r="AB698" s="238">
        <v>1</v>
      </c>
      <c r="AC698" s="238">
        <v>98</v>
      </c>
      <c r="AD698" s="238" t="s">
        <v>1364</v>
      </c>
      <c r="AF698" s="238" t="s">
        <v>426</v>
      </c>
      <c r="AG698" s="238">
        <v>6</v>
      </c>
      <c r="AH698" s="238">
        <v>2</v>
      </c>
      <c r="AI698" s="238">
        <v>2</v>
      </c>
      <c r="AJ698" s="238">
        <v>4</v>
      </c>
      <c r="AK698" s="238">
        <v>21</v>
      </c>
      <c r="AL698" s="238">
        <v>60</v>
      </c>
      <c r="AM698" s="238" t="s">
        <v>363</v>
      </c>
      <c r="AN698" s="238">
        <v>5</v>
      </c>
      <c r="AO698" s="238">
        <v>68</v>
      </c>
      <c r="AS698" s="238">
        <v>12</v>
      </c>
      <c r="AT698" s="238">
        <v>9</v>
      </c>
      <c r="AU698" s="238">
        <v>55</v>
      </c>
      <c r="AV698" s="238">
        <v>11</v>
      </c>
      <c r="AW698" s="238">
        <v>21</v>
      </c>
      <c r="AX698" s="238">
        <v>2</v>
      </c>
      <c r="AY698" s="238">
        <v>2</v>
      </c>
      <c r="AZ698" s="238">
        <v>4</v>
      </c>
      <c r="BA698" s="238">
        <v>21</v>
      </c>
      <c r="BB698" s="238">
        <v>65</v>
      </c>
      <c r="BC698" s="238" t="s">
        <v>363</v>
      </c>
      <c r="BD698" s="238">
        <v>5</v>
      </c>
      <c r="BE698" s="238">
        <v>1</v>
      </c>
      <c r="BI698" s="238">
        <v>12</v>
      </c>
      <c r="BJ698" s="238">
        <v>9</v>
      </c>
      <c r="BK698" s="238">
        <v>55</v>
      </c>
      <c r="BL698" s="238">
        <v>11</v>
      </c>
      <c r="BM698" s="238">
        <v>21</v>
      </c>
      <c r="BN698" s="238">
        <v>2</v>
      </c>
      <c r="BO698" s="238">
        <v>2</v>
      </c>
      <c r="BP698" s="238">
        <v>4</v>
      </c>
      <c r="BQ698" s="238">
        <v>21</v>
      </c>
      <c r="BR698" s="238">
        <v>66</v>
      </c>
      <c r="BS698" s="238" t="s">
        <v>363</v>
      </c>
      <c r="BT698" s="238">
        <v>5</v>
      </c>
      <c r="BU698" s="238">
        <v>1</v>
      </c>
      <c r="BY698" s="238">
        <v>12</v>
      </c>
      <c r="BZ698" s="238">
        <v>9</v>
      </c>
      <c r="CA698" s="238">
        <v>55</v>
      </c>
      <c r="CB698" s="238">
        <v>11</v>
      </c>
      <c r="CC698" s="238">
        <v>21</v>
      </c>
      <c r="CT698" s="238">
        <v>446515.96816526999</v>
      </c>
      <c r="CU698" s="238">
        <v>4971235.2129370896</v>
      </c>
      <c r="CV698" s="238">
        <v>44.892531140000003</v>
      </c>
      <c r="CW698" s="238">
        <v>-93.677334560000006</v>
      </c>
      <c r="CX698" s="238" t="s">
        <v>359</v>
      </c>
      <c r="CY698" s="238" t="s">
        <v>1365</v>
      </c>
    </row>
    <row r="699" spans="1:103" x14ac:dyDescent="0.25">
      <c r="A699" s="238">
        <v>762859</v>
      </c>
      <c r="B699" s="238">
        <v>3</v>
      </c>
      <c r="C699" s="238">
        <v>7</v>
      </c>
      <c r="D699" s="238">
        <v>176.82300000000001</v>
      </c>
      <c r="E699" s="238">
        <v>27</v>
      </c>
      <c r="F699" s="238" t="s">
        <v>1119</v>
      </c>
      <c r="H699" s="238" t="s">
        <v>354</v>
      </c>
      <c r="I699" s="238">
        <v>25</v>
      </c>
      <c r="K699" s="238">
        <v>19005323</v>
      </c>
      <c r="M699" s="238">
        <v>11</v>
      </c>
      <c r="N699" s="238">
        <v>15</v>
      </c>
      <c r="O699" s="238">
        <v>2019</v>
      </c>
      <c r="P699" s="238" t="s">
        <v>362</v>
      </c>
      <c r="Q699" s="238">
        <v>6</v>
      </c>
      <c r="S699" s="238">
        <v>5</v>
      </c>
      <c r="T699" s="238">
        <v>0</v>
      </c>
      <c r="U699" s="238">
        <v>1</v>
      </c>
      <c r="W699" s="238">
        <v>16</v>
      </c>
      <c r="X699" s="238">
        <v>2</v>
      </c>
      <c r="Y699" s="238">
        <v>6</v>
      </c>
      <c r="Z699" s="238">
        <v>1</v>
      </c>
      <c r="AB699" s="238">
        <v>1</v>
      </c>
      <c r="AC699" s="238">
        <v>98</v>
      </c>
      <c r="AD699" s="238">
        <v>7</v>
      </c>
      <c r="AF699" s="238" t="s">
        <v>426</v>
      </c>
      <c r="AG699" s="238">
        <v>4</v>
      </c>
      <c r="AH699" s="238">
        <v>2</v>
      </c>
      <c r="AI699" s="238">
        <v>2</v>
      </c>
      <c r="AJ699" s="238">
        <v>3</v>
      </c>
      <c r="AK699" s="238">
        <v>21</v>
      </c>
      <c r="AL699" s="238">
        <v>17</v>
      </c>
      <c r="AM699" s="238" t="s">
        <v>363</v>
      </c>
      <c r="AN699" s="238">
        <v>5</v>
      </c>
      <c r="AO699" s="238">
        <v>70</v>
      </c>
      <c r="AS699" s="238">
        <v>12</v>
      </c>
      <c r="AT699" s="238">
        <v>9</v>
      </c>
      <c r="AU699" s="238">
        <v>55</v>
      </c>
      <c r="AV699" s="238">
        <v>11</v>
      </c>
      <c r="AW699" s="238">
        <v>21</v>
      </c>
      <c r="CT699" s="238">
        <v>446700.90496571001</v>
      </c>
      <c r="CU699" s="238">
        <v>4971195.5206906898</v>
      </c>
      <c r="CV699" s="238">
        <v>44.892187720000003</v>
      </c>
      <c r="CW699" s="238">
        <v>-93.674988459999994</v>
      </c>
      <c r="CX699" s="238" t="s">
        <v>359</v>
      </c>
      <c r="CY699" s="238" t="s">
        <v>1366</v>
      </c>
    </row>
    <row r="700" spans="1:103" x14ac:dyDescent="0.25">
      <c r="A700" s="238">
        <v>799355</v>
      </c>
      <c r="B700" s="238">
        <v>3</v>
      </c>
      <c r="C700" s="238">
        <v>7</v>
      </c>
      <c r="D700" s="238">
        <v>176.82900000000001</v>
      </c>
      <c r="E700" s="238">
        <v>27</v>
      </c>
      <c r="F700" s="238" t="s">
        <v>1119</v>
      </c>
      <c r="H700" s="238" t="s">
        <v>354</v>
      </c>
      <c r="I700" s="238">
        <v>25</v>
      </c>
      <c r="K700" s="238">
        <v>20000826</v>
      </c>
      <c r="L700" s="238">
        <v>200500123</v>
      </c>
      <c r="M700" s="238">
        <v>2</v>
      </c>
      <c r="N700" s="238">
        <v>19</v>
      </c>
      <c r="O700" s="238">
        <v>2020</v>
      </c>
      <c r="P700" s="238" t="s">
        <v>355</v>
      </c>
      <c r="Q700" s="238">
        <v>15</v>
      </c>
      <c r="S700" s="238">
        <v>5</v>
      </c>
      <c r="T700" s="238">
        <v>0</v>
      </c>
      <c r="U700" s="238">
        <v>2</v>
      </c>
      <c r="V700" s="238">
        <v>10</v>
      </c>
      <c r="W700" s="238">
        <v>10</v>
      </c>
      <c r="X700" s="238">
        <v>4</v>
      </c>
      <c r="Y700" s="238">
        <v>1</v>
      </c>
      <c r="Z700" s="238">
        <v>1</v>
      </c>
      <c r="AB700" s="238">
        <v>5</v>
      </c>
      <c r="AC700" s="238">
        <v>98</v>
      </c>
      <c r="AD700" s="238">
        <v>7</v>
      </c>
      <c r="AF700" s="238" t="s">
        <v>426</v>
      </c>
      <c r="AG700" s="238">
        <v>5</v>
      </c>
      <c r="AH700" s="238">
        <v>2</v>
      </c>
      <c r="AI700" s="238">
        <v>4</v>
      </c>
      <c r="AJ700" s="238">
        <v>4</v>
      </c>
      <c r="AK700" s="238">
        <v>23</v>
      </c>
      <c r="AL700" s="238">
        <v>17</v>
      </c>
      <c r="AM700" s="238" t="s">
        <v>354</v>
      </c>
      <c r="AN700" s="238">
        <v>5</v>
      </c>
      <c r="AO700" s="238">
        <v>1</v>
      </c>
      <c r="AS700" s="238">
        <v>12</v>
      </c>
      <c r="AT700" s="238">
        <v>22</v>
      </c>
      <c r="AU700" s="238">
        <v>55</v>
      </c>
      <c r="AV700" s="238">
        <v>11</v>
      </c>
      <c r="AW700" s="238">
        <v>21</v>
      </c>
      <c r="AX700" s="238">
        <v>2</v>
      </c>
      <c r="AY700" s="238">
        <v>2</v>
      </c>
      <c r="AZ700" s="238">
        <v>4</v>
      </c>
      <c r="BA700" s="238">
        <v>23</v>
      </c>
      <c r="BB700" s="238">
        <v>25</v>
      </c>
      <c r="BC700" s="238" t="s">
        <v>363</v>
      </c>
      <c r="BD700" s="238">
        <v>5</v>
      </c>
      <c r="BE700" s="238">
        <v>1</v>
      </c>
      <c r="BI700" s="238">
        <v>12</v>
      </c>
      <c r="BJ700" s="238">
        <v>22</v>
      </c>
      <c r="BK700" s="238">
        <v>55</v>
      </c>
      <c r="BL700" s="238">
        <v>11</v>
      </c>
      <c r="BM700" s="238">
        <v>21</v>
      </c>
      <c r="CT700" s="238">
        <v>446710.85971224698</v>
      </c>
      <c r="CU700" s="238">
        <v>4971192.6516857399</v>
      </c>
      <c r="CV700" s="238">
        <v>44.892162640000002</v>
      </c>
      <c r="CW700" s="238">
        <v>-93.674862090000005</v>
      </c>
      <c r="CX700" s="238" t="s">
        <v>359</v>
      </c>
      <c r="CY700" s="238" t="s">
        <v>1367</v>
      </c>
    </row>
    <row r="701" spans="1:103" x14ac:dyDescent="0.25">
      <c r="A701" s="238">
        <v>10719248</v>
      </c>
      <c r="B701" s="238">
        <v>3</v>
      </c>
      <c r="C701" s="238">
        <v>7</v>
      </c>
      <c r="D701" s="238">
        <v>176.83799999999999</v>
      </c>
      <c r="E701" s="238">
        <v>27</v>
      </c>
      <c r="F701" s="238" t="s">
        <v>1119</v>
      </c>
      <c r="H701" s="238" t="s">
        <v>354</v>
      </c>
      <c r="I701" s="238">
        <v>25</v>
      </c>
      <c r="K701" s="238">
        <v>11001940</v>
      </c>
      <c r="L701" s="238">
        <v>110970022</v>
      </c>
      <c r="M701" s="238">
        <v>4</v>
      </c>
      <c r="N701" s="238">
        <v>7</v>
      </c>
      <c r="O701" s="238">
        <v>2011</v>
      </c>
      <c r="P701" s="238" t="s">
        <v>384</v>
      </c>
      <c r="Q701" s="238">
        <v>6</v>
      </c>
      <c r="S701" s="238">
        <v>5</v>
      </c>
      <c r="T701" s="238">
        <v>0</v>
      </c>
      <c r="U701" s="238">
        <v>3</v>
      </c>
      <c r="V701" s="238">
        <v>1</v>
      </c>
      <c r="W701" s="238">
        <v>10</v>
      </c>
      <c r="X701" s="238">
        <v>4</v>
      </c>
      <c r="Y701" s="238">
        <v>2</v>
      </c>
      <c r="Z701" s="238">
        <v>1</v>
      </c>
      <c r="AA701" s="238">
        <v>1</v>
      </c>
      <c r="AB701" s="238">
        <v>1</v>
      </c>
      <c r="AC701" s="238">
        <v>98</v>
      </c>
      <c r="AD701" s="238" t="s">
        <v>430</v>
      </c>
      <c r="AE701" s="238" t="s">
        <v>1368</v>
      </c>
      <c r="AF701" s="238" t="s">
        <v>426</v>
      </c>
      <c r="AG701" s="238">
        <v>7</v>
      </c>
      <c r="AH701" s="238">
        <v>2</v>
      </c>
      <c r="AI701" s="238">
        <v>3</v>
      </c>
      <c r="AJ701" s="238">
        <v>3</v>
      </c>
      <c r="AK701" s="238">
        <v>26</v>
      </c>
      <c r="AL701" s="238">
        <v>47</v>
      </c>
      <c r="AM701" s="238" t="s">
        <v>354</v>
      </c>
      <c r="AN701" s="238">
        <v>5</v>
      </c>
      <c r="AO701" s="238">
        <v>15</v>
      </c>
      <c r="AP701" s="238">
        <v>1</v>
      </c>
      <c r="AS701" s="238">
        <v>7</v>
      </c>
      <c r="AT701" s="238">
        <v>20</v>
      </c>
      <c r="AU701" s="238">
        <v>55</v>
      </c>
      <c r="AV701" s="238">
        <v>11</v>
      </c>
      <c r="AW701" s="238">
        <v>21</v>
      </c>
      <c r="AX701" s="238">
        <v>2</v>
      </c>
      <c r="AY701" s="238">
        <v>2</v>
      </c>
      <c r="AZ701" s="238">
        <v>3</v>
      </c>
      <c r="BA701" s="238">
        <v>26</v>
      </c>
      <c r="BB701" s="238">
        <v>48</v>
      </c>
      <c r="BC701" s="238" t="s">
        <v>354</v>
      </c>
      <c r="BD701" s="238">
        <v>5</v>
      </c>
      <c r="BE701" s="238">
        <v>1</v>
      </c>
      <c r="BF701" s="238">
        <v>1</v>
      </c>
      <c r="BI701" s="238">
        <v>7</v>
      </c>
      <c r="BJ701" s="238">
        <v>20</v>
      </c>
      <c r="BK701" s="238">
        <v>55</v>
      </c>
      <c r="BL701" s="238">
        <v>11</v>
      </c>
      <c r="BM701" s="238">
        <v>21</v>
      </c>
      <c r="BN701" s="238">
        <v>2</v>
      </c>
      <c r="BO701" s="238">
        <v>2</v>
      </c>
      <c r="BP701" s="238">
        <v>3</v>
      </c>
      <c r="BQ701" s="238">
        <v>26</v>
      </c>
      <c r="BR701" s="238">
        <v>36</v>
      </c>
      <c r="BS701" s="238" t="s">
        <v>363</v>
      </c>
      <c r="BT701" s="238">
        <v>5</v>
      </c>
      <c r="BU701" s="238">
        <v>1</v>
      </c>
      <c r="BV701" s="238">
        <v>1</v>
      </c>
      <c r="BY701" s="238">
        <v>7</v>
      </c>
      <c r="BZ701" s="238">
        <v>20</v>
      </c>
      <c r="CA701" s="238">
        <v>55</v>
      </c>
      <c r="CB701" s="238">
        <v>11</v>
      </c>
      <c r="CC701" s="238">
        <v>21</v>
      </c>
      <c r="CT701" s="238">
        <v>446738</v>
      </c>
      <c r="CU701" s="238">
        <v>4971187</v>
      </c>
      <c r="CV701" s="238">
        <v>44.892109900000001</v>
      </c>
      <c r="CW701" s="238">
        <v>-93.674516400000002</v>
      </c>
      <c r="CX701" s="238" t="s">
        <v>359</v>
      </c>
      <c r="CY701" s="238" t="s">
        <v>1369</v>
      </c>
    </row>
    <row r="702" spans="1:103" x14ac:dyDescent="0.25">
      <c r="A702" s="238">
        <v>664916</v>
      </c>
      <c r="B702" s="238">
        <v>3</v>
      </c>
      <c r="C702" s="238">
        <v>7</v>
      </c>
      <c r="D702" s="238">
        <v>176.84200000000001</v>
      </c>
      <c r="E702" s="238">
        <v>27</v>
      </c>
      <c r="F702" s="238" t="s">
        <v>1119</v>
      </c>
      <c r="H702" s="238" t="s">
        <v>354</v>
      </c>
      <c r="I702" s="238">
        <v>25</v>
      </c>
      <c r="K702" s="238">
        <v>18005918</v>
      </c>
      <c r="M702" s="238">
        <v>12</v>
      </c>
      <c r="N702" s="238">
        <v>1</v>
      </c>
      <c r="O702" s="238">
        <v>2018</v>
      </c>
      <c r="P702" s="238" t="s">
        <v>364</v>
      </c>
      <c r="Q702" s="238">
        <v>15</v>
      </c>
      <c r="S702" s="238">
        <v>5</v>
      </c>
      <c r="T702" s="238">
        <v>0</v>
      </c>
      <c r="U702" s="238">
        <v>2</v>
      </c>
      <c r="V702" s="238">
        <v>5</v>
      </c>
      <c r="W702" s="238">
        <v>10</v>
      </c>
      <c r="X702" s="238">
        <v>4</v>
      </c>
      <c r="Y702" s="238">
        <v>1</v>
      </c>
      <c r="Z702" s="238">
        <v>4</v>
      </c>
      <c r="AB702" s="238">
        <v>3</v>
      </c>
      <c r="AC702" s="238">
        <v>98</v>
      </c>
      <c r="AD702" s="238" t="s">
        <v>581</v>
      </c>
      <c r="AF702" s="238" t="s">
        <v>426</v>
      </c>
      <c r="AG702" s="238">
        <v>10</v>
      </c>
      <c r="AH702" s="238">
        <v>2</v>
      </c>
      <c r="AI702" s="238">
        <v>4</v>
      </c>
      <c r="AJ702" s="238">
        <v>1</v>
      </c>
      <c r="AK702" s="238">
        <v>24</v>
      </c>
      <c r="AL702" s="238">
        <v>42</v>
      </c>
      <c r="AM702" s="238" t="s">
        <v>363</v>
      </c>
      <c r="AN702" s="238">
        <v>5</v>
      </c>
      <c r="AO702" s="238">
        <v>99</v>
      </c>
      <c r="AS702" s="238">
        <v>12</v>
      </c>
      <c r="AT702" s="238">
        <v>20</v>
      </c>
      <c r="AU702" s="238">
        <v>55</v>
      </c>
      <c r="AV702" s="238">
        <v>11</v>
      </c>
      <c r="AW702" s="238">
        <v>21</v>
      </c>
      <c r="AX702" s="238">
        <v>2</v>
      </c>
      <c r="AY702" s="238">
        <v>2</v>
      </c>
      <c r="AZ702" s="238">
        <v>4</v>
      </c>
      <c r="BA702" s="238">
        <v>21</v>
      </c>
      <c r="BB702" s="238">
        <v>42</v>
      </c>
      <c r="BC702" s="238" t="s">
        <v>363</v>
      </c>
      <c r="BD702" s="238">
        <v>5</v>
      </c>
      <c r="BE702" s="238">
        <v>99</v>
      </c>
      <c r="BI702" s="238">
        <v>12</v>
      </c>
      <c r="BJ702" s="238">
        <v>20</v>
      </c>
      <c r="BK702" s="238">
        <v>55</v>
      </c>
      <c r="BL702" s="238">
        <v>11</v>
      </c>
      <c r="BM702" s="238">
        <v>21</v>
      </c>
      <c r="CT702" s="238">
        <v>446744.83138688502</v>
      </c>
      <c r="CU702" s="238">
        <v>4971184.7673726501</v>
      </c>
      <c r="CV702" s="238">
        <v>44.892094210000003</v>
      </c>
      <c r="CW702" s="238">
        <v>-93.674431069999997</v>
      </c>
      <c r="CX702" s="238" t="s">
        <v>359</v>
      </c>
      <c r="CY702" s="238" t="s">
        <v>1370</v>
      </c>
    </row>
    <row r="703" spans="1:103" x14ac:dyDescent="0.25">
      <c r="A703" s="238">
        <v>10754771</v>
      </c>
      <c r="B703" s="238">
        <v>3</v>
      </c>
      <c r="C703" s="238">
        <v>7</v>
      </c>
      <c r="D703" s="238">
        <v>176.84399999999999</v>
      </c>
      <c r="E703" s="238">
        <v>27</v>
      </c>
      <c r="F703" s="238" t="s">
        <v>1119</v>
      </c>
      <c r="H703" s="238" t="s">
        <v>354</v>
      </c>
      <c r="I703" s="238">
        <v>25</v>
      </c>
      <c r="K703" s="238">
        <v>11007259</v>
      </c>
      <c r="L703" s="238">
        <v>113340022</v>
      </c>
      <c r="M703" s="238">
        <v>11</v>
      </c>
      <c r="N703" s="238">
        <v>29</v>
      </c>
      <c r="O703" s="238">
        <v>2011</v>
      </c>
      <c r="P703" s="238" t="s">
        <v>368</v>
      </c>
      <c r="Q703" s="238">
        <v>14</v>
      </c>
      <c r="S703" s="238">
        <v>5</v>
      </c>
      <c r="T703" s="238">
        <v>0</v>
      </c>
      <c r="U703" s="238">
        <v>3</v>
      </c>
      <c r="V703" s="238">
        <v>1</v>
      </c>
      <c r="W703" s="238">
        <v>6</v>
      </c>
      <c r="X703" s="238">
        <v>4</v>
      </c>
      <c r="Y703" s="238">
        <v>1</v>
      </c>
      <c r="Z703" s="238">
        <v>1</v>
      </c>
      <c r="AB703" s="238">
        <v>1</v>
      </c>
      <c r="AC703" s="238">
        <v>98</v>
      </c>
      <c r="AD703" s="238" t="s">
        <v>430</v>
      </c>
      <c r="AE703" s="238" t="s">
        <v>1368</v>
      </c>
      <c r="AF703" s="238" t="s">
        <v>426</v>
      </c>
      <c r="AG703" s="238">
        <v>7</v>
      </c>
      <c r="AH703" s="238">
        <v>2</v>
      </c>
      <c r="AI703" s="238">
        <v>2</v>
      </c>
      <c r="AJ703" s="238">
        <v>4</v>
      </c>
      <c r="AK703" s="238">
        <v>21</v>
      </c>
      <c r="AL703" s="238">
        <v>20</v>
      </c>
      <c r="AM703" s="238" t="s">
        <v>354</v>
      </c>
      <c r="AN703" s="238">
        <v>5</v>
      </c>
      <c r="AO703" s="238">
        <v>15</v>
      </c>
      <c r="AS703" s="238">
        <v>7</v>
      </c>
      <c r="AT703" s="238">
        <v>20</v>
      </c>
      <c r="AU703" s="238">
        <v>55</v>
      </c>
      <c r="AV703" s="238">
        <v>11</v>
      </c>
      <c r="AW703" s="238">
        <v>21</v>
      </c>
      <c r="AX703" s="238">
        <v>2</v>
      </c>
      <c r="AY703" s="238">
        <v>2</v>
      </c>
      <c r="AZ703" s="238">
        <v>4</v>
      </c>
      <c r="BA703" s="238">
        <v>8</v>
      </c>
      <c r="BB703" s="238">
        <v>55</v>
      </c>
      <c r="BC703" s="238" t="s">
        <v>354</v>
      </c>
      <c r="BD703" s="238">
        <v>5</v>
      </c>
      <c r="BE703" s="238">
        <v>1</v>
      </c>
      <c r="BI703" s="238">
        <v>7</v>
      </c>
      <c r="BJ703" s="238">
        <v>20</v>
      </c>
      <c r="BK703" s="238">
        <v>55</v>
      </c>
      <c r="BL703" s="238">
        <v>11</v>
      </c>
      <c r="BM703" s="238">
        <v>21</v>
      </c>
      <c r="BN703" s="238">
        <v>2</v>
      </c>
      <c r="BO703" s="238">
        <v>3</v>
      </c>
      <c r="BP703" s="238">
        <v>4</v>
      </c>
      <c r="BQ703" s="238">
        <v>8</v>
      </c>
      <c r="BR703" s="238">
        <v>49</v>
      </c>
      <c r="BS703" s="238" t="s">
        <v>354</v>
      </c>
      <c r="BT703" s="238">
        <v>5</v>
      </c>
      <c r="BU703" s="238">
        <v>1</v>
      </c>
      <c r="BY703" s="238">
        <v>7</v>
      </c>
      <c r="BZ703" s="238">
        <v>20</v>
      </c>
      <c r="CA703" s="238">
        <v>55</v>
      </c>
      <c r="CB703" s="238">
        <v>11</v>
      </c>
      <c r="CC703" s="238">
        <v>21</v>
      </c>
      <c r="CT703" s="238">
        <v>446748</v>
      </c>
      <c r="CU703" s="238">
        <v>4971184</v>
      </c>
      <c r="CV703" s="238">
        <v>44.892091999999998</v>
      </c>
      <c r="CW703" s="238">
        <v>-93.6743965</v>
      </c>
      <c r="CX703" s="238" t="s">
        <v>359</v>
      </c>
      <c r="CY703" s="238" t="s">
        <v>1371</v>
      </c>
    </row>
    <row r="704" spans="1:103" x14ac:dyDescent="0.25">
      <c r="A704" s="238">
        <v>10799763</v>
      </c>
      <c r="B704" s="238">
        <v>3</v>
      </c>
      <c r="C704" s="238">
        <v>7</v>
      </c>
      <c r="D704" s="238">
        <v>176.84399999999999</v>
      </c>
      <c r="E704" s="238">
        <v>27</v>
      </c>
      <c r="F704" s="238" t="s">
        <v>1119</v>
      </c>
      <c r="H704" s="238" t="s">
        <v>354</v>
      </c>
      <c r="I704" s="238">
        <v>25</v>
      </c>
      <c r="K704" s="238">
        <v>12003866</v>
      </c>
      <c r="L704" s="238">
        <v>121940030</v>
      </c>
      <c r="M704" s="238">
        <v>7</v>
      </c>
      <c r="N704" s="238">
        <v>11</v>
      </c>
      <c r="O704" s="238">
        <v>2012</v>
      </c>
      <c r="P704" s="238" t="s">
        <v>355</v>
      </c>
      <c r="Q704" s="238">
        <v>10</v>
      </c>
      <c r="S704" s="238">
        <v>4</v>
      </c>
      <c r="T704" s="238">
        <v>0</v>
      </c>
      <c r="U704" s="238">
        <v>2</v>
      </c>
      <c r="V704" s="238">
        <v>1</v>
      </c>
      <c r="W704" s="238">
        <v>10</v>
      </c>
      <c r="X704" s="238">
        <v>4</v>
      </c>
      <c r="Y704" s="238">
        <v>1</v>
      </c>
      <c r="Z704" s="238">
        <v>1</v>
      </c>
      <c r="AB704" s="238">
        <v>1</v>
      </c>
      <c r="AC704" s="238">
        <v>98</v>
      </c>
      <c r="AD704" s="238" t="s">
        <v>430</v>
      </c>
      <c r="AE704" s="238" t="s">
        <v>1356</v>
      </c>
      <c r="AF704" s="238" t="s">
        <v>426</v>
      </c>
      <c r="AG704" s="238">
        <v>7</v>
      </c>
      <c r="AH704" s="238">
        <v>2</v>
      </c>
      <c r="AI704" s="238">
        <v>1</v>
      </c>
      <c r="AJ704" s="238">
        <v>3</v>
      </c>
      <c r="AK704" s="238">
        <v>21</v>
      </c>
      <c r="AL704" s="238">
        <v>25</v>
      </c>
      <c r="AM704" s="238" t="s">
        <v>354</v>
      </c>
      <c r="AN704" s="238">
        <v>5</v>
      </c>
      <c r="AO704" s="238">
        <v>5</v>
      </c>
      <c r="AP704" s="238">
        <v>15</v>
      </c>
      <c r="AS704" s="238">
        <v>7</v>
      </c>
      <c r="AT704" s="238">
        <v>20</v>
      </c>
      <c r="AU704" s="238">
        <v>55</v>
      </c>
      <c r="AV704" s="238">
        <v>11</v>
      </c>
      <c r="AW704" s="238">
        <v>21</v>
      </c>
      <c r="AX704" s="238">
        <v>2</v>
      </c>
      <c r="AY704" s="238">
        <v>2</v>
      </c>
      <c r="AZ704" s="238">
        <v>3</v>
      </c>
      <c r="BA704" s="238">
        <v>21</v>
      </c>
      <c r="BB704" s="238">
        <v>34</v>
      </c>
      <c r="BC704" s="238" t="s">
        <v>363</v>
      </c>
      <c r="BD704" s="238">
        <v>5</v>
      </c>
      <c r="BE704" s="238">
        <v>1</v>
      </c>
      <c r="BI704" s="238">
        <v>7</v>
      </c>
      <c r="BJ704" s="238">
        <v>20</v>
      </c>
      <c r="BK704" s="238">
        <v>55</v>
      </c>
      <c r="BL704" s="238">
        <v>11</v>
      </c>
      <c r="BM704" s="238">
        <v>21</v>
      </c>
      <c r="CT704" s="238">
        <v>446748</v>
      </c>
      <c r="CU704" s="238">
        <v>4971184</v>
      </c>
      <c r="CV704" s="238">
        <v>44.892091999999998</v>
      </c>
      <c r="CW704" s="238">
        <v>-93.6743965</v>
      </c>
      <c r="CX704" s="238" t="s">
        <v>359</v>
      </c>
      <c r="CY704" s="238" t="s">
        <v>1372</v>
      </c>
    </row>
    <row r="705" spans="1:103" x14ac:dyDescent="0.25">
      <c r="A705" s="238">
        <v>10857301</v>
      </c>
      <c r="B705" s="238">
        <v>3</v>
      </c>
      <c r="C705" s="238">
        <v>7</v>
      </c>
      <c r="D705" s="238">
        <v>176.84399999999999</v>
      </c>
      <c r="E705" s="238">
        <v>27</v>
      </c>
      <c r="F705" s="238" t="s">
        <v>1119</v>
      </c>
      <c r="H705" s="238" t="s">
        <v>354</v>
      </c>
      <c r="I705" s="238">
        <v>25</v>
      </c>
      <c r="K705" s="238">
        <v>13000133</v>
      </c>
      <c r="L705" s="238">
        <v>130070003</v>
      </c>
      <c r="M705" s="238">
        <v>1</v>
      </c>
      <c r="N705" s="238">
        <v>6</v>
      </c>
      <c r="O705" s="238">
        <v>2013</v>
      </c>
      <c r="P705" s="238" t="s">
        <v>366</v>
      </c>
      <c r="Q705" s="238">
        <v>23</v>
      </c>
      <c r="S705" s="238">
        <v>4</v>
      </c>
      <c r="T705" s="238">
        <v>0</v>
      </c>
      <c r="U705" s="238">
        <v>2</v>
      </c>
      <c r="V705" s="238">
        <v>8</v>
      </c>
      <c r="W705" s="238">
        <v>10</v>
      </c>
      <c r="X705" s="238">
        <v>4</v>
      </c>
      <c r="Y705" s="238">
        <v>4</v>
      </c>
      <c r="Z705" s="238">
        <v>1</v>
      </c>
      <c r="AB705" s="238">
        <v>1</v>
      </c>
      <c r="AC705" s="238">
        <v>98</v>
      </c>
      <c r="AD705" s="238" t="s">
        <v>424</v>
      </c>
      <c r="AE705" s="238" t="s">
        <v>1356</v>
      </c>
      <c r="AF705" s="238" t="s">
        <v>426</v>
      </c>
      <c r="AG705" s="238">
        <v>8</v>
      </c>
      <c r="AH705" s="238">
        <v>2</v>
      </c>
      <c r="AI705" s="238">
        <v>3</v>
      </c>
      <c r="AJ705" s="238">
        <v>4</v>
      </c>
      <c r="AK705" s="238">
        <v>21</v>
      </c>
      <c r="AL705" s="238">
        <v>50</v>
      </c>
      <c r="AM705" s="238" t="s">
        <v>363</v>
      </c>
      <c r="AN705" s="238">
        <v>5</v>
      </c>
      <c r="AO705" s="238">
        <v>1</v>
      </c>
      <c r="AS705" s="238">
        <v>7</v>
      </c>
      <c r="AT705" s="238">
        <v>20</v>
      </c>
      <c r="AU705" s="238">
        <v>55</v>
      </c>
      <c r="AV705" s="238">
        <v>11</v>
      </c>
      <c r="AW705" s="238">
        <v>21</v>
      </c>
      <c r="AX705" s="238">
        <v>2</v>
      </c>
      <c r="AY705" s="238">
        <v>2</v>
      </c>
      <c r="AZ705" s="238">
        <v>3</v>
      </c>
      <c r="BA705" s="238">
        <v>24</v>
      </c>
      <c r="BB705" s="238">
        <v>46</v>
      </c>
      <c r="BC705" s="238" t="s">
        <v>354</v>
      </c>
      <c r="BD705" s="238">
        <v>1</v>
      </c>
      <c r="BE705" s="238">
        <v>18</v>
      </c>
      <c r="BI705" s="238">
        <v>7</v>
      </c>
      <c r="BJ705" s="238">
        <v>20</v>
      </c>
      <c r="BK705" s="238">
        <v>55</v>
      </c>
      <c r="BL705" s="238">
        <v>11</v>
      </c>
      <c r="BM705" s="238">
        <v>21</v>
      </c>
      <c r="CT705" s="238">
        <v>446748</v>
      </c>
      <c r="CU705" s="238">
        <v>4971184</v>
      </c>
      <c r="CV705" s="238">
        <v>44.892091999999998</v>
      </c>
      <c r="CW705" s="238">
        <v>-93.6743965</v>
      </c>
      <c r="CX705" s="238" t="s">
        <v>359</v>
      </c>
      <c r="CY705" s="238" t="s">
        <v>1373</v>
      </c>
    </row>
    <row r="706" spans="1:103" x14ac:dyDescent="0.25">
      <c r="A706" s="238">
        <v>11037861</v>
      </c>
      <c r="B706" s="238">
        <v>3</v>
      </c>
      <c r="C706" s="238">
        <v>7</v>
      </c>
      <c r="D706" s="238">
        <v>176.84399999999999</v>
      </c>
      <c r="E706" s="238">
        <v>27</v>
      </c>
      <c r="F706" s="238" t="s">
        <v>1119</v>
      </c>
      <c r="H706" s="238" t="s">
        <v>354</v>
      </c>
      <c r="I706" s="238">
        <v>25</v>
      </c>
      <c r="K706" s="238">
        <v>15001470</v>
      </c>
      <c r="L706" s="238">
        <v>150860156</v>
      </c>
      <c r="M706" s="238">
        <v>3</v>
      </c>
      <c r="N706" s="238">
        <v>27</v>
      </c>
      <c r="O706" s="238">
        <v>2015</v>
      </c>
      <c r="P706" s="238" t="s">
        <v>362</v>
      </c>
      <c r="Q706" s="238">
        <v>16</v>
      </c>
      <c r="S706" s="238">
        <v>4</v>
      </c>
      <c r="T706" s="238">
        <v>0</v>
      </c>
      <c r="U706" s="238">
        <v>1</v>
      </c>
      <c r="V706" s="238">
        <v>7</v>
      </c>
      <c r="W706" s="238">
        <v>69</v>
      </c>
      <c r="X706" s="238">
        <v>4</v>
      </c>
      <c r="Y706" s="238">
        <v>1</v>
      </c>
      <c r="Z706" s="238">
        <v>1</v>
      </c>
      <c r="AB706" s="238">
        <v>1</v>
      </c>
      <c r="AC706" s="238">
        <v>98</v>
      </c>
      <c r="AD706" s="238" t="s">
        <v>424</v>
      </c>
      <c r="AE706" s="238" t="s">
        <v>1374</v>
      </c>
      <c r="AF706" s="238" t="s">
        <v>426</v>
      </c>
      <c r="AG706" s="238">
        <v>3</v>
      </c>
      <c r="AH706" s="238">
        <v>2</v>
      </c>
      <c r="AI706" s="238">
        <v>2</v>
      </c>
      <c r="AJ706" s="238">
        <v>3</v>
      </c>
      <c r="AK706" s="238">
        <v>21</v>
      </c>
      <c r="AL706" s="238">
        <v>62</v>
      </c>
      <c r="AM706" s="238" t="s">
        <v>354</v>
      </c>
      <c r="AN706" s="238">
        <v>5</v>
      </c>
      <c r="AO706" s="238">
        <v>1</v>
      </c>
      <c r="AS706" s="238">
        <v>7</v>
      </c>
      <c r="AT706" s="238">
        <v>20</v>
      </c>
      <c r="AU706" s="238">
        <v>55</v>
      </c>
      <c r="AV706" s="238">
        <v>11</v>
      </c>
      <c r="AW706" s="238">
        <v>21</v>
      </c>
      <c r="CT706" s="238">
        <v>446748</v>
      </c>
      <c r="CU706" s="238">
        <v>4971184</v>
      </c>
      <c r="CV706" s="238">
        <v>44.892091999999998</v>
      </c>
      <c r="CW706" s="238">
        <v>-93.6743965</v>
      </c>
      <c r="CX706" s="238" t="s">
        <v>359</v>
      </c>
      <c r="CY706" s="238" t="s">
        <v>1375</v>
      </c>
    </row>
    <row r="707" spans="1:103" x14ac:dyDescent="0.25">
      <c r="A707" s="238">
        <v>11042494</v>
      </c>
      <c r="B707" s="238">
        <v>3</v>
      </c>
      <c r="C707" s="238">
        <v>7</v>
      </c>
      <c r="D707" s="238">
        <v>176.84399999999999</v>
      </c>
      <c r="E707" s="238">
        <v>27</v>
      </c>
      <c r="F707" s="238" t="s">
        <v>1119</v>
      </c>
      <c r="H707" s="238" t="s">
        <v>354</v>
      </c>
      <c r="I707" s="238">
        <v>25</v>
      </c>
      <c r="K707" s="238">
        <v>15002902</v>
      </c>
      <c r="L707" s="238">
        <v>151590199</v>
      </c>
      <c r="M707" s="238">
        <v>6</v>
      </c>
      <c r="N707" s="238">
        <v>8</v>
      </c>
      <c r="O707" s="238">
        <v>2015</v>
      </c>
      <c r="P707" s="238" t="s">
        <v>361</v>
      </c>
      <c r="Q707" s="238">
        <v>18</v>
      </c>
      <c r="S707" s="238">
        <v>4</v>
      </c>
      <c r="T707" s="238">
        <v>0</v>
      </c>
      <c r="U707" s="238">
        <v>2</v>
      </c>
      <c r="V707" s="238">
        <v>5</v>
      </c>
      <c r="W707" s="238">
        <v>10</v>
      </c>
      <c r="X707" s="238">
        <v>4</v>
      </c>
      <c r="Y707" s="238">
        <v>1</v>
      </c>
      <c r="Z707" s="238">
        <v>1</v>
      </c>
      <c r="AB707" s="238">
        <v>1</v>
      </c>
      <c r="AC707" s="238">
        <v>98</v>
      </c>
      <c r="AD707" s="238" t="s">
        <v>430</v>
      </c>
      <c r="AE707" s="238" t="s">
        <v>1356</v>
      </c>
      <c r="AF707" s="238" t="s">
        <v>426</v>
      </c>
      <c r="AG707" s="238">
        <v>10</v>
      </c>
      <c r="AH707" s="238">
        <v>2</v>
      </c>
      <c r="AI707" s="238">
        <v>41</v>
      </c>
      <c r="AJ707" s="238">
        <v>4</v>
      </c>
      <c r="AK707" s="238">
        <v>21</v>
      </c>
      <c r="AL707" s="238">
        <v>64</v>
      </c>
      <c r="AM707" s="238" t="s">
        <v>354</v>
      </c>
      <c r="AN707" s="238">
        <v>5</v>
      </c>
      <c r="AO707" s="238">
        <v>4</v>
      </c>
      <c r="AS707" s="238">
        <v>7</v>
      </c>
      <c r="AT707" s="238">
        <v>20</v>
      </c>
      <c r="AU707" s="238">
        <v>55</v>
      </c>
      <c r="AV707" s="238">
        <v>11</v>
      </c>
      <c r="AW707" s="238">
        <v>21</v>
      </c>
      <c r="AX707" s="238">
        <v>2</v>
      </c>
      <c r="AY707" s="238">
        <v>1</v>
      </c>
      <c r="AZ707" s="238">
        <v>2</v>
      </c>
      <c r="BA707" s="238">
        <v>24</v>
      </c>
      <c r="BB707" s="238">
        <v>51</v>
      </c>
      <c r="BC707" s="238" t="s">
        <v>354</v>
      </c>
      <c r="BD707" s="238">
        <v>5</v>
      </c>
      <c r="BE707" s="238">
        <v>1</v>
      </c>
      <c r="BI707" s="238">
        <v>7</v>
      </c>
      <c r="BJ707" s="238">
        <v>20</v>
      </c>
      <c r="BK707" s="238">
        <v>55</v>
      </c>
      <c r="BL707" s="238">
        <v>11</v>
      </c>
      <c r="BM707" s="238">
        <v>21</v>
      </c>
      <c r="CT707" s="238">
        <v>446748</v>
      </c>
      <c r="CU707" s="238">
        <v>4971184</v>
      </c>
      <c r="CV707" s="238">
        <v>44.892091999999998</v>
      </c>
      <c r="CW707" s="238">
        <v>-93.6743965</v>
      </c>
      <c r="CX707" s="238" t="s">
        <v>359</v>
      </c>
      <c r="CY707" s="238" t="s">
        <v>1376</v>
      </c>
    </row>
    <row r="708" spans="1:103" x14ac:dyDescent="0.25">
      <c r="A708" s="238">
        <v>11066241</v>
      </c>
      <c r="B708" s="238">
        <v>3</v>
      </c>
      <c r="C708" s="238">
        <v>7</v>
      </c>
      <c r="D708" s="238">
        <v>176.84399999999999</v>
      </c>
      <c r="E708" s="238">
        <v>27</v>
      </c>
      <c r="F708" s="238" t="s">
        <v>1119</v>
      </c>
      <c r="H708" s="238" t="s">
        <v>354</v>
      </c>
      <c r="I708" s="238">
        <v>25</v>
      </c>
      <c r="K708" s="238">
        <v>15004613</v>
      </c>
      <c r="L708" s="238">
        <v>152500007</v>
      </c>
      <c r="M708" s="238">
        <v>9</v>
      </c>
      <c r="N708" s="238">
        <v>6</v>
      </c>
      <c r="O708" s="238">
        <v>2015</v>
      </c>
      <c r="P708" s="238" t="s">
        <v>366</v>
      </c>
      <c r="Q708" s="238">
        <v>19</v>
      </c>
      <c r="S708" s="238">
        <v>5</v>
      </c>
      <c r="T708" s="238">
        <v>0</v>
      </c>
      <c r="U708" s="238">
        <v>2</v>
      </c>
      <c r="V708" s="238">
        <v>1</v>
      </c>
      <c r="W708" s="238">
        <v>10</v>
      </c>
      <c r="X708" s="238">
        <v>4</v>
      </c>
      <c r="Y708" s="238">
        <v>4</v>
      </c>
      <c r="Z708" s="238">
        <v>2</v>
      </c>
      <c r="AA708" s="238">
        <v>3</v>
      </c>
      <c r="AB708" s="238">
        <v>1</v>
      </c>
      <c r="AC708" s="238">
        <v>98</v>
      </c>
      <c r="AD708" s="238" t="s">
        <v>765</v>
      </c>
      <c r="AE708" s="238" t="s">
        <v>1377</v>
      </c>
      <c r="AF708" s="238" t="s">
        <v>426</v>
      </c>
      <c r="AG708" s="238">
        <v>7</v>
      </c>
      <c r="AH708" s="238">
        <v>2</v>
      </c>
      <c r="AI708" s="238">
        <v>4</v>
      </c>
      <c r="AJ708" s="238">
        <v>3</v>
      </c>
      <c r="AK708" s="238">
        <v>21</v>
      </c>
      <c r="AL708" s="238">
        <v>49</v>
      </c>
      <c r="AM708" s="238" t="s">
        <v>363</v>
      </c>
      <c r="AN708" s="238">
        <v>1</v>
      </c>
      <c r="AO708" s="238">
        <v>15</v>
      </c>
      <c r="AP708" s="238">
        <v>18</v>
      </c>
      <c r="AS708" s="238">
        <v>7</v>
      </c>
      <c r="AT708" s="238">
        <v>20</v>
      </c>
      <c r="AU708" s="238">
        <v>55</v>
      </c>
      <c r="AV708" s="238">
        <v>11</v>
      </c>
      <c r="AW708" s="238">
        <v>21</v>
      </c>
      <c r="AX708" s="238">
        <v>2</v>
      </c>
      <c r="AY708" s="238">
        <v>3</v>
      </c>
      <c r="AZ708" s="238">
        <v>3</v>
      </c>
      <c r="BA708" s="238">
        <v>8</v>
      </c>
      <c r="BB708" s="238">
        <v>57</v>
      </c>
      <c r="BC708" s="238" t="s">
        <v>354</v>
      </c>
      <c r="BD708" s="238">
        <v>5</v>
      </c>
      <c r="BE708" s="238">
        <v>1</v>
      </c>
      <c r="BF708" s="238">
        <v>1</v>
      </c>
      <c r="BI708" s="238">
        <v>7</v>
      </c>
      <c r="BJ708" s="238">
        <v>20</v>
      </c>
      <c r="BK708" s="238">
        <v>55</v>
      </c>
      <c r="BL708" s="238">
        <v>11</v>
      </c>
      <c r="BM708" s="238">
        <v>21</v>
      </c>
      <c r="CT708" s="238">
        <v>446748</v>
      </c>
      <c r="CU708" s="238">
        <v>4971184</v>
      </c>
      <c r="CV708" s="238">
        <v>44.892091999999998</v>
      </c>
      <c r="CW708" s="238">
        <v>-93.6743965</v>
      </c>
      <c r="CX708" s="238" t="s">
        <v>359</v>
      </c>
      <c r="CY708" s="238" t="s">
        <v>1378</v>
      </c>
    </row>
    <row r="709" spans="1:103" x14ac:dyDescent="0.25">
      <c r="A709" s="238">
        <v>11071354</v>
      </c>
      <c r="B709" s="238">
        <v>3</v>
      </c>
      <c r="C709" s="238">
        <v>7</v>
      </c>
      <c r="D709" s="238">
        <v>176.84399999999999</v>
      </c>
      <c r="E709" s="238">
        <v>27</v>
      </c>
      <c r="F709" s="238" t="s">
        <v>1119</v>
      </c>
      <c r="H709" s="238" t="s">
        <v>354</v>
      </c>
      <c r="I709" s="238">
        <v>25</v>
      </c>
      <c r="K709" s="238">
        <v>15005233</v>
      </c>
      <c r="L709" s="238">
        <v>152870150</v>
      </c>
      <c r="M709" s="238">
        <v>10</v>
      </c>
      <c r="N709" s="238">
        <v>14</v>
      </c>
      <c r="O709" s="238">
        <v>2015</v>
      </c>
      <c r="P709" s="238" t="s">
        <v>355</v>
      </c>
      <c r="Q709" s="238">
        <v>14</v>
      </c>
      <c r="S709" s="238">
        <v>4</v>
      </c>
      <c r="T709" s="238">
        <v>0</v>
      </c>
      <c r="U709" s="238">
        <v>2</v>
      </c>
      <c r="V709" s="238">
        <v>1</v>
      </c>
      <c r="W709" s="238">
        <v>11</v>
      </c>
      <c r="X709" s="238">
        <v>4</v>
      </c>
      <c r="Y709" s="238">
        <v>1</v>
      </c>
      <c r="Z709" s="238">
        <v>1</v>
      </c>
      <c r="AB709" s="238">
        <v>1</v>
      </c>
      <c r="AC709" s="238">
        <v>98</v>
      </c>
      <c r="AD709" s="238" t="s">
        <v>424</v>
      </c>
      <c r="AE709" s="238" t="s">
        <v>1374</v>
      </c>
      <c r="AF709" s="238" t="s">
        <v>426</v>
      </c>
      <c r="AG709" s="238">
        <v>7</v>
      </c>
      <c r="AH709" s="238">
        <v>2</v>
      </c>
      <c r="AI709" s="238">
        <v>2</v>
      </c>
      <c r="AJ709" s="238">
        <v>4</v>
      </c>
      <c r="AK709" s="238">
        <v>21</v>
      </c>
      <c r="AL709" s="238">
        <v>64</v>
      </c>
      <c r="AM709" s="238" t="s">
        <v>354</v>
      </c>
      <c r="AN709" s="238">
        <v>5</v>
      </c>
      <c r="AO709" s="238">
        <v>15</v>
      </c>
      <c r="AS709" s="238">
        <v>7</v>
      </c>
      <c r="AT709" s="238">
        <v>20</v>
      </c>
      <c r="AU709" s="238">
        <v>55</v>
      </c>
      <c r="AV709" s="238">
        <v>11</v>
      </c>
      <c r="AW709" s="238">
        <v>21</v>
      </c>
      <c r="AX709" s="238">
        <v>2</v>
      </c>
      <c r="AY709" s="238">
        <v>4</v>
      </c>
      <c r="AZ709" s="238">
        <v>4</v>
      </c>
      <c r="BA709" s="238">
        <v>8</v>
      </c>
      <c r="BB709" s="238">
        <v>55</v>
      </c>
      <c r="BC709" s="238" t="s">
        <v>363</v>
      </c>
      <c r="BD709" s="238">
        <v>5</v>
      </c>
      <c r="BE709" s="238">
        <v>1</v>
      </c>
      <c r="BI709" s="238">
        <v>7</v>
      </c>
      <c r="BJ709" s="238">
        <v>20</v>
      </c>
      <c r="BK709" s="238">
        <v>55</v>
      </c>
      <c r="BL709" s="238">
        <v>11</v>
      </c>
      <c r="BM709" s="238">
        <v>21</v>
      </c>
      <c r="CT709" s="238">
        <v>446748</v>
      </c>
      <c r="CU709" s="238">
        <v>4971184</v>
      </c>
      <c r="CV709" s="238">
        <v>44.892091999999998</v>
      </c>
      <c r="CW709" s="238">
        <v>-93.6743965</v>
      </c>
      <c r="CX709" s="238" t="s">
        <v>359</v>
      </c>
      <c r="CY709" s="238" t="s">
        <v>1379</v>
      </c>
    </row>
    <row r="710" spans="1:103" x14ac:dyDescent="0.25">
      <c r="A710" s="238">
        <v>386864</v>
      </c>
      <c r="B710" s="238">
        <v>3</v>
      </c>
      <c r="C710" s="238">
        <v>7</v>
      </c>
      <c r="D710" s="238">
        <v>176.845</v>
      </c>
      <c r="E710" s="238">
        <v>27</v>
      </c>
      <c r="F710" s="238" t="s">
        <v>1119</v>
      </c>
      <c r="H710" s="238" t="s">
        <v>354</v>
      </c>
      <c r="I710" s="238">
        <v>25</v>
      </c>
      <c r="K710" s="238">
        <v>16004533</v>
      </c>
      <c r="M710" s="238">
        <v>10</v>
      </c>
      <c r="N710" s="238">
        <v>15</v>
      </c>
      <c r="O710" s="238">
        <v>2016</v>
      </c>
      <c r="P710" s="238" t="s">
        <v>364</v>
      </c>
      <c r="Q710" s="238">
        <v>22</v>
      </c>
      <c r="R710" s="238" t="s">
        <v>369</v>
      </c>
      <c r="S710" s="238">
        <v>5</v>
      </c>
      <c r="T710" s="238">
        <v>0</v>
      </c>
      <c r="U710" s="238">
        <v>2</v>
      </c>
      <c r="V710" s="238">
        <v>12</v>
      </c>
      <c r="W710" s="238">
        <v>10</v>
      </c>
      <c r="X710" s="238">
        <v>4</v>
      </c>
      <c r="Y710" s="238">
        <v>4</v>
      </c>
      <c r="Z710" s="238">
        <v>1</v>
      </c>
      <c r="AB710" s="238">
        <v>1</v>
      </c>
      <c r="AC710" s="238">
        <v>98</v>
      </c>
      <c r="AD710" s="238" t="s">
        <v>581</v>
      </c>
      <c r="AF710" s="238" t="s">
        <v>426</v>
      </c>
      <c r="AG710" s="238">
        <v>7</v>
      </c>
      <c r="AH710" s="238">
        <v>2</v>
      </c>
      <c r="AI710" s="238">
        <v>2</v>
      </c>
      <c r="AJ710" s="238">
        <v>3</v>
      </c>
      <c r="AK710" s="238">
        <v>21</v>
      </c>
      <c r="AL710" s="238">
        <v>30</v>
      </c>
      <c r="AM710" s="238" t="s">
        <v>354</v>
      </c>
      <c r="AN710" s="238">
        <v>5</v>
      </c>
      <c r="AO710" s="238">
        <v>74</v>
      </c>
      <c r="AS710" s="238">
        <v>12</v>
      </c>
      <c r="AT710" s="238">
        <v>20</v>
      </c>
      <c r="AU710" s="238">
        <v>55</v>
      </c>
      <c r="AV710" s="238">
        <v>11</v>
      </c>
      <c r="AW710" s="238">
        <v>21</v>
      </c>
      <c r="AX710" s="238">
        <v>2</v>
      </c>
      <c r="AY710" s="238">
        <v>2</v>
      </c>
      <c r="AZ710" s="238">
        <v>3</v>
      </c>
      <c r="BA710" s="238">
        <v>20</v>
      </c>
      <c r="BB710" s="238">
        <v>28</v>
      </c>
      <c r="BC710" s="238" t="s">
        <v>354</v>
      </c>
      <c r="BD710" s="238">
        <v>5</v>
      </c>
      <c r="BE710" s="238">
        <v>1</v>
      </c>
      <c r="BI710" s="238">
        <v>12</v>
      </c>
      <c r="BJ710" s="238">
        <v>20</v>
      </c>
      <c r="BK710" s="238">
        <v>55</v>
      </c>
      <c r="BL710" s="238">
        <v>11</v>
      </c>
      <c r="BM710" s="238">
        <v>21</v>
      </c>
      <c r="CT710" s="238">
        <v>446758.894844361</v>
      </c>
      <c r="CU710" s="238">
        <v>4971184.1279685097</v>
      </c>
      <c r="CV710" s="238">
        <v>44.892089499999997</v>
      </c>
      <c r="CW710" s="238">
        <v>-93.674252910000007</v>
      </c>
      <c r="CX710" s="238" t="s">
        <v>359</v>
      </c>
      <c r="CY710" s="238" t="s">
        <v>1380</v>
      </c>
    </row>
    <row r="711" spans="1:103" x14ac:dyDescent="0.25">
      <c r="A711" s="238">
        <v>799200</v>
      </c>
      <c r="B711" s="238">
        <v>3</v>
      </c>
      <c r="C711" s="238">
        <v>7</v>
      </c>
      <c r="D711" s="238">
        <v>176.84899999999999</v>
      </c>
      <c r="E711" s="238">
        <v>27</v>
      </c>
      <c r="F711" s="238" t="s">
        <v>1119</v>
      </c>
      <c r="H711" s="238" t="s">
        <v>354</v>
      </c>
      <c r="I711" s="238">
        <v>25</v>
      </c>
      <c r="K711" s="238">
        <v>20000818</v>
      </c>
      <c r="L711" s="238">
        <v>200500023</v>
      </c>
      <c r="M711" s="238">
        <v>2</v>
      </c>
      <c r="N711" s="238">
        <v>19</v>
      </c>
      <c r="O711" s="238">
        <v>2020</v>
      </c>
      <c r="P711" s="238" t="s">
        <v>355</v>
      </c>
      <c r="Q711" s="238">
        <v>7</v>
      </c>
      <c r="R711" s="238">
        <v>98</v>
      </c>
      <c r="S711" s="238">
        <v>5</v>
      </c>
      <c r="T711" s="238">
        <v>0</v>
      </c>
      <c r="U711" s="238">
        <v>2</v>
      </c>
      <c r="V711" s="238">
        <v>11</v>
      </c>
      <c r="W711" s="238">
        <v>10</v>
      </c>
      <c r="X711" s="238">
        <v>4</v>
      </c>
      <c r="Y711" s="238">
        <v>2</v>
      </c>
      <c r="Z711" s="238">
        <v>1</v>
      </c>
      <c r="AB711" s="238">
        <v>5</v>
      </c>
      <c r="AC711" s="238">
        <v>98</v>
      </c>
      <c r="AD711" s="238">
        <v>7</v>
      </c>
      <c r="AF711" s="238" t="s">
        <v>426</v>
      </c>
      <c r="AG711" s="238">
        <v>6</v>
      </c>
      <c r="AH711" s="238">
        <v>2</v>
      </c>
      <c r="AI711" s="238">
        <v>3</v>
      </c>
      <c r="AJ711" s="238">
        <v>2</v>
      </c>
      <c r="AK711" s="238">
        <v>34</v>
      </c>
      <c r="AL711" s="238">
        <v>54</v>
      </c>
      <c r="AM711" s="238">
        <v>99</v>
      </c>
      <c r="AN711" s="238">
        <v>5</v>
      </c>
      <c r="AO711" s="238">
        <v>1</v>
      </c>
      <c r="AS711" s="238">
        <v>12</v>
      </c>
      <c r="AT711" s="238">
        <v>20</v>
      </c>
      <c r="AU711" s="238">
        <v>40</v>
      </c>
      <c r="AV711" s="238">
        <v>11</v>
      </c>
      <c r="AW711" s="238">
        <v>21</v>
      </c>
      <c r="AX711" s="238">
        <v>2</v>
      </c>
      <c r="AY711" s="238">
        <v>2</v>
      </c>
      <c r="AZ711" s="238">
        <v>1</v>
      </c>
      <c r="BA711" s="238">
        <v>23</v>
      </c>
      <c r="BB711" s="238">
        <v>25</v>
      </c>
      <c r="BC711" s="238" t="s">
        <v>354</v>
      </c>
      <c r="BD711" s="238">
        <v>5</v>
      </c>
      <c r="BE711" s="238">
        <v>1</v>
      </c>
      <c r="BI711" s="238">
        <v>12</v>
      </c>
      <c r="BJ711" s="238">
        <v>20</v>
      </c>
      <c r="BK711" s="238">
        <v>40</v>
      </c>
      <c r="BL711" s="238">
        <v>11</v>
      </c>
      <c r="BM711" s="238">
        <v>21</v>
      </c>
      <c r="CT711" s="238">
        <v>446742.714715985</v>
      </c>
      <c r="CU711" s="238">
        <v>4971188.12234254</v>
      </c>
      <c r="CV711" s="238">
        <v>44.892124250000002</v>
      </c>
      <c r="CW711" s="238">
        <v>-93.674458229999999</v>
      </c>
      <c r="CX711" s="238" t="s">
        <v>359</v>
      </c>
      <c r="CY711" s="238" t="s">
        <v>1381</v>
      </c>
    </row>
    <row r="712" spans="1:103" x14ac:dyDescent="0.25">
      <c r="A712" s="238">
        <v>504363</v>
      </c>
      <c r="B712" s="238">
        <v>3</v>
      </c>
      <c r="C712" s="238">
        <v>7</v>
      </c>
      <c r="D712" s="238">
        <v>176.852</v>
      </c>
      <c r="E712" s="238">
        <v>27</v>
      </c>
      <c r="F712" s="238" t="s">
        <v>1119</v>
      </c>
      <c r="H712" s="238" t="s">
        <v>354</v>
      </c>
      <c r="I712" s="238">
        <v>25</v>
      </c>
      <c r="K712" s="238">
        <v>17004824</v>
      </c>
      <c r="M712" s="238">
        <v>9</v>
      </c>
      <c r="N712" s="238">
        <v>26</v>
      </c>
      <c r="O712" s="238">
        <v>2017</v>
      </c>
      <c r="P712" s="238" t="s">
        <v>368</v>
      </c>
      <c r="Q712" s="238">
        <v>7</v>
      </c>
      <c r="R712" s="238">
        <v>98</v>
      </c>
      <c r="S712" s="238">
        <v>5</v>
      </c>
      <c r="T712" s="238">
        <v>0</v>
      </c>
      <c r="U712" s="238">
        <v>2</v>
      </c>
      <c r="V712" s="238">
        <v>12</v>
      </c>
      <c r="W712" s="238">
        <v>10</v>
      </c>
      <c r="X712" s="238">
        <v>4</v>
      </c>
      <c r="Y712" s="238">
        <v>2</v>
      </c>
      <c r="Z712" s="238">
        <v>2</v>
      </c>
      <c r="AA712" s="238">
        <v>3</v>
      </c>
      <c r="AB712" s="238">
        <v>1</v>
      </c>
      <c r="AC712" s="238">
        <v>98</v>
      </c>
      <c r="AD712" s="238" t="s">
        <v>581</v>
      </c>
      <c r="AF712" s="238" t="s">
        <v>426</v>
      </c>
      <c r="AG712" s="238">
        <v>7</v>
      </c>
      <c r="AH712" s="238">
        <v>2</v>
      </c>
      <c r="AI712" s="238">
        <v>3</v>
      </c>
      <c r="AJ712" s="238">
        <v>3</v>
      </c>
      <c r="AK712" s="238">
        <v>21</v>
      </c>
      <c r="AL712" s="238">
        <v>34</v>
      </c>
      <c r="AM712" s="238" t="s">
        <v>354</v>
      </c>
      <c r="AN712" s="238">
        <v>5</v>
      </c>
      <c r="AO712" s="238">
        <v>99</v>
      </c>
      <c r="AS712" s="238">
        <v>12</v>
      </c>
      <c r="AT712" s="238">
        <v>20</v>
      </c>
      <c r="AU712" s="238">
        <v>55</v>
      </c>
      <c r="AV712" s="238">
        <v>11</v>
      </c>
      <c r="AW712" s="238">
        <v>21</v>
      </c>
      <c r="AX712" s="238">
        <v>2</v>
      </c>
      <c r="AY712" s="238">
        <v>4</v>
      </c>
      <c r="AZ712" s="238">
        <v>3</v>
      </c>
      <c r="BA712" s="238">
        <v>26</v>
      </c>
      <c r="BB712" s="238">
        <v>27</v>
      </c>
      <c r="BC712" s="238" t="s">
        <v>363</v>
      </c>
      <c r="BD712" s="238">
        <v>5</v>
      </c>
      <c r="BE712" s="238">
        <v>1</v>
      </c>
      <c r="BI712" s="238">
        <v>12</v>
      </c>
      <c r="BJ712" s="238">
        <v>20</v>
      </c>
      <c r="BK712" s="238">
        <v>55</v>
      </c>
      <c r="BL712" s="238">
        <v>11</v>
      </c>
      <c r="BM712" s="238">
        <v>21</v>
      </c>
      <c r="CT712" s="238">
        <v>446771.357108825</v>
      </c>
      <c r="CU712" s="238">
        <v>4971184.3415282201</v>
      </c>
      <c r="CV712" s="238">
        <v>44.892092359999999</v>
      </c>
      <c r="CW712" s="238">
        <v>-93.674095120000004</v>
      </c>
      <c r="CX712" s="238" t="s">
        <v>359</v>
      </c>
      <c r="CY712" s="238" t="s">
        <v>1382</v>
      </c>
    </row>
    <row r="713" spans="1:103" x14ac:dyDescent="0.25">
      <c r="A713" s="238">
        <v>504378</v>
      </c>
      <c r="B713" s="238">
        <v>3</v>
      </c>
      <c r="C713" s="238">
        <v>7</v>
      </c>
      <c r="D713" s="238">
        <v>176.85300000000001</v>
      </c>
      <c r="E713" s="238">
        <v>27</v>
      </c>
      <c r="F713" s="238" t="s">
        <v>1119</v>
      </c>
      <c r="H713" s="238" t="s">
        <v>354</v>
      </c>
      <c r="I713" s="238">
        <v>25</v>
      </c>
      <c r="K713" s="238">
        <v>17004829</v>
      </c>
      <c r="M713" s="238">
        <v>9</v>
      </c>
      <c r="N713" s="238">
        <v>26</v>
      </c>
      <c r="O713" s="238">
        <v>2017</v>
      </c>
      <c r="P713" s="238" t="s">
        <v>368</v>
      </c>
      <c r="Q713" s="238">
        <v>8</v>
      </c>
      <c r="S713" s="238">
        <v>4</v>
      </c>
      <c r="T713" s="238">
        <v>0</v>
      </c>
      <c r="U713" s="238">
        <v>3</v>
      </c>
      <c r="V713" s="238">
        <v>12</v>
      </c>
      <c r="W713" s="238">
        <v>10</v>
      </c>
      <c r="X713" s="238">
        <v>4</v>
      </c>
      <c r="Y713" s="238">
        <v>2</v>
      </c>
      <c r="Z713" s="238">
        <v>2</v>
      </c>
      <c r="AA713" s="238">
        <v>3</v>
      </c>
      <c r="AB713" s="238">
        <v>2</v>
      </c>
      <c r="AC713" s="238">
        <v>98</v>
      </c>
      <c r="AD713" s="238" t="s">
        <v>581</v>
      </c>
      <c r="AF713" s="238" t="s">
        <v>426</v>
      </c>
      <c r="AG713" s="238">
        <v>7</v>
      </c>
      <c r="AH713" s="238">
        <v>2</v>
      </c>
      <c r="AI713" s="238">
        <v>5</v>
      </c>
      <c r="AJ713" s="238">
        <v>3</v>
      </c>
      <c r="AK713" s="238">
        <v>21</v>
      </c>
      <c r="AL713" s="238">
        <v>23</v>
      </c>
      <c r="AM713" s="238" t="s">
        <v>363</v>
      </c>
      <c r="AN713" s="238">
        <v>5</v>
      </c>
      <c r="AO713" s="238">
        <v>74</v>
      </c>
      <c r="AP713" s="238">
        <v>4</v>
      </c>
      <c r="AS713" s="238">
        <v>12</v>
      </c>
      <c r="AT713" s="238">
        <v>20</v>
      </c>
      <c r="AU713" s="238">
        <v>55</v>
      </c>
      <c r="AV713" s="238">
        <v>11</v>
      </c>
      <c r="AW713" s="238">
        <v>21</v>
      </c>
      <c r="AX713" s="238">
        <v>2</v>
      </c>
      <c r="AY713" s="238">
        <v>4</v>
      </c>
      <c r="AZ713" s="238">
        <v>3</v>
      </c>
      <c r="BA713" s="238">
        <v>34</v>
      </c>
      <c r="BB713" s="238">
        <v>27</v>
      </c>
      <c r="BC713" s="238" t="s">
        <v>354</v>
      </c>
      <c r="BD713" s="238">
        <v>99</v>
      </c>
      <c r="BE713" s="238">
        <v>1</v>
      </c>
      <c r="BI713" s="238">
        <v>12</v>
      </c>
      <c r="BJ713" s="238">
        <v>20</v>
      </c>
      <c r="BK713" s="238">
        <v>55</v>
      </c>
      <c r="BL713" s="238">
        <v>11</v>
      </c>
      <c r="BM713" s="238">
        <v>21</v>
      </c>
      <c r="BN713" s="238">
        <v>2</v>
      </c>
      <c r="BO713" s="238">
        <v>2</v>
      </c>
      <c r="BP713" s="238">
        <v>3</v>
      </c>
      <c r="BQ713" s="238">
        <v>26</v>
      </c>
      <c r="BR713" s="238">
        <v>35</v>
      </c>
      <c r="BS713" s="238" t="s">
        <v>354</v>
      </c>
      <c r="BT713" s="238">
        <v>5</v>
      </c>
      <c r="BU713" s="238">
        <v>1</v>
      </c>
      <c r="BY713" s="238">
        <v>12</v>
      </c>
      <c r="BZ713" s="238">
        <v>20</v>
      </c>
      <c r="CA713" s="238">
        <v>55</v>
      </c>
      <c r="CB713" s="238">
        <v>11</v>
      </c>
      <c r="CC713" s="238">
        <v>21</v>
      </c>
      <c r="CT713" s="238">
        <v>446771.45234487602</v>
      </c>
      <c r="CU713" s="238">
        <v>4971179.8697760496</v>
      </c>
      <c r="CV713" s="238">
        <v>44.892052110000002</v>
      </c>
      <c r="CW713" s="238">
        <v>-93.674093450000001</v>
      </c>
      <c r="CX713" s="238" t="s">
        <v>359</v>
      </c>
      <c r="CY713" s="238" t="s">
        <v>1383</v>
      </c>
    </row>
    <row r="714" spans="1:103" x14ac:dyDescent="0.25">
      <c r="A714" s="238">
        <v>868109</v>
      </c>
      <c r="B714" s="238">
        <v>3</v>
      </c>
      <c r="C714" s="238">
        <v>7</v>
      </c>
      <c r="D714" s="238">
        <v>176.85400000000001</v>
      </c>
      <c r="E714" s="238">
        <v>27</v>
      </c>
      <c r="F714" s="238" t="s">
        <v>1119</v>
      </c>
      <c r="H714" s="238" t="s">
        <v>354</v>
      </c>
      <c r="I714" s="238">
        <v>25</v>
      </c>
      <c r="K714" s="238">
        <v>20005421</v>
      </c>
      <c r="L714" s="238">
        <v>203480321</v>
      </c>
      <c r="M714" s="238">
        <v>12</v>
      </c>
      <c r="N714" s="238">
        <v>13</v>
      </c>
      <c r="O714" s="238">
        <v>2020</v>
      </c>
      <c r="P714" s="238" t="s">
        <v>366</v>
      </c>
      <c r="Q714" s="238">
        <v>16</v>
      </c>
      <c r="S714" s="238">
        <v>5</v>
      </c>
      <c r="T714" s="238">
        <v>0</v>
      </c>
      <c r="U714" s="238">
        <v>4</v>
      </c>
      <c r="V714" s="238">
        <v>5</v>
      </c>
      <c r="W714" s="238">
        <v>10</v>
      </c>
      <c r="X714" s="238">
        <v>4</v>
      </c>
      <c r="Y714" s="238">
        <v>3</v>
      </c>
      <c r="Z714" s="238">
        <v>4</v>
      </c>
      <c r="AB714" s="238">
        <v>3</v>
      </c>
      <c r="AC714" s="238">
        <v>98</v>
      </c>
      <c r="AD714" s="238" t="s">
        <v>581</v>
      </c>
      <c r="AF714" s="238" t="s">
        <v>426</v>
      </c>
      <c r="AG714" s="238">
        <v>10</v>
      </c>
      <c r="AH714" s="238">
        <v>2</v>
      </c>
      <c r="AI714" s="238">
        <v>3</v>
      </c>
      <c r="AJ714" s="238">
        <v>4</v>
      </c>
      <c r="AK714" s="238">
        <v>23</v>
      </c>
      <c r="AL714" s="238">
        <v>33</v>
      </c>
      <c r="AM714" s="238" t="s">
        <v>363</v>
      </c>
      <c r="AN714" s="238">
        <v>5</v>
      </c>
      <c r="AO714" s="238">
        <v>1</v>
      </c>
      <c r="AS714" s="238">
        <v>12</v>
      </c>
      <c r="AT714" s="238">
        <v>20</v>
      </c>
      <c r="AU714" s="238">
        <v>55</v>
      </c>
      <c r="AV714" s="238">
        <v>11</v>
      </c>
      <c r="AW714" s="238">
        <v>21</v>
      </c>
      <c r="AX714" s="238">
        <v>2</v>
      </c>
      <c r="AY714" s="238">
        <v>4</v>
      </c>
      <c r="AZ714" s="238">
        <v>4</v>
      </c>
      <c r="BA714" s="238">
        <v>23</v>
      </c>
      <c r="BB714" s="238">
        <v>23</v>
      </c>
      <c r="BC714" s="238" t="s">
        <v>363</v>
      </c>
      <c r="BD714" s="238">
        <v>5</v>
      </c>
      <c r="BE714" s="238">
        <v>1</v>
      </c>
      <c r="BI714" s="238">
        <v>12</v>
      </c>
      <c r="BJ714" s="238">
        <v>20</v>
      </c>
      <c r="BK714" s="238">
        <v>55</v>
      </c>
      <c r="BL714" s="238">
        <v>11</v>
      </c>
      <c r="BM714" s="238">
        <v>21</v>
      </c>
      <c r="BN714" s="238">
        <v>2</v>
      </c>
      <c r="BO714" s="238">
        <v>4</v>
      </c>
      <c r="BP714" s="238">
        <v>2</v>
      </c>
      <c r="BQ714" s="238">
        <v>34</v>
      </c>
      <c r="BR714" s="238">
        <v>73</v>
      </c>
      <c r="BS714" s="238" t="s">
        <v>354</v>
      </c>
      <c r="BT714" s="238">
        <v>5</v>
      </c>
      <c r="BU714" s="238">
        <v>1</v>
      </c>
      <c r="BY714" s="238">
        <v>12</v>
      </c>
      <c r="BZ714" s="238">
        <v>20</v>
      </c>
      <c r="CA714" s="238">
        <v>40</v>
      </c>
      <c r="CB714" s="238">
        <v>11</v>
      </c>
      <c r="CC714" s="238">
        <v>21</v>
      </c>
      <c r="CD714" s="238">
        <v>2</v>
      </c>
      <c r="CE714" s="238">
        <v>90</v>
      </c>
      <c r="CF714" s="238">
        <v>2</v>
      </c>
      <c r="CG714" s="238">
        <v>34</v>
      </c>
      <c r="CH714" s="238">
        <v>22</v>
      </c>
      <c r="CI714" s="238" t="s">
        <v>354</v>
      </c>
      <c r="CJ714" s="238">
        <v>5</v>
      </c>
      <c r="CK714" s="238">
        <v>1</v>
      </c>
      <c r="CO714" s="238">
        <v>12</v>
      </c>
      <c r="CP714" s="238">
        <v>20</v>
      </c>
      <c r="CQ714" s="238">
        <v>40</v>
      </c>
      <c r="CR714" s="238">
        <v>11</v>
      </c>
      <c r="CS714" s="238">
        <v>21</v>
      </c>
      <c r="CT714" s="238">
        <v>446749.59389641002</v>
      </c>
      <c r="CU714" s="238">
        <v>4971183.5505194301</v>
      </c>
      <c r="CV714" s="238">
        <v>44.89208361</v>
      </c>
      <c r="CW714" s="238">
        <v>-93.674370629999999</v>
      </c>
      <c r="CX714" s="238" t="s">
        <v>359</v>
      </c>
      <c r="CY714" s="238" t="s">
        <v>1384</v>
      </c>
    </row>
    <row r="715" spans="1:103" x14ac:dyDescent="0.25">
      <c r="A715" s="238">
        <v>582894</v>
      </c>
      <c r="B715" s="238">
        <v>3</v>
      </c>
      <c r="C715" s="238">
        <v>7</v>
      </c>
      <c r="D715" s="238">
        <v>176.85599999999999</v>
      </c>
      <c r="E715" s="238">
        <v>27</v>
      </c>
      <c r="F715" s="238" t="s">
        <v>1119</v>
      </c>
      <c r="H715" s="238" t="s">
        <v>354</v>
      </c>
      <c r="I715" s="238">
        <v>25</v>
      </c>
      <c r="K715" s="238">
        <v>18503673</v>
      </c>
      <c r="M715" s="238">
        <v>3</v>
      </c>
      <c r="N715" s="238">
        <v>10</v>
      </c>
      <c r="O715" s="238">
        <v>2018</v>
      </c>
      <c r="P715" s="238" t="s">
        <v>364</v>
      </c>
      <c r="Q715" s="238">
        <v>16</v>
      </c>
      <c r="R715" s="238">
        <v>98</v>
      </c>
      <c r="S715" s="238">
        <v>3</v>
      </c>
      <c r="T715" s="238">
        <v>0</v>
      </c>
      <c r="U715" s="238">
        <v>3</v>
      </c>
      <c r="V715" s="238">
        <v>90</v>
      </c>
      <c r="W715" s="238">
        <v>10</v>
      </c>
      <c r="X715" s="238">
        <v>4</v>
      </c>
      <c r="Y715" s="238">
        <v>1</v>
      </c>
      <c r="Z715" s="238">
        <v>2</v>
      </c>
      <c r="AB715" s="238">
        <v>1</v>
      </c>
      <c r="AC715" s="238">
        <v>98</v>
      </c>
      <c r="AD715" s="238" t="s">
        <v>581</v>
      </c>
      <c r="AF715" s="238" t="s">
        <v>426</v>
      </c>
      <c r="AG715" s="238">
        <v>90</v>
      </c>
      <c r="AH715" s="238">
        <v>2</v>
      </c>
      <c r="AI715" s="238">
        <v>4</v>
      </c>
      <c r="AJ715" s="238">
        <v>4</v>
      </c>
      <c r="AK715" s="238">
        <v>21</v>
      </c>
      <c r="AL715" s="238">
        <v>74</v>
      </c>
      <c r="AM715" s="238" t="s">
        <v>354</v>
      </c>
      <c r="AN715" s="238">
        <v>10</v>
      </c>
      <c r="AO715" s="238">
        <v>68</v>
      </c>
      <c r="AS715" s="238">
        <v>12</v>
      </c>
      <c r="AT715" s="238">
        <v>20</v>
      </c>
      <c r="AU715" s="238">
        <v>55</v>
      </c>
      <c r="AV715" s="238">
        <v>11</v>
      </c>
      <c r="AW715" s="238">
        <v>21</v>
      </c>
      <c r="AX715" s="238">
        <v>2</v>
      </c>
      <c r="AY715" s="238">
        <v>4</v>
      </c>
      <c r="AZ715" s="238">
        <v>4</v>
      </c>
      <c r="BA715" s="238">
        <v>99</v>
      </c>
      <c r="BB715" s="238">
        <v>56</v>
      </c>
      <c r="BC715" s="238" t="s">
        <v>354</v>
      </c>
      <c r="BD715" s="238">
        <v>5</v>
      </c>
      <c r="BE715" s="238">
        <v>66</v>
      </c>
      <c r="BF715" s="238">
        <v>65</v>
      </c>
      <c r="BI715" s="238">
        <v>12</v>
      </c>
      <c r="BJ715" s="238">
        <v>20</v>
      </c>
      <c r="BK715" s="238">
        <v>55</v>
      </c>
      <c r="BL715" s="238">
        <v>11</v>
      </c>
      <c r="BM715" s="238">
        <v>21</v>
      </c>
      <c r="BN715" s="238">
        <v>2</v>
      </c>
      <c r="BO715" s="238">
        <v>2</v>
      </c>
      <c r="BP715" s="238">
        <v>4</v>
      </c>
      <c r="BQ715" s="238">
        <v>26</v>
      </c>
      <c r="BR715" s="238">
        <v>57</v>
      </c>
      <c r="BS715" s="238" t="s">
        <v>363</v>
      </c>
      <c r="BT715" s="238">
        <v>5</v>
      </c>
      <c r="BU715" s="238">
        <v>1</v>
      </c>
      <c r="BY715" s="238">
        <v>12</v>
      </c>
      <c r="BZ715" s="238">
        <v>20</v>
      </c>
      <c r="CA715" s="238">
        <v>55</v>
      </c>
      <c r="CB715" s="238">
        <v>11</v>
      </c>
      <c r="CC715" s="238">
        <v>21</v>
      </c>
      <c r="CT715" s="238">
        <v>446765.73533147102</v>
      </c>
      <c r="CU715" s="238">
        <v>4971180.1794936899</v>
      </c>
      <c r="CV715" s="238">
        <v>44.892054469999998</v>
      </c>
      <c r="CW715" s="238">
        <v>-93.674165880000004</v>
      </c>
      <c r="CX715" s="238" t="s">
        <v>359</v>
      </c>
      <c r="CY715" s="238" t="s">
        <v>1385</v>
      </c>
    </row>
    <row r="716" spans="1:103" x14ac:dyDescent="0.25">
      <c r="A716" s="238">
        <v>504369</v>
      </c>
      <c r="B716" s="238">
        <v>3</v>
      </c>
      <c r="C716" s="238">
        <v>7</v>
      </c>
      <c r="D716" s="238">
        <v>176.85599999999999</v>
      </c>
      <c r="E716" s="238">
        <v>27</v>
      </c>
      <c r="F716" s="238" t="s">
        <v>1119</v>
      </c>
      <c r="H716" s="238" t="s">
        <v>354</v>
      </c>
      <c r="I716" s="238">
        <v>25</v>
      </c>
      <c r="K716" s="238">
        <v>17004827</v>
      </c>
      <c r="M716" s="238">
        <v>9</v>
      </c>
      <c r="N716" s="238">
        <v>26</v>
      </c>
      <c r="O716" s="238">
        <v>2017</v>
      </c>
      <c r="P716" s="238" t="s">
        <v>368</v>
      </c>
      <c r="Q716" s="238">
        <v>8</v>
      </c>
      <c r="S716" s="238">
        <v>5</v>
      </c>
      <c r="T716" s="238">
        <v>0</v>
      </c>
      <c r="U716" s="238">
        <v>2</v>
      </c>
      <c r="V716" s="238">
        <v>12</v>
      </c>
      <c r="W716" s="238">
        <v>10</v>
      </c>
      <c r="X716" s="238">
        <v>4</v>
      </c>
      <c r="Y716" s="238">
        <v>2</v>
      </c>
      <c r="Z716" s="238">
        <v>2</v>
      </c>
      <c r="AA716" s="238">
        <v>3</v>
      </c>
      <c r="AB716" s="238">
        <v>1</v>
      </c>
      <c r="AC716" s="238">
        <v>98</v>
      </c>
      <c r="AD716" s="238" t="s">
        <v>581</v>
      </c>
      <c r="AF716" s="238" t="s">
        <v>426</v>
      </c>
      <c r="AG716" s="238">
        <v>7</v>
      </c>
      <c r="AH716" s="238">
        <v>2</v>
      </c>
      <c r="AI716" s="238">
        <v>2</v>
      </c>
      <c r="AJ716" s="238">
        <v>3</v>
      </c>
      <c r="AK716" s="238">
        <v>21</v>
      </c>
      <c r="AL716" s="238">
        <v>71</v>
      </c>
      <c r="AM716" s="238" t="s">
        <v>354</v>
      </c>
      <c r="AN716" s="238">
        <v>99</v>
      </c>
      <c r="AO716" s="238">
        <v>74</v>
      </c>
      <c r="AP716" s="238">
        <v>4</v>
      </c>
      <c r="AS716" s="238">
        <v>12</v>
      </c>
      <c r="AT716" s="238">
        <v>20</v>
      </c>
      <c r="AU716" s="238">
        <v>55</v>
      </c>
      <c r="AV716" s="238">
        <v>11</v>
      </c>
      <c r="AW716" s="238">
        <v>21</v>
      </c>
      <c r="AX716" s="238">
        <v>2</v>
      </c>
      <c r="AY716" s="238">
        <v>4</v>
      </c>
      <c r="AZ716" s="238">
        <v>3</v>
      </c>
      <c r="BA716" s="238">
        <v>26</v>
      </c>
      <c r="BB716" s="238">
        <v>39</v>
      </c>
      <c r="BC716" s="238" t="s">
        <v>363</v>
      </c>
      <c r="BD716" s="238">
        <v>5</v>
      </c>
      <c r="BE716" s="238">
        <v>1</v>
      </c>
      <c r="BI716" s="238">
        <v>12</v>
      </c>
      <c r="BJ716" s="238">
        <v>20</v>
      </c>
      <c r="BK716" s="238">
        <v>55</v>
      </c>
      <c r="BL716" s="238">
        <v>11</v>
      </c>
      <c r="BM716" s="238">
        <v>21</v>
      </c>
      <c r="CT716" s="238">
        <v>446775.91999072902</v>
      </c>
      <c r="CU716" s="238">
        <v>4971175.7449321402</v>
      </c>
      <c r="CV716" s="238">
        <v>44.892015319999999</v>
      </c>
      <c r="CW716" s="238">
        <v>-93.674036439999995</v>
      </c>
      <c r="CX716" s="238" t="s">
        <v>359</v>
      </c>
      <c r="CY716" s="238" t="s">
        <v>1386</v>
      </c>
    </row>
    <row r="717" spans="1:103" x14ac:dyDescent="0.25">
      <c r="A717" s="238">
        <v>775467</v>
      </c>
      <c r="B717" s="238">
        <v>3</v>
      </c>
      <c r="C717" s="238">
        <v>7</v>
      </c>
      <c r="D717" s="238">
        <v>176.86099999999999</v>
      </c>
      <c r="E717" s="238">
        <v>27</v>
      </c>
      <c r="F717" s="238" t="s">
        <v>1119</v>
      </c>
      <c r="H717" s="238" t="s">
        <v>354</v>
      </c>
      <c r="I717" s="238">
        <v>25</v>
      </c>
      <c r="K717" s="238">
        <v>19005985</v>
      </c>
      <c r="M717" s="238">
        <v>12</v>
      </c>
      <c r="N717" s="238">
        <v>30</v>
      </c>
      <c r="O717" s="238">
        <v>2019</v>
      </c>
      <c r="P717" s="238" t="s">
        <v>361</v>
      </c>
      <c r="Q717" s="238">
        <v>11</v>
      </c>
      <c r="R717" s="238">
        <v>98</v>
      </c>
      <c r="S717" s="238">
        <v>5</v>
      </c>
      <c r="T717" s="238">
        <v>0</v>
      </c>
      <c r="U717" s="238">
        <v>2</v>
      </c>
      <c r="V717" s="238">
        <v>12</v>
      </c>
      <c r="W717" s="238">
        <v>10</v>
      </c>
      <c r="X717" s="238">
        <v>4</v>
      </c>
      <c r="Y717" s="238">
        <v>1</v>
      </c>
      <c r="Z717" s="238">
        <v>2</v>
      </c>
      <c r="AA717" s="238">
        <v>7</v>
      </c>
      <c r="AB717" s="238">
        <v>5</v>
      </c>
      <c r="AC717" s="238">
        <v>98</v>
      </c>
      <c r="AD717" s="238">
        <v>7</v>
      </c>
      <c r="AF717" s="238" t="s">
        <v>426</v>
      </c>
      <c r="AG717" s="238">
        <v>7</v>
      </c>
      <c r="AH717" s="238">
        <v>2</v>
      </c>
      <c r="AI717" s="238">
        <v>4</v>
      </c>
      <c r="AJ717" s="238">
        <v>4</v>
      </c>
      <c r="AK717" s="238">
        <v>26</v>
      </c>
      <c r="AL717" s="238">
        <v>53</v>
      </c>
      <c r="AM717" s="238" t="s">
        <v>363</v>
      </c>
      <c r="AN717" s="238">
        <v>9</v>
      </c>
      <c r="AO717" s="238">
        <v>1</v>
      </c>
      <c r="AS717" s="238">
        <v>12</v>
      </c>
      <c r="AT717" s="238">
        <v>20</v>
      </c>
      <c r="AU717" s="238">
        <v>55</v>
      </c>
      <c r="AV717" s="238">
        <v>11</v>
      </c>
      <c r="AW717" s="238">
        <v>21</v>
      </c>
      <c r="AX717" s="238">
        <v>2</v>
      </c>
      <c r="AY717" s="238">
        <v>4</v>
      </c>
      <c r="AZ717" s="238">
        <v>4</v>
      </c>
      <c r="BA717" s="238">
        <v>21</v>
      </c>
      <c r="BB717" s="238">
        <v>20</v>
      </c>
      <c r="BC717" s="238" t="s">
        <v>363</v>
      </c>
      <c r="BD717" s="238">
        <v>5</v>
      </c>
      <c r="BE717" s="238">
        <v>4</v>
      </c>
      <c r="BI717" s="238">
        <v>12</v>
      </c>
      <c r="BJ717" s="238">
        <v>20</v>
      </c>
      <c r="BK717" s="238">
        <v>55</v>
      </c>
      <c r="BL717" s="238">
        <v>11</v>
      </c>
      <c r="BM717" s="238">
        <v>21</v>
      </c>
      <c r="CT717" s="238">
        <v>446761.18081483099</v>
      </c>
      <c r="CU717" s="238">
        <v>4971183.44845777</v>
      </c>
      <c r="CV717" s="238">
        <v>44.892083560000003</v>
      </c>
      <c r="CW717" s="238">
        <v>-93.674223900000001</v>
      </c>
      <c r="CX717" s="238" t="s">
        <v>391</v>
      </c>
      <c r="CY717" s="238" t="s">
        <v>1387</v>
      </c>
    </row>
    <row r="718" spans="1:103" x14ac:dyDescent="0.25">
      <c r="A718" s="238">
        <v>735399</v>
      </c>
      <c r="B718" s="238">
        <v>3</v>
      </c>
      <c r="C718" s="238">
        <v>7</v>
      </c>
      <c r="D718" s="238">
        <v>176.86199999999999</v>
      </c>
      <c r="E718" s="238">
        <v>27</v>
      </c>
      <c r="F718" s="238" t="s">
        <v>1119</v>
      </c>
      <c r="H718" s="238" t="s">
        <v>354</v>
      </c>
      <c r="I718" s="238">
        <v>25</v>
      </c>
      <c r="K718" s="238">
        <v>19003421</v>
      </c>
      <c r="M718" s="238">
        <v>7</v>
      </c>
      <c r="N718" s="238">
        <v>23</v>
      </c>
      <c r="O718" s="238">
        <v>2019</v>
      </c>
      <c r="P718" s="238" t="s">
        <v>368</v>
      </c>
      <c r="Q718" s="238">
        <v>8</v>
      </c>
      <c r="S718" s="238">
        <v>5</v>
      </c>
      <c r="T718" s="238">
        <v>0</v>
      </c>
      <c r="U718" s="238">
        <v>2</v>
      </c>
      <c r="V718" s="238">
        <v>12</v>
      </c>
      <c r="W718" s="238">
        <v>10</v>
      </c>
      <c r="X718" s="238">
        <v>4</v>
      </c>
      <c r="Y718" s="238">
        <v>1</v>
      </c>
      <c r="Z718" s="238">
        <v>1</v>
      </c>
      <c r="AB718" s="238">
        <v>1</v>
      </c>
      <c r="AC718" s="238">
        <v>98</v>
      </c>
      <c r="AD718" s="238" t="s">
        <v>581</v>
      </c>
      <c r="AF718" s="238" t="s">
        <v>426</v>
      </c>
      <c r="AG718" s="238">
        <v>7</v>
      </c>
      <c r="AH718" s="238">
        <v>2</v>
      </c>
      <c r="AI718" s="238">
        <v>3</v>
      </c>
      <c r="AJ718" s="238">
        <v>3</v>
      </c>
      <c r="AK718" s="238">
        <v>21</v>
      </c>
      <c r="AL718" s="238">
        <v>40</v>
      </c>
      <c r="AM718" s="238" t="s">
        <v>354</v>
      </c>
      <c r="AN718" s="238">
        <v>5</v>
      </c>
      <c r="AO718" s="238">
        <v>1</v>
      </c>
      <c r="AS718" s="238">
        <v>12</v>
      </c>
      <c r="AT718" s="238">
        <v>20</v>
      </c>
      <c r="AU718" s="238">
        <v>55</v>
      </c>
      <c r="AV718" s="238">
        <v>11</v>
      </c>
      <c r="AW718" s="238">
        <v>21</v>
      </c>
      <c r="AX718" s="238">
        <v>2</v>
      </c>
      <c r="AY718" s="238">
        <v>4</v>
      </c>
      <c r="AZ718" s="238">
        <v>3</v>
      </c>
      <c r="BA718" s="238">
        <v>26</v>
      </c>
      <c r="BB718" s="238">
        <v>17</v>
      </c>
      <c r="BC718" s="238" t="s">
        <v>354</v>
      </c>
      <c r="BD718" s="238">
        <v>5</v>
      </c>
      <c r="BE718" s="238">
        <v>1</v>
      </c>
      <c r="BI718" s="238">
        <v>12</v>
      </c>
      <c r="BJ718" s="238">
        <v>20</v>
      </c>
      <c r="BK718" s="238">
        <v>55</v>
      </c>
      <c r="BL718" s="238">
        <v>11</v>
      </c>
      <c r="BM718" s="238">
        <v>21</v>
      </c>
      <c r="CT718" s="238">
        <v>446777.871619693</v>
      </c>
      <c r="CU718" s="238">
        <v>4971186.9580863398</v>
      </c>
      <c r="CV718" s="238">
        <v>44.892116399999999</v>
      </c>
      <c r="CW718" s="238">
        <v>-93.674012899999994</v>
      </c>
      <c r="CX718" s="238" t="s">
        <v>359</v>
      </c>
      <c r="CY718" s="238" t="e">
        <v>#NAME?</v>
      </c>
    </row>
    <row r="719" spans="1:103" x14ac:dyDescent="0.25">
      <c r="A719" s="238">
        <v>868119</v>
      </c>
      <c r="B719" s="238">
        <v>3</v>
      </c>
      <c r="C719" s="238">
        <v>7</v>
      </c>
      <c r="D719" s="238">
        <v>176.863</v>
      </c>
      <c r="E719" s="238">
        <v>27</v>
      </c>
      <c r="F719" s="238" t="s">
        <v>1119</v>
      </c>
      <c r="H719" s="238" t="s">
        <v>354</v>
      </c>
      <c r="I719" s="238">
        <v>25</v>
      </c>
      <c r="K719" s="238">
        <v>20005422</v>
      </c>
      <c r="L719" s="238">
        <v>203480323</v>
      </c>
      <c r="M719" s="238">
        <v>12</v>
      </c>
      <c r="N719" s="238">
        <v>13</v>
      </c>
      <c r="O719" s="238">
        <v>2020</v>
      </c>
      <c r="P719" s="238" t="s">
        <v>366</v>
      </c>
      <c r="Q719" s="238">
        <v>17</v>
      </c>
      <c r="S719" s="238">
        <v>5</v>
      </c>
      <c r="T719" s="238">
        <v>0</v>
      </c>
      <c r="U719" s="238">
        <v>3</v>
      </c>
      <c r="V719" s="238">
        <v>12</v>
      </c>
      <c r="W719" s="238">
        <v>10</v>
      </c>
      <c r="X719" s="238">
        <v>4</v>
      </c>
      <c r="Y719" s="238">
        <v>4</v>
      </c>
      <c r="Z719" s="238">
        <v>4</v>
      </c>
      <c r="AB719" s="238">
        <v>5</v>
      </c>
      <c r="AC719" s="238">
        <v>98</v>
      </c>
      <c r="AD719" s="238" t="s">
        <v>581</v>
      </c>
      <c r="AF719" s="238" t="s">
        <v>426</v>
      </c>
      <c r="AG719" s="238">
        <v>7</v>
      </c>
      <c r="AH719" s="238">
        <v>2</v>
      </c>
      <c r="AI719" s="238">
        <v>4</v>
      </c>
      <c r="AJ719" s="238">
        <v>4</v>
      </c>
      <c r="AK719" s="238">
        <v>21</v>
      </c>
      <c r="AL719" s="238">
        <v>71</v>
      </c>
      <c r="AM719" s="238" t="s">
        <v>363</v>
      </c>
      <c r="AN719" s="238">
        <v>5</v>
      </c>
      <c r="AO719" s="238">
        <v>1</v>
      </c>
      <c r="AS719" s="238">
        <v>12</v>
      </c>
      <c r="AT719" s="238">
        <v>20</v>
      </c>
      <c r="AU719" s="238">
        <v>55</v>
      </c>
      <c r="AV719" s="238">
        <v>11</v>
      </c>
      <c r="AW719" s="238">
        <v>21</v>
      </c>
      <c r="AX719" s="238">
        <v>2</v>
      </c>
      <c r="AY719" s="238">
        <v>4</v>
      </c>
      <c r="AZ719" s="238">
        <v>3</v>
      </c>
      <c r="BA719" s="238">
        <v>21</v>
      </c>
      <c r="BB719" s="238">
        <v>17</v>
      </c>
      <c r="BC719" s="238" t="s">
        <v>363</v>
      </c>
      <c r="BD719" s="238">
        <v>5</v>
      </c>
      <c r="BE719" s="238">
        <v>1</v>
      </c>
      <c r="BI719" s="238">
        <v>12</v>
      </c>
      <c r="BJ719" s="238">
        <v>20</v>
      </c>
      <c r="BK719" s="238">
        <v>55</v>
      </c>
      <c r="BL719" s="238">
        <v>11</v>
      </c>
      <c r="BM719" s="238">
        <v>21</v>
      </c>
      <c r="BN719" s="238">
        <v>2</v>
      </c>
      <c r="BO719" s="238">
        <v>2</v>
      </c>
      <c r="BP719" s="238">
        <v>3</v>
      </c>
      <c r="BQ719" s="238">
        <v>21</v>
      </c>
      <c r="BR719" s="238">
        <v>64</v>
      </c>
      <c r="BS719" s="238" t="s">
        <v>354</v>
      </c>
      <c r="BT719" s="238">
        <v>5</v>
      </c>
      <c r="BU719" s="238">
        <v>1</v>
      </c>
      <c r="BY719" s="238">
        <v>12</v>
      </c>
      <c r="BZ719" s="238">
        <v>20</v>
      </c>
      <c r="CA719" s="238">
        <v>55</v>
      </c>
      <c r="CB719" s="238">
        <v>11</v>
      </c>
      <c r="CC719" s="238">
        <v>21</v>
      </c>
      <c r="CT719" s="238">
        <v>446763.08767339698</v>
      </c>
      <c r="CU719" s="238">
        <v>4971176.4067551401</v>
      </c>
      <c r="CV719" s="238">
        <v>44.892020309999999</v>
      </c>
      <c r="CW719" s="238">
        <v>-93.674199009999995</v>
      </c>
      <c r="CX719" s="238" t="s">
        <v>359</v>
      </c>
      <c r="CY719" s="238" t="s">
        <v>1388</v>
      </c>
    </row>
    <row r="720" spans="1:103" x14ac:dyDescent="0.25">
      <c r="A720" s="238">
        <v>761548</v>
      </c>
      <c r="B720" s="238">
        <v>3</v>
      </c>
      <c r="C720" s="238">
        <v>7</v>
      </c>
      <c r="D720" s="238">
        <v>176.875</v>
      </c>
      <c r="E720" s="238">
        <v>27</v>
      </c>
      <c r="F720" s="238" t="s">
        <v>1119</v>
      </c>
      <c r="H720" s="238" t="s">
        <v>354</v>
      </c>
      <c r="I720" s="238">
        <v>25</v>
      </c>
      <c r="K720" s="238">
        <v>19005257</v>
      </c>
      <c r="M720" s="238">
        <v>11</v>
      </c>
      <c r="N720" s="238">
        <v>10</v>
      </c>
      <c r="O720" s="238">
        <v>2019</v>
      </c>
      <c r="P720" s="238" t="s">
        <v>366</v>
      </c>
      <c r="Q720" s="238">
        <v>18</v>
      </c>
      <c r="R720" s="238" t="s">
        <v>356</v>
      </c>
      <c r="S720" s="238">
        <v>5</v>
      </c>
      <c r="T720" s="238">
        <v>0</v>
      </c>
      <c r="U720" s="238">
        <v>2</v>
      </c>
      <c r="W720" s="238">
        <v>12</v>
      </c>
      <c r="X720" s="238">
        <v>2</v>
      </c>
      <c r="Y720" s="238">
        <v>6</v>
      </c>
      <c r="Z720" s="238">
        <v>7</v>
      </c>
      <c r="AB720" s="238">
        <v>2</v>
      </c>
      <c r="AC720" s="238">
        <v>98</v>
      </c>
      <c r="AD720" s="238">
        <v>7</v>
      </c>
      <c r="AF720" s="238" t="s">
        <v>426</v>
      </c>
      <c r="AG720" s="238">
        <v>90</v>
      </c>
      <c r="AH720" s="238">
        <v>2</v>
      </c>
      <c r="AI720" s="238">
        <v>2</v>
      </c>
      <c r="AJ720" s="238">
        <v>4</v>
      </c>
      <c r="AK720" s="238">
        <v>21</v>
      </c>
      <c r="AL720" s="238">
        <v>16</v>
      </c>
      <c r="AM720" s="238" t="s">
        <v>354</v>
      </c>
      <c r="AN720" s="238">
        <v>5</v>
      </c>
      <c r="AO720" s="238">
        <v>1</v>
      </c>
      <c r="AS720" s="238">
        <v>14</v>
      </c>
      <c r="AT720" s="238">
        <v>9</v>
      </c>
      <c r="AU720" s="238">
        <v>55</v>
      </c>
      <c r="AV720" s="238">
        <v>11</v>
      </c>
      <c r="AW720" s="238">
        <v>21</v>
      </c>
      <c r="AX720" s="238">
        <v>1</v>
      </c>
      <c r="BA720" s="238">
        <v>21</v>
      </c>
      <c r="CT720" s="238">
        <v>446783.45513080998</v>
      </c>
      <c r="CU720" s="238">
        <v>4971178.0581557704</v>
      </c>
      <c r="CV720" s="238">
        <v>44.892036699999998</v>
      </c>
      <c r="CW720" s="238">
        <v>-93.673941260000007</v>
      </c>
      <c r="CX720" s="238" t="s">
        <v>359</v>
      </c>
      <c r="CY720" s="238" t="s">
        <v>1389</v>
      </c>
    </row>
    <row r="721" spans="1:103" x14ac:dyDescent="0.25">
      <c r="A721" s="238">
        <v>530329</v>
      </c>
      <c r="B721" s="238">
        <v>3</v>
      </c>
      <c r="C721" s="238">
        <v>7</v>
      </c>
      <c r="D721" s="238">
        <v>176.928</v>
      </c>
      <c r="E721" s="238">
        <v>27</v>
      </c>
      <c r="F721" s="238" t="s">
        <v>1119</v>
      </c>
      <c r="H721" s="238" t="s">
        <v>354</v>
      </c>
      <c r="I721" s="238">
        <v>25</v>
      </c>
      <c r="K721" s="238">
        <v>17006239</v>
      </c>
      <c r="M721" s="238">
        <v>12</v>
      </c>
      <c r="N721" s="238">
        <v>30</v>
      </c>
      <c r="O721" s="238">
        <v>2017</v>
      </c>
      <c r="P721" s="238" t="s">
        <v>364</v>
      </c>
      <c r="Q721" s="238">
        <v>8</v>
      </c>
      <c r="S721" s="238">
        <v>5</v>
      </c>
      <c r="T721" s="238">
        <v>0</v>
      </c>
      <c r="U721" s="238">
        <v>1</v>
      </c>
      <c r="W721" s="238">
        <v>32</v>
      </c>
      <c r="X721" s="238">
        <v>2</v>
      </c>
      <c r="Y721" s="238">
        <v>1</v>
      </c>
      <c r="Z721" s="238">
        <v>1</v>
      </c>
      <c r="AB721" s="238">
        <v>3</v>
      </c>
      <c r="AC721" s="238">
        <v>98</v>
      </c>
      <c r="AD721" s="238" t="s">
        <v>581</v>
      </c>
      <c r="AF721" s="238" t="s">
        <v>426</v>
      </c>
      <c r="AG721" s="238">
        <v>3</v>
      </c>
      <c r="AH721" s="238">
        <v>2</v>
      </c>
      <c r="AI721" s="238">
        <v>3</v>
      </c>
      <c r="AJ721" s="238">
        <v>3</v>
      </c>
      <c r="AK721" s="238">
        <v>21</v>
      </c>
      <c r="AL721" s="238">
        <v>17</v>
      </c>
      <c r="AM721" s="238" t="s">
        <v>354</v>
      </c>
      <c r="AN721" s="238">
        <v>5</v>
      </c>
      <c r="AO721" s="238">
        <v>99</v>
      </c>
      <c r="AS721" s="238">
        <v>12</v>
      </c>
      <c r="AT721" s="238">
        <v>9</v>
      </c>
      <c r="AU721" s="238">
        <v>55</v>
      </c>
      <c r="AV721" s="238">
        <v>11</v>
      </c>
      <c r="AW721" s="238">
        <v>21</v>
      </c>
      <c r="CT721" s="238">
        <v>446889.29417581001</v>
      </c>
      <c r="CU721" s="238">
        <v>4971151.1652221195</v>
      </c>
      <c r="CV721" s="238">
        <v>44.89180253</v>
      </c>
      <c r="CW721" s="238">
        <v>-93.672598170000001</v>
      </c>
      <c r="CX721" s="238" t="s">
        <v>391</v>
      </c>
      <c r="CY721" s="238" t="s">
        <v>1390</v>
      </c>
    </row>
    <row r="722" spans="1:103" x14ac:dyDescent="0.25">
      <c r="A722" s="238">
        <v>10838087</v>
      </c>
      <c r="B722" s="238">
        <v>3</v>
      </c>
      <c r="C722" s="238">
        <v>7</v>
      </c>
      <c r="D722" s="238">
        <v>176.941</v>
      </c>
      <c r="E722" s="238">
        <v>27</v>
      </c>
      <c r="F722" s="238" t="s">
        <v>1119</v>
      </c>
      <c r="H722" s="238" t="s">
        <v>354</v>
      </c>
      <c r="I722" s="238">
        <v>25</v>
      </c>
      <c r="K722" s="238">
        <v>12511646</v>
      </c>
      <c r="L722" s="238">
        <v>123370155</v>
      </c>
      <c r="M722" s="238">
        <v>11</v>
      </c>
      <c r="N722" s="238">
        <v>29</v>
      </c>
      <c r="O722" s="238">
        <v>2012</v>
      </c>
      <c r="P722" s="238" t="s">
        <v>384</v>
      </c>
      <c r="Q722" s="238">
        <v>16</v>
      </c>
      <c r="R722" s="238" t="s">
        <v>369</v>
      </c>
      <c r="S722" s="238">
        <v>3</v>
      </c>
      <c r="T722" s="238">
        <v>0</v>
      </c>
      <c r="U722" s="238">
        <v>2</v>
      </c>
      <c r="V722" s="238">
        <v>8</v>
      </c>
      <c r="W722" s="238">
        <v>10</v>
      </c>
      <c r="X722" s="238">
        <v>2</v>
      </c>
      <c r="Y722" s="238">
        <v>1</v>
      </c>
      <c r="Z722" s="238">
        <v>1</v>
      </c>
      <c r="AB722" s="238">
        <v>1</v>
      </c>
      <c r="AC722" s="238">
        <v>98</v>
      </c>
      <c r="AD722" s="238" t="s">
        <v>428</v>
      </c>
      <c r="AE722" s="238" t="s">
        <v>1391</v>
      </c>
      <c r="AF722" s="238" t="s">
        <v>426</v>
      </c>
      <c r="AG722" s="238">
        <v>8</v>
      </c>
      <c r="AH722" s="238">
        <v>2</v>
      </c>
      <c r="AI722" s="238">
        <v>2</v>
      </c>
      <c r="AJ722" s="238">
        <v>3</v>
      </c>
      <c r="AK722" s="238">
        <v>21</v>
      </c>
      <c r="AL722" s="238">
        <v>22</v>
      </c>
      <c r="AM722" s="238" t="s">
        <v>363</v>
      </c>
      <c r="AN722" s="238">
        <v>5</v>
      </c>
      <c r="AO722" s="238">
        <v>6</v>
      </c>
      <c r="AS722" s="238">
        <v>7</v>
      </c>
      <c r="AT722" s="238">
        <v>98</v>
      </c>
      <c r="AU722" s="238">
        <v>55</v>
      </c>
      <c r="AV722" s="238">
        <v>10</v>
      </c>
      <c r="AW722" s="238">
        <v>21</v>
      </c>
      <c r="AX722" s="238">
        <v>2</v>
      </c>
      <c r="AY722" s="238">
        <v>1</v>
      </c>
      <c r="AZ722" s="238">
        <v>4</v>
      </c>
      <c r="BA722" s="238">
        <v>21</v>
      </c>
      <c r="BB722" s="238">
        <v>33</v>
      </c>
      <c r="BC722" s="238" t="s">
        <v>354</v>
      </c>
      <c r="BD722" s="238">
        <v>5</v>
      </c>
      <c r="BE722" s="238">
        <v>1</v>
      </c>
      <c r="BI722" s="238">
        <v>7</v>
      </c>
      <c r="BJ722" s="238">
        <v>98</v>
      </c>
      <c r="BK722" s="238">
        <v>55</v>
      </c>
      <c r="BL722" s="238">
        <v>10</v>
      </c>
      <c r="BM722" s="238">
        <v>21</v>
      </c>
      <c r="CT722" s="238">
        <v>446900</v>
      </c>
      <c r="CU722" s="238">
        <v>4971151</v>
      </c>
      <c r="CV722" s="238">
        <v>44.891797500000003</v>
      </c>
      <c r="CW722" s="238">
        <v>-93.672467600000004</v>
      </c>
      <c r="CX722" s="238" t="s">
        <v>359</v>
      </c>
      <c r="CY722" s="238" t="s">
        <v>1392</v>
      </c>
    </row>
    <row r="723" spans="1:103" x14ac:dyDescent="0.25">
      <c r="A723" s="238">
        <v>10743077</v>
      </c>
      <c r="B723" s="238">
        <v>3</v>
      </c>
      <c r="C723" s="238">
        <v>7</v>
      </c>
      <c r="D723" s="238">
        <v>176.95099999999999</v>
      </c>
      <c r="E723" s="238">
        <v>27</v>
      </c>
      <c r="F723" s="238" t="s">
        <v>1119</v>
      </c>
      <c r="H723" s="238" t="s">
        <v>354</v>
      </c>
      <c r="I723" s="238">
        <v>25</v>
      </c>
      <c r="K723" s="238">
        <v>11005219</v>
      </c>
      <c r="L723" s="238">
        <v>112450100</v>
      </c>
      <c r="M723" s="238">
        <v>8</v>
      </c>
      <c r="N723" s="238">
        <v>28</v>
      </c>
      <c r="O723" s="238">
        <v>2011</v>
      </c>
      <c r="P723" s="238" t="s">
        <v>366</v>
      </c>
      <c r="Q723" s="238">
        <v>4</v>
      </c>
      <c r="S723" s="238">
        <v>5</v>
      </c>
      <c r="T723" s="238">
        <v>0</v>
      </c>
      <c r="U723" s="238">
        <v>1</v>
      </c>
      <c r="V723" s="238">
        <v>4</v>
      </c>
      <c r="W723" s="238">
        <v>83</v>
      </c>
      <c r="X723" s="238">
        <v>2</v>
      </c>
      <c r="Y723" s="238">
        <v>4</v>
      </c>
      <c r="Z723" s="238">
        <v>1</v>
      </c>
      <c r="AA723" s="238">
        <v>1</v>
      </c>
      <c r="AB723" s="238">
        <v>1</v>
      </c>
      <c r="AC723" s="238">
        <v>98</v>
      </c>
      <c r="AD723" s="238" t="s">
        <v>430</v>
      </c>
      <c r="AE723" s="238" t="s">
        <v>1368</v>
      </c>
      <c r="AF723" s="238" t="s">
        <v>426</v>
      </c>
      <c r="AG723" s="238">
        <v>3</v>
      </c>
      <c r="AH723" s="238">
        <v>2</v>
      </c>
      <c r="AI723" s="238">
        <v>4</v>
      </c>
      <c r="AJ723" s="238">
        <v>3</v>
      </c>
      <c r="AK723" s="238">
        <v>21</v>
      </c>
      <c r="AL723" s="238">
        <v>22</v>
      </c>
      <c r="AM723" s="238" t="s">
        <v>363</v>
      </c>
      <c r="AN723" s="238">
        <v>1</v>
      </c>
      <c r="AO723" s="238">
        <v>18</v>
      </c>
      <c r="AP723" s="238">
        <v>1</v>
      </c>
      <c r="AS723" s="238">
        <v>7</v>
      </c>
      <c r="AT723" s="238">
        <v>98</v>
      </c>
      <c r="AU723" s="238">
        <v>55</v>
      </c>
      <c r="AV723" s="238">
        <v>11</v>
      </c>
      <c r="AW723" s="238">
        <v>21</v>
      </c>
      <c r="CT723" s="238">
        <v>446917</v>
      </c>
      <c r="CU723" s="238">
        <v>4971147</v>
      </c>
      <c r="CV723" s="238">
        <v>44.891764700000003</v>
      </c>
      <c r="CW723" s="238">
        <v>-93.672253100000006</v>
      </c>
      <c r="CX723" s="238" t="s">
        <v>359</v>
      </c>
      <c r="CY723" s="238" t="s">
        <v>1393</v>
      </c>
    </row>
    <row r="724" spans="1:103" x14ac:dyDescent="0.25">
      <c r="A724" s="238">
        <v>10764350</v>
      </c>
      <c r="B724" s="238">
        <v>3</v>
      </c>
      <c r="C724" s="238">
        <v>7</v>
      </c>
      <c r="D724" s="238">
        <v>177.02500000000001</v>
      </c>
      <c r="E724" s="238">
        <v>27</v>
      </c>
      <c r="F724" s="238" t="s">
        <v>1119</v>
      </c>
      <c r="H724" s="238" t="s">
        <v>354</v>
      </c>
      <c r="I724" s="238">
        <v>25</v>
      </c>
      <c r="K724" s="238">
        <v>11007754</v>
      </c>
      <c r="L724" s="238">
        <v>113610160</v>
      </c>
      <c r="M724" s="238">
        <v>12</v>
      </c>
      <c r="N724" s="238">
        <v>27</v>
      </c>
      <c r="O724" s="238">
        <v>2011</v>
      </c>
      <c r="P724" s="238" t="s">
        <v>368</v>
      </c>
      <c r="Q724" s="238">
        <v>17</v>
      </c>
      <c r="S724" s="238">
        <v>5</v>
      </c>
      <c r="T724" s="238">
        <v>0</v>
      </c>
      <c r="U724" s="238">
        <v>1</v>
      </c>
      <c r="V724" s="238">
        <v>8</v>
      </c>
      <c r="W724" s="238">
        <v>16</v>
      </c>
      <c r="X724" s="238">
        <v>2</v>
      </c>
      <c r="Y724" s="238">
        <v>6</v>
      </c>
      <c r="Z724" s="238">
        <v>2</v>
      </c>
      <c r="AB724" s="238">
        <v>1</v>
      </c>
      <c r="AC724" s="238">
        <v>98</v>
      </c>
      <c r="AD724" s="238" t="s">
        <v>424</v>
      </c>
      <c r="AE724" s="238" t="s">
        <v>1374</v>
      </c>
      <c r="AF724" s="238" t="s">
        <v>426</v>
      </c>
      <c r="AG724" s="238">
        <v>4</v>
      </c>
      <c r="AH724" s="238">
        <v>2</v>
      </c>
      <c r="AI724" s="238">
        <v>2</v>
      </c>
      <c r="AJ724" s="238">
        <v>3</v>
      </c>
      <c r="AK724" s="238">
        <v>21</v>
      </c>
      <c r="AL724" s="238">
        <v>35</v>
      </c>
      <c r="AM724" s="238" t="s">
        <v>363</v>
      </c>
      <c r="AN724" s="238">
        <v>5</v>
      </c>
      <c r="AO724" s="238">
        <v>1</v>
      </c>
      <c r="AS724" s="238">
        <v>7</v>
      </c>
      <c r="AT724" s="238">
        <v>98</v>
      </c>
      <c r="AU724" s="238">
        <v>55</v>
      </c>
      <c r="AV724" s="238">
        <v>11</v>
      </c>
      <c r="AW724" s="238">
        <v>21</v>
      </c>
      <c r="CT724" s="238">
        <v>447031</v>
      </c>
      <c r="CU724" s="238">
        <v>4971121</v>
      </c>
      <c r="CV724" s="238">
        <v>44.8915419</v>
      </c>
      <c r="CW724" s="238">
        <v>-93.6707945</v>
      </c>
      <c r="CX724" s="238" t="s">
        <v>359</v>
      </c>
      <c r="CY724" s="238" t="s">
        <v>1394</v>
      </c>
    </row>
    <row r="725" spans="1:103" x14ac:dyDescent="0.25">
      <c r="A725" s="238">
        <v>674152</v>
      </c>
      <c r="B725" s="238">
        <v>3</v>
      </c>
      <c r="C725" s="238">
        <v>7</v>
      </c>
      <c r="D725" s="238">
        <v>177.06800000000001</v>
      </c>
      <c r="E725" s="238">
        <v>27</v>
      </c>
      <c r="F725" s="238" t="s">
        <v>1119</v>
      </c>
      <c r="H725" s="238" t="s">
        <v>354</v>
      </c>
      <c r="I725" s="238">
        <v>25</v>
      </c>
      <c r="K725" s="238">
        <v>18515206</v>
      </c>
      <c r="M725" s="238">
        <v>12</v>
      </c>
      <c r="N725" s="238">
        <v>26</v>
      </c>
      <c r="O725" s="238">
        <v>2018</v>
      </c>
      <c r="P725" s="238" t="s">
        <v>355</v>
      </c>
      <c r="Q725" s="238">
        <v>16</v>
      </c>
      <c r="R725" s="238" t="s">
        <v>356</v>
      </c>
      <c r="S725" s="238">
        <v>5</v>
      </c>
      <c r="T725" s="238">
        <v>0</v>
      </c>
      <c r="U725" s="238">
        <v>1</v>
      </c>
      <c r="W725" s="238">
        <v>17</v>
      </c>
      <c r="X725" s="238">
        <v>2</v>
      </c>
      <c r="Y725" s="238">
        <v>4</v>
      </c>
      <c r="Z725" s="238">
        <v>1</v>
      </c>
      <c r="AB725" s="238">
        <v>1</v>
      </c>
      <c r="AC725" s="238">
        <v>98</v>
      </c>
      <c r="AD725" s="238" t="s">
        <v>1395</v>
      </c>
      <c r="AF725" s="238" t="s">
        <v>426</v>
      </c>
      <c r="AG725" s="238">
        <v>4</v>
      </c>
      <c r="AH725" s="238">
        <v>2</v>
      </c>
      <c r="AI725" s="238">
        <v>2</v>
      </c>
      <c r="AJ725" s="238">
        <v>4</v>
      </c>
      <c r="AK725" s="238">
        <v>21</v>
      </c>
      <c r="AL725" s="238">
        <v>29</v>
      </c>
      <c r="AM725" s="238" t="s">
        <v>363</v>
      </c>
      <c r="AN725" s="238">
        <v>5</v>
      </c>
      <c r="AO725" s="238">
        <v>1</v>
      </c>
      <c r="AS725" s="238">
        <v>12</v>
      </c>
      <c r="AT725" s="238">
        <v>9</v>
      </c>
      <c r="AU725" s="238">
        <v>55</v>
      </c>
      <c r="AV725" s="238">
        <v>11</v>
      </c>
      <c r="AW725" s="238">
        <v>21</v>
      </c>
      <c r="CT725" s="238">
        <v>447100.16933367198</v>
      </c>
      <c r="CU725" s="238">
        <v>4971108.21268309</v>
      </c>
      <c r="CV725" s="238">
        <v>44.891431590000003</v>
      </c>
      <c r="CW725" s="238">
        <v>-93.669923330000003</v>
      </c>
      <c r="CX725" s="238" t="s">
        <v>359</v>
      </c>
      <c r="CY725" s="238" t="s">
        <v>1396</v>
      </c>
    </row>
    <row r="726" spans="1:103" x14ac:dyDescent="0.25">
      <c r="A726" s="238">
        <v>10707212</v>
      </c>
      <c r="B726" s="238">
        <v>3</v>
      </c>
      <c r="C726" s="238">
        <v>7</v>
      </c>
      <c r="D726" s="238">
        <v>177.089</v>
      </c>
      <c r="E726" s="238">
        <v>27</v>
      </c>
      <c r="F726" s="238" t="s">
        <v>1119</v>
      </c>
      <c r="H726" s="238" t="s">
        <v>354</v>
      </c>
      <c r="I726" s="238">
        <v>25</v>
      </c>
      <c r="K726" s="238">
        <v>11000327</v>
      </c>
      <c r="L726" s="238">
        <v>110200007</v>
      </c>
      <c r="M726" s="238">
        <v>1</v>
      </c>
      <c r="N726" s="238">
        <v>19</v>
      </c>
      <c r="O726" s="238">
        <v>2011</v>
      </c>
      <c r="P726" s="238" t="s">
        <v>355</v>
      </c>
      <c r="Q726" s="238">
        <v>5</v>
      </c>
      <c r="R726" s="238" t="s">
        <v>196</v>
      </c>
      <c r="S726" s="238">
        <v>5</v>
      </c>
      <c r="T726" s="238">
        <v>0</v>
      </c>
      <c r="U726" s="238">
        <v>1</v>
      </c>
      <c r="V726" s="238">
        <v>8</v>
      </c>
      <c r="W726" s="238">
        <v>32</v>
      </c>
      <c r="X726" s="238">
        <v>2</v>
      </c>
      <c r="Y726" s="238">
        <v>4</v>
      </c>
      <c r="Z726" s="238">
        <v>2</v>
      </c>
      <c r="AB726" s="238">
        <v>5</v>
      </c>
      <c r="AC726" s="238">
        <v>98</v>
      </c>
      <c r="AD726" s="238" t="s">
        <v>1397</v>
      </c>
      <c r="AE726" s="238" t="s">
        <v>1138</v>
      </c>
      <c r="AF726" s="238" t="s">
        <v>426</v>
      </c>
      <c r="AG726" s="238">
        <v>3</v>
      </c>
      <c r="AH726" s="238">
        <v>2</v>
      </c>
      <c r="AI726" s="238">
        <v>4</v>
      </c>
      <c r="AJ726" s="238">
        <v>2</v>
      </c>
      <c r="AK726" s="238">
        <v>23</v>
      </c>
      <c r="AL726" s="238">
        <v>53</v>
      </c>
      <c r="AM726" s="238" t="s">
        <v>354</v>
      </c>
      <c r="AN726" s="238">
        <v>5</v>
      </c>
      <c r="AT726" s="238">
        <v>90</v>
      </c>
      <c r="AU726" s="238">
        <v>45</v>
      </c>
      <c r="AV726" s="238">
        <v>11</v>
      </c>
      <c r="AW726" s="238">
        <v>21</v>
      </c>
      <c r="CT726" s="238">
        <v>447133</v>
      </c>
      <c r="CU726" s="238">
        <v>4971098</v>
      </c>
      <c r="CV726" s="238">
        <v>44.891345399999999</v>
      </c>
      <c r="CW726" s="238">
        <v>-93.669507499999995</v>
      </c>
      <c r="CX726" s="238" t="s">
        <v>359</v>
      </c>
      <c r="CY726" s="238" t="s">
        <v>1398</v>
      </c>
    </row>
    <row r="727" spans="1:103" x14ac:dyDescent="0.25">
      <c r="A727" s="238">
        <v>404816</v>
      </c>
      <c r="B727" s="238">
        <v>3</v>
      </c>
      <c r="C727" s="238">
        <v>7</v>
      </c>
      <c r="D727" s="238">
        <v>177.10599999999999</v>
      </c>
      <c r="E727" s="238">
        <v>27</v>
      </c>
      <c r="F727" s="238" t="s">
        <v>1119</v>
      </c>
      <c r="H727" s="238" t="s">
        <v>354</v>
      </c>
      <c r="I727" s="238">
        <v>25</v>
      </c>
      <c r="K727" s="238">
        <v>16005499</v>
      </c>
      <c r="M727" s="238">
        <v>12</v>
      </c>
      <c r="N727" s="238">
        <v>16</v>
      </c>
      <c r="O727" s="238">
        <v>2016</v>
      </c>
      <c r="P727" s="238" t="s">
        <v>362</v>
      </c>
      <c r="Q727" s="238">
        <v>8</v>
      </c>
      <c r="R727" s="238">
        <v>98</v>
      </c>
      <c r="S727" s="238">
        <v>2</v>
      </c>
      <c r="T727" s="238">
        <v>0</v>
      </c>
      <c r="U727" s="238">
        <v>3</v>
      </c>
      <c r="V727" s="238">
        <v>13</v>
      </c>
      <c r="W727" s="238">
        <v>10</v>
      </c>
      <c r="X727" s="238">
        <v>2</v>
      </c>
      <c r="Y727" s="238">
        <v>1</v>
      </c>
      <c r="Z727" s="238">
        <v>2</v>
      </c>
      <c r="AB727" s="238">
        <v>5</v>
      </c>
      <c r="AC727" s="238">
        <v>98</v>
      </c>
      <c r="AD727" s="238" t="s">
        <v>581</v>
      </c>
      <c r="AF727" s="238" t="s">
        <v>426</v>
      </c>
      <c r="AG727" s="238">
        <v>8</v>
      </c>
      <c r="AH727" s="238">
        <v>2</v>
      </c>
      <c r="AI727" s="238">
        <v>4</v>
      </c>
      <c r="AJ727" s="238">
        <v>3</v>
      </c>
      <c r="AK727" s="238">
        <v>21</v>
      </c>
      <c r="AL727" s="238">
        <v>21</v>
      </c>
      <c r="AM727" s="238" t="s">
        <v>354</v>
      </c>
      <c r="AN727" s="238">
        <v>5</v>
      </c>
      <c r="AO727" s="238">
        <v>70</v>
      </c>
      <c r="AS727" s="238">
        <v>12</v>
      </c>
      <c r="AT727" s="238">
        <v>9</v>
      </c>
      <c r="AU727" s="238">
        <v>55</v>
      </c>
      <c r="AV727" s="238">
        <v>11</v>
      </c>
      <c r="AW727" s="238">
        <v>21</v>
      </c>
      <c r="AX727" s="238">
        <v>2</v>
      </c>
      <c r="AY727" s="238">
        <v>3</v>
      </c>
      <c r="AZ727" s="238">
        <v>4</v>
      </c>
      <c r="BA727" s="238">
        <v>21</v>
      </c>
      <c r="BB727" s="238">
        <v>64</v>
      </c>
      <c r="BC727" s="238" t="s">
        <v>354</v>
      </c>
      <c r="BD727" s="238">
        <v>5</v>
      </c>
      <c r="BE727" s="238">
        <v>1</v>
      </c>
      <c r="BI727" s="238">
        <v>12</v>
      </c>
      <c r="BJ727" s="238">
        <v>9</v>
      </c>
      <c r="BK727" s="238">
        <v>55</v>
      </c>
      <c r="BL727" s="238">
        <v>11</v>
      </c>
      <c r="BM727" s="238">
        <v>21</v>
      </c>
      <c r="BN727" s="238">
        <v>2</v>
      </c>
      <c r="BO727" s="238">
        <v>4</v>
      </c>
      <c r="BP727" s="238">
        <v>4</v>
      </c>
      <c r="BQ727" s="238">
        <v>21</v>
      </c>
      <c r="BR727" s="238">
        <v>54</v>
      </c>
      <c r="BS727" s="238" t="s">
        <v>354</v>
      </c>
      <c r="BT727" s="238">
        <v>5</v>
      </c>
      <c r="BU727" s="238">
        <v>1</v>
      </c>
      <c r="BY727" s="238">
        <v>12</v>
      </c>
      <c r="BZ727" s="238">
        <v>9</v>
      </c>
      <c r="CA727" s="238">
        <v>55</v>
      </c>
      <c r="CB727" s="238">
        <v>11</v>
      </c>
      <c r="CC727" s="238">
        <v>21</v>
      </c>
      <c r="CT727" s="238">
        <v>447169.75307006203</v>
      </c>
      <c r="CU727" s="238">
        <v>4971094.9888229398</v>
      </c>
      <c r="CV727" s="238">
        <v>44.891317720000004</v>
      </c>
      <c r="CW727" s="238">
        <v>-93.669040800000005</v>
      </c>
      <c r="CX727" s="238" t="s">
        <v>359</v>
      </c>
      <c r="CY727" s="238" t="s">
        <v>1399</v>
      </c>
    </row>
    <row r="728" spans="1:103" x14ac:dyDescent="0.25">
      <c r="A728" s="238">
        <v>10707148</v>
      </c>
      <c r="B728" s="238">
        <v>3</v>
      </c>
      <c r="C728" s="238">
        <v>7</v>
      </c>
      <c r="D728" s="238">
        <v>177.13</v>
      </c>
      <c r="E728" s="238">
        <v>27</v>
      </c>
      <c r="F728" s="238" t="s">
        <v>1119</v>
      </c>
      <c r="H728" s="238" t="s">
        <v>354</v>
      </c>
      <c r="I728" s="238">
        <v>25</v>
      </c>
      <c r="K728" s="238">
        <v>11000331</v>
      </c>
      <c r="L728" s="238">
        <v>110190157</v>
      </c>
      <c r="M728" s="238">
        <v>1</v>
      </c>
      <c r="N728" s="238">
        <v>19</v>
      </c>
      <c r="O728" s="238">
        <v>2011</v>
      </c>
      <c r="P728" s="238" t="s">
        <v>355</v>
      </c>
      <c r="Q728" s="238">
        <v>9</v>
      </c>
      <c r="S728" s="238">
        <v>5</v>
      </c>
      <c r="T728" s="238">
        <v>0</v>
      </c>
      <c r="U728" s="238">
        <v>1</v>
      </c>
      <c r="V728" s="238">
        <v>90</v>
      </c>
      <c r="W728" s="238">
        <v>83</v>
      </c>
      <c r="X728" s="238">
        <v>2</v>
      </c>
      <c r="Y728" s="238">
        <v>1</v>
      </c>
      <c r="Z728" s="238">
        <v>1</v>
      </c>
      <c r="AA728" s="238">
        <v>1</v>
      </c>
      <c r="AB728" s="238">
        <v>5</v>
      </c>
      <c r="AC728" s="238">
        <v>98</v>
      </c>
      <c r="AD728" s="238" t="s">
        <v>430</v>
      </c>
      <c r="AE728" s="238" t="s">
        <v>1243</v>
      </c>
      <c r="AF728" s="238" t="s">
        <v>426</v>
      </c>
      <c r="AG728" s="238">
        <v>3</v>
      </c>
      <c r="AH728" s="238">
        <v>2</v>
      </c>
      <c r="AI728" s="238">
        <v>3</v>
      </c>
      <c r="AJ728" s="238">
        <v>3</v>
      </c>
      <c r="AK728" s="238">
        <v>21</v>
      </c>
      <c r="AL728" s="238">
        <v>82</v>
      </c>
      <c r="AM728" s="238" t="s">
        <v>354</v>
      </c>
      <c r="AN728" s="238">
        <v>5</v>
      </c>
      <c r="AO728" s="238">
        <v>1</v>
      </c>
      <c r="AS728" s="238">
        <v>7</v>
      </c>
      <c r="AT728" s="238">
        <v>98</v>
      </c>
      <c r="AU728" s="238">
        <v>55</v>
      </c>
      <c r="CT728" s="238">
        <v>447198</v>
      </c>
      <c r="CU728" s="238">
        <v>4971090</v>
      </c>
      <c r="CV728" s="238">
        <v>44.891272399999998</v>
      </c>
      <c r="CW728" s="238">
        <v>-93.668682000000004</v>
      </c>
      <c r="CX728" s="238" t="s">
        <v>359</v>
      </c>
      <c r="CY728" s="238" t="s">
        <v>1400</v>
      </c>
    </row>
    <row r="729" spans="1:103" x14ac:dyDescent="0.25">
      <c r="A729" s="238">
        <v>10754262</v>
      </c>
      <c r="B729" s="238">
        <v>3</v>
      </c>
      <c r="C729" s="238">
        <v>7</v>
      </c>
      <c r="D729" s="238">
        <v>177.13</v>
      </c>
      <c r="E729" s="238">
        <v>27</v>
      </c>
      <c r="F729" s="238" t="s">
        <v>1119</v>
      </c>
      <c r="H729" s="238" t="s">
        <v>354</v>
      </c>
      <c r="I729" s="238">
        <v>25</v>
      </c>
      <c r="K729" s="238">
        <v>11007166</v>
      </c>
      <c r="L729" s="238">
        <v>113280076</v>
      </c>
      <c r="M729" s="238">
        <v>11</v>
      </c>
      <c r="N729" s="238">
        <v>24</v>
      </c>
      <c r="O729" s="238">
        <v>2011</v>
      </c>
      <c r="P729" s="238" t="s">
        <v>384</v>
      </c>
      <c r="Q729" s="238">
        <v>17</v>
      </c>
      <c r="S729" s="238">
        <v>5</v>
      </c>
      <c r="T729" s="238">
        <v>0</v>
      </c>
      <c r="U729" s="238">
        <v>1</v>
      </c>
      <c r="V729" s="238">
        <v>90</v>
      </c>
      <c r="W729" s="238">
        <v>16</v>
      </c>
      <c r="X729" s="238">
        <v>2</v>
      </c>
      <c r="Y729" s="238">
        <v>5</v>
      </c>
      <c r="Z729" s="238">
        <v>2</v>
      </c>
      <c r="AA729" s="238">
        <v>2</v>
      </c>
      <c r="AB729" s="238">
        <v>2</v>
      </c>
      <c r="AC729" s="238">
        <v>98</v>
      </c>
      <c r="AD729" s="238" t="s">
        <v>430</v>
      </c>
      <c r="AE729" s="238" t="s">
        <v>1401</v>
      </c>
      <c r="AF729" s="238" t="s">
        <v>426</v>
      </c>
      <c r="AG729" s="238">
        <v>4</v>
      </c>
      <c r="AH729" s="238">
        <v>2</v>
      </c>
      <c r="AI729" s="238">
        <v>4</v>
      </c>
      <c r="AJ729" s="238">
        <v>4</v>
      </c>
      <c r="AK729" s="238">
        <v>21</v>
      </c>
      <c r="AL729" s="238">
        <v>36</v>
      </c>
      <c r="AM729" s="238" t="s">
        <v>354</v>
      </c>
      <c r="AN729" s="238">
        <v>5</v>
      </c>
      <c r="AO729" s="238">
        <v>1</v>
      </c>
      <c r="AP729" s="238">
        <v>1</v>
      </c>
      <c r="AS729" s="238">
        <v>7</v>
      </c>
      <c r="AT729" s="238">
        <v>98</v>
      </c>
      <c r="AU729" s="238">
        <v>45</v>
      </c>
      <c r="AV729" s="238">
        <v>11</v>
      </c>
      <c r="AW729" s="238">
        <v>21</v>
      </c>
      <c r="CT729" s="238">
        <v>447198</v>
      </c>
      <c r="CU729" s="238">
        <v>4971090</v>
      </c>
      <c r="CV729" s="238">
        <v>44.891272399999998</v>
      </c>
      <c r="CW729" s="238">
        <v>-93.668682000000004</v>
      </c>
      <c r="CX729" s="238" t="s">
        <v>359</v>
      </c>
      <c r="CY729" s="238" t="s">
        <v>1402</v>
      </c>
    </row>
    <row r="730" spans="1:103" x14ac:dyDescent="0.25">
      <c r="A730" s="238">
        <v>11066794</v>
      </c>
      <c r="B730" s="238">
        <v>3</v>
      </c>
      <c r="C730" s="238">
        <v>7</v>
      </c>
      <c r="D730" s="238">
        <v>177.15</v>
      </c>
      <c r="E730" s="238">
        <v>27</v>
      </c>
      <c r="F730" s="238" t="s">
        <v>1119</v>
      </c>
      <c r="H730" s="238" t="s">
        <v>354</v>
      </c>
      <c r="I730" s="238">
        <v>25</v>
      </c>
      <c r="K730" s="238">
        <v>15004668</v>
      </c>
      <c r="L730" s="238">
        <v>152540020</v>
      </c>
      <c r="M730" s="238">
        <v>9</v>
      </c>
      <c r="N730" s="238">
        <v>10</v>
      </c>
      <c r="O730" s="238">
        <v>2015</v>
      </c>
      <c r="P730" s="238" t="s">
        <v>384</v>
      </c>
      <c r="Q730" s="238">
        <v>22</v>
      </c>
      <c r="R730" s="238" t="s">
        <v>369</v>
      </c>
      <c r="S730" s="238">
        <v>5</v>
      </c>
      <c r="T730" s="238">
        <v>0</v>
      </c>
      <c r="U730" s="238">
        <v>1</v>
      </c>
      <c r="V730" s="238">
        <v>4</v>
      </c>
      <c r="W730" s="238">
        <v>27</v>
      </c>
      <c r="X730" s="238">
        <v>2</v>
      </c>
      <c r="Y730" s="238">
        <v>6</v>
      </c>
      <c r="Z730" s="238">
        <v>1</v>
      </c>
      <c r="AB730" s="238">
        <v>1</v>
      </c>
      <c r="AC730" s="238">
        <v>98</v>
      </c>
      <c r="AD730" s="238" t="s">
        <v>430</v>
      </c>
      <c r="AE730" s="238" t="s">
        <v>1004</v>
      </c>
      <c r="AF730" s="238" t="s">
        <v>426</v>
      </c>
      <c r="AG730" s="238">
        <v>3</v>
      </c>
      <c r="AH730" s="238">
        <v>2</v>
      </c>
      <c r="AI730" s="238">
        <v>2</v>
      </c>
      <c r="AJ730" s="238">
        <v>3</v>
      </c>
      <c r="AK730" s="238">
        <v>21</v>
      </c>
      <c r="AL730" s="238">
        <v>32</v>
      </c>
      <c r="AM730" s="238" t="s">
        <v>354</v>
      </c>
      <c r="AN730" s="238">
        <v>1</v>
      </c>
      <c r="AO730" s="238">
        <v>3</v>
      </c>
      <c r="AS730" s="238">
        <v>7</v>
      </c>
      <c r="AT730" s="238">
        <v>98</v>
      </c>
      <c r="AU730" s="238">
        <v>55</v>
      </c>
      <c r="AV730" s="238">
        <v>11</v>
      </c>
      <c r="AW730" s="238">
        <v>21</v>
      </c>
      <c r="CT730" s="238">
        <v>447229</v>
      </c>
      <c r="CU730" s="238">
        <v>4971088</v>
      </c>
      <c r="CV730" s="238">
        <v>44.8912592</v>
      </c>
      <c r="CW730" s="238">
        <v>-93.6682852</v>
      </c>
      <c r="CX730" s="238" t="s">
        <v>359</v>
      </c>
      <c r="CY730" s="238" t="s">
        <v>1403</v>
      </c>
    </row>
    <row r="731" spans="1:103" x14ac:dyDescent="0.25">
      <c r="A731" s="238">
        <v>784356</v>
      </c>
      <c r="B731" s="238">
        <v>3</v>
      </c>
      <c r="C731" s="238">
        <v>7</v>
      </c>
      <c r="D731" s="238">
        <v>177.16499999999999</v>
      </c>
      <c r="E731" s="238">
        <v>10</v>
      </c>
      <c r="F731" s="238" t="s">
        <v>1404</v>
      </c>
      <c r="H731" s="238" t="s">
        <v>354</v>
      </c>
      <c r="I731" s="238">
        <v>25</v>
      </c>
      <c r="K731" s="238">
        <v>20002833</v>
      </c>
      <c r="L731" s="238">
        <v>200300008</v>
      </c>
      <c r="M731" s="238">
        <v>1</v>
      </c>
      <c r="N731" s="238">
        <v>30</v>
      </c>
      <c r="O731" s="238">
        <v>2020</v>
      </c>
      <c r="P731" s="238" t="s">
        <v>384</v>
      </c>
      <c r="Q731" s="238">
        <v>7</v>
      </c>
      <c r="R731" s="238" t="s">
        <v>369</v>
      </c>
      <c r="S731" s="238">
        <v>5</v>
      </c>
      <c r="T731" s="238">
        <v>0</v>
      </c>
      <c r="U731" s="238">
        <v>2</v>
      </c>
      <c r="W731" s="238">
        <v>25</v>
      </c>
      <c r="X731" s="238">
        <v>2</v>
      </c>
      <c r="Y731" s="238">
        <v>1</v>
      </c>
      <c r="Z731" s="238">
        <v>2</v>
      </c>
      <c r="AB731" s="238">
        <v>1</v>
      </c>
      <c r="AC731" s="238">
        <v>98</v>
      </c>
      <c r="AD731" s="238">
        <v>7</v>
      </c>
      <c r="AF731" s="238" t="s">
        <v>426</v>
      </c>
      <c r="AG731" s="238">
        <v>90</v>
      </c>
      <c r="AH731" s="238">
        <v>2</v>
      </c>
      <c r="AI731" s="238">
        <v>3</v>
      </c>
      <c r="AJ731" s="238">
        <v>3</v>
      </c>
      <c r="AK731" s="238">
        <v>21</v>
      </c>
      <c r="AL731" s="238">
        <v>40</v>
      </c>
      <c r="AM731" s="238" t="s">
        <v>354</v>
      </c>
      <c r="AN731" s="238">
        <v>5</v>
      </c>
      <c r="AO731" s="238">
        <v>1</v>
      </c>
      <c r="AS731" s="238">
        <v>12</v>
      </c>
      <c r="AT731" s="238">
        <v>98</v>
      </c>
      <c r="AU731" s="238">
        <v>60</v>
      </c>
      <c r="AV731" s="238">
        <v>11</v>
      </c>
      <c r="AW731" s="238">
        <v>21</v>
      </c>
      <c r="AX731" s="238">
        <v>2</v>
      </c>
      <c r="AY731" s="238">
        <v>2</v>
      </c>
      <c r="AZ731" s="238">
        <v>3</v>
      </c>
      <c r="BA731" s="238">
        <v>21</v>
      </c>
      <c r="BB731" s="238">
        <v>63</v>
      </c>
      <c r="BC731" s="238" t="s">
        <v>363</v>
      </c>
      <c r="BD731" s="238">
        <v>5</v>
      </c>
      <c r="BE731" s="238">
        <v>1</v>
      </c>
      <c r="BI731" s="238">
        <v>12</v>
      </c>
      <c r="BJ731" s="238">
        <v>98</v>
      </c>
      <c r="BK731" s="238">
        <v>60</v>
      </c>
      <c r="BL731" s="238">
        <v>11</v>
      </c>
      <c r="BM731" s="238">
        <v>21</v>
      </c>
      <c r="CT731" s="238">
        <v>447241.04078477703</v>
      </c>
      <c r="CU731" s="238">
        <v>4971086.2879228601</v>
      </c>
      <c r="CV731" s="238">
        <v>44.89124468</v>
      </c>
      <c r="CW731" s="238">
        <v>-93.668137169999994</v>
      </c>
      <c r="CX731" s="238" t="s">
        <v>359</v>
      </c>
      <c r="CY731" s="238" t="s">
        <v>1405</v>
      </c>
    </row>
    <row r="732" spans="1:103" x14ac:dyDescent="0.25">
      <c r="A732" s="238">
        <v>775996</v>
      </c>
      <c r="B732" s="238">
        <v>3</v>
      </c>
      <c r="C732" s="238">
        <v>7</v>
      </c>
      <c r="D732" s="238">
        <v>177.2</v>
      </c>
      <c r="E732" s="238">
        <v>10</v>
      </c>
      <c r="F732" s="238" t="s">
        <v>1404</v>
      </c>
      <c r="H732" s="238" t="s">
        <v>354</v>
      </c>
      <c r="I732" s="238">
        <v>25</v>
      </c>
      <c r="K732" s="238">
        <v>19516042</v>
      </c>
      <c r="L732" s="238">
        <v>193650133</v>
      </c>
      <c r="M732" s="238">
        <v>12</v>
      </c>
      <c r="N732" s="238">
        <v>31</v>
      </c>
      <c r="O732" s="238">
        <v>2019</v>
      </c>
      <c r="P732" s="238" t="s">
        <v>368</v>
      </c>
      <c r="Q732" s="238">
        <v>8</v>
      </c>
      <c r="R732" s="238">
        <v>98</v>
      </c>
      <c r="S732" s="238">
        <v>4</v>
      </c>
      <c r="T732" s="238">
        <v>0</v>
      </c>
      <c r="U732" s="238">
        <v>3</v>
      </c>
      <c r="V732" s="238">
        <v>5</v>
      </c>
      <c r="W732" s="238">
        <v>10</v>
      </c>
      <c r="X732" s="238">
        <v>2</v>
      </c>
      <c r="Y732" s="238">
        <v>1</v>
      </c>
      <c r="Z732" s="238">
        <v>1</v>
      </c>
      <c r="AB732" s="238">
        <v>5</v>
      </c>
      <c r="AC732" s="238">
        <v>98</v>
      </c>
      <c r="AD732" s="238">
        <v>7</v>
      </c>
      <c r="AF732" s="238" t="s">
        <v>426</v>
      </c>
      <c r="AG732" s="238">
        <v>10</v>
      </c>
      <c r="AH732" s="238">
        <v>2</v>
      </c>
      <c r="AI732" s="238">
        <v>6</v>
      </c>
      <c r="AJ732" s="238">
        <v>4</v>
      </c>
      <c r="AK732" s="238">
        <v>21</v>
      </c>
      <c r="AL732" s="238">
        <v>24</v>
      </c>
      <c r="AM732" s="238" t="s">
        <v>354</v>
      </c>
      <c r="AN732" s="238">
        <v>5</v>
      </c>
      <c r="AO732" s="238">
        <v>71</v>
      </c>
      <c r="AS732" s="238">
        <v>12</v>
      </c>
      <c r="AT732" s="238">
        <v>9</v>
      </c>
      <c r="AU732" s="238">
        <v>55</v>
      </c>
      <c r="AV732" s="238">
        <v>11</v>
      </c>
      <c r="AW732" s="238">
        <v>21</v>
      </c>
      <c r="AX732" s="238">
        <v>2</v>
      </c>
      <c r="AY732" s="238">
        <v>4</v>
      </c>
      <c r="AZ732" s="238">
        <v>3</v>
      </c>
      <c r="BA732" s="238">
        <v>21</v>
      </c>
      <c r="BB732" s="238">
        <v>58</v>
      </c>
      <c r="BC732" s="238" t="s">
        <v>354</v>
      </c>
      <c r="BD732" s="238">
        <v>5</v>
      </c>
      <c r="BE732" s="238">
        <v>1</v>
      </c>
      <c r="BI732" s="238">
        <v>12</v>
      </c>
      <c r="BJ732" s="238">
        <v>9</v>
      </c>
      <c r="BK732" s="238">
        <v>55</v>
      </c>
      <c r="BL732" s="238">
        <v>11</v>
      </c>
      <c r="BM732" s="238">
        <v>21</v>
      </c>
      <c r="BN732" s="238">
        <v>2</v>
      </c>
      <c r="BO732" s="238">
        <v>4</v>
      </c>
      <c r="BP732" s="238">
        <v>3</v>
      </c>
      <c r="BQ732" s="238">
        <v>21</v>
      </c>
      <c r="BR732" s="238">
        <v>36</v>
      </c>
      <c r="BS732" s="238" t="s">
        <v>363</v>
      </c>
      <c r="BT732" s="238">
        <v>5</v>
      </c>
      <c r="BU732" s="238">
        <v>1</v>
      </c>
      <c r="BY732" s="238">
        <v>12</v>
      </c>
      <c r="BZ732" s="238">
        <v>9</v>
      </c>
      <c r="CA732" s="238">
        <v>55</v>
      </c>
      <c r="CB732" s="238">
        <v>11</v>
      </c>
      <c r="CC732" s="238">
        <v>21</v>
      </c>
      <c r="CT732" s="238">
        <v>447297.01972737402</v>
      </c>
      <c r="CU732" s="238">
        <v>4971089.1626449898</v>
      </c>
      <c r="CV732" s="238">
        <v>44.891274699999997</v>
      </c>
      <c r="CW732" s="238">
        <v>-93.667428599999994</v>
      </c>
      <c r="CX732" s="238" t="s">
        <v>359</v>
      </c>
      <c r="CY732" s="238" t="s">
        <v>1406</v>
      </c>
    </row>
    <row r="733" spans="1:103" x14ac:dyDescent="0.25">
      <c r="A733" s="238">
        <v>389528</v>
      </c>
      <c r="B733" s="238">
        <v>3</v>
      </c>
      <c r="C733" s="238">
        <v>7</v>
      </c>
      <c r="D733" s="238">
        <v>177.22399999999999</v>
      </c>
      <c r="E733" s="238">
        <v>27</v>
      </c>
      <c r="F733" s="238" t="s">
        <v>1119</v>
      </c>
      <c r="H733" s="238" t="s">
        <v>354</v>
      </c>
      <c r="I733" s="238">
        <v>25</v>
      </c>
      <c r="K733" s="238">
        <v>16004707</v>
      </c>
      <c r="M733" s="238">
        <v>10</v>
      </c>
      <c r="N733" s="238">
        <v>26</v>
      </c>
      <c r="O733" s="238">
        <v>2016</v>
      </c>
      <c r="P733" s="238" t="s">
        <v>355</v>
      </c>
      <c r="Q733" s="238">
        <v>7</v>
      </c>
      <c r="S733" s="238">
        <v>4</v>
      </c>
      <c r="T733" s="238">
        <v>0</v>
      </c>
      <c r="U733" s="238">
        <v>2</v>
      </c>
      <c r="V733" s="238">
        <v>12</v>
      </c>
      <c r="W733" s="238">
        <v>10</v>
      </c>
      <c r="X733" s="238">
        <v>2</v>
      </c>
      <c r="Y733" s="238">
        <v>2</v>
      </c>
      <c r="Z733" s="238">
        <v>3</v>
      </c>
      <c r="AA733" s="238">
        <v>2</v>
      </c>
      <c r="AB733" s="238">
        <v>2</v>
      </c>
      <c r="AC733" s="238">
        <v>98</v>
      </c>
      <c r="AD733" s="238" t="s">
        <v>581</v>
      </c>
      <c r="AF733" s="238" t="s">
        <v>426</v>
      </c>
      <c r="AG733" s="238">
        <v>7</v>
      </c>
      <c r="AH733" s="238">
        <v>2</v>
      </c>
      <c r="AI733" s="238">
        <v>4</v>
      </c>
      <c r="AJ733" s="238">
        <v>3</v>
      </c>
      <c r="AK733" s="238">
        <v>21</v>
      </c>
      <c r="AL733" s="238">
        <v>51</v>
      </c>
      <c r="AM733" s="238" t="s">
        <v>354</v>
      </c>
      <c r="AN733" s="238">
        <v>5</v>
      </c>
      <c r="AO733" s="238">
        <v>4</v>
      </c>
      <c r="AS733" s="238">
        <v>12</v>
      </c>
      <c r="AT733" s="238">
        <v>9</v>
      </c>
      <c r="AU733" s="238">
        <v>55</v>
      </c>
      <c r="AV733" s="238">
        <v>11</v>
      </c>
      <c r="AW733" s="238">
        <v>25</v>
      </c>
      <c r="AX733" s="238">
        <v>2</v>
      </c>
      <c r="AY733" s="238">
        <v>4</v>
      </c>
      <c r="AZ733" s="238">
        <v>3</v>
      </c>
      <c r="BA733" s="238">
        <v>34</v>
      </c>
      <c r="BB733" s="238">
        <v>61</v>
      </c>
      <c r="BC733" s="238" t="s">
        <v>363</v>
      </c>
      <c r="BD733" s="238">
        <v>5</v>
      </c>
      <c r="BE733" s="238">
        <v>1</v>
      </c>
      <c r="BI733" s="238">
        <v>12</v>
      </c>
      <c r="BJ733" s="238">
        <v>9</v>
      </c>
      <c r="BK733" s="238">
        <v>55</v>
      </c>
      <c r="BL733" s="238">
        <v>11</v>
      </c>
      <c r="BM733" s="238">
        <v>25</v>
      </c>
      <c r="CT733" s="238">
        <v>447359.195115612</v>
      </c>
      <c r="CU733" s="238">
        <v>4971091.8138165902</v>
      </c>
      <c r="CV733" s="238">
        <v>44.89130317</v>
      </c>
      <c r="CW733" s="238">
        <v>-93.666641540000001</v>
      </c>
      <c r="CX733" s="238" t="s">
        <v>359</v>
      </c>
      <c r="CY733" s="238" t="s">
        <v>1407</v>
      </c>
    </row>
    <row r="734" spans="1:103" x14ac:dyDescent="0.25">
      <c r="A734" s="238">
        <v>11015912</v>
      </c>
      <c r="B734" s="238">
        <v>3</v>
      </c>
      <c r="C734" s="238">
        <v>7</v>
      </c>
      <c r="D734" s="238">
        <v>177.23099999999999</v>
      </c>
      <c r="E734" s="238">
        <v>27</v>
      </c>
      <c r="F734" s="238" t="s">
        <v>1119</v>
      </c>
      <c r="H734" s="238" t="s">
        <v>354</v>
      </c>
      <c r="I734" s="238">
        <v>25</v>
      </c>
      <c r="K734" s="238">
        <v>15000142</v>
      </c>
      <c r="L734" s="238">
        <v>150100048</v>
      </c>
      <c r="M734" s="238">
        <v>1</v>
      </c>
      <c r="N734" s="238">
        <v>9</v>
      </c>
      <c r="O734" s="238">
        <v>2015</v>
      </c>
      <c r="P734" s="238" t="s">
        <v>362</v>
      </c>
      <c r="Q734" s="238">
        <v>10</v>
      </c>
      <c r="S734" s="238">
        <v>5</v>
      </c>
      <c r="T734" s="238">
        <v>0</v>
      </c>
      <c r="U734" s="238">
        <v>2</v>
      </c>
      <c r="V734" s="238">
        <v>7</v>
      </c>
      <c r="W734" s="238">
        <v>11</v>
      </c>
      <c r="X734" s="238">
        <v>2</v>
      </c>
      <c r="Y734" s="238">
        <v>1</v>
      </c>
      <c r="Z734" s="238">
        <v>1</v>
      </c>
      <c r="AB734" s="238">
        <v>5</v>
      </c>
      <c r="AC734" s="238">
        <v>98</v>
      </c>
      <c r="AD734" s="238" t="s">
        <v>430</v>
      </c>
      <c r="AE734" s="238" t="s">
        <v>1408</v>
      </c>
      <c r="AF734" s="238" t="s">
        <v>426</v>
      </c>
      <c r="AG734" s="238">
        <v>90</v>
      </c>
      <c r="AH734" s="238">
        <v>2</v>
      </c>
      <c r="AI734" s="238">
        <v>2</v>
      </c>
      <c r="AJ734" s="238">
        <v>4</v>
      </c>
      <c r="AK734" s="238">
        <v>21</v>
      </c>
      <c r="AL734" s="238">
        <v>65</v>
      </c>
      <c r="AM734" s="238" t="s">
        <v>354</v>
      </c>
      <c r="AN734" s="238">
        <v>5</v>
      </c>
      <c r="AS734" s="238">
        <v>7</v>
      </c>
      <c r="AT734" s="238">
        <v>98</v>
      </c>
      <c r="AU734" s="238">
        <v>55</v>
      </c>
      <c r="AV734" s="238">
        <v>11</v>
      </c>
      <c r="AW734" s="238">
        <v>20</v>
      </c>
      <c r="AX734" s="238">
        <v>2</v>
      </c>
      <c r="AY734" s="238">
        <v>1</v>
      </c>
      <c r="AZ734" s="238">
        <v>4</v>
      </c>
      <c r="BA734" s="238">
        <v>21</v>
      </c>
      <c r="BB734" s="238">
        <v>25</v>
      </c>
      <c r="BC734" s="238" t="s">
        <v>354</v>
      </c>
      <c r="BD734" s="238">
        <v>5</v>
      </c>
      <c r="BI734" s="238">
        <v>7</v>
      </c>
      <c r="BJ734" s="238">
        <v>98</v>
      </c>
      <c r="BK734" s="238">
        <v>55</v>
      </c>
      <c r="BL734" s="238">
        <v>11</v>
      </c>
      <c r="BM734" s="238">
        <v>20</v>
      </c>
      <c r="CT734" s="238">
        <v>447361</v>
      </c>
      <c r="CU734" s="238">
        <v>4971089</v>
      </c>
      <c r="CV734" s="238">
        <v>44.8912756</v>
      </c>
      <c r="CW734" s="238">
        <v>-93.666617900000006</v>
      </c>
      <c r="CX734" s="238" t="s">
        <v>359</v>
      </c>
      <c r="CY734" s="238" t="e">
        <v>#NAME?</v>
      </c>
    </row>
    <row r="735" spans="1:103" x14ac:dyDescent="0.25">
      <c r="A735" s="238">
        <v>10987956</v>
      </c>
      <c r="B735" s="238">
        <v>3</v>
      </c>
      <c r="C735" s="238">
        <v>7</v>
      </c>
      <c r="D735" s="238">
        <v>177.238</v>
      </c>
      <c r="E735" s="238">
        <v>27</v>
      </c>
      <c r="F735" s="238" t="s">
        <v>1119</v>
      </c>
      <c r="H735" s="238" t="s">
        <v>354</v>
      </c>
      <c r="I735" s="238">
        <v>25</v>
      </c>
      <c r="K735" s="238">
        <v>14005198</v>
      </c>
      <c r="L735" s="238">
        <v>142890025</v>
      </c>
      <c r="M735" s="238">
        <v>10</v>
      </c>
      <c r="N735" s="238">
        <v>15</v>
      </c>
      <c r="O735" s="238">
        <v>2014</v>
      </c>
      <c r="P735" s="238" t="s">
        <v>355</v>
      </c>
      <c r="Q735" s="238">
        <v>15</v>
      </c>
      <c r="S735" s="238">
        <v>5</v>
      </c>
      <c r="T735" s="238">
        <v>0</v>
      </c>
      <c r="U735" s="238">
        <v>2</v>
      </c>
      <c r="V735" s="238">
        <v>5</v>
      </c>
      <c r="W735" s="238">
        <v>10</v>
      </c>
      <c r="X735" s="238">
        <v>4</v>
      </c>
      <c r="Y735" s="238">
        <v>1</v>
      </c>
      <c r="Z735" s="238">
        <v>1</v>
      </c>
      <c r="AB735" s="238">
        <v>1</v>
      </c>
      <c r="AC735" s="238">
        <v>98</v>
      </c>
      <c r="AD735" s="238" t="s">
        <v>430</v>
      </c>
      <c r="AE735" s="238" t="s">
        <v>1409</v>
      </c>
      <c r="AF735" s="238" t="s">
        <v>426</v>
      </c>
      <c r="AG735" s="238">
        <v>10</v>
      </c>
      <c r="AH735" s="238">
        <v>2</v>
      </c>
      <c r="AI735" s="238">
        <v>4</v>
      </c>
      <c r="AJ735" s="238">
        <v>2</v>
      </c>
      <c r="AK735" s="238">
        <v>24</v>
      </c>
      <c r="AL735" s="238">
        <v>32</v>
      </c>
      <c r="AM735" s="238" t="s">
        <v>363</v>
      </c>
      <c r="AN735" s="238">
        <v>5</v>
      </c>
      <c r="AO735" s="238">
        <v>2</v>
      </c>
      <c r="AS735" s="238">
        <v>7</v>
      </c>
      <c r="AT735" s="238">
        <v>2</v>
      </c>
      <c r="AU735" s="238">
        <v>55</v>
      </c>
      <c r="AV735" s="238">
        <v>11</v>
      </c>
      <c r="AW735" s="238">
        <v>20</v>
      </c>
      <c r="AX735" s="238">
        <v>2</v>
      </c>
      <c r="AY735" s="238">
        <v>3</v>
      </c>
      <c r="AZ735" s="238">
        <v>4</v>
      </c>
      <c r="BA735" s="238">
        <v>21</v>
      </c>
      <c r="BB735" s="238">
        <v>59</v>
      </c>
      <c r="BC735" s="238" t="s">
        <v>354</v>
      </c>
      <c r="BD735" s="238">
        <v>5</v>
      </c>
      <c r="BE735" s="238">
        <v>1</v>
      </c>
      <c r="BI735" s="238">
        <v>7</v>
      </c>
      <c r="BJ735" s="238">
        <v>2</v>
      </c>
      <c r="BK735" s="238">
        <v>55</v>
      </c>
      <c r="BL735" s="238">
        <v>11</v>
      </c>
      <c r="BM735" s="238">
        <v>20</v>
      </c>
      <c r="CT735" s="238">
        <v>447372</v>
      </c>
      <c r="CU735" s="238">
        <v>4971089</v>
      </c>
      <c r="CV735" s="238">
        <v>44.891279300000001</v>
      </c>
      <c r="CW735" s="238">
        <v>-93.666482700000003</v>
      </c>
      <c r="CX735" s="238" t="s">
        <v>359</v>
      </c>
      <c r="CY735" s="238" t="s">
        <v>1410</v>
      </c>
    </row>
    <row r="736" spans="1:103" x14ac:dyDescent="0.25">
      <c r="A736" s="238">
        <v>664739</v>
      </c>
      <c r="B736" s="238">
        <v>3</v>
      </c>
      <c r="C736" s="238">
        <v>7</v>
      </c>
      <c r="D736" s="238">
        <v>177.28899999999999</v>
      </c>
      <c r="E736" s="238">
        <v>27</v>
      </c>
      <c r="F736" s="238" t="s">
        <v>1119</v>
      </c>
      <c r="H736" s="238" t="s">
        <v>354</v>
      </c>
      <c r="I736" s="238">
        <v>25</v>
      </c>
      <c r="K736" s="238">
        <v>18005917</v>
      </c>
      <c r="M736" s="238">
        <v>12</v>
      </c>
      <c r="N736" s="238">
        <v>1</v>
      </c>
      <c r="O736" s="238">
        <v>2018</v>
      </c>
      <c r="P736" s="238" t="s">
        <v>364</v>
      </c>
      <c r="Q736" s="238">
        <v>15</v>
      </c>
      <c r="R736" s="238" t="s">
        <v>369</v>
      </c>
      <c r="S736" s="238">
        <v>5</v>
      </c>
      <c r="T736" s="238">
        <v>0</v>
      </c>
      <c r="U736" s="238">
        <v>2</v>
      </c>
      <c r="V736" s="238">
        <v>12</v>
      </c>
      <c r="W736" s="238">
        <v>10</v>
      </c>
      <c r="X736" s="238">
        <v>2</v>
      </c>
      <c r="Y736" s="238">
        <v>1</v>
      </c>
      <c r="Z736" s="238">
        <v>4</v>
      </c>
      <c r="AB736" s="238">
        <v>3</v>
      </c>
      <c r="AC736" s="238">
        <v>98</v>
      </c>
      <c r="AD736" s="238" t="s">
        <v>581</v>
      </c>
      <c r="AF736" s="238" t="s">
        <v>426</v>
      </c>
      <c r="AG736" s="238">
        <v>7</v>
      </c>
      <c r="AH736" s="238">
        <v>2</v>
      </c>
      <c r="AI736" s="238">
        <v>2</v>
      </c>
      <c r="AJ736" s="238">
        <v>3</v>
      </c>
      <c r="AK736" s="238">
        <v>21</v>
      </c>
      <c r="AL736" s="238">
        <v>66</v>
      </c>
      <c r="AM736" s="238" t="s">
        <v>354</v>
      </c>
      <c r="AN736" s="238">
        <v>5</v>
      </c>
      <c r="AO736" s="238">
        <v>4</v>
      </c>
      <c r="AS736" s="238">
        <v>12</v>
      </c>
      <c r="AT736" s="238">
        <v>9</v>
      </c>
      <c r="AU736" s="238">
        <v>55</v>
      </c>
      <c r="AV736" s="238">
        <v>13</v>
      </c>
      <c r="AW736" s="238">
        <v>21</v>
      </c>
      <c r="AX736" s="238">
        <v>2</v>
      </c>
      <c r="AY736" s="238">
        <v>3</v>
      </c>
      <c r="AZ736" s="238">
        <v>3</v>
      </c>
      <c r="BA736" s="238">
        <v>21</v>
      </c>
      <c r="BB736" s="238">
        <v>22</v>
      </c>
      <c r="BC736" s="238" t="s">
        <v>354</v>
      </c>
      <c r="BD736" s="238">
        <v>5</v>
      </c>
      <c r="BE736" s="238">
        <v>1</v>
      </c>
      <c r="BI736" s="238">
        <v>12</v>
      </c>
      <c r="BJ736" s="238">
        <v>9</v>
      </c>
      <c r="BK736" s="238">
        <v>55</v>
      </c>
      <c r="BL736" s="238">
        <v>13</v>
      </c>
      <c r="BM736" s="238">
        <v>21</v>
      </c>
      <c r="CT736" s="238">
        <v>447453.38697066298</v>
      </c>
      <c r="CU736" s="238">
        <v>4971096.0471583903</v>
      </c>
      <c r="CV736" s="238">
        <v>44.891348229999998</v>
      </c>
      <c r="CW736" s="238">
        <v>-93.665449219999999</v>
      </c>
      <c r="CX736" s="238" t="s">
        <v>359</v>
      </c>
      <c r="CY736" s="238" t="s">
        <v>1411</v>
      </c>
    </row>
    <row r="737" spans="1:103" x14ac:dyDescent="0.25">
      <c r="A737" s="238">
        <v>10941242</v>
      </c>
      <c r="B737" s="238">
        <v>3</v>
      </c>
      <c r="C737" s="238">
        <v>7</v>
      </c>
      <c r="D737" s="238">
        <v>177.33699999999999</v>
      </c>
      <c r="E737" s="238">
        <v>27</v>
      </c>
      <c r="F737" s="238" t="s">
        <v>1119</v>
      </c>
      <c r="H737" s="238" t="s">
        <v>354</v>
      </c>
      <c r="I737" s="238">
        <v>25</v>
      </c>
      <c r="K737" s="238">
        <v>14000254</v>
      </c>
      <c r="L737" s="238">
        <v>140160014</v>
      </c>
      <c r="M737" s="238">
        <v>1</v>
      </c>
      <c r="N737" s="238">
        <v>15</v>
      </c>
      <c r="O737" s="238">
        <v>2014</v>
      </c>
      <c r="P737" s="238" t="s">
        <v>355</v>
      </c>
      <c r="Q737" s="238">
        <v>23</v>
      </c>
      <c r="S737" s="238">
        <v>5</v>
      </c>
      <c r="T737" s="238">
        <v>0</v>
      </c>
      <c r="U737" s="238">
        <v>1</v>
      </c>
      <c r="V737" s="238">
        <v>7</v>
      </c>
      <c r="W737" s="238">
        <v>83</v>
      </c>
      <c r="X737" s="238">
        <v>2</v>
      </c>
      <c r="Y737" s="238">
        <v>6</v>
      </c>
      <c r="Z737" s="238">
        <v>4</v>
      </c>
      <c r="AA737" s="238">
        <v>2</v>
      </c>
      <c r="AB737" s="238">
        <v>3</v>
      </c>
      <c r="AC737" s="238">
        <v>98</v>
      </c>
      <c r="AD737" s="238" t="s">
        <v>430</v>
      </c>
      <c r="AE737" s="238" t="s">
        <v>1412</v>
      </c>
      <c r="AF737" s="238" t="s">
        <v>426</v>
      </c>
      <c r="AG737" s="238">
        <v>3</v>
      </c>
      <c r="AH737" s="238">
        <v>2</v>
      </c>
      <c r="AI737" s="238">
        <v>2</v>
      </c>
      <c r="AJ737" s="238">
        <v>4</v>
      </c>
      <c r="AK737" s="238">
        <v>21</v>
      </c>
      <c r="AL737" s="238">
        <v>24</v>
      </c>
      <c r="AM737" s="238" t="s">
        <v>363</v>
      </c>
      <c r="AN737" s="238">
        <v>10</v>
      </c>
      <c r="AO737" s="238">
        <v>1</v>
      </c>
      <c r="AS737" s="238">
        <v>7</v>
      </c>
      <c r="AT737" s="238">
        <v>98</v>
      </c>
      <c r="AU737" s="238">
        <v>55</v>
      </c>
      <c r="AV737" s="238">
        <v>10</v>
      </c>
      <c r="AW737" s="238">
        <v>21</v>
      </c>
      <c r="CT737" s="238">
        <v>447530</v>
      </c>
      <c r="CU737" s="238">
        <v>4971100</v>
      </c>
      <c r="CV737" s="238">
        <v>44.891389699999998</v>
      </c>
      <c r="CW737" s="238">
        <v>-93.664475499999995</v>
      </c>
      <c r="CX737" s="238" t="s">
        <v>359</v>
      </c>
      <c r="CY737" s="238" t="s">
        <v>1413</v>
      </c>
    </row>
    <row r="738" spans="1:103" x14ac:dyDescent="0.25">
      <c r="A738" s="238">
        <v>10942270</v>
      </c>
      <c r="B738" s="238">
        <v>3</v>
      </c>
      <c r="C738" s="238">
        <v>7</v>
      </c>
      <c r="D738" s="238">
        <v>177.339</v>
      </c>
      <c r="E738" s="238">
        <v>27</v>
      </c>
      <c r="F738" s="238" t="s">
        <v>1119</v>
      </c>
      <c r="H738" s="238" t="s">
        <v>354</v>
      </c>
      <c r="I738" s="238">
        <v>25</v>
      </c>
      <c r="K738" s="238">
        <v>14000391</v>
      </c>
      <c r="L738" s="238">
        <v>140260173</v>
      </c>
      <c r="M738" s="238">
        <v>1</v>
      </c>
      <c r="N738" s="238">
        <v>26</v>
      </c>
      <c r="O738" s="238">
        <v>2014</v>
      </c>
      <c r="P738" s="238" t="s">
        <v>366</v>
      </c>
      <c r="Q738" s="238">
        <v>9</v>
      </c>
      <c r="S738" s="238">
        <v>5</v>
      </c>
      <c r="T738" s="238">
        <v>0</v>
      </c>
      <c r="U738" s="238">
        <v>2</v>
      </c>
      <c r="V738" s="238">
        <v>5</v>
      </c>
      <c r="W738" s="238">
        <v>10</v>
      </c>
      <c r="X738" s="238">
        <v>2</v>
      </c>
      <c r="Y738" s="238">
        <v>1</v>
      </c>
      <c r="Z738" s="238">
        <v>1</v>
      </c>
      <c r="AA738" s="238">
        <v>1</v>
      </c>
      <c r="AB738" s="238">
        <v>5</v>
      </c>
      <c r="AC738" s="238">
        <v>98</v>
      </c>
      <c r="AD738" s="238" t="s">
        <v>765</v>
      </c>
      <c r="AE738" s="238" t="s">
        <v>1414</v>
      </c>
      <c r="AF738" s="238" t="s">
        <v>426</v>
      </c>
      <c r="AG738" s="238">
        <v>10</v>
      </c>
      <c r="AH738" s="238">
        <v>2</v>
      </c>
      <c r="AI738" s="238">
        <v>4</v>
      </c>
      <c r="AJ738" s="238">
        <v>4</v>
      </c>
      <c r="AK738" s="238">
        <v>21</v>
      </c>
      <c r="AL738" s="238">
        <v>52</v>
      </c>
      <c r="AM738" s="238" t="s">
        <v>354</v>
      </c>
      <c r="AN738" s="238">
        <v>5</v>
      </c>
      <c r="AO738" s="238">
        <v>1</v>
      </c>
      <c r="AS738" s="238">
        <v>7</v>
      </c>
      <c r="AT738" s="238">
        <v>98</v>
      </c>
      <c r="AU738" s="238">
        <v>55</v>
      </c>
      <c r="AV738" s="238">
        <v>11</v>
      </c>
      <c r="AW738" s="238">
        <v>20</v>
      </c>
      <c r="AX738" s="238">
        <v>2</v>
      </c>
      <c r="AY738" s="238">
        <v>3</v>
      </c>
      <c r="AZ738" s="238">
        <v>4</v>
      </c>
      <c r="BA738" s="238">
        <v>21</v>
      </c>
      <c r="BB738" s="238">
        <v>50</v>
      </c>
      <c r="BC738" s="238" t="s">
        <v>354</v>
      </c>
      <c r="BD738" s="238">
        <v>5</v>
      </c>
      <c r="BE738" s="238">
        <v>1</v>
      </c>
      <c r="BI738" s="238">
        <v>7</v>
      </c>
      <c r="BJ738" s="238">
        <v>98</v>
      </c>
      <c r="BK738" s="238">
        <v>55</v>
      </c>
      <c r="BL738" s="238">
        <v>11</v>
      </c>
      <c r="BM738" s="238">
        <v>20</v>
      </c>
      <c r="CT738" s="238">
        <v>447533</v>
      </c>
      <c r="CU738" s="238">
        <v>4971100</v>
      </c>
      <c r="CV738" s="238">
        <v>44.891392799999998</v>
      </c>
      <c r="CW738" s="238">
        <v>-93.664438799999999</v>
      </c>
      <c r="CX738" s="238" t="s">
        <v>359</v>
      </c>
      <c r="CY738" s="238" t="s">
        <v>1415</v>
      </c>
    </row>
    <row r="739" spans="1:103" x14ac:dyDescent="0.25">
      <c r="A739" s="238">
        <v>10706857</v>
      </c>
      <c r="B739" s="238">
        <v>3</v>
      </c>
      <c r="C739" s="238">
        <v>7</v>
      </c>
      <c r="D739" s="238">
        <v>177.34100000000001</v>
      </c>
      <c r="E739" s="238">
        <v>27</v>
      </c>
      <c r="F739" s="238" t="s">
        <v>1119</v>
      </c>
      <c r="H739" s="238" t="s">
        <v>354</v>
      </c>
      <c r="I739" s="238">
        <v>25</v>
      </c>
      <c r="K739" s="238">
        <v>11000256</v>
      </c>
      <c r="L739" s="238">
        <v>110160019</v>
      </c>
      <c r="M739" s="238">
        <v>1</v>
      </c>
      <c r="N739" s="238">
        <v>14</v>
      </c>
      <c r="O739" s="238">
        <v>2011</v>
      </c>
      <c r="P739" s="238" t="s">
        <v>362</v>
      </c>
      <c r="Q739" s="238">
        <v>23</v>
      </c>
      <c r="S739" s="238">
        <v>5</v>
      </c>
      <c r="T739" s="238">
        <v>0</v>
      </c>
      <c r="U739" s="238">
        <v>1</v>
      </c>
      <c r="V739" s="238">
        <v>7</v>
      </c>
      <c r="W739" s="238">
        <v>83</v>
      </c>
      <c r="X739" s="238">
        <v>2</v>
      </c>
      <c r="Y739" s="238">
        <v>6</v>
      </c>
      <c r="Z739" s="238">
        <v>1</v>
      </c>
      <c r="AB739" s="238">
        <v>5</v>
      </c>
      <c r="AC739" s="238">
        <v>98</v>
      </c>
      <c r="AD739" s="238" t="s">
        <v>430</v>
      </c>
      <c r="AE739" s="238" t="s">
        <v>1409</v>
      </c>
      <c r="AF739" s="238" t="s">
        <v>426</v>
      </c>
      <c r="AG739" s="238">
        <v>3</v>
      </c>
      <c r="AH739" s="238">
        <v>2</v>
      </c>
      <c r="AI739" s="238">
        <v>4</v>
      </c>
      <c r="AJ739" s="238">
        <v>4</v>
      </c>
      <c r="AK739" s="238">
        <v>21</v>
      </c>
      <c r="AL739" s="238">
        <v>18</v>
      </c>
      <c r="AM739" s="238" t="s">
        <v>363</v>
      </c>
      <c r="AN739" s="238">
        <v>5</v>
      </c>
      <c r="AS739" s="238">
        <v>7</v>
      </c>
      <c r="AT739" s="238">
        <v>98</v>
      </c>
      <c r="AU739" s="238">
        <v>55</v>
      </c>
      <c r="AV739" s="238">
        <v>10</v>
      </c>
      <c r="AW739" s="238">
        <v>21</v>
      </c>
      <c r="CT739" s="238">
        <v>447536</v>
      </c>
      <c r="CU739" s="238">
        <v>4971101</v>
      </c>
      <c r="CV739" s="238">
        <v>44.891396</v>
      </c>
      <c r="CW739" s="238">
        <v>-93.664401999999995</v>
      </c>
      <c r="CX739" s="238" t="s">
        <v>359</v>
      </c>
      <c r="CY739" s="238" t="s">
        <v>1416</v>
      </c>
    </row>
    <row r="740" spans="1:103" x14ac:dyDescent="0.25">
      <c r="A740" s="238">
        <v>587093</v>
      </c>
      <c r="B740" s="238">
        <v>3</v>
      </c>
      <c r="C740" s="238">
        <v>7</v>
      </c>
      <c r="D740" s="238">
        <v>177.364</v>
      </c>
      <c r="E740" s="238">
        <v>27</v>
      </c>
      <c r="F740" s="238" t="s">
        <v>1119</v>
      </c>
      <c r="H740" s="238" t="s">
        <v>354</v>
      </c>
      <c r="I740" s="238">
        <v>25</v>
      </c>
      <c r="K740" s="238">
        <v>18001449</v>
      </c>
      <c r="M740" s="238">
        <v>4</v>
      </c>
      <c r="N740" s="238">
        <v>1</v>
      </c>
      <c r="O740" s="238">
        <v>2018</v>
      </c>
      <c r="P740" s="238" t="s">
        <v>366</v>
      </c>
      <c r="Q740" s="238">
        <v>15</v>
      </c>
      <c r="S740" s="238">
        <v>5</v>
      </c>
      <c r="T740" s="238">
        <v>0</v>
      </c>
      <c r="U740" s="238">
        <v>1</v>
      </c>
      <c r="W740" s="238">
        <v>32</v>
      </c>
      <c r="X740" s="238">
        <v>2</v>
      </c>
      <c r="Y740" s="238">
        <v>1</v>
      </c>
      <c r="Z740" s="238">
        <v>2</v>
      </c>
      <c r="AB740" s="238">
        <v>1</v>
      </c>
      <c r="AC740" s="238">
        <v>98</v>
      </c>
      <c r="AD740" s="238">
        <v>7</v>
      </c>
      <c r="AF740" s="238" t="s">
        <v>426</v>
      </c>
      <c r="AG740" s="238">
        <v>3</v>
      </c>
      <c r="AH740" s="238">
        <v>2</v>
      </c>
      <c r="AI740" s="238">
        <v>3</v>
      </c>
      <c r="AJ740" s="238">
        <v>4</v>
      </c>
      <c r="AK740" s="238">
        <v>32</v>
      </c>
      <c r="AL740" s="238">
        <v>19</v>
      </c>
      <c r="AM740" s="238" t="s">
        <v>354</v>
      </c>
      <c r="AN740" s="238">
        <v>5</v>
      </c>
      <c r="AO740" s="238">
        <v>99</v>
      </c>
      <c r="AS740" s="238">
        <v>12</v>
      </c>
      <c r="AT740" s="238">
        <v>9</v>
      </c>
      <c r="AU740" s="238">
        <v>55</v>
      </c>
      <c r="AV740" s="238">
        <v>12</v>
      </c>
      <c r="AW740" s="238">
        <v>21</v>
      </c>
      <c r="CT740" s="238">
        <v>447572.97887651302</v>
      </c>
      <c r="CU740" s="238">
        <v>4971115.0971964896</v>
      </c>
      <c r="CV740" s="238">
        <v>44.891528520000001</v>
      </c>
      <c r="CW740" s="238">
        <v>-93.663936789999994</v>
      </c>
      <c r="CX740" s="238" t="s">
        <v>359</v>
      </c>
      <c r="CY740" s="238" t="s">
        <v>1417</v>
      </c>
    </row>
    <row r="741" spans="1:103" x14ac:dyDescent="0.25">
      <c r="A741" s="238">
        <v>11015779</v>
      </c>
      <c r="B741" s="238">
        <v>3</v>
      </c>
      <c r="C741" s="238">
        <v>7</v>
      </c>
      <c r="D741" s="238">
        <v>177.36799999999999</v>
      </c>
      <c r="E741" s="238">
        <v>27</v>
      </c>
      <c r="F741" s="238" t="s">
        <v>1119</v>
      </c>
      <c r="H741" s="238" t="s">
        <v>354</v>
      </c>
      <c r="I741" s="238">
        <v>25</v>
      </c>
      <c r="K741" s="238">
        <v>15000152</v>
      </c>
      <c r="L741" s="238">
        <v>150090302</v>
      </c>
      <c r="M741" s="238">
        <v>1</v>
      </c>
      <c r="N741" s="238">
        <v>9</v>
      </c>
      <c r="O741" s="238">
        <v>2015</v>
      </c>
      <c r="P741" s="238" t="s">
        <v>362</v>
      </c>
      <c r="Q741" s="238">
        <v>18</v>
      </c>
      <c r="S741" s="238">
        <v>5</v>
      </c>
      <c r="T741" s="238">
        <v>0</v>
      </c>
      <c r="U741" s="238">
        <v>1</v>
      </c>
      <c r="V741" s="238">
        <v>8</v>
      </c>
      <c r="W741" s="238">
        <v>16</v>
      </c>
      <c r="X741" s="238">
        <v>2</v>
      </c>
      <c r="Y741" s="238">
        <v>6</v>
      </c>
      <c r="Z741" s="238">
        <v>1</v>
      </c>
      <c r="AB741" s="238">
        <v>1</v>
      </c>
      <c r="AC741" s="238">
        <v>98</v>
      </c>
      <c r="AD741" s="238" t="s">
        <v>424</v>
      </c>
      <c r="AE741" s="238" t="s">
        <v>1374</v>
      </c>
      <c r="AF741" s="238" t="s">
        <v>426</v>
      </c>
      <c r="AG741" s="238">
        <v>4</v>
      </c>
      <c r="AH741" s="238">
        <v>2</v>
      </c>
      <c r="AI741" s="238">
        <v>4</v>
      </c>
      <c r="AJ741" s="238">
        <v>3</v>
      </c>
      <c r="AK741" s="238">
        <v>21</v>
      </c>
      <c r="AL741" s="238">
        <v>68</v>
      </c>
      <c r="AM741" s="238" t="s">
        <v>354</v>
      </c>
      <c r="AN741" s="238">
        <v>5</v>
      </c>
      <c r="AO741" s="238">
        <v>1</v>
      </c>
      <c r="AS741" s="238">
        <v>7</v>
      </c>
      <c r="AT741" s="238">
        <v>98</v>
      </c>
      <c r="AU741" s="238">
        <v>55</v>
      </c>
      <c r="AV741" s="238">
        <v>11</v>
      </c>
      <c r="AW741" s="238">
        <v>21</v>
      </c>
      <c r="CT741" s="238">
        <v>447580</v>
      </c>
      <c r="CU741" s="238">
        <v>4971106</v>
      </c>
      <c r="CV741" s="238">
        <v>44.891443299999999</v>
      </c>
      <c r="CW741" s="238">
        <v>-93.663850299999993</v>
      </c>
      <c r="CX741" s="238" t="s">
        <v>359</v>
      </c>
      <c r="CY741" s="238" t="s">
        <v>1418</v>
      </c>
    </row>
    <row r="742" spans="1:103" x14ac:dyDescent="0.25">
      <c r="A742" s="238">
        <v>10859223</v>
      </c>
      <c r="B742" s="238">
        <v>3</v>
      </c>
      <c r="C742" s="238">
        <v>7</v>
      </c>
      <c r="D742" s="238">
        <v>177.422</v>
      </c>
      <c r="E742" s="238">
        <v>27</v>
      </c>
      <c r="F742" s="238" t="s">
        <v>1119</v>
      </c>
      <c r="H742" s="238" t="s">
        <v>354</v>
      </c>
      <c r="I742" s="238">
        <v>25</v>
      </c>
      <c r="K742" s="238">
        <v>13003362</v>
      </c>
      <c r="L742" s="238">
        <v>130350230</v>
      </c>
      <c r="M742" s="238">
        <v>2</v>
      </c>
      <c r="N742" s="238">
        <v>4</v>
      </c>
      <c r="O742" s="238">
        <v>2013</v>
      </c>
      <c r="P742" s="238" t="s">
        <v>361</v>
      </c>
      <c r="Q742" s="238">
        <v>6</v>
      </c>
      <c r="R742" s="238" t="s">
        <v>356</v>
      </c>
      <c r="S742" s="238">
        <v>5</v>
      </c>
      <c r="T742" s="238">
        <v>0</v>
      </c>
      <c r="U742" s="238">
        <v>1</v>
      </c>
      <c r="V742" s="238">
        <v>7</v>
      </c>
      <c r="W742" s="238">
        <v>32</v>
      </c>
      <c r="X742" s="238">
        <v>2</v>
      </c>
      <c r="Y742" s="238">
        <v>1</v>
      </c>
      <c r="Z742" s="238">
        <v>1</v>
      </c>
      <c r="AB742" s="238">
        <v>5</v>
      </c>
      <c r="AC742" s="238">
        <v>98</v>
      </c>
      <c r="AD742" s="238" t="s">
        <v>481</v>
      </c>
      <c r="AE742" s="238" t="s">
        <v>1419</v>
      </c>
      <c r="AF742" s="238" t="s">
        <v>426</v>
      </c>
      <c r="AG742" s="238">
        <v>3</v>
      </c>
      <c r="AH742" s="238">
        <v>2</v>
      </c>
      <c r="AI742" s="238">
        <v>2</v>
      </c>
      <c r="AJ742" s="238">
        <v>4</v>
      </c>
      <c r="AK742" s="238">
        <v>21</v>
      </c>
      <c r="AL742" s="238">
        <v>25</v>
      </c>
      <c r="AM742" s="238" t="s">
        <v>363</v>
      </c>
      <c r="AN742" s="238">
        <v>5</v>
      </c>
      <c r="AS742" s="238">
        <v>7</v>
      </c>
      <c r="AT742" s="238">
        <v>98</v>
      </c>
      <c r="AU742" s="238">
        <v>55</v>
      </c>
      <c r="AV742" s="238">
        <v>11</v>
      </c>
      <c r="AW742" s="238">
        <v>21</v>
      </c>
      <c r="CT742" s="238">
        <v>447665</v>
      </c>
      <c r="CU742" s="238">
        <v>4971095</v>
      </c>
      <c r="CV742" s="238">
        <v>44.891353199999998</v>
      </c>
      <c r="CW742" s="238">
        <v>-93.6627656</v>
      </c>
      <c r="CX742" s="238" t="s">
        <v>359</v>
      </c>
      <c r="CY742" s="238" t="s">
        <v>1420</v>
      </c>
    </row>
    <row r="743" spans="1:103" x14ac:dyDescent="0.25">
      <c r="A743" s="238">
        <v>474381</v>
      </c>
      <c r="B743" s="238">
        <v>3</v>
      </c>
      <c r="C743" s="238">
        <v>7</v>
      </c>
      <c r="D743" s="238">
        <v>177.464</v>
      </c>
      <c r="E743" s="238">
        <v>10</v>
      </c>
      <c r="F743" s="238" t="s">
        <v>1404</v>
      </c>
      <c r="H743" s="238" t="s">
        <v>354</v>
      </c>
      <c r="I743" s="238">
        <v>25</v>
      </c>
      <c r="K743" s="238">
        <v>17021993</v>
      </c>
      <c r="M743" s="238">
        <v>7</v>
      </c>
      <c r="N743" s="238">
        <v>3</v>
      </c>
      <c r="O743" s="238">
        <v>2017</v>
      </c>
      <c r="P743" s="238" t="s">
        <v>361</v>
      </c>
      <c r="Q743" s="238">
        <v>6</v>
      </c>
      <c r="R743" s="238" t="s">
        <v>356</v>
      </c>
      <c r="S743" s="238">
        <v>5</v>
      </c>
      <c r="T743" s="238">
        <v>0</v>
      </c>
      <c r="U743" s="238">
        <v>1</v>
      </c>
      <c r="W743" s="238">
        <v>49</v>
      </c>
      <c r="X743" s="238">
        <v>2</v>
      </c>
      <c r="Y743" s="238">
        <v>1</v>
      </c>
      <c r="Z743" s="238">
        <v>1</v>
      </c>
      <c r="AB743" s="238">
        <v>1</v>
      </c>
      <c r="AC743" s="238">
        <v>98</v>
      </c>
      <c r="AD743" s="238" t="s">
        <v>1421</v>
      </c>
      <c r="AF743" s="238" t="s">
        <v>426</v>
      </c>
      <c r="AG743" s="238">
        <v>3</v>
      </c>
      <c r="AH743" s="238">
        <v>2</v>
      </c>
      <c r="AI743" s="238">
        <v>2</v>
      </c>
      <c r="AJ743" s="238">
        <v>4</v>
      </c>
      <c r="AK743" s="238">
        <v>21</v>
      </c>
      <c r="AL743" s="238">
        <v>17</v>
      </c>
      <c r="AM743" s="238" t="s">
        <v>354</v>
      </c>
      <c r="AN743" s="238">
        <v>10</v>
      </c>
      <c r="AO743" s="238">
        <v>70</v>
      </c>
      <c r="AP743" s="238">
        <v>74</v>
      </c>
      <c r="AS743" s="238">
        <v>12</v>
      </c>
      <c r="AT743" s="238">
        <v>98</v>
      </c>
      <c r="AU743" s="238">
        <v>55</v>
      </c>
      <c r="AV743" s="238">
        <v>12</v>
      </c>
      <c r="AW743" s="238">
        <v>21</v>
      </c>
      <c r="CT743" s="238">
        <v>447737.49609390798</v>
      </c>
      <c r="CU743" s="238">
        <v>4971066.3732589697</v>
      </c>
      <c r="CV743" s="238">
        <v>44.891102029999999</v>
      </c>
      <c r="CW743" s="238">
        <v>-93.661848449999994</v>
      </c>
      <c r="CX743" s="238" t="s">
        <v>359</v>
      </c>
      <c r="CY743" s="238" t="s">
        <v>1422</v>
      </c>
    </row>
    <row r="744" spans="1:103" x14ac:dyDescent="0.25">
      <c r="A744" s="238">
        <v>670570</v>
      </c>
      <c r="B744" s="238">
        <v>3</v>
      </c>
      <c r="C744" s="238">
        <v>7</v>
      </c>
      <c r="D744" s="238">
        <v>177.47</v>
      </c>
      <c r="E744" s="238">
        <v>10</v>
      </c>
      <c r="F744" s="238" t="s">
        <v>1404</v>
      </c>
      <c r="H744" s="238" t="s">
        <v>354</v>
      </c>
      <c r="I744" s="238">
        <v>25</v>
      </c>
      <c r="K744" s="238">
        <v>18039482</v>
      </c>
      <c r="M744" s="238">
        <v>12</v>
      </c>
      <c r="N744" s="238">
        <v>23</v>
      </c>
      <c r="O744" s="238">
        <v>2018</v>
      </c>
      <c r="P744" s="238" t="s">
        <v>366</v>
      </c>
      <c r="Q744" s="238">
        <v>8</v>
      </c>
      <c r="S744" s="238">
        <v>5</v>
      </c>
      <c r="T744" s="238">
        <v>0</v>
      </c>
      <c r="U744" s="238">
        <v>1</v>
      </c>
      <c r="W744" s="238">
        <v>28</v>
      </c>
      <c r="X744" s="238">
        <v>2</v>
      </c>
      <c r="Y744" s="238">
        <v>1</v>
      </c>
      <c r="Z744" s="238">
        <v>1</v>
      </c>
      <c r="AB744" s="238">
        <v>3</v>
      </c>
      <c r="AC744" s="238">
        <v>98</v>
      </c>
      <c r="AD744" s="238" t="s">
        <v>581</v>
      </c>
      <c r="AF744" s="238" t="s">
        <v>426</v>
      </c>
      <c r="AG744" s="238">
        <v>3</v>
      </c>
      <c r="AH744" s="238">
        <v>2</v>
      </c>
      <c r="AI744" s="238">
        <v>2</v>
      </c>
      <c r="AJ744" s="238">
        <v>4</v>
      </c>
      <c r="AK744" s="238">
        <v>27</v>
      </c>
      <c r="AL744" s="238">
        <v>19</v>
      </c>
      <c r="AM744" s="238" t="s">
        <v>354</v>
      </c>
      <c r="AN744" s="238">
        <v>5</v>
      </c>
      <c r="AO744" s="238">
        <v>1</v>
      </c>
      <c r="AS744" s="238">
        <v>12</v>
      </c>
      <c r="AT744" s="238">
        <v>9</v>
      </c>
      <c r="AU744" s="238">
        <v>55</v>
      </c>
      <c r="AV744" s="238">
        <v>12</v>
      </c>
      <c r="AW744" s="238">
        <v>21</v>
      </c>
      <c r="CT744" s="238">
        <v>447736.43775845802</v>
      </c>
      <c r="CU744" s="238">
        <v>4971066.3732589697</v>
      </c>
      <c r="CV744" s="238">
        <v>44.891101949999999</v>
      </c>
      <c r="CW744" s="238">
        <v>-93.661861849999994</v>
      </c>
      <c r="CX744" s="238" t="s">
        <v>359</v>
      </c>
      <c r="CY744" s="238" t="s">
        <v>1423</v>
      </c>
    </row>
    <row r="745" spans="1:103" x14ac:dyDescent="0.25">
      <c r="A745" s="238">
        <v>10780723</v>
      </c>
      <c r="B745" s="238">
        <v>3</v>
      </c>
      <c r="C745" s="238">
        <v>7</v>
      </c>
      <c r="D745" s="238">
        <v>177.52699999999999</v>
      </c>
      <c r="E745" s="238">
        <v>10</v>
      </c>
      <c r="F745" s="238" t="s">
        <v>1404</v>
      </c>
      <c r="H745" s="238" t="s">
        <v>354</v>
      </c>
      <c r="I745" s="238">
        <v>25</v>
      </c>
      <c r="K745" s="238">
        <v>12030306</v>
      </c>
      <c r="L745" s="238">
        <v>122840141</v>
      </c>
      <c r="M745" s="238">
        <v>10</v>
      </c>
      <c r="N745" s="238">
        <v>10</v>
      </c>
      <c r="O745" s="238">
        <v>2012</v>
      </c>
      <c r="P745" s="238" t="s">
        <v>355</v>
      </c>
      <c r="Q745" s="238">
        <v>5</v>
      </c>
      <c r="S745" s="238">
        <v>5</v>
      </c>
      <c r="T745" s="238">
        <v>0</v>
      </c>
      <c r="U745" s="238">
        <v>1</v>
      </c>
      <c r="V745" s="238">
        <v>98</v>
      </c>
      <c r="W745" s="238">
        <v>16</v>
      </c>
      <c r="X745" s="238">
        <v>2</v>
      </c>
      <c r="Y745" s="238">
        <v>6</v>
      </c>
      <c r="Z745" s="238">
        <v>1</v>
      </c>
      <c r="AB745" s="238">
        <v>1</v>
      </c>
      <c r="AC745" s="238">
        <v>98</v>
      </c>
      <c r="AD745" s="238" t="s">
        <v>424</v>
      </c>
      <c r="AE745" s="238" t="s">
        <v>1424</v>
      </c>
      <c r="AF745" s="238" t="s">
        <v>426</v>
      </c>
      <c r="AG745" s="238">
        <v>4</v>
      </c>
      <c r="AH745" s="238">
        <v>2</v>
      </c>
      <c r="AI745" s="238">
        <v>2</v>
      </c>
      <c r="AJ745" s="238">
        <v>3</v>
      </c>
      <c r="AK745" s="238">
        <v>21</v>
      </c>
      <c r="AL745" s="238">
        <v>63</v>
      </c>
      <c r="AM745" s="238" t="s">
        <v>363</v>
      </c>
      <c r="AN745" s="238">
        <v>5</v>
      </c>
      <c r="AS745" s="238">
        <v>7</v>
      </c>
      <c r="AT745" s="238">
        <v>98</v>
      </c>
      <c r="AU745" s="238">
        <v>55</v>
      </c>
      <c r="AV745" s="238">
        <v>10</v>
      </c>
      <c r="AW745" s="238">
        <v>20</v>
      </c>
      <c r="CT745" s="238">
        <v>447811</v>
      </c>
      <c r="CU745" s="238">
        <v>4971013</v>
      </c>
      <c r="CV745" s="238">
        <v>44.890625100000001</v>
      </c>
      <c r="CW745" s="238">
        <v>-93.660918100000004</v>
      </c>
      <c r="CX745" s="238" t="s">
        <v>359</v>
      </c>
      <c r="CY745" s="238" t="s">
        <v>1425</v>
      </c>
    </row>
    <row r="746" spans="1:103" x14ac:dyDescent="0.25">
      <c r="A746" s="238">
        <v>726895</v>
      </c>
      <c r="B746" s="238">
        <v>3</v>
      </c>
      <c r="C746" s="238">
        <v>7</v>
      </c>
      <c r="D746" s="238">
        <v>177.62899999999999</v>
      </c>
      <c r="E746" s="238">
        <v>10</v>
      </c>
      <c r="F746" s="238" t="s">
        <v>1404</v>
      </c>
      <c r="H746" s="238" t="s">
        <v>354</v>
      </c>
      <c r="I746" s="238">
        <v>25</v>
      </c>
      <c r="K746" s="238">
        <v>19507470</v>
      </c>
      <c r="M746" s="238">
        <v>6</v>
      </c>
      <c r="N746" s="238">
        <v>14</v>
      </c>
      <c r="O746" s="238">
        <v>2019</v>
      </c>
      <c r="P746" s="238" t="s">
        <v>362</v>
      </c>
      <c r="Q746" s="238">
        <v>15</v>
      </c>
      <c r="R746" s="238" t="s">
        <v>369</v>
      </c>
      <c r="S746" s="238">
        <v>3</v>
      </c>
      <c r="T746" s="238">
        <v>0</v>
      </c>
      <c r="U746" s="238">
        <v>2</v>
      </c>
      <c r="V746" s="238">
        <v>12</v>
      </c>
      <c r="W746" s="238">
        <v>10</v>
      </c>
      <c r="X746" s="238">
        <v>2</v>
      </c>
      <c r="Y746" s="238">
        <v>1</v>
      </c>
      <c r="Z746" s="238">
        <v>2</v>
      </c>
      <c r="AA746" s="238">
        <v>1</v>
      </c>
      <c r="AB746" s="238">
        <v>1</v>
      </c>
      <c r="AC746" s="238">
        <v>3</v>
      </c>
      <c r="AD746" s="238" t="s">
        <v>581</v>
      </c>
      <c r="AF746" s="238" t="s">
        <v>426</v>
      </c>
      <c r="AG746" s="238">
        <v>7</v>
      </c>
      <c r="AH746" s="238">
        <v>2</v>
      </c>
      <c r="AI746" s="238">
        <v>4</v>
      </c>
      <c r="AJ746" s="238">
        <v>3</v>
      </c>
      <c r="AK746" s="238">
        <v>34</v>
      </c>
      <c r="AL746" s="238">
        <v>46</v>
      </c>
      <c r="AM746" s="238" t="s">
        <v>363</v>
      </c>
      <c r="AN746" s="238">
        <v>5</v>
      </c>
      <c r="AO746" s="238">
        <v>1</v>
      </c>
      <c r="AS746" s="238">
        <v>12</v>
      </c>
      <c r="AT746" s="238">
        <v>99</v>
      </c>
      <c r="AU746" s="238">
        <v>55</v>
      </c>
      <c r="AV746" s="238">
        <v>11</v>
      </c>
      <c r="AW746" s="238">
        <v>21</v>
      </c>
      <c r="AX746" s="238">
        <v>2</v>
      </c>
      <c r="AY746" s="238">
        <v>2</v>
      </c>
      <c r="AZ746" s="238">
        <v>3</v>
      </c>
      <c r="BA746" s="238">
        <v>21</v>
      </c>
      <c r="BB746" s="238">
        <v>65</v>
      </c>
      <c r="BC746" s="238" t="s">
        <v>354</v>
      </c>
      <c r="BD746" s="238">
        <v>5</v>
      </c>
      <c r="BE746" s="238">
        <v>74</v>
      </c>
      <c r="BI746" s="238">
        <v>12</v>
      </c>
      <c r="BJ746" s="238">
        <v>99</v>
      </c>
      <c r="BK746" s="238">
        <v>55</v>
      </c>
      <c r="BL746" s="238">
        <v>11</v>
      </c>
      <c r="BM746" s="238">
        <v>21</v>
      </c>
      <c r="CT746" s="238">
        <v>447927.78765557602</v>
      </c>
      <c r="CU746" s="238">
        <v>4970898.6622639904</v>
      </c>
      <c r="CV746" s="238">
        <v>44.889606319999999</v>
      </c>
      <c r="CW746" s="238">
        <v>-93.659421519999995</v>
      </c>
      <c r="CX746" s="238" t="s">
        <v>359</v>
      </c>
      <c r="CY746" s="238" t="s">
        <v>1426</v>
      </c>
    </row>
    <row r="747" spans="1:103" x14ac:dyDescent="0.25">
      <c r="A747" s="238">
        <v>10935624</v>
      </c>
      <c r="B747" s="238">
        <v>3</v>
      </c>
      <c r="C747" s="238">
        <v>7</v>
      </c>
      <c r="D747" s="238">
        <v>177.934</v>
      </c>
      <c r="E747" s="238">
        <v>10</v>
      </c>
      <c r="F747" s="238" t="s">
        <v>1404</v>
      </c>
      <c r="H747" s="238" t="s">
        <v>354</v>
      </c>
      <c r="I747" s="238">
        <v>25</v>
      </c>
      <c r="K747" s="238">
        <v>14018384</v>
      </c>
      <c r="L747" s="238">
        <v>141630023</v>
      </c>
      <c r="M747" s="238">
        <v>6</v>
      </c>
      <c r="N747" s="238">
        <v>11</v>
      </c>
      <c r="O747" s="238">
        <v>2014</v>
      </c>
      <c r="P747" s="238" t="s">
        <v>355</v>
      </c>
      <c r="Q747" s="238">
        <v>22</v>
      </c>
      <c r="S747" s="238">
        <v>5</v>
      </c>
      <c r="T747" s="238">
        <v>0</v>
      </c>
      <c r="U747" s="238">
        <v>1</v>
      </c>
      <c r="V747" s="238">
        <v>8</v>
      </c>
      <c r="W747" s="238">
        <v>16</v>
      </c>
      <c r="X747" s="238">
        <v>2</v>
      </c>
      <c r="Y747" s="238">
        <v>6</v>
      </c>
      <c r="Z747" s="238">
        <v>3</v>
      </c>
      <c r="AA747" s="238">
        <v>2</v>
      </c>
      <c r="AB747" s="238">
        <v>2</v>
      </c>
      <c r="AC747" s="238">
        <v>98</v>
      </c>
      <c r="AD747" s="238" t="s">
        <v>424</v>
      </c>
      <c r="AE747" s="238" t="s">
        <v>1427</v>
      </c>
      <c r="AF747" s="238" t="s">
        <v>426</v>
      </c>
      <c r="AG747" s="238">
        <v>4</v>
      </c>
      <c r="AH747" s="238">
        <v>2</v>
      </c>
      <c r="AI747" s="238">
        <v>4</v>
      </c>
      <c r="AJ747" s="238">
        <v>4</v>
      </c>
      <c r="AK747" s="238">
        <v>21</v>
      </c>
      <c r="AL747" s="238">
        <v>47</v>
      </c>
      <c r="AM747" s="238" t="s">
        <v>363</v>
      </c>
      <c r="AN747" s="238">
        <v>5</v>
      </c>
      <c r="AS747" s="238">
        <v>7</v>
      </c>
      <c r="AT747" s="238">
        <v>98</v>
      </c>
      <c r="AU747" s="238">
        <v>55</v>
      </c>
      <c r="AV747" s="238">
        <v>10</v>
      </c>
      <c r="AW747" s="238">
        <v>20</v>
      </c>
      <c r="CT747" s="238">
        <v>448312</v>
      </c>
      <c r="CU747" s="238">
        <v>4970599</v>
      </c>
      <c r="CV747" s="238">
        <v>44.8869325</v>
      </c>
      <c r="CW747" s="238">
        <v>-93.654529800000006</v>
      </c>
      <c r="CX747" s="238" t="s">
        <v>359</v>
      </c>
      <c r="CY747" s="238" t="s">
        <v>1428</v>
      </c>
    </row>
    <row r="748" spans="1:103" x14ac:dyDescent="0.25">
      <c r="A748" s="238">
        <v>10782332</v>
      </c>
      <c r="B748" s="238">
        <v>3</v>
      </c>
      <c r="C748" s="238">
        <v>7</v>
      </c>
      <c r="D748" s="238">
        <v>177.95400000000001</v>
      </c>
      <c r="E748" s="238">
        <v>10</v>
      </c>
      <c r="F748" s="238" t="s">
        <v>1404</v>
      </c>
      <c r="H748" s="238" t="s">
        <v>354</v>
      </c>
      <c r="I748" s="238">
        <v>25</v>
      </c>
      <c r="K748" s="238">
        <v>12512102</v>
      </c>
      <c r="L748" s="238">
        <v>123470439</v>
      </c>
      <c r="M748" s="238">
        <v>12</v>
      </c>
      <c r="N748" s="238">
        <v>9</v>
      </c>
      <c r="O748" s="238">
        <v>2012</v>
      </c>
      <c r="P748" s="238" t="s">
        <v>366</v>
      </c>
      <c r="Q748" s="238">
        <v>13</v>
      </c>
      <c r="R748" s="238" t="s">
        <v>356</v>
      </c>
      <c r="S748" s="238">
        <v>5</v>
      </c>
      <c r="T748" s="238">
        <v>0</v>
      </c>
      <c r="U748" s="238">
        <v>2</v>
      </c>
      <c r="V748" s="238">
        <v>11</v>
      </c>
      <c r="W748" s="238">
        <v>10</v>
      </c>
      <c r="X748" s="238">
        <v>2</v>
      </c>
      <c r="Y748" s="238">
        <v>1</v>
      </c>
      <c r="Z748" s="238">
        <v>4</v>
      </c>
      <c r="AB748" s="238">
        <v>3</v>
      </c>
      <c r="AC748" s="238">
        <v>98</v>
      </c>
      <c r="AD748" s="238" t="s">
        <v>1429</v>
      </c>
      <c r="AE748" s="238" t="s">
        <v>1430</v>
      </c>
      <c r="AF748" s="238" t="s">
        <v>426</v>
      </c>
      <c r="AG748" s="238">
        <v>6</v>
      </c>
      <c r="AH748" s="238">
        <v>2</v>
      </c>
      <c r="AI748" s="238">
        <v>2</v>
      </c>
      <c r="AJ748" s="238">
        <v>4</v>
      </c>
      <c r="AK748" s="238">
        <v>21</v>
      </c>
      <c r="AL748" s="238">
        <v>20</v>
      </c>
      <c r="AM748" s="238" t="s">
        <v>354</v>
      </c>
      <c r="AN748" s="238">
        <v>5</v>
      </c>
      <c r="AO748" s="238">
        <v>3</v>
      </c>
      <c r="AS748" s="238">
        <v>7</v>
      </c>
      <c r="AT748" s="238">
        <v>98</v>
      </c>
      <c r="AU748" s="238">
        <v>55</v>
      </c>
      <c r="AV748" s="238">
        <v>10</v>
      </c>
      <c r="AW748" s="238">
        <v>20</v>
      </c>
      <c r="AX748" s="238">
        <v>2</v>
      </c>
      <c r="AY748" s="238">
        <v>3</v>
      </c>
      <c r="AZ748" s="238">
        <v>3</v>
      </c>
      <c r="BA748" s="238">
        <v>21</v>
      </c>
      <c r="BB748" s="238">
        <v>47</v>
      </c>
      <c r="BC748" s="238" t="s">
        <v>354</v>
      </c>
      <c r="BD748" s="238">
        <v>5</v>
      </c>
      <c r="BE748" s="238">
        <v>1</v>
      </c>
      <c r="BI748" s="238">
        <v>7</v>
      </c>
      <c r="BJ748" s="238">
        <v>98</v>
      </c>
      <c r="BK748" s="238">
        <v>55</v>
      </c>
      <c r="BL748" s="238">
        <v>10</v>
      </c>
      <c r="BM748" s="238">
        <v>20</v>
      </c>
      <c r="CT748" s="238">
        <v>448341</v>
      </c>
      <c r="CU748" s="238">
        <v>4970587</v>
      </c>
      <c r="CV748" s="238">
        <v>44.886827099999998</v>
      </c>
      <c r="CW748" s="238">
        <v>-93.654151400000003</v>
      </c>
      <c r="CX748" s="238" t="s">
        <v>359</v>
      </c>
      <c r="CY748" s="238" t="s">
        <v>1431</v>
      </c>
    </row>
    <row r="749" spans="1:103" x14ac:dyDescent="0.25">
      <c r="A749" s="238">
        <v>758410</v>
      </c>
      <c r="B749" s="238">
        <v>3</v>
      </c>
      <c r="C749" s="238">
        <v>7</v>
      </c>
      <c r="D749" s="238">
        <v>177.965</v>
      </c>
      <c r="E749" s="238">
        <v>10</v>
      </c>
      <c r="F749" s="238" t="s">
        <v>1404</v>
      </c>
      <c r="H749" s="238" t="s">
        <v>354</v>
      </c>
      <c r="I749" s="238">
        <v>25</v>
      </c>
      <c r="K749" s="238">
        <v>19032626</v>
      </c>
      <c r="M749" s="238">
        <v>10</v>
      </c>
      <c r="N749" s="238">
        <v>31</v>
      </c>
      <c r="O749" s="238">
        <v>2019</v>
      </c>
      <c r="P749" s="238" t="s">
        <v>384</v>
      </c>
      <c r="Q749" s="238">
        <v>0</v>
      </c>
      <c r="R749" s="238" t="s">
        <v>356</v>
      </c>
      <c r="S749" s="238">
        <v>5</v>
      </c>
      <c r="T749" s="238">
        <v>0</v>
      </c>
      <c r="U749" s="238">
        <v>1</v>
      </c>
      <c r="W749" s="238">
        <v>16</v>
      </c>
      <c r="X749" s="238">
        <v>2</v>
      </c>
      <c r="Y749" s="238">
        <v>6</v>
      </c>
      <c r="Z749" s="238">
        <v>1</v>
      </c>
      <c r="AB749" s="238">
        <v>1</v>
      </c>
      <c r="AC749" s="238">
        <v>98</v>
      </c>
      <c r="AD749" s="238">
        <v>7</v>
      </c>
      <c r="AF749" s="238" t="s">
        <v>426</v>
      </c>
      <c r="AG749" s="238">
        <v>4</v>
      </c>
      <c r="AH749" s="238">
        <v>2</v>
      </c>
      <c r="AI749" s="238">
        <v>3</v>
      </c>
      <c r="AJ749" s="238">
        <v>4</v>
      </c>
      <c r="AK749" s="238">
        <v>21</v>
      </c>
      <c r="AL749" s="238">
        <v>58</v>
      </c>
      <c r="AM749" s="238" t="s">
        <v>354</v>
      </c>
      <c r="AN749" s="238">
        <v>5</v>
      </c>
      <c r="AO749" s="238">
        <v>1</v>
      </c>
      <c r="AS749" s="238">
        <v>12</v>
      </c>
      <c r="AT749" s="238">
        <v>9</v>
      </c>
      <c r="AU749" s="238">
        <v>55</v>
      </c>
      <c r="AV749" s="238">
        <v>11</v>
      </c>
      <c r="AW749" s="238">
        <v>21</v>
      </c>
      <c r="CT749" s="238">
        <v>448348.200374651</v>
      </c>
      <c r="CU749" s="238">
        <v>4970595.2281413702</v>
      </c>
      <c r="CV749" s="238">
        <v>44.886905560000002</v>
      </c>
      <c r="CW749" s="238">
        <v>-93.654066970000002</v>
      </c>
      <c r="CX749" s="238" t="s">
        <v>359</v>
      </c>
      <c r="CY749" s="238" t="s">
        <v>1432</v>
      </c>
    </row>
    <row r="750" spans="1:103" x14ac:dyDescent="0.25">
      <c r="A750" s="238">
        <v>720999</v>
      </c>
      <c r="B750" s="238">
        <v>3</v>
      </c>
      <c r="C750" s="238">
        <v>7</v>
      </c>
      <c r="D750" s="238">
        <v>177.97300000000001</v>
      </c>
      <c r="E750" s="238">
        <v>10</v>
      </c>
      <c r="F750" s="238" t="s">
        <v>1404</v>
      </c>
      <c r="H750" s="238" t="s">
        <v>354</v>
      </c>
      <c r="I750" s="238">
        <v>25</v>
      </c>
      <c r="K750" s="238">
        <v>19013854</v>
      </c>
      <c r="M750" s="238">
        <v>5</v>
      </c>
      <c r="N750" s="238">
        <v>19</v>
      </c>
      <c r="O750" s="238">
        <v>2019</v>
      </c>
      <c r="P750" s="238" t="s">
        <v>366</v>
      </c>
      <c r="Q750" s="238">
        <v>0</v>
      </c>
      <c r="S750" s="238">
        <v>5</v>
      </c>
      <c r="T750" s="238">
        <v>0</v>
      </c>
      <c r="U750" s="238">
        <v>1</v>
      </c>
      <c r="W750" s="238">
        <v>60</v>
      </c>
      <c r="X750" s="238">
        <v>4</v>
      </c>
      <c r="Y750" s="238">
        <v>4</v>
      </c>
      <c r="Z750" s="238">
        <v>3</v>
      </c>
      <c r="AB750" s="238">
        <v>2</v>
      </c>
      <c r="AC750" s="238">
        <v>3</v>
      </c>
      <c r="AD750" s="238" t="s">
        <v>581</v>
      </c>
      <c r="AF750" s="238" t="s">
        <v>426</v>
      </c>
      <c r="AG750" s="238">
        <v>3</v>
      </c>
      <c r="AH750" s="238">
        <v>2</v>
      </c>
      <c r="AI750" s="238">
        <v>4</v>
      </c>
      <c r="AJ750" s="238">
        <v>4</v>
      </c>
      <c r="AK750" s="238">
        <v>21</v>
      </c>
      <c r="AL750" s="238">
        <v>75</v>
      </c>
      <c r="AM750" s="238" t="s">
        <v>363</v>
      </c>
      <c r="AN750" s="238">
        <v>5</v>
      </c>
      <c r="AO750" s="238">
        <v>68</v>
      </c>
      <c r="AS750" s="238">
        <v>12</v>
      </c>
      <c r="AT750" s="238">
        <v>23</v>
      </c>
      <c r="AU750" s="238">
        <v>55</v>
      </c>
      <c r="AV750" s="238">
        <v>13</v>
      </c>
      <c r="AW750" s="238">
        <v>21</v>
      </c>
      <c r="CT750" s="238">
        <v>448371.50533845602</v>
      </c>
      <c r="CU750" s="238">
        <v>4970579.4952181699</v>
      </c>
      <c r="CV750" s="238">
        <v>44.886765629999999</v>
      </c>
      <c r="CW750" s="238">
        <v>-93.653770280000003</v>
      </c>
      <c r="CX750" s="238" t="s">
        <v>359</v>
      </c>
      <c r="CY750" s="238" t="s">
        <v>1433</v>
      </c>
    </row>
    <row r="751" spans="1:103" x14ac:dyDescent="0.25">
      <c r="A751" s="238">
        <v>10938636</v>
      </c>
      <c r="B751" s="238">
        <v>3</v>
      </c>
      <c r="C751" s="238">
        <v>7</v>
      </c>
      <c r="D751" s="238">
        <v>177.976</v>
      </c>
      <c r="E751" s="238">
        <v>10</v>
      </c>
      <c r="F751" s="238" t="s">
        <v>1404</v>
      </c>
      <c r="H751" s="238" t="s">
        <v>354</v>
      </c>
      <c r="I751" s="238">
        <v>25</v>
      </c>
      <c r="K751" s="238">
        <v>14036608</v>
      </c>
      <c r="L751" s="238">
        <v>143150234</v>
      </c>
      <c r="M751" s="238">
        <v>11</v>
      </c>
      <c r="N751" s="238">
        <v>11</v>
      </c>
      <c r="O751" s="238">
        <v>2014</v>
      </c>
      <c r="P751" s="238" t="s">
        <v>368</v>
      </c>
      <c r="Q751" s="238">
        <v>19</v>
      </c>
      <c r="S751" s="238">
        <v>5</v>
      </c>
      <c r="T751" s="238">
        <v>0</v>
      </c>
      <c r="U751" s="238">
        <v>1</v>
      </c>
      <c r="V751" s="238">
        <v>8</v>
      </c>
      <c r="W751" s="238">
        <v>16</v>
      </c>
      <c r="X751" s="238">
        <v>4</v>
      </c>
      <c r="Y751" s="238">
        <v>5</v>
      </c>
      <c r="Z751" s="238">
        <v>2</v>
      </c>
      <c r="AB751" s="238">
        <v>1</v>
      </c>
      <c r="AC751" s="238">
        <v>98</v>
      </c>
      <c r="AD751" s="238" t="s">
        <v>481</v>
      </c>
      <c r="AE751" s="238" t="s">
        <v>1430</v>
      </c>
      <c r="AF751" s="238" t="s">
        <v>426</v>
      </c>
      <c r="AG751" s="238">
        <v>4</v>
      </c>
      <c r="AH751" s="238">
        <v>2</v>
      </c>
      <c r="AI751" s="238">
        <v>4</v>
      </c>
      <c r="AJ751" s="238">
        <v>3</v>
      </c>
      <c r="AK751" s="238">
        <v>21</v>
      </c>
      <c r="AL751" s="238">
        <v>40</v>
      </c>
      <c r="AM751" s="238" t="s">
        <v>354</v>
      </c>
      <c r="AN751" s="238">
        <v>5</v>
      </c>
      <c r="AO751" s="238">
        <v>1</v>
      </c>
      <c r="AS751" s="238">
        <v>1</v>
      </c>
      <c r="AT751" s="238">
        <v>2</v>
      </c>
      <c r="AU751" s="238">
        <v>55</v>
      </c>
      <c r="AV751" s="238">
        <v>11</v>
      </c>
      <c r="AW751" s="238">
        <v>21</v>
      </c>
      <c r="CT751" s="238">
        <v>448376</v>
      </c>
      <c r="CU751" s="238">
        <v>4970576</v>
      </c>
      <c r="CV751" s="238">
        <v>44.886734500000003</v>
      </c>
      <c r="CW751" s="238">
        <v>-93.653714199999996</v>
      </c>
      <c r="CX751" s="238" t="s">
        <v>359</v>
      </c>
      <c r="CY751" s="238" t="s">
        <v>1434</v>
      </c>
    </row>
    <row r="752" spans="1:103" x14ac:dyDescent="0.25">
      <c r="A752" s="238">
        <v>11019584</v>
      </c>
      <c r="B752" s="238">
        <v>3</v>
      </c>
      <c r="C752" s="238">
        <v>7</v>
      </c>
      <c r="D752" s="238">
        <v>177.976</v>
      </c>
      <c r="E752" s="238">
        <v>10</v>
      </c>
      <c r="F752" s="238" t="s">
        <v>1404</v>
      </c>
      <c r="H752" s="238" t="s">
        <v>354</v>
      </c>
      <c r="I752" s="238">
        <v>25</v>
      </c>
      <c r="K752" s="238">
        <v>15016594</v>
      </c>
      <c r="L752" s="238">
        <v>151480133</v>
      </c>
      <c r="M752" s="238">
        <v>5</v>
      </c>
      <c r="N752" s="238">
        <v>28</v>
      </c>
      <c r="O752" s="238">
        <v>2015</v>
      </c>
      <c r="P752" s="238" t="s">
        <v>384</v>
      </c>
      <c r="Q752" s="238">
        <v>14</v>
      </c>
      <c r="S752" s="238">
        <v>5</v>
      </c>
      <c r="T752" s="238">
        <v>0</v>
      </c>
      <c r="U752" s="238">
        <v>1</v>
      </c>
      <c r="V752" s="238">
        <v>7</v>
      </c>
      <c r="W752" s="238">
        <v>69</v>
      </c>
      <c r="X752" s="238">
        <v>2</v>
      </c>
      <c r="Y752" s="238">
        <v>1</v>
      </c>
      <c r="Z752" s="238">
        <v>1</v>
      </c>
      <c r="AB752" s="238">
        <v>1</v>
      </c>
      <c r="AC752" s="238">
        <v>98</v>
      </c>
      <c r="AD752" s="238" t="s">
        <v>883</v>
      </c>
      <c r="AE752" s="238" t="s">
        <v>1435</v>
      </c>
      <c r="AF752" s="238" t="s">
        <v>426</v>
      </c>
      <c r="AG752" s="238">
        <v>3</v>
      </c>
      <c r="AH752" s="238">
        <v>2</v>
      </c>
      <c r="AI752" s="238">
        <v>2</v>
      </c>
      <c r="AJ752" s="238">
        <v>3</v>
      </c>
      <c r="AK752" s="238">
        <v>21</v>
      </c>
      <c r="AL752" s="238">
        <v>57</v>
      </c>
      <c r="AM752" s="238" t="s">
        <v>354</v>
      </c>
      <c r="AN752" s="238">
        <v>5</v>
      </c>
      <c r="AO752" s="238">
        <v>21</v>
      </c>
      <c r="AS752" s="238">
        <v>7</v>
      </c>
      <c r="AT752" s="238">
        <v>98</v>
      </c>
      <c r="AU752" s="238">
        <v>55</v>
      </c>
      <c r="AV752" s="238">
        <v>11</v>
      </c>
      <c r="AW752" s="238">
        <v>21</v>
      </c>
      <c r="CT752" s="238">
        <v>448376</v>
      </c>
      <c r="CU752" s="238">
        <v>4970576</v>
      </c>
      <c r="CV752" s="238">
        <v>44.886734500000003</v>
      </c>
      <c r="CW752" s="238">
        <v>-93.653714199999996</v>
      </c>
      <c r="CX752" s="238" t="s">
        <v>359</v>
      </c>
      <c r="CY752" s="238" t="s">
        <v>1436</v>
      </c>
    </row>
    <row r="753" spans="1:103" x14ac:dyDescent="0.25">
      <c r="A753" s="238">
        <v>10935327</v>
      </c>
      <c r="B753" s="238">
        <v>3</v>
      </c>
      <c r="C753" s="238">
        <v>7</v>
      </c>
      <c r="D753" s="238">
        <v>177.994</v>
      </c>
      <c r="E753" s="238">
        <v>10</v>
      </c>
      <c r="F753" s="238" t="s">
        <v>1404</v>
      </c>
      <c r="H753" s="238" t="s">
        <v>354</v>
      </c>
      <c r="I753" s="238">
        <v>25</v>
      </c>
      <c r="K753" s="238">
        <v>14016202</v>
      </c>
      <c r="L753" s="238">
        <v>141460003</v>
      </c>
      <c r="M753" s="238">
        <v>5</v>
      </c>
      <c r="N753" s="238">
        <v>24</v>
      </c>
      <c r="O753" s="238">
        <v>2014</v>
      </c>
      <c r="P753" s="238" t="s">
        <v>364</v>
      </c>
      <c r="Q753" s="238">
        <v>18</v>
      </c>
      <c r="S753" s="238">
        <v>5</v>
      </c>
      <c r="T753" s="238">
        <v>0</v>
      </c>
      <c r="U753" s="238">
        <v>1</v>
      </c>
      <c r="V753" s="238">
        <v>8</v>
      </c>
      <c r="W753" s="238">
        <v>16</v>
      </c>
      <c r="X753" s="238">
        <v>2</v>
      </c>
      <c r="Y753" s="238">
        <v>1</v>
      </c>
      <c r="Z753" s="238">
        <v>1</v>
      </c>
      <c r="AA753" s="238">
        <v>1</v>
      </c>
      <c r="AB753" s="238">
        <v>1</v>
      </c>
      <c r="AC753" s="238">
        <v>98</v>
      </c>
      <c r="AD753" s="238" t="s">
        <v>430</v>
      </c>
      <c r="AE753" s="238" t="s">
        <v>1437</v>
      </c>
      <c r="AF753" s="238" t="s">
        <v>426</v>
      </c>
      <c r="AG753" s="238">
        <v>4</v>
      </c>
      <c r="AH753" s="238">
        <v>2</v>
      </c>
      <c r="AI753" s="238">
        <v>2</v>
      </c>
      <c r="AJ753" s="238">
        <v>4</v>
      </c>
      <c r="AK753" s="238">
        <v>21</v>
      </c>
      <c r="AL753" s="238">
        <v>69</v>
      </c>
      <c r="AM753" s="238" t="s">
        <v>363</v>
      </c>
      <c r="AN753" s="238">
        <v>5</v>
      </c>
      <c r="AO753" s="238">
        <v>1</v>
      </c>
      <c r="AP753" s="238">
        <v>1</v>
      </c>
      <c r="AS753" s="238">
        <v>7</v>
      </c>
      <c r="AT753" s="238">
        <v>98</v>
      </c>
      <c r="AU753" s="238">
        <v>55</v>
      </c>
      <c r="AV753" s="238">
        <v>10</v>
      </c>
      <c r="AW753" s="238">
        <v>21</v>
      </c>
      <c r="CT753" s="238">
        <v>448403</v>
      </c>
      <c r="CU753" s="238">
        <v>4970568</v>
      </c>
      <c r="CV753" s="238">
        <v>44.886661599999996</v>
      </c>
      <c r="CW753" s="238">
        <v>-93.653365899999997</v>
      </c>
      <c r="CX753" s="238" t="s">
        <v>359</v>
      </c>
      <c r="CY753" s="238" t="s">
        <v>1438</v>
      </c>
    </row>
    <row r="754" spans="1:103" x14ac:dyDescent="0.25">
      <c r="A754" s="238">
        <v>472165</v>
      </c>
      <c r="B754" s="238">
        <v>3</v>
      </c>
      <c r="C754" s="238">
        <v>7</v>
      </c>
      <c r="D754" s="238">
        <v>178.01</v>
      </c>
      <c r="E754" s="238">
        <v>10</v>
      </c>
      <c r="F754" s="238" t="s">
        <v>1404</v>
      </c>
      <c r="H754" s="238" t="s">
        <v>354</v>
      </c>
      <c r="I754" s="238">
        <v>25</v>
      </c>
      <c r="K754" s="238">
        <v>17020702</v>
      </c>
      <c r="M754" s="238">
        <v>6</v>
      </c>
      <c r="N754" s="238">
        <v>22</v>
      </c>
      <c r="O754" s="238">
        <v>2017</v>
      </c>
      <c r="P754" s="238" t="s">
        <v>384</v>
      </c>
      <c r="Q754" s="238">
        <v>10</v>
      </c>
      <c r="R754" s="238" t="s">
        <v>356</v>
      </c>
      <c r="S754" s="238">
        <v>5</v>
      </c>
      <c r="T754" s="238">
        <v>0</v>
      </c>
      <c r="U754" s="238">
        <v>1</v>
      </c>
      <c r="W754" s="238">
        <v>61</v>
      </c>
      <c r="X754" s="238">
        <v>2</v>
      </c>
      <c r="Y754" s="238">
        <v>1</v>
      </c>
      <c r="Z754" s="238">
        <v>3</v>
      </c>
      <c r="AB754" s="238">
        <v>2</v>
      </c>
      <c r="AC754" s="238">
        <v>98</v>
      </c>
      <c r="AD754" s="238" t="s">
        <v>1421</v>
      </c>
      <c r="AF754" s="238" t="s">
        <v>426</v>
      </c>
      <c r="AG754" s="238">
        <v>3</v>
      </c>
      <c r="AH754" s="238">
        <v>2</v>
      </c>
      <c r="AI754" s="238">
        <v>2</v>
      </c>
      <c r="AJ754" s="238">
        <v>4</v>
      </c>
      <c r="AK754" s="238">
        <v>21</v>
      </c>
      <c r="AL754" s="238">
        <v>18</v>
      </c>
      <c r="AM754" s="238" t="s">
        <v>363</v>
      </c>
      <c r="AN754" s="238">
        <v>5</v>
      </c>
      <c r="AO754" s="238">
        <v>1</v>
      </c>
      <c r="AS754" s="238">
        <v>12</v>
      </c>
      <c r="AT754" s="238">
        <v>9</v>
      </c>
      <c r="AU754" s="238">
        <v>55</v>
      </c>
      <c r="AV754" s="238">
        <v>11</v>
      </c>
      <c r="AW754" s="238">
        <v>21</v>
      </c>
      <c r="CT754" s="238">
        <v>448437.24287520099</v>
      </c>
      <c r="CU754" s="238">
        <v>4970555.7152582398</v>
      </c>
      <c r="CV754" s="238">
        <v>44.886556339999998</v>
      </c>
      <c r="CW754" s="238">
        <v>-93.652935479999996</v>
      </c>
      <c r="CX754" s="238" t="s">
        <v>359</v>
      </c>
      <c r="CY754" s="238" t="s">
        <v>1439</v>
      </c>
    </row>
    <row r="755" spans="1:103" x14ac:dyDescent="0.25">
      <c r="A755" s="238">
        <v>765233</v>
      </c>
      <c r="B755" s="238">
        <v>3</v>
      </c>
      <c r="C755" s="238">
        <v>7</v>
      </c>
      <c r="D755" s="238">
        <v>178.01400000000001</v>
      </c>
      <c r="E755" s="238">
        <v>10</v>
      </c>
      <c r="F755" s="238" t="s">
        <v>1404</v>
      </c>
      <c r="H755" s="238" t="s">
        <v>354</v>
      </c>
      <c r="I755" s="238">
        <v>25</v>
      </c>
      <c r="K755" s="238">
        <v>19035324</v>
      </c>
      <c r="M755" s="238">
        <v>11</v>
      </c>
      <c r="N755" s="238">
        <v>26</v>
      </c>
      <c r="O755" s="238">
        <v>2019</v>
      </c>
      <c r="P755" s="238" t="s">
        <v>368</v>
      </c>
      <c r="Q755" s="238">
        <v>7</v>
      </c>
      <c r="R755" s="238" t="s">
        <v>356</v>
      </c>
      <c r="S755" s="238">
        <v>3</v>
      </c>
      <c r="T755" s="238">
        <v>0</v>
      </c>
      <c r="U755" s="238">
        <v>2</v>
      </c>
      <c r="W755" s="238">
        <v>25</v>
      </c>
      <c r="X755" s="238">
        <v>2</v>
      </c>
      <c r="Y755" s="238">
        <v>2</v>
      </c>
      <c r="Z755" s="238">
        <v>1</v>
      </c>
      <c r="AB755" s="238">
        <v>1</v>
      </c>
      <c r="AC755" s="238">
        <v>98</v>
      </c>
      <c r="AD755" s="238">
        <v>7</v>
      </c>
      <c r="AF755" s="238" t="s">
        <v>426</v>
      </c>
      <c r="AG755" s="238">
        <v>90</v>
      </c>
      <c r="AH755" s="238">
        <v>2</v>
      </c>
      <c r="AI755" s="238">
        <v>3</v>
      </c>
      <c r="AJ755" s="238">
        <v>4</v>
      </c>
      <c r="AK755" s="238">
        <v>21</v>
      </c>
      <c r="AL755" s="238">
        <v>61</v>
      </c>
      <c r="AM755" s="238" t="s">
        <v>354</v>
      </c>
      <c r="AN755" s="238">
        <v>5</v>
      </c>
      <c r="AO755" s="238">
        <v>1</v>
      </c>
      <c r="AS755" s="238">
        <v>12</v>
      </c>
      <c r="AT755" s="238">
        <v>9</v>
      </c>
      <c r="AU755" s="238">
        <v>55</v>
      </c>
      <c r="AV755" s="238">
        <v>12</v>
      </c>
      <c r="AW755" s="238">
        <v>21</v>
      </c>
      <c r="AX755" s="238">
        <v>1</v>
      </c>
      <c r="AY755" s="238">
        <v>49</v>
      </c>
      <c r="AZ755" s="238">
        <v>3</v>
      </c>
      <c r="BI755" s="238">
        <v>12</v>
      </c>
      <c r="BJ755" s="238">
        <v>9</v>
      </c>
      <c r="BK755" s="238">
        <v>55</v>
      </c>
      <c r="BL755" s="238">
        <v>12</v>
      </c>
      <c r="BM755" s="238">
        <v>21</v>
      </c>
      <c r="CT755" s="238">
        <v>448423.29746551102</v>
      </c>
      <c r="CU755" s="238">
        <v>4970567.6326781604</v>
      </c>
      <c r="CV755" s="238">
        <v>44.886662610000002</v>
      </c>
      <c r="CW755" s="238">
        <v>-93.653113270000006</v>
      </c>
      <c r="CX755" s="238" t="s">
        <v>359</v>
      </c>
      <c r="CY755" s="238" t="s">
        <v>1440</v>
      </c>
    </row>
    <row r="756" spans="1:103" x14ac:dyDescent="0.25">
      <c r="A756" s="238">
        <v>336681</v>
      </c>
      <c r="B756" s="238">
        <v>3</v>
      </c>
      <c r="C756" s="238">
        <v>7</v>
      </c>
      <c r="D756" s="238">
        <v>178.042</v>
      </c>
      <c r="E756" s="238">
        <v>10</v>
      </c>
      <c r="F756" s="238" t="s">
        <v>1404</v>
      </c>
      <c r="H756" s="238" t="s">
        <v>354</v>
      </c>
      <c r="I756" s="238">
        <v>25</v>
      </c>
      <c r="K756" s="238">
        <v>16008752</v>
      </c>
      <c r="M756" s="238">
        <v>3</v>
      </c>
      <c r="N756" s="238">
        <v>19</v>
      </c>
      <c r="O756" s="238">
        <v>2016</v>
      </c>
      <c r="P756" s="238" t="s">
        <v>364</v>
      </c>
      <c r="Q756" s="238">
        <v>8</v>
      </c>
      <c r="R756" s="238">
        <v>98</v>
      </c>
      <c r="S756" s="238">
        <v>5</v>
      </c>
      <c r="T756" s="238">
        <v>0</v>
      </c>
      <c r="U756" s="238">
        <v>1</v>
      </c>
      <c r="W756" s="238">
        <v>61</v>
      </c>
      <c r="X756" s="238">
        <v>2</v>
      </c>
      <c r="Y756" s="238">
        <v>1</v>
      </c>
      <c r="Z756" s="238">
        <v>4</v>
      </c>
      <c r="AB756" s="238">
        <v>5</v>
      </c>
      <c r="AC756" s="238">
        <v>98</v>
      </c>
      <c r="AD756" s="238" t="s">
        <v>1421</v>
      </c>
      <c r="AF756" s="238" t="s">
        <v>426</v>
      </c>
      <c r="AG756" s="238">
        <v>3</v>
      </c>
      <c r="AH756" s="238">
        <v>2</v>
      </c>
      <c r="AI756" s="238">
        <v>4</v>
      </c>
      <c r="AJ756" s="238">
        <v>3</v>
      </c>
      <c r="AK756" s="238">
        <v>21</v>
      </c>
      <c r="AL756" s="238">
        <v>37</v>
      </c>
      <c r="AM756" s="238" t="s">
        <v>354</v>
      </c>
      <c r="AN756" s="238">
        <v>5</v>
      </c>
      <c r="AO756" s="238">
        <v>71</v>
      </c>
      <c r="AS756" s="238">
        <v>12</v>
      </c>
      <c r="AT756" s="238">
        <v>9</v>
      </c>
      <c r="AU756" s="238">
        <v>55</v>
      </c>
      <c r="AV756" s="238">
        <v>12</v>
      </c>
      <c r="AW756" s="238">
        <v>23</v>
      </c>
      <c r="CT756" s="238">
        <v>448488.11946528603</v>
      </c>
      <c r="CU756" s="238">
        <v>4970544.3694189703</v>
      </c>
      <c r="CV756" s="238">
        <v>44.886457890000003</v>
      </c>
      <c r="CW756" s="238">
        <v>-93.652290120000004</v>
      </c>
      <c r="CX756" s="238" t="s">
        <v>359</v>
      </c>
      <c r="CY756" s="238" t="s">
        <v>1441</v>
      </c>
    </row>
    <row r="757" spans="1:103" x14ac:dyDescent="0.25">
      <c r="A757" s="238">
        <v>10782155</v>
      </c>
      <c r="B757" s="238">
        <v>3</v>
      </c>
      <c r="C757" s="238">
        <v>7</v>
      </c>
      <c r="D757" s="238">
        <v>178.065</v>
      </c>
      <c r="E757" s="238">
        <v>10</v>
      </c>
      <c r="F757" s="238" t="s">
        <v>1404</v>
      </c>
      <c r="H757" s="238" t="s">
        <v>354</v>
      </c>
      <c r="I757" s="238">
        <v>25</v>
      </c>
      <c r="K757" s="238">
        <v>12036381</v>
      </c>
      <c r="L757" s="238">
        <v>123440144</v>
      </c>
      <c r="M757" s="238">
        <v>12</v>
      </c>
      <c r="N757" s="238">
        <v>9</v>
      </c>
      <c r="O757" s="238">
        <v>2012</v>
      </c>
      <c r="P757" s="238" t="s">
        <v>366</v>
      </c>
      <c r="Q757" s="238">
        <v>11</v>
      </c>
      <c r="S757" s="238">
        <v>5</v>
      </c>
      <c r="T757" s="238">
        <v>0</v>
      </c>
      <c r="U757" s="238">
        <v>1</v>
      </c>
      <c r="V757" s="238">
        <v>4</v>
      </c>
      <c r="W757" s="238">
        <v>54</v>
      </c>
      <c r="X757" s="238">
        <v>2</v>
      </c>
      <c r="Y757" s="238">
        <v>1</v>
      </c>
      <c r="Z757" s="238">
        <v>4</v>
      </c>
      <c r="AB757" s="238">
        <v>3</v>
      </c>
      <c r="AC757" s="238">
        <v>98</v>
      </c>
      <c r="AD757" s="238" t="s">
        <v>481</v>
      </c>
      <c r="AE757" s="238" t="s">
        <v>1442</v>
      </c>
      <c r="AF757" s="238" t="s">
        <v>426</v>
      </c>
      <c r="AG757" s="238">
        <v>3</v>
      </c>
      <c r="AH757" s="238">
        <v>2</v>
      </c>
      <c r="AI757" s="238">
        <v>2</v>
      </c>
      <c r="AJ757" s="238">
        <v>4</v>
      </c>
      <c r="AK757" s="238">
        <v>21</v>
      </c>
      <c r="AL757" s="238">
        <v>21</v>
      </c>
      <c r="AM757" s="238" t="s">
        <v>363</v>
      </c>
      <c r="AN757" s="238">
        <v>5</v>
      </c>
      <c r="AS757" s="238">
        <v>7</v>
      </c>
      <c r="AT757" s="238">
        <v>98</v>
      </c>
      <c r="AU757" s="238">
        <v>55</v>
      </c>
      <c r="AV757" s="238">
        <v>10</v>
      </c>
      <c r="AW757" s="238">
        <v>20</v>
      </c>
      <c r="CT757" s="238">
        <v>448513</v>
      </c>
      <c r="CU757" s="238">
        <v>4970534</v>
      </c>
      <c r="CV757" s="238">
        <v>44.886370300000003</v>
      </c>
      <c r="CW757" s="238">
        <v>-93.651974999999993</v>
      </c>
      <c r="CX757" s="238" t="s">
        <v>359</v>
      </c>
      <c r="CY757" s="238" t="s">
        <v>1443</v>
      </c>
    </row>
    <row r="758" spans="1:103" x14ac:dyDescent="0.25">
      <c r="A758" s="238">
        <v>11020723</v>
      </c>
      <c r="B758" s="238">
        <v>3</v>
      </c>
      <c r="C758" s="238">
        <v>7</v>
      </c>
      <c r="D758" s="238">
        <v>178.065</v>
      </c>
      <c r="E758" s="238">
        <v>10</v>
      </c>
      <c r="F758" s="238" t="s">
        <v>1404</v>
      </c>
      <c r="H758" s="238" t="s">
        <v>354</v>
      </c>
      <c r="I758" s="238">
        <v>25</v>
      </c>
      <c r="L758" s="238">
        <v>152020140</v>
      </c>
      <c r="M758" s="238">
        <v>6</v>
      </c>
      <c r="N758" s="238">
        <v>11</v>
      </c>
      <c r="O758" s="238">
        <v>2015</v>
      </c>
      <c r="P758" s="238" t="s">
        <v>384</v>
      </c>
      <c r="Q758" s="238">
        <v>5</v>
      </c>
      <c r="S758" s="238">
        <v>5</v>
      </c>
      <c r="T758" s="238">
        <v>0</v>
      </c>
      <c r="U758" s="238">
        <v>1</v>
      </c>
      <c r="V758" s="238">
        <v>8</v>
      </c>
      <c r="W758" s="238">
        <v>16</v>
      </c>
      <c r="Y758" s="238">
        <v>1</v>
      </c>
      <c r="Z758" s="238">
        <v>3</v>
      </c>
      <c r="AB758" s="238">
        <v>2</v>
      </c>
      <c r="AC758" s="238">
        <v>98</v>
      </c>
      <c r="AF758" s="238" t="s">
        <v>426</v>
      </c>
      <c r="AG758" s="238">
        <v>4</v>
      </c>
      <c r="AH758" s="238">
        <v>2</v>
      </c>
      <c r="AI758" s="238">
        <v>2</v>
      </c>
      <c r="AJ758" s="238">
        <v>4</v>
      </c>
      <c r="AK758" s="238">
        <v>21</v>
      </c>
      <c r="AL758" s="238">
        <v>51</v>
      </c>
      <c r="AM758" s="238" t="s">
        <v>354</v>
      </c>
      <c r="AU758" s="238">
        <v>55</v>
      </c>
      <c r="CT758" s="238">
        <v>448513</v>
      </c>
      <c r="CU758" s="238">
        <v>4970534</v>
      </c>
      <c r="CV758" s="238">
        <v>44.886370300000003</v>
      </c>
      <c r="CW758" s="238">
        <v>-93.651974999999993</v>
      </c>
      <c r="CX758" s="238" t="s">
        <v>359</v>
      </c>
    </row>
    <row r="759" spans="1:103" x14ac:dyDescent="0.25">
      <c r="A759" s="238">
        <v>10715536</v>
      </c>
      <c r="B759" s="238">
        <v>3</v>
      </c>
      <c r="C759" s="238">
        <v>7</v>
      </c>
      <c r="D759" s="238">
        <v>178.126</v>
      </c>
      <c r="E759" s="238">
        <v>10</v>
      </c>
      <c r="F759" s="238" t="s">
        <v>1404</v>
      </c>
      <c r="H759" s="238" t="s">
        <v>354</v>
      </c>
      <c r="I759" s="238">
        <v>25</v>
      </c>
      <c r="K759" s="238">
        <v>11041191</v>
      </c>
      <c r="L759" s="238">
        <v>120060010</v>
      </c>
      <c r="M759" s="238">
        <v>12</v>
      </c>
      <c r="N759" s="238">
        <v>31</v>
      </c>
      <c r="O759" s="238">
        <v>2011</v>
      </c>
      <c r="P759" s="238" t="s">
        <v>364</v>
      </c>
      <c r="Q759" s="238">
        <v>22</v>
      </c>
      <c r="S759" s="238">
        <v>5</v>
      </c>
      <c r="T759" s="238">
        <v>0</v>
      </c>
      <c r="U759" s="238">
        <v>1</v>
      </c>
      <c r="V759" s="238">
        <v>4</v>
      </c>
      <c r="W759" s="238">
        <v>54</v>
      </c>
      <c r="X759" s="238">
        <v>2</v>
      </c>
      <c r="Y759" s="238">
        <v>4</v>
      </c>
      <c r="Z759" s="238">
        <v>5</v>
      </c>
      <c r="AA759" s="238">
        <v>4</v>
      </c>
      <c r="AB759" s="238">
        <v>3</v>
      </c>
      <c r="AC759" s="238">
        <v>98</v>
      </c>
      <c r="AD759" s="238" t="s">
        <v>883</v>
      </c>
      <c r="AE759" s="238" t="s">
        <v>1444</v>
      </c>
      <c r="AF759" s="238" t="s">
        <v>426</v>
      </c>
      <c r="AG759" s="238">
        <v>3</v>
      </c>
      <c r="AH759" s="238">
        <v>2</v>
      </c>
      <c r="AI759" s="238">
        <v>2</v>
      </c>
      <c r="AK759" s="238">
        <v>21</v>
      </c>
      <c r="AL759" s="238">
        <v>19</v>
      </c>
      <c r="AM759" s="238" t="s">
        <v>354</v>
      </c>
      <c r="AN759" s="238">
        <v>5</v>
      </c>
      <c r="AS759" s="238">
        <v>7</v>
      </c>
      <c r="AT759" s="238">
        <v>5</v>
      </c>
      <c r="AU759" s="238">
        <v>55</v>
      </c>
      <c r="AV759" s="238">
        <v>10</v>
      </c>
      <c r="AW759" s="238">
        <v>20</v>
      </c>
      <c r="CT759" s="238">
        <v>448606</v>
      </c>
      <c r="CU759" s="238">
        <v>4970504</v>
      </c>
      <c r="CV759" s="238">
        <v>44.886099700000003</v>
      </c>
      <c r="CW759" s="238">
        <v>-93.650789799999998</v>
      </c>
      <c r="CX759" s="238" t="s">
        <v>359</v>
      </c>
      <c r="CY759" s="238" t="s">
        <v>1445</v>
      </c>
    </row>
    <row r="760" spans="1:103" x14ac:dyDescent="0.25">
      <c r="A760" s="238">
        <v>10714772</v>
      </c>
      <c r="B760" s="238">
        <v>3</v>
      </c>
      <c r="C760" s="238">
        <v>7</v>
      </c>
      <c r="D760" s="238">
        <v>178.15600000000001</v>
      </c>
      <c r="E760" s="238">
        <v>10</v>
      </c>
      <c r="F760" s="238" t="s">
        <v>1404</v>
      </c>
      <c r="H760" s="238" t="s">
        <v>354</v>
      </c>
      <c r="I760" s="238">
        <v>25</v>
      </c>
      <c r="K760" s="238">
        <v>11511929</v>
      </c>
      <c r="L760" s="238">
        <v>113360291</v>
      </c>
      <c r="M760" s="238">
        <v>12</v>
      </c>
      <c r="N760" s="238">
        <v>2</v>
      </c>
      <c r="O760" s="238">
        <v>2011</v>
      </c>
      <c r="P760" s="238" t="s">
        <v>362</v>
      </c>
      <c r="Q760" s="238">
        <v>4</v>
      </c>
      <c r="R760" s="238" t="s">
        <v>369</v>
      </c>
      <c r="S760" s="238">
        <v>5</v>
      </c>
      <c r="T760" s="238">
        <v>0</v>
      </c>
      <c r="U760" s="238">
        <v>2</v>
      </c>
      <c r="V760" s="238">
        <v>1</v>
      </c>
      <c r="W760" s="238">
        <v>10</v>
      </c>
      <c r="X760" s="238">
        <v>2</v>
      </c>
      <c r="Y760" s="238">
        <v>4</v>
      </c>
      <c r="Z760" s="238">
        <v>1</v>
      </c>
      <c r="AB760" s="238">
        <v>1</v>
      </c>
      <c r="AC760" s="238">
        <v>98</v>
      </c>
      <c r="AD760" s="238" t="s">
        <v>428</v>
      </c>
      <c r="AE760" s="238" t="s">
        <v>1446</v>
      </c>
      <c r="AF760" s="238" t="s">
        <v>426</v>
      </c>
      <c r="AG760" s="238">
        <v>7</v>
      </c>
      <c r="AH760" s="238">
        <v>2</v>
      </c>
      <c r="AI760" s="238">
        <v>2</v>
      </c>
      <c r="AJ760" s="238">
        <v>3</v>
      </c>
      <c r="AK760" s="238">
        <v>21</v>
      </c>
      <c r="AL760" s="238">
        <v>58</v>
      </c>
      <c r="AM760" s="238" t="s">
        <v>354</v>
      </c>
      <c r="AN760" s="238">
        <v>5</v>
      </c>
      <c r="AO760" s="238">
        <v>15</v>
      </c>
      <c r="AP760" s="238">
        <v>3</v>
      </c>
      <c r="AS760" s="238">
        <v>7</v>
      </c>
      <c r="AT760" s="238">
        <v>98</v>
      </c>
      <c r="AU760" s="238">
        <v>55</v>
      </c>
      <c r="AV760" s="238">
        <v>10</v>
      </c>
      <c r="AW760" s="238">
        <v>20</v>
      </c>
      <c r="AX760" s="238">
        <v>2</v>
      </c>
      <c r="AY760" s="238">
        <v>1</v>
      </c>
      <c r="AZ760" s="238">
        <v>3</v>
      </c>
      <c r="BA760" s="238">
        <v>8</v>
      </c>
      <c r="BB760" s="238">
        <v>44</v>
      </c>
      <c r="BC760" s="238" t="s">
        <v>354</v>
      </c>
      <c r="BD760" s="238">
        <v>5</v>
      </c>
      <c r="BE760" s="238">
        <v>1</v>
      </c>
      <c r="BI760" s="238">
        <v>7</v>
      </c>
      <c r="BJ760" s="238">
        <v>98</v>
      </c>
      <c r="BK760" s="238">
        <v>55</v>
      </c>
      <c r="BL760" s="238">
        <v>10</v>
      </c>
      <c r="BM760" s="238">
        <v>20</v>
      </c>
      <c r="CT760" s="238">
        <v>448651</v>
      </c>
      <c r="CU760" s="238">
        <v>4970484</v>
      </c>
      <c r="CV760" s="238">
        <v>44.885930199999997</v>
      </c>
      <c r="CW760" s="238">
        <v>-93.650224499999993</v>
      </c>
      <c r="CX760" s="238" t="s">
        <v>359</v>
      </c>
      <c r="CY760" s="238" t="s">
        <v>1447</v>
      </c>
    </row>
    <row r="761" spans="1:103" x14ac:dyDescent="0.25">
      <c r="A761" s="238">
        <v>10702657</v>
      </c>
      <c r="B761" s="238">
        <v>3</v>
      </c>
      <c r="C761" s="238">
        <v>7</v>
      </c>
      <c r="D761" s="238">
        <v>178.16499999999999</v>
      </c>
      <c r="E761" s="238">
        <v>10</v>
      </c>
      <c r="F761" s="238" t="s">
        <v>1404</v>
      </c>
      <c r="H761" s="238" t="s">
        <v>354</v>
      </c>
      <c r="I761" s="238">
        <v>25</v>
      </c>
      <c r="K761" s="238">
        <v>11025112</v>
      </c>
      <c r="L761" s="238">
        <v>112200044</v>
      </c>
      <c r="M761" s="238">
        <v>8</v>
      </c>
      <c r="N761" s="238">
        <v>8</v>
      </c>
      <c r="O761" s="238">
        <v>2011</v>
      </c>
      <c r="P761" s="238" t="s">
        <v>361</v>
      </c>
      <c r="Q761" s="238">
        <v>7</v>
      </c>
      <c r="S761" s="238">
        <v>5</v>
      </c>
      <c r="T761" s="238">
        <v>0</v>
      </c>
      <c r="U761" s="238">
        <v>1</v>
      </c>
      <c r="V761" s="238">
        <v>90</v>
      </c>
      <c r="W761" s="238">
        <v>16</v>
      </c>
      <c r="X761" s="238">
        <v>2</v>
      </c>
      <c r="Y761" s="238">
        <v>1</v>
      </c>
      <c r="Z761" s="238">
        <v>1</v>
      </c>
      <c r="AB761" s="238">
        <v>1</v>
      </c>
      <c r="AC761" s="238">
        <v>98</v>
      </c>
      <c r="AD761" s="238" t="s">
        <v>1448</v>
      </c>
      <c r="AE761" s="238" t="s">
        <v>1449</v>
      </c>
      <c r="AF761" s="238" t="s">
        <v>426</v>
      </c>
      <c r="AG761" s="238">
        <v>4</v>
      </c>
      <c r="AH761" s="238">
        <v>2</v>
      </c>
      <c r="AI761" s="238">
        <v>4</v>
      </c>
      <c r="AJ761" s="238">
        <v>3</v>
      </c>
      <c r="AK761" s="238">
        <v>27</v>
      </c>
      <c r="AL761" s="238">
        <v>45</v>
      </c>
      <c r="AM761" s="238" t="s">
        <v>363</v>
      </c>
      <c r="AN761" s="238">
        <v>5</v>
      </c>
      <c r="AS761" s="238">
        <v>7</v>
      </c>
      <c r="AT761" s="238">
        <v>98</v>
      </c>
      <c r="AU761" s="238">
        <v>55</v>
      </c>
      <c r="AV761" s="238">
        <v>11</v>
      </c>
      <c r="AW761" s="238">
        <v>20</v>
      </c>
      <c r="CT761" s="238">
        <v>448664</v>
      </c>
      <c r="CU761" s="238">
        <v>4970479</v>
      </c>
      <c r="CV761" s="238">
        <v>44.8858794</v>
      </c>
      <c r="CW761" s="238">
        <v>-93.650054900000001</v>
      </c>
      <c r="CX761" s="238" t="s">
        <v>359</v>
      </c>
      <c r="CY761" s="238" t="s">
        <v>1450</v>
      </c>
    </row>
    <row r="762" spans="1:103" x14ac:dyDescent="0.25">
      <c r="A762" s="238">
        <v>669409</v>
      </c>
      <c r="B762" s="238">
        <v>3</v>
      </c>
      <c r="C762" s="238">
        <v>7</v>
      </c>
      <c r="D762" s="238">
        <v>178.17699999999999</v>
      </c>
      <c r="E762" s="238">
        <v>10</v>
      </c>
      <c r="F762" s="238" t="s">
        <v>1404</v>
      </c>
      <c r="H762" s="238" t="s">
        <v>354</v>
      </c>
      <c r="I762" s="238">
        <v>25</v>
      </c>
      <c r="K762" s="238">
        <v>18514950</v>
      </c>
      <c r="M762" s="238">
        <v>12</v>
      </c>
      <c r="N762" s="238">
        <v>18</v>
      </c>
      <c r="O762" s="238">
        <v>2018</v>
      </c>
      <c r="P762" s="238" t="s">
        <v>368</v>
      </c>
      <c r="Q762" s="238">
        <v>19</v>
      </c>
      <c r="R762" s="238">
        <v>98</v>
      </c>
      <c r="S762" s="238">
        <v>5</v>
      </c>
      <c r="T762" s="238">
        <v>0</v>
      </c>
      <c r="U762" s="238">
        <v>1</v>
      </c>
      <c r="W762" s="238">
        <v>55</v>
      </c>
      <c r="X762" s="238">
        <v>2</v>
      </c>
      <c r="Y762" s="238">
        <v>4</v>
      </c>
      <c r="Z762" s="238">
        <v>1</v>
      </c>
      <c r="AB762" s="238">
        <v>1</v>
      </c>
      <c r="AC762" s="238">
        <v>98</v>
      </c>
      <c r="AD762" s="238" t="s">
        <v>581</v>
      </c>
      <c r="AF762" s="238" t="s">
        <v>426</v>
      </c>
      <c r="AG762" s="238">
        <v>3</v>
      </c>
      <c r="AH762" s="238">
        <v>2</v>
      </c>
      <c r="AI762" s="238">
        <v>2</v>
      </c>
      <c r="AJ762" s="238">
        <v>3</v>
      </c>
      <c r="AK762" s="238">
        <v>21</v>
      </c>
      <c r="AL762" s="238">
        <v>25</v>
      </c>
      <c r="AM762" s="238" t="s">
        <v>354</v>
      </c>
      <c r="AN762" s="238">
        <v>5</v>
      </c>
      <c r="AO762" s="238">
        <v>72</v>
      </c>
      <c r="AS762" s="238">
        <v>12</v>
      </c>
      <c r="AT762" s="238">
        <v>9</v>
      </c>
      <c r="AU762" s="238">
        <v>55</v>
      </c>
      <c r="AV762" s="238">
        <v>13</v>
      </c>
      <c r="AW762" s="238">
        <v>25</v>
      </c>
      <c r="CT762" s="238">
        <v>448681.32249597902</v>
      </c>
      <c r="CU762" s="238">
        <v>4970473.2114130901</v>
      </c>
      <c r="CV762" s="238">
        <v>44.88583131</v>
      </c>
      <c r="CW762" s="238">
        <v>-93.649836550000003</v>
      </c>
      <c r="CX762" s="238" t="s">
        <v>359</v>
      </c>
      <c r="CY762" s="238" t="s">
        <v>1451</v>
      </c>
    </row>
    <row r="763" spans="1:103" x14ac:dyDescent="0.25">
      <c r="A763" s="238">
        <v>507105</v>
      </c>
      <c r="B763" s="238">
        <v>3</v>
      </c>
      <c r="C763" s="238">
        <v>7</v>
      </c>
      <c r="D763" s="238">
        <v>178.20699999999999</v>
      </c>
      <c r="E763" s="238">
        <v>10</v>
      </c>
      <c r="F763" s="238" t="s">
        <v>1404</v>
      </c>
      <c r="H763" s="238" t="s">
        <v>354</v>
      </c>
      <c r="I763" s="238">
        <v>25</v>
      </c>
      <c r="K763" s="238">
        <v>17032869</v>
      </c>
      <c r="M763" s="238">
        <v>10</v>
      </c>
      <c r="N763" s="238">
        <v>8</v>
      </c>
      <c r="O763" s="238">
        <v>2017</v>
      </c>
      <c r="P763" s="238" t="s">
        <v>366</v>
      </c>
      <c r="Q763" s="238">
        <v>9</v>
      </c>
      <c r="S763" s="238">
        <v>5</v>
      </c>
      <c r="T763" s="238">
        <v>0</v>
      </c>
      <c r="U763" s="238">
        <v>1</v>
      </c>
      <c r="W763" s="238">
        <v>61</v>
      </c>
      <c r="X763" s="238">
        <v>2</v>
      </c>
      <c r="Y763" s="238">
        <v>1</v>
      </c>
      <c r="Z763" s="238">
        <v>1</v>
      </c>
      <c r="AB763" s="238">
        <v>1</v>
      </c>
      <c r="AC763" s="238">
        <v>6</v>
      </c>
      <c r="AD763" s="238" t="s">
        <v>1421</v>
      </c>
      <c r="AF763" s="238" t="s">
        <v>426</v>
      </c>
      <c r="AG763" s="238">
        <v>3</v>
      </c>
      <c r="AH763" s="238">
        <v>2</v>
      </c>
      <c r="AI763" s="238">
        <v>3</v>
      </c>
      <c r="AJ763" s="238">
        <v>3</v>
      </c>
      <c r="AK763" s="238">
        <v>21</v>
      </c>
      <c r="AL763" s="238">
        <v>24</v>
      </c>
      <c r="AM763" s="238" t="s">
        <v>354</v>
      </c>
      <c r="AN763" s="238">
        <v>5</v>
      </c>
      <c r="AO763" s="238">
        <v>1</v>
      </c>
      <c r="AS763" s="238">
        <v>12</v>
      </c>
      <c r="AT763" s="238">
        <v>24</v>
      </c>
      <c r="AU763" s="238">
        <v>45</v>
      </c>
      <c r="AV763" s="238">
        <v>13</v>
      </c>
      <c r="AW763" s="238">
        <v>24</v>
      </c>
      <c r="CT763" s="238">
        <v>448732.51846575201</v>
      </c>
      <c r="CU763" s="238">
        <v>4970445.7056717798</v>
      </c>
      <c r="CV763" s="238">
        <v>44.885587399999999</v>
      </c>
      <c r="CW763" s="238">
        <v>-93.649185520000003</v>
      </c>
      <c r="CX763" s="238" t="s">
        <v>359</v>
      </c>
      <c r="CY763" s="238" t="s">
        <v>1452</v>
      </c>
    </row>
    <row r="764" spans="1:103" x14ac:dyDescent="0.25">
      <c r="A764" s="238">
        <v>513596</v>
      </c>
      <c r="B764" s="238">
        <v>3</v>
      </c>
      <c r="C764" s="238">
        <v>7</v>
      </c>
      <c r="D764" s="238">
        <v>178.221</v>
      </c>
      <c r="E764" s="238">
        <v>10</v>
      </c>
      <c r="F764" s="238" t="s">
        <v>1404</v>
      </c>
      <c r="H764" s="238" t="s">
        <v>354</v>
      </c>
      <c r="I764" s="238">
        <v>25</v>
      </c>
      <c r="K764" s="238">
        <v>17035571</v>
      </c>
      <c r="M764" s="238">
        <v>11</v>
      </c>
      <c r="N764" s="238">
        <v>1</v>
      </c>
      <c r="O764" s="238">
        <v>2017</v>
      </c>
      <c r="P764" s="238" t="s">
        <v>355</v>
      </c>
      <c r="Q764" s="238">
        <v>6</v>
      </c>
      <c r="R764" s="238" t="s">
        <v>369</v>
      </c>
      <c r="S764" s="238">
        <v>5</v>
      </c>
      <c r="T764" s="238">
        <v>0</v>
      </c>
      <c r="U764" s="238">
        <v>1</v>
      </c>
      <c r="W764" s="238">
        <v>16</v>
      </c>
      <c r="X764" s="238">
        <v>2</v>
      </c>
      <c r="Y764" s="238">
        <v>6</v>
      </c>
      <c r="Z764" s="238">
        <v>1</v>
      </c>
      <c r="AB764" s="238">
        <v>1</v>
      </c>
      <c r="AC764" s="238">
        <v>98</v>
      </c>
      <c r="AD764" s="238" t="s">
        <v>1421</v>
      </c>
      <c r="AF764" s="238" t="s">
        <v>426</v>
      </c>
      <c r="AG764" s="238">
        <v>4</v>
      </c>
      <c r="AH764" s="238">
        <v>2</v>
      </c>
      <c r="AI764" s="238">
        <v>3</v>
      </c>
      <c r="AJ764" s="238">
        <v>3</v>
      </c>
      <c r="AK764" s="238">
        <v>21</v>
      </c>
      <c r="AL764" s="238">
        <v>63</v>
      </c>
      <c r="AM764" s="238" t="s">
        <v>354</v>
      </c>
      <c r="AN764" s="238">
        <v>5</v>
      </c>
      <c r="AO764" s="238">
        <v>1</v>
      </c>
      <c r="AS764" s="238">
        <v>12</v>
      </c>
      <c r="AT764" s="238">
        <v>9</v>
      </c>
      <c r="AU764" s="238">
        <v>55</v>
      </c>
      <c r="AV764" s="238">
        <v>11</v>
      </c>
      <c r="AW764" s="238">
        <v>21</v>
      </c>
      <c r="CT764" s="238">
        <v>448752.62683930201</v>
      </c>
      <c r="CU764" s="238">
        <v>4970435.4184884196</v>
      </c>
      <c r="CV764" s="238">
        <v>44.885496250000003</v>
      </c>
      <c r="CW764" s="238">
        <v>-93.648929870000003</v>
      </c>
      <c r="CX764" s="238" t="s">
        <v>359</v>
      </c>
      <c r="CY764" s="238" t="s">
        <v>1453</v>
      </c>
    </row>
    <row r="765" spans="1:103" x14ac:dyDescent="0.25">
      <c r="A765" s="238">
        <v>364998</v>
      </c>
      <c r="B765" s="238">
        <v>3</v>
      </c>
      <c r="C765" s="238">
        <v>7</v>
      </c>
      <c r="D765" s="238">
        <v>178.29900000000001</v>
      </c>
      <c r="E765" s="238">
        <v>10</v>
      </c>
      <c r="F765" s="238" t="s">
        <v>1404</v>
      </c>
      <c r="H765" s="238" t="s">
        <v>354</v>
      </c>
      <c r="I765" s="238">
        <v>25</v>
      </c>
      <c r="K765" s="238">
        <v>16507712</v>
      </c>
      <c r="M765" s="238">
        <v>7</v>
      </c>
      <c r="N765" s="238">
        <v>17</v>
      </c>
      <c r="O765" s="238">
        <v>2016</v>
      </c>
      <c r="P765" s="238" t="s">
        <v>366</v>
      </c>
      <c r="Q765" s="238">
        <v>18</v>
      </c>
      <c r="R765" s="238" t="s">
        <v>356</v>
      </c>
      <c r="S765" s="238">
        <v>4</v>
      </c>
      <c r="T765" s="238">
        <v>0</v>
      </c>
      <c r="U765" s="238">
        <v>2</v>
      </c>
      <c r="V765" s="238">
        <v>12</v>
      </c>
      <c r="W765" s="238">
        <v>10</v>
      </c>
      <c r="X765" s="238">
        <v>2</v>
      </c>
      <c r="Y765" s="238">
        <v>1</v>
      </c>
      <c r="Z765" s="238">
        <v>1</v>
      </c>
      <c r="AB765" s="238">
        <v>1</v>
      </c>
      <c r="AC765" s="238">
        <v>98</v>
      </c>
      <c r="AD765" s="238" t="s">
        <v>1421</v>
      </c>
      <c r="AF765" s="238" t="s">
        <v>426</v>
      </c>
      <c r="AG765" s="238">
        <v>7</v>
      </c>
      <c r="AH765" s="238">
        <v>2</v>
      </c>
      <c r="AI765" s="238">
        <v>2</v>
      </c>
      <c r="AJ765" s="238">
        <v>4</v>
      </c>
      <c r="AK765" s="238">
        <v>21</v>
      </c>
      <c r="AL765" s="238">
        <v>20</v>
      </c>
      <c r="AM765" s="238" t="s">
        <v>363</v>
      </c>
      <c r="AN765" s="238">
        <v>5</v>
      </c>
      <c r="AO765" s="238">
        <v>1</v>
      </c>
      <c r="AS765" s="238">
        <v>12</v>
      </c>
      <c r="AT765" s="238">
        <v>9</v>
      </c>
      <c r="AU765" s="238">
        <v>45</v>
      </c>
      <c r="AV765" s="238">
        <v>11</v>
      </c>
      <c r="AW765" s="238">
        <v>25</v>
      </c>
      <c r="AX765" s="238">
        <v>2</v>
      </c>
      <c r="AY765" s="238">
        <v>3</v>
      </c>
      <c r="AZ765" s="238">
        <v>4</v>
      </c>
      <c r="BA765" s="238">
        <v>26</v>
      </c>
      <c r="BB765" s="238">
        <v>45</v>
      </c>
      <c r="BC765" s="238" t="s">
        <v>354</v>
      </c>
      <c r="BD765" s="238">
        <v>5</v>
      </c>
      <c r="BE765" s="238">
        <v>1</v>
      </c>
      <c r="BI765" s="238">
        <v>12</v>
      </c>
      <c r="BJ765" s="238">
        <v>9</v>
      </c>
      <c r="BK765" s="238">
        <v>45</v>
      </c>
      <c r="BL765" s="238">
        <v>11</v>
      </c>
      <c r="BM765" s="238">
        <v>25</v>
      </c>
      <c r="CT765" s="238">
        <v>448857.00618067902</v>
      </c>
      <c r="CU765" s="238">
        <v>4970363.1445262898</v>
      </c>
      <c r="CV765" s="238">
        <v>44.88485317</v>
      </c>
      <c r="CW765" s="238">
        <v>-93.647600929999996</v>
      </c>
      <c r="CX765" s="238" t="s">
        <v>359</v>
      </c>
      <c r="CY765" s="238" t="s">
        <v>1454</v>
      </c>
    </row>
    <row r="766" spans="1:103" x14ac:dyDescent="0.25">
      <c r="A766" s="238">
        <v>10704167</v>
      </c>
      <c r="B766" s="238">
        <v>3</v>
      </c>
      <c r="C766" s="238">
        <v>7</v>
      </c>
      <c r="D766" s="238">
        <v>178.315</v>
      </c>
      <c r="E766" s="238">
        <v>10</v>
      </c>
      <c r="F766" s="238" t="s">
        <v>1404</v>
      </c>
      <c r="H766" s="238" t="s">
        <v>354</v>
      </c>
      <c r="I766" s="238">
        <v>25</v>
      </c>
      <c r="K766" s="238">
        <v>11034529</v>
      </c>
      <c r="L766" s="238">
        <v>112990220</v>
      </c>
      <c r="M766" s="238">
        <v>10</v>
      </c>
      <c r="N766" s="238">
        <v>26</v>
      </c>
      <c r="O766" s="238">
        <v>2011</v>
      </c>
      <c r="P766" s="238" t="s">
        <v>355</v>
      </c>
      <c r="Q766" s="238">
        <v>21</v>
      </c>
      <c r="S766" s="238">
        <v>5</v>
      </c>
      <c r="T766" s="238">
        <v>0</v>
      </c>
      <c r="U766" s="238">
        <v>1</v>
      </c>
      <c r="V766" s="238">
        <v>98</v>
      </c>
      <c r="W766" s="238">
        <v>16</v>
      </c>
      <c r="X766" s="238">
        <v>2</v>
      </c>
      <c r="Y766" s="238">
        <v>4</v>
      </c>
      <c r="Z766" s="238">
        <v>1</v>
      </c>
      <c r="AA766" s="238">
        <v>1</v>
      </c>
      <c r="AB766" s="238">
        <v>1</v>
      </c>
      <c r="AC766" s="238">
        <v>98</v>
      </c>
      <c r="AD766" s="238" t="s">
        <v>424</v>
      </c>
      <c r="AE766" s="238" t="s">
        <v>1455</v>
      </c>
      <c r="AF766" s="238" t="s">
        <v>426</v>
      </c>
      <c r="AG766" s="238">
        <v>4</v>
      </c>
      <c r="AH766" s="238">
        <v>2</v>
      </c>
      <c r="AI766" s="238">
        <v>2</v>
      </c>
      <c r="AJ766" s="238">
        <v>3</v>
      </c>
      <c r="AK766" s="238">
        <v>21</v>
      </c>
      <c r="AL766" s="238">
        <v>46</v>
      </c>
      <c r="AM766" s="238" t="s">
        <v>363</v>
      </c>
      <c r="AN766" s="238">
        <v>5</v>
      </c>
      <c r="AO766" s="238">
        <v>1</v>
      </c>
      <c r="AS766" s="238">
        <v>7</v>
      </c>
      <c r="AT766" s="238">
        <v>98</v>
      </c>
      <c r="AU766" s="238">
        <v>55</v>
      </c>
      <c r="AV766" s="238">
        <v>11</v>
      </c>
      <c r="AW766" s="238">
        <v>20</v>
      </c>
      <c r="CT766" s="238">
        <v>448868</v>
      </c>
      <c r="CU766" s="238">
        <v>4970351</v>
      </c>
      <c r="CV766" s="238">
        <v>44.884743700000001</v>
      </c>
      <c r="CW766" s="238">
        <v>-93.647463999999999</v>
      </c>
      <c r="CX766" s="238" t="s">
        <v>359</v>
      </c>
      <c r="CY766" s="238" t="s">
        <v>1456</v>
      </c>
    </row>
    <row r="767" spans="1:103" x14ac:dyDescent="0.25">
      <c r="A767" s="238">
        <v>411872</v>
      </c>
      <c r="B767" s="238">
        <v>3</v>
      </c>
      <c r="C767" s="238">
        <v>7</v>
      </c>
      <c r="D767" s="238">
        <v>178.322</v>
      </c>
      <c r="E767" s="238">
        <v>10</v>
      </c>
      <c r="F767" s="238" t="s">
        <v>1404</v>
      </c>
      <c r="H767" s="238" t="s">
        <v>354</v>
      </c>
      <c r="I767" s="238">
        <v>25</v>
      </c>
      <c r="K767" s="238">
        <v>17500214</v>
      </c>
      <c r="M767" s="238">
        <v>1</v>
      </c>
      <c r="N767" s="238">
        <v>5</v>
      </c>
      <c r="O767" s="238">
        <v>2017</v>
      </c>
      <c r="P767" s="238" t="s">
        <v>384</v>
      </c>
      <c r="Q767" s="238">
        <v>8</v>
      </c>
      <c r="R767" s="238" t="s">
        <v>369</v>
      </c>
      <c r="S767" s="238">
        <v>4</v>
      </c>
      <c r="T767" s="238">
        <v>0</v>
      </c>
      <c r="U767" s="238">
        <v>2</v>
      </c>
      <c r="V767" s="238">
        <v>12</v>
      </c>
      <c r="W767" s="238">
        <v>10</v>
      </c>
      <c r="X767" s="238">
        <v>2</v>
      </c>
      <c r="Y767" s="238">
        <v>1</v>
      </c>
      <c r="Z767" s="238">
        <v>1</v>
      </c>
      <c r="AB767" s="238">
        <v>1</v>
      </c>
      <c r="AC767" s="238">
        <v>98</v>
      </c>
      <c r="AD767" s="238" t="s">
        <v>1421</v>
      </c>
      <c r="AF767" s="238" t="s">
        <v>426</v>
      </c>
      <c r="AG767" s="238">
        <v>7</v>
      </c>
      <c r="AH767" s="238">
        <v>2</v>
      </c>
      <c r="AI767" s="238">
        <v>3</v>
      </c>
      <c r="AJ767" s="238">
        <v>3</v>
      </c>
      <c r="AK767" s="238">
        <v>34</v>
      </c>
      <c r="AL767" s="238">
        <v>43</v>
      </c>
      <c r="AM767" s="238" t="s">
        <v>354</v>
      </c>
      <c r="AN767" s="238">
        <v>5</v>
      </c>
      <c r="AO767" s="238">
        <v>1</v>
      </c>
      <c r="AS767" s="238">
        <v>12</v>
      </c>
      <c r="AT767" s="238">
        <v>20</v>
      </c>
      <c r="AU767" s="238">
        <v>55</v>
      </c>
      <c r="AV767" s="238">
        <v>11</v>
      </c>
      <c r="AW767" s="238">
        <v>23</v>
      </c>
      <c r="AX767" s="238">
        <v>2</v>
      </c>
      <c r="AY767" s="238">
        <v>4</v>
      </c>
      <c r="AZ767" s="238">
        <v>3</v>
      </c>
      <c r="BA767" s="238">
        <v>21</v>
      </c>
      <c r="BB767" s="238">
        <v>20</v>
      </c>
      <c r="BC767" s="238" t="s">
        <v>354</v>
      </c>
      <c r="BD767" s="238">
        <v>5</v>
      </c>
      <c r="BE767" s="238">
        <v>90</v>
      </c>
      <c r="BI767" s="238">
        <v>12</v>
      </c>
      <c r="BJ767" s="238">
        <v>20</v>
      </c>
      <c r="BK767" s="238">
        <v>55</v>
      </c>
      <c r="BL767" s="238">
        <v>11</v>
      </c>
      <c r="BM767" s="238">
        <v>23</v>
      </c>
      <c r="CT767" s="238">
        <v>448882.40623148001</v>
      </c>
      <c r="CU767" s="238">
        <v>4970337.7444754904</v>
      </c>
      <c r="CV767" s="238">
        <v>44.884626359999999</v>
      </c>
      <c r="CW767" s="238">
        <v>-93.647276759999997</v>
      </c>
      <c r="CX767" s="238" t="s">
        <v>359</v>
      </c>
      <c r="CY767" s="238" t="s">
        <v>1457</v>
      </c>
    </row>
    <row r="768" spans="1:103" x14ac:dyDescent="0.25">
      <c r="A768" s="238">
        <v>362353</v>
      </c>
      <c r="B768" s="238">
        <v>3</v>
      </c>
      <c r="C768" s="238">
        <v>7</v>
      </c>
      <c r="D768" s="238">
        <v>178.453</v>
      </c>
      <c r="E768" s="238">
        <v>10</v>
      </c>
      <c r="F768" s="238" t="s">
        <v>1404</v>
      </c>
      <c r="H768" s="238" t="s">
        <v>354</v>
      </c>
      <c r="I768" s="238">
        <v>25</v>
      </c>
      <c r="K768" s="238">
        <v>16022397</v>
      </c>
      <c r="M768" s="238">
        <v>7</v>
      </c>
      <c r="N768" s="238">
        <v>6</v>
      </c>
      <c r="O768" s="238">
        <v>2016</v>
      </c>
      <c r="P768" s="238" t="s">
        <v>355</v>
      </c>
      <c r="Q768" s="238">
        <v>7</v>
      </c>
      <c r="R768" s="238" t="s">
        <v>369</v>
      </c>
      <c r="S768" s="238">
        <v>5</v>
      </c>
      <c r="T768" s="238">
        <v>0</v>
      </c>
      <c r="U768" s="238">
        <v>2</v>
      </c>
      <c r="V768" s="238">
        <v>10</v>
      </c>
      <c r="W768" s="238">
        <v>10</v>
      </c>
      <c r="X768" s="238">
        <v>10</v>
      </c>
      <c r="Y768" s="238">
        <v>1</v>
      </c>
      <c r="Z768" s="238">
        <v>1</v>
      </c>
      <c r="AB768" s="238">
        <v>1</v>
      </c>
      <c r="AC768" s="238">
        <v>98</v>
      </c>
      <c r="AD768" s="238" t="s">
        <v>1421</v>
      </c>
      <c r="AF768" s="238" t="s">
        <v>426</v>
      </c>
      <c r="AG768" s="238">
        <v>5</v>
      </c>
      <c r="AH768" s="238">
        <v>2</v>
      </c>
      <c r="AI768" s="238">
        <v>3</v>
      </c>
      <c r="AJ768" s="238">
        <v>3</v>
      </c>
      <c r="AK768" s="238">
        <v>26</v>
      </c>
      <c r="AL768" s="238">
        <v>17</v>
      </c>
      <c r="AM768" s="238" t="s">
        <v>354</v>
      </c>
      <c r="AN768" s="238">
        <v>5</v>
      </c>
      <c r="AO768" s="238">
        <v>75</v>
      </c>
      <c r="AP768" s="238">
        <v>71</v>
      </c>
      <c r="AS768" s="238">
        <v>12</v>
      </c>
      <c r="AT768" s="238">
        <v>20</v>
      </c>
      <c r="AU768" s="238">
        <v>55</v>
      </c>
      <c r="AV768" s="238">
        <v>11</v>
      </c>
      <c r="AW768" s="238">
        <v>21</v>
      </c>
      <c r="AX768" s="238">
        <v>2</v>
      </c>
      <c r="AY768" s="238">
        <v>4</v>
      </c>
      <c r="AZ768" s="238">
        <v>3</v>
      </c>
      <c r="BA768" s="238">
        <v>23</v>
      </c>
      <c r="BB768" s="238">
        <v>35</v>
      </c>
      <c r="BC768" s="238" t="s">
        <v>354</v>
      </c>
      <c r="BD768" s="238">
        <v>5</v>
      </c>
      <c r="BE768" s="238">
        <v>1</v>
      </c>
      <c r="BI768" s="238">
        <v>12</v>
      </c>
      <c r="BJ768" s="238">
        <v>20</v>
      </c>
      <c r="BK768" s="238">
        <v>55</v>
      </c>
      <c r="BL768" s="238">
        <v>11</v>
      </c>
      <c r="BM768" s="238">
        <v>21</v>
      </c>
      <c r="CT768" s="238">
        <v>449044.198255778</v>
      </c>
      <c r="CU768" s="238">
        <v>4970201.5263539702</v>
      </c>
      <c r="CV768" s="238">
        <v>44.883411780000003</v>
      </c>
      <c r="CW768" s="238">
        <v>-93.645214490000001</v>
      </c>
      <c r="CX768" s="238" t="s">
        <v>359</v>
      </c>
      <c r="CY768" s="238" t="s">
        <v>1458</v>
      </c>
    </row>
    <row r="769" spans="1:103" x14ac:dyDescent="0.25">
      <c r="A769" s="238">
        <v>10777766</v>
      </c>
      <c r="B769" s="238">
        <v>3</v>
      </c>
      <c r="C769" s="238">
        <v>7</v>
      </c>
      <c r="D769" s="238">
        <v>178.46199999999999</v>
      </c>
      <c r="E769" s="238">
        <v>10</v>
      </c>
      <c r="F769" s="238" t="s">
        <v>1404</v>
      </c>
      <c r="H769" s="238" t="s">
        <v>354</v>
      </c>
      <c r="I769" s="238">
        <v>25</v>
      </c>
      <c r="K769" s="238">
        <v>12014510</v>
      </c>
      <c r="L769" s="238">
        <v>121450019</v>
      </c>
      <c r="M769" s="238">
        <v>5</v>
      </c>
      <c r="N769" s="238">
        <v>23</v>
      </c>
      <c r="O769" s="238">
        <v>2012</v>
      </c>
      <c r="P769" s="238" t="s">
        <v>355</v>
      </c>
      <c r="Q769" s="238">
        <v>22</v>
      </c>
      <c r="S769" s="238">
        <v>5</v>
      </c>
      <c r="T769" s="238">
        <v>0</v>
      </c>
      <c r="U769" s="238">
        <v>1</v>
      </c>
      <c r="V769" s="238">
        <v>7</v>
      </c>
      <c r="W769" s="238">
        <v>54</v>
      </c>
      <c r="X769" s="238">
        <v>2</v>
      </c>
      <c r="Y769" s="238">
        <v>6</v>
      </c>
      <c r="Z769" s="238">
        <v>3</v>
      </c>
      <c r="AB769" s="238">
        <v>2</v>
      </c>
      <c r="AC769" s="238">
        <v>98</v>
      </c>
      <c r="AD769" s="238" t="s">
        <v>424</v>
      </c>
      <c r="AE769" s="238" t="s">
        <v>1459</v>
      </c>
      <c r="AF769" s="238" t="s">
        <v>426</v>
      </c>
      <c r="AG769" s="238">
        <v>3</v>
      </c>
      <c r="AH769" s="238">
        <v>2</v>
      </c>
      <c r="AI769" s="238">
        <v>4</v>
      </c>
      <c r="AJ769" s="238">
        <v>3</v>
      </c>
      <c r="AK769" s="238">
        <v>21</v>
      </c>
      <c r="AL769" s="238">
        <v>32</v>
      </c>
      <c r="AM769" s="238" t="s">
        <v>363</v>
      </c>
      <c r="AN769" s="238">
        <v>10</v>
      </c>
      <c r="AO769" s="238">
        <v>18</v>
      </c>
      <c r="AP769" s="238">
        <v>3</v>
      </c>
      <c r="AS769" s="238">
        <v>7</v>
      </c>
      <c r="AT769" s="238">
        <v>98</v>
      </c>
      <c r="AU769" s="238">
        <v>55</v>
      </c>
      <c r="AV769" s="238">
        <v>10</v>
      </c>
      <c r="AW769" s="238">
        <v>20</v>
      </c>
      <c r="CT769" s="238">
        <v>449048</v>
      </c>
      <c r="CU769" s="238">
        <v>4970199</v>
      </c>
      <c r="CV769" s="238">
        <v>44.883390400000003</v>
      </c>
      <c r="CW769" s="238">
        <v>-93.645168499999997</v>
      </c>
      <c r="CX769" s="238" t="s">
        <v>359</v>
      </c>
      <c r="CY769" s="238" t="s">
        <v>1460</v>
      </c>
    </row>
    <row r="770" spans="1:103" x14ac:dyDescent="0.25">
      <c r="A770" s="238">
        <v>10781300</v>
      </c>
      <c r="B770" s="238">
        <v>3</v>
      </c>
      <c r="C770" s="238">
        <v>7</v>
      </c>
      <c r="D770" s="238">
        <v>178.46199999999999</v>
      </c>
      <c r="E770" s="238">
        <v>10</v>
      </c>
      <c r="F770" s="238" t="s">
        <v>1404</v>
      </c>
      <c r="H770" s="238" t="s">
        <v>354</v>
      </c>
      <c r="I770" s="238">
        <v>25</v>
      </c>
      <c r="K770" s="238">
        <v>12510714</v>
      </c>
      <c r="L770" s="238">
        <v>123110245</v>
      </c>
      <c r="M770" s="238">
        <v>11</v>
      </c>
      <c r="N770" s="238">
        <v>4</v>
      </c>
      <c r="O770" s="238">
        <v>2012</v>
      </c>
      <c r="P770" s="238" t="s">
        <v>366</v>
      </c>
      <c r="Q770" s="238">
        <v>13</v>
      </c>
      <c r="R770" s="238" t="s">
        <v>369</v>
      </c>
      <c r="S770" s="238">
        <v>4</v>
      </c>
      <c r="T770" s="238">
        <v>0</v>
      </c>
      <c r="U770" s="238">
        <v>1</v>
      </c>
      <c r="V770" s="238">
        <v>90</v>
      </c>
      <c r="W770" s="238">
        <v>69</v>
      </c>
      <c r="X770" s="238">
        <v>2</v>
      </c>
      <c r="Y770" s="238">
        <v>1</v>
      </c>
      <c r="Z770" s="238">
        <v>2</v>
      </c>
      <c r="AB770" s="238">
        <v>1</v>
      </c>
      <c r="AC770" s="238">
        <v>98</v>
      </c>
      <c r="AD770" s="238" t="s">
        <v>428</v>
      </c>
      <c r="AE770" s="238" t="s">
        <v>1461</v>
      </c>
      <c r="AF770" s="238" t="s">
        <v>426</v>
      </c>
      <c r="AG770" s="238">
        <v>3</v>
      </c>
      <c r="AH770" s="238">
        <v>2</v>
      </c>
      <c r="AI770" s="238">
        <v>4</v>
      </c>
      <c r="AJ770" s="238">
        <v>3</v>
      </c>
      <c r="AK770" s="238">
        <v>21</v>
      </c>
      <c r="AL770" s="238">
        <v>16</v>
      </c>
      <c r="AM770" s="238" t="s">
        <v>354</v>
      </c>
      <c r="AN770" s="238">
        <v>5</v>
      </c>
      <c r="AO770" s="238">
        <v>15</v>
      </c>
      <c r="AS770" s="238">
        <v>7</v>
      </c>
      <c r="AT770" s="238">
        <v>98</v>
      </c>
      <c r="AU770" s="238">
        <v>55</v>
      </c>
      <c r="AV770" s="238">
        <v>10</v>
      </c>
      <c r="AW770" s="238">
        <v>22</v>
      </c>
      <c r="CT770" s="238">
        <v>449048</v>
      </c>
      <c r="CU770" s="238">
        <v>4970199</v>
      </c>
      <c r="CV770" s="238">
        <v>44.883390400000003</v>
      </c>
      <c r="CW770" s="238">
        <v>-93.645168499999997</v>
      </c>
      <c r="CX770" s="238" t="s">
        <v>359</v>
      </c>
      <c r="CY770" s="238" t="s">
        <v>1462</v>
      </c>
    </row>
    <row r="771" spans="1:103" x14ac:dyDescent="0.25">
      <c r="A771" s="238">
        <v>10855694</v>
      </c>
      <c r="B771" s="238">
        <v>3</v>
      </c>
      <c r="C771" s="238">
        <v>7</v>
      </c>
      <c r="D771" s="238">
        <v>178.46199999999999</v>
      </c>
      <c r="E771" s="238">
        <v>10</v>
      </c>
      <c r="F771" s="238" t="s">
        <v>1404</v>
      </c>
      <c r="H771" s="238" t="s">
        <v>354</v>
      </c>
      <c r="I771" s="238">
        <v>25</v>
      </c>
      <c r="K771" s="238">
        <v>13036121</v>
      </c>
      <c r="L771" s="238">
        <v>133370023</v>
      </c>
      <c r="M771" s="238">
        <v>12</v>
      </c>
      <c r="N771" s="238">
        <v>1</v>
      </c>
      <c r="O771" s="238">
        <v>2013</v>
      </c>
      <c r="P771" s="238" t="s">
        <v>366</v>
      </c>
      <c r="Q771" s="238">
        <v>17</v>
      </c>
      <c r="S771" s="238">
        <v>5</v>
      </c>
      <c r="T771" s="238">
        <v>0</v>
      </c>
      <c r="U771" s="238">
        <v>1</v>
      </c>
      <c r="V771" s="238">
        <v>5</v>
      </c>
      <c r="W771" s="238">
        <v>16</v>
      </c>
      <c r="X771" s="238">
        <v>2</v>
      </c>
      <c r="Y771" s="238">
        <v>4</v>
      </c>
      <c r="Z771" s="238">
        <v>2</v>
      </c>
      <c r="AA771" s="238">
        <v>3</v>
      </c>
      <c r="AB771" s="238">
        <v>2</v>
      </c>
      <c r="AC771" s="238">
        <v>98</v>
      </c>
      <c r="AD771" s="238" t="s">
        <v>883</v>
      </c>
      <c r="AE771" s="238" t="s">
        <v>1463</v>
      </c>
      <c r="AF771" s="238" t="s">
        <v>426</v>
      </c>
      <c r="AG771" s="238">
        <v>4</v>
      </c>
      <c r="AH771" s="238">
        <v>2</v>
      </c>
      <c r="AI771" s="238">
        <v>4</v>
      </c>
      <c r="AJ771" s="238">
        <v>4</v>
      </c>
      <c r="AK771" s="238">
        <v>21</v>
      </c>
      <c r="AL771" s="238">
        <v>52</v>
      </c>
      <c r="AM771" s="238" t="s">
        <v>363</v>
      </c>
      <c r="AN771" s="238">
        <v>5</v>
      </c>
      <c r="AO771" s="238">
        <v>1</v>
      </c>
      <c r="AS771" s="238">
        <v>7</v>
      </c>
      <c r="AT771" s="238">
        <v>98</v>
      </c>
      <c r="AU771" s="238">
        <v>55</v>
      </c>
      <c r="AV771" s="238">
        <v>11</v>
      </c>
      <c r="AW771" s="238">
        <v>21</v>
      </c>
      <c r="CT771" s="238">
        <v>449048</v>
      </c>
      <c r="CU771" s="238">
        <v>4970199</v>
      </c>
      <c r="CV771" s="238">
        <v>44.883390400000003</v>
      </c>
      <c r="CW771" s="238">
        <v>-93.645168499999997</v>
      </c>
      <c r="CX771" s="238" t="s">
        <v>359</v>
      </c>
      <c r="CY771" s="238" t="s">
        <v>1464</v>
      </c>
    </row>
    <row r="772" spans="1:103" x14ac:dyDescent="0.25">
      <c r="A772" s="238">
        <v>730436</v>
      </c>
      <c r="B772" s="238">
        <v>3</v>
      </c>
      <c r="C772" s="238">
        <v>7</v>
      </c>
      <c r="D772" s="238">
        <v>178.48599999999999</v>
      </c>
      <c r="E772" s="238">
        <v>10</v>
      </c>
      <c r="F772" s="238" t="s">
        <v>1404</v>
      </c>
      <c r="H772" s="238" t="s">
        <v>354</v>
      </c>
      <c r="I772" s="238">
        <v>25</v>
      </c>
      <c r="K772" s="238">
        <v>19507594</v>
      </c>
      <c r="M772" s="238">
        <v>6</v>
      </c>
      <c r="N772" s="238">
        <v>18</v>
      </c>
      <c r="O772" s="238">
        <v>2019</v>
      </c>
      <c r="P772" s="238" t="s">
        <v>368</v>
      </c>
      <c r="Q772" s="238">
        <v>13</v>
      </c>
      <c r="R772" s="238" t="s">
        <v>369</v>
      </c>
      <c r="S772" s="238">
        <v>5</v>
      </c>
      <c r="T772" s="238">
        <v>0</v>
      </c>
      <c r="U772" s="238">
        <v>3</v>
      </c>
      <c r="V772" s="238">
        <v>12</v>
      </c>
      <c r="W772" s="238">
        <v>10</v>
      </c>
      <c r="X772" s="238">
        <v>2</v>
      </c>
      <c r="Y772" s="238">
        <v>1</v>
      </c>
      <c r="Z772" s="238">
        <v>2</v>
      </c>
      <c r="AB772" s="238">
        <v>1</v>
      </c>
      <c r="AC772" s="238">
        <v>98</v>
      </c>
      <c r="AD772" s="238" t="s">
        <v>581</v>
      </c>
      <c r="AF772" s="238" t="s">
        <v>426</v>
      </c>
      <c r="AG772" s="238">
        <v>7</v>
      </c>
      <c r="AH772" s="238">
        <v>2</v>
      </c>
      <c r="AI772" s="238">
        <v>4</v>
      </c>
      <c r="AJ772" s="238">
        <v>3</v>
      </c>
      <c r="AK772" s="238">
        <v>21</v>
      </c>
      <c r="AL772" s="238">
        <v>88</v>
      </c>
      <c r="AM772" s="238" t="s">
        <v>363</v>
      </c>
      <c r="AN772" s="238">
        <v>5</v>
      </c>
      <c r="AO772" s="238">
        <v>70</v>
      </c>
      <c r="AS772" s="238">
        <v>12</v>
      </c>
      <c r="AT772" s="238">
        <v>20</v>
      </c>
      <c r="AU772" s="238">
        <v>55</v>
      </c>
      <c r="AV772" s="238">
        <v>11</v>
      </c>
      <c r="AW772" s="238">
        <v>21</v>
      </c>
      <c r="AX772" s="238">
        <v>2</v>
      </c>
      <c r="AY772" s="238">
        <v>2</v>
      </c>
      <c r="AZ772" s="238">
        <v>3</v>
      </c>
      <c r="BA772" s="238">
        <v>34</v>
      </c>
      <c r="BB772" s="238">
        <v>43</v>
      </c>
      <c r="BC772" s="238" t="s">
        <v>354</v>
      </c>
      <c r="BD772" s="238">
        <v>5</v>
      </c>
      <c r="BE772" s="238">
        <v>1</v>
      </c>
      <c r="BI772" s="238">
        <v>12</v>
      </c>
      <c r="BJ772" s="238">
        <v>20</v>
      </c>
      <c r="BK772" s="238">
        <v>55</v>
      </c>
      <c r="BL772" s="238">
        <v>11</v>
      </c>
      <c r="BM772" s="238">
        <v>21</v>
      </c>
      <c r="BN772" s="238">
        <v>2</v>
      </c>
      <c r="BO772" s="238">
        <v>3</v>
      </c>
      <c r="BP772" s="238">
        <v>3</v>
      </c>
      <c r="BQ772" s="238">
        <v>34</v>
      </c>
      <c r="BR772" s="238">
        <v>56</v>
      </c>
      <c r="BS772" s="238" t="s">
        <v>354</v>
      </c>
      <c r="BT772" s="238">
        <v>5</v>
      </c>
      <c r="BU772" s="238">
        <v>1</v>
      </c>
      <c r="BY772" s="238">
        <v>12</v>
      </c>
      <c r="BZ772" s="238">
        <v>20</v>
      </c>
      <c r="CA772" s="238">
        <v>55</v>
      </c>
      <c r="CB772" s="238">
        <v>11</v>
      </c>
      <c r="CC772" s="238">
        <v>21</v>
      </c>
      <c r="CT772" s="238">
        <v>449077.13995427999</v>
      </c>
      <c r="CU772" s="238">
        <v>4970172.6441452904</v>
      </c>
      <c r="CV772" s="238">
        <v>44.883154150000003</v>
      </c>
      <c r="CW772" s="238">
        <v>-93.644794500000003</v>
      </c>
      <c r="CX772" s="238" t="s">
        <v>359</v>
      </c>
      <c r="CY772" s="238" t="s">
        <v>1465</v>
      </c>
    </row>
    <row r="773" spans="1:103" x14ac:dyDescent="0.25">
      <c r="A773" s="238">
        <v>404215</v>
      </c>
      <c r="B773" s="238">
        <v>3</v>
      </c>
      <c r="C773" s="238">
        <v>7</v>
      </c>
      <c r="D773" s="238">
        <v>178.49799999999999</v>
      </c>
      <c r="E773" s="238">
        <v>10</v>
      </c>
      <c r="F773" s="238" t="s">
        <v>1404</v>
      </c>
      <c r="H773" s="238" t="s">
        <v>354</v>
      </c>
      <c r="I773" s="238">
        <v>25</v>
      </c>
      <c r="K773" s="238">
        <v>16513527</v>
      </c>
      <c r="M773" s="238">
        <v>12</v>
      </c>
      <c r="N773" s="238">
        <v>1</v>
      </c>
      <c r="O773" s="238">
        <v>2016</v>
      </c>
      <c r="P773" s="238" t="s">
        <v>384</v>
      </c>
      <c r="Q773" s="238">
        <v>7</v>
      </c>
      <c r="R773" s="238" t="s">
        <v>369</v>
      </c>
      <c r="S773" s="238">
        <v>5</v>
      </c>
      <c r="T773" s="238">
        <v>0</v>
      </c>
      <c r="U773" s="238">
        <v>4</v>
      </c>
      <c r="V773" s="238">
        <v>12</v>
      </c>
      <c r="W773" s="238">
        <v>10</v>
      </c>
      <c r="X773" s="238">
        <v>3</v>
      </c>
      <c r="Y773" s="238">
        <v>1</v>
      </c>
      <c r="Z773" s="238">
        <v>1</v>
      </c>
      <c r="AB773" s="238">
        <v>1</v>
      </c>
      <c r="AC773" s="238">
        <v>98</v>
      </c>
      <c r="AD773" s="238" t="s">
        <v>1421</v>
      </c>
      <c r="AF773" s="238" t="s">
        <v>426</v>
      </c>
      <c r="AG773" s="238">
        <v>7</v>
      </c>
      <c r="AH773" s="238">
        <v>2</v>
      </c>
      <c r="AI773" s="238">
        <v>2</v>
      </c>
      <c r="AJ773" s="238">
        <v>3</v>
      </c>
      <c r="AK773" s="238">
        <v>21</v>
      </c>
      <c r="AL773" s="238">
        <v>25</v>
      </c>
      <c r="AM773" s="238" t="s">
        <v>363</v>
      </c>
      <c r="AN773" s="238">
        <v>5</v>
      </c>
      <c r="AO773" s="238">
        <v>70</v>
      </c>
      <c r="AS773" s="238">
        <v>13</v>
      </c>
      <c r="AT773" s="238">
        <v>20</v>
      </c>
      <c r="AU773" s="238">
        <v>55</v>
      </c>
      <c r="AV773" s="238">
        <v>11</v>
      </c>
      <c r="AW773" s="238">
        <v>21</v>
      </c>
      <c r="AX773" s="238">
        <v>2</v>
      </c>
      <c r="AY773" s="238">
        <v>2</v>
      </c>
      <c r="AZ773" s="238">
        <v>3</v>
      </c>
      <c r="BA773" s="238">
        <v>34</v>
      </c>
      <c r="BB773" s="238">
        <v>52</v>
      </c>
      <c r="BC773" s="238" t="s">
        <v>354</v>
      </c>
      <c r="BD773" s="238">
        <v>5</v>
      </c>
      <c r="BE773" s="238">
        <v>1</v>
      </c>
      <c r="BI773" s="238">
        <v>13</v>
      </c>
      <c r="BJ773" s="238">
        <v>20</v>
      </c>
      <c r="BK773" s="238">
        <v>55</v>
      </c>
      <c r="BL773" s="238">
        <v>11</v>
      </c>
      <c r="BM773" s="238">
        <v>21</v>
      </c>
      <c r="BN773" s="238">
        <v>2</v>
      </c>
      <c r="BO773" s="238">
        <v>4</v>
      </c>
      <c r="BP773" s="238">
        <v>3</v>
      </c>
      <c r="BQ773" s="238">
        <v>34</v>
      </c>
      <c r="BR773" s="238">
        <v>36</v>
      </c>
      <c r="BS773" s="238" t="s">
        <v>363</v>
      </c>
      <c r="BT773" s="238">
        <v>5</v>
      </c>
      <c r="BU773" s="238">
        <v>1</v>
      </c>
      <c r="BY773" s="238">
        <v>13</v>
      </c>
      <c r="BZ773" s="238">
        <v>20</v>
      </c>
      <c r="CA773" s="238">
        <v>55</v>
      </c>
      <c r="CB773" s="238">
        <v>11</v>
      </c>
      <c r="CC773" s="238">
        <v>21</v>
      </c>
      <c r="CD773" s="238">
        <v>2</v>
      </c>
      <c r="CE773" s="238">
        <v>2</v>
      </c>
      <c r="CF773" s="238">
        <v>3</v>
      </c>
      <c r="CG773" s="238">
        <v>34</v>
      </c>
      <c r="CH773" s="238">
        <v>30</v>
      </c>
      <c r="CI773" s="238" t="s">
        <v>363</v>
      </c>
      <c r="CJ773" s="238">
        <v>5</v>
      </c>
      <c r="CK773" s="238">
        <v>1</v>
      </c>
      <c r="CO773" s="238">
        <v>13</v>
      </c>
      <c r="CP773" s="238">
        <v>20</v>
      </c>
      <c r="CQ773" s="238">
        <v>55</v>
      </c>
      <c r="CR773" s="238">
        <v>11</v>
      </c>
      <c r="CS773" s="238">
        <v>21</v>
      </c>
      <c r="CT773" s="238">
        <v>449102.54000507999</v>
      </c>
      <c r="CU773" s="238">
        <v>4970159.9441198902</v>
      </c>
      <c r="CV773" s="238">
        <v>44.883041650000003</v>
      </c>
      <c r="CW773" s="238">
        <v>-93.644471620000004</v>
      </c>
      <c r="CX773" s="238" t="s">
        <v>359</v>
      </c>
      <c r="CY773" s="238" t="s">
        <v>1466</v>
      </c>
    </row>
    <row r="774" spans="1:103" x14ac:dyDescent="0.25">
      <c r="A774" s="238">
        <v>744645</v>
      </c>
      <c r="B774" s="238">
        <v>3</v>
      </c>
      <c r="C774" s="238">
        <v>7</v>
      </c>
      <c r="D774" s="238">
        <v>178.51499999999999</v>
      </c>
      <c r="E774" s="238">
        <v>10</v>
      </c>
      <c r="F774" s="238" t="s">
        <v>1404</v>
      </c>
      <c r="H774" s="238" t="s">
        <v>354</v>
      </c>
      <c r="I774" s="238">
        <v>25</v>
      </c>
      <c r="K774" s="238">
        <v>19510723</v>
      </c>
      <c r="M774" s="238">
        <v>9</v>
      </c>
      <c r="N774" s="238">
        <v>3</v>
      </c>
      <c r="O774" s="238">
        <v>2019</v>
      </c>
      <c r="P774" s="238" t="s">
        <v>368</v>
      </c>
      <c r="Q774" s="238">
        <v>8</v>
      </c>
      <c r="R774" s="238" t="s">
        <v>369</v>
      </c>
      <c r="S774" s="238">
        <v>4</v>
      </c>
      <c r="T774" s="238">
        <v>0</v>
      </c>
      <c r="U774" s="238">
        <v>2</v>
      </c>
      <c r="V774" s="238">
        <v>12</v>
      </c>
      <c r="W774" s="238">
        <v>10</v>
      </c>
      <c r="X774" s="238">
        <v>3</v>
      </c>
      <c r="Y774" s="238">
        <v>1</v>
      </c>
      <c r="Z774" s="238">
        <v>1</v>
      </c>
      <c r="AB774" s="238">
        <v>1</v>
      </c>
      <c r="AC774" s="238">
        <v>98</v>
      </c>
      <c r="AD774" s="238" t="s">
        <v>581</v>
      </c>
      <c r="AF774" s="238" t="s">
        <v>426</v>
      </c>
      <c r="AG774" s="238">
        <v>7</v>
      </c>
      <c r="AH774" s="238">
        <v>2</v>
      </c>
      <c r="AI774" s="238">
        <v>4</v>
      </c>
      <c r="AJ774" s="238">
        <v>3</v>
      </c>
      <c r="AK774" s="238">
        <v>34</v>
      </c>
      <c r="AL774" s="238">
        <v>44</v>
      </c>
      <c r="AM774" s="238" t="s">
        <v>363</v>
      </c>
      <c r="AN774" s="238">
        <v>10</v>
      </c>
      <c r="AO774" s="238">
        <v>10</v>
      </c>
      <c r="AS774" s="238">
        <v>12</v>
      </c>
      <c r="AT774" s="238">
        <v>20</v>
      </c>
      <c r="AU774" s="238">
        <v>55</v>
      </c>
      <c r="AV774" s="238">
        <v>11</v>
      </c>
      <c r="AW774" s="238">
        <v>21</v>
      </c>
      <c r="AX774" s="238">
        <v>2</v>
      </c>
      <c r="AY774" s="238">
        <v>2</v>
      </c>
      <c r="AZ774" s="238">
        <v>3</v>
      </c>
      <c r="BA774" s="238">
        <v>21</v>
      </c>
      <c r="BB774" s="238">
        <v>32</v>
      </c>
      <c r="BC774" s="238" t="s">
        <v>354</v>
      </c>
      <c r="BD774" s="238">
        <v>5</v>
      </c>
      <c r="BE774" s="238">
        <v>74</v>
      </c>
      <c r="BI774" s="238">
        <v>12</v>
      </c>
      <c r="BJ774" s="238">
        <v>20</v>
      </c>
      <c r="BK774" s="238">
        <v>55</v>
      </c>
      <c r="BL774" s="238">
        <v>11</v>
      </c>
      <c r="BM774" s="238">
        <v>21</v>
      </c>
      <c r="CT774" s="238">
        <v>449111.00668868102</v>
      </c>
      <c r="CU774" s="238">
        <v>4970138.77741089</v>
      </c>
      <c r="CV774" s="238">
        <v>44.882851719999998</v>
      </c>
      <c r="CW774" s="238">
        <v>-93.644362299999997</v>
      </c>
      <c r="CX774" s="238" t="s">
        <v>359</v>
      </c>
      <c r="CY774" s="238" t="s">
        <v>1467</v>
      </c>
    </row>
    <row r="775" spans="1:103" x14ac:dyDescent="0.25">
      <c r="A775" s="238">
        <v>10853496</v>
      </c>
      <c r="B775" s="238">
        <v>3</v>
      </c>
      <c r="C775" s="238">
        <v>7</v>
      </c>
      <c r="D775" s="238">
        <v>178.54499999999999</v>
      </c>
      <c r="E775" s="238">
        <v>10</v>
      </c>
      <c r="F775" s="238" t="s">
        <v>1404</v>
      </c>
      <c r="H775" s="238" t="s">
        <v>354</v>
      </c>
      <c r="I775" s="238">
        <v>25</v>
      </c>
      <c r="K775" s="238">
        <v>13024864</v>
      </c>
      <c r="L775" s="238">
        <v>132280091</v>
      </c>
      <c r="M775" s="238">
        <v>8</v>
      </c>
      <c r="N775" s="238">
        <v>16</v>
      </c>
      <c r="O775" s="238">
        <v>2013</v>
      </c>
      <c r="P775" s="238" t="s">
        <v>362</v>
      </c>
      <c r="Q775" s="238">
        <v>7</v>
      </c>
      <c r="S775" s="238">
        <v>5</v>
      </c>
      <c r="T775" s="238">
        <v>0</v>
      </c>
      <c r="U775" s="238">
        <v>1</v>
      </c>
      <c r="V775" s="238">
        <v>4</v>
      </c>
      <c r="W775" s="238">
        <v>69</v>
      </c>
      <c r="X775" s="238">
        <v>2</v>
      </c>
      <c r="Y775" s="238">
        <v>1</v>
      </c>
      <c r="Z775" s="238">
        <v>1</v>
      </c>
      <c r="AA775" s="238">
        <v>1</v>
      </c>
      <c r="AB775" s="238">
        <v>1</v>
      </c>
      <c r="AC775" s="238">
        <v>98</v>
      </c>
      <c r="AD775" s="238" t="s">
        <v>1468</v>
      </c>
      <c r="AE775" s="238" t="s">
        <v>1455</v>
      </c>
      <c r="AF775" s="238" t="s">
        <v>426</v>
      </c>
      <c r="AG775" s="238">
        <v>3</v>
      </c>
      <c r="AH775" s="238">
        <v>2</v>
      </c>
      <c r="AI775" s="238">
        <v>4</v>
      </c>
      <c r="AJ775" s="238">
        <v>7</v>
      </c>
      <c r="AK775" s="238">
        <v>21</v>
      </c>
      <c r="AL775" s="238">
        <v>65</v>
      </c>
      <c r="AM775" s="238" t="s">
        <v>354</v>
      </c>
      <c r="AN775" s="238">
        <v>90</v>
      </c>
      <c r="AO775" s="238">
        <v>21</v>
      </c>
      <c r="AP775" s="238">
        <v>1</v>
      </c>
      <c r="AS775" s="238">
        <v>7</v>
      </c>
      <c r="AT775" s="238">
        <v>98</v>
      </c>
      <c r="AU775" s="238">
        <v>55</v>
      </c>
      <c r="AV775" s="238">
        <v>11</v>
      </c>
      <c r="AW775" s="238">
        <v>21</v>
      </c>
      <c r="CT775" s="238">
        <v>449156</v>
      </c>
      <c r="CU775" s="238">
        <v>4970121</v>
      </c>
      <c r="CV775" s="238">
        <v>44.8826982</v>
      </c>
      <c r="CW775" s="238">
        <v>-93.643784800000006</v>
      </c>
      <c r="CX775" s="238" t="s">
        <v>359</v>
      </c>
      <c r="CY775" s="238" t="s">
        <v>1469</v>
      </c>
    </row>
    <row r="776" spans="1:103" x14ac:dyDescent="0.25">
      <c r="A776" s="238">
        <v>565901</v>
      </c>
      <c r="B776" s="238">
        <v>3</v>
      </c>
      <c r="C776" s="238">
        <v>7</v>
      </c>
      <c r="D776" s="238">
        <v>178.55099999999999</v>
      </c>
      <c r="E776" s="238">
        <v>10</v>
      </c>
      <c r="F776" s="238" t="s">
        <v>1404</v>
      </c>
      <c r="H776" s="238" t="s">
        <v>354</v>
      </c>
      <c r="I776" s="238">
        <v>25</v>
      </c>
      <c r="K776" s="238">
        <v>18004602</v>
      </c>
      <c r="M776" s="238">
        <v>2</v>
      </c>
      <c r="N776" s="238">
        <v>14</v>
      </c>
      <c r="O776" s="238">
        <v>2018</v>
      </c>
      <c r="P776" s="238" t="s">
        <v>355</v>
      </c>
      <c r="Q776" s="238">
        <v>7</v>
      </c>
      <c r="R776" s="238" t="s">
        <v>369</v>
      </c>
      <c r="S776" s="238">
        <v>5</v>
      </c>
      <c r="T776" s="238">
        <v>0</v>
      </c>
      <c r="U776" s="238">
        <v>2</v>
      </c>
      <c r="V776" s="238">
        <v>10</v>
      </c>
      <c r="W776" s="238">
        <v>10</v>
      </c>
      <c r="X776" s="238">
        <v>10</v>
      </c>
      <c r="Y776" s="238">
        <v>2</v>
      </c>
      <c r="Z776" s="238">
        <v>1</v>
      </c>
      <c r="AB776" s="238">
        <v>99</v>
      </c>
      <c r="AC776" s="238">
        <v>98</v>
      </c>
      <c r="AD776" s="238" t="s">
        <v>1421</v>
      </c>
      <c r="AF776" s="238" t="s">
        <v>426</v>
      </c>
      <c r="AG776" s="238">
        <v>5</v>
      </c>
      <c r="AH776" s="238">
        <v>2</v>
      </c>
      <c r="AI776" s="238">
        <v>4</v>
      </c>
      <c r="AJ776" s="238">
        <v>3</v>
      </c>
      <c r="AK776" s="238">
        <v>26</v>
      </c>
      <c r="AL776" s="238">
        <v>61</v>
      </c>
      <c r="AM776" s="238" t="s">
        <v>363</v>
      </c>
      <c r="AN776" s="238">
        <v>5</v>
      </c>
      <c r="AO776" s="238">
        <v>1</v>
      </c>
      <c r="AS776" s="238">
        <v>12</v>
      </c>
      <c r="AT776" s="238">
        <v>98</v>
      </c>
      <c r="AU776" s="238">
        <v>55</v>
      </c>
      <c r="AV776" s="238">
        <v>11</v>
      </c>
      <c r="AW776" s="238">
        <v>21</v>
      </c>
      <c r="AX776" s="238">
        <v>2</v>
      </c>
      <c r="AY776" s="238">
        <v>49</v>
      </c>
      <c r="AZ776" s="238">
        <v>3</v>
      </c>
      <c r="BA776" s="238">
        <v>26</v>
      </c>
      <c r="BB776" s="238">
        <v>41</v>
      </c>
      <c r="BC776" s="238" t="s">
        <v>354</v>
      </c>
      <c r="BD776" s="238">
        <v>5</v>
      </c>
      <c r="BE776" s="238">
        <v>1</v>
      </c>
      <c r="BI776" s="238">
        <v>12</v>
      </c>
      <c r="BJ776" s="238">
        <v>98</v>
      </c>
      <c r="BK776" s="238">
        <v>55</v>
      </c>
      <c r="BL776" s="238">
        <v>11</v>
      </c>
      <c r="BM776" s="238">
        <v>21</v>
      </c>
      <c r="CT776" s="238">
        <v>449162.20265845401</v>
      </c>
      <c r="CU776" s="238">
        <v>4970113.5152709698</v>
      </c>
      <c r="CV776" s="238">
        <v>44.882627970000001</v>
      </c>
      <c r="CW776" s="238">
        <v>-93.643711550000006</v>
      </c>
      <c r="CX776" s="238" t="s">
        <v>359</v>
      </c>
      <c r="CY776" s="238" t="s">
        <v>1470</v>
      </c>
    </row>
    <row r="777" spans="1:103" x14ac:dyDescent="0.25">
      <c r="A777" s="238">
        <v>780339</v>
      </c>
      <c r="B777" s="238">
        <v>3</v>
      </c>
      <c r="C777" s="238">
        <v>7</v>
      </c>
      <c r="D777" s="238">
        <v>178.55500000000001</v>
      </c>
      <c r="E777" s="238">
        <v>10</v>
      </c>
      <c r="F777" s="238" t="s">
        <v>1404</v>
      </c>
      <c r="H777" s="238" t="s">
        <v>354</v>
      </c>
      <c r="I777" s="238">
        <v>25</v>
      </c>
      <c r="K777" s="238">
        <v>20500531</v>
      </c>
      <c r="L777" s="238">
        <v>200150363</v>
      </c>
      <c r="M777" s="238">
        <v>1</v>
      </c>
      <c r="N777" s="238">
        <v>15</v>
      </c>
      <c r="O777" s="238">
        <v>2020</v>
      </c>
      <c r="P777" s="238" t="s">
        <v>355</v>
      </c>
      <c r="Q777" s="238">
        <v>12</v>
      </c>
      <c r="S777" s="238">
        <v>4</v>
      </c>
      <c r="T777" s="238">
        <v>0</v>
      </c>
      <c r="U777" s="238">
        <v>1</v>
      </c>
      <c r="W777" s="238">
        <v>30</v>
      </c>
      <c r="X777" s="238">
        <v>3</v>
      </c>
      <c r="Y777" s="238">
        <v>1</v>
      </c>
      <c r="Z777" s="238">
        <v>2</v>
      </c>
      <c r="AB777" s="238">
        <v>3</v>
      </c>
      <c r="AC777" s="238">
        <v>98</v>
      </c>
      <c r="AD777" s="238" t="s">
        <v>1471</v>
      </c>
      <c r="AF777" s="238" t="s">
        <v>426</v>
      </c>
      <c r="AG777" s="238">
        <v>3</v>
      </c>
      <c r="AH777" s="238">
        <v>2</v>
      </c>
      <c r="AI777" s="238">
        <v>3</v>
      </c>
      <c r="AJ777" s="238">
        <v>3</v>
      </c>
      <c r="AK777" s="238">
        <v>21</v>
      </c>
      <c r="AL777" s="238">
        <v>54</v>
      </c>
      <c r="AM777" s="238" t="s">
        <v>354</v>
      </c>
      <c r="AN777" s="238">
        <v>7</v>
      </c>
      <c r="AO777" s="238">
        <v>62</v>
      </c>
      <c r="AS777" s="238">
        <v>12</v>
      </c>
      <c r="AT777" s="238">
        <v>20</v>
      </c>
      <c r="AU777" s="238">
        <v>55</v>
      </c>
      <c r="AV777" s="238">
        <v>11</v>
      </c>
      <c r="AW777" s="238">
        <v>21</v>
      </c>
      <c r="CT777" s="238">
        <v>449157.57344848098</v>
      </c>
      <c r="CU777" s="238">
        <v>4970117.6107018897</v>
      </c>
      <c r="CV777" s="238">
        <v>44.882664509999998</v>
      </c>
      <c r="CW777" s="238">
        <v>-93.643770579999995</v>
      </c>
      <c r="CX777" s="238" t="s">
        <v>359</v>
      </c>
      <c r="CY777" s="238" t="s">
        <v>1472</v>
      </c>
    </row>
    <row r="778" spans="1:103" x14ac:dyDescent="0.25">
      <c r="A778" s="238">
        <v>750153</v>
      </c>
      <c r="B778" s="238">
        <v>3</v>
      </c>
      <c r="C778" s="238">
        <v>7</v>
      </c>
      <c r="D778" s="238">
        <v>178.56800000000001</v>
      </c>
      <c r="E778" s="238">
        <v>10</v>
      </c>
      <c r="F778" s="238" t="s">
        <v>1404</v>
      </c>
      <c r="H778" s="238" t="s">
        <v>354</v>
      </c>
      <c r="I778" s="238">
        <v>25</v>
      </c>
      <c r="K778" s="238">
        <v>19029024</v>
      </c>
      <c r="M778" s="238">
        <v>9</v>
      </c>
      <c r="N778" s="238">
        <v>26</v>
      </c>
      <c r="O778" s="238">
        <v>2019</v>
      </c>
      <c r="P778" s="238" t="s">
        <v>384</v>
      </c>
      <c r="Q778" s="238">
        <v>11</v>
      </c>
      <c r="R778" s="238" t="s">
        <v>369</v>
      </c>
      <c r="S778" s="238">
        <v>5</v>
      </c>
      <c r="T778" s="238">
        <v>0</v>
      </c>
      <c r="U778" s="238">
        <v>2</v>
      </c>
      <c r="V778" s="238">
        <v>10</v>
      </c>
      <c r="W778" s="238">
        <v>10</v>
      </c>
      <c r="X778" s="238">
        <v>3</v>
      </c>
      <c r="Y778" s="238">
        <v>1</v>
      </c>
      <c r="Z778" s="238">
        <v>2</v>
      </c>
      <c r="AB778" s="238">
        <v>1</v>
      </c>
      <c r="AC778" s="238">
        <v>98</v>
      </c>
      <c r="AD778" s="238" t="s">
        <v>581</v>
      </c>
      <c r="AF778" s="238" t="s">
        <v>426</v>
      </c>
      <c r="AG778" s="238">
        <v>5</v>
      </c>
      <c r="AH778" s="238">
        <v>2</v>
      </c>
      <c r="AI778" s="238">
        <v>2</v>
      </c>
      <c r="AJ778" s="238">
        <v>3</v>
      </c>
      <c r="AK778" s="238">
        <v>21</v>
      </c>
      <c r="AL778" s="238">
        <v>47</v>
      </c>
      <c r="AM778" s="238" t="s">
        <v>354</v>
      </c>
      <c r="AN778" s="238">
        <v>5</v>
      </c>
      <c r="AO778" s="238">
        <v>1</v>
      </c>
      <c r="AS778" s="238">
        <v>12</v>
      </c>
      <c r="AT778" s="238">
        <v>20</v>
      </c>
      <c r="AU778" s="238">
        <v>55</v>
      </c>
      <c r="AV778" s="238">
        <v>11</v>
      </c>
      <c r="AW778" s="238">
        <v>21</v>
      </c>
      <c r="AX778" s="238">
        <v>2</v>
      </c>
      <c r="AY778" s="238">
        <v>2</v>
      </c>
      <c r="AZ778" s="238">
        <v>3</v>
      </c>
      <c r="BA778" s="238">
        <v>28</v>
      </c>
      <c r="BB778" s="238">
        <v>28</v>
      </c>
      <c r="BC778" s="238" t="s">
        <v>363</v>
      </c>
      <c r="BD778" s="238">
        <v>5</v>
      </c>
      <c r="BE778" s="238">
        <v>74</v>
      </c>
      <c r="BF778" s="238">
        <v>68</v>
      </c>
      <c r="BI778" s="238">
        <v>12</v>
      </c>
      <c r="BJ778" s="238">
        <v>20</v>
      </c>
      <c r="BK778" s="238">
        <v>55</v>
      </c>
      <c r="BL778" s="238">
        <v>11</v>
      </c>
      <c r="BM778" s="238">
        <v>21</v>
      </c>
      <c r="CT778" s="238">
        <v>449187.72497036698</v>
      </c>
      <c r="CU778" s="238">
        <v>4970100.3410798199</v>
      </c>
      <c r="CV778" s="238">
        <v>44.882511209999997</v>
      </c>
      <c r="CW778" s="238">
        <v>-93.643387090000004</v>
      </c>
      <c r="CX778" s="238" t="s">
        <v>359</v>
      </c>
      <c r="CY778" s="238" t="s">
        <v>1473</v>
      </c>
    </row>
    <row r="779" spans="1:103" x14ac:dyDescent="0.25">
      <c r="A779" s="238">
        <v>760579</v>
      </c>
      <c r="B779" s="238">
        <v>3</v>
      </c>
      <c r="C779" s="238">
        <v>7</v>
      </c>
      <c r="D779" s="238">
        <v>178.57499999999999</v>
      </c>
      <c r="E779" s="238">
        <v>10</v>
      </c>
      <c r="F779" s="238" t="s">
        <v>1404</v>
      </c>
      <c r="H779" s="238" t="s">
        <v>354</v>
      </c>
      <c r="I779" s="238">
        <v>25</v>
      </c>
      <c r="K779" s="238">
        <v>19033426</v>
      </c>
      <c r="M779" s="238">
        <v>11</v>
      </c>
      <c r="N779" s="238">
        <v>7</v>
      </c>
      <c r="O779" s="238">
        <v>2019</v>
      </c>
      <c r="P779" s="238" t="s">
        <v>384</v>
      </c>
      <c r="Q779" s="238">
        <v>13</v>
      </c>
      <c r="R779" s="238" t="s">
        <v>369</v>
      </c>
      <c r="S779" s="238">
        <v>3</v>
      </c>
      <c r="T779" s="238">
        <v>0</v>
      </c>
      <c r="U779" s="238">
        <v>2</v>
      </c>
      <c r="V779" s="238">
        <v>12</v>
      </c>
      <c r="W779" s="238">
        <v>10</v>
      </c>
      <c r="X779" s="238">
        <v>3</v>
      </c>
      <c r="Y779" s="238">
        <v>1</v>
      </c>
      <c r="Z779" s="238">
        <v>1</v>
      </c>
      <c r="AB779" s="238">
        <v>1</v>
      </c>
      <c r="AC779" s="238">
        <v>98</v>
      </c>
      <c r="AD779" s="238">
        <v>7</v>
      </c>
      <c r="AF779" s="238" t="s">
        <v>426</v>
      </c>
      <c r="AG779" s="238">
        <v>7</v>
      </c>
      <c r="AH779" s="238">
        <v>2</v>
      </c>
      <c r="AI779" s="238">
        <v>2</v>
      </c>
      <c r="AJ779" s="238">
        <v>3</v>
      </c>
      <c r="AK779" s="238">
        <v>34</v>
      </c>
      <c r="AL779" s="238">
        <v>66</v>
      </c>
      <c r="AM779" s="238" t="s">
        <v>363</v>
      </c>
      <c r="AN779" s="238">
        <v>5</v>
      </c>
      <c r="AO779" s="238">
        <v>1</v>
      </c>
      <c r="AS779" s="238">
        <v>12</v>
      </c>
      <c r="AT779" s="238">
        <v>20</v>
      </c>
      <c r="AU779" s="238">
        <v>55</v>
      </c>
      <c r="AV779" s="238">
        <v>11</v>
      </c>
      <c r="AW779" s="238">
        <v>21</v>
      </c>
      <c r="AX779" s="238">
        <v>2</v>
      </c>
      <c r="AY779" s="238">
        <v>5</v>
      </c>
      <c r="AZ779" s="238">
        <v>3</v>
      </c>
      <c r="BA779" s="238">
        <v>21</v>
      </c>
      <c r="BB779" s="238">
        <v>63</v>
      </c>
      <c r="BC779" s="238">
        <v>99</v>
      </c>
      <c r="BD779" s="238">
        <v>5</v>
      </c>
      <c r="BE779" s="238">
        <v>74</v>
      </c>
      <c r="BI779" s="238">
        <v>12</v>
      </c>
      <c r="BJ779" s="238">
        <v>20</v>
      </c>
      <c r="BK779" s="238">
        <v>55</v>
      </c>
      <c r="BL779" s="238">
        <v>11</v>
      </c>
      <c r="BM779" s="238">
        <v>21</v>
      </c>
      <c r="CT779" s="238">
        <v>449185.34371560399</v>
      </c>
      <c r="CU779" s="238">
        <v>4970101.4407564998</v>
      </c>
      <c r="CV779" s="238">
        <v>44.882520939999999</v>
      </c>
      <c r="CW779" s="238">
        <v>-93.643417349999993</v>
      </c>
      <c r="CX779" s="238" t="s">
        <v>359</v>
      </c>
      <c r="CY779" s="238" t="s">
        <v>1474</v>
      </c>
    </row>
  </sheetData>
  <autoFilter ref="A1:CY779" xr:uid="{46C7FFC7-F21E-444B-AB13-50097A492F7C}"/>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8E23-C321-4D7A-8F49-8346EA682A75}">
  <sheetPr>
    <tabColor theme="2" tint="-0.499984740745262"/>
  </sheetPr>
  <dimension ref="A1:CY260"/>
  <sheetViews>
    <sheetView workbookViewId="0">
      <selection activeCell="F16" sqref="F16"/>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10906882</v>
      </c>
      <c r="B2" s="238">
        <v>2</v>
      </c>
      <c r="C2" s="238">
        <v>212</v>
      </c>
      <c r="D2" s="238">
        <v>119.837</v>
      </c>
      <c r="E2" s="238">
        <v>43</v>
      </c>
      <c r="F2" s="238" t="s">
        <v>1475</v>
      </c>
      <c r="H2" s="238">
        <v>8</v>
      </c>
      <c r="I2" s="238">
        <v>22</v>
      </c>
      <c r="K2" s="238">
        <v>13201346</v>
      </c>
      <c r="L2" s="238">
        <v>133190200</v>
      </c>
      <c r="M2" s="238">
        <v>11</v>
      </c>
      <c r="N2" s="238">
        <v>5</v>
      </c>
      <c r="O2" s="238">
        <v>2013</v>
      </c>
      <c r="P2" s="238" t="s">
        <v>368</v>
      </c>
      <c r="Q2" s="238">
        <v>9</v>
      </c>
      <c r="R2" s="238" t="s">
        <v>369</v>
      </c>
      <c r="S2" s="238">
        <v>4</v>
      </c>
      <c r="T2" s="238">
        <v>0</v>
      </c>
      <c r="U2" s="238">
        <v>1</v>
      </c>
      <c r="V2" s="238">
        <v>7</v>
      </c>
      <c r="W2" s="238">
        <v>83</v>
      </c>
      <c r="X2" s="238">
        <v>2</v>
      </c>
      <c r="Y2" s="238">
        <v>1</v>
      </c>
      <c r="Z2" s="238">
        <v>2</v>
      </c>
      <c r="AB2" s="238">
        <v>1</v>
      </c>
      <c r="AC2" s="238">
        <v>98</v>
      </c>
      <c r="AD2" s="238" t="s">
        <v>376</v>
      </c>
      <c r="AE2" s="238">
        <v>120</v>
      </c>
      <c r="AF2" s="238" t="s">
        <v>358</v>
      </c>
      <c r="AG2" s="238">
        <v>3</v>
      </c>
      <c r="AH2" s="238">
        <v>2</v>
      </c>
      <c r="AI2" s="238">
        <v>2</v>
      </c>
      <c r="AJ2" s="238">
        <v>3</v>
      </c>
      <c r="AK2" s="238">
        <v>21</v>
      </c>
      <c r="AL2" s="238">
        <v>34</v>
      </c>
      <c r="AM2" s="238" t="s">
        <v>354</v>
      </c>
      <c r="AN2" s="238">
        <v>7</v>
      </c>
      <c r="AO2" s="238">
        <v>21</v>
      </c>
      <c r="AS2" s="238">
        <v>3</v>
      </c>
      <c r="AT2" s="238">
        <v>98</v>
      </c>
      <c r="AU2" s="238">
        <v>65</v>
      </c>
      <c r="AV2" s="238">
        <v>11</v>
      </c>
      <c r="AW2" s="238">
        <v>21</v>
      </c>
      <c r="CT2" s="238">
        <v>408864</v>
      </c>
      <c r="CU2" s="238">
        <v>4957600</v>
      </c>
      <c r="CV2" s="238">
        <v>44.7659825</v>
      </c>
      <c r="CW2" s="238">
        <v>-94.151640700000002</v>
      </c>
      <c r="CX2" s="238" t="s">
        <v>359</v>
      </c>
      <c r="CY2" s="238" t="s">
        <v>1476</v>
      </c>
    </row>
    <row r="3" spans="1:103" x14ac:dyDescent="0.25">
      <c r="A3" s="238">
        <v>11082126</v>
      </c>
      <c r="B3" s="238">
        <v>2</v>
      </c>
      <c r="C3" s="238">
        <v>212</v>
      </c>
      <c r="D3" s="238">
        <v>119.965</v>
      </c>
      <c r="E3" s="238">
        <v>43</v>
      </c>
      <c r="F3" s="238" t="s">
        <v>1475</v>
      </c>
      <c r="H3" s="238">
        <v>8</v>
      </c>
      <c r="I3" s="238">
        <v>22</v>
      </c>
      <c r="K3" s="238">
        <v>15202068</v>
      </c>
      <c r="L3" s="238">
        <v>153340413</v>
      </c>
      <c r="M3" s="238">
        <v>11</v>
      </c>
      <c r="N3" s="238">
        <v>26</v>
      </c>
      <c r="O3" s="238">
        <v>2015</v>
      </c>
      <c r="P3" s="238" t="s">
        <v>384</v>
      </c>
      <c r="Q3" s="238">
        <v>11</v>
      </c>
      <c r="R3" s="238" t="s">
        <v>369</v>
      </c>
      <c r="S3" s="238">
        <v>5</v>
      </c>
      <c r="T3" s="238">
        <v>0</v>
      </c>
      <c r="U3" s="238">
        <v>2</v>
      </c>
      <c r="V3" s="238">
        <v>10</v>
      </c>
      <c r="W3" s="238">
        <v>10</v>
      </c>
      <c r="X3" s="238">
        <v>2</v>
      </c>
      <c r="Y3" s="238">
        <v>1</v>
      </c>
      <c r="Z3" s="238">
        <v>4</v>
      </c>
      <c r="AB3" s="238">
        <v>5</v>
      </c>
      <c r="AC3" s="238">
        <v>98</v>
      </c>
      <c r="AD3" s="238" t="s">
        <v>1477</v>
      </c>
      <c r="AE3" s="238" t="s">
        <v>1478</v>
      </c>
      <c r="AF3" s="238" t="s">
        <v>358</v>
      </c>
      <c r="AG3" s="238">
        <v>5</v>
      </c>
      <c r="AH3" s="238">
        <v>2</v>
      </c>
      <c r="AI3" s="238">
        <v>2</v>
      </c>
      <c r="AJ3" s="238">
        <v>3</v>
      </c>
      <c r="AK3" s="238">
        <v>21</v>
      </c>
      <c r="AL3" s="238">
        <v>62</v>
      </c>
      <c r="AM3" s="238" t="s">
        <v>363</v>
      </c>
      <c r="AN3" s="238">
        <v>5</v>
      </c>
      <c r="AO3" s="238">
        <v>72</v>
      </c>
      <c r="AS3" s="238">
        <v>4</v>
      </c>
      <c r="AT3" s="238">
        <v>98</v>
      </c>
      <c r="AU3" s="238">
        <v>65</v>
      </c>
      <c r="AV3" s="238">
        <v>11</v>
      </c>
      <c r="AW3" s="238">
        <v>21</v>
      </c>
      <c r="AX3" s="238">
        <v>2</v>
      </c>
      <c r="AY3" s="238">
        <v>4</v>
      </c>
      <c r="AZ3" s="238">
        <v>3</v>
      </c>
      <c r="BA3" s="238">
        <v>21</v>
      </c>
      <c r="BB3" s="238">
        <v>33</v>
      </c>
      <c r="BC3" s="238" t="s">
        <v>354</v>
      </c>
      <c r="BD3" s="238">
        <v>5</v>
      </c>
      <c r="BE3" s="238">
        <v>1</v>
      </c>
      <c r="BI3" s="238">
        <v>4</v>
      </c>
      <c r="BJ3" s="238">
        <v>98</v>
      </c>
      <c r="BK3" s="238">
        <v>65</v>
      </c>
      <c r="BL3" s="238">
        <v>11</v>
      </c>
      <c r="BM3" s="238">
        <v>21</v>
      </c>
      <c r="CT3" s="238">
        <v>409051</v>
      </c>
      <c r="CU3" s="238">
        <v>4957687</v>
      </c>
      <c r="CV3" s="238">
        <v>44.766790499999999</v>
      </c>
      <c r="CW3" s="238">
        <v>-94.149297799999999</v>
      </c>
      <c r="CX3" s="238" t="s">
        <v>359</v>
      </c>
      <c r="CY3" s="238" t="s">
        <v>1479</v>
      </c>
    </row>
    <row r="4" spans="1:103" x14ac:dyDescent="0.25">
      <c r="A4" s="238">
        <v>339035</v>
      </c>
      <c r="B4" s="238">
        <v>2</v>
      </c>
      <c r="C4" s="238">
        <v>212</v>
      </c>
      <c r="D4" s="238">
        <v>119.979</v>
      </c>
      <c r="E4" s="238">
        <v>43</v>
      </c>
      <c r="F4" s="238" t="s">
        <v>1475</v>
      </c>
      <c r="H4" s="238">
        <v>8</v>
      </c>
      <c r="I4" s="238">
        <v>22</v>
      </c>
      <c r="K4" s="238">
        <v>16200659</v>
      </c>
      <c r="M4" s="238">
        <v>3</v>
      </c>
      <c r="N4" s="238">
        <v>30</v>
      </c>
      <c r="O4" s="238">
        <v>2016</v>
      </c>
      <c r="P4" s="238" t="s">
        <v>355</v>
      </c>
      <c r="Q4" s="238">
        <v>7</v>
      </c>
      <c r="R4" s="238" t="s">
        <v>369</v>
      </c>
      <c r="S4" s="238">
        <v>4</v>
      </c>
      <c r="T4" s="238">
        <v>0</v>
      </c>
      <c r="U4" s="238">
        <v>1</v>
      </c>
      <c r="W4" s="238">
        <v>89</v>
      </c>
      <c r="X4" s="238">
        <v>2</v>
      </c>
      <c r="Y4" s="238">
        <v>2</v>
      </c>
      <c r="Z4" s="238">
        <v>2</v>
      </c>
      <c r="AA4" s="238">
        <v>3</v>
      </c>
      <c r="AB4" s="238">
        <v>2</v>
      </c>
      <c r="AC4" s="238">
        <v>98</v>
      </c>
      <c r="AD4" s="238" t="s">
        <v>357</v>
      </c>
      <c r="AF4" s="238" t="s">
        <v>358</v>
      </c>
      <c r="AG4" s="238">
        <v>4</v>
      </c>
      <c r="AH4" s="238">
        <v>2</v>
      </c>
      <c r="AI4" s="238">
        <v>2</v>
      </c>
      <c r="AJ4" s="238">
        <v>3</v>
      </c>
      <c r="AK4" s="238">
        <v>21</v>
      </c>
      <c r="AL4" s="238">
        <v>18</v>
      </c>
      <c r="AM4" s="238" t="s">
        <v>363</v>
      </c>
      <c r="AN4" s="238">
        <v>5</v>
      </c>
      <c r="AO4" s="238">
        <v>72</v>
      </c>
      <c r="AS4" s="238">
        <v>14</v>
      </c>
      <c r="AT4" s="238">
        <v>9</v>
      </c>
      <c r="AU4" s="238">
        <v>55</v>
      </c>
      <c r="AV4" s="238">
        <v>12</v>
      </c>
      <c r="AW4" s="238">
        <v>23</v>
      </c>
      <c r="CT4" s="238">
        <v>409072.05994412</v>
      </c>
      <c r="CU4" s="238">
        <v>4957696.9858606402</v>
      </c>
      <c r="CV4" s="238">
        <v>44.76688549</v>
      </c>
      <c r="CW4" s="238">
        <v>-94.149033470000006</v>
      </c>
      <c r="CX4" s="238" t="s">
        <v>359</v>
      </c>
      <c r="CY4" s="238" t="s">
        <v>1480</v>
      </c>
    </row>
    <row r="5" spans="1:103" x14ac:dyDescent="0.25">
      <c r="A5" s="238">
        <v>590323</v>
      </c>
      <c r="B5" s="238">
        <v>2</v>
      </c>
      <c r="C5" s="238">
        <v>212</v>
      </c>
      <c r="D5" s="238">
        <v>120.041</v>
      </c>
      <c r="E5" s="238">
        <v>43</v>
      </c>
      <c r="F5" s="238" t="s">
        <v>1475</v>
      </c>
      <c r="H5" s="238">
        <v>8</v>
      </c>
      <c r="I5" s="238">
        <v>22</v>
      </c>
      <c r="K5" s="238">
        <v>18200946</v>
      </c>
      <c r="M5" s="238">
        <v>4</v>
      </c>
      <c r="N5" s="238">
        <v>8</v>
      </c>
      <c r="O5" s="238">
        <v>2018</v>
      </c>
      <c r="P5" s="238" t="s">
        <v>366</v>
      </c>
      <c r="Q5" s="238">
        <v>22</v>
      </c>
      <c r="R5" s="238" t="s">
        <v>369</v>
      </c>
      <c r="S5" s="238">
        <v>4</v>
      </c>
      <c r="T5" s="238">
        <v>0</v>
      </c>
      <c r="U5" s="238">
        <v>1</v>
      </c>
      <c r="W5" s="238">
        <v>75</v>
      </c>
      <c r="X5" s="238">
        <v>2</v>
      </c>
      <c r="Y5" s="238">
        <v>6</v>
      </c>
      <c r="Z5" s="238">
        <v>4</v>
      </c>
      <c r="AB5" s="238">
        <v>3</v>
      </c>
      <c r="AC5" s="238">
        <v>98</v>
      </c>
      <c r="AD5" s="238" t="s">
        <v>357</v>
      </c>
      <c r="AF5" s="238" t="s">
        <v>358</v>
      </c>
      <c r="AG5" s="238">
        <v>3</v>
      </c>
      <c r="AH5" s="238">
        <v>2</v>
      </c>
      <c r="AI5" s="238">
        <v>2</v>
      </c>
      <c r="AJ5" s="238">
        <v>3</v>
      </c>
      <c r="AK5" s="238">
        <v>21</v>
      </c>
      <c r="AL5" s="238">
        <v>29</v>
      </c>
      <c r="AM5" s="238" t="s">
        <v>354</v>
      </c>
      <c r="AN5" s="238">
        <v>5</v>
      </c>
      <c r="AO5" s="238">
        <v>75</v>
      </c>
      <c r="AP5" s="238">
        <v>62</v>
      </c>
      <c r="AS5" s="238">
        <v>15</v>
      </c>
      <c r="AT5" s="238">
        <v>9</v>
      </c>
      <c r="AU5" s="238">
        <v>55</v>
      </c>
      <c r="AV5" s="238">
        <v>13</v>
      </c>
      <c r="AW5" s="238">
        <v>21</v>
      </c>
      <c r="CT5" s="238">
        <v>409169.42680552002</v>
      </c>
      <c r="CU5" s="238">
        <v>4957713.9192278404</v>
      </c>
      <c r="CV5" s="238">
        <v>44.767050269999999</v>
      </c>
      <c r="CW5" s="238">
        <v>-94.147806340000002</v>
      </c>
      <c r="CX5" s="238" t="s">
        <v>359</v>
      </c>
      <c r="CY5" s="238" t="s">
        <v>1481</v>
      </c>
    </row>
    <row r="6" spans="1:103" x14ac:dyDescent="0.25">
      <c r="A6" s="238">
        <v>10975089</v>
      </c>
      <c r="B6" s="238">
        <v>2</v>
      </c>
      <c r="C6" s="238">
        <v>212</v>
      </c>
      <c r="D6" s="238">
        <v>120.605</v>
      </c>
      <c r="E6" s="238">
        <v>43</v>
      </c>
      <c r="F6" s="238" t="s">
        <v>1475</v>
      </c>
      <c r="H6" s="238">
        <v>8</v>
      </c>
      <c r="I6" s="238">
        <v>22</v>
      </c>
      <c r="K6" s="238">
        <v>14200673</v>
      </c>
      <c r="L6" s="238">
        <v>141570113</v>
      </c>
      <c r="M6" s="238">
        <v>5</v>
      </c>
      <c r="N6" s="238">
        <v>5</v>
      </c>
      <c r="O6" s="238">
        <v>2014</v>
      </c>
      <c r="P6" s="238" t="s">
        <v>361</v>
      </c>
      <c r="Q6" s="238">
        <v>5</v>
      </c>
      <c r="R6" s="238" t="s">
        <v>369</v>
      </c>
      <c r="S6" s="238">
        <v>5</v>
      </c>
      <c r="T6" s="238">
        <v>0</v>
      </c>
      <c r="U6" s="238">
        <v>1</v>
      </c>
      <c r="V6" s="238">
        <v>7</v>
      </c>
      <c r="W6" s="238">
        <v>83</v>
      </c>
      <c r="X6" s="238">
        <v>2</v>
      </c>
      <c r="Y6" s="238">
        <v>2</v>
      </c>
      <c r="Z6" s="238">
        <v>1</v>
      </c>
      <c r="AB6" s="238">
        <v>1</v>
      </c>
      <c r="AC6" s="238">
        <v>98</v>
      </c>
      <c r="AD6" s="238" t="s">
        <v>376</v>
      </c>
      <c r="AE6" s="238" t="s">
        <v>1482</v>
      </c>
      <c r="AF6" s="238" t="s">
        <v>358</v>
      </c>
      <c r="AG6" s="238">
        <v>3</v>
      </c>
      <c r="AH6" s="238">
        <v>2</v>
      </c>
      <c r="AI6" s="238">
        <v>44</v>
      </c>
      <c r="AJ6" s="238">
        <v>3</v>
      </c>
      <c r="AK6" s="238">
        <v>21</v>
      </c>
      <c r="AL6" s="238">
        <v>30</v>
      </c>
      <c r="AM6" s="238" t="s">
        <v>354</v>
      </c>
      <c r="AN6" s="238">
        <v>5</v>
      </c>
      <c r="AO6" s="238">
        <v>72</v>
      </c>
      <c r="AS6" s="238">
        <v>3</v>
      </c>
      <c r="AT6" s="238">
        <v>98</v>
      </c>
      <c r="AU6" s="238">
        <v>65</v>
      </c>
      <c r="AV6" s="238">
        <v>11</v>
      </c>
      <c r="AW6" s="238">
        <v>21</v>
      </c>
      <c r="CT6" s="238">
        <v>410075</v>
      </c>
      <c r="CU6" s="238">
        <v>4957683</v>
      </c>
      <c r="CV6" s="238">
        <v>44.766889599999999</v>
      </c>
      <c r="CW6" s="238">
        <v>-94.136355699999996</v>
      </c>
      <c r="CX6" s="238" t="s">
        <v>359</v>
      </c>
      <c r="CY6" s="238" t="s">
        <v>1483</v>
      </c>
    </row>
    <row r="7" spans="1:103" x14ac:dyDescent="0.25">
      <c r="A7" s="238">
        <v>10745392</v>
      </c>
      <c r="B7" s="238">
        <v>2</v>
      </c>
      <c r="C7" s="238">
        <v>212</v>
      </c>
      <c r="D7" s="238">
        <v>120.798</v>
      </c>
      <c r="E7" s="238">
        <v>43</v>
      </c>
      <c r="F7" s="238" t="s">
        <v>1475</v>
      </c>
      <c r="H7" s="238">
        <v>8</v>
      </c>
      <c r="I7" s="238">
        <v>22</v>
      </c>
      <c r="L7" s="238">
        <v>112660076</v>
      </c>
      <c r="M7" s="238">
        <v>8</v>
      </c>
      <c r="N7" s="238">
        <v>19</v>
      </c>
      <c r="O7" s="238">
        <v>2011</v>
      </c>
      <c r="P7" s="238" t="s">
        <v>362</v>
      </c>
      <c r="Q7" s="238">
        <v>6</v>
      </c>
      <c r="S7" s="238">
        <v>5</v>
      </c>
      <c r="T7" s="238">
        <v>0</v>
      </c>
      <c r="U7" s="238">
        <v>1</v>
      </c>
      <c r="V7" s="238">
        <v>8</v>
      </c>
      <c r="W7" s="238">
        <v>16</v>
      </c>
      <c r="Y7" s="238">
        <v>2</v>
      </c>
      <c r="Z7" s="238">
        <v>1</v>
      </c>
      <c r="AB7" s="238">
        <v>1</v>
      </c>
      <c r="AC7" s="238">
        <v>98</v>
      </c>
      <c r="AF7" s="238" t="s">
        <v>358</v>
      </c>
      <c r="AG7" s="238">
        <v>4</v>
      </c>
      <c r="AH7" s="238">
        <v>2</v>
      </c>
      <c r="AI7" s="238">
        <v>2</v>
      </c>
      <c r="AJ7" s="238">
        <v>4</v>
      </c>
      <c r="AK7" s="238">
        <v>21</v>
      </c>
      <c r="AL7" s="238">
        <v>61</v>
      </c>
      <c r="AM7" s="238" t="s">
        <v>363</v>
      </c>
      <c r="AT7" s="238">
        <v>90</v>
      </c>
      <c r="AU7" s="238">
        <v>55</v>
      </c>
      <c r="CT7" s="238">
        <v>410371</v>
      </c>
      <c r="CU7" s="238">
        <v>4957770</v>
      </c>
      <c r="CV7" s="238">
        <v>44.767709000000004</v>
      </c>
      <c r="CW7" s="238">
        <v>-94.132634600000003</v>
      </c>
      <c r="CX7" s="238" t="s">
        <v>359</v>
      </c>
    </row>
    <row r="8" spans="1:103" x14ac:dyDescent="0.25">
      <c r="A8" s="238">
        <v>10961835</v>
      </c>
      <c r="B8" s="238">
        <v>2</v>
      </c>
      <c r="C8" s="238">
        <v>212</v>
      </c>
      <c r="D8" s="238">
        <v>120.821</v>
      </c>
      <c r="E8" s="238">
        <v>43</v>
      </c>
      <c r="F8" s="238" t="s">
        <v>1475</v>
      </c>
      <c r="H8" s="238">
        <v>8</v>
      </c>
      <c r="I8" s="238">
        <v>22</v>
      </c>
      <c r="K8" s="238">
        <v>14000244</v>
      </c>
      <c r="L8" s="238">
        <v>140200065</v>
      </c>
      <c r="M8" s="238">
        <v>1</v>
      </c>
      <c r="N8" s="238">
        <v>20</v>
      </c>
      <c r="O8" s="238">
        <v>2014</v>
      </c>
      <c r="P8" s="238" t="s">
        <v>361</v>
      </c>
      <c r="Q8" s="238">
        <v>12</v>
      </c>
      <c r="R8" s="238" t="s">
        <v>196</v>
      </c>
      <c r="S8" s="238">
        <v>5</v>
      </c>
      <c r="T8" s="238">
        <v>0</v>
      </c>
      <c r="U8" s="238">
        <v>1</v>
      </c>
      <c r="V8" s="238">
        <v>6</v>
      </c>
      <c r="W8" s="238">
        <v>53</v>
      </c>
      <c r="X8" s="238">
        <v>4</v>
      </c>
      <c r="Y8" s="238">
        <v>1</v>
      </c>
      <c r="Z8" s="238">
        <v>4</v>
      </c>
      <c r="AA8" s="238">
        <v>4</v>
      </c>
      <c r="AB8" s="238">
        <v>3</v>
      </c>
      <c r="AC8" s="238">
        <v>98</v>
      </c>
      <c r="AD8" s="238" t="s">
        <v>1484</v>
      </c>
      <c r="AF8" s="238" t="s">
        <v>358</v>
      </c>
      <c r="AG8" s="238">
        <v>3</v>
      </c>
      <c r="AH8" s="238">
        <v>2</v>
      </c>
      <c r="AI8" s="238">
        <v>2</v>
      </c>
      <c r="AJ8" s="238">
        <v>3</v>
      </c>
      <c r="AK8" s="238">
        <v>27</v>
      </c>
      <c r="AL8" s="238">
        <v>59</v>
      </c>
      <c r="AM8" s="238" t="s">
        <v>363</v>
      </c>
      <c r="AN8" s="238">
        <v>5</v>
      </c>
      <c r="AS8" s="238">
        <v>11</v>
      </c>
      <c r="AT8" s="238">
        <v>22</v>
      </c>
      <c r="AU8" s="238">
        <v>65</v>
      </c>
      <c r="AV8" s="238">
        <v>10</v>
      </c>
      <c r="AW8" s="238">
        <v>21</v>
      </c>
      <c r="CT8" s="238">
        <v>410405</v>
      </c>
      <c r="CU8" s="238">
        <v>4957784</v>
      </c>
      <c r="CV8" s="238">
        <v>44.767840900000003</v>
      </c>
      <c r="CW8" s="238">
        <v>-94.132209700000004</v>
      </c>
      <c r="CX8" s="238" t="s">
        <v>359</v>
      </c>
      <c r="CY8" s="238" t="s">
        <v>1485</v>
      </c>
    </row>
    <row r="9" spans="1:103" x14ac:dyDescent="0.25">
      <c r="A9" s="238">
        <v>819732</v>
      </c>
      <c r="B9" s="238">
        <v>2</v>
      </c>
      <c r="C9" s="238">
        <v>212</v>
      </c>
      <c r="D9" s="238">
        <v>120.82899999999999</v>
      </c>
      <c r="E9" s="238">
        <v>43</v>
      </c>
      <c r="F9" s="238" t="s">
        <v>1475</v>
      </c>
      <c r="H9" s="238">
        <v>8</v>
      </c>
      <c r="I9" s="238">
        <v>22</v>
      </c>
      <c r="K9" s="238">
        <v>20201551</v>
      </c>
      <c r="L9" s="238">
        <v>201970022</v>
      </c>
      <c r="M9" s="238">
        <v>7</v>
      </c>
      <c r="N9" s="238">
        <v>15</v>
      </c>
      <c r="O9" s="238">
        <v>2020</v>
      </c>
      <c r="P9" s="238" t="s">
        <v>355</v>
      </c>
      <c r="Q9" s="238">
        <v>9</v>
      </c>
      <c r="R9" s="238" t="s">
        <v>356</v>
      </c>
      <c r="S9" s="238">
        <v>4</v>
      </c>
      <c r="T9" s="238">
        <v>0</v>
      </c>
      <c r="U9" s="238">
        <v>2</v>
      </c>
      <c r="V9" s="238">
        <v>5</v>
      </c>
      <c r="W9" s="238">
        <v>10</v>
      </c>
      <c r="X9" s="238">
        <v>3</v>
      </c>
      <c r="Y9" s="238">
        <v>1</v>
      </c>
      <c r="Z9" s="238">
        <v>1</v>
      </c>
      <c r="AB9" s="238">
        <v>1</v>
      </c>
      <c r="AC9" s="238">
        <v>98</v>
      </c>
      <c r="AD9" s="238" t="s">
        <v>357</v>
      </c>
      <c r="AF9" s="238" t="s">
        <v>405</v>
      </c>
      <c r="AG9" s="238">
        <v>10</v>
      </c>
      <c r="AH9" s="238">
        <v>2</v>
      </c>
      <c r="AI9" s="238">
        <v>49</v>
      </c>
      <c r="AJ9" s="238">
        <v>4</v>
      </c>
      <c r="AK9" s="238">
        <v>21</v>
      </c>
      <c r="AL9" s="238">
        <v>62</v>
      </c>
      <c r="AM9" s="238" t="s">
        <v>354</v>
      </c>
      <c r="AN9" s="238">
        <v>5</v>
      </c>
      <c r="AO9" s="238">
        <v>65</v>
      </c>
      <c r="AS9" s="238">
        <v>15</v>
      </c>
      <c r="AT9" s="238">
        <v>23</v>
      </c>
      <c r="AU9" s="238">
        <v>55</v>
      </c>
      <c r="AV9" s="238">
        <v>11</v>
      </c>
      <c r="AW9" s="238">
        <v>21</v>
      </c>
      <c r="AX9" s="238">
        <v>2</v>
      </c>
      <c r="AY9" s="238">
        <v>3</v>
      </c>
      <c r="AZ9" s="238">
        <v>1</v>
      </c>
      <c r="BA9" s="238">
        <v>21</v>
      </c>
      <c r="BB9" s="238">
        <v>17</v>
      </c>
      <c r="BC9" s="238" t="s">
        <v>354</v>
      </c>
      <c r="BD9" s="238">
        <v>5</v>
      </c>
      <c r="BE9" s="238">
        <v>1</v>
      </c>
      <c r="BI9" s="238">
        <v>15</v>
      </c>
      <c r="BJ9" s="238">
        <v>20</v>
      </c>
      <c r="BK9" s="238">
        <v>30</v>
      </c>
      <c r="BL9" s="238">
        <v>11</v>
      </c>
      <c r="BM9" s="238">
        <v>21</v>
      </c>
      <c r="CT9" s="238">
        <v>410422.49597832601</v>
      </c>
      <c r="CU9" s="238">
        <v>4957811.2860892396</v>
      </c>
      <c r="CV9" s="238">
        <v>44.76808466</v>
      </c>
      <c r="CW9" s="238">
        <v>-94.131991799999994</v>
      </c>
      <c r="CX9" s="238" t="s">
        <v>359</v>
      </c>
      <c r="CY9" s="238" t="s">
        <v>1486</v>
      </c>
    </row>
    <row r="10" spans="1:103" x14ac:dyDescent="0.25">
      <c r="A10" s="238">
        <v>669660</v>
      </c>
      <c r="B10" s="238">
        <v>2</v>
      </c>
      <c r="C10" s="238">
        <v>212</v>
      </c>
      <c r="D10" s="238">
        <v>120.836</v>
      </c>
      <c r="E10" s="238">
        <v>43</v>
      </c>
      <c r="F10" s="238" t="s">
        <v>1475</v>
      </c>
      <c r="H10" s="238">
        <v>8</v>
      </c>
      <c r="I10" s="238">
        <v>22</v>
      </c>
      <c r="K10" s="238">
        <v>18203117</v>
      </c>
      <c r="M10" s="238">
        <v>12</v>
      </c>
      <c r="N10" s="238">
        <v>19</v>
      </c>
      <c r="O10" s="238">
        <v>2018</v>
      </c>
      <c r="P10" s="238" t="s">
        <v>355</v>
      </c>
      <c r="Q10" s="238">
        <v>17</v>
      </c>
      <c r="R10" s="238" t="s">
        <v>196</v>
      </c>
      <c r="S10" s="238">
        <v>5</v>
      </c>
      <c r="T10" s="238">
        <v>0</v>
      </c>
      <c r="U10" s="238">
        <v>2</v>
      </c>
      <c r="V10" s="238">
        <v>5</v>
      </c>
      <c r="W10" s="238">
        <v>10</v>
      </c>
      <c r="X10" s="238">
        <v>3</v>
      </c>
      <c r="Y10" s="238">
        <v>4</v>
      </c>
      <c r="Z10" s="238">
        <v>2</v>
      </c>
      <c r="AB10" s="238">
        <v>1</v>
      </c>
      <c r="AC10" s="238">
        <v>98</v>
      </c>
      <c r="AD10" s="238" t="s">
        <v>357</v>
      </c>
      <c r="AF10" s="238" t="s">
        <v>405</v>
      </c>
      <c r="AG10" s="238">
        <v>10</v>
      </c>
      <c r="AH10" s="238">
        <v>2</v>
      </c>
      <c r="AI10" s="238">
        <v>2</v>
      </c>
      <c r="AJ10" s="238">
        <v>2</v>
      </c>
      <c r="AK10" s="238">
        <v>23</v>
      </c>
      <c r="AL10" s="238">
        <v>20</v>
      </c>
      <c r="AM10" s="238" t="s">
        <v>363</v>
      </c>
      <c r="AN10" s="238">
        <v>5</v>
      </c>
      <c r="AO10" s="238">
        <v>74</v>
      </c>
      <c r="AP10" s="238">
        <v>65</v>
      </c>
      <c r="AS10" s="238">
        <v>15</v>
      </c>
      <c r="AT10" s="238">
        <v>23</v>
      </c>
      <c r="AU10" s="238">
        <v>30</v>
      </c>
      <c r="AV10" s="238">
        <v>11</v>
      </c>
      <c r="AW10" s="238">
        <v>21</v>
      </c>
      <c r="AX10" s="238">
        <v>2</v>
      </c>
      <c r="AY10" s="238">
        <v>3</v>
      </c>
      <c r="AZ10" s="238">
        <v>4</v>
      </c>
      <c r="BA10" s="238">
        <v>21</v>
      </c>
      <c r="BB10" s="238">
        <v>61</v>
      </c>
      <c r="BC10" s="238" t="s">
        <v>354</v>
      </c>
      <c r="BD10" s="238">
        <v>5</v>
      </c>
      <c r="BE10" s="238">
        <v>1</v>
      </c>
      <c r="BI10" s="238">
        <v>15</v>
      </c>
      <c r="BJ10" s="238">
        <v>23</v>
      </c>
      <c r="BK10" s="238">
        <v>55</v>
      </c>
      <c r="BL10" s="238">
        <v>11</v>
      </c>
      <c r="BM10" s="238">
        <v>21</v>
      </c>
      <c r="CT10" s="238">
        <v>410435.19600372599</v>
      </c>
      <c r="CU10" s="238">
        <v>4957807.0527474396</v>
      </c>
      <c r="CV10" s="238">
        <v>44.768048149999998</v>
      </c>
      <c r="CW10" s="238">
        <v>-94.131830600000001</v>
      </c>
      <c r="CX10" s="238" t="s">
        <v>359</v>
      </c>
      <c r="CY10" s="238" t="s">
        <v>1487</v>
      </c>
    </row>
    <row r="11" spans="1:103" x14ac:dyDescent="0.25">
      <c r="A11" s="238">
        <v>784525</v>
      </c>
      <c r="B11" s="238">
        <v>2</v>
      </c>
      <c r="C11" s="238">
        <v>212</v>
      </c>
      <c r="D11" s="238">
        <v>120.843</v>
      </c>
      <c r="E11" s="238">
        <v>43</v>
      </c>
      <c r="F11" s="238" t="s">
        <v>1475</v>
      </c>
      <c r="H11" s="238">
        <v>8</v>
      </c>
      <c r="I11" s="238">
        <v>22</v>
      </c>
      <c r="K11" s="238">
        <v>20200284</v>
      </c>
      <c r="L11" s="238">
        <v>200290184</v>
      </c>
      <c r="M11" s="238">
        <v>1</v>
      </c>
      <c r="N11" s="238">
        <v>29</v>
      </c>
      <c r="O11" s="238">
        <v>2020</v>
      </c>
      <c r="P11" s="238" t="s">
        <v>355</v>
      </c>
      <c r="Q11" s="238">
        <v>18</v>
      </c>
      <c r="R11" s="238" t="s">
        <v>356</v>
      </c>
      <c r="S11" s="238">
        <v>4</v>
      </c>
      <c r="T11" s="238">
        <v>0</v>
      </c>
      <c r="U11" s="238">
        <v>3</v>
      </c>
      <c r="V11" s="238">
        <v>5</v>
      </c>
      <c r="W11" s="238">
        <v>10</v>
      </c>
      <c r="X11" s="238">
        <v>3</v>
      </c>
      <c r="Y11" s="238">
        <v>4</v>
      </c>
      <c r="Z11" s="238">
        <v>2</v>
      </c>
      <c r="AB11" s="238">
        <v>1</v>
      </c>
      <c r="AC11" s="238">
        <v>98</v>
      </c>
      <c r="AD11" s="238" t="s">
        <v>357</v>
      </c>
      <c r="AF11" s="238" t="s">
        <v>358</v>
      </c>
      <c r="AG11" s="238">
        <v>10</v>
      </c>
      <c r="AH11" s="238">
        <v>2</v>
      </c>
      <c r="AI11" s="238">
        <v>2</v>
      </c>
      <c r="AJ11" s="238">
        <v>4</v>
      </c>
      <c r="AK11" s="238">
        <v>21</v>
      </c>
      <c r="AL11" s="238">
        <v>54</v>
      </c>
      <c r="AM11" s="238" t="s">
        <v>354</v>
      </c>
      <c r="AN11" s="238">
        <v>5</v>
      </c>
      <c r="AO11" s="238">
        <v>90</v>
      </c>
      <c r="AS11" s="238">
        <v>15</v>
      </c>
      <c r="AT11" s="238">
        <v>23</v>
      </c>
      <c r="AU11" s="238">
        <v>55</v>
      </c>
      <c r="AV11" s="238">
        <v>11</v>
      </c>
      <c r="AW11" s="238">
        <v>21</v>
      </c>
      <c r="AX11" s="238">
        <v>2</v>
      </c>
      <c r="AY11" s="238">
        <v>2</v>
      </c>
      <c r="AZ11" s="238">
        <v>2</v>
      </c>
      <c r="BA11" s="238">
        <v>24</v>
      </c>
      <c r="BB11" s="238">
        <v>57</v>
      </c>
      <c r="BC11" s="238" t="s">
        <v>363</v>
      </c>
      <c r="BD11" s="238">
        <v>5</v>
      </c>
      <c r="BE11" s="238">
        <v>1</v>
      </c>
      <c r="BI11" s="238">
        <v>15</v>
      </c>
      <c r="BJ11" s="238">
        <v>23</v>
      </c>
      <c r="BK11" s="238">
        <v>30</v>
      </c>
      <c r="BL11" s="238">
        <v>11</v>
      </c>
      <c r="BM11" s="238">
        <v>21</v>
      </c>
      <c r="BN11" s="238">
        <v>2</v>
      </c>
      <c r="BO11" s="238">
        <v>4</v>
      </c>
      <c r="BP11" s="238">
        <v>3</v>
      </c>
      <c r="BQ11" s="238">
        <v>90</v>
      </c>
      <c r="BR11" s="238">
        <v>61</v>
      </c>
      <c r="BS11" s="238" t="s">
        <v>354</v>
      </c>
      <c r="BT11" s="238">
        <v>5</v>
      </c>
      <c r="BU11" s="238">
        <v>1</v>
      </c>
      <c r="BY11" s="238">
        <v>15</v>
      </c>
      <c r="BZ11" s="238">
        <v>23</v>
      </c>
      <c r="CA11" s="238">
        <v>55</v>
      </c>
      <c r="CB11" s="238">
        <v>11</v>
      </c>
      <c r="CC11" s="238">
        <v>21</v>
      </c>
      <c r="CT11" s="238">
        <v>410435.19600372599</v>
      </c>
      <c r="CU11" s="238">
        <v>4957802.8194056395</v>
      </c>
      <c r="CV11" s="238">
        <v>44.76801004</v>
      </c>
      <c r="CW11" s="238">
        <v>-94.131829850000003</v>
      </c>
      <c r="CX11" s="238" t="s">
        <v>359</v>
      </c>
      <c r="CY11" s="238" t="s">
        <v>1488</v>
      </c>
    </row>
    <row r="12" spans="1:103" x14ac:dyDescent="0.25">
      <c r="A12" s="238">
        <v>346260</v>
      </c>
      <c r="B12" s="238">
        <v>2</v>
      </c>
      <c r="C12" s="238">
        <v>212</v>
      </c>
      <c r="D12" s="238">
        <v>120.849</v>
      </c>
      <c r="E12" s="238">
        <v>43</v>
      </c>
      <c r="F12" s="238" t="s">
        <v>1475</v>
      </c>
      <c r="H12" s="238">
        <v>8</v>
      </c>
      <c r="I12" s="238">
        <v>22</v>
      </c>
      <c r="K12" s="238">
        <v>16200852</v>
      </c>
      <c r="M12" s="238">
        <v>4</v>
      </c>
      <c r="N12" s="238">
        <v>30</v>
      </c>
      <c r="O12" s="238">
        <v>2016</v>
      </c>
      <c r="P12" s="238" t="s">
        <v>364</v>
      </c>
      <c r="Q12" s="238">
        <v>18</v>
      </c>
      <c r="S12" s="238">
        <v>3</v>
      </c>
      <c r="T12" s="238">
        <v>0</v>
      </c>
      <c r="U12" s="238">
        <v>2</v>
      </c>
      <c r="V12" s="238">
        <v>5</v>
      </c>
      <c r="W12" s="238">
        <v>10</v>
      </c>
      <c r="X12" s="238">
        <v>3</v>
      </c>
      <c r="Y12" s="238">
        <v>1</v>
      </c>
      <c r="Z12" s="238">
        <v>1</v>
      </c>
      <c r="AB12" s="238">
        <v>1</v>
      </c>
      <c r="AC12" s="238">
        <v>98</v>
      </c>
      <c r="AD12" s="238" t="s">
        <v>357</v>
      </c>
      <c r="AE12" s="238" t="s">
        <v>1482</v>
      </c>
      <c r="AF12" s="238" t="s">
        <v>405</v>
      </c>
      <c r="AG12" s="238">
        <v>10</v>
      </c>
      <c r="AH12" s="238">
        <v>2</v>
      </c>
      <c r="AI12" s="238">
        <v>4</v>
      </c>
      <c r="AJ12" s="238">
        <v>3</v>
      </c>
      <c r="AK12" s="238">
        <v>21</v>
      </c>
      <c r="AL12" s="238">
        <v>33</v>
      </c>
      <c r="AM12" s="238" t="s">
        <v>363</v>
      </c>
      <c r="AN12" s="238">
        <v>5</v>
      </c>
      <c r="AO12" s="238">
        <v>64</v>
      </c>
      <c r="AS12" s="238">
        <v>14</v>
      </c>
      <c r="AT12" s="238">
        <v>23</v>
      </c>
      <c r="AU12" s="238">
        <v>55</v>
      </c>
      <c r="AV12" s="238">
        <v>11</v>
      </c>
      <c r="AW12" s="238">
        <v>21</v>
      </c>
      <c r="AX12" s="238">
        <v>2</v>
      </c>
      <c r="AY12" s="238">
        <v>3</v>
      </c>
      <c r="AZ12" s="238">
        <v>2</v>
      </c>
      <c r="BA12" s="238">
        <v>21</v>
      </c>
      <c r="BB12" s="238">
        <v>53</v>
      </c>
      <c r="BC12" s="238" t="s">
        <v>354</v>
      </c>
      <c r="BD12" s="238">
        <v>5</v>
      </c>
      <c r="BE12" s="238">
        <v>1</v>
      </c>
      <c r="BI12" s="238">
        <v>15</v>
      </c>
      <c r="BJ12" s="238">
        <v>23</v>
      </c>
      <c r="BK12" s="238">
        <v>30</v>
      </c>
      <c r="BL12" s="238">
        <v>11</v>
      </c>
      <c r="BM12" s="238">
        <v>21</v>
      </c>
      <c r="CT12" s="238">
        <v>410422.49597832601</v>
      </c>
      <c r="CU12" s="238">
        <v>4957802.8194056395</v>
      </c>
      <c r="CV12" s="238">
        <v>44.768008450000004</v>
      </c>
      <c r="CW12" s="238">
        <v>-94.131990310000006</v>
      </c>
      <c r="CX12" s="238" t="s">
        <v>359</v>
      </c>
      <c r="CY12" s="238" t="s">
        <v>1489</v>
      </c>
    </row>
    <row r="13" spans="1:103" x14ac:dyDescent="0.25">
      <c r="A13" s="238">
        <v>10845790</v>
      </c>
      <c r="B13" s="238">
        <v>2</v>
      </c>
      <c r="C13" s="238">
        <v>212</v>
      </c>
      <c r="D13" s="238">
        <v>120.854</v>
      </c>
      <c r="E13" s="238">
        <v>43</v>
      </c>
      <c r="F13" s="238" t="s">
        <v>1475</v>
      </c>
      <c r="H13" s="238">
        <v>8</v>
      </c>
      <c r="I13" s="238">
        <v>22</v>
      </c>
      <c r="K13" s="238">
        <v>12201430</v>
      </c>
      <c r="L13" s="238">
        <v>123660224</v>
      </c>
      <c r="M13" s="238">
        <v>12</v>
      </c>
      <c r="N13" s="238">
        <v>14</v>
      </c>
      <c r="O13" s="238">
        <v>2012</v>
      </c>
      <c r="P13" s="238" t="s">
        <v>362</v>
      </c>
      <c r="Q13" s="238">
        <v>16</v>
      </c>
      <c r="R13" s="238" t="s">
        <v>369</v>
      </c>
      <c r="S13" s="238">
        <v>3</v>
      </c>
      <c r="T13" s="238">
        <v>0</v>
      </c>
      <c r="U13" s="238">
        <v>2</v>
      </c>
      <c r="V13" s="238">
        <v>5</v>
      </c>
      <c r="W13" s="238">
        <v>10</v>
      </c>
      <c r="X13" s="238">
        <v>3</v>
      </c>
      <c r="Y13" s="238">
        <v>4</v>
      </c>
      <c r="Z13" s="238">
        <v>2</v>
      </c>
      <c r="AB13" s="238">
        <v>1</v>
      </c>
      <c r="AC13" s="238">
        <v>98</v>
      </c>
      <c r="AD13" s="238" t="s">
        <v>376</v>
      </c>
      <c r="AE13" s="238" t="s">
        <v>1490</v>
      </c>
      <c r="AF13" s="238" t="s">
        <v>358</v>
      </c>
      <c r="AG13" s="238">
        <v>10</v>
      </c>
      <c r="AH13" s="238">
        <v>2</v>
      </c>
      <c r="AI13" s="238">
        <v>2</v>
      </c>
      <c r="AJ13" s="238">
        <v>4</v>
      </c>
      <c r="AK13" s="238">
        <v>21</v>
      </c>
      <c r="AL13" s="238">
        <v>36</v>
      </c>
      <c r="AM13" s="238" t="s">
        <v>354</v>
      </c>
      <c r="AN13" s="238">
        <v>5</v>
      </c>
      <c r="AS13" s="238">
        <v>4</v>
      </c>
      <c r="AT13" s="238">
        <v>1</v>
      </c>
      <c r="AU13" s="238">
        <v>65</v>
      </c>
      <c r="AV13" s="238">
        <v>11</v>
      </c>
      <c r="AW13" s="238">
        <v>21</v>
      </c>
      <c r="AX13" s="238">
        <v>2</v>
      </c>
      <c r="AY13" s="238">
        <v>2</v>
      </c>
      <c r="AZ13" s="238">
        <v>1</v>
      </c>
      <c r="BA13" s="238">
        <v>21</v>
      </c>
      <c r="BB13" s="238">
        <v>61</v>
      </c>
      <c r="BC13" s="238" t="s">
        <v>354</v>
      </c>
      <c r="BD13" s="238">
        <v>5</v>
      </c>
      <c r="BI13" s="238">
        <v>4</v>
      </c>
      <c r="BJ13" s="238">
        <v>1</v>
      </c>
      <c r="BK13" s="238">
        <v>65</v>
      </c>
      <c r="BL13" s="238">
        <v>11</v>
      </c>
      <c r="BM13" s="238">
        <v>21</v>
      </c>
      <c r="CT13" s="238">
        <v>410453</v>
      </c>
      <c r="CU13" s="238">
        <v>4957805</v>
      </c>
      <c r="CV13" s="238">
        <v>44.768028899999997</v>
      </c>
      <c r="CW13" s="238">
        <v>-94.131604199999998</v>
      </c>
      <c r="CX13" s="238" t="s">
        <v>359</v>
      </c>
      <c r="CY13" s="238" t="s">
        <v>1491</v>
      </c>
    </row>
    <row r="14" spans="1:103" x14ac:dyDescent="0.25">
      <c r="A14" s="238">
        <v>10878848</v>
      </c>
      <c r="B14" s="238">
        <v>2</v>
      </c>
      <c r="C14" s="238">
        <v>212</v>
      </c>
      <c r="D14" s="238">
        <v>120.854</v>
      </c>
      <c r="E14" s="238">
        <v>43</v>
      </c>
      <c r="F14" s="238" t="s">
        <v>1475</v>
      </c>
      <c r="H14" s="238">
        <v>8</v>
      </c>
      <c r="I14" s="238">
        <v>22</v>
      </c>
      <c r="K14" s="238">
        <v>13200088</v>
      </c>
      <c r="L14" s="238">
        <v>130290357</v>
      </c>
      <c r="M14" s="238">
        <v>1</v>
      </c>
      <c r="N14" s="238">
        <v>24</v>
      </c>
      <c r="O14" s="238">
        <v>2013</v>
      </c>
      <c r="P14" s="238" t="s">
        <v>384</v>
      </c>
      <c r="Q14" s="238">
        <v>17</v>
      </c>
      <c r="R14" s="238" t="s">
        <v>356</v>
      </c>
      <c r="S14" s="238">
        <v>5</v>
      </c>
      <c r="T14" s="238">
        <v>0</v>
      </c>
      <c r="U14" s="238">
        <v>2</v>
      </c>
      <c r="V14" s="238">
        <v>5</v>
      </c>
      <c r="W14" s="238">
        <v>10</v>
      </c>
      <c r="X14" s="238">
        <v>3</v>
      </c>
      <c r="Y14" s="238">
        <v>4</v>
      </c>
      <c r="Z14" s="238">
        <v>1</v>
      </c>
      <c r="AB14" s="238">
        <v>1</v>
      </c>
      <c r="AC14" s="238">
        <v>98</v>
      </c>
      <c r="AD14" s="238" t="s">
        <v>376</v>
      </c>
      <c r="AE14" s="238" t="s">
        <v>1490</v>
      </c>
      <c r="AF14" s="238" t="s">
        <v>358</v>
      </c>
      <c r="AG14" s="238">
        <v>10</v>
      </c>
      <c r="AH14" s="238">
        <v>2</v>
      </c>
      <c r="AI14" s="238">
        <v>3</v>
      </c>
      <c r="AJ14" s="238">
        <v>4</v>
      </c>
      <c r="AK14" s="238">
        <v>21</v>
      </c>
      <c r="AL14" s="238">
        <v>50</v>
      </c>
      <c r="AM14" s="238" t="s">
        <v>354</v>
      </c>
      <c r="AN14" s="238">
        <v>5</v>
      </c>
      <c r="AO14" s="238">
        <v>4</v>
      </c>
      <c r="AS14" s="238">
        <v>4</v>
      </c>
      <c r="AT14" s="238">
        <v>1</v>
      </c>
      <c r="AU14" s="238">
        <v>65</v>
      </c>
      <c r="AV14" s="238">
        <v>11</v>
      </c>
      <c r="AW14" s="238">
        <v>21</v>
      </c>
      <c r="AX14" s="238">
        <v>2</v>
      </c>
      <c r="AY14" s="238">
        <v>2</v>
      </c>
      <c r="AZ14" s="238">
        <v>2</v>
      </c>
      <c r="BA14" s="238">
        <v>24</v>
      </c>
      <c r="BB14" s="238">
        <v>48</v>
      </c>
      <c r="BC14" s="238" t="s">
        <v>354</v>
      </c>
      <c r="BD14" s="238">
        <v>5</v>
      </c>
      <c r="BE14" s="238">
        <v>1</v>
      </c>
      <c r="BI14" s="238">
        <v>4</v>
      </c>
      <c r="BJ14" s="238">
        <v>1</v>
      </c>
      <c r="BK14" s="238">
        <v>65</v>
      </c>
      <c r="BL14" s="238">
        <v>11</v>
      </c>
      <c r="BM14" s="238">
        <v>21</v>
      </c>
      <c r="CT14" s="238">
        <v>410453</v>
      </c>
      <c r="CU14" s="238">
        <v>4957805</v>
      </c>
      <c r="CV14" s="238">
        <v>44.768028899999997</v>
      </c>
      <c r="CW14" s="238">
        <v>-94.131604199999998</v>
      </c>
      <c r="CX14" s="238" t="s">
        <v>359</v>
      </c>
      <c r="CY14" s="238" t="s">
        <v>1492</v>
      </c>
    </row>
    <row r="15" spans="1:103" x14ac:dyDescent="0.25">
      <c r="A15" s="238">
        <v>10906884</v>
      </c>
      <c r="B15" s="238">
        <v>2</v>
      </c>
      <c r="C15" s="238">
        <v>212</v>
      </c>
      <c r="D15" s="238">
        <v>120.854</v>
      </c>
      <c r="E15" s="238">
        <v>43</v>
      </c>
      <c r="F15" s="238" t="s">
        <v>1475</v>
      </c>
      <c r="H15" s="238">
        <v>8</v>
      </c>
      <c r="I15" s="238">
        <v>22</v>
      </c>
      <c r="K15" s="238">
        <v>13201347</v>
      </c>
      <c r="L15" s="238">
        <v>133190203</v>
      </c>
      <c r="M15" s="238">
        <v>11</v>
      </c>
      <c r="N15" s="238">
        <v>5</v>
      </c>
      <c r="O15" s="238">
        <v>2013</v>
      </c>
      <c r="P15" s="238" t="s">
        <v>368</v>
      </c>
      <c r="Q15" s="238">
        <v>13</v>
      </c>
      <c r="R15" s="238" t="s">
        <v>369</v>
      </c>
      <c r="S15" s="238">
        <v>4</v>
      </c>
      <c r="T15" s="238">
        <v>0</v>
      </c>
      <c r="U15" s="238">
        <v>2</v>
      </c>
      <c r="V15" s="238">
        <v>5</v>
      </c>
      <c r="W15" s="238">
        <v>10</v>
      </c>
      <c r="X15" s="238">
        <v>3</v>
      </c>
      <c r="Y15" s="238">
        <v>1</v>
      </c>
      <c r="Z15" s="238">
        <v>2</v>
      </c>
      <c r="AB15" s="238">
        <v>1</v>
      </c>
      <c r="AC15" s="238">
        <v>98</v>
      </c>
      <c r="AD15" s="238" t="s">
        <v>376</v>
      </c>
      <c r="AE15" s="238" t="s">
        <v>1493</v>
      </c>
      <c r="AF15" s="238" t="s">
        <v>358</v>
      </c>
      <c r="AG15" s="238">
        <v>10</v>
      </c>
      <c r="AH15" s="238">
        <v>2</v>
      </c>
      <c r="AI15" s="238">
        <v>3</v>
      </c>
      <c r="AJ15" s="238">
        <v>1</v>
      </c>
      <c r="AK15" s="238">
        <v>21</v>
      </c>
      <c r="AL15" s="238">
        <v>81</v>
      </c>
      <c r="AM15" s="238" t="s">
        <v>354</v>
      </c>
      <c r="AN15" s="238">
        <v>5</v>
      </c>
      <c r="AO15" s="238">
        <v>1</v>
      </c>
      <c r="AS15" s="238">
        <v>3</v>
      </c>
      <c r="AT15" s="238">
        <v>1</v>
      </c>
      <c r="AU15" s="238">
        <v>65</v>
      </c>
      <c r="AV15" s="238">
        <v>11</v>
      </c>
      <c r="AW15" s="238">
        <v>21</v>
      </c>
      <c r="AX15" s="238">
        <v>2</v>
      </c>
      <c r="AY15" s="238">
        <v>2</v>
      </c>
      <c r="AZ15" s="238">
        <v>4</v>
      </c>
      <c r="BA15" s="238">
        <v>7</v>
      </c>
      <c r="BB15" s="238">
        <v>23</v>
      </c>
      <c r="BC15" s="238" t="s">
        <v>363</v>
      </c>
      <c r="BD15" s="238">
        <v>5</v>
      </c>
      <c r="BE15" s="238">
        <v>2</v>
      </c>
      <c r="BF15" s="238">
        <v>9</v>
      </c>
      <c r="BI15" s="238">
        <v>3</v>
      </c>
      <c r="BJ15" s="238">
        <v>1</v>
      </c>
      <c r="BK15" s="238">
        <v>65</v>
      </c>
      <c r="BL15" s="238">
        <v>11</v>
      </c>
      <c r="BM15" s="238">
        <v>21</v>
      </c>
      <c r="CT15" s="238">
        <v>410453</v>
      </c>
      <c r="CU15" s="238">
        <v>4957805</v>
      </c>
      <c r="CV15" s="238">
        <v>44.768028899999997</v>
      </c>
      <c r="CW15" s="238">
        <v>-94.131604199999998</v>
      </c>
      <c r="CX15" s="238" t="s">
        <v>359</v>
      </c>
      <c r="CY15" s="238" t="s">
        <v>1494</v>
      </c>
    </row>
    <row r="16" spans="1:103" x14ac:dyDescent="0.25">
      <c r="A16" s="238">
        <v>10972725</v>
      </c>
      <c r="B16" s="238">
        <v>2</v>
      </c>
      <c r="C16" s="238">
        <v>212</v>
      </c>
      <c r="D16" s="238">
        <v>120.854</v>
      </c>
      <c r="E16" s="238">
        <v>43</v>
      </c>
      <c r="F16" s="238" t="s">
        <v>1475</v>
      </c>
      <c r="H16" s="238">
        <v>8</v>
      </c>
      <c r="I16" s="238">
        <v>22</v>
      </c>
      <c r="K16" s="238">
        <v>14001398</v>
      </c>
      <c r="L16" s="238">
        <v>141080022</v>
      </c>
      <c r="M16" s="238">
        <v>4</v>
      </c>
      <c r="N16" s="238">
        <v>18</v>
      </c>
      <c r="O16" s="238">
        <v>2014</v>
      </c>
      <c r="P16" s="238" t="s">
        <v>362</v>
      </c>
      <c r="Q16" s="238">
        <v>4</v>
      </c>
      <c r="R16" s="238" t="s">
        <v>356</v>
      </c>
      <c r="S16" s="238">
        <v>5</v>
      </c>
      <c r="T16" s="238">
        <v>0</v>
      </c>
      <c r="U16" s="238">
        <v>1</v>
      </c>
      <c r="V16" s="238">
        <v>98</v>
      </c>
      <c r="W16" s="238">
        <v>16</v>
      </c>
      <c r="X16" s="238">
        <v>2</v>
      </c>
      <c r="Y16" s="238">
        <v>6</v>
      </c>
      <c r="Z16" s="238">
        <v>1</v>
      </c>
      <c r="AB16" s="238">
        <v>1</v>
      </c>
      <c r="AC16" s="238">
        <v>98</v>
      </c>
      <c r="AD16" s="238">
        <v>212</v>
      </c>
      <c r="AE16" s="238" t="s">
        <v>1484</v>
      </c>
      <c r="AF16" s="238" t="s">
        <v>358</v>
      </c>
      <c r="AG16" s="238">
        <v>4</v>
      </c>
      <c r="AH16" s="238">
        <v>2</v>
      </c>
      <c r="AI16" s="238">
        <v>2</v>
      </c>
      <c r="AJ16" s="238">
        <v>4</v>
      </c>
      <c r="AK16" s="238">
        <v>21</v>
      </c>
      <c r="AL16" s="238">
        <v>39</v>
      </c>
      <c r="AM16" s="238" t="s">
        <v>354</v>
      </c>
      <c r="AN16" s="238">
        <v>5</v>
      </c>
      <c r="AO16" s="238">
        <v>1</v>
      </c>
      <c r="AS16" s="238">
        <v>3</v>
      </c>
      <c r="AT16" s="238">
        <v>98</v>
      </c>
      <c r="AU16" s="238">
        <v>65</v>
      </c>
      <c r="AV16" s="238">
        <v>11</v>
      </c>
      <c r="AW16" s="238">
        <v>21</v>
      </c>
      <c r="CT16" s="238">
        <v>410453</v>
      </c>
      <c r="CU16" s="238">
        <v>4957805</v>
      </c>
      <c r="CV16" s="238">
        <v>44.768028899999997</v>
      </c>
      <c r="CW16" s="238">
        <v>-94.131604199999998</v>
      </c>
      <c r="CX16" s="238" t="s">
        <v>359</v>
      </c>
      <c r="CY16" s="238" t="s">
        <v>1495</v>
      </c>
    </row>
    <row r="17" spans="1:103" x14ac:dyDescent="0.25">
      <c r="A17" s="238">
        <v>10973102</v>
      </c>
      <c r="B17" s="238">
        <v>2</v>
      </c>
      <c r="C17" s="238">
        <v>212</v>
      </c>
      <c r="D17" s="238">
        <v>120.854</v>
      </c>
      <c r="E17" s="238">
        <v>43</v>
      </c>
      <c r="F17" s="238" t="s">
        <v>1475</v>
      </c>
      <c r="H17" s="238">
        <v>8</v>
      </c>
      <c r="I17" s="238">
        <v>22</v>
      </c>
      <c r="K17" s="238">
        <v>14001510</v>
      </c>
      <c r="L17" s="238">
        <v>141150138</v>
      </c>
      <c r="M17" s="238">
        <v>4</v>
      </c>
      <c r="N17" s="238">
        <v>25</v>
      </c>
      <c r="O17" s="238">
        <v>2014</v>
      </c>
      <c r="P17" s="238" t="s">
        <v>362</v>
      </c>
      <c r="Q17" s="238">
        <v>17</v>
      </c>
      <c r="S17" s="238">
        <v>5</v>
      </c>
      <c r="T17" s="238">
        <v>0</v>
      </c>
      <c r="U17" s="238">
        <v>2</v>
      </c>
      <c r="V17" s="238">
        <v>10</v>
      </c>
      <c r="W17" s="238">
        <v>10</v>
      </c>
      <c r="X17" s="238">
        <v>2</v>
      </c>
      <c r="Y17" s="238">
        <v>1</v>
      </c>
      <c r="Z17" s="238">
        <v>1</v>
      </c>
      <c r="AA17" s="238">
        <v>1</v>
      </c>
      <c r="AB17" s="238">
        <v>1</v>
      </c>
      <c r="AC17" s="238">
        <v>98</v>
      </c>
      <c r="AD17" s="238" t="s">
        <v>371</v>
      </c>
      <c r="AE17" s="238" t="s">
        <v>1496</v>
      </c>
      <c r="AF17" s="238" t="s">
        <v>358</v>
      </c>
      <c r="AG17" s="238">
        <v>5</v>
      </c>
      <c r="AH17" s="238">
        <v>2</v>
      </c>
      <c r="AI17" s="238">
        <v>2</v>
      </c>
      <c r="AJ17" s="238">
        <v>6</v>
      </c>
      <c r="AK17" s="238">
        <v>23</v>
      </c>
      <c r="AL17" s="238">
        <v>26</v>
      </c>
      <c r="AM17" s="238" t="s">
        <v>363</v>
      </c>
      <c r="AN17" s="238">
        <v>5</v>
      </c>
      <c r="AO17" s="238">
        <v>15</v>
      </c>
      <c r="AS17" s="238">
        <v>2</v>
      </c>
      <c r="AT17" s="238">
        <v>22</v>
      </c>
      <c r="AU17" s="238">
        <v>55</v>
      </c>
      <c r="AV17" s="238">
        <v>10</v>
      </c>
      <c r="AW17" s="238">
        <v>21</v>
      </c>
      <c r="AX17" s="238">
        <v>2</v>
      </c>
      <c r="AY17" s="238">
        <v>1</v>
      </c>
      <c r="AZ17" s="238">
        <v>6</v>
      </c>
      <c r="BA17" s="238">
        <v>23</v>
      </c>
      <c r="BB17" s="238">
        <v>49</v>
      </c>
      <c r="BC17" s="238" t="s">
        <v>354</v>
      </c>
      <c r="BD17" s="238">
        <v>5</v>
      </c>
      <c r="BE17" s="238">
        <v>1</v>
      </c>
      <c r="BI17" s="238">
        <v>2</v>
      </c>
      <c r="BJ17" s="238">
        <v>22</v>
      </c>
      <c r="BK17" s="238">
        <v>55</v>
      </c>
      <c r="BL17" s="238">
        <v>10</v>
      </c>
      <c r="BM17" s="238">
        <v>21</v>
      </c>
      <c r="CT17" s="238">
        <v>410453</v>
      </c>
      <c r="CU17" s="238">
        <v>4957805</v>
      </c>
      <c r="CV17" s="238">
        <v>44.768028899999997</v>
      </c>
      <c r="CW17" s="238">
        <v>-94.131604199999998</v>
      </c>
      <c r="CX17" s="238" t="s">
        <v>359</v>
      </c>
      <c r="CY17" s="238" t="s">
        <v>1497</v>
      </c>
    </row>
    <row r="18" spans="1:103" x14ac:dyDescent="0.25">
      <c r="A18" s="238">
        <v>10977445</v>
      </c>
      <c r="B18" s="238">
        <v>2</v>
      </c>
      <c r="C18" s="238">
        <v>212</v>
      </c>
      <c r="D18" s="238">
        <v>120.854</v>
      </c>
      <c r="E18" s="238">
        <v>43</v>
      </c>
      <c r="F18" s="238" t="s">
        <v>1475</v>
      </c>
      <c r="H18" s="238">
        <v>8</v>
      </c>
      <c r="I18" s="238">
        <v>22</v>
      </c>
      <c r="K18" s="238">
        <v>14200980</v>
      </c>
      <c r="L18" s="238">
        <v>141980204</v>
      </c>
      <c r="M18" s="238">
        <v>7</v>
      </c>
      <c r="N18" s="238">
        <v>16</v>
      </c>
      <c r="O18" s="238">
        <v>2014</v>
      </c>
      <c r="P18" s="238" t="s">
        <v>355</v>
      </c>
      <c r="Q18" s="238">
        <v>12</v>
      </c>
      <c r="R18" s="238" t="s">
        <v>369</v>
      </c>
      <c r="S18" s="238">
        <v>5</v>
      </c>
      <c r="T18" s="238">
        <v>0</v>
      </c>
      <c r="U18" s="238">
        <v>2</v>
      </c>
      <c r="V18" s="238">
        <v>1</v>
      </c>
      <c r="W18" s="238">
        <v>10</v>
      </c>
      <c r="X18" s="238">
        <v>3</v>
      </c>
      <c r="Y18" s="238">
        <v>1</v>
      </c>
      <c r="Z18" s="238">
        <v>1</v>
      </c>
      <c r="AB18" s="238">
        <v>1</v>
      </c>
      <c r="AC18" s="238">
        <v>98</v>
      </c>
      <c r="AD18" s="238" t="s">
        <v>376</v>
      </c>
      <c r="AE18" s="238" t="s">
        <v>1490</v>
      </c>
      <c r="AF18" s="238" t="s">
        <v>358</v>
      </c>
      <c r="AG18" s="238">
        <v>7</v>
      </c>
      <c r="AH18" s="238">
        <v>2</v>
      </c>
      <c r="AI18" s="238">
        <v>3</v>
      </c>
      <c r="AJ18" s="238">
        <v>4</v>
      </c>
      <c r="AK18" s="238">
        <v>23</v>
      </c>
      <c r="AL18" s="238">
        <v>22</v>
      </c>
      <c r="AM18" s="238" t="s">
        <v>354</v>
      </c>
      <c r="AN18" s="238">
        <v>5</v>
      </c>
      <c r="AO18" s="238">
        <v>15</v>
      </c>
      <c r="AS18" s="238">
        <v>4</v>
      </c>
      <c r="AT18" s="238">
        <v>22</v>
      </c>
      <c r="AU18" s="238">
        <v>65</v>
      </c>
      <c r="AV18" s="238">
        <v>11</v>
      </c>
      <c r="AW18" s="238">
        <v>21</v>
      </c>
      <c r="AX18" s="238">
        <v>2</v>
      </c>
      <c r="AY18" s="238">
        <v>2</v>
      </c>
      <c r="AZ18" s="238">
        <v>4</v>
      </c>
      <c r="BA18" s="238">
        <v>8</v>
      </c>
      <c r="BB18" s="238">
        <v>40</v>
      </c>
      <c r="BC18" s="238" t="s">
        <v>363</v>
      </c>
      <c r="BD18" s="238">
        <v>5</v>
      </c>
      <c r="BE18" s="238">
        <v>1</v>
      </c>
      <c r="BI18" s="238">
        <v>4</v>
      </c>
      <c r="BJ18" s="238">
        <v>22</v>
      </c>
      <c r="BK18" s="238">
        <v>65</v>
      </c>
      <c r="BL18" s="238">
        <v>11</v>
      </c>
      <c r="BM18" s="238">
        <v>21</v>
      </c>
      <c r="CT18" s="238">
        <v>410453</v>
      </c>
      <c r="CU18" s="238">
        <v>4957805</v>
      </c>
      <c r="CV18" s="238">
        <v>44.768028899999997</v>
      </c>
      <c r="CW18" s="238">
        <v>-94.131604199999998</v>
      </c>
      <c r="CX18" s="238" t="s">
        <v>359</v>
      </c>
      <c r="CY18" s="238" t="s">
        <v>1498</v>
      </c>
    </row>
    <row r="19" spans="1:103" x14ac:dyDescent="0.25">
      <c r="A19" s="238">
        <v>10983085</v>
      </c>
      <c r="B19" s="238">
        <v>2</v>
      </c>
      <c r="C19" s="238">
        <v>212</v>
      </c>
      <c r="D19" s="238">
        <v>120.854</v>
      </c>
      <c r="E19" s="238">
        <v>43</v>
      </c>
      <c r="F19" s="238" t="s">
        <v>1475</v>
      </c>
      <c r="H19" s="238">
        <v>8</v>
      </c>
      <c r="I19" s="238">
        <v>22</v>
      </c>
      <c r="L19" s="238">
        <v>142480084</v>
      </c>
      <c r="M19" s="238">
        <v>8</v>
      </c>
      <c r="N19" s="238">
        <v>3</v>
      </c>
      <c r="O19" s="238">
        <v>2014</v>
      </c>
      <c r="P19" s="238" t="s">
        <v>366</v>
      </c>
      <c r="Q19" s="238">
        <v>15</v>
      </c>
      <c r="S19" s="238">
        <v>3</v>
      </c>
      <c r="T19" s="238">
        <v>0</v>
      </c>
      <c r="U19" s="238">
        <v>2</v>
      </c>
      <c r="V19" s="238">
        <v>5</v>
      </c>
      <c r="W19" s="238">
        <v>10</v>
      </c>
      <c r="Y19" s="238">
        <v>1</v>
      </c>
      <c r="Z19" s="238">
        <v>1</v>
      </c>
      <c r="AB19" s="238">
        <v>1</v>
      </c>
      <c r="AC19" s="238">
        <v>98</v>
      </c>
      <c r="AF19" s="238" t="s">
        <v>358</v>
      </c>
      <c r="AG19" s="238">
        <v>10</v>
      </c>
      <c r="AH19" s="238">
        <v>2</v>
      </c>
      <c r="AI19" s="238">
        <v>3</v>
      </c>
      <c r="AJ19" s="238">
        <v>4</v>
      </c>
      <c r="AK19" s="238">
        <v>21</v>
      </c>
      <c r="AL19" s="238">
        <v>53</v>
      </c>
      <c r="AM19" s="238" t="s">
        <v>354</v>
      </c>
      <c r="AT19" s="238">
        <v>1</v>
      </c>
      <c r="AU19" s="238">
        <v>40</v>
      </c>
      <c r="AX19" s="238">
        <v>2</v>
      </c>
      <c r="AY19" s="238">
        <v>4</v>
      </c>
      <c r="AZ19" s="238">
        <v>2</v>
      </c>
      <c r="BA19" s="238">
        <v>24</v>
      </c>
      <c r="BB19" s="238">
        <v>62</v>
      </c>
      <c r="BC19" s="238" t="s">
        <v>363</v>
      </c>
      <c r="BJ19" s="238">
        <v>1</v>
      </c>
      <c r="BK19" s="238">
        <v>40</v>
      </c>
      <c r="CT19" s="238">
        <v>410453</v>
      </c>
      <c r="CU19" s="238">
        <v>4957805</v>
      </c>
      <c r="CV19" s="238">
        <v>44.768028899999997</v>
      </c>
      <c r="CW19" s="238">
        <v>-94.131604199999998</v>
      </c>
      <c r="CX19" s="238" t="s">
        <v>359</v>
      </c>
    </row>
    <row r="20" spans="1:103" x14ac:dyDescent="0.25">
      <c r="A20" s="238">
        <v>11055596</v>
      </c>
      <c r="B20" s="238">
        <v>2</v>
      </c>
      <c r="C20" s="238">
        <v>212</v>
      </c>
      <c r="D20" s="238">
        <v>120.854</v>
      </c>
      <c r="E20" s="238">
        <v>43</v>
      </c>
      <c r="F20" s="238" t="s">
        <v>1475</v>
      </c>
      <c r="H20" s="238">
        <v>8</v>
      </c>
      <c r="I20" s="238">
        <v>22</v>
      </c>
      <c r="K20" s="238">
        <v>15200616</v>
      </c>
      <c r="L20" s="238">
        <v>151170156</v>
      </c>
      <c r="M20" s="238">
        <v>4</v>
      </c>
      <c r="N20" s="238">
        <v>11</v>
      </c>
      <c r="O20" s="238">
        <v>2015</v>
      </c>
      <c r="P20" s="238" t="s">
        <v>364</v>
      </c>
      <c r="Q20" s="238">
        <v>17</v>
      </c>
      <c r="R20" s="238" t="s">
        <v>369</v>
      </c>
      <c r="S20" s="238">
        <v>3</v>
      </c>
      <c r="T20" s="238">
        <v>0</v>
      </c>
      <c r="U20" s="238">
        <v>2</v>
      </c>
      <c r="V20" s="238">
        <v>5</v>
      </c>
      <c r="W20" s="238">
        <v>10</v>
      </c>
      <c r="X20" s="238">
        <v>3</v>
      </c>
      <c r="Y20" s="238">
        <v>1</v>
      </c>
      <c r="Z20" s="238">
        <v>1</v>
      </c>
      <c r="AB20" s="238">
        <v>1</v>
      </c>
      <c r="AC20" s="238">
        <v>98</v>
      </c>
      <c r="AD20" s="238" t="s">
        <v>376</v>
      </c>
      <c r="AE20" s="238" t="s">
        <v>1490</v>
      </c>
      <c r="AF20" s="238" t="s">
        <v>358</v>
      </c>
      <c r="AG20" s="238">
        <v>10</v>
      </c>
      <c r="AH20" s="238">
        <v>2</v>
      </c>
      <c r="AI20" s="238">
        <v>3</v>
      </c>
      <c r="AJ20" s="238">
        <v>3</v>
      </c>
      <c r="AK20" s="238">
        <v>21</v>
      </c>
      <c r="AL20" s="238">
        <v>51</v>
      </c>
      <c r="AM20" s="238" t="s">
        <v>354</v>
      </c>
      <c r="AN20" s="238">
        <v>5</v>
      </c>
      <c r="AO20" s="238">
        <v>2</v>
      </c>
      <c r="AS20" s="238">
        <v>3</v>
      </c>
      <c r="AT20" s="238">
        <v>1</v>
      </c>
      <c r="AU20" s="238">
        <v>55</v>
      </c>
      <c r="AV20" s="238">
        <v>11</v>
      </c>
      <c r="AW20" s="238">
        <v>21</v>
      </c>
      <c r="AX20" s="238">
        <v>2</v>
      </c>
      <c r="AY20" s="238">
        <v>2</v>
      </c>
      <c r="AZ20" s="238">
        <v>2</v>
      </c>
      <c r="BA20" s="238">
        <v>21</v>
      </c>
      <c r="BB20" s="238">
        <v>78</v>
      </c>
      <c r="BC20" s="238" t="s">
        <v>363</v>
      </c>
      <c r="BD20" s="238">
        <v>5</v>
      </c>
      <c r="BE20" s="238">
        <v>1</v>
      </c>
      <c r="BI20" s="238">
        <v>3</v>
      </c>
      <c r="BJ20" s="238">
        <v>1</v>
      </c>
      <c r="BK20" s="238">
        <v>55</v>
      </c>
      <c r="BL20" s="238">
        <v>11</v>
      </c>
      <c r="BM20" s="238">
        <v>21</v>
      </c>
      <c r="CT20" s="238">
        <v>410453</v>
      </c>
      <c r="CU20" s="238">
        <v>4957805</v>
      </c>
      <c r="CV20" s="238">
        <v>44.768028899999997</v>
      </c>
      <c r="CW20" s="238">
        <v>-94.131604199999998</v>
      </c>
      <c r="CX20" s="238" t="s">
        <v>359</v>
      </c>
      <c r="CY20" s="238" t="s">
        <v>1499</v>
      </c>
    </row>
    <row r="21" spans="1:103" x14ac:dyDescent="0.25">
      <c r="A21" s="238">
        <v>11067171</v>
      </c>
      <c r="B21" s="238">
        <v>2</v>
      </c>
      <c r="C21" s="238">
        <v>212</v>
      </c>
      <c r="D21" s="238">
        <v>120.854</v>
      </c>
      <c r="E21" s="238">
        <v>43</v>
      </c>
      <c r="F21" s="238" t="s">
        <v>1475</v>
      </c>
      <c r="H21" s="238">
        <v>8</v>
      </c>
      <c r="I21" s="238">
        <v>22</v>
      </c>
      <c r="K21" s="238">
        <v>15201546</v>
      </c>
      <c r="L21" s="238">
        <v>152570180</v>
      </c>
      <c r="M21" s="238">
        <v>9</v>
      </c>
      <c r="N21" s="238">
        <v>12</v>
      </c>
      <c r="O21" s="238">
        <v>2015</v>
      </c>
      <c r="P21" s="238" t="s">
        <v>364</v>
      </c>
      <c r="Q21" s="238">
        <v>8</v>
      </c>
      <c r="R21" s="238" t="s">
        <v>356</v>
      </c>
      <c r="S21" s="238">
        <v>5</v>
      </c>
      <c r="T21" s="238">
        <v>0</v>
      </c>
      <c r="U21" s="238">
        <v>2</v>
      </c>
      <c r="V21" s="238">
        <v>5</v>
      </c>
      <c r="W21" s="238">
        <v>10</v>
      </c>
      <c r="X21" s="238">
        <v>3</v>
      </c>
      <c r="Y21" s="238">
        <v>1</v>
      </c>
      <c r="Z21" s="238">
        <v>1</v>
      </c>
      <c r="AB21" s="238">
        <v>1</v>
      </c>
      <c r="AC21" s="238">
        <v>98</v>
      </c>
      <c r="AD21" s="238">
        <v>212</v>
      </c>
      <c r="AE21" s="238" t="s">
        <v>1500</v>
      </c>
      <c r="AF21" s="238" t="s">
        <v>358</v>
      </c>
      <c r="AG21" s="238">
        <v>10</v>
      </c>
      <c r="AH21" s="238">
        <v>2</v>
      </c>
      <c r="AI21" s="238">
        <v>1</v>
      </c>
      <c r="AJ21" s="238">
        <v>4</v>
      </c>
      <c r="AK21" s="238">
        <v>21</v>
      </c>
      <c r="AL21" s="238">
        <v>60</v>
      </c>
      <c r="AM21" s="238" t="s">
        <v>354</v>
      </c>
      <c r="AN21" s="238">
        <v>5</v>
      </c>
      <c r="AO21" s="238">
        <v>2</v>
      </c>
      <c r="AS21" s="238">
        <v>4</v>
      </c>
      <c r="AT21" s="238">
        <v>1</v>
      </c>
      <c r="AU21" s="238">
        <v>55</v>
      </c>
      <c r="AV21" s="238">
        <v>11</v>
      </c>
      <c r="AW21" s="238">
        <v>21</v>
      </c>
      <c r="AX21" s="238">
        <v>2</v>
      </c>
      <c r="AY21" s="238">
        <v>4</v>
      </c>
      <c r="AZ21" s="238">
        <v>1</v>
      </c>
      <c r="BA21" s="238">
        <v>21</v>
      </c>
      <c r="BB21" s="238">
        <v>40</v>
      </c>
      <c r="BC21" s="238" t="s">
        <v>354</v>
      </c>
      <c r="BD21" s="238">
        <v>5</v>
      </c>
      <c r="BE21" s="238">
        <v>1</v>
      </c>
      <c r="BI21" s="238">
        <v>4</v>
      </c>
      <c r="BJ21" s="238">
        <v>1</v>
      </c>
      <c r="BK21" s="238">
        <v>55</v>
      </c>
      <c r="BL21" s="238">
        <v>11</v>
      </c>
      <c r="BM21" s="238">
        <v>21</v>
      </c>
      <c r="CT21" s="238">
        <v>410453</v>
      </c>
      <c r="CU21" s="238">
        <v>4957805</v>
      </c>
      <c r="CV21" s="238">
        <v>44.768028899999997</v>
      </c>
      <c r="CW21" s="238">
        <v>-94.131604199999998</v>
      </c>
      <c r="CX21" s="238" t="s">
        <v>359</v>
      </c>
      <c r="CY21" s="238" t="s">
        <v>1501</v>
      </c>
    </row>
    <row r="22" spans="1:103" x14ac:dyDescent="0.25">
      <c r="A22" s="238">
        <v>807911</v>
      </c>
      <c r="B22" s="238">
        <v>2</v>
      </c>
      <c r="C22" s="238">
        <v>212</v>
      </c>
      <c r="D22" s="238">
        <v>120.85599999999999</v>
      </c>
      <c r="E22" s="238">
        <v>43</v>
      </c>
      <c r="F22" s="238" t="s">
        <v>1475</v>
      </c>
      <c r="H22" s="238">
        <v>8</v>
      </c>
      <c r="I22" s="238">
        <v>22</v>
      </c>
      <c r="K22" s="238">
        <v>20200981</v>
      </c>
      <c r="L22" s="238">
        <v>201130100</v>
      </c>
      <c r="M22" s="238">
        <v>4</v>
      </c>
      <c r="N22" s="238">
        <v>22</v>
      </c>
      <c r="O22" s="238">
        <v>2020</v>
      </c>
      <c r="P22" s="238" t="s">
        <v>355</v>
      </c>
      <c r="Q22" s="238">
        <v>10</v>
      </c>
      <c r="R22" s="238" t="s">
        <v>356</v>
      </c>
      <c r="S22" s="238">
        <v>5</v>
      </c>
      <c r="T22" s="238">
        <v>0</v>
      </c>
      <c r="U22" s="238">
        <v>2</v>
      </c>
      <c r="V22" s="238">
        <v>5</v>
      </c>
      <c r="W22" s="238">
        <v>10</v>
      </c>
      <c r="X22" s="238">
        <v>3</v>
      </c>
      <c r="Y22" s="238">
        <v>1</v>
      </c>
      <c r="Z22" s="238">
        <v>1</v>
      </c>
      <c r="AB22" s="238">
        <v>1</v>
      </c>
      <c r="AC22" s="238">
        <v>98</v>
      </c>
      <c r="AD22" s="238" t="s">
        <v>357</v>
      </c>
      <c r="AF22" s="238" t="s">
        <v>405</v>
      </c>
      <c r="AG22" s="238">
        <v>10</v>
      </c>
      <c r="AH22" s="238">
        <v>2</v>
      </c>
      <c r="AI22" s="238">
        <v>2</v>
      </c>
      <c r="AJ22" s="238">
        <v>4</v>
      </c>
      <c r="AK22" s="238">
        <v>21</v>
      </c>
      <c r="AL22" s="238">
        <v>19</v>
      </c>
      <c r="AM22" s="238" t="s">
        <v>363</v>
      </c>
      <c r="AN22" s="238">
        <v>5</v>
      </c>
      <c r="AO22" s="238">
        <v>64</v>
      </c>
      <c r="AS22" s="238">
        <v>14</v>
      </c>
      <c r="AT22" s="238">
        <v>23</v>
      </c>
      <c r="AU22" s="238">
        <v>55</v>
      </c>
      <c r="AV22" s="238">
        <v>11</v>
      </c>
      <c r="AW22" s="238">
        <v>21</v>
      </c>
      <c r="AX22" s="238">
        <v>2</v>
      </c>
      <c r="AY22" s="238">
        <v>4</v>
      </c>
      <c r="AZ22" s="238">
        <v>2</v>
      </c>
      <c r="BA22" s="238">
        <v>20</v>
      </c>
      <c r="BB22" s="238">
        <v>33</v>
      </c>
      <c r="BC22" s="238" t="s">
        <v>363</v>
      </c>
      <c r="BD22" s="238">
        <v>5</v>
      </c>
      <c r="BE22" s="238">
        <v>1</v>
      </c>
      <c r="BI22" s="238">
        <v>13</v>
      </c>
      <c r="BJ22" s="238">
        <v>23</v>
      </c>
      <c r="BK22" s="238">
        <v>30</v>
      </c>
      <c r="BL22" s="238">
        <v>11</v>
      </c>
      <c r="BM22" s="238">
        <v>21</v>
      </c>
      <c r="CT22" s="238">
        <v>410462.71272542601</v>
      </c>
      <c r="CU22" s="238">
        <v>4957826.1027855398</v>
      </c>
      <c r="CV22" s="238">
        <v>44.768223050000003</v>
      </c>
      <c r="CW22" s="238">
        <v>-94.131486280000004</v>
      </c>
      <c r="CX22" s="238" t="s">
        <v>359</v>
      </c>
      <c r="CY22" s="238" t="s">
        <v>1502</v>
      </c>
    </row>
    <row r="23" spans="1:103" x14ac:dyDescent="0.25">
      <c r="A23" s="238">
        <v>684354</v>
      </c>
      <c r="B23" s="238">
        <v>2</v>
      </c>
      <c r="C23" s="238">
        <v>212</v>
      </c>
      <c r="D23" s="238">
        <v>120.85899999999999</v>
      </c>
      <c r="E23" s="238">
        <v>43</v>
      </c>
      <c r="F23" s="238" t="s">
        <v>1475</v>
      </c>
      <c r="H23" s="238">
        <v>8</v>
      </c>
      <c r="I23" s="238">
        <v>22</v>
      </c>
      <c r="K23" s="238">
        <v>19000541</v>
      </c>
      <c r="M23" s="238">
        <v>2</v>
      </c>
      <c r="N23" s="238">
        <v>6</v>
      </c>
      <c r="O23" s="238">
        <v>2019</v>
      </c>
      <c r="P23" s="238" t="s">
        <v>355</v>
      </c>
      <c r="Q23" s="238">
        <v>19</v>
      </c>
      <c r="R23" s="238" t="s">
        <v>356</v>
      </c>
      <c r="S23" s="238">
        <v>5</v>
      </c>
      <c r="T23" s="238">
        <v>0</v>
      </c>
      <c r="U23" s="238">
        <v>2</v>
      </c>
      <c r="V23" s="238">
        <v>5</v>
      </c>
      <c r="W23" s="238">
        <v>10</v>
      </c>
      <c r="X23" s="238">
        <v>3</v>
      </c>
      <c r="Y23" s="238">
        <v>4</v>
      </c>
      <c r="Z23" s="238">
        <v>4</v>
      </c>
      <c r="AB23" s="238">
        <v>2</v>
      </c>
      <c r="AC23" s="238">
        <v>98</v>
      </c>
      <c r="AD23" s="238" t="s">
        <v>357</v>
      </c>
      <c r="AF23" s="238" t="s">
        <v>405</v>
      </c>
      <c r="AG23" s="238">
        <v>10</v>
      </c>
      <c r="AH23" s="238">
        <v>2</v>
      </c>
      <c r="AI23" s="238">
        <v>4</v>
      </c>
      <c r="AJ23" s="238">
        <v>4</v>
      </c>
      <c r="AK23" s="238">
        <v>26</v>
      </c>
      <c r="AL23" s="238">
        <v>54</v>
      </c>
      <c r="AM23" s="238" t="s">
        <v>363</v>
      </c>
      <c r="AN23" s="238">
        <v>5</v>
      </c>
      <c r="AO23" s="238">
        <v>2</v>
      </c>
      <c r="AS23" s="238">
        <v>15</v>
      </c>
      <c r="AT23" s="238">
        <v>23</v>
      </c>
      <c r="AU23" s="238">
        <v>55</v>
      </c>
      <c r="AV23" s="238">
        <v>11</v>
      </c>
      <c r="AW23" s="238">
        <v>21</v>
      </c>
      <c r="AX23" s="238">
        <v>2</v>
      </c>
      <c r="AY23" s="238">
        <v>2</v>
      </c>
      <c r="AZ23" s="238">
        <v>1</v>
      </c>
      <c r="BA23" s="238">
        <v>21</v>
      </c>
      <c r="BB23" s="238">
        <v>17</v>
      </c>
      <c r="BC23" s="238" t="s">
        <v>363</v>
      </c>
      <c r="BD23" s="238">
        <v>5</v>
      </c>
      <c r="BE23" s="238">
        <v>70</v>
      </c>
      <c r="BI23" s="238">
        <v>15</v>
      </c>
      <c r="BJ23" s="238">
        <v>23</v>
      </c>
      <c r="BK23" s="238">
        <v>30</v>
      </c>
      <c r="BL23" s="238">
        <v>11</v>
      </c>
      <c r="BM23" s="238">
        <v>21</v>
      </c>
      <c r="CT23" s="238">
        <v>410468.124940596</v>
      </c>
      <c r="CU23" s="238">
        <v>4957828.87608233</v>
      </c>
      <c r="CV23" s="238">
        <v>44.76824869</v>
      </c>
      <c r="CW23" s="238">
        <v>-94.131418389999993</v>
      </c>
      <c r="CX23" s="238" t="s">
        <v>359</v>
      </c>
      <c r="CY23" s="238" t="s">
        <v>1503</v>
      </c>
    </row>
    <row r="24" spans="1:103" x14ac:dyDescent="0.25">
      <c r="A24" s="238">
        <v>865735</v>
      </c>
      <c r="B24" s="238">
        <v>2</v>
      </c>
      <c r="C24" s="238">
        <v>212</v>
      </c>
      <c r="D24" s="238">
        <v>120.86</v>
      </c>
      <c r="E24" s="238">
        <v>43</v>
      </c>
      <c r="F24" s="238" t="s">
        <v>1475</v>
      </c>
      <c r="H24" s="238">
        <v>8</v>
      </c>
      <c r="I24" s="238">
        <v>22</v>
      </c>
      <c r="K24" s="238">
        <v>20202708</v>
      </c>
      <c r="L24" s="238">
        <v>203330074</v>
      </c>
      <c r="M24" s="238">
        <v>11</v>
      </c>
      <c r="N24" s="238">
        <v>28</v>
      </c>
      <c r="O24" s="238">
        <v>2020</v>
      </c>
      <c r="P24" s="238" t="s">
        <v>364</v>
      </c>
      <c r="Q24" s="238">
        <v>15</v>
      </c>
      <c r="R24" s="238" t="s">
        <v>356</v>
      </c>
      <c r="S24" s="238">
        <v>5</v>
      </c>
      <c r="T24" s="238">
        <v>0</v>
      </c>
      <c r="U24" s="238">
        <v>2</v>
      </c>
      <c r="V24" s="238">
        <v>5</v>
      </c>
      <c r="W24" s="238">
        <v>10</v>
      </c>
      <c r="X24" s="238">
        <v>3</v>
      </c>
      <c r="Y24" s="238">
        <v>3</v>
      </c>
      <c r="Z24" s="238">
        <v>1</v>
      </c>
      <c r="AB24" s="238">
        <v>1</v>
      </c>
      <c r="AC24" s="238">
        <v>98</v>
      </c>
      <c r="AD24" s="238" t="s">
        <v>357</v>
      </c>
      <c r="AF24" s="238" t="s">
        <v>405</v>
      </c>
      <c r="AG24" s="238">
        <v>10</v>
      </c>
      <c r="AH24" s="238">
        <v>2</v>
      </c>
      <c r="AI24" s="238">
        <v>3</v>
      </c>
      <c r="AJ24" s="238">
        <v>4</v>
      </c>
      <c r="AK24" s="238">
        <v>21</v>
      </c>
      <c r="AL24" s="238">
        <v>67</v>
      </c>
      <c r="AM24" s="238" t="s">
        <v>354</v>
      </c>
      <c r="AN24" s="238">
        <v>5</v>
      </c>
      <c r="AO24" s="238">
        <v>2</v>
      </c>
      <c r="AS24" s="238">
        <v>14</v>
      </c>
      <c r="AT24" s="238">
        <v>23</v>
      </c>
      <c r="AU24" s="238">
        <v>55</v>
      </c>
      <c r="AV24" s="238">
        <v>11</v>
      </c>
      <c r="AW24" s="238">
        <v>21</v>
      </c>
      <c r="AX24" s="238">
        <v>2</v>
      </c>
      <c r="AY24" s="238">
        <v>2</v>
      </c>
      <c r="AZ24" s="238">
        <v>1</v>
      </c>
      <c r="BA24" s="238">
        <v>21</v>
      </c>
      <c r="BB24" s="238">
        <v>43</v>
      </c>
      <c r="BC24" s="238" t="s">
        <v>363</v>
      </c>
      <c r="BD24" s="238">
        <v>5</v>
      </c>
      <c r="BE24" s="238">
        <v>1</v>
      </c>
      <c r="BI24" s="238">
        <v>14</v>
      </c>
      <c r="BJ24" s="238">
        <v>23</v>
      </c>
      <c r="BK24" s="238">
        <v>30</v>
      </c>
      <c r="BL24" s="238">
        <v>11</v>
      </c>
      <c r="BM24" s="238">
        <v>21</v>
      </c>
      <c r="CT24" s="238">
        <v>410469.06273812603</v>
      </c>
      <c r="CU24" s="238">
        <v>4957828.2194564398</v>
      </c>
      <c r="CV24" s="238">
        <v>44.768242899999997</v>
      </c>
      <c r="CW24" s="238">
        <v>-94.131406429999998</v>
      </c>
      <c r="CX24" s="238" t="s">
        <v>359</v>
      </c>
      <c r="CY24" s="238" t="s">
        <v>1504</v>
      </c>
    </row>
    <row r="25" spans="1:103" x14ac:dyDescent="0.25">
      <c r="A25" s="238">
        <v>10911449</v>
      </c>
      <c r="B25" s="238">
        <v>2</v>
      </c>
      <c r="C25" s="238">
        <v>212</v>
      </c>
      <c r="D25" s="238">
        <v>120.863</v>
      </c>
      <c r="E25" s="238">
        <v>43</v>
      </c>
      <c r="F25" s="238" t="s">
        <v>1475</v>
      </c>
      <c r="H25" s="238">
        <v>8</v>
      </c>
      <c r="I25" s="238">
        <v>22</v>
      </c>
      <c r="K25" s="238">
        <v>13004704</v>
      </c>
      <c r="L25" s="238">
        <v>133300282</v>
      </c>
      <c r="M25" s="238">
        <v>11</v>
      </c>
      <c r="N25" s="238">
        <v>26</v>
      </c>
      <c r="O25" s="238">
        <v>2013</v>
      </c>
      <c r="P25" s="238" t="s">
        <v>368</v>
      </c>
      <c r="Q25" s="238">
        <v>16</v>
      </c>
      <c r="S25" s="238">
        <v>5</v>
      </c>
      <c r="T25" s="238">
        <v>0</v>
      </c>
      <c r="U25" s="238">
        <v>2</v>
      </c>
      <c r="V25" s="238">
        <v>5</v>
      </c>
      <c r="W25" s="238">
        <v>10</v>
      </c>
      <c r="X25" s="238">
        <v>10</v>
      </c>
      <c r="Y25" s="238">
        <v>1</v>
      </c>
      <c r="Z25" s="238">
        <v>2</v>
      </c>
      <c r="AB25" s="238">
        <v>1</v>
      </c>
      <c r="AC25" s="238">
        <v>98</v>
      </c>
      <c r="AD25" s="238" t="s">
        <v>374</v>
      </c>
      <c r="AE25" s="238" t="s">
        <v>1505</v>
      </c>
      <c r="AF25" s="238" t="s">
        <v>358</v>
      </c>
      <c r="AG25" s="238">
        <v>10</v>
      </c>
      <c r="AH25" s="238">
        <v>2</v>
      </c>
      <c r="AI25" s="238">
        <v>2</v>
      </c>
      <c r="AJ25" s="238">
        <v>4</v>
      </c>
      <c r="AK25" s="238">
        <v>21</v>
      </c>
      <c r="AL25" s="238">
        <v>21</v>
      </c>
      <c r="AM25" s="238" t="s">
        <v>363</v>
      </c>
      <c r="AN25" s="238">
        <v>5</v>
      </c>
      <c r="AO25" s="238">
        <v>1</v>
      </c>
      <c r="AS25" s="238">
        <v>4</v>
      </c>
      <c r="AT25" s="238">
        <v>1</v>
      </c>
      <c r="AU25" s="238">
        <v>65</v>
      </c>
      <c r="AV25" s="238">
        <v>11</v>
      </c>
      <c r="AW25" s="238">
        <v>21</v>
      </c>
      <c r="AX25" s="238">
        <v>2</v>
      </c>
      <c r="AY25" s="238">
        <v>2</v>
      </c>
      <c r="AZ25" s="238">
        <v>2</v>
      </c>
      <c r="BA25" s="238">
        <v>21</v>
      </c>
      <c r="BB25" s="238">
        <v>67</v>
      </c>
      <c r="BC25" s="238" t="s">
        <v>363</v>
      </c>
      <c r="BD25" s="238">
        <v>5</v>
      </c>
      <c r="BI25" s="238">
        <v>4</v>
      </c>
      <c r="BJ25" s="238">
        <v>1</v>
      </c>
      <c r="BK25" s="238">
        <v>65</v>
      </c>
      <c r="BL25" s="238">
        <v>11</v>
      </c>
      <c r="BM25" s="238">
        <v>21</v>
      </c>
      <c r="CT25" s="238">
        <v>410467</v>
      </c>
      <c r="CU25" s="238">
        <v>4957811</v>
      </c>
      <c r="CV25" s="238">
        <v>44.768084799999997</v>
      </c>
      <c r="CW25" s="238">
        <v>-94.131424300000006</v>
      </c>
      <c r="CX25" s="238" t="s">
        <v>359</v>
      </c>
      <c r="CY25" s="238" t="s">
        <v>1506</v>
      </c>
    </row>
    <row r="26" spans="1:103" x14ac:dyDescent="0.25">
      <c r="A26" s="238">
        <v>10971990</v>
      </c>
      <c r="B26" s="238">
        <v>2</v>
      </c>
      <c r="C26" s="238">
        <v>212</v>
      </c>
      <c r="D26" s="238">
        <v>120.863</v>
      </c>
      <c r="E26" s="238">
        <v>43</v>
      </c>
      <c r="F26" s="238" t="s">
        <v>1475</v>
      </c>
      <c r="H26" s="238">
        <v>8</v>
      </c>
      <c r="I26" s="238">
        <v>22</v>
      </c>
      <c r="K26" s="238">
        <v>14200527</v>
      </c>
      <c r="L26" s="238">
        <v>140940284</v>
      </c>
      <c r="M26" s="238">
        <v>4</v>
      </c>
      <c r="N26" s="238">
        <v>2</v>
      </c>
      <c r="O26" s="238">
        <v>2014</v>
      </c>
      <c r="P26" s="238" t="s">
        <v>355</v>
      </c>
      <c r="Q26" s="238">
        <v>16</v>
      </c>
      <c r="R26" s="238" t="s">
        <v>356</v>
      </c>
      <c r="S26" s="238">
        <v>4</v>
      </c>
      <c r="T26" s="238">
        <v>0</v>
      </c>
      <c r="U26" s="238">
        <v>2</v>
      </c>
      <c r="V26" s="238">
        <v>5</v>
      </c>
      <c r="W26" s="238">
        <v>10</v>
      </c>
      <c r="X26" s="238">
        <v>3</v>
      </c>
      <c r="Y26" s="238">
        <v>2</v>
      </c>
      <c r="Z26" s="238">
        <v>2</v>
      </c>
      <c r="AB26" s="238">
        <v>1</v>
      </c>
      <c r="AC26" s="238">
        <v>98</v>
      </c>
      <c r="AD26" s="238" t="s">
        <v>376</v>
      </c>
      <c r="AE26" s="238" t="s">
        <v>1507</v>
      </c>
      <c r="AF26" s="238" t="s">
        <v>358</v>
      </c>
      <c r="AG26" s="238">
        <v>10</v>
      </c>
      <c r="AH26" s="238">
        <v>2</v>
      </c>
      <c r="AI26" s="238">
        <v>3</v>
      </c>
      <c r="AJ26" s="238">
        <v>4</v>
      </c>
      <c r="AK26" s="238">
        <v>7</v>
      </c>
      <c r="AL26" s="238">
        <v>34</v>
      </c>
      <c r="AM26" s="238" t="s">
        <v>354</v>
      </c>
      <c r="AN26" s="238">
        <v>5</v>
      </c>
      <c r="AO26" s="238">
        <v>2</v>
      </c>
      <c r="AS26" s="238">
        <v>3</v>
      </c>
      <c r="AT26" s="238">
        <v>1</v>
      </c>
      <c r="AU26" s="238">
        <v>65</v>
      </c>
      <c r="AV26" s="238">
        <v>11</v>
      </c>
      <c r="AW26" s="238">
        <v>21</v>
      </c>
      <c r="AX26" s="238">
        <v>2</v>
      </c>
      <c r="AY26" s="238">
        <v>2</v>
      </c>
      <c r="AZ26" s="238">
        <v>1</v>
      </c>
      <c r="BA26" s="238">
        <v>21</v>
      </c>
      <c r="BB26" s="238">
        <v>17</v>
      </c>
      <c r="BC26" s="238" t="s">
        <v>363</v>
      </c>
      <c r="BD26" s="238">
        <v>5</v>
      </c>
      <c r="BE26" s="238">
        <v>1</v>
      </c>
      <c r="BI26" s="238">
        <v>3</v>
      </c>
      <c r="BJ26" s="238">
        <v>1</v>
      </c>
      <c r="BK26" s="238">
        <v>65</v>
      </c>
      <c r="BL26" s="238">
        <v>11</v>
      </c>
      <c r="BM26" s="238">
        <v>21</v>
      </c>
      <c r="CT26" s="238">
        <v>410467</v>
      </c>
      <c r="CU26" s="238">
        <v>4957811</v>
      </c>
      <c r="CV26" s="238">
        <v>44.768084799999997</v>
      </c>
      <c r="CW26" s="238">
        <v>-94.131424300000006</v>
      </c>
      <c r="CX26" s="238" t="s">
        <v>359</v>
      </c>
      <c r="CY26" s="238" t="s">
        <v>1508</v>
      </c>
    </row>
    <row r="27" spans="1:103" x14ac:dyDescent="0.25">
      <c r="A27" s="238">
        <v>10980626</v>
      </c>
      <c r="B27" s="238">
        <v>2</v>
      </c>
      <c r="C27" s="238">
        <v>212</v>
      </c>
      <c r="D27" s="238">
        <v>120.863</v>
      </c>
      <c r="E27" s="238">
        <v>43</v>
      </c>
      <c r="F27" s="238" t="s">
        <v>1475</v>
      </c>
      <c r="H27" s="238">
        <v>8</v>
      </c>
      <c r="I27" s="238">
        <v>22</v>
      </c>
      <c r="K27" s="238">
        <v>14201111</v>
      </c>
      <c r="L27" s="238">
        <v>142260177</v>
      </c>
      <c r="M27" s="238">
        <v>8</v>
      </c>
      <c r="N27" s="238">
        <v>11</v>
      </c>
      <c r="O27" s="238">
        <v>2014</v>
      </c>
      <c r="P27" s="238" t="s">
        <v>361</v>
      </c>
      <c r="Q27" s="238">
        <v>16</v>
      </c>
      <c r="R27" s="238" t="s">
        <v>369</v>
      </c>
      <c r="S27" s="238">
        <v>3</v>
      </c>
      <c r="T27" s="238">
        <v>0</v>
      </c>
      <c r="U27" s="238">
        <v>2</v>
      </c>
      <c r="V27" s="238">
        <v>5</v>
      </c>
      <c r="W27" s="238">
        <v>10</v>
      </c>
      <c r="X27" s="238">
        <v>3</v>
      </c>
      <c r="Y27" s="238">
        <v>1</v>
      </c>
      <c r="Z27" s="238">
        <v>1</v>
      </c>
      <c r="AB27" s="238">
        <v>1</v>
      </c>
      <c r="AC27" s="238">
        <v>98</v>
      </c>
      <c r="AD27" s="238" t="s">
        <v>376</v>
      </c>
      <c r="AE27" s="238" t="s">
        <v>1509</v>
      </c>
      <c r="AF27" s="238" t="s">
        <v>358</v>
      </c>
      <c r="AG27" s="238">
        <v>10</v>
      </c>
      <c r="AH27" s="238">
        <v>2</v>
      </c>
      <c r="AI27" s="238">
        <v>1</v>
      </c>
      <c r="AJ27" s="238">
        <v>3</v>
      </c>
      <c r="AK27" s="238">
        <v>21</v>
      </c>
      <c r="AL27" s="238">
        <v>41</v>
      </c>
      <c r="AM27" s="238" t="s">
        <v>354</v>
      </c>
      <c r="AN27" s="238">
        <v>5</v>
      </c>
      <c r="AO27" s="238">
        <v>4</v>
      </c>
      <c r="AS27" s="238">
        <v>4</v>
      </c>
      <c r="AT27" s="238">
        <v>1</v>
      </c>
      <c r="AU27" s="238">
        <v>65</v>
      </c>
      <c r="AV27" s="238">
        <v>11</v>
      </c>
      <c r="AW27" s="238">
        <v>21</v>
      </c>
      <c r="AX27" s="238">
        <v>2</v>
      </c>
      <c r="AY27" s="238">
        <v>4</v>
      </c>
      <c r="AZ27" s="238">
        <v>1</v>
      </c>
      <c r="BA27" s="238">
        <v>21</v>
      </c>
      <c r="BB27" s="238">
        <v>50</v>
      </c>
      <c r="BC27" s="238" t="s">
        <v>354</v>
      </c>
      <c r="BD27" s="238">
        <v>5</v>
      </c>
      <c r="BE27" s="238">
        <v>1</v>
      </c>
      <c r="BI27" s="238">
        <v>4</v>
      </c>
      <c r="BJ27" s="238">
        <v>1</v>
      </c>
      <c r="BK27" s="238">
        <v>65</v>
      </c>
      <c r="BL27" s="238">
        <v>11</v>
      </c>
      <c r="BM27" s="238">
        <v>21</v>
      </c>
      <c r="CT27" s="238">
        <v>410467</v>
      </c>
      <c r="CU27" s="238">
        <v>4957811</v>
      </c>
      <c r="CV27" s="238">
        <v>44.768084799999997</v>
      </c>
      <c r="CW27" s="238">
        <v>-94.131424300000006</v>
      </c>
      <c r="CX27" s="238" t="s">
        <v>359</v>
      </c>
      <c r="CY27" s="238" t="s">
        <v>1510</v>
      </c>
    </row>
    <row r="28" spans="1:103" x14ac:dyDescent="0.25">
      <c r="A28" s="238">
        <v>11072358</v>
      </c>
      <c r="B28" s="238">
        <v>2</v>
      </c>
      <c r="C28" s="238">
        <v>212</v>
      </c>
      <c r="D28" s="238">
        <v>120.863</v>
      </c>
      <c r="E28" s="238">
        <v>43</v>
      </c>
      <c r="F28" s="238" t="s">
        <v>1475</v>
      </c>
      <c r="H28" s="238">
        <v>8</v>
      </c>
      <c r="I28" s="238">
        <v>22</v>
      </c>
      <c r="K28" s="238">
        <v>15201802</v>
      </c>
      <c r="L28" s="238">
        <v>152950182</v>
      </c>
      <c r="M28" s="238">
        <v>10</v>
      </c>
      <c r="N28" s="238">
        <v>19</v>
      </c>
      <c r="O28" s="238">
        <v>2015</v>
      </c>
      <c r="P28" s="238" t="s">
        <v>361</v>
      </c>
      <c r="Q28" s="238">
        <v>13</v>
      </c>
      <c r="S28" s="238">
        <v>4</v>
      </c>
      <c r="T28" s="238">
        <v>0</v>
      </c>
      <c r="U28" s="238">
        <v>2</v>
      </c>
      <c r="V28" s="238">
        <v>5</v>
      </c>
      <c r="W28" s="238">
        <v>10</v>
      </c>
      <c r="X28" s="238">
        <v>3</v>
      </c>
      <c r="Y28" s="238">
        <v>1</v>
      </c>
      <c r="Z28" s="238">
        <v>1</v>
      </c>
      <c r="AB28" s="238">
        <v>1</v>
      </c>
      <c r="AC28" s="238">
        <v>98</v>
      </c>
      <c r="AD28" s="238">
        <v>212</v>
      </c>
      <c r="AE28" s="238" t="s">
        <v>1500</v>
      </c>
      <c r="AF28" s="238" t="s">
        <v>358</v>
      </c>
      <c r="AG28" s="238">
        <v>10</v>
      </c>
      <c r="AH28" s="238">
        <v>2</v>
      </c>
      <c r="AI28" s="238">
        <v>4</v>
      </c>
      <c r="AJ28" s="238">
        <v>4</v>
      </c>
      <c r="AK28" s="238">
        <v>21</v>
      </c>
      <c r="AL28" s="238">
        <v>54</v>
      </c>
      <c r="AM28" s="238" t="s">
        <v>363</v>
      </c>
      <c r="AN28" s="238">
        <v>5</v>
      </c>
      <c r="AO28" s="238">
        <v>4</v>
      </c>
      <c r="AS28" s="238">
        <v>4</v>
      </c>
      <c r="AT28" s="238">
        <v>1</v>
      </c>
      <c r="AU28" s="238">
        <v>55</v>
      </c>
      <c r="AV28" s="238">
        <v>11</v>
      </c>
      <c r="AW28" s="238">
        <v>21</v>
      </c>
      <c r="AX28" s="238">
        <v>2</v>
      </c>
      <c r="AY28" s="238">
        <v>4</v>
      </c>
      <c r="AZ28" s="238">
        <v>2</v>
      </c>
      <c r="BA28" s="238">
        <v>24</v>
      </c>
      <c r="BB28" s="238">
        <v>27</v>
      </c>
      <c r="BC28" s="238" t="s">
        <v>363</v>
      </c>
      <c r="BD28" s="238">
        <v>5</v>
      </c>
      <c r="BE28" s="238">
        <v>1</v>
      </c>
      <c r="BI28" s="238">
        <v>4</v>
      </c>
      <c r="BJ28" s="238">
        <v>1</v>
      </c>
      <c r="BK28" s="238">
        <v>55</v>
      </c>
      <c r="BL28" s="238">
        <v>11</v>
      </c>
      <c r="BM28" s="238">
        <v>21</v>
      </c>
      <c r="CT28" s="238">
        <v>410467</v>
      </c>
      <c r="CU28" s="238">
        <v>4957811</v>
      </c>
      <c r="CV28" s="238">
        <v>44.768084799999997</v>
      </c>
      <c r="CW28" s="238">
        <v>-94.131424300000006</v>
      </c>
      <c r="CX28" s="238" t="s">
        <v>359</v>
      </c>
      <c r="CY28" s="238" t="s">
        <v>1511</v>
      </c>
    </row>
    <row r="29" spans="1:103" x14ac:dyDescent="0.25">
      <c r="A29" s="238">
        <v>384712</v>
      </c>
      <c r="B29" s="238">
        <v>2</v>
      </c>
      <c r="C29" s="238">
        <v>212</v>
      </c>
      <c r="D29" s="238">
        <v>120.864</v>
      </c>
      <c r="E29" s="238">
        <v>43</v>
      </c>
      <c r="F29" s="238" t="s">
        <v>1475</v>
      </c>
      <c r="H29" s="238">
        <v>8</v>
      </c>
      <c r="I29" s="238">
        <v>22</v>
      </c>
      <c r="K29" s="238">
        <v>16202038</v>
      </c>
      <c r="M29" s="238">
        <v>10</v>
      </c>
      <c r="N29" s="238">
        <v>6</v>
      </c>
      <c r="O29" s="238">
        <v>2016</v>
      </c>
      <c r="P29" s="238" t="s">
        <v>384</v>
      </c>
      <c r="Q29" s="238">
        <v>19</v>
      </c>
      <c r="R29" s="238" t="s">
        <v>356</v>
      </c>
      <c r="S29" s="238">
        <v>5</v>
      </c>
      <c r="T29" s="238">
        <v>0</v>
      </c>
      <c r="U29" s="238">
        <v>2</v>
      </c>
      <c r="V29" s="238">
        <v>10</v>
      </c>
      <c r="W29" s="238">
        <v>10</v>
      </c>
      <c r="X29" s="238">
        <v>3</v>
      </c>
      <c r="Y29" s="238">
        <v>4</v>
      </c>
      <c r="Z29" s="238">
        <v>3</v>
      </c>
      <c r="AB29" s="238">
        <v>2</v>
      </c>
      <c r="AC29" s="238">
        <v>98</v>
      </c>
      <c r="AD29" s="238" t="s">
        <v>357</v>
      </c>
      <c r="AF29" s="238" t="s">
        <v>405</v>
      </c>
      <c r="AG29" s="238">
        <v>5</v>
      </c>
      <c r="AH29" s="238">
        <v>2</v>
      </c>
      <c r="AI29" s="238">
        <v>3</v>
      </c>
      <c r="AJ29" s="238">
        <v>4</v>
      </c>
      <c r="AK29" s="238">
        <v>21</v>
      </c>
      <c r="AL29" s="238">
        <v>53</v>
      </c>
      <c r="AM29" s="238" t="s">
        <v>363</v>
      </c>
      <c r="AN29" s="238">
        <v>5</v>
      </c>
      <c r="AO29" s="238">
        <v>2</v>
      </c>
      <c r="AS29" s="238">
        <v>15</v>
      </c>
      <c r="AT29" s="238">
        <v>23</v>
      </c>
      <c r="AU29" s="238">
        <v>55</v>
      </c>
      <c r="AV29" s="238">
        <v>11</v>
      </c>
      <c r="AW29" s="238">
        <v>21</v>
      </c>
      <c r="AX29" s="238">
        <v>2</v>
      </c>
      <c r="AY29" s="238">
        <v>2</v>
      </c>
      <c r="AZ29" s="238">
        <v>4</v>
      </c>
      <c r="BA29" s="238">
        <v>24</v>
      </c>
      <c r="BB29" s="238">
        <v>54</v>
      </c>
      <c r="BC29" s="238" t="s">
        <v>363</v>
      </c>
      <c r="BD29" s="238">
        <v>5</v>
      </c>
      <c r="BE29" s="238">
        <v>1</v>
      </c>
      <c r="BI29" s="238">
        <v>15</v>
      </c>
      <c r="BJ29" s="238">
        <v>23</v>
      </c>
      <c r="BK29" s="238">
        <v>55</v>
      </c>
      <c r="BL29" s="238">
        <v>11</v>
      </c>
      <c r="BM29" s="238">
        <v>21</v>
      </c>
      <c r="CT29" s="238">
        <v>410441.546016426</v>
      </c>
      <c r="CU29" s="238">
        <v>4957819.7527728397</v>
      </c>
      <c r="CV29" s="238">
        <v>44.768163250000001</v>
      </c>
      <c r="CW29" s="238">
        <v>-94.131752599999999</v>
      </c>
      <c r="CX29" s="238" t="s">
        <v>359</v>
      </c>
      <c r="CY29" s="238" t="s">
        <v>1512</v>
      </c>
    </row>
    <row r="30" spans="1:103" x14ac:dyDescent="0.25">
      <c r="A30" s="238">
        <v>842624</v>
      </c>
      <c r="B30" s="238">
        <v>2</v>
      </c>
      <c r="C30" s="238">
        <v>212</v>
      </c>
      <c r="D30" s="238">
        <v>120.86499999999999</v>
      </c>
      <c r="E30" s="238">
        <v>43</v>
      </c>
      <c r="F30" s="238" t="s">
        <v>1475</v>
      </c>
      <c r="H30" s="238">
        <v>8</v>
      </c>
      <c r="I30" s="238">
        <v>22</v>
      </c>
      <c r="K30" s="238">
        <v>20004522</v>
      </c>
      <c r="L30" s="238">
        <v>202680100</v>
      </c>
      <c r="M30" s="238">
        <v>9</v>
      </c>
      <c r="N30" s="238">
        <v>24</v>
      </c>
      <c r="O30" s="238">
        <v>2020</v>
      </c>
      <c r="P30" s="238" t="s">
        <v>384</v>
      </c>
      <c r="Q30" s="238">
        <v>5</v>
      </c>
      <c r="R30" s="238" t="s">
        <v>369</v>
      </c>
      <c r="S30" s="238">
        <v>5</v>
      </c>
      <c r="T30" s="238">
        <v>0</v>
      </c>
      <c r="U30" s="238">
        <v>2</v>
      </c>
      <c r="V30" s="238">
        <v>5</v>
      </c>
      <c r="W30" s="238">
        <v>10</v>
      </c>
      <c r="X30" s="238">
        <v>3</v>
      </c>
      <c r="Y30" s="238">
        <v>4</v>
      </c>
      <c r="Z30" s="238">
        <v>3</v>
      </c>
      <c r="AB30" s="238">
        <v>2</v>
      </c>
      <c r="AC30" s="238">
        <v>98</v>
      </c>
      <c r="AD30" s="238" t="s">
        <v>357</v>
      </c>
      <c r="AE30" s="238" t="s">
        <v>1490</v>
      </c>
      <c r="AF30" s="238" t="s">
        <v>405</v>
      </c>
      <c r="AG30" s="238">
        <v>10</v>
      </c>
      <c r="AH30" s="238">
        <v>2</v>
      </c>
      <c r="AI30" s="238">
        <v>3</v>
      </c>
      <c r="AJ30" s="238">
        <v>3</v>
      </c>
      <c r="AK30" s="238">
        <v>21</v>
      </c>
      <c r="AL30" s="238">
        <v>65</v>
      </c>
      <c r="AM30" s="238" t="s">
        <v>354</v>
      </c>
      <c r="AN30" s="238">
        <v>5</v>
      </c>
      <c r="AO30" s="238">
        <v>1</v>
      </c>
      <c r="AS30" s="238">
        <v>15</v>
      </c>
      <c r="AT30" s="238">
        <v>23</v>
      </c>
      <c r="AU30" s="238">
        <v>30</v>
      </c>
      <c r="AV30" s="238">
        <v>11</v>
      </c>
      <c r="AW30" s="238">
        <v>21</v>
      </c>
      <c r="AX30" s="238">
        <v>1</v>
      </c>
      <c r="AY30" s="238">
        <v>2</v>
      </c>
      <c r="AZ30" s="238">
        <v>1</v>
      </c>
      <c r="BA30" s="238">
        <v>31</v>
      </c>
      <c r="BI30" s="238">
        <v>15</v>
      </c>
      <c r="BJ30" s="238">
        <v>9</v>
      </c>
      <c r="BK30" s="238">
        <v>30</v>
      </c>
      <c r="BL30" s="238">
        <v>11</v>
      </c>
      <c r="BM30" s="238">
        <v>21</v>
      </c>
      <c r="CT30" s="238">
        <v>410477.35948906897</v>
      </c>
      <c r="CU30" s="238">
        <v>4957828.2886896897</v>
      </c>
      <c r="CV30" s="238">
        <v>44.768244559999999</v>
      </c>
      <c r="CW30" s="238">
        <v>-94.131301609999994</v>
      </c>
      <c r="CX30" s="238" t="s">
        <v>359</v>
      </c>
      <c r="CY30" s="238" t="s">
        <v>1513</v>
      </c>
    </row>
    <row r="31" spans="1:103" x14ac:dyDescent="0.25">
      <c r="A31" s="238">
        <v>397468</v>
      </c>
      <c r="B31" s="238">
        <v>2</v>
      </c>
      <c r="C31" s="238">
        <v>212</v>
      </c>
      <c r="D31" s="238">
        <v>120.869</v>
      </c>
      <c r="E31" s="238">
        <v>43</v>
      </c>
      <c r="F31" s="238" t="s">
        <v>1475</v>
      </c>
      <c r="H31" s="238">
        <v>8</v>
      </c>
      <c r="I31" s="238">
        <v>22</v>
      </c>
      <c r="K31" s="238">
        <v>16202515</v>
      </c>
      <c r="M31" s="238">
        <v>11</v>
      </c>
      <c r="N31" s="238">
        <v>23</v>
      </c>
      <c r="O31" s="238">
        <v>2016</v>
      </c>
      <c r="P31" s="238" t="s">
        <v>355</v>
      </c>
      <c r="Q31" s="238">
        <v>13</v>
      </c>
      <c r="R31" s="238" t="s">
        <v>369</v>
      </c>
      <c r="S31" s="238">
        <v>5</v>
      </c>
      <c r="T31" s="238">
        <v>0</v>
      </c>
      <c r="U31" s="238">
        <v>2</v>
      </c>
      <c r="V31" s="238">
        <v>10</v>
      </c>
      <c r="W31" s="238">
        <v>10</v>
      </c>
      <c r="X31" s="238">
        <v>3</v>
      </c>
      <c r="Y31" s="238">
        <v>1</v>
      </c>
      <c r="Z31" s="238">
        <v>2</v>
      </c>
      <c r="AB31" s="238">
        <v>2</v>
      </c>
      <c r="AC31" s="238">
        <v>98</v>
      </c>
      <c r="AD31" s="238" t="s">
        <v>357</v>
      </c>
      <c r="AF31" s="238" t="s">
        <v>358</v>
      </c>
      <c r="AG31" s="238">
        <v>5</v>
      </c>
      <c r="AH31" s="238">
        <v>2</v>
      </c>
      <c r="AI31" s="238">
        <v>2</v>
      </c>
      <c r="AJ31" s="238">
        <v>3</v>
      </c>
      <c r="AK31" s="238">
        <v>24</v>
      </c>
      <c r="AL31" s="238">
        <v>75</v>
      </c>
      <c r="AM31" s="238" t="s">
        <v>354</v>
      </c>
      <c r="AN31" s="238">
        <v>99</v>
      </c>
      <c r="AO31" s="238">
        <v>68</v>
      </c>
      <c r="AS31" s="238">
        <v>15</v>
      </c>
      <c r="AT31" s="238">
        <v>23</v>
      </c>
      <c r="AU31" s="238">
        <v>55</v>
      </c>
      <c r="AV31" s="238">
        <v>11</v>
      </c>
      <c r="AW31" s="238">
        <v>21</v>
      </c>
      <c r="AX31" s="238">
        <v>2</v>
      </c>
      <c r="AY31" s="238">
        <v>5</v>
      </c>
      <c r="AZ31" s="238">
        <v>3</v>
      </c>
      <c r="BA31" s="238">
        <v>21</v>
      </c>
      <c r="BB31" s="238">
        <v>50</v>
      </c>
      <c r="BC31" s="238" t="s">
        <v>354</v>
      </c>
      <c r="BD31" s="238">
        <v>99</v>
      </c>
      <c r="BE31" s="238">
        <v>1</v>
      </c>
      <c r="BI31" s="238">
        <v>15</v>
      </c>
      <c r="BJ31" s="238">
        <v>23</v>
      </c>
      <c r="BK31" s="238">
        <v>55</v>
      </c>
      <c r="BL31" s="238">
        <v>11</v>
      </c>
      <c r="BM31" s="238">
        <v>21</v>
      </c>
      <c r="CT31" s="238">
        <v>410475.41275082598</v>
      </c>
      <c r="CU31" s="238">
        <v>4957817.6361019397</v>
      </c>
      <c r="CV31" s="238">
        <v>44.768148439999997</v>
      </c>
      <c r="CW31" s="238">
        <v>-94.131324340000006</v>
      </c>
      <c r="CX31" s="238" t="s">
        <v>359</v>
      </c>
      <c r="CY31" s="238" t="s">
        <v>1514</v>
      </c>
    </row>
    <row r="32" spans="1:103" x14ac:dyDescent="0.25">
      <c r="A32" s="238">
        <v>10985930</v>
      </c>
      <c r="B32" s="238">
        <v>2</v>
      </c>
      <c r="C32" s="238">
        <v>212</v>
      </c>
      <c r="D32" s="238">
        <v>120.869</v>
      </c>
      <c r="E32" s="238">
        <v>43</v>
      </c>
      <c r="F32" s="238" t="s">
        <v>1475</v>
      </c>
      <c r="H32" s="238">
        <v>8</v>
      </c>
      <c r="I32" s="238">
        <v>22</v>
      </c>
      <c r="K32" s="238">
        <v>14201072</v>
      </c>
      <c r="L32" s="238">
        <v>142720187</v>
      </c>
      <c r="M32" s="238">
        <v>8</v>
      </c>
      <c r="N32" s="238">
        <v>3</v>
      </c>
      <c r="O32" s="238">
        <v>2014</v>
      </c>
      <c r="P32" s="238" t="s">
        <v>366</v>
      </c>
      <c r="Q32" s="238">
        <v>16</v>
      </c>
      <c r="R32" s="238" t="s">
        <v>356</v>
      </c>
      <c r="S32" s="238">
        <v>4</v>
      </c>
      <c r="T32" s="238">
        <v>0</v>
      </c>
      <c r="U32" s="238">
        <v>2</v>
      </c>
      <c r="V32" s="238">
        <v>3</v>
      </c>
      <c r="W32" s="238">
        <v>10</v>
      </c>
      <c r="X32" s="238">
        <v>3</v>
      </c>
      <c r="Y32" s="238">
        <v>1</v>
      </c>
      <c r="Z32" s="238">
        <v>1</v>
      </c>
      <c r="AB32" s="238">
        <v>1</v>
      </c>
      <c r="AC32" s="238">
        <v>98</v>
      </c>
      <c r="AD32" s="238" t="s">
        <v>376</v>
      </c>
      <c r="AE32" s="238" t="s">
        <v>1515</v>
      </c>
      <c r="AF32" s="238" t="s">
        <v>358</v>
      </c>
      <c r="AG32" s="238">
        <v>9</v>
      </c>
      <c r="AH32" s="238">
        <v>2</v>
      </c>
      <c r="AI32" s="238">
        <v>3</v>
      </c>
      <c r="AJ32" s="238">
        <v>4</v>
      </c>
      <c r="AK32" s="238">
        <v>21</v>
      </c>
      <c r="AL32" s="238">
        <v>53</v>
      </c>
      <c r="AM32" s="238" t="s">
        <v>354</v>
      </c>
      <c r="AN32" s="238">
        <v>5</v>
      </c>
      <c r="AO32" s="238">
        <v>15</v>
      </c>
      <c r="AS32" s="238">
        <v>4</v>
      </c>
      <c r="AT32" s="238">
        <v>1</v>
      </c>
      <c r="AU32" s="238">
        <v>65</v>
      </c>
      <c r="AV32" s="238">
        <v>11</v>
      </c>
      <c r="AW32" s="238">
        <v>21</v>
      </c>
      <c r="AX32" s="238">
        <v>2</v>
      </c>
      <c r="AY32" s="238">
        <v>4</v>
      </c>
      <c r="AZ32" s="238">
        <v>6</v>
      </c>
      <c r="BA32" s="238">
        <v>24</v>
      </c>
      <c r="BB32" s="238">
        <v>52</v>
      </c>
      <c r="BC32" s="238" t="s">
        <v>363</v>
      </c>
      <c r="BD32" s="238">
        <v>5</v>
      </c>
      <c r="BE32" s="238">
        <v>1</v>
      </c>
      <c r="BI32" s="238">
        <v>4</v>
      </c>
      <c r="BJ32" s="238">
        <v>1</v>
      </c>
      <c r="BK32" s="238">
        <v>65</v>
      </c>
      <c r="BL32" s="238">
        <v>11</v>
      </c>
      <c r="BM32" s="238">
        <v>21</v>
      </c>
      <c r="CT32" s="238">
        <v>410475</v>
      </c>
      <c r="CU32" s="238">
        <v>4957814</v>
      </c>
      <c r="CV32" s="238">
        <v>44.768115700000003</v>
      </c>
      <c r="CW32" s="238">
        <v>-94.131324899999996</v>
      </c>
      <c r="CX32" s="238" t="s">
        <v>359</v>
      </c>
      <c r="CY32" s="238" t="s">
        <v>1516</v>
      </c>
    </row>
    <row r="33" spans="1:103" x14ac:dyDescent="0.25">
      <c r="A33" s="238">
        <v>446985</v>
      </c>
      <c r="B33" s="238">
        <v>2</v>
      </c>
      <c r="C33" s="238">
        <v>212</v>
      </c>
      <c r="D33" s="238">
        <v>120.876</v>
      </c>
      <c r="E33" s="238">
        <v>43</v>
      </c>
      <c r="G33" s="238" t="s">
        <v>1517</v>
      </c>
      <c r="H33" s="238">
        <v>8</v>
      </c>
      <c r="I33" s="238">
        <v>22</v>
      </c>
      <c r="K33" s="238">
        <v>17201094</v>
      </c>
      <c r="M33" s="238">
        <v>4</v>
      </c>
      <c r="N33" s="238">
        <v>22</v>
      </c>
      <c r="O33" s="238">
        <v>2017</v>
      </c>
      <c r="P33" s="238" t="s">
        <v>364</v>
      </c>
      <c r="Q33" s="238">
        <v>1</v>
      </c>
      <c r="R33" s="238" t="s">
        <v>369</v>
      </c>
      <c r="S33" s="238">
        <v>5</v>
      </c>
      <c r="T33" s="238">
        <v>0</v>
      </c>
      <c r="U33" s="238">
        <v>1</v>
      </c>
      <c r="W33" s="238">
        <v>28</v>
      </c>
      <c r="X33" s="238">
        <v>3</v>
      </c>
      <c r="Y33" s="238">
        <v>4</v>
      </c>
      <c r="Z33" s="238">
        <v>1</v>
      </c>
      <c r="AB33" s="238">
        <v>1</v>
      </c>
      <c r="AC33" s="238">
        <v>98</v>
      </c>
      <c r="AD33" s="238" t="s">
        <v>357</v>
      </c>
      <c r="AF33" s="238" t="s">
        <v>358</v>
      </c>
      <c r="AG33" s="238">
        <v>3</v>
      </c>
      <c r="AH33" s="238">
        <v>2</v>
      </c>
      <c r="AI33" s="238">
        <v>4</v>
      </c>
      <c r="AJ33" s="238">
        <v>3</v>
      </c>
      <c r="AK33" s="238">
        <v>24</v>
      </c>
      <c r="AL33" s="238">
        <v>64</v>
      </c>
      <c r="AM33" s="238" t="s">
        <v>354</v>
      </c>
      <c r="AN33" s="238">
        <v>10</v>
      </c>
      <c r="AO33" s="238">
        <v>10</v>
      </c>
      <c r="AP33" s="238">
        <v>70</v>
      </c>
      <c r="AS33" s="238">
        <v>15</v>
      </c>
      <c r="AT33" s="238">
        <v>23</v>
      </c>
      <c r="AU33" s="238">
        <v>55</v>
      </c>
      <c r="AV33" s="238">
        <v>11</v>
      </c>
      <c r="AW33" s="238">
        <v>21</v>
      </c>
      <c r="CT33" s="238">
        <v>410485.99610532599</v>
      </c>
      <c r="CU33" s="238">
        <v>4957823.9861146398</v>
      </c>
      <c r="CV33" s="238">
        <v>44.768206910000004</v>
      </c>
      <c r="CW33" s="238">
        <v>-94.131191740000006</v>
      </c>
      <c r="CX33" s="238" t="s">
        <v>359</v>
      </c>
      <c r="CY33" s="238" t="s">
        <v>1518</v>
      </c>
    </row>
    <row r="34" spans="1:103" x14ac:dyDescent="0.25">
      <c r="A34" s="238">
        <v>742220</v>
      </c>
      <c r="B34" s="238">
        <v>2</v>
      </c>
      <c r="C34" s="238">
        <v>212</v>
      </c>
      <c r="D34" s="238">
        <v>120.919</v>
      </c>
      <c r="E34" s="238">
        <v>43</v>
      </c>
      <c r="F34" s="238" t="s">
        <v>1475</v>
      </c>
      <c r="H34" s="238">
        <v>8</v>
      </c>
      <c r="I34" s="238">
        <v>22</v>
      </c>
      <c r="K34" s="238">
        <v>19202166</v>
      </c>
      <c r="M34" s="238">
        <v>8</v>
      </c>
      <c r="N34" s="238">
        <v>22</v>
      </c>
      <c r="O34" s="238">
        <v>2019</v>
      </c>
      <c r="P34" s="238" t="s">
        <v>384</v>
      </c>
      <c r="Q34" s="238">
        <v>18</v>
      </c>
      <c r="R34" s="238" t="s">
        <v>196</v>
      </c>
      <c r="S34" s="238">
        <v>5</v>
      </c>
      <c r="T34" s="238">
        <v>0</v>
      </c>
      <c r="U34" s="238">
        <v>2</v>
      </c>
      <c r="V34" s="238">
        <v>5</v>
      </c>
      <c r="W34" s="238">
        <v>10</v>
      </c>
      <c r="X34" s="238">
        <v>3</v>
      </c>
      <c r="Y34" s="238">
        <v>1</v>
      </c>
      <c r="Z34" s="238">
        <v>1</v>
      </c>
      <c r="AB34" s="238">
        <v>1</v>
      </c>
      <c r="AC34" s="238">
        <v>98</v>
      </c>
      <c r="AD34" s="238">
        <v>212</v>
      </c>
      <c r="AF34" s="238" t="s">
        <v>405</v>
      </c>
      <c r="AG34" s="238">
        <v>10</v>
      </c>
      <c r="AH34" s="238">
        <v>2</v>
      </c>
      <c r="AI34" s="238">
        <v>49</v>
      </c>
      <c r="AJ34" s="238">
        <v>4</v>
      </c>
      <c r="AK34" s="238">
        <v>21</v>
      </c>
      <c r="AL34" s="238">
        <v>46</v>
      </c>
      <c r="AM34" s="238" t="s">
        <v>354</v>
      </c>
      <c r="AN34" s="238">
        <v>5</v>
      </c>
      <c r="AO34" s="238">
        <v>65</v>
      </c>
      <c r="AS34" s="238">
        <v>15</v>
      </c>
      <c r="AT34" s="238">
        <v>23</v>
      </c>
      <c r="AU34" s="238">
        <v>55</v>
      </c>
      <c r="AV34" s="238">
        <v>11</v>
      </c>
      <c r="AW34" s="238">
        <v>21</v>
      </c>
      <c r="AX34" s="238">
        <v>2</v>
      </c>
      <c r="AY34" s="238">
        <v>2</v>
      </c>
      <c r="AZ34" s="238">
        <v>2</v>
      </c>
      <c r="BA34" s="238">
        <v>24</v>
      </c>
      <c r="BB34" s="238">
        <v>33</v>
      </c>
      <c r="BC34" s="238" t="s">
        <v>363</v>
      </c>
      <c r="BD34" s="238">
        <v>5</v>
      </c>
      <c r="BE34" s="238">
        <v>1</v>
      </c>
      <c r="BI34" s="238">
        <v>15</v>
      </c>
      <c r="BJ34" s="238">
        <v>23</v>
      </c>
      <c r="BK34" s="238">
        <v>30</v>
      </c>
      <c r="BL34" s="238">
        <v>11</v>
      </c>
      <c r="BM34" s="238">
        <v>21</v>
      </c>
      <c r="CT34" s="238">
        <v>410557.96291592601</v>
      </c>
      <c r="CU34" s="238">
        <v>4957862.0861908402</v>
      </c>
      <c r="CV34" s="238">
        <v>44.768558839999997</v>
      </c>
      <c r="CW34" s="238">
        <v>-94.130289149999996</v>
      </c>
      <c r="CX34" s="238" t="s">
        <v>359</v>
      </c>
      <c r="CY34" s="238" t="s">
        <v>1519</v>
      </c>
    </row>
    <row r="35" spans="1:103" x14ac:dyDescent="0.25">
      <c r="A35" s="238">
        <v>418380</v>
      </c>
      <c r="B35" s="238">
        <v>2</v>
      </c>
      <c r="C35" s="238">
        <v>212</v>
      </c>
      <c r="D35" s="238">
        <v>120.92</v>
      </c>
      <c r="E35" s="238">
        <v>43</v>
      </c>
      <c r="F35" s="238" t="s">
        <v>1475</v>
      </c>
      <c r="H35" s="238">
        <v>8</v>
      </c>
      <c r="I35" s="238">
        <v>22</v>
      </c>
      <c r="K35" s="238">
        <v>17200292</v>
      </c>
      <c r="M35" s="238">
        <v>1</v>
      </c>
      <c r="N35" s="238">
        <v>25</v>
      </c>
      <c r="O35" s="238">
        <v>2017</v>
      </c>
      <c r="P35" s="238" t="s">
        <v>355</v>
      </c>
      <c r="Q35" s="238">
        <v>16</v>
      </c>
      <c r="R35" s="238" t="s">
        <v>369</v>
      </c>
      <c r="S35" s="238">
        <v>5</v>
      </c>
      <c r="T35" s="238">
        <v>0</v>
      </c>
      <c r="U35" s="238">
        <v>2</v>
      </c>
      <c r="V35" s="238">
        <v>5</v>
      </c>
      <c r="W35" s="238">
        <v>10</v>
      </c>
      <c r="X35" s="238">
        <v>3</v>
      </c>
      <c r="Y35" s="238">
        <v>1</v>
      </c>
      <c r="Z35" s="238">
        <v>2</v>
      </c>
      <c r="AB35" s="238">
        <v>2</v>
      </c>
      <c r="AC35" s="238">
        <v>98</v>
      </c>
      <c r="AD35" s="238">
        <v>212</v>
      </c>
      <c r="AF35" s="238" t="s">
        <v>405</v>
      </c>
      <c r="AG35" s="238">
        <v>10</v>
      </c>
      <c r="AH35" s="238">
        <v>2</v>
      </c>
      <c r="AI35" s="238">
        <v>3</v>
      </c>
      <c r="AJ35" s="238">
        <v>4</v>
      </c>
      <c r="AK35" s="238">
        <v>21</v>
      </c>
      <c r="AL35" s="238">
        <v>42</v>
      </c>
      <c r="AM35" s="238" t="s">
        <v>354</v>
      </c>
      <c r="AN35" s="238">
        <v>5</v>
      </c>
      <c r="AO35" s="238">
        <v>65</v>
      </c>
      <c r="AS35" s="238">
        <v>14</v>
      </c>
      <c r="AT35" s="238">
        <v>23</v>
      </c>
      <c r="AU35" s="238">
        <v>55</v>
      </c>
      <c r="AV35" s="238">
        <v>11</v>
      </c>
      <c r="AW35" s="238">
        <v>21</v>
      </c>
      <c r="AX35" s="238">
        <v>2</v>
      </c>
      <c r="AY35" s="238">
        <v>3</v>
      </c>
      <c r="AZ35" s="238">
        <v>4</v>
      </c>
      <c r="BA35" s="238">
        <v>24</v>
      </c>
      <c r="BB35" s="238">
        <v>45</v>
      </c>
      <c r="BC35" s="238" t="s">
        <v>363</v>
      </c>
      <c r="BD35" s="238">
        <v>5</v>
      </c>
      <c r="BE35" s="238">
        <v>1</v>
      </c>
      <c r="BI35" s="238">
        <v>14</v>
      </c>
      <c r="BJ35" s="238">
        <v>23</v>
      </c>
      <c r="BK35" s="238">
        <v>55</v>
      </c>
      <c r="BL35" s="238">
        <v>11</v>
      </c>
      <c r="BM35" s="238">
        <v>21</v>
      </c>
      <c r="CT35" s="238">
        <v>410519.86283972702</v>
      </c>
      <c r="CU35" s="238">
        <v>4957866.3195326403</v>
      </c>
      <c r="CV35" s="238">
        <v>44.768592179999999</v>
      </c>
      <c r="CW35" s="238">
        <v>-94.130771280000005</v>
      </c>
      <c r="CX35" s="238" t="s">
        <v>359</v>
      </c>
      <c r="CY35" s="238" t="s">
        <v>1520</v>
      </c>
    </row>
    <row r="36" spans="1:103" x14ac:dyDescent="0.25">
      <c r="A36" s="238">
        <v>564322</v>
      </c>
      <c r="B36" s="238">
        <v>2</v>
      </c>
      <c r="C36" s="238">
        <v>212</v>
      </c>
      <c r="D36" s="238">
        <v>120.926</v>
      </c>
      <c r="E36" s="238">
        <v>43</v>
      </c>
      <c r="F36" s="238" t="s">
        <v>1475</v>
      </c>
      <c r="H36" s="238">
        <v>8</v>
      </c>
      <c r="I36" s="238">
        <v>22</v>
      </c>
      <c r="K36" s="238">
        <v>18200386</v>
      </c>
      <c r="M36" s="238">
        <v>2</v>
      </c>
      <c r="N36" s="238">
        <v>8</v>
      </c>
      <c r="O36" s="238">
        <v>2018</v>
      </c>
      <c r="P36" s="238" t="s">
        <v>384</v>
      </c>
      <c r="Q36" s="238">
        <v>6</v>
      </c>
      <c r="R36" s="238" t="s">
        <v>369</v>
      </c>
      <c r="S36" s="238">
        <v>5</v>
      </c>
      <c r="T36" s="238">
        <v>0</v>
      </c>
      <c r="U36" s="238">
        <v>2</v>
      </c>
      <c r="V36" s="238">
        <v>10</v>
      </c>
      <c r="W36" s="238">
        <v>10</v>
      </c>
      <c r="X36" s="238">
        <v>2</v>
      </c>
      <c r="Y36" s="238">
        <v>2</v>
      </c>
      <c r="Z36" s="238">
        <v>1</v>
      </c>
      <c r="AB36" s="238">
        <v>1</v>
      </c>
      <c r="AC36" s="238">
        <v>98</v>
      </c>
      <c r="AD36" s="238">
        <v>212</v>
      </c>
      <c r="AF36" s="238" t="s">
        <v>405</v>
      </c>
      <c r="AG36" s="238">
        <v>5</v>
      </c>
      <c r="AH36" s="238">
        <v>2</v>
      </c>
      <c r="AI36" s="238">
        <v>3</v>
      </c>
      <c r="AJ36" s="238">
        <v>3</v>
      </c>
      <c r="AK36" s="238">
        <v>21</v>
      </c>
      <c r="AL36" s="238">
        <v>57</v>
      </c>
      <c r="AM36" s="238" t="s">
        <v>354</v>
      </c>
      <c r="AN36" s="238">
        <v>5</v>
      </c>
      <c r="AO36" s="238">
        <v>10</v>
      </c>
      <c r="AS36" s="238">
        <v>15</v>
      </c>
      <c r="AT36" s="238">
        <v>9</v>
      </c>
      <c r="AU36" s="238">
        <v>55</v>
      </c>
      <c r="AV36" s="238">
        <v>11</v>
      </c>
      <c r="AW36" s="238">
        <v>21</v>
      </c>
      <c r="AX36" s="238">
        <v>2</v>
      </c>
      <c r="AY36" s="238">
        <v>2</v>
      </c>
      <c r="AZ36" s="238">
        <v>3</v>
      </c>
      <c r="BA36" s="238">
        <v>21</v>
      </c>
      <c r="BB36" s="238">
        <v>52</v>
      </c>
      <c r="BC36" s="238" t="s">
        <v>363</v>
      </c>
      <c r="BD36" s="238">
        <v>5</v>
      </c>
      <c r="BE36" s="238">
        <v>1</v>
      </c>
      <c r="BI36" s="238">
        <v>15</v>
      </c>
      <c r="BJ36" s="238">
        <v>9</v>
      </c>
      <c r="BK36" s="238">
        <v>55</v>
      </c>
      <c r="BL36" s="238">
        <v>11</v>
      </c>
      <c r="BM36" s="238">
        <v>21</v>
      </c>
      <c r="CT36" s="238">
        <v>410553.72957412602</v>
      </c>
      <c r="CU36" s="238">
        <v>4957857.8528490402</v>
      </c>
      <c r="CV36" s="238">
        <v>44.768520209999998</v>
      </c>
      <c r="CW36" s="238">
        <v>-94.130341900000005</v>
      </c>
      <c r="CX36" s="238" t="s">
        <v>359</v>
      </c>
      <c r="CY36" s="238" t="s">
        <v>1521</v>
      </c>
    </row>
    <row r="37" spans="1:103" x14ac:dyDescent="0.25">
      <c r="A37" s="238">
        <v>755391</v>
      </c>
      <c r="B37" s="238">
        <v>2</v>
      </c>
      <c r="C37" s="238">
        <v>212</v>
      </c>
      <c r="D37" s="238">
        <v>120.949</v>
      </c>
      <c r="E37" s="238">
        <v>43</v>
      </c>
      <c r="F37" s="238" t="s">
        <v>1475</v>
      </c>
      <c r="H37" s="238">
        <v>8</v>
      </c>
      <c r="I37" s="238">
        <v>22</v>
      </c>
      <c r="K37" s="238">
        <v>19202662</v>
      </c>
      <c r="M37" s="238">
        <v>10</v>
      </c>
      <c r="N37" s="238">
        <v>17</v>
      </c>
      <c r="O37" s="238">
        <v>2019</v>
      </c>
      <c r="P37" s="238" t="s">
        <v>384</v>
      </c>
      <c r="Q37" s="238">
        <v>15</v>
      </c>
      <c r="R37" s="238" t="s">
        <v>369</v>
      </c>
      <c r="S37" s="238">
        <v>5</v>
      </c>
      <c r="T37" s="238">
        <v>0</v>
      </c>
      <c r="U37" s="238">
        <v>2</v>
      </c>
      <c r="V37" s="238">
        <v>10</v>
      </c>
      <c r="W37" s="238">
        <v>10</v>
      </c>
      <c r="X37" s="238">
        <v>2</v>
      </c>
      <c r="Y37" s="238">
        <v>1</v>
      </c>
      <c r="Z37" s="238">
        <v>1</v>
      </c>
      <c r="AB37" s="238">
        <v>1</v>
      </c>
      <c r="AC37" s="238">
        <v>98</v>
      </c>
      <c r="AD37" s="238" t="s">
        <v>357</v>
      </c>
      <c r="AF37" s="238" t="s">
        <v>358</v>
      </c>
      <c r="AG37" s="238">
        <v>5</v>
      </c>
      <c r="AH37" s="238">
        <v>2</v>
      </c>
      <c r="AI37" s="238">
        <v>3</v>
      </c>
      <c r="AJ37" s="238">
        <v>3</v>
      </c>
      <c r="AK37" s="238">
        <v>21</v>
      </c>
      <c r="AL37" s="238">
        <v>35</v>
      </c>
      <c r="AM37" s="238" t="s">
        <v>354</v>
      </c>
      <c r="AN37" s="238">
        <v>5</v>
      </c>
      <c r="AO37" s="238">
        <v>1</v>
      </c>
      <c r="AS37" s="238">
        <v>14</v>
      </c>
      <c r="AT37" s="238">
        <v>9</v>
      </c>
      <c r="AU37" s="238">
        <v>55</v>
      </c>
      <c r="AV37" s="238">
        <v>11</v>
      </c>
      <c r="AW37" s="238">
        <v>21</v>
      </c>
      <c r="AX37" s="238">
        <v>2</v>
      </c>
      <c r="AY37" s="238">
        <v>2</v>
      </c>
      <c r="AZ37" s="238">
        <v>3</v>
      </c>
      <c r="BA37" s="238">
        <v>21</v>
      </c>
      <c r="BB37" s="238">
        <v>20</v>
      </c>
      <c r="BC37" s="238" t="s">
        <v>363</v>
      </c>
      <c r="BD37" s="238">
        <v>5</v>
      </c>
      <c r="BE37" s="238">
        <v>7</v>
      </c>
      <c r="BI37" s="238">
        <v>14</v>
      </c>
      <c r="BJ37" s="238">
        <v>9</v>
      </c>
      <c r="BK37" s="238">
        <v>55</v>
      </c>
      <c r="BL37" s="238">
        <v>11</v>
      </c>
      <c r="BM37" s="238">
        <v>21</v>
      </c>
      <c r="CT37" s="238">
        <v>410596.06299212697</v>
      </c>
      <c r="CU37" s="238">
        <v>4957857.8528490402</v>
      </c>
      <c r="CV37" s="238">
        <v>44.768525500000003</v>
      </c>
      <c r="CW37" s="238">
        <v>-94.129807029999995</v>
      </c>
      <c r="CX37" s="238" t="s">
        <v>359</v>
      </c>
      <c r="CY37" s="238" t="s">
        <v>1522</v>
      </c>
    </row>
    <row r="38" spans="1:103" x14ac:dyDescent="0.25">
      <c r="A38" s="238">
        <v>658039</v>
      </c>
      <c r="B38" s="238">
        <v>2</v>
      </c>
      <c r="C38" s="238">
        <v>212</v>
      </c>
      <c r="D38" s="238">
        <v>120.962</v>
      </c>
      <c r="E38" s="238">
        <v>43</v>
      </c>
      <c r="F38" s="238" t="s">
        <v>1475</v>
      </c>
      <c r="H38" s="238">
        <v>8</v>
      </c>
      <c r="I38" s="238">
        <v>22</v>
      </c>
      <c r="K38" s="238">
        <v>18004832</v>
      </c>
      <c r="M38" s="238">
        <v>11</v>
      </c>
      <c r="N38" s="238">
        <v>8</v>
      </c>
      <c r="O38" s="238">
        <v>2018</v>
      </c>
      <c r="P38" s="238" t="s">
        <v>384</v>
      </c>
      <c r="Q38" s="238">
        <v>17</v>
      </c>
      <c r="R38" s="238" t="s">
        <v>369</v>
      </c>
      <c r="S38" s="238">
        <v>5</v>
      </c>
      <c r="T38" s="238">
        <v>0</v>
      </c>
      <c r="U38" s="238">
        <v>2</v>
      </c>
      <c r="V38" s="238">
        <v>5</v>
      </c>
      <c r="W38" s="238">
        <v>10</v>
      </c>
      <c r="X38" s="238">
        <v>2</v>
      </c>
      <c r="Y38" s="238">
        <v>4</v>
      </c>
      <c r="Z38" s="238">
        <v>4</v>
      </c>
      <c r="AB38" s="238">
        <v>5</v>
      </c>
      <c r="AC38" s="238">
        <v>98</v>
      </c>
      <c r="AD38" s="238" t="s">
        <v>357</v>
      </c>
      <c r="AF38" s="238" t="s">
        <v>358</v>
      </c>
      <c r="AG38" s="238">
        <v>10</v>
      </c>
      <c r="AH38" s="238">
        <v>2</v>
      </c>
      <c r="AI38" s="238">
        <v>4</v>
      </c>
      <c r="AJ38" s="238">
        <v>3</v>
      </c>
      <c r="AK38" s="238">
        <v>21</v>
      </c>
      <c r="AL38" s="238">
        <v>64</v>
      </c>
      <c r="AM38" s="238" t="s">
        <v>354</v>
      </c>
      <c r="AN38" s="238">
        <v>5</v>
      </c>
      <c r="AO38" s="238">
        <v>1</v>
      </c>
      <c r="AS38" s="238">
        <v>15</v>
      </c>
      <c r="AT38" s="238">
        <v>9</v>
      </c>
      <c r="AU38" s="238">
        <v>55</v>
      </c>
      <c r="AV38" s="238">
        <v>11</v>
      </c>
      <c r="AW38" s="238">
        <v>21</v>
      </c>
      <c r="AX38" s="238">
        <v>2</v>
      </c>
      <c r="AY38" s="238">
        <v>2</v>
      </c>
      <c r="AZ38" s="238">
        <v>3</v>
      </c>
      <c r="BA38" s="238">
        <v>21</v>
      </c>
      <c r="BB38" s="238">
        <v>27</v>
      </c>
      <c r="BC38" s="238" t="s">
        <v>354</v>
      </c>
      <c r="BD38" s="238">
        <v>5</v>
      </c>
      <c r="BE38" s="238">
        <v>1</v>
      </c>
      <c r="BI38" s="238">
        <v>15</v>
      </c>
      <c r="BJ38" s="238">
        <v>9</v>
      </c>
      <c r="BK38" s="238">
        <v>55</v>
      </c>
      <c r="BL38" s="238">
        <v>11</v>
      </c>
      <c r="BM38" s="238">
        <v>21</v>
      </c>
      <c r="CT38" s="238">
        <v>410616.71460461599</v>
      </c>
      <c r="CU38" s="238">
        <v>4957864.7350663198</v>
      </c>
      <c r="CV38" s="238">
        <v>44.768590029999999</v>
      </c>
      <c r="CW38" s="238">
        <v>-94.129547310000007</v>
      </c>
      <c r="CX38" s="238" t="s">
        <v>359</v>
      </c>
      <c r="CY38" s="238" t="s">
        <v>1523</v>
      </c>
    </row>
    <row r="39" spans="1:103" x14ac:dyDescent="0.25">
      <c r="A39" s="238">
        <v>10976168</v>
      </c>
      <c r="B39" s="238">
        <v>2</v>
      </c>
      <c r="C39" s="238">
        <v>212</v>
      </c>
      <c r="D39" s="238">
        <v>121</v>
      </c>
      <c r="E39" s="238">
        <v>43</v>
      </c>
      <c r="F39" s="238" t="s">
        <v>1475</v>
      </c>
      <c r="H39" s="238">
        <v>8</v>
      </c>
      <c r="I39" s="238">
        <v>22</v>
      </c>
      <c r="K39" s="238">
        <v>14200873</v>
      </c>
      <c r="L39" s="238">
        <v>141760197</v>
      </c>
      <c r="M39" s="238">
        <v>6</v>
      </c>
      <c r="N39" s="238">
        <v>23</v>
      </c>
      <c r="O39" s="238">
        <v>2014</v>
      </c>
      <c r="P39" s="238" t="s">
        <v>361</v>
      </c>
      <c r="Q39" s="238">
        <v>12</v>
      </c>
      <c r="R39" s="238" t="s">
        <v>356</v>
      </c>
      <c r="S39" s="238">
        <v>5</v>
      </c>
      <c r="T39" s="238">
        <v>0</v>
      </c>
      <c r="U39" s="238">
        <v>2</v>
      </c>
      <c r="V39" s="238">
        <v>10</v>
      </c>
      <c r="W39" s="238">
        <v>10</v>
      </c>
      <c r="X39" s="238">
        <v>2</v>
      </c>
      <c r="Y39" s="238">
        <v>1</v>
      </c>
      <c r="Z39" s="238">
        <v>2</v>
      </c>
      <c r="AB39" s="238">
        <v>1</v>
      </c>
      <c r="AC39" s="238">
        <v>98</v>
      </c>
      <c r="AD39" s="238" t="s">
        <v>376</v>
      </c>
      <c r="AE39" s="238" t="s">
        <v>1509</v>
      </c>
      <c r="AF39" s="238" t="s">
        <v>358</v>
      </c>
      <c r="AG39" s="238">
        <v>5</v>
      </c>
      <c r="AH39" s="238">
        <v>2</v>
      </c>
      <c r="AI39" s="238">
        <v>2</v>
      </c>
      <c r="AJ39" s="238">
        <v>4</v>
      </c>
      <c r="AK39" s="238">
        <v>28</v>
      </c>
      <c r="AL39" s="238">
        <v>50</v>
      </c>
      <c r="AM39" s="238" t="s">
        <v>363</v>
      </c>
      <c r="AN39" s="238">
        <v>5</v>
      </c>
      <c r="AO39" s="238">
        <v>8</v>
      </c>
      <c r="AS39" s="238">
        <v>3</v>
      </c>
      <c r="AT39" s="238">
        <v>98</v>
      </c>
      <c r="AU39" s="238">
        <v>65</v>
      </c>
      <c r="AV39" s="238">
        <v>11</v>
      </c>
      <c r="AW39" s="238">
        <v>21</v>
      </c>
      <c r="AX39" s="238">
        <v>2</v>
      </c>
      <c r="AY39" s="238">
        <v>3</v>
      </c>
      <c r="AZ39" s="238">
        <v>4</v>
      </c>
      <c r="BA39" s="238">
        <v>21</v>
      </c>
      <c r="BB39" s="238">
        <v>32</v>
      </c>
      <c r="BC39" s="238" t="s">
        <v>354</v>
      </c>
      <c r="BD39" s="238">
        <v>5</v>
      </c>
      <c r="BE39" s="238">
        <v>1</v>
      </c>
      <c r="BI39" s="238">
        <v>3</v>
      </c>
      <c r="BJ39" s="238">
        <v>98</v>
      </c>
      <c r="BK39" s="238">
        <v>65</v>
      </c>
      <c r="BL39" s="238">
        <v>11</v>
      </c>
      <c r="BM39" s="238">
        <v>21</v>
      </c>
      <c r="CT39" s="238">
        <v>410675</v>
      </c>
      <c r="CU39" s="238">
        <v>4957880</v>
      </c>
      <c r="CV39" s="238">
        <v>44.768733699999999</v>
      </c>
      <c r="CW39" s="238">
        <v>-94.128811900000002</v>
      </c>
      <c r="CX39" s="238" t="s">
        <v>359</v>
      </c>
      <c r="CY39" s="238" t="s">
        <v>1524</v>
      </c>
    </row>
    <row r="40" spans="1:103" x14ac:dyDescent="0.25">
      <c r="A40" s="238">
        <v>424756</v>
      </c>
      <c r="B40" s="238">
        <v>2</v>
      </c>
      <c r="C40" s="238">
        <v>212</v>
      </c>
      <c r="D40" s="238">
        <v>121.343</v>
      </c>
      <c r="E40" s="238">
        <v>43</v>
      </c>
      <c r="F40" s="238" t="s">
        <v>1475</v>
      </c>
      <c r="H40" s="238">
        <v>8</v>
      </c>
      <c r="I40" s="238">
        <v>22</v>
      </c>
      <c r="K40" s="238">
        <v>17200558</v>
      </c>
      <c r="M40" s="238">
        <v>2</v>
      </c>
      <c r="N40" s="238">
        <v>22</v>
      </c>
      <c r="O40" s="238">
        <v>2017</v>
      </c>
      <c r="P40" s="238" t="s">
        <v>355</v>
      </c>
      <c r="Q40" s="238">
        <v>10</v>
      </c>
      <c r="R40" s="238" t="s">
        <v>369</v>
      </c>
      <c r="S40" s="238">
        <v>5</v>
      </c>
      <c r="T40" s="238">
        <v>0</v>
      </c>
      <c r="U40" s="238">
        <v>2</v>
      </c>
      <c r="V40" s="238">
        <v>5</v>
      </c>
      <c r="W40" s="238">
        <v>10</v>
      </c>
      <c r="X40" s="238">
        <v>3</v>
      </c>
      <c r="Y40" s="238">
        <v>1</v>
      </c>
      <c r="Z40" s="238">
        <v>1</v>
      </c>
      <c r="AB40" s="238">
        <v>1</v>
      </c>
      <c r="AC40" s="238">
        <v>98</v>
      </c>
      <c r="AD40" s="238" t="s">
        <v>357</v>
      </c>
      <c r="AF40" s="238" t="s">
        <v>358</v>
      </c>
      <c r="AG40" s="238">
        <v>10</v>
      </c>
      <c r="AH40" s="238">
        <v>2</v>
      </c>
      <c r="AI40" s="238">
        <v>2</v>
      </c>
      <c r="AJ40" s="238">
        <v>2</v>
      </c>
      <c r="AK40" s="238">
        <v>21</v>
      </c>
      <c r="AL40" s="238">
        <v>91</v>
      </c>
      <c r="AM40" s="238" t="s">
        <v>363</v>
      </c>
      <c r="AN40" s="238">
        <v>5</v>
      </c>
      <c r="AO40" s="238">
        <v>2</v>
      </c>
      <c r="AS40" s="238">
        <v>12</v>
      </c>
      <c r="AT40" s="238">
        <v>22</v>
      </c>
      <c r="AU40" s="238">
        <v>30</v>
      </c>
      <c r="AV40" s="238">
        <v>11</v>
      </c>
      <c r="AW40" s="238">
        <v>21</v>
      </c>
      <c r="AX40" s="238">
        <v>2</v>
      </c>
      <c r="AY40" s="238">
        <v>2</v>
      </c>
      <c r="AZ40" s="238">
        <v>3</v>
      </c>
      <c r="BA40" s="238">
        <v>21</v>
      </c>
      <c r="BB40" s="238">
        <v>24</v>
      </c>
      <c r="BC40" s="238" t="s">
        <v>363</v>
      </c>
      <c r="BD40" s="238">
        <v>5</v>
      </c>
      <c r="BE40" s="238">
        <v>1</v>
      </c>
      <c r="BI40" s="238">
        <v>15</v>
      </c>
      <c r="BJ40" s="238">
        <v>9</v>
      </c>
      <c r="BK40" s="238">
        <v>55</v>
      </c>
      <c r="BL40" s="238">
        <v>11</v>
      </c>
      <c r="BM40" s="238">
        <v>21</v>
      </c>
      <c r="CT40" s="238">
        <v>411226.83092032903</v>
      </c>
      <c r="CU40" s="238">
        <v>4957874.7862162404</v>
      </c>
      <c r="CV40" s="238">
        <v>44.76875648</v>
      </c>
      <c r="CW40" s="238">
        <v>-94.121840430000006</v>
      </c>
      <c r="CX40" s="238" t="s">
        <v>359</v>
      </c>
      <c r="CY40" s="238" t="s">
        <v>1525</v>
      </c>
    </row>
    <row r="41" spans="1:103" x14ac:dyDescent="0.25">
      <c r="A41" s="238">
        <v>10896358</v>
      </c>
      <c r="B41" s="238">
        <v>2</v>
      </c>
      <c r="C41" s="238">
        <v>212</v>
      </c>
      <c r="D41" s="238">
        <v>121.345</v>
      </c>
      <c r="E41" s="238">
        <v>43</v>
      </c>
      <c r="G41" s="238" t="s">
        <v>1517</v>
      </c>
      <c r="H41" s="238">
        <v>8</v>
      </c>
      <c r="I41" s="238">
        <v>22</v>
      </c>
      <c r="K41" s="238">
        <v>13201021</v>
      </c>
      <c r="L41" s="238">
        <v>132330180</v>
      </c>
      <c r="M41" s="238">
        <v>8</v>
      </c>
      <c r="N41" s="238">
        <v>17</v>
      </c>
      <c r="O41" s="238">
        <v>2013</v>
      </c>
      <c r="P41" s="238" t="s">
        <v>364</v>
      </c>
      <c r="Q41" s="238">
        <v>17</v>
      </c>
      <c r="R41" s="238" t="s">
        <v>356</v>
      </c>
      <c r="S41" s="238">
        <v>5</v>
      </c>
      <c r="T41" s="238">
        <v>0</v>
      </c>
      <c r="U41" s="238">
        <v>2</v>
      </c>
      <c r="V41" s="238">
        <v>5</v>
      </c>
      <c r="W41" s="238">
        <v>10</v>
      </c>
      <c r="X41" s="238">
        <v>3</v>
      </c>
      <c r="Y41" s="238">
        <v>1</v>
      </c>
      <c r="Z41" s="238">
        <v>1</v>
      </c>
      <c r="AB41" s="238">
        <v>1</v>
      </c>
      <c r="AC41" s="238">
        <v>1</v>
      </c>
      <c r="AD41" s="238" t="s">
        <v>376</v>
      </c>
      <c r="AE41" s="238" t="s">
        <v>745</v>
      </c>
      <c r="AF41" s="238" t="s">
        <v>358</v>
      </c>
      <c r="AG41" s="238">
        <v>10</v>
      </c>
      <c r="AH41" s="238">
        <v>2</v>
      </c>
      <c r="AI41" s="238">
        <v>4</v>
      </c>
      <c r="AJ41" s="238">
        <v>2</v>
      </c>
      <c r="AK41" s="238">
        <v>21</v>
      </c>
      <c r="AL41" s="238">
        <v>56</v>
      </c>
      <c r="AM41" s="238" t="s">
        <v>354</v>
      </c>
      <c r="AN41" s="238">
        <v>5</v>
      </c>
      <c r="AO41" s="238">
        <v>2</v>
      </c>
      <c r="AS41" s="238">
        <v>3</v>
      </c>
      <c r="AT41" s="238">
        <v>2</v>
      </c>
      <c r="AU41" s="238">
        <v>55</v>
      </c>
      <c r="AV41" s="238">
        <v>11</v>
      </c>
      <c r="AW41" s="238">
        <v>21</v>
      </c>
      <c r="AX41" s="238">
        <v>2</v>
      </c>
      <c r="AY41" s="238">
        <v>3</v>
      </c>
      <c r="AZ41" s="238">
        <v>4</v>
      </c>
      <c r="BA41" s="238">
        <v>21</v>
      </c>
      <c r="BB41" s="238">
        <v>45</v>
      </c>
      <c r="BC41" s="238" t="s">
        <v>354</v>
      </c>
      <c r="BD41" s="238">
        <v>5</v>
      </c>
      <c r="BE41" s="238">
        <v>1</v>
      </c>
      <c r="BI41" s="238">
        <v>3</v>
      </c>
      <c r="BJ41" s="238">
        <v>2</v>
      </c>
      <c r="BK41" s="238">
        <v>55</v>
      </c>
      <c r="BL41" s="238">
        <v>11</v>
      </c>
      <c r="BM41" s="238">
        <v>21</v>
      </c>
      <c r="CT41" s="238">
        <v>411230</v>
      </c>
      <c r="CU41" s="238">
        <v>4957876</v>
      </c>
      <c r="CV41" s="238">
        <v>44.768771700000002</v>
      </c>
      <c r="CW41" s="238">
        <v>-94.121800800000003</v>
      </c>
      <c r="CX41" s="238" t="s">
        <v>359</v>
      </c>
      <c r="CY41" s="238" t="s">
        <v>1526</v>
      </c>
    </row>
    <row r="42" spans="1:103" x14ac:dyDescent="0.25">
      <c r="A42" s="238">
        <v>11061396</v>
      </c>
      <c r="B42" s="238">
        <v>2</v>
      </c>
      <c r="C42" s="238">
        <v>212</v>
      </c>
      <c r="D42" s="238">
        <v>121.345</v>
      </c>
      <c r="E42" s="238">
        <v>43</v>
      </c>
      <c r="G42" s="238" t="s">
        <v>1517</v>
      </c>
      <c r="H42" s="238">
        <v>8</v>
      </c>
      <c r="I42" s="238">
        <v>22</v>
      </c>
      <c r="K42" s="238">
        <v>15201153</v>
      </c>
      <c r="L42" s="238">
        <v>152050042</v>
      </c>
      <c r="M42" s="238">
        <v>7</v>
      </c>
      <c r="N42" s="238">
        <v>17</v>
      </c>
      <c r="O42" s="238">
        <v>2015</v>
      </c>
      <c r="P42" s="238" t="s">
        <v>362</v>
      </c>
      <c r="Q42" s="238">
        <v>12</v>
      </c>
      <c r="S42" s="238">
        <v>4</v>
      </c>
      <c r="T42" s="238">
        <v>0</v>
      </c>
      <c r="U42" s="238">
        <v>2</v>
      </c>
      <c r="V42" s="238">
        <v>5</v>
      </c>
      <c r="W42" s="238">
        <v>10</v>
      </c>
      <c r="X42" s="238">
        <v>3</v>
      </c>
      <c r="Y42" s="238">
        <v>1</v>
      </c>
      <c r="Z42" s="238">
        <v>1</v>
      </c>
      <c r="AB42" s="238">
        <v>1</v>
      </c>
      <c r="AC42" s="238">
        <v>98</v>
      </c>
      <c r="AD42" s="238" t="s">
        <v>745</v>
      </c>
      <c r="AE42" s="238">
        <v>212</v>
      </c>
      <c r="AF42" s="238" t="s">
        <v>358</v>
      </c>
      <c r="AG42" s="238">
        <v>10</v>
      </c>
      <c r="AH42" s="238">
        <v>2</v>
      </c>
      <c r="AI42" s="238">
        <v>2</v>
      </c>
      <c r="AJ42" s="238">
        <v>1</v>
      </c>
      <c r="AK42" s="238">
        <v>21</v>
      </c>
      <c r="AL42" s="238">
        <v>33</v>
      </c>
      <c r="AM42" s="238" t="s">
        <v>354</v>
      </c>
      <c r="AN42" s="238">
        <v>5</v>
      </c>
      <c r="AO42" s="238">
        <v>2</v>
      </c>
      <c r="AS42" s="238">
        <v>4</v>
      </c>
      <c r="AT42" s="238">
        <v>2</v>
      </c>
      <c r="AU42" s="238">
        <v>55</v>
      </c>
      <c r="AV42" s="238">
        <v>11</v>
      </c>
      <c r="AW42" s="238">
        <v>21</v>
      </c>
      <c r="AX42" s="238">
        <v>2</v>
      </c>
      <c r="AY42" s="238">
        <v>2</v>
      </c>
      <c r="AZ42" s="238">
        <v>3</v>
      </c>
      <c r="BA42" s="238">
        <v>21</v>
      </c>
      <c r="BB42" s="238">
        <v>34</v>
      </c>
      <c r="BC42" s="238" t="s">
        <v>354</v>
      </c>
      <c r="BD42" s="238">
        <v>5</v>
      </c>
      <c r="BE42" s="238">
        <v>1</v>
      </c>
      <c r="BI42" s="238">
        <v>4</v>
      </c>
      <c r="BJ42" s="238">
        <v>2</v>
      </c>
      <c r="BK42" s="238">
        <v>55</v>
      </c>
      <c r="BL42" s="238">
        <v>11</v>
      </c>
      <c r="BM42" s="238">
        <v>21</v>
      </c>
      <c r="CT42" s="238">
        <v>411230</v>
      </c>
      <c r="CU42" s="238">
        <v>4957876</v>
      </c>
      <c r="CV42" s="238">
        <v>44.768771700000002</v>
      </c>
      <c r="CW42" s="238">
        <v>-94.121800800000003</v>
      </c>
      <c r="CX42" s="238" t="s">
        <v>359</v>
      </c>
      <c r="CY42" s="238" t="s">
        <v>1527</v>
      </c>
    </row>
    <row r="43" spans="1:103" x14ac:dyDescent="0.25">
      <c r="A43" s="238">
        <v>397773</v>
      </c>
      <c r="B43" s="238">
        <v>2</v>
      </c>
      <c r="C43" s="238">
        <v>212</v>
      </c>
      <c r="D43" s="238">
        <v>121.36199999999999</v>
      </c>
      <c r="E43" s="238">
        <v>43</v>
      </c>
      <c r="F43" s="238" t="s">
        <v>1475</v>
      </c>
      <c r="H43" s="238">
        <v>8</v>
      </c>
      <c r="I43" s="238">
        <v>22</v>
      </c>
      <c r="K43" s="238">
        <v>16202536</v>
      </c>
      <c r="M43" s="238">
        <v>11</v>
      </c>
      <c r="N43" s="238">
        <v>25</v>
      </c>
      <c r="O43" s="238">
        <v>2016</v>
      </c>
      <c r="P43" s="238" t="s">
        <v>362</v>
      </c>
      <c r="Q43" s="238">
        <v>6</v>
      </c>
      <c r="R43" s="238" t="s">
        <v>356</v>
      </c>
      <c r="S43" s="238">
        <v>3</v>
      </c>
      <c r="T43" s="238">
        <v>0</v>
      </c>
      <c r="U43" s="238">
        <v>2</v>
      </c>
      <c r="V43" s="238">
        <v>5</v>
      </c>
      <c r="W43" s="238">
        <v>10</v>
      </c>
      <c r="X43" s="238">
        <v>3</v>
      </c>
      <c r="Y43" s="238">
        <v>4</v>
      </c>
      <c r="Z43" s="238">
        <v>1</v>
      </c>
      <c r="AB43" s="238">
        <v>2</v>
      </c>
      <c r="AC43" s="238">
        <v>98</v>
      </c>
      <c r="AD43" s="238">
        <v>212</v>
      </c>
      <c r="AF43" s="238" t="s">
        <v>405</v>
      </c>
      <c r="AG43" s="238">
        <v>10</v>
      </c>
      <c r="AH43" s="238">
        <v>2</v>
      </c>
      <c r="AI43" s="238">
        <v>5</v>
      </c>
      <c r="AJ43" s="238">
        <v>1</v>
      </c>
      <c r="AK43" s="238">
        <v>21</v>
      </c>
      <c r="AL43" s="238">
        <v>73</v>
      </c>
      <c r="AM43" s="238" t="s">
        <v>354</v>
      </c>
      <c r="AN43" s="238">
        <v>5</v>
      </c>
      <c r="AO43" s="238">
        <v>2</v>
      </c>
      <c r="AS43" s="238">
        <v>12</v>
      </c>
      <c r="AT43" s="238">
        <v>23</v>
      </c>
      <c r="AU43" s="238">
        <v>30</v>
      </c>
      <c r="AV43" s="238">
        <v>11</v>
      </c>
      <c r="AW43" s="238">
        <v>21</v>
      </c>
      <c r="AX43" s="238">
        <v>2</v>
      </c>
      <c r="AY43" s="238">
        <v>2</v>
      </c>
      <c r="AZ43" s="238">
        <v>4</v>
      </c>
      <c r="BA43" s="238">
        <v>21</v>
      </c>
      <c r="BB43" s="238">
        <v>36</v>
      </c>
      <c r="BC43" s="238" t="s">
        <v>354</v>
      </c>
      <c r="BD43" s="238">
        <v>5</v>
      </c>
      <c r="BE43" s="238">
        <v>1</v>
      </c>
      <c r="BI43" s="238">
        <v>15</v>
      </c>
      <c r="BJ43" s="238">
        <v>9</v>
      </c>
      <c r="BK43" s="238">
        <v>55</v>
      </c>
      <c r="BL43" s="238">
        <v>11</v>
      </c>
      <c r="BM43" s="238">
        <v>21</v>
      </c>
      <c r="CT43" s="238">
        <v>411226.83092032903</v>
      </c>
      <c r="CU43" s="238">
        <v>4957904.4196088398</v>
      </c>
      <c r="CV43" s="238">
        <v>44.769023199999999</v>
      </c>
      <c r="CW43" s="238">
        <v>-94.121845590000007</v>
      </c>
      <c r="CX43" s="238" t="s">
        <v>359</v>
      </c>
      <c r="CY43" s="238" t="s">
        <v>1528</v>
      </c>
    </row>
    <row r="44" spans="1:103" x14ac:dyDescent="0.25">
      <c r="A44" s="238">
        <v>748237</v>
      </c>
      <c r="B44" s="238">
        <v>2</v>
      </c>
      <c r="C44" s="238">
        <v>212</v>
      </c>
      <c r="D44" s="238">
        <v>121.501</v>
      </c>
      <c r="E44" s="238">
        <v>43</v>
      </c>
      <c r="G44" s="238" t="s">
        <v>1517</v>
      </c>
      <c r="H44" s="238">
        <v>8</v>
      </c>
      <c r="I44" s="238">
        <v>22</v>
      </c>
      <c r="K44" s="238">
        <v>19202428</v>
      </c>
      <c r="M44" s="238">
        <v>9</v>
      </c>
      <c r="N44" s="238">
        <v>18</v>
      </c>
      <c r="O44" s="238">
        <v>2019</v>
      </c>
      <c r="P44" s="238" t="s">
        <v>355</v>
      </c>
      <c r="Q44" s="238">
        <v>5</v>
      </c>
      <c r="R44" s="238" t="s">
        <v>369</v>
      </c>
      <c r="S44" s="238">
        <v>4</v>
      </c>
      <c r="T44" s="238">
        <v>0</v>
      </c>
      <c r="U44" s="238">
        <v>1</v>
      </c>
      <c r="W44" s="238">
        <v>48</v>
      </c>
      <c r="X44" s="238">
        <v>2</v>
      </c>
      <c r="Y44" s="238">
        <v>6</v>
      </c>
      <c r="Z44" s="238">
        <v>3</v>
      </c>
      <c r="AB44" s="238">
        <v>2</v>
      </c>
      <c r="AC44" s="238">
        <v>98</v>
      </c>
      <c r="AD44" s="238" t="s">
        <v>357</v>
      </c>
      <c r="AF44" s="238" t="s">
        <v>358</v>
      </c>
      <c r="AG44" s="238">
        <v>3</v>
      </c>
      <c r="AH44" s="238">
        <v>2</v>
      </c>
      <c r="AI44" s="238">
        <v>6</v>
      </c>
      <c r="AJ44" s="238">
        <v>3</v>
      </c>
      <c r="AK44" s="238">
        <v>21</v>
      </c>
      <c r="AL44" s="238">
        <v>35</v>
      </c>
      <c r="AM44" s="238" t="s">
        <v>354</v>
      </c>
      <c r="AN44" s="238">
        <v>5</v>
      </c>
      <c r="AO44" s="238">
        <v>90</v>
      </c>
      <c r="AS44" s="238">
        <v>14</v>
      </c>
      <c r="AT44" s="238">
        <v>98</v>
      </c>
      <c r="AU44" s="238">
        <v>65</v>
      </c>
      <c r="AV44" s="238">
        <v>11</v>
      </c>
      <c r="AW44" s="238">
        <v>21</v>
      </c>
      <c r="CT44" s="238">
        <v>411480.83142832998</v>
      </c>
      <c r="CU44" s="238">
        <v>4957862.0861908402</v>
      </c>
      <c r="CV44" s="238">
        <v>44.768673659999997</v>
      </c>
      <c r="CW44" s="238">
        <v>-94.118628990000005</v>
      </c>
      <c r="CX44" s="238" t="s">
        <v>359</v>
      </c>
      <c r="CY44" s="238" t="s">
        <v>1529</v>
      </c>
    </row>
    <row r="45" spans="1:103" x14ac:dyDescent="0.25">
      <c r="A45" s="238">
        <v>10926821</v>
      </c>
      <c r="B45" s="238">
        <v>2</v>
      </c>
      <c r="C45" s="238">
        <v>212</v>
      </c>
      <c r="D45" s="238">
        <v>121.551</v>
      </c>
      <c r="E45" s="238">
        <v>43</v>
      </c>
      <c r="G45" s="238" t="s">
        <v>1517</v>
      </c>
      <c r="H45" s="238">
        <v>8</v>
      </c>
      <c r="I45" s="238">
        <v>22</v>
      </c>
      <c r="L45" s="238">
        <v>140270067</v>
      </c>
      <c r="M45" s="238">
        <v>12</v>
      </c>
      <c r="N45" s="238">
        <v>23</v>
      </c>
      <c r="O45" s="238">
        <v>2013</v>
      </c>
      <c r="P45" s="238" t="s">
        <v>361</v>
      </c>
      <c r="Q45" s="238">
        <v>17</v>
      </c>
      <c r="S45" s="238">
        <v>5</v>
      </c>
      <c r="T45" s="238">
        <v>0</v>
      </c>
      <c r="U45" s="238">
        <v>1</v>
      </c>
      <c r="V45" s="238">
        <v>98</v>
      </c>
      <c r="W45" s="238">
        <v>16</v>
      </c>
      <c r="Y45" s="238">
        <v>3</v>
      </c>
      <c r="Z45" s="238">
        <v>90</v>
      </c>
      <c r="AB45" s="238">
        <v>5</v>
      </c>
      <c r="AC45" s="238">
        <v>98</v>
      </c>
      <c r="AF45" s="238" t="s">
        <v>358</v>
      </c>
      <c r="AG45" s="238">
        <v>4</v>
      </c>
      <c r="AH45" s="238">
        <v>2</v>
      </c>
      <c r="AI45" s="238">
        <v>2</v>
      </c>
      <c r="AJ45" s="238">
        <v>4</v>
      </c>
      <c r="AK45" s="238">
        <v>21</v>
      </c>
      <c r="AL45" s="238">
        <v>53</v>
      </c>
      <c r="AM45" s="238" t="s">
        <v>363</v>
      </c>
      <c r="AT45" s="238">
        <v>98</v>
      </c>
      <c r="AU45" s="238">
        <v>55</v>
      </c>
      <c r="CT45" s="238">
        <v>411560</v>
      </c>
      <c r="CU45" s="238">
        <v>4957860</v>
      </c>
      <c r="CV45" s="238">
        <v>44.768667399999998</v>
      </c>
      <c r="CW45" s="238">
        <v>-94.117627100000007</v>
      </c>
      <c r="CX45" s="238" t="s">
        <v>359</v>
      </c>
    </row>
    <row r="46" spans="1:103" x14ac:dyDescent="0.25">
      <c r="A46" s="238">
        <v>10741896</v>
      </c>
      <c r="B46" s="238">
        <v>2</v>
      </c>
      <c r="C46" s="238">
        <v>212</v>
      </c>
      <c r="D46" s="238">
        <v>121.661</v>
      </c>
      <c r="E46" s="238">
        <v>43</v>
      </c>
      <c r="G46" s="238" t="s">
        <v>1517</v>
      </c>
      <c r="H46" s="238">
        <v>8</v>
      </c>
      <c r="I46" s="238">
        <v>22</v>
      </c>
      <c r="L46" s="238">
        <v>112340102</v>
      </c>
      <c r="M46" s="238">
        <v>7</v>
      </c>
      <c r="N46" s="238">
        <v>18</v>
      </c>
      <c r="O46" s="238">
        <v>2011</v>
      </c>
      <c r="P46" s="238" t="s">
        <v>361</v>
      </c>
      <c r="Q46" s="238">
        <v>22</v>
      </c>
      <c r="S46" s="238">
        <v>5</v>
      </c>
      <c r="T46" s="238">
        <v>0</v>
      </c>
      <c r="U46" s="238">
        <v>1</v>
      </c>
      <c r="V46" s="238">
        <v>8</v>
      </c>
      <c r="W46" s="238">
        <v>4</v>
      </c>
      <c r="Y46" s="238">
        <v>6</v>
      </c>
      <c r="Z46" s="238">
        <v>2</v>
      </c>
      <c r="AB46" s="238">
        <v>1</v>
      </c>
      <c r="AC46" s="238">
        <v>98</v>
      </c>
      <c r="AF46" s="238" t="s">
        <v>358</v>
      </c>
      <c r="AG46" s="238">
        <v>4</v>
      </c>
      <c r="AH46" s="238">
        <v>2</v>
      </c>
      <c r="AI46" s="238">
        <v>2</v>
      </c>
      <c r="AJ46" s="238">
        <v>3</v>
      </c>
      <c r="AK46" s="238">
        <v>21</v>
      </c>
      <c r="AL46" s="238">
        <v>28</v>
      </c>
      <c r="AM46" s="238" t="s">
        <v>354</v>
      </c>
      <c r="AT46" s="238">
        <v>98</v>
      </c>
      <c r="AU46" s="238">
        <v>65</v>
      </c>
      <c r="CT46" s="238">
        <v>411736</v>
      </c>
      <c r="CU46" s="238">
        <v>4957845</v>
      </c>
      <c r="CV46" s="238">
        <v>44.768551500000001</v>
      </c>
      <c r="CW46" s="238">
        <v>-94.115397200000004</v>
      </c>
      <c r="CX46" s="238" t="s">
        <v>359</v>
      </c>
    </row>
    <row r="47" spans="1:103" x14ac:dyDescent="0.25">
      <c r="A47" s="238">
        <v>10727802</v>
      </c>
      <c r="B47" s="238">
        <v>2</v>
      </c>
      <c r="C47" s="238">
        <v>212</v>
      </c>
      <c r="D47" s="238">
        <v>121.672</v>
      </c>
      <c r="E47" s="238">
        <v>43</v>
      </c>
      <c r="G47" s="238" t="s">
        <v>1517</v>
      </c>
      <c r="H47" s="238">
        <v>8</v>
      </c>
      <c r="I47" s="238">
        <v>22</v>
      </c>
      <c r="K47" s="238">
        <v>11200186</v>
      </c>
      <c r="L47" s="238">
        <v>110320018</v>
      </c>
      <c r="M47" s="238">
        <v>1</v>
      </c>
      <c r="N47" s="238">
        <v>22</v>
      </c>
      <c r="O47" s="238">
        <v>2011</v>
      </c>
      <c r="P47" s="238" t="s">
        <v>364</v>
      </c>
      <c r="Q47" s="238">
        <v>6</v>
      </c>
      <c r="R47" s="238" t="s">
        <v>369</v>
      </c>
      <c r="S47" s="238">
        <v>4</v>
      </c>
      <c r="T47" s="238">
        <v>0</v>
      </c>
      <c r="U47" s="238">
        <v>1</v>
      </c>
      <c r="V47" s="238">
        <v>4</v>
      </c>
      <c r="W47" s="238">
        <v>25</v>
      </c>
      <c r="X47" s="238">
        <v>2</v>
      </c>
      <c r="Y47" s="238">
        <v>2</v>
      </c>
      <c r="Z47" s="238">
        <v>2</v>
      </c>
      <c r="AB47" s="238">
        <v>90</v>
      </c>
      <c r="AC47" s="238">
        <v>98</v>
      </c>
      <c r="AD47" s="238" t="s">
        <v>376</v>
      </c>
      <c r="AE47" s="238">
        <v>122</v>
      </c>
      <c r="AF47" s="238" t="s">
        <v>358</v>
      </c>
      <c r="AG47" s="238">
        <v>3</v>
      </c>
      <c r="AH47" s="238">
        <v>2</v>
      </c>
      <c r="AI47" s="238">
        <v>2</v>
      </c>
      <c r="AJ47" s="238">
        <v>3</v>
      </c>
      <c r="AK47" s="238">
        <v>21</v>
      </c>
      <c r="AL47" s="238">
        <v>20</v>
      </c>
      <c r="AM47" s="238" t="s">
        <v>363</v>
      </c>
      <c r="AN47" s="238">
        <v>5</v>
      </c>
      <c r="AO47" s="238">
        <v>3</v>
      </c>
      <c r="AS47" s="238">
        <v>3</v>
      </c>
      <c r="AT47" s="238">
        <v>98</v>
      </c>
      <c r="AU47" s="238">
        <v>65</v>
      </c>
      <c r="AV47" s="238">
        <v>11</v>
      </c>
      <c r="AW47" s="238">
        <v>21</v>
      </c>
      <c r="CT47" s="238">
        <v>411754</v>
      </c>
      <c r="CU47" s="238">
        <v>4957843</v>
      </c>
      <c r="CV47" s="238">
        <v>44.768538300000003</v>
      </c>
      <c r="CW47" s="238">
        <v>-94.115175199999996</v>
      </c>
      <c r="CX47" s="238" t="s">
        <v>359</v>
      </c>
      <c r="CY47" s="238" t="s">
        <v>1530</v>
      </c>
    </row>
    <row r="48" spans="1:103" x14ac:dyDescent="0.25">
      <c r="A48" s="238">
        <v>429124</v>
      </c>
      <c r="B48" s="238">
        <v>2</v>
      </c>
      <c r="C48" s="238">
        <v>212</v>
      </c>
      <c r="D48" s="238">
        <v>121.699</v>
      </c>
      <c r="E48" s="238">
        <v>43</v>
      </c>
      <c r="G48" s="238" t="s">
        <v>1517</v>
      </c>
      <c r="H48" s="238">
        <v>8</v>
      </c>
      <c r="I48" s="238">
        <v>22</v>
      </c>
      <c r="K48" s="238">
        <v>17200715</v>
      </c>
      <c r="M48" s="238">
        <v>3</v>
      </c>
      <c r="N48" s="238">
        <v>12</v>
      </c>
      <c r="O48" s="238">
        <v>2017</v>
      </c>
      <c r="P48" s="238" t="s">
        <v>366</v>
      </c>
      <c r="Q48" s="238">
        <v>12</v>
      </c>
      <c r="R48" s="238" t="s">
        <v>356</v>
      </c>
      <c r="S48" s="238">
        <v>3</v>
      </c>
      <c r="T48" s="238">
        <v>0</v>
      </c>
      <c r="U48" s="238">
        <v>1</v>
      </c>
      <c r="W48" s="238">
        <v>83</v>
      </c>
      <c r="X48" s="238">
        <v>2</v>
      </c>
      <c r="Y48" s="238">
        <v>1</v>
      </c>
      <c r="Z48" s="238">
        <v>4</v>
      </c>
      <c r="AB48" s="238">
        <v>2</v>
      </c>
      <c r="AC48" s="238">
        <v>98</v>
      </c>
      <c r="AD48" s="238" t="s">
        <v>357</v>
      </c>
      <c r="AF48" s="238" t="s">
        <v>405</v>
      </c>
      <c r="AG48" s="238">
        <v>3</v>
      </c>
      <c r="AH48" s="238">
        <v>2</v>
      </c>
      <c r="AI48" s="238">
        <v>2</v>
      </c>
      <c r="AJ48" s="238">
        <v>4</v>
      </c>
      <c r="AK48" s="238">
        <v>21</v>
      </c>
      <c r="AL48" s="238">
        <v>22</v>
      </c>
      <c r="AM48" s="238" t="s">
        <v>363</v>
      </c>
      <c r="AN48" s="238">
        <v>5</v>
      </c>
      <c r="AO48" s="238">
        <v>68</v>
      </c>
      <c r="AP48" s="238">
        <v>72</v>
      </c>
      <c r="AS48" s="238">
        <v>14</v>
      </c>
      <c r="AT48" s="238">
        <v>98</v>
      </c>
      <c r="AU48" s="238">
        <v>65</v>
      </c>
      <c r="AV48" s="238">
        <v>11</v>
      </c>
      <c r="AW48" s="238">
        <v>21</v>
      </c>
      <c r="CT48" s="238">
        <v>411768.69867073098</v>
      </c>
      <c r="CU48" s="238">
        <v>4957879.0195580404</v>
      </c>
      <c r="CV48" s="238">
        <v>44.768861639999997</v>
      </c>
      <c r="CW48" s="238">
        <v>-94.114994789999997</v>
      </c>
      <c r="CX48" s="238" t="s">
        <v>359</v>
      </c>
      <c r="CY48" s="238" t="s">
        <v>1531</v>
      </c>
    </row>
    <row r="49" spans="1:103" x14ac:dyDescent="0.25">
      <c r="A49" s="238">
        <v>10889331</v>
      </c>
      <c r="B49" s="238">
        <v>2</v>
      </c>
      <c r="C49" s="238">
        <v>212</v>
      </c>
      <c r="D49" s="238">
        <v>121.795</v>
      </c>
      <c r="E49" s="238">
        <v>43</v>
      </c>
      <c r="G49" s="238" t="s">
        <v>1517</v>
      </c>
      <c r="H49" s="238">
        <v>8</v>
      </c>
      <c r="I49" s="238">
        <v>22</v>
      </c>
      <c r="K49" s="238">
        <v>13200570</v>
      </c>
      <c r="L49" s="238">
        <v>131150150</v>
      </c>
      <c r="M49" s="238">
        <v>4</v>
      </c>
      <c r="N49" s="238">
        <v>24</v>
      </c>
      <c r="O49" s="238">
        <v>2013</v>
      </c>
      <c r="P49" s="238" t="s">
        <v>355</v>
      </c>
      <c r="Q49" s="238">
        <v>5</v>
      </c>
      <c r="R49" s="238" t="s">
        <v>356</v>
      </c>
      <c r="S49" s="238">
        <v>3</v>
      </c>
      <c r="T49" s="238">
        <v>0</v>
      </c>
      <c r="U49" s="238">
        <v>1</v>
      </c>
      <c r="V49" s="238">
        <v>7</v>
      </c>
      <c r="W49" s="238">
        <v>83</v>
      </c>
      <c r="X49" s="238">
        <v>2</v>
      </c>
      <c r="Y49" s="238">
        <v>2</v>
      </c>
      <c r="Z49" s="238">
        <v>1</v>
      </c>
      <c r="AB49" s="238">
        <v>1</v>
      </c>
      <c r="AC49" s="238">
        <v>98</v>
      </c>
      <c r="AD49" s="238" t="s">
        <v>376</v>
      </c>
      <c r="AE49" s="238" t="s">
        <v>1532</v>
      </c>
      <c r="AF49" s="238" t="s">
        <v>358</v>
      </c>
      <c r="AG49" s="238">
        <v>3</v>
      </c>
      <c r="AH49" s="238">
        <v>2</v>
      </c>
      <c r="AI49" s="238">
        <v>2</v>
      </c>
      <c r="AJ49" s="238">
        <v>4</v>
      </c>
      <c r="AK49" s="238">
        <v>21</v>
      </c>
      <c r="AL49" s="238">
        <v>30</v>
      </c>
      <c r="AM49" s="238" t="s">
        <v>363</v>
      </c>
      <c r="AN49" s="238">
        <v>5</v>
      </c>
      <c r="AO49" s="238">
        <v>15</v>
      </c>
      <c r="AS49" s="238">
        <v>4</v>
      </c>
      <c r="AT49" s="238">
        <v>98</v>
      </c>
      <c r="AU49" s="238">
        <v>65</v>
      </c>
      <c r="AV49" s="238">
        <v>11</v>
      </c>
      <c r="AW49" s="238">
        <v>20</v>
      </c>
      <c r="CT49" s="238">
        <v>411952</v>
      </c>
      <c r="CU49" s="238">
        <v>4957822</v>
      </c>
      <c r="CV49" s="238">
        <v>44.768371100000003</v>
      </c>
      <c r="CW49" s="238">
        <v>-94.112669400000001</v>
      </c>
      <c r="CX49" s="238" t="s">
        <v>359</v>
      </c>
      <c r="CY49" s="238" t="s">
        <v>1533</v>
      </c>
    </row>
    <row r="50" spans="1:103" x14ac:dyDescent="0.25">
      <c r="A50" s="238">
        <v>10804725</v>
      </c>
      <c r="B50" s="238">
        <v>2</v>
      </c>
      <c r="C50" s="238">
        <v>212</v>
      </c>
      <c r="D50" s="238">
        <v>121.98699999999999</v>
      </c>
      <c r="E50" s="238">
        <v>43</v>
      </c>
      <c r="G50" s="238" t="s">
        <v>1517</v>
      </c>
      <c r="H50" s="238">
        <v>8</v>
      </c>
      <c r="I50" s="238">
        <v>22</v>
      </c>
      <c r="K50" s="238" t="s">
        <v>1534</v>
      </c>
      <c r="L50" s="238">
        <v>120230172</v>
      </c>
      <c r="M50" s="238">
        <v>1</v>
      </c>
      <c r="N50" s="238">
        <v>23</v>
      </c>
      <c r="O50" s="238">
        <v>2012</v>
      </c>
      <c r="P50" s="238" t="s">
        <v>361</v>
      </c>
      <c r="Q50" s="238">
        <v>11</v>
      </c>
      <c r="R50" s="238" t="s">
        <v>356</v>
      </c>
      <c r="S50" s="238">
        <v>5</v>
      </c>
      <c r="T50" s="238">
        <v>0</v>
      </c>
      <c r="U50" s="238">
        <v>1</v>
      </c>
      <c r="V50" s="238">
        <v>7</v>
      </c>
      <c r="W50" s="238">
        <v>69</v>
      </c>
      <c r="X50" s="238">
        <v>2</v>
      </c>
      <c r="Y50" s="238">
        <v>1</v>
      </c>
      <c r="Z50" s="238">
        <v>4</v>
      </c>
      <c r="AB50" s="238">
        <v>3</v>
      </c>
      <c r="AC50" s="238">
        <v>98</v>
      </c>
      <c r="AD50" s="238">
        <v>212</v>
      </c>
      <c r="AE50" s="238" t="s">
        <v>1532</v>
      </c>
      <c r="AF50" s="238" t="s">
        <v>358</v>
      </c>
      <c r="AG50" s="238">
        <v>3</v>
      </c>
      <c r="AH50" s="238">
        <v>2</v>
      </c>
      <c r="AI50" s="238">
        <v>1</v>
      </c>
      <c r="AJ50" s="238">
        <v>4</v>
      </c>
      <c r="AK50" s="238">
        <v>21</v>
      </c>
      <c r="AL50" s="238">
        <v>45</v>
      </c>
      <c r="AM50" s="238" t="s">
        <v>363</v>
      </c>
      <c r="AN50" s="238">
        <v>5</v>
      </c>
      <c r="AS50" s="238">
        <v>3</v>
      </c>
      <c r="AT50" s="238">
        <v>98</v>
      </c>
      <c r="AU50" s="238">
        <v>65</v>
      </c>
      <c r="AV50" s="238">
        <v>11</v>
      </c>
      <c r="AW50" s="238">
        <v>21</v>
      </c>
      <c r="CT50" s="238">
        <v>412259</v>
      </c>
      <c r="CU50" s="238">
        <v>4957784</v>
      </c>
      <c r="CV50" s="238">
        <v>44.768070899999998</v>
      </c>
      <c r="CW50" s="238">
        <v>-94.108786499999994</v>
      </c>
      <c r="CX50" s="238" t="s">
        <v>359</v>
      </c>
      <c r="CY50" s="238" t="s">
        <v>1535</v>
      </c>
    </row>
    <row r="51" spans="1:103" x14ac:dyDescent="0.25">
      <c r="A51" s="238">
        <v>725704</v>
      </c>
      <c r="B51" s="238">
        <v>2</v>
      </c>
      <c r="C51" s="238">
        <v>212</v>
      </c>
      <c r="D51" s="238">
        <v>122.044</v>
      </c>
      <c r="E51" s="238">
        <v>43</v>
      </c>
      <c r="G51" s="238" t="s">
        <v>1517</v>
      </c>
      <c r="H51" s="238">
        <v>8</v>
      </c>
      <c r="I51" s="238">
        <v>22</v>
      </c>
      <c r="K51" s="238">
        <v>19201589</v>
      </c>
      <c r="M51" s="238">
        <v>6</v>
      </c>
      <c r="N51" s="238">
        <v>9</v>
      </c>
      <c r="O51" s="238">
        <v>2019</v>
      </c>
      <c r="P51" s="238" t="s">
        <v>366</v>
      </c>
      <c r="Q51" s="238">
        <v>0</v>
      </c>
      <c r="R51" s="238" t="s">
        <v>369</v>
      </c>
      <c r="S51" s="238">
        <v>5</v>
      </c>
      <c r="T51" s="238">
        <v>0</v>
      </c>
      <c r="U51" s="238">
        <v>1</v>
      </c>
      <c r="W51" s="238">
        <v>16</v>
      </c>
      <c r="X51" s="238">
        <v>2</v>
      </c>
      <c r="Y51" s="238">
        <v>6</v>
      </c>
      <c r="Z51" s="238">
        <v>1</v>
      </c>
      <c r="AB51" s="238">
        <v>1</v>
      </c>
      <c r="AC51" s="238">
        <v>98</v>
      </c>
      <c r="AD51" s="238" t="s">
        <v>357</v>
      </c>
      <c r="AF51" s="238" t="s">
        <v>358</v>
      </c>
      <c r="AG51" s="238">
        <v>4</v>
      </c>
      <c r="AH51" s="238">
        <v>2</v>
      </c>
      <c r="AI51" s="238">
        <v>5</v>
      </c>
      <c r="AJ51" s="238">
        <v>3</v>
      </c>
      <c r="AK51" s="238">
        <v>21</v>
      </c>
      <c r="AL51" s="238">
        <v>31</v>
      </c>
      <c r="AM51" s="238" t="s">
        <v>354</v>
      </c>
      <c r="AN51" s="238">
        <v>5</v>
      </c>
      <c r="AO51" s="238">
        <v>1</v>
      </c>
      <c r="AS51" s="238">
        <v>14</v>
      </c>
      <c r="AT51" s="238">
        <v>9</v>
      </c>
      <c r="AU51" s="238">
        <v>65</v>
      </c>
      <c r="AV51" s="238">
        <v>11</v>
      </c>
      <c r="AW51" s="238">
        <v>23</v>
      </c>
      <c r="CT51" s="238">
        <v>412348.66649733402</v>
      </c>
      <c r="CU51" s="238">
        <v>4957768.9526712401</v>
      </c>
      <c r="CV51" s="238">
        <v>44.76794228</v>
      </c>
      <c r="CW51" s="238">
        <v>-94.107648069999996</v>
      </c>
      <c r="CX51" s="238" t="s">
        <v>359</v>
      </c>
      <c r="CY51" s="238" t="s">
        <v>1536</v>
      </c>
    </row>
    <row r="52" spans="1:103" x14ac:dyDescent="0.25">
      <c r="A52" s="238">
        <v>10727804</v>
      </c>
      <c r="B52" s="238">
        <v>2</v>
      </c>
      <c r="C52" s="238">
        <v>212</v>
      </c>
      <c r="D52" s="238">
        <v>122.044</v>
      </c>
      <c r="E52" s="238">
        <v>43</v>
      </c>
      <c r="G52" s="238" t="s">
        <v>1517</v>
      </c>
      <c r="H52" s="238">
        <v>8</v>
      </c>
      <c r="I52" s="238">
        <v>22</v>
      </c>
      <c r="K52" s="238">
        <v>11200227</v>
      </c>
      <c r="L52" s="238">
        <v>110320021</v>
      </c>
      <c r="M52" s="238">
        <v>1</v>
      </c>
      <c r="N52" s="238">
        <v>31</v>
      </c>
      <c r="O52" s="238">
        <v>2011</v>
      </c>
      <c r="P52" s="238" t="s">
        <v>361</v>
      </c>
      <c r="Q52" s="238">
        <v>6</v>
      </c>
      <c r="R52" s="238" t="s">
        <v>369</v>
      </c>
      <c r="S52" s="238">
        <v>5</v>
      </c>
      <c r="T52" s="238">
        <v>0</v>
      </c>
      <c r="U52" s="238">
        <v>1</v>
      </c>
      <c r="V52" s="238">
        <v>7</v>
      </c>
      <c r="W52" s="238">
        <v>67</v>
      </c>
      <c r="X52" s="238">
        <v>4</v>
      </c>
      <c r="Y52" s="238">
        <v>2</v>
      </c>
      <c r="Z52" s="238">
        <v>4</v>
      </c>
      <c r="AB52" s="238">
        <v>3</v>
      </c>
      <c r="AC52" s="238">
        <v>98</v>
      </c>
      <c r="AD52" s="238" t="s">
        <v>376</v>
      </c>
      <c r="AE52" s="238" t="s">
        <v>1532</v>
      </c>
      <c r="AF52" s="238" t="s">
        <v>358</v>
      </c>
      <c r="AG52" s="238">
        <v>3</v>
      </c>
      <c r="AH52" s="238">
        <v>2</v>
      </c>
      <c r="AI52" s="238">
        <v>2</v>
      </c>
      <c r="AJ52" s="238">
        <v>3</v>
      </c>
      <c r="AK52" s="238">
        <v>21</v>
      </c>
      <c r="AL52" s="238">
        <v>35</v>
      </c>
      <c r="AM52" s="238" t="s">
        <v>363</v>
      </c>
      <c r="AN52" s="238">
        <v>5</v>
      </c>
      <c r="AO52" s="238">
        <v>3</v>
      </c>
      <c r="AS52" s="238">
        <v>3</v>
      </c>
      <c r="AT52" s="238">
        <v>98</v>
      </c>
      <c r="AU52" s="238">
        <v>65</v>
      </c>
      <c r="AV52" s="238">
        <v>11</v>
      </c>
      <c r="AW52" s="238">
        <v>21</v>
      </c>
      <c r="CT52" s="238">
        <v>412350</v>
      </c>
      <c r="CU52" s="238">
        <v>4957777</v>
      </c>
      <c r="CV52" s="238">
        <v>44.768015699999999</v>
      </c>
      <c r="CW52" s="238">
        <v>-94.107629799999998</v>
      </c>
      <c r="CX52" s="238" t="s">
        <v>359</v>
      </c>
      <c r="CY52" s="238" t="s">
        <v>1537</v>
      </c>
    </row>
    <row r="53" spans="1:103" x14ac:dyDescent="0.25">
      <c r="A53" s="238">
        <v>665031</v>
      </c>
      <c r="B53" s="238">
        <v>2</v>
      </c>
      <c r="C53" s="238">
        <v>212</v>
      </c>
      <c r="D53" s="238">
        <v>122.075</v>
      </c>
      <c r="E53" s="238">
        <v>43</v>
      </c>
      <c r="G53" s="238" t="s">
        <v>1517</v>
      </c>
      <c r="H53" s="238">
        <v>8</v>
      </c>
      <c r="I53" s="238">
        <v>22</v>
      </c>
      <c r="K53" s="238">
        <v>18202967</v>
      </c>
      <c r="M53" s="238">
        <v>12</v>
      </c>
      <c r="N53" s="238">
        <v>2</v>
      </c>
      <c r="O53" s="238">
        <v>2018</v>
      </c>
      <c r="P53" s="238" t="s">
        <v>366</v>
      </c>
      <c r="Q53" s="238">
        <v>10</v>
      </c>
      <c r="R53" s="238" t="s">
        <v>369</v>
      </c>
      <c r="S53" s="238">
        <v>5</v>
      </c>
      <c r="T53" s="238">
        <v>0</v>
      </c>
      <c r="U53" s="238">
        <v>1</v>
      </c>
      <c r="W53" s="238">
        <v>86</v>
      </c>
      <c r="X53" s="238">
        <v>2</v>
      </c>
      <c r="Y53" s="238">
        <v>1</v>
      </c>
      <c r="Z53" s="238">
        <v>2</v>
      </c>
      <c r="AA53" s="238">
        <v>7</v>
      </c>
      <c r="AB53" s="238">
        <v>5</v>
      </c>
      <c r="AC53" s="238">
        <v>98</v>
      </c>
      <c r="AD53" s="238" t="s">
        <v>357</v>
      </c>
      <c r="AF53" s="238" t="s">
        <v>358</v>
      </c>
      <c r="AG53" s="238">
        <v>4</v>
      </c>
      <c r="AH53" s="238">
        <v>2</v>
      </c>
      <c r="AI53" s="238">
        <v>49</v>
      </c>
      <c r="AJ53" s="238">
        <v>3</v>
      </c>
      <c r="AK53" s="238">
        <v>21</v>
      </c>
      <c r="AL53" s="238">
        <v>28</v>
      </c>
      <c r="AM53" s="238" t="s">
        <v>354</v>
      </c>
      <c r="AN53" s="238">
        <v>5</v>
      </c>
      <c r="AO53" s="238">
        <v>68</v>
      </c>
      <c r="AS53" s="238">
        <v>15</v>
      </c>
      <c r="AT53" s="238">
        <v>9</v>
      </c>
      <c r="AU53" s="238">
        <v>65</v>
      </c>
      <c r="AV53" s="238">
        <v>11</v>
      </c>
      <c r="AW53" s="238">
        <v>21</v>
      </c>
      <c r="CT53" s="238">
        <v>412399.46659893403</v>
      </c>
      <c r="CU53" s="238">
        <v>4957768.9526712401</v>
      </c>
      <c r="CV53" s="238">
        <v>44.767948509999997</v>
      </c>
      <c r="CW53" s="238">
        <v>-94.107006229999996</v>
      </c>
      <c r="CX53" s="238" t="s">
        <v>359</v>
      </c>
      <c r="CY53" s="238" t="s">
        <v>1538</v>
      </c>
    </row>
    <row r="54" spans="1:103" x14ac:dyDescent="0.25">
      <c r="A54" s="238">
        <v>10730233</v>
      </c>
      <c r="B54" s="238">
        <v>2</v>
      </c>
      <c r="C54" s="238">
        <v>212</v>
      </c>
      <c r="D54" s="238">
        <v>122.25700000000001</v>
      </c>
      <c r="E54" s="238">
        <v>43</v>
      </c>
      <c r="G54" s="238" t="s">
        <v>1517</v>
      </c>
      <c r="H54" s="238">
        <v>8</v>
      </c>
      <c r="I54" s="238">
        <v>22</v>
      </c>
      <c r="K54" s="238">
        <v>11200362</v>
      </c>
      <c r="L54" s="238">
        <v>110570315</v>
      </c>
      <c r="M54" s="238">
        <v>2</v>
      </c>
      <c r="N54" s="238">
        <v>20</v>
      </c>
      <c r="O54" s="238">
        <v>2011</v>
      </c>
      <c r="P54" s="238" t="s">
        <v>366</v>
      </c>
      <c r="Q54" s="238">
        <v>17</v>
      </c>
      <c r="R54" s="238" t="s">
        <v>369</v>
      </c>
      <c r="S54" s="238">
        <v>3</v>
      </c>
      <c r="T54" s="238">
        <v>0</v>
      </c>
      <c r="U54" s="238">
        <v>1</v>
      </c>
      <c r="V54" s="238">
        <v>4</v>
      </c>
      <c r="W54" s="238">
        <v>83</v>
      </c>
      <c r="X54" s="238">
        <v>2</v>
      </c>
      <c r="Y54" s="238">
        <v>1</v>
      </c>
      <c r="Z54" s="238">
        <v>4</v>
      </c>
      <c r="AA54" s="238">
        <v>7</v>
      </c>
      <c r="AB54" s="238">
        <v>5</v>
      </c>
      <c r="AC54" s="238">
        <v>98</v>
      </c>
      <c r="AD54" s="238" t="s">
        <v>376</v>
      </c>
      <c r="AE54" s="238" t="s">
        <v>1539</v>
      </c>
      <c r="AF54" s="238" t="s">
        <v>358</v>
      </c>
      <c r="AG54" s="238">
        <v>3</v>
      </c>
      <c r="AH54" s="238">
        <v>2</v>
      </c>
      <c r="AI54" s="238">
        <v>4</v>
      </c>
      <c r="AJ54" s="238">
        <v>3</v>
      </c>
      <c r="AK54" s="238">
        <v>21</v>
      </c>
      <c r="AL54" s="238">
        <v>39</v>
      </c>
      <c r="AM54" s="238" t="s">
        <v>363</v>
      </c>
      <c r="AN54" s="238">
        <v>5</v>
      </c>
      <c r="AS54" s="238">
        <v>3</v>
      </c>
      <c r="AT54" s="238">
        <v>98</v>
      </c>
      <c r="AU54" s="238">
        <v>65</v>
      </c>
      <c r="AV54" s="238">
        <v>11</v>
      </c>
      <c r="AW54" s="238">
        <v>21</v>
      </c>
      <c r="CT54" s="238">
        <v>412692</v>
      </c>
      <c r="CU54" s="238">
        <v>4957768</v>
      </c>
      <c r="CV54" s="238">
        <v>44.767973099999999</v>
      </c>
      <c r="CW54" s="238">
        <v>-94.103304800000004</v>
      </c>
      <c r="CX54" s="238" t="s">
        <v>359</v>
      </c>
      <c r="CY54" s="238" t="s">
        <v>1540</v>
      </c>
    </row>
    <row r="55" spans="1:103" x14ac:dyDescent="0.25">
      <c r="A55" s="238">
        <v>680542</v>
      </c>
      <c r="B55" s="238">
        <v>2</v>
      </c>
      <c r="C55" s="238">
        <v>212</v>
      </c>
      <c r="D55" s="238">
        <v>122.36</v>
      </c>
      <c r="E55" s="238">
        <v>43</v>
      </c>
      <c r="G55" s="238" t="s">
        <v>1517</v>
      </c>
      <c r="H55" s="238">
        <v>8</v>
      </c>
      <c r="I55" s="238">
        <v>22</v>
      </c>
      <c r="K55" s="238" t="s">
        <v>1541</v>
      </c>
      <c r="M55" s="238">
        <v>1</v>
      </c>
      <c r="N55" s="238">
        <v>29</v>
      </c>
      <c r="O55" s="238">
        <v>2019</v>
      </c>
      <c r="P55" s="238" t="s">
        <v>368</v>
      </c>
      <c r="Q55" s="238">
        <v>6</v>
      </c>
      <c r="R55" s="238" t="s">
        <v>369</v>
      </c>
      <c r="S55" s="238">
        <v>5</v>
      </c>
      <c r="T55" s="238">
        <v>0</v>
      </c>
      <c r="U55" s="238">
        <v>1</v>
      </c>
      <c r="W55" s="238">
        <v>25</v>
      </c>
      <c r="X55" s="238">
        <v>4</v>
      </c>
      <c r="Y55" s="238">
        <v>6</v>
      </c>
      <c r="Z55" s="238">
        <v>1</v>
      </c>
      <c r="AA55" s="238">
        <v>90</v>
      </c>
      <c r="AB55" s="238">
        <v>90</v>
      </c>
      <c r="AC55" s="238">
        <v>98</v>
      </c>
      <c r="AD55" s="238" t="s">
        <v>357</v>
      </c>
      <c r="AF55" s="238" t="s">
        <v>358</v>
      </c>
      <c r="AG55" s="238">
        <v>4</v>
      </c>
      <c r="AH55" s="238">
        <v>2</v>
      </c>
      <c r="AI55" s="238">
        <v>2</v>
      </c>
      <c r="AJ55" s="238">
        <v>3</v>
      </c>
      <c r="AK55" s="238">
        <v>21</v>
      </c>
      <c r="AL55" s="238">
        <v>34</v>
      </c>
      <c r="AM55" s="238" t="s">
        <v>354</v>
      </c>
      <c r="AN55" s="238">
        <v>5</v>
      </c>
      <c r="AO55" s="238">
        <v>72</v>
      </c>
      <c r="AP55" s="238">
        <v>62</v>
      </c>
      <c r="AS55" s="238">
        <v>15</v>
      </c>
      <c r="AT55" s="238">
        <v>9</v>
      </c>
      <c r="AU55" s="238">
        <v>65</v>
      </c>
      <c r="AV55" s="238">
        <v>11</v>
      </c>
      <c r="AW55" s="238">
        <v>21</v>
      </c>
      <c r="CT55" s="238">
        <v>412857.55591612897</v>
      </c>
      <c r="CU55" s="238">
        <v>4957762.7367319204</v>
      </c>
      <c r="CV55" s="238">
        <v>44.767948519999997</v>
      </c>
      <c r="CW55" s="238">
        <v>-94.101217370000001</v>
      </c>
      <c r="CX55" s="238" t="s">
        <v>359</v>
      </c>
      <c r="CY55" s="238" t="s">
        <v>1542</v>
      </c>
    </row>
    <row r="56" spans="1:103" x14ac:dyDescent="0.25">
      <c r="A56" s="238">
        <v>11059488</v>
      </c>
      <c r="B56" s="238">
        <v>2</v>
      </c>
      <c r="C56" s="238">
        <v>212</v>
      </c>
      <c r="D56" s="238">
        <v>122.55200000000001</v>
      </c>
      <c r="E56" s="238">
        <v>43</v>
      </c>
      <c r="G56" s="238" t="s">
        <v>1517</v>
      </c>
      <c r="H56" s="238">
        <v>8</v>
      </c>
      <c r="I56" s="238">
        <v>22</v>
      </c>
      <c r="K56" s="238">
        <v>15201002</v>
      </c>
      <c r="L56" s="238">
        <v>151750182</v>
      </c>
      <c r="M56" s="238">
        <v>6</v>
      </c>
      <c r="N56" s="238">
        <v>20</v>
      </c>
      <c r="O56" s="238">
        <v>2015</v>
      </c>
      <c r="P56" s="238" t="s">
        <v>364</v>
      </c>
      <c r="Q56" s="238">
        <v>21</v>
      </c>
      <c r="R56" s="238" t="s">
        <v>369</v>
      </c>
      <c r="S56" s="238">
        <v>5</v>
      </c>
      <c r="T56" s="238">
        <v>0</v>
      </c>
      <c r="U56" s="238">
        <v>1</v>
      </c>
      <c r="V56" s="238">
        <v>5</v>
      </c>
      <c r="W56" s="238">
        <v>16</v>
      </c>
      <c r="X56" s="238">
        <v>2</v>
      </c>
      <c r="Y56" s="238">
        <v>6</v>
      </c>
      <c r="Z56" s="238">
        <v>2</v>
      </c>
      <c r="AB56" s="238">
        <v>1</v>
      </c>
      <c r="AC56" s="238">
        <v>98</v>
      </c>
      <c r="AD56" s="238" t="s">
        <v>376</v>
      </c>
      <c r="AE56" s="238" t="s">
        <v>1539</v>
      </c>
      <c r="AF56" s="238" t="s">
        <v>358</v>
      </c>
      <c r="AG56" s="238">
        <v>4</v>
      </c>
      <c r="AH56" s="238">
        <v>2</v>
      </c>
      <c r="AI56" s="238">
        <v>2</v>
      </c>
      <c r="AJ56" s="238">
        <v>3</v>
      </c>
      <c r="AK56" s="238">
        <v>21</v>
      </c>
      <c r="AL56" s="238">
        <v>17</v>
      </c>
      <c r="AM56" s="238" t="s">
        <v>354</v>
      </c>
      <c r="AN56" s="238">
        <v>5</v>
      </c>
      <c r="AO56" s="238">
        <v>1</v>
      </c>
      <c r="AS56" s="238">
        <v>3</v>
      </c>
      <c r="AT56" s="238">
        <v>98</v>
      </c>
      <c r="AU56" s="238">
        <v>65</v>
      </c>
      <c r="AV56" s="238">
        <v>11</v>
      </c>
      <c r="AW56" s="238">
        <v>21</v>
      </c>
      <c r="CT56" s="238">
        <v>413167</v>
      </c>
      <c r="CU56" s="238">
        <v>4957767</v>
      </c>
      <c r="CV56" s="238">
        <v>44.768028100000002</v>
      </c>
      <c r="CW56" s="238">
        <v>-94.097313200000002</v>
      </c>
      <c r="CX56" s="238" t="s">
        <v>359</v>
      </c>
      <c r="CY56" s="238" t="s">
        <v>1543</v>
      </c>
    </row>
    <row r="57" spans="1:103" x14ac:dyDescent="0.25">
      <c r="A57" s="238">
        <v>797298</v>
      </c>
      <c r="B57" s="238">
        <v>2</v>
      </c>
      <c r="C57" s="238">
        <v>212</v>
      </c>
      <c r="D57" s="238">
        <v>122.672</v>
      </c>
      <c r="E57" s="238">
        <v>43</v>
      </c>
      <c r="G57" s="238" t="s">
        <v>1517</v>
      </c>
      <c r="H57" s="238">
        <v>8</v>
      </c>
      <c r="I57" s="238">
        <v>22</v>
      </c>
      <c r="K57" s="238">
        <v>20200409</v>
      </c>
      <c r="L57" s="238">
        <v>200430134</v>
      </c>
      <c r="M57" s="238">
        <v>2</v>
      </c>
      <c r="N57" s="238">
        <v>12</v>
      </c>
      <c r="O57" s="238">
        <v>2020</v>
      </c>
      <c r="P57" s="238" t="s">
        <v>355</v>
      </c>
      <c r="Q57" s="238">
        <v>16</v>
      </c>
      <c r="R57" s="238" t="s">
        <v>356</v>
      </c>
      <c r="S57" s="238">
        <v>5</v>
      </c>
      <c r="T57" s="238">
        <v>0</v>
      </c>
      <c r="U57" s="238">
        <v>1</v>
      </c>
      <c r="W57" s="238">
        <v>83</v>
      </c>
      <c r="X57" s="238">
        <v>2</v>
      </c>
      <c r="Y57" s="238">
        <v>2</v>
      </c>
      <c r="Z57" s="238">
        <v>7</v>
      </c>
      <c r="AB57" s="238">
        <v>5</v>
      </c>
      <c r="AC57" s="238">
        <v>98</v>
      </c>
      <c r="AD57" s="238" t="s">
        <v>357</v>
      </c>
      <c r="AF57" s="238" t="s">
        <v>358</v>
      </c>
      <c r="AG57" s="238">
        <v>3</v>
      </c>
      <c r="AH57" s="238">
        <v>2</v>
      </c>
      <c r="AI57" s="238">
        <v>4</v>
      </c>
      <c r="AJ57" s="238">
        <v>4</v>
      </c>
      <c r="AK57" s="238">
        <v>21</v>
      </c>
      <c r="AL57" s="238">
        <v>36</v>
      </c>
      <c r="AM57" s="238" t="s">
        <v>363</v>
      </c>
      <c r="AN57" s="238">
        <v>5</v>
      </c>
      <c r="AO57" s="238">
        <v>72</v>
      </c>
      <c r="AS57" s="238">
        <v>15</v>
      </c>
      <c r="AT57" s="238">
        <v>9</v>
      </c>
      <c r="AU57" s="238">
        <v>65</v>
      </c>
      <c r="AV57" s="238">
        <v>11</v>
      </c>
      <c r="AW57" s="238">
        <v>21</v>
      </c>
      <c r="CT57" s="238">
        <v>413360.43518753798</v>
      </c>
      <c r="CU57" s="238">
        <v>4957764.71932944</v>
      </c>
      <c r="CV57" s="238">
        <v>44.768027459999999</v>
      </c>
      <c r="CW57" s="238">
        <v>-94.094864000000001</v>
      </c>
      <c r="CX57" s="238" t="s">
        <v>359</v>
      </c>
      <c r="CY57" s="238" t="s">
        <v>1544</v>
      </c>
    </row>
    <row r="58" spans="1:103" x14ac:dyDescent="0.25">
      <c r="A58" s="238">
        <v>700719</v>
      </c>
      <c r="B58" s="238">
        <v>2</v>
      </c>
      <c r="C58" s="238">
        <v>212</v>
      </c>
      <c r="D58" s="238">
        <v>122.78</v>
      </c>
      <c r="E58" s="238">
        <v>43</v>
      </c>
      <c r="G58" s="238" t="s">
        <v>1517</v>
      </c>
      <c r="H58" s="238">
        <v>8</v>
      </c>
      <c r="I58" s="238">
        <v>22</v>
      </c>
      <c r="K58" s="238">
        <v>19200986</v>
      </c>
      <c r="M58" s="238">
        <v>3</v>
      </c>
      <c r="N58" s="238">
        <v>26</v>
      </c>
      <c r="O58" s="238">
        <v>2019</v>
      </c>
      <c r="P58" s="238" t="s">
        <v>368</v>
      </c>
      <c r="Q58" s="238">
        <v>7</v>
      </c>
      <c r="R58" s="238" t="s">
        <v>356</v>
      </c>
      <c r="S58" s="238">
        <v>5</v>
      </c>
      <c r="T58" s="238">
        <v>0</v>
      </c>
      <c r="U58" s="238">
        <v>2</v>
      </c>
      <c r="V58" s="238">
        <v>12</v>
      </c>
      <c r="W58" s="238">
        <v>10</v>
      </c>
      <c r="X58" s="238">
        <v>2</v>
      </c>
      <c r="Y58" s="238">
        <v>1</v>
      </c>
      <c r="Z58" s="238">
        <v>1</v>
      </c>
      <c r="AB58" s="238">
        <v>1</v>
      </c>
      <c r="AC58" s="238">
        <v>98</v>
      </c>
      <c r="AD58" s="238" t="s">
        <v>357</v>
      </c>
      <c r="AF58" s="238" t="s">
        <v>405</v>
      </c>
      <c r="AG58" s="238">
        <v>7</v>
      </c>
      <c r="AH58" s="238">
        <v>2</v>
      </c>
      <c r="AI58" s="238">
        <v>4</v>
      </c>
      <c r="AJ58" s="238">
        <v>4</v>
      </c>
      <c r="AK58" s="238">
        <v>21</v>
      </c>
      <c r="AL58" s="238">
        <v>29</v>
      </c>
      <c r="AM58" s="238" t="s">
        <v>363</v>
      </c>
      <c r="AN58" s="238">
        <v>9</v>
      </c>
      <c r="AO58" s="238">
        <v>90</v>
      </c>
      <c r="AS58" s="238">
        <v>14</v>
      </c>
      <c r="AT58" s="238">
        <v>9</v>
      </c>
      <c r="AU58" s="238">
        <v>65</v>
      </c>
      <c r="AV58" s="238">
        <v>11</v>
      </c>
      <c r="AW58" s="238">
        <v>21</v>
      </c>
      <c r="AX58" s="238">
        <v>2</v>
      </c>
      <c r="AY58" s="238">
        <v>49</v>
      </c>
      <c r="AZ58" s="238">
        <v>4</v>
      </c>
      <c r="BA58" s="238">
        <v>21</v>
      </c>
      <c r="BB58" s="238">
        <v>41</v>
      </c>
      <c r="BC58" s="238" t="s">
        <v>354</v>
      </c>
      <c r="BD58" s="238">
        <v>5</v>
      </c>
      <c r="BE58" s="238">
        <v>1</v>
      </c>
      <c r="BI58" s="238">
        <v>14</v>
      </c>
      <c r="BJ58" s="238">
        <v>9</v>
      </c>
      <c r="BK58" s="238">
        <v>65</v>
      </c>
      <c r="BL58" s="238">
        <v>11</v>
      </c>
      <c r="BM58" s="238">
        <v>21</v>
      </c>
      <c r="CT58" s="238">
        <v>413538.235543138</v>
      </c>
      <c r="CU58" s="238">
        <v>4957802.8194056395</v>
      </c>
      <c r="CV58" s="238">
        <v>44.768391899999997</v>
      </c>
      <c r="CW58" s="238">
        <v>-94.092624009999994</v>
      </c>
      <c r="CX58" s="238" t="s">
        <v>359</v>
      </c>
      <c r="CY58" s="238" t="s">
        <v>1545</v>
      </c>
    </row>
    <row r="59" spans="1:103" x14ac:dyDescent="0.25">
      <c r="A59" s="238">
        <v>469161</v>
      </c>
      <c r="B59" s="238">
        <v>2</v>
      </c>
      <c r="C59" s="238">
        <v>212</v>
      </c>
      <c r="D59" s="238">
        <v>122.837</v>
      </c>
      <c r="E59" s="238">
        <v>43</v>
      </c>
      <c r="G59" s="238" t="s">
        <v>1517</v>
      </c>
      <c r="H59" s="238">
        <v>8</v>
      </c>
      <c r="I59" s="238">
        <v>22</v>
      </c>
      <c r="K59" s="238">
        <v>17201538</v>
      </c>
      <c r="M59" s="238">
        <v>6</v>
      </c>
      <c r="N59" s="238">
        <v>9</v>
      </c>
      <c r="O59" s="238">
        <v>2017</v>
      </c>
      <c r="P59" s="238" t="s">
        <v>362</v>
      </c>
      <c r="Q59" s="238">
        <v>17</v>
      </c>
      <c r="R59" s="238" t="s">
        <v>369</v>
      </c>
      <c r="S59" s="238">
        <v>3</v>
      </c>
      <c r="T59" s="238">
        <v>0</v>
      </c>
      <c r="U59" s="238">
        <v>2</v>
      </c>
      <c r="V59" s="238">
        <v>5</v>
      </c>
      <c r="W59" s="238">
        <v>10</v>
      </c>
      <c r="X59" s="238">
        <v>3</v>
      </c>
      <c r="Y59" s="238">
        <v>1</v>
      </c>
      <c r="Z59" s="238">
        <v>1</v>
      </c>
      <c r="AB59" s="238">
        <v>1</v>
      </c>
      <c r="AC59" s="238">
        <v>98</v>
      </c>
      <c r="AD59" s="238" t="s">
        <v>357</v>
      </c>
      <c r="AF59" s="238" t="s">
        <v>358</v>
      </c>
      <c r="AG59" s="238">
        <v>10</v>
      </c>
      <c r="AH59" s="238">
        <v>2</v>
      </c>
      <c r="AI59" s="238">
        <v>2</v>
      </c>
      <c r="AJ59" s="238">
        <v>2</v>
      </c>
      <c r="AK59" s="238">
        <v>24</v>
      </c>
      <c r="AL59" s="238">
        <v>38</v>
      </c>
      <c r="AM59" s="238" t="s">
        <v>363</v>
      </c>
      <c r="AN59" s="238">
        <v>5</v>
      </c>
      <c r="AO59" s="238">
        <v>2</v>
      </c>
      <c r="AS59" s="238">
        <v>12</v>
      </c>
      <c r="AT59" s="238">
        <v>22</v>
      </c>
      <c r="AU59" s="238">
        <v>55</v>
      </c>
      <c r="AV59" s="238">
        <v>11</v>
      </c>
      <c r="AW59" s="238">
        <v>21</v>
      </c>
      <c r="AX59" s="238">
        <v>2</v>
      </c>
      <c r="AY59" s="238">
        <v>2</v>
      </c>
      <c r="AZ59" s="238">
        <v>3</v>
      </c>
      <c r="BA59" s="238">
        <v>21</v>
      </c>
      <c r="BB59" s="238">
        <v>37</v>
      </c>
      <c r="BC59" s="238" t="s">
        <v>363</v>
      </c>
      <c r="BD59" s="238">
        <v>5</v>
      </c>
      <c r="BE59" s="238">
        <v>1</v>
      </c>
      <c r="BI59" s="238">
        <v>14</v>
      </c>
      <c r="BJ59" s="238">
        <v>9</v>
      </c>
      <c r="BK59" s="238">
        <v>65</v>
      </c>
      <c r="BL59" s="238">
        <v>11</v>
      </c>
      <c r="BM59" s="238">
        <v>21</v>
      </c>
      <c r="CT59" s="238">
        <v>413627.13572093798</v>
      </c>
      <c r="CU59" s="238">
        <v>4957756.2526458399</v>
      </c>
      <c r="CV59" s="238">
        <v>44.767983510000001</v>
      </c>
      <c r="CW59" s="238">
        <v>-94.091492880000004</v>
      </c>
      <c r="CX59" s="238" t="s">
        <v>359</v>
      </c>
      <c r="CY59" s="238" t="s">
        <v>1546</v>
      </c>
    </row>
    <row r="60" spans="1:103" x14ac:dyDescent="0.25">
      <c r="A60" s="238">
        <v>850048</v>
      </c>
      <c r="B60" s="238">
        <v>2</v>
      </c>
      <c r="C60" s="238">
        <v>212</v>
      </c>
      <c r="D60" s="238">
        <v>122.84</v>
      </c>
      <c r="E60" s="238">
        <v>43</v>
      </c>
      <c r="G60" s="238" t="s">
        <v>1517</v>
      </c>
      <c r="H60" s="238">
        <v>8</v>
      </c>
      <c r="I60" s="238">
        <v>22</v>
      </c>
      <c r="K60" s="238">
        <v>20202353</v>
      </c>
      <c r="L60" s="238">
        <v>202930280</v>
      </c>
      <c r="M60" s="238">
        <v>10</v>
      </c>
      <c r="N60" s="238">
        <v>19</v>
      </c>
      <c r="O60" s="238">
        <v>2020</v>
      </c>
      <c r="P60" s="238" t="s">
        <v>361</v>
      </c>
      <c r="Q60" s="238">
        <v>16</v>
      </c>
      <c r="R60" s="238" t="s">
        <v>356</v>
      </c>
      <c r="S60" s="238">
        <v>5</v>
      </c>
      <c r="T60" s="238">
        <v>0</v>
      </c>
      <c r="U60" s="238">
        <v>2</v>
      </c>
      <c r="V60" s="238">
        <v>5</v>
      </c>
      <c r="W60" s="238">
        <v>10</v>
      </c>
      <c r="X60" s="238">
        <v>3</v>
      </c>
      <c r="Y60" s="238">
        <v>1</v>
      </c>
      <c r="Z60" s="238">
        <v>2</v>
      </c>
      <c r="AB60" s="238">
        <v>2</v>
      </c>
      <c r="AC60" s="238">
        <v>98</v>
      </c>
      <c r="AD60" s="238" t="s">
        <v>357</v>
      </c>
      <c r="AF60" s="238" t="s">
        <v>405</v>
      </c>
      <c r="AG60" s="238">
        <v>10</v>
      </c>
      <c r="AH60" s="238">
        <v>2</v>
      </c>
      <c r="AI60" s="238">
        <v>3</v>
      </c>
      <c r="AJ60" s="238">
        <v>2</v>
      </c>
      <c r="AK60" s="238">
        <v>21</v>
      </c>
      <c r="AL60" s="238">
        <v>43</v>
      </c>
      <c r="AM60" s="238" t="s">
        <v>354</v>
      </c>
      <c r="AN60" s="238">
        <v>5</v>
      </c>
      <c r="AO60" s="238">
        <v>2</v>
      </c>
      <c r="AS60" s="238">
        <v>12</v>
      </c>
      <c r="AT60" s="238">
        <v>23</v>
      </c>
      <c r="AU60" s="238">
        <v>55</v>
      </c>
      <c r="AV60" s="238">
        <v>11</v>
      </c>
      <c r="AW60" s="238">
        <v>21</v>
      </c>
      <c r="AX60" s="238">
        <v>2</v>
      </c>
      <c r="AY60" s="238">
        <v>3</v>
      </c>
      <c r="AZ60" s="238">
        <v>4</v>
      </c>
      <c r="BA60" s="238">
        <v>21</v>
      </c>
      <c r="BB60" s="238">
        <v>30</v>
      </c>
      <c r="BC60" s="238" t="s">
        <v>354</v>
      </c>
      <c r="BD60" s="238">
        <v>5</v>
      </c>
      <c r="BE60" s="238">
        <v>1</v>
      </c>
      <c r="BI60" s="238">
        <v>14</v>
      </c>
      <c r="BJ60" s="238">
        <v>9</v>
      </c>
      <c r="BK60" s="238">
        <v>65</v>
      </c>
      <c r="BL60" s="238">
        <v>11</v>
      </c>
      <c r="BM60" s="238">
        <v>21</v>
      </c>
      <c r="CT60" s="238">
        <v>413635.60240453901</v>
      </c>
      <c r="CU60" s="238">
        <v>4957790.1193802403</v>
      </c>
      <c r="CV60" s="238">
        <v>44.768289359999997</v>
      </c>
      <c r="CW60" s="238">
        <v>-94.091391650000006</v>
      </c>
      <c r="CX60" s="238" t="s">
        <v>359</v>
      </c>
      <c r="CY60" s="238" t="s">
        <v>1547</v>
      </c>
    </row>
    <row r="61" spans="1:103" x14ac:dyDescent="0.25">
      <c r="A61" s="238">
        <v>10989644</v>
      </c>
      <c r="B61" s="238">
        <v>2</v>
      </c>
      <c r="C61" s="238">
        <v>212</v>
      </c>
      <c r="D61" s="238">
        <v>122.855</v>
      </c>
      <c r="E61" s="238">
        <v>43</v>
      </c>
      <c r="G61" s="238" t="s">
        <v>1517</v>
      </c>
      <c r="H61" s="238">
        <v>8</v>
      </c>
      <c r="I61" s="238">
        <v>22</v>
      </c>
      <c r="K61" s="238">
        <v>14201512</v>
      </c>
      <c r="L61" s="238">
        <v>143020205</v>
      </c>
      <c r="M61" s="238">
        <v>10</v>
      </c>
      <c r="N61" s="238">
        <v>24</v>
      </c>
      <c r="O61" s="238">
        <v>2014</v>
      </c>
      <c r="P61" s="238" t="s">
        <v>362</v>
      </c>
      <c r="Q61" s="238">
        <v>9</v>
      </c>
      <c r="R61" s="238" t="s">
        <v>369</v>
      </c>
      <c r="S61" s="238">
        <v>5</v>
      </c>
      <c r="T61" s="238">
        <v>0</v>
      </c>
      <c r="U61" s="238">
        <v>2</v>
      </c>
      <c r="V61" s="238">
        <v>1</v>
      </c>
      <c r="W61" s="238">
        <v>10</v>
      </c>
      <c r="X61" s="238">
        <v>2</v>
      </c>
      <c r="Y61" s="238">
        <v>1</v>
      </c>
      <c r="Z61" s="238">
        <v>1</v>
      </c>
      <c r="AB61" s="238">
        <v>1</v>
      </c>
      <c r="AC61" s="238">
        <v>98</v>
      </c>
      <c r="AD61" s="238">
        <v>212</v>
      </c>
      <c r="AE61" s="238" t="s">
        <v>766</v>
      </c>
      <c r="AF61" s="238" t="s">
        <v>358</v>
      </c>
      <c r="AG61" s="238">
        <v>7</v>
      </c>
      <c r="AH61" s="238">
        <v>2</v>
      </c>
      <c r="AI61" s="238">
        <v>2</v>
      </c>
      <c r="AJ61" s="238">
        <v>3</v>
      </c>
      <c r="AK61" s="238">
        <v>21</v>
      </c>
      <c r="AL61" s="238">
        <v>35</v>
      </c>
      <c r="AM61" s="238" t="s">
        <v>354</v>
      </c>
      <c r="AN61" s="238">
        <v>5</v>
      </c>
      <c r="AO61" s="238">
        <v>15</v>
      </c>
      <c r="AS61" s="238">
        <v>3</v>
      </c>
      <c r="AT61" s="238">
        <v>98</v>
      </c>
      <c r="AU61" s="238">
        <v>65</v>
      </c>
      <c r="AV61" s="238">
        <v>11</v>
      </c>
      <c r="AW61" s="238">
        <v>21</v>
      </c>
      <c r="AX61" s="238">
        <v>2</v>
      </c>
      <c r="AY61" s="238">
        <v>2</v>
      </c>
      <c r="AZ61" s="238">
        <v>3</v>
      </c>
      <c r="BA61" s="238">
        <v>26</v>
      </c>
      <c r="BB61" s="238">
        <v>26</v>
      </c>
      <c r="BC61" s="238" t="s">
        <v>354</v>
      </c>
      <c r="BD61" s="238">
        <v>5</v>
      </c>
      <c r="BE61" s="238">
        <v>1</v>
      </c>
      <c r="BI61" s="238">
        <v>3</v>
      </c>
      <c r="BJ61" s="238">
        <v>98</v>
      </c>
      <c r="BK61" s="238">
        <v>65</v>
      </c>
      <c r="BL61" s="238">
        <v>11</v>
      </c>
      <c r="BM61" s="238">
        <v>21</v>
      </c>
      <c r="CT61" s="238">
        <v>413654</v>
      </c>
      <c r="CU61" s="238">
        <v>4957766</v>
      </c>
      <c r="CV61" s="238">
        <v>44.768078899999999</v>
      </c>
      <c r="CW61" s="238">
        <v>-94.091152399999999</v>
      </c>
      <c r="CX61" s="238" t="s">
        <v>359</v>
      </c>
      <c r="CY61" s="238" t="s">
        <v>1548</v>
      </c>
    </row>
    <row r="62" spans="1:103" x14ac:dyDescent="0.25">
      <c r="A62" s="238">
        <v>674823</v>
      </c>
      <c r="B62" s="238">
        <v>2</v>
      </c>
      <c r="C62" s="238">
        <v>212</v>
      </c>
      <c r="D62" s="238">
        <v>122.85599999999999</v>
      </c>
      <c r="E62" s="238">
        <v>43</v>
      </c>
      <c r="G62" s="238" t="s">
        <v>1517</v>
      </c>
      <c r="H62" s="238">
        <v>8</v>
      </c>
      <c r="I62" s="238">
        <v>22</v>
      </c>
      <c r="K62" s="238">
        <v>19200065</v>
      </c>
      <c r="M62" s="238">
        <v>1</v>
      </c>
      <c r="N62" s="238">
        <v>8</v>
      </c>
      <c r="O62" s="238">
        <v>2019</v>
      </c>
      <c r="P62" s="238" t="s">
        <v>368</v>
      </c>
      <c r="Q62" s="238">
        <v>14</v>
      </c>
      <c r="R62" s="238" t="s">
        <v>419</v>
      </c>
      <c r="S62" s="238">
        <v>5</v>
      </c>
      <c r="T62" s="238">
        <v>0</v>
      </c>
      <c r="U62" s="238">
        <v>2</v>
      </c>
      <c r="V62" s="238">
        <v>5</v>
      </c>
      <c r="W62" s="238">
        <v>10</v>
      </c>
      <c r="X62" s="238">
        <v>3</v>
      </c>
      <c r="Y62" s="238">
        <v>1</v>
      </c>
      <c r="Z62" s="238">
        <v>1</v>
      </c>
      <c r="AB62" s="238">
        <v>1</v>
      </c>
      <c r="AC62" s="238">
        <v>98</v>
      </c>
      <c r="AD62" s="238" t="s">
        <v>357</v>
      </c>
      <c r="AF62" s="238" t="s">
        <v>358</v>
      </c>
      <c r="AG62" s="238">
        <v>10</v>
      </c>
      <c r="AH62" s="238">
        <v>2</v>
      </c>
      <c r="AI62" s="238">
        <v>2</v>
      </c>
      <c r="AJ62" s="238">
        <v>1</v>
      </c>
      <c r="AK62" s="238">
        <v>21</v>
      </c>
      <c r="AL62" s="238">
        <v>31</v>
      </c>
      <c r="AM62" s="238" t="s">
        <v>354</v>
      </c>
      <c r="AN62" s="238">
        <v>5</v>
      </c>
      <c r="AO62" s="238">
        <v>90</v>
      </c>
      <c r="AS62" s="238">
        <v>12</v>
      </c>
      <c r="AT62" s="238">
        <v>23</v>
      </c>
      <c r="AU62" s="238">
        <v>55</v>
      </c>
      <c r="AV62" s="238">
        <v>11</v>
      </c>
      <c r="AW62" s="238">
        <v>21</v>
      </c>
      <c r="AX62" s="238">
        <v>2</v>
      </c>
      <c r="AY62" s="238">
        <v>2</v>
      </c>
      <c r="AZ62" s="238">
        <v>3</v>
      </c>
      <c r="BA62" s="238">
        <v>21</v>
      </c>
      <c r="BB62" s="238">
        <v>25</v>
      </c>
      <c r="BC62" s="238" t="s">
        <v>354</v>
      </c>
      <c r="BD62" s="238">
        <v>5</v>
      </c>
      <c r="BE62" s="238">
        <v>1</v>
      </c>
      <c r="BI62" s="238">
        <v>13</v>
      </c>
      <c r="BJ62" s="238">
        <v>9</v>
      </c>
      <c r="BK62" s="238">
        <v>65</v>
      </c>
      <c r="BL62" s="238">
        <v>11</v>
      </c>
      <c r="BM62" s="238">
        <v>21</v>
      </c>
      <c r="CT62" s="238">
        <v>413656.76911353902</v>
      </c>
      <c r="CU62" s="238">
        <v>4957766.8360003401</v>
      </c>
      <c r="CV62" s="238">
        <v>44.76808235</v>
      </c>
      <c r="CW62" s="238">
        <v>-94.091120259999997</v>
      </c>
      <c r="CX62" s="238" t="s">
        <v>359</v>
      </c>
      <c r="CY62" s="238" t="s">
        <v>1549</v>
      </c>
    </row>
    <row r="63" spans="1:103" x14ac:dyDescent="0.25">
      <c r="A63" s="238">
        <v>707667</v>
      </c>
      <c r="B63" s="238">
        <v>2</v>
      </c>
      <c r="C63" s="238">
        <v>212</v>
      </c>
      <c r="D63" s="238">
        <v>122.85599999999999</v>
      </c>
      <c r="E63" s="238">
        <v>43</v>
      </c>
      <c r="G63" s="238" t="s">
        <v>1517</v>
      </c>
      <c r="H63" s="238">
        <v>8</v>
      </c>
      <c r="I63" s="238">
        <v>22</v>
      </c>
      <c r="K63" s="238">
        <v>19004297</v>
      </c>
      <c r="M63" s="238">
        <v>5</v>
      </c>
      <c r="N63" s="238">
        <v>3</v>
      </c>
      <c r="O63" s="238">
        <v>2019</v>
      </c>
      <c r="P63" s="238" t="s">
        <v>362</v>
      </c>
      <c r="Q63" s="238">
        <v>14</v>
      </c>
      <c r="R63" s="238" t="s">
        <v>369</v>
      </c>
      <c r="S63" s="238">
        <v>5</v>
      </c>
      <c r="T63" s="238">
        <v>0</v>
      </c>
      <c r="U63" s="238">
        <v>2</v>
      </c>
      <c r="V63" s="238">
        <v>5</v>
      </c>
      <c r="W63" s="238">
        <v>10</v>
      </c>
      <c r="X63" s="238">
        <v>10</v>
      </c>
      <c r="Y63" s="238">
        <v>1</v>
      </c>
      <c r="Z63" s="238">
        <v>1</v>
      </c>
      <c r="AB63" s="238">
        <v>1</v>
      </c>
      <c r="AC63" s="238">
        <v>98</v>
      </c>
      <c r="AD63" s="238" t="s">
        <v>357</v>
      </c>
      <c r="AF63" s="238" t="s">
        <v>358</v>
      </c>
      <c r="AG63" s="238">
        <v>10</v>
      </c>
      <c r="AH63" s="238">
        <v>2</v>
      </c>
      <c r="AI63" s="238">
        <v>3</v>
      </c>
      <c r="AJ63" s="238">
        <v>3</v>
      </c>
      <c r="AK63" s="238">
        <v>21</v>
      </c>
      <c r="AL63" s="238">
        <v>16</v>
      </c>
      <c r="AM63" s="238" t="s">
        <v>354</v>
      </c>
      <c r="AN63" s="238">
        <v>5</v>
      </c>
      <c r="AO63" s="238">
        <v>1</v>
      </c>
      <c r="AS63" s="238">
        <v>15</v>
      </c>
      <c r="AT63" s="238">
        <v>9</v>
      </c>
      <c r="AU63" s="238">
        <v>65</v>
      </c>
      <c r="AV63" s="238">
        <v>11</v>
      </c>
      <c r="AW63" s="238">
        <v>21</v>
      </c>
      <c r="AX63" s="238">
        <v>2</v>
      </c>
      <c r="AY63" s="238">
        <v>2</v>
      </c>
      <c r="AZ63" s="238">
        <v>2</v>
      </c>
      <c r="BA63" s="238">
        <v>24</v>
      </c>
      <c r="BB63" s="238">
        <v>18</v>
      </c>
      <c r="BC63" s="238" t="s">
        <v>363</v>
      </c>
      <c r="BD63" s="238">
        <v>5</v>
      </c>
      <c r="BE63" s="238">
        <v>2</v>
      </c>
      <c r="BI63" s="238">
        <v>15</v>
      </c>
      <c r="BJ63" s="238">
        <v>9</v>
      </c>
      <c r="BK63" s="238">
        <v>65</v>
      </c>
      <c r="BL63" s="238">
        <v>11</v>
      </c>
      <c r="BM63" s="238">
        <v>21</v>
      </c>
      <c r="CT63" s="238">
        <v>413656.86376474402</v>
      </c>
      <c r="CU63" s="238">
        <v>4957766.8628507499</v>
      </c>
      <c r="CV63" s="238">
        <v>44.7680826</v>
      </c>
      <c r="CW63" s="238">
        <v>-94.091119070000005</v>
      </c>
      <c r="CX63" s="238" t="s">
        <v>359</v>
      </c>
      <c r="CY63" s="238" t="s">
        <v>1550</v>
      </c>
    </row>
    <row r="64" spans="1:103" x14ac:dyDescent="0.25">
      <c r="A64" s="238">
        <v>10961611</v>
      </c>
      <c r="B64" s="238">
        <v>2</v>
      </c>
      <c r="C64" s="238">
        <v>212</v>
      </c>
      <c r="D64" s="238">
        <v>122.857</v>
      </c>
      <c r="E64" s="238">
        <v>43</v>
      </c>
      <c r="G64" s="238" t="s">
        <v>1517</v>
      </c>
      <c r="H64" s="238">
        <v>8</v>
      </c>
      <c r="I64" s="238">
        <v>22</v>
      </c>
      <c r="K64" s="238">
        <v>14200074</v>
      </c>
      <c r="L64" s="238">
        <v>140170229</v>
      </c>
      <c r="M64" s="238">
        <v>1</v>
      </c>
      <c r="N64" s="238">
        <v>15</v>
      </c>
      <c r="O64" s="238">
        <v>2014</v>
      </c>
      <c r="P64" s="238" t="s">
        <v>355</v>
      </c>
      <c r="Q64" s="238">
        <v>17</v>
      </c>
      <c r="R64" s="238" t="s">
        <v>369</v>
      </c>
      <c r="S64" s="238">
        <v>4</v>
      </c>
      <c r="T64" s="238">
        <v>0</v>
      </c>
      <c r="U64" s="238">
        <v>3</v>
      </c>
      <c r="V64" s="238">
        <v>5</v>
      </c>
      <c r="W64" s="238">
        <v>10</v>
      </c>
      <c r="X64" s="238">
        <v>3</v>
      </c>
      <c r="Y64" s="238">
        <v>4</v>
      </c>
      <c r="Z64" s="238">
        <v>4</v>
      </c>
      <c r="AB64" s="238">
        <v>3</v>
      </c>
      <c r="AC64" s="238">
        <v>98</v>
      </c>
      <c r="AD64" s="238">
        <v>212</v>
      </c>
      <c r="AE64" s="238" t="s">
        <v>760</v>
      </c>
      <c r="AF64" s="238" t="s">
        <v>358</v>
      </c>
      <c r="AG64" s="238">
        <v>10</v>
      </c>
      <c r="AH64" s="238">
        <v>2</v>
      </c>
      <c r="AI64" s="238">
        <v>1</v>
      </c>
      <c r="AJ64" s="238">
        <v>2</v>
      </c>
      <c r="AK64" s="238">
        <v>21</v>
      </c>
      <c r="AL64" s="238">
        <v>34</v>
      </c>
      <c r="AM64" s="238" t="s">
        <v>354</v>
      </c>
      <c r="AN64" s="238">
        <v>5</v>
      </c>
      <c r="AO64" s="238">
        <v>2</v>
      </c>
      <c r="AS64" s="238">
        <v>3</v>
      </c>
      <c r="AT64" s="238">
        <v>22</v>
      </c>
      <c r="AU64" s="238">
        <v>65</v>
      </c>
      <c r="AV64" s="238">
        <v>11</v>
      </c>
      <c r="AW64" s="238">
        <v>21</v>
      </c>
      <c r="AX64" s="238">
        <v>2</v>
      </c>
      <c r="AY64" s="238">
        <v>1</v>
      </c>
      <c r="AZ64" s="238">
        <v>3</v>
      </c>
      <c r="BA64" s="238">
        <v>21</v>
      </c>
      <c r="BB64" s="238">
        <v>79</v>
      </c>
      <c r="BC64" s="238" t="s">
        <v>354</v>
      </c>
      <c r="BD64" s="238">
        <v>5</v>
      </c>
      <c r="BE64" s="238">
        <v>1</v>
      </c>
      <c r="BI64" s="238">
        <v>3</v>
      </c>
      <c r="BJ64" s="238">
        <v>22</v>
      </c>
      <c r="BK64" s="238">
        <v>65</v>
      </c>
      <c r="BL64" s="238">
        <v>11</v>
      </c>
      <c r="BM64" s="238">
        <v>21</v>
      </c>
      <c r="BN64" s="238">
        <v>2</v>
      </c>
      <c r="BO64" s="238">
        <v>44</v>
      </c>
      <c r="BP64" s="238">
        <v>1</v>
      </c>
      <c r="BQ64" s="238">
        <v>8</v>
      </c>
      <c r="BR64" s="238">
        <v>50</v>
      </c>
      <c r="BS64" s="238" t="s">
        <v>354</v>
      </c>
      <c r="BT64" s="238">
        <v>5</v>
      </c>
      <c r="BU64" s="238">
        <v>1</v>
      </c>
      <c r="BY64" s="238">
        <v>3</v>
      </c>
      <c r="BZ64" s="238">
        <v>22</v>
      </c>
      <c r="CA64" s="238">
        <v>65</v>
      </c>
      <c r="CB64" s="238">
        <v>11</v>
      </c>
      <c r="CC64" s="238">
        <v>21</v>
      </c>
      <c r="CT64" s="238">
        <v>413658</v>
      </c>
      <c r="CU64" s="238">
        <v>4957766</v>
      </c>
      <c r="CV64" s="238">
        <v>44.768079299999997</v>
      </c>
      <c r="CW64" s="238">
        <v>-94.091110200000003</v>
      </c>
      <c r="CX64" s="238" t="s">
        <v>359</v>
      </c>
      <c r="CY64" s="238" t="s">
        <v>1551</v>
      </c>
    </row>
    <row r="65" spans="1:103" x14ac:dyDescent="0.25">
      <c r="A65" s="238">
        <v>10999638</v>
      </c>
      <c r="B65" s="238">
        <v>2</v>
      </c>
      <c r="C65" s="238">
        <v>212</v>
      </c>
      <c r="D65" s="238">
        <v>122.857</v>
      </c>
      <c r="E65" s="238">
        <v>43</v>
      </c>
      <c r="G65" s="238" t="s">
        <v>1517</v>
      </c>
      <c r="H65" s="238">
        <v>8</v>
      </c>
      <c r="I65" s="238">
        <v>22</v>
      </c>
      <c r="L65" s="238">
        <v>143460133</v>
      </c>
      <c r="M65" s="238">
        <v>11</v>
      </c>
      <c r="N65" s="238">
        <v>9</v>
      </c>
      <c r="O65" s="238">
        <v>2014</v>
      </c>
      <c r="P65" s="238" t="s">
        <v>366</v>
      </c>
      <c r="Q65" s="238">
        <v>2</v>
      </c>
      <c r="S65" s="238">
        <v>5</v>
      </c>
      <c r="T65" s="238">
        <v>0</v>
      </c>
      <c r="U65" s="238">
        <v>1</v>
      </c>
      <c r="V65" s="238">
        <v>8</v>
      </c>
      <c r="W65" s="238">
        <v>16</v>
      </c>
      <c r="Y65" s="238">
        <v>6</v>
      </c>
      <c r="Z65" s="238">
        <v>1</v>
      </c>
      <c r="AB65" s="238">
        <v>1</v>
      </c>
      <c r="AC65" s="238">
        <v>98</v>
      </c>
      <c r="AF65" s="238" t="s">
        <v>358</v>
      </c>
      <c r="AG65" s="238">
        <v>4</v>
      </c>
      <c r="AH65" s="238">
        <v>2</v>
      </c>
      <c r="AI65" s="238">
        <v>2</v>
      </c>
      <c r="AJ65" s="238">
        <v>3</v>
      </c>
      <c r="AK65" s="238">
        <v>21</v>
      </c>
      <c r="AL65" s="238">
        <v>26</v>
      </c>
      <c r="AM65" s="238" t="s">
        <v>363</v>
      </c>
      <c r="AT65" s="238">
        <v>98</v>
      </c>
      <c r="AU65" s="238">
        <v>65</v>
      </c>
      <c r="CT65" s="238">
        <v>413658</v>
      </c>
      <c r="CU65" s="238">
        <v>4957766</v>
      </c>
      <c r="CV65" s="238">
        <v>44.768079299999997</v>
      </c>
      <c r="CW65" s="238">
        <v>-94.091110200000003</v>
      </c>
      <c r="CX65" s="238" t="s">
        <v>359</v>
      </c>
    </row>
    <row r="66" spans="1:103" x14ac:dyDescent="0.25">
      <c r="A66" s="238">
        <v>11047294</v>
      </c>
      <c r="B66" s="238">
        <v>2</v>
      </c>
      <c r="C66" s="238">
        <v>212</v>
      </c>
      <c r="D66" s="238">
        <v>122.857</v>
      </c>
      <c r="E66" s="238">
        <v>43</v>
      </c>
      <c r="G66" s="238" t="s">
        <v>1517</v>
      </c>
      <c r="H66" s="238">
        <v>8</v>
      </c>
      <c r="I66" s="238">
        <v>22</v>
      </c>
      <c r="K66" s="238">
        <v>15200304</v>
      </c>
      <c r="L66" s="238">
        <v>150550216</v>
      </c>
      <c r="M66" s="238">
        <v>2</v>
      </c>
      <c r="N66" s="238">
        <v>16</v>
      </c>
      <c r="O66" s="238">
        <v>2015</v>
      </c>
      <c r="P66" s="238" t="s">
        <v>361</v>
      </c>
      <c r="Q66" s="238">
        <v>16</v>
      </c>
      <c r="S66" s="238">
        <v>3</v>
      </c>
      <c r="T66" s="238">
        <v>0</v>
      </c>
      <c r="U66" s="238">
        <v>2</v>
      </c>
      <c r="V66" s="238">
        <v>5</v>
      </c>
      <c r="W66" s="238">
        <v>10</v>
      </c>
      <c r="X66" s="238">
        <v>3</v>
      </c>
      <c r="Y66" s="238">
        <v>1</v>
      </c>
      <c r="Z66" s="238">
        <v>1</v>
      </c>
      <c r="AB66" s="238">
        <v>1</v>
      </c>
      <c r="AC66" s="238">
        <v>98</v>
      </c>
      <c r="AD66" s="238">
        <v>212</v>
      </c>
      <c r="AE66" s="238" t="s">
        <v>760</v>
      </c>
      <c r="AF66" s="238" t="s">
        <v>358</v>
      </c>
      <c r="AG66" s="238">
        <v>10</v>
      </c>
      <c r="AH66" s="238">
        <v>2</v>
      </c>
      <c r="AI66" s="238">
        <v>3</v>
      </c>
      <c r="AJ66" s="238">
        <v>2</v>
      </c>
      <c r="AK66" s="238">
        <v>24</v>
      </c>
      <c r="AL66" s="238">
        <v>47</v>
      </c>
      <c r="AM66" s="238" t="s">
        <v>354</v>
      </c>
      <c r="AN66" s="238">
        <v>5</v>
      </c>
      <c r="AO66" s="238">
        <v>2</v>
      </c>
      <c r="AS66" s="238">
        <v>3</v>
      </c>
      <c r="AT66" s="238">
        <v>2</v>
      </c>
      <c r="AU66" s="238">
        <v>65</v>
      </c>
      <c r="AV66" s="238">
        <v>11</v>
      </c>
      <c r="AW66" s="238">
        <v>21</v>
      </c>
      <c r="AX66" s="238">
        <v>2</v>
      </c>
      <c r="AY66" s="238">
        <v>2</v>
      </c>
      <c r="AZ66" s="238">
        <v>3</v>
      </c>
      <c r="BA66" s="238">
        <v>21</v>
      </c>
      <c r="BB66" s="238">
        <v>23</v>
      </c>
      <c r="BC66" s="238" t="s">
        <v>363</v>
      </c>
      <c r="BD66" s="238">
        <v>5</v>
      </c>
      <c r="BE66" s="238">
        <v>1</v>
      </c>
      <c r="BI66" s="238">
        <v>3</v>
      </c>
      <c r="BJ66" s="238">
        <v>2</v>
      </c>
      <c r="BK66" s="238">
        <v>65</v>
      </c>
      <c r="BL66" s="238">
        <v>11</v>
      </c>
      <c r="BM66" s="238">
        <v>21</v>
      </c>
      <c r="CT66" s="238">
        <v>413658</v>
      </c>
      <c r="CU66" s="238">
        <v>4957766</v>
      </c>
      <c r="CV66" s="238">
        <v>44.768079299999997</v>
      </c>
      <c r="CW66" s="238">
        <v>-94.091110200000003</v>
      </c>
      <c r="CX66" s="238" t="s">
        <v>359</v>
      </c>
      <c r="CY66" s="238" t="s">
        <v>1552</v>
      </c>
    </row>
    <row r="67" spans="1:103" x14ac:dyDescent="0.25">
      <c r="A67" s="238">
        <v>401915</v>
      </c>
      <c r="B67" s="238">
        <v>2</v>
      </c>
      <c r="C67" s="238">
        <v>212</v>
      </c>
      <c r="D67" s="238">
        <v>122.864</v>
      </c>
      <c r="E67" s="238">
        <v>43</v>
      </c>
      <c r="G67" s="238" t="s">
        <v>1517</v>
      </c>
      <c r="H67" s="238">
        <v>8</v>
      </c>
      <c r="I67" s="238">
        <v>22</v>
      </c>
      <c r="K67" s="238">
        <v>16202692</v>
      </c>
      <c r="M67" s="238">
        <v>12</v>
      </c>
      <c r="N67" s="238">
        <v>10</v>
      </c>
      <c r="O67" s="238">
        <v>2016</v>
      </c>
      <c r="P67" s="238" t="s">
        <v>364</v>
      </c>
      <c r="Q67" s="238">
        <v>9</v>
      </c>
      <c r="R67" s="238" t="s">
        <v>369</v>
      </c>
      <c r="S67" s="238">
        <v>3</v>
      </c>
      <c r="T67" s="238">
        <v>0</v>
      </c>
      <c r="U67" s="238">
        <v>2</v>
      </c>
      <c r="V67" s="238">
        <v>5</v>
      </c>
      <c r="W67" s="238">
        <v>10</v>
      </c>
      <c r="X67" s="238">
        <v>3</v>
      </c>
      <c r="Y67" s="238">
        <v>1</v>
      </c>
      <c r="Z67" s="238">
        <v>2</v>
      </c>
      <c r="AB67" s="238">
        <v>1</v>
      </c>
      <c r="AC67" s="238">
        <v>98</v>
      </c>
      <c r="AD67" s="238" t="s">
        <v>357</v>
      </c>
      <c r="AF67" s="238" t="s">
        <v>358</v>
      </c>
      <c r="AG67" s="238">
        <v>10</v>
      </c>
      <c r="AH67" s="238">
        <v>2</v>
      </c>
      <c r="AI67" s="238">
        <v>4</v>
      </c>
      <c r="AJ67" s="238">
        <v>1</v>
      </c>
      <c r="AK67" s="238">
        <v>21</v>
      </c>
      <c r="AL67" s="238">
        <v>78</v>
      </c>
      <c r="AM67" s="238" t="s">
        <v>363</v>
      </c>
      <c r="AN67" s="238">
        <v>5</v>
      </c>
      <c r="AO67" s="238">
        <v>2</v>
      </c>
      <c r="AS67" s="238">
        <v>15</v>
      </c>
      <c r="AT67" s="238">
        <v>23</v>
      </c>
      <c r="AU67" s="238">
        <v>65</v>
      </c>
      <c r="AV67" s="238">
        <v>11</v>
      </c>
      <c r="AW67" s="238">
        <v>21</v>
      </c>
      <c r="AX67" s="238">
        <v>2</v>
      </c>
      <c r="AY67" s="238">
        <v>2</v>
      </c>
      <c r="AZ67" s="238">
        <v>3</v>
      </c>
      <c r="BA67" s="238">
        <v>27</v>
      </c>
      <c r="BB67" s="238">
        <v>61</v>
      </c>
      <c r="BC67" s="238" t="s">
        <v>354</v>
      </c>
      <c r="BD67" s="238">
        <v>5</v>
      </c>
      <c r="BE67" s="238">
        <v>68</v>
      </c>
      <c r="BF67" s="238">
        <v>71</v>
      </c>
      <c r="BI67" s="238">
        <v>15</v>
      </c>
      <c r="BJ67" s="238">
        <v>23</v>
      </c>
      <c r="BK67" s="238">
        <v>65</v>
      </c>
      <c r="BL67" s="238">
        <v>11</v>
      </c>
      <c r="BM67" s="238">
        <v>21</v>
      </c>
      <c r="CT67" s="238">
        <v>413669.46913893899</v>
      </c>
      <c r="CU67" s="238">
        <v>4957766.8360003401</v>
      </c>
      <c r="CV67" s="238">
        <v>44.768083879999999</v>
      </c>
      <c r="CW67" s="238">
        <v>-94.090959799999993</v>
      </c>
      <c r="CX67" s="238" t="s">
        <v>359</v>
      </c>
      <c r="CY67" s="238" t="s">
        <v>1553</v>
      </c>
    </row>
    <row r="68" spans="1:103" x14ac:dyDescent="0.25">
      <c r="A68" s="238">
        <v>336226</v>
      </c>
      <c r="B68" s="238">
        <v>2</v>
      </c>
      <c r="C68" s="238">
        <v>212</v>
      </c>
      <c r="D68" s="238">
        <v>122.873</v>
      </c>
      <c r="E68" s="238">
        <v>43</v>
      </c>
      <c r="G68" s="238" t="s">
        <v>1517</v>
      </c>
      <c r="H68" s="238">
        <v>8</v>
      </c>
      <c r="I68" s="238">
        <v>22</v>
      </c>
      <c r="K68" s="238">
        <v>16200506</v>
      </c>
      <c r="M68" s="238">
        <v>3</v>
      </c>
      <c r="N68" s="238">
        <v>9</v>
      </c>
      <c r="O68" s="238">
        <v>2016</v>
      </c>
      <c r="P68" s="238" t="s">
        <v>355</v>
      </c>
      <c r="Q68" s="238">
        <v>15</v>
      </c>
      <c r="R68" s="238" t="s">
        <v>356</v>
      </c>
      <c r="S68" s="238">
        <v>3</v>
      </c>
      <c r="T68" s="238">
        <v>0</v>
      </c>
      <c r="U68" s="238">
        <v>2</v>
      </c>
      <c r="V68" s="238">
        <v>5</v>
      </c>
      <c r="W68" s="238">
        <v>10</v>
      </c>
      <c r="X68" s="238">
        <v>3</v>
      </c>
      <c r="Y68" s="238">
        <v>1</v>
      </c>
      <c r="Z68" s="238">
        <v>1</v>
      </c>
      <c r="AB68" s="238">
        <v>1</v>
      </c>
      <c r="AC68" s="238">
        <v>98</v>
      </c>
      <c r="AD68" s="238" t="s">
        <v>357</v>
      </c>
      <c r="AF68" s="238" t="s">
        <v>405</v>
      </c>
      <c r="AG68" s="238">
        <v>10</v>
      </c>
      <c r="AH68" s="238">
        <v>2</v>
      </c>
      <c r="AI68" s="238">
        <v>5</v>
      </c>
      <c r="AJ68" s="238">
        <v>4</v>
      </c>
      <c r="AK68" s="238">
        <v>21</v>
      </c>
      <c r="AL68" s="238">
        <v>47</v>
      </c>
      <c r="AM68" s="238" t="s">
        <v>363</v>
      </c>
      <c r="AN68" s="238">
        <v>5</v>
      </c>
      <c r="AO68" s="238">
        <v>1</v>
      </c>
      <c r="AS68" s="238">
        <v>11</v>
      </c>
      <c r="AT68" s="238">
        <v>22</v>
      </c>
      <c r="AU68" s="238">
        <v>65</v>
      </c>
      <c r="AV68" s="238">
        <v>11</v>
      </c>
      <c r="AW68" s="238">
        <v>21</v>
      </c>
      <c r="AX68" s="238">
        <v>2</v>
      </c>
      <c r="AY68" s="238">
        <v>2</v>
      </c>
      <c r="AZ68" s="238">
        <v>1</v>
      </c>
      <c r="BA68" s="238">
        <v>24</v>
      </c>
      <c r="BB68" s="238">
        <v>30</v>
      </c>
      <c r="BC68" s="238" t="s">
        <v>354</v>
      </c>
      <c r="BD68" s="238">
        <v>5</v>
      </c>
      <c r="BE68" s="238">
        <v>2</v>
      </c>
      <c r="BI68" s="238">
        <v>14</v>
      </c>
      <c r="BJ68" s="238">
        <v>22</v>
      </c>
      <c r="BK68" s="238">
        <v>65</v>
      </c>
      <c r="BL68" s="238">
        <v>11</v>
      </c>
      <c r="BM68" s="238">
        <v>21</v>
      </c>
      <c r="CT68" s="238">
        <v>413652.53577173903</v>
      </c>
      <c r="CU68" s="238">
        <v>4957790.1193802403</v>
      </c>
      <c r="CV68" s="238">
        <v>44.768291400000003</v>
      </c>
      <c r="CW68" s="238">
        <v>-94.091177700000003</v>
      </c>
      <c r="CX68" s="238" t="s">
        <v>359</v>
      </c>
      <c r="CY68" s="238" t="s">
        <v>1554</v>
      </c>
    </row>
    <row r="69" spans="1:103" x14ac:dyDescent="0.25">
      <c r="A69" s="238">
        <v>352429</v>
      </c>
      <c r="B69" s="238">
        <v>2</v>
      </c>
      <c r="C69" s="238">
        <v>212</v>
      </c>
      <c r="D69" s="238">
        <v>122.873</v>
      </c>
      <c r="E69" s="238">
        <v>43</v>
      </c>
      <c r="G69" s="238" t="s">
        <v>1517</v>
      </c>
      <c r="H69" s="238">
        <v>8</v>
      </c>
      <c r="I69" s="238">
        <v>22</v>
      </c>
      <c r="K69" s="238">
        <v>16201033</v>
      </c>
      <c r="M69" s="238">
        <v>5</v>
      </c>
      <c r="N69" s="238">
        <v>27</v>
      </c>
      <c r="O69" s="238">
        <v>2016</v>
      </c>
      <c r="P69" s="238" t="s">
        <v>362</v>
      </c>
      <c r="Q69" s="238">
        <v>18</v>
      </c>
      <c r="R69" s="238" t="s">
        <v>356</v>
      </c>
      <c r="S69" s="238">
        <v>5</v>
      </c>
      <c r="T69" s="238">
        <v>0</v>
      </c>
      <c r="U69" s="238">
        <v>2</v>
      </c>
      <c r="V69" s="238">
        <v>5</v>
      </c>
      <c r="W69" s="238">
        <v>10</v>
      </c>
      <c r="X69" s="238">
        <v>3</v>
      </c>
      <c r="Y69" s="238">
        <v>1</v>
      </c>
      <c r="Z69" s="238">
        <v>1</v>
      </c>
      <c r="AB69" s="238">
        <v>1</v>
      </c>
      <c r="AC69" s="238">
        <v>98</v>
      </c>
      <c r="AD69" s="238" t="s">
        <v>357</v>
      </c>
      <c r="AF69" s="238" t="s">
        <v>405</v>
      </c>
      <c r="AG69" s="238">
        <v>10</v>
      </c>
      <c r="AH69" s="238">
        <v>2</v>
      </c>
      <c r="AI69" s="238">
        <v>2</v>
      </c>
      <c r="AJ69" s="238">
        <v>4</v>
      </c>
      <c r="AK69" s="238">
        <v>21</v>
      </c>
      <c r="AL69" s="238">
        <v>31</v>
      </c>
      <c r="AM69" s="238" t="s">
        <v>363</v>
      </c>
      <c r="AN69" s="238">
        <v>5</v>
      </c>
      <c r="AO69" s="238">
        <v>1</v>
      </c>
      <c r="AS69" s="238">
        <v>14</v>
      </c>
      <c r="AT69" s="238">
        <v>23</v>
      </c>
      <c r="AU69" s="238">
        <v>65</v>
      </c>
      <c r="AV69" s="238">
        <v>11</v>
      </c>
      <c r="AW69" s="238">
        <v>21</v>
      </c>
      <c r="AX69" s="238">
        <v>2</v>
      </c>
      <c r="AY69" s="238">
        <v>2</v>
      </c>
      <c r="AZ69" s="238">
        <v>4</v>
      </c>
      <c r="BA69" s="238">
        <v>21</v>
      </c>
      <c r="BB69" s="238">
        <v>54</v>
      </c>
      <c r="BC69" s="238" t="s">
        <v>363</v>
      </c>
      <c r="BD69" s="238">
        <v>10</v>
      </c>
      <c r="BE69" s="238">
        <v>2</v>
      </c>
      <c r="BI69" s="238">
        <v>14</v>
      </c>
      <c r="BJ69" s="238">
        <v>23</v>
      </c>
      <c r="BK69" s="238">
        <v>65</v>
      </c>
      <c r="BL69" s="238">
        <v>11</v>
      </c>
      <c r="BM69" s="238">
        <v>21</v>
      </c>
      <c r="CT69" s="238">
        <v>413652.53577173903</v>
      </c>
      <c r="CU69" s="238">
        <v>4957790.1193802403</v>
      </c>
      <c r="CV69" s="238">
        <v>44.768291400000003</v>
      </c>
      <c r="CW69" s="238">
        <v>-94.091177700000003</v>
      </c>
      <c r="CX69" s="238" t="s">
        <v>359</v>
      </c>
      <c r="CY69" s="238" t="s">
        <v>1555</v>
      </c>
    </row>
    <row r="70" spans="1:103" x14ac:dyDescent="0.25">
      <c r="A70" s="238">
        <v>396332</v>
      </c>
      <c r="B70" s="238">
        <v>2</v>
      </c>
      <c r="C70" s="238">
        <v>212</v>
      </c>
      <c r="D70" s="238">
        <v>122.878</v>
      </c>
      <c r="E70" s="238">
        <v>43</v>
      </c>
      <c r="G70" s="238" t="s">
        <v>1517</v>
      </c>
      <c r="H70" s="238">
        <v>8</v>
      </c>
      <c r="I70" s="238">
        <v>22</v>
      </c>
      <c r="K70" s="238">
        <v>16202481</v>
      </c>
      <c r="M70" s="238">
        <v>11</v>
      </c>
      <c r="N70" s="238">
        <v>20</v>
      </c>
      <c r="O70" s="238">
        <v>2016</v>
      </c>
      <c r="P70" s="238" t="s">
        <v>366</v>
      </c>
      <c r="Q70" s="238">
        <v>17</v>
      </c>
      <c r="R70" s="238" t="s">
        <v>356</v>
      </c>
      <c r="S70" s="238">
        <v>3</v>
      </c>
      <c r="T70" s="238">
        <v>0</v>
      </c>
      <c r="U70" s="238">
        <v>2</v>
      </c>
      <c r="V70" s="238">
        <v>5</v>
      </c>
      <c r="W70" s="238">
        <v>10</v>
      </c>
      <c r="X70" s="238">
        <v>3</v>
      </c>
      <c r="Y70" s="238">
        <v>6</v>
      </c>
      <c r="Z70" s="238">
        <v>1</v>
      </c>
      <c r="AB70" s="238">
        <v>1</v>
      </c>
      <c r="AC70" s="238">
        <v>98</v>
      </c>
      <c r="AD70" s="238" t="s">
        <v>357</v>
      </c>
      <c r="AF70" s="238" t="s">
        <v>405</v>
      </c>
      <c r="AG70" s="238">
        <v>10</v>
      </c>
      <c r="AH70" s="238">
        <v>2</v>
      </c>
      <c r="AI70" s="238">
        <v>4</v>
      </c>
      <c r="AJ70" s="238">
        <v>1</v>
      </c>
      <c r="AK70" s="238">
        <v>21</v>
      </c>
      <c r="AL70" s="238">
        <v>34</v>
      </c>
      <c r="AM70" s="238" t="s">
        <v>363</v>
      </c>
      <c r="AN70" s="238">
        <v>5</v>
      </c>
      <c r="AO70" s="238">
        <v>2</v>
      </c>
      <c r="AS70" s="238">
        <v>12</v>
      </c>
      <c r="AT70" s="238">
        <v>22</v>
      </c>
      <c r="AU70" s="238">
        <v>55</v>
      </c>
      <c r="AV70" s="238">
        <v>11</v>
      </c>
      <c r="AW70" s="238">
        <v>21</v>
      </c>
      <c r="AX70" s="238">
        <v>2</v>
      </c>
      <c r="AY70" s="238">
        <v>4</v>
      </c>
      <c r="AZ70" s="238">
        <v>4</v>
      </c>
      <c r="BA70" s="238">
        <v>21</v>
      </c>
      <c r="BB70" s="238">
        <v>53</v>
      </c>
      <c r="BC70" s="238" t="s">
        <v>363</v>
      </c>
      <c r="BD70" s="238">
        <v>5</v>
      </c>
      <c r="BE70" s="238">
        <v>1</v>
      </c>
      <c r="BI70" s="238">
        <v>15</v>
      </c>
      <c r="BJ70" s="238">
        <v>9</v>
      </c>
      <c r="BK70" s="238">
        <v>65</v>
      </c>
      <c r="BL70" s="238">
        <v>11</v>
      </c>
      <c r="BM70" s="238">
        <v>21</v>
      </c>
      <c r="CT70" s="238">
        <v>413661.00245533901</v>
      </c>
      <c r="CU70" s="238">
        <v>4957790.1193802403</v>
      </c>
      <c r="CV70" s="238">
        <v>44.768292430000002</v>
      </c>
      <c r="CW70" s="238">
        <v>-94.091070720000005</v>
      </c>
      <c r="CX70" s="238" t="s">
        <v>359</v>
      </c>
      <c r="CY70" s="238" t="s">
        <v>1556</v>
      </c>
    </row>
    <row r="71" spans="1:103" x14ac:dyDescent="0.25">
      <c r="A71" s="238">
        <v>751621</v>
      </c>
      <c r="B71" s="238">
        <v>2</v>
      </c>
      <c r="C71" s="238">
        <v>212</v>
      </c>
      <c r="D71" s="238">
        <v>122.88</v>
      </c>
      <c r="E71" s="238">
        <v>43</v>
      </c>
      <c r="G71" s="238" t="s">
        <v>1517</v>
      </c>
      <c r="H71" s="238">
        <v>8</v>
      </c>
      <c r="I71" s="238">
        <v>22</v>
      </c>
      <c r="K71" s="238">
        <v>19202519</v>
      </c>
      <c r="M71" s="238">
        <v>9</v>
      </c>
      <c r="N71" s="238">
        <v>27</v>
      </c>
      <c r="O71" s="238">
        <v>2019</v>
      </c>
      <c r="P71" s="238" t="s">
        <v>362</v>
      </c>
      <c r="Q71" s="238">
        <v>22</v>
      </c>
      <c r="R71" s="238" t="s">
        <v>369</v>
      </c>
      <c r="S71" s="238">
        <v>4</v>
      </c>
      <c r="T71" s="238">
        <v>0</v>
      </c>
      <c r="U71" s="238">
        <v>2</v>
      </c>
      <c r="V71" s="238">
        <v>5</v>
      </c>
      <c r="W71" s="238">
        <v>10</v>
      </c>
      <c r="X71" s="238">
        <v>3</v>
      </c>
      <c r="Y71" s="238">
        <v>4</v>
      </c>
      <c r="Z71" s="238">
        <v>1</v>
      </c>
      <c r="AB71" s="238">
        <v>1</v>
      </c>
      <c r="AC71" s="238">
        <v>98</v>
      </c>
      <c r="AD71" s="238" t="s">
        <v>357</v>
      </c>
      <c r="AF71" s="238" t="s">
        <v>358</v>
      </c>
      <c r="AG71" s="238">
        <v>10</v>
      </c>
      <c r="AH71" s="238">
        <v>2</v>
      </c>
      <c r="AI71" s="238">
        <v>2</v>
      </c>
      <c r="AJ71" s="238">
        <v>2</v>
      </c>
      <c r="AK71" s="238">
        <v>21</v>
      </c>
      <c r="AL71" s="238">
        <v>19</v>
      </c>
      <c r="AM71" s="238" t="s">
        <v>354</v>
      </c>
      <c r="AN71" s="238">
        <v>5</v>
      </c>
      <c r="AO71" s="238">
        <v>70</v>
      </c>
      <c r="AS71" s="238">
        <v>12</v>
      </c>
      <c r="AT71" s="238">
        <v>23</v>
      </c>
      <c r="AU71" s="238">
        <v>55</v>
      </c>
      <c r="AV71" s="238">
        <v>11</v>
      </c>
      <c r="AW71" s="238">
        <v>21</v>
      </c>
      <c r="AX71" s="238">
        <v>2</v>
      </c>
      <c r="AY71" s="238">
        <v>49</v>
      </c>
      <c r="AZ71" s="238">
        <v>3</v>
      </c>
      <c r="BA71" s="238">
        <v>21</v>
      </c>
      <c r="BB71" s="238">
        <v>56</v>
      </c>
      <c r="BC71" s="238" t="s">
        <v>354</v>
      </c>
      <c r="BD71" s="238">
        <v>5</v>
      </c>
      <c r="BE71" s="238">
        <v>1</v>
      </c>
      <c r="BI71" s="238">
        <v>14</v>
      </c>
      <c r="BJ71" s="238">
        <v>9</v>
      </c>
      <c r="BK71" s="238">
        <v>65</v>
      </c>
      <c r="BL71" s="238">
        <v>11</v>
      </c>
      <c r="BM71" s="238">
        <v>21</v>
      </c>
      <c r="CT71" s="238">
        <v>413694.86918973899</v>
      </c>
      <c r="CU71" s="238">
        <v>4957764.71932944</v>
      </c>
      <c r="CV71" s="238">
        <v>44.768067899999998</v>
      </c>
      <c r="CW71" s="238">
        <v>-94.090638519999999</v>
      </c>
      <c r="CX71" s="238" t="s">
        <v>359</v>
      </c>
      <c r="CY71" s="238" t="s">
        <v>1557</v>
      </c>
    </row>
    <row r="72" spans="1:103" x14ac:dyDescent="0.25">
      <c r="A72" s="238">
        <v>429359</v>
      </c>
      <c r="B72" s="238">
        <v>2</v>
      </c>
      <c r="C72" s="238">
        <v>212</v>
      </c>
      <c r="D72" s="238">
        <v>123.102</v>
      </c>
      <c r="E72" s="238">
        <v>43</v>
      </c>
      <c r="G72" s="238" t="s">
        <v>1517</v>
      </c>
      <c r="H72" s="238">
        <v>8</v>
      </c>
      <c r="I72" s="238">
        <v>22</v>
      </c>
      <c r="K72" s="238">
        <v>17200756</v>
      </c>
      <c r="M72" s="238">
        <v>3</v>
      </c>
      <c r="N72" s="238">
        <v>14</v>
      </c>
      <c r="O72" s="238">
        <v>2017</v>
      </c>
      <c r="P72" s="238" t="s">
        <v>368</v>
      </c>
      <c r="Q72" s="238">
        <v>17</v>
      </c>
      <c r="R72" s="238" t="s">
        <v>356</v>
      </c>
      <c r="S72" s="238">
        <v>5</v>
      </c>
      <c r="T72" s="238">
        <v>0</v>
      </c>
      <c r="U72" s="238">
        <v>1</v>
      </c>
      <c r="W72" s="238">
        <v>32</v>
      </c>
      <c r="X72" s="238">
        <v>28</v>
      </c>
      <c r="Y72" s="238">
        <v>1</v>
      </c>
      <c r="Z72" s="238">
        <v>1</v>
      </c>
      <c r="AB72" s="238">
        <v>1</v>
      </c>
      <c r="AC72" s="238">
        <v>98</v>
      </c>
      <c r="AD72" s="238" t="s">
        <v>357</v>
      </c>
      <c r="AF72" s="238" t="s">
        <v>405</v>
      </c>
      <c r="AG72" s="238">
        <v>3</v>
      </c>
      <c r="AH72" s="238">
        <v>2</v>
      </c>
      <c r="AI72" s="238">
        <v>2</v>
      </c>
      <c r="AJ72" s="238">
        <v>4</v>
      </c>
      <c r="AK72" s="238">
        <v>21</v>
      </c>
      <c r="AL72" s="238">
        <v>24</v>
      </c>
      <c r="AM72" s="238" t="s">
        <v>363</v>
      </c>
      <c r="AN72" s="238">
        <v>5</v>
      </c>
      <c r="AO72" s="238">
        <v>71</v>
      </c>
      <c r="AS72" s="238">
        <v>14</v>
      </c>
      <c r="AT72" s="238">
        <v>9</v>
      </c>
      <c r="AU72" s="238">
        <v>65</v>
      </c>
      <c r="AV72" s="238">
        <v>11</v>
      </c>
      <c r="AW72" s="238">
        <v>24</v>
      </c>
      <c r="CT72" s="238">
        <v>414020.83650834003</v>
      </c>
      <c r="CU72" s="238">
        <v>4957802.8194056395</v>
      </c>
      <c r="CV72" s="238">
        <v>44.768450080000001</v>
      </c>
      <c r="CW72" s="238">
        <v>-94.08652644</v>
      </c>
      <c r="CX72" s="238" t="s">
        <v>391</v>
      </c>
      <c r="CY72" s="238" t="s">
        <v>1558</v>
      </c>
    </row>
    <row r="73" spans="1:103" x14ac:dyDescent="0.25">
      <c r="A73" s="238">
        <v>10982996</v>
      </c>
      <c r="B73" s="238">
        <v>2</v>
      </c>
      <c r="C73" s="238">
        <v>212</v>
      </c>
      <c r="D73" s="238">
        <v>123.10599999999999</v>
      </c>
      <c r="E73" s="238">
        <v>43</v>
      </c>
      <c r="G73" s="238" t="s">
        <v>1517</v>
      </c>
      <c r="H73" s="238">
        <v>8</v>
      </c>
      <c r="I73" s="238">
        <v>22</v>
      </c>
      <c r="K73" s="238">
        <v>14201163</v>
      </c>
      <c r="L73" s="238">
        <v>142470211</v>
      </c>
      <c r="M73" s="238">
        <v>8</v>
      </c>
      <c r="N73" s="238">
        <v>23</v>
      </c>
      <c r="O73" s="238">
        <v>2014</v>
      </c>
      <c r="P73" s="238" t="s">
        <v>364</v>
      </c>
      <c r="Q73" s="238">
        <v>22</v>
      </c>
      <c r="R73" s="238" t="s">
        <v>356</v>
      </c>
      <c r="S73" s="238">
        <v>3</v>
      </c>
      <c r="T73" s="238">
        <v>0</v>
      </c>
      <c r="U73" s="238">
        <v>1</v>
      </c>
      <c r="V73" s="238">
        <v>7</v>
      </c>
      <c r="W73" s="238">
        <v>83</v>
      </c>
      <c r="X73" s="238">
        <v>2</v>
      </c>
      <c r="Y73" s="238">
        <v>6</v>
      </c>
      <c r="Z73" s="238">
        <v>2</v>
      </c>
      <c r="AB73" s="238">
        <v>1</v>
      </c>
      <c r="AC73" s="238">
        <v>98</v>
      </c>
      <c r="AD73" s="238" t="s">
        <v>376</v>
      </c>
      <c r="AE73" s="238">
        <v>1</v>
      </c>
      <c r="AF73" s="238" t="s">
        <v>358</v>
      </c>
      <c r="AG73" s="238">
        <v>3</v>
      </c>
      <c r="AH73" s="238">
        <v>2</v>
      </c>
      <c r="AI73" s="238">
        <v>3</v>
      </c>
      <c r="AJ73" s="238">
        <v>4</v>
      </c>
      <c r="AK73" s="238">
        <v>21</v>
      </c>
      <c r="AL73" s="238">
        <v>18</v>
      </c>
      <c r="AM73" s="238" t="s">
        <v>354</v>
      </c>
      <c r="AN73" s="238">
        <v>5</v>
      </c>
      <c r="AO73" s="238">
        <v>15</v>
      </c>
      <c r="AP73" s="238">
        <v>72</v>
      </c>
      <c r="AS73" s="238">
        <v>4</v>
      </c>
      <c r="AT73" s="238">
        <v>98</v>
      </c>
      <c r="AU73" s="238">
        <v>65</v>
      </c>
      <c r="AV73" s="238">
        <v>11</v>
      </c>
      <c r="AW73" s="238">
        <v>21</v>
      </c>
      <c r="CT73" s="238">
        <v>414058</v>
      </c>
      <c r="CU73" s="238">
        <v>4957762</v>
      </c>
      <c r="CV73" s="238">
        <v>44.768090600000001</v>
      </c>
      <c r="CW73" s="238">
        <v>-94.0860457</v>
      </c>
      <c r="CX73" s="238" t="s">
        <v>359</v>
      </c>
      <c r="CY73" s="238" t="s">
        <v>1559</v>
      </c>
    </row>
    <row r="74" spans="1:103" x14ac:dyDescent="0.25">
      <c r="A74" s="238">
        <v>10817045</v>
      </c>
      <c r="B74" s="238">
        <v>2</v>
      </c>
      <c r="C74" s="238">
        <v>212</v>
      </c>
      <c r="D74" s="238">
        <v>123.108</v>
      </c>
      <c r="E74" s="238">
        <v>43</v>
      </c>
      <c r="G74" s="238" t="s">
        <v>1517</v>
      </c>
      <c r="H74" s="238">
        <v>8</v>
      </c>
      <c r="I74" s="238">
        <v>22</v>
      </c>
      <c r="L74" s="238">
        <v>121280047</v>
      </c>
      <c r="M74" s="238">
        <v>4</v>
      </c>
      <c r="N74" s="238">
        <v>3</v>
      </c>
      <c r="O74" s="238">
        <v>2012</v>
      </c>
      <c r="P74" s="238" t="s">
        <v>368</v>
      </c>
      <c r="Q74" s="238">
        <v>20</v>
      </c>
      <c r="S74" s="238">
        <v>5</v>
      </c>
      <c r="T74" s="238">
        <v>0</v>
      </c>
      <c r="U74" s="238">
        <v>1</v>
      </c>
      <c r="V74" s="238">
        <v>90</v>
      </c>
      <c r="W74" s="238">
        <v>16</v>
      </c>
      <c r="Y74" s="238">
        <v>6</v>
      </c>
      <c r="Z74" s="238">
        <v>1</v>
      </c>
      <c r="AB74" s="238">
        <v>1</v>
      </c>
      <c r="AC74" s="238">
        <v>98</v>
      </c>
      <c r="AF74" s="238" t="s">
        <v>358</v>
      </c>
      <c r="AG74" s="238">
        <v>4</v>
      </c>
      <c r="AH74" s="238">
        <v>2</v>
      </c>
      <c r="AI74" s="238">
        <v>3</v>
      </c>
      <c r="AJ74" s="238">
        <v>3</v>
      </c>
      <c r="AK74" s="238">
        <v>21</v>
      </c>
      <c r="AL74" s="238">
        <v>71</v>
      </c>
      <c r="AM74" s="238" t="s">
        <v>363</v>
      </c>
      <c r="AT74" s="238">
        <v>98</v>
      </c>
      <c r="AU74" s="238">
        <v>65</v>
      </c>
      <c r="CT74" s="238">
        <v>414061</v>
      </c>
      <c r="CU74" s="238">
        <v>4957762</v>
      </c>
      <c r="CV74" s="238">
        <v>44.768090600000001</v>
      </c>
      <c r="CW74" s="238">
        <v>-94.086006100000006</v>
      </c>
      <c r="CX74" s="238" t="s">
        <v>359</v>
      </c>
    </row>
    <row r="75" spans="1:103" x14ac:dyDescent="0.25">
      <c r="A75" s="238">
        <v>11048225</v>
      </c>
      <c r="B75" s="238">
        <v>2</v>
      </c>
      <c r="C75" s="238">
        <v>212</v>
      </c>
      <c r="D75" s="238">
        <v>123.122</v>
      </c>
      <c r="E75" s="238">
        <v>43</v>
      </c>
      <c r="G75" s="238" t="s">
        <v>1517</v>
      </c>
      <c r="H75" s="238">
        <v>8</v>
      </c>
      <c r="I75" s="238">
        <v>22</v>
      </c>
      <c r="K75" s="238" t="s">
        <v>1560</v>
      </c>
      <c r="L75" s="238">
        <v>150690024</v>
      </c>
      <c r="M75" s="238">
        <v>3</v>
      </c>
      <c r="N75" s="238">
        <v>6</v>
      </c>
      <c r="O75" s="238">
        <v>2015</v>
      </c>
      <c r="P75" s="238" t="s">
        <v>362</v>
      </c>
      <c r="Q75" s="238">
        <v>23</v>
      </c>
      <c r="R75" s="238" t="s">
        <v>356</v>
      </c>
      <c r="S75" s="238">
        <v>4</v>
      </c>
      <c r="T75" s="238">
        <v>0</v>
      </c>
      <c r="U75" s="238">
        <v>1</v>
      </c>
      <c r="V75" s="238">
        <v>7</v>
      </c>
      <c r="W75" s="238">
        <v>32</v>
      </c>
      <c r="X75" s="238">
        <v>2</v>
      </c>
      <c r="Y75" s="238">
        <v>6</v>
      </c>
      <c r="Z75" s="238">
        <v>1</v>
      </c>
      <c r="AB75" s="238">
        <v>1</v>
      </c>
      <c r="AC75" s="238">
        <v>98</v>
      </c>
      <c r="AD75" s="238" t="s">
        <v>389</v>
      </c>
      <c r="AE75" s="238" t="s">
        <v>1561</v>
      </c>
      <c r="AF75" s="238" t="s">
        <v>358</v>
      </c>
      <c r="AG75" s="238">
        <v>3</v>
      </c>
      <c r="AH75" s="238">
        <v>2</v>
      </c>
      <c r="AI75" s="238">
        <v>1</v>
      </c>
      <c r="AJ75" s="238">
        <v>4</v>
      </c>
      <c r="AK75" s="238">
        <v>21</v>
      </c>
      <c r="AL75" s="238">
        <v>43</v>
      </c>
      <c r="AM75" s="238" t="s">
        <v>363</v>
      </c>
      <c r="AN75" s="238">
        <v>99</v>
      </c>
      <c r="AS75" s="238">
        <v>3</v>
      </c>
      <c r="AT75" s="238">
        <v>98</v>
      </c>
      <c r="AU75" s="238">
        <v>65</v>
      </c>
      <c r="AV75" s="238">
        <v>11</v>
      </c>
      <c r="AW75" s="238">
        <v>21</v>
      </c>
      <c r="CT75" s="238">
        <v>414083</v>
      </c>
      <c r="CU75" s="238">
        <v>4957762</v>
      </c>
      <c r="CV75" s="238">
        <v>44.7680905</v>
      </c>
      <c r="CW75" s="238">
        <v>-94.085729200000003</v>
      </c>
      <c r="CX75" s="238" t="s">
        <v>359</v>
      </c>
      <c r="CY75" s="238" t="e">
        <v>#NAME?</v>
      </c>
    </row>
    <row r="76" spans="1:103" x14ac:dyDescent="0.25">
      <c r="A76" s="238">
        <v>11007908</v>
      </c>
      <c r="B76" s="238">
        <v>2</v>
      </c>
      <c r="C76" s="238">
        <v>212</v>
      </c>
      <c r="D76" s="238">
        <v>123.34399999999999</v>
      </c>
      <c r="E76" s="238">
        <v>43</v>
      </c>
      <c r="G76" s="238" t="s">
        <v>1517</v>
      </c>
      <c r="H76" s="238">
        <v>8</v>
      </c>
      <c r="I76" s="238">
        <v>22</v>
      </c>
      <c r="K76" s="238">
        <v>14201908</v>
      </c>
      <c r="L76" s="238">
        <v>143560235</v>
      </c>
      <c r="M76" s="238">
        <v>12</v>
      </c>
      <c r="N76" s="238">
        <v>19</v>
      </c>
      <c r="O76" s="238">
        <v>2014</v>
      </c>
      <c r="P76" s="238" t="s">
        <v>362</v>
      </c>
      <c r="Q76" s="238">
        <v>18</v>
      </c>
      <c r="R76" s="238" t="s">
        <v>369</v>
      </c>
      <c r="S76" s="238">
        <v>5</v>
      </c>
      <c r="T76" s="238">
        <v>0</v>
      </c>
      <c r="U76" s="238">
        <v>1</v>
      </c>
      <c r="V76" s="238">
        <v>7</v>
      </c>
      <c r="W76" s="238">
        <v>32</v>
      </c>
      <c r="X76" s="238">
        <v>2</v>
      </c>
      <c r="Y76" s="238">
        <v>6</v>
      </c>
      <c r="Z76" s="238">
        <v>1</v>
      </c>
      <c r="AB76" s="238">
        <v>1</v>
      </c>
      <c r="AC76" s="238">
        <v>98</v>
      </c>
      <c r="AD76" s="238" t="s">
        <v>376</v>
      </c>
      <c r="AE76" s="238" t="s">
        <v>1562</v>
      </c>
      <c r="AF76" s="238" t="s">
        <v>358</v>
      </c>
      <c r="AG76" s="238">
        <v>3</v>
      </c>
      <c r="AH76" s="238">
        <v>2</v>
      </c>
      <c r="AI76" s="238">
        <v>2</v>
      </c>
      <c r="AJ76" s="238">
        <v>4</v>
      </c>
      <c r="AK76" s="238">
        <v>21</v>
      </c>
      <c r="AL76" s="238">
        <v>55</v>
      </c>
      <c r="AM76" s="238" t="s">
        <v>363</v>
      </c>
      <c r="AN76" s="238">
        <v>5</v>
      </c>
      <c r="AO76" s="238">
        <v>21</v>
      </c>
      <c r="AS76" s="238">
        <v>4</v>
      </c>
      <c r="AT76" s="238">
        <v>98</v>
      </c>
      <c r="AU76" s="238">
        <v>65</v>
      </c>
      <c r="AV76" s="238">
        <v>11</v>
      </c>
      <c r="AW76" s="238">
        <v>21</v>
      </c>
      <c r="CT76" s="238">
        <v>414441</v>
      </c>
      <c r="CU76" s="238">
        <v>4957757</v>
      </c>
      <c r="CV76" s="238">
        <v>44.768088900000002</v>
      </c>
      <c r="CW76" s="238">
        <v>-94.081211300000007</v>
      </c>
      <c r="CX76" s="238" t="s">
        <v>359</v>
      </c>
      <c r="CY76" s="238" t="s">
        <v>1563</v>
      </c>
    </row>
    <row r="77" spans="1:103" x14ac:dyDescent="0.25">
      <c r="A77" s="238">
        <v>10741517</v>
      </c>
      <c r="B77" s="238">
        <v>2</v>
      </c>
      <c r="C77" s="238">
        <v>212</v>
      </c>
      <c r="D77" s="238">
        <v>123.501</v>
      </c>
      <c r="E77" s="238">
        <v>43</v>
      </c>
      <c r="G77" s="238" t="s">
        <v>1517</v>
      </c>
      <c r="H77" s="238">
        <v>8</v>
      </c>
      <c r="I77" s="238">
        <v>22</v>
      </c>
      <c r="K77" s="238">
        <v>11201013</v>
      </c>
      <c r="L77" s="238">
        <v>112300174</v>
      </c>
      <c r="M77" s="238">
        <v>7</v>
      </c>
      <c r="N77" s="238">
        <v>28</v>
      </c>
      <c r="O77" s="238">
        <v>2011</v>
      </c>
      <c r="P77" s="238" t="s">
        <v>384</v>
      </c>
      <c r="Q77" s="238">
        <v>10</v>
      </c>
      <c r="R77" s="238" t="s">
        <v>356</v>
      </c>
      <c r="S77" s="238">
        <v>5</v>
      </c>
      <c r="T77" s="238">
        <v>0</v>
      </c>
      <c r="U77" s="238">
        <v>1</v>
      </c>
      <c r="V77" s="238">
        <v>4</v>
      </c>
      <c r="W77" s="238">
        <v>83</v>
      </c>
      <c r="X77" s="238">
        <v>2</v>
      </c>
      <c r="Y77" s="238">
        <v>1</v>
      </c>
      <c r="Z77" s="238">
        <v>1</v>
      </c>
      <c r="AB77" s="238">
        <v>1</v>
      </c>
      <c r="AC77" s="238">
        <v>98</v>
      </c>
      <c r="AD77" s="238" t="s">
        <v>376</v>
      </c>
      <c r="AE77" s="238">
        <v>124</v>
      </c>
      <c r="AF77" s="238" t="s">
        <v>358</v>
      </c>
      <c r="AG77" s="238">
        <v>3</v>
      </c>
      <c r="AH77" s="238">
        <v>2</v>
      </c>
      <c r="AI77" s="238">
        <v>42</v>
      </c>
      <c r="AJ77" s="238">
        <v>4</v>
      </c>
      <c r="AK77" s="238">
        <v>21</v>
      </c>
      <c r="AL77" s="238">
        <v>56</v>
      </c>
      <c r="AM77" s="238" t="s">
        <v>354</v>
      </c>
      <c r="AN77" s="238">
        <v>1</v>
      </c>
      <c r="AO77" s="238">
        <v>18</v>
      </c>
      <c r="AP77" s="238">
        <v>15</v>
      </c>
      <c r="AS77" s="238">
        <v>3</v>
      </c>
      <c r="AT77" s="238">
        <v>98</v>
      </c>
      <c r="AU77" s="238">
        <v>65</v>
      </c>
      <c r="AV77" s="238">
        <v>11</v>
      </c>
      <c r="AW77" s="238">
        <v>21</v>
      </c>
      <c r="CT77" s="238">
        <v>414694</v>
      </c>
      <c r="CU77" s="238">
        <v>4957754</v>
      </c>
      <c r="CV77" s="238">
        <v>44.768087600000001</v>
      </c>
      <c r="CW77" s="238">
        <v>-94.078014899999999</v>
      </c>
      <c r="CX77" s="238" t="s">
        <v>359</v>
      </c>
      <c r="CY77" s="238" t="s">
        <v>1564</v>
      </c>
    </row>
    <row r="78" spans="1:103" x14ac:dyDescent="0.25">
      <c r="A78" s="238">
        <v>10735055</v>
      </c>
      <c r="B78" s="238">
        <v>2</v>
      </c>
      <c r="C78" s="238">
        <v>212</v>
      </c>
      <c r="D78" s="238">
        <v>123.86499999999999</v>
      </c>
      <c r="E78" s="238">
        <v>43</v>
      </c>
      <c r="G78" s="238" t="s">
        <v>1517</v>
      </c>
      <c r="H78" s="238">
        <v>8</v>
      </c>
      <c r="I78" s="238">
        <v>22</v>
      </c>
      <c r="K78" s="238">
        <v>11200741</v>
      </c>
      <c r="L78" s="238">
        <v>111440186</v>
      </c>
      <c r="M78" s="238">
        <v>5</v>
      </c>
      <c r="N78" s="238">
        <v>18</v>
      </c>
      <c r="O78" s="238">
        <v>2011</v>
      </c>
      <c r="P78" s="238" t="s">
        <v>355</v>
      </c>
      <c r="Q78" s="238">
        <v>9</v>
      </c>
      <c r="R78" s="238" t="s">
        <v>356</v>
      </c>
      <c r="S78" s="238">
        <v>5</v>
      </c>
      <c r="T78" s="238">
        <v>0</v>
      </c>
      <c r="U78" s="238">
        <v>1</v>
      </c>
      <c r="V78" s="238">
        <v>7</v>
      </c>
      <c r="W78" s="238">
        <v>54</v>
      </c>
      <c r="X78" s="238">
        <v>2</v>
      </c>
      <c r="Y78" s="238">
        <v>1</v>
      </c>
      <c r="Z78" s="238">
        <v>1</v>
      </c>
      <c r="AB78" s="238">
        <v>1</v>
      </c>
      <c r="AC78" s="238">
        <v>98</v>
      </c>
      <c r="AD78" s="238">
        <v>212</v>
      </c>
      <c r="AE78" s="238" t="s">
        <v>1565</v>
      </c>
      <c r="AF78" s="238" t="s">
        <v>358</v>
      </c>
      <c r="AG78" s="238">
        <v>3</v>
      </c>
      <c r="AH78" s="238">
        <v>2</v>
      </c>
      <c r="AI78" s="238">
        <v>44</v>
      </c>
      <c r="AJ78" s="238">
        <v>4</v>
      </c>
      <c r="AK78" s="238">
        <v>21</v>
      </c>
      <c r="AL78" s="238">
        <v>61</v>
      </c>
      <c r="AM78" s="238" t="s">
        <v>354</v>
      </c>
      <c r="AN78" s="238">
        <v>5</v>
      </c>
      <c r="AO78" s="238">
        <v>1</v>
      </c>
      <c r="AS78" s="238">
        <v>3</v>
      </c>
      <c r="AT78" s="238">
        <v>98</v>
      </c>
      <c r="AU78" s="238">
        <v>65</v>
      </c>
      <c r="AV78" s="238">
        <v>11</v>
      </c>
      <c r="AW78" s="238">
        <v>20</v>
      </c>
      <c r="CT78" s="238">
        <v>415279</v>
      </c>
      <c r="CU78" s="238">
        <v>4957743</v>
      </c>
      <c r="CV78" s="238">
        <v>44.7680601</v>
      </c>
      <c r="CW78" s="238">
        <v>-94.070619399999998</v>
      </c>
      <c r="CX78" s="238" t="s">
        <v>359</v>
      </c>
      <c r="CY78" s="238" t="s">
        <v>1566</v>
      </c>
    </row>
    <row r="79" spans="1:103" x14ac:dyDescent="0.25">
      <c r="A79" s="238">
        <v>381137</v>
      </c>
      <c r="B79" s="238">
        <v>2</v>
      </c>
      <c r="C79" s="238">
        <v>212</v>
      </c>
      <c r="D79" s="238">
        <v>123.98</v>
      </c>
      <c r="E79" s="238">
        <v>43</v>
      </c>
      <c r="G79" s="238" t="s">
        <v>1517</v>
      </c>
      <c r="H79" s="238">
        <v>8</v>
      </c>
      <c r="I79" s="238">
        <v>22</v>
      </c>
      <c r="K79" s="238">
        <v>16201921</v>
      </c>
      <c r="M79" s="238">
        <v>9</v>
      </c>
      <c r="N79" s="238">
        <v>22</v>
      </c>
      <c r="O79" s="238">
        <v>2016</v>
      </c>
      <c r="P79" s="238" t="s">
        <v>384</v>
      </c>
      <c r="Q79" s="238">
        <v>16</v>
      </c>
      <c r="R79" s="238" t="s">
        <v>356</v>
      </c>
      <c r="S79" s="238">
        <v>3</v>
      </c>
      <c r="T79" s="238">
        <v>0</v>
      </c>
      <c r="U79" s="238">
        <v>2</v>
      </c>
      <c r="V79" s="238">
        <v>12</v>
      </c>
      <c r="W79" s="238">
        <v>10</v>
      </c>
      <c r="X79" s="238">
        <v>2</v>
      </c>
      <c r="Y79" s="238">
        <v>1</v>
      </c>
      <c r="Z79" s="238">
        <v>2</v>
      </c>
      <c r="AB79" s="238">
        <v>1</v>
      </c>
      <c r="AC79" s="238">
        <v>98</v>
      </c>
      <c r="AD79" s="238" t="s">
        <v>357</v>
      </c>
      <c r="AF79" s="238" t="s">
        <v>405</v>
      </c>
      <c r="AG79" s="238">
        <v>7</v>
      </c>
      <c r="AH79" s="238">
        <v>2</v>
      </c>
      <c r="AI79" s="238">
        <v>5</v>
      </c>
      <c r="AJ79" s="238">
        <v>4</v>
      </c>
      <c r="AK79" s="238">
        <v>21</v>
      </c>
      <c r="AL79" s="238">
        <v>36</v>
      </c>
      <c r="AM79" s="238" t="s">
        <v>354</v>
      </c>
      <c r="AN79" s="238">
        <v>5</v>
      </c>
      <c r="AO79" s="238">
        <v>75</v>
      </c>
      <c r="AS79" s="238">
        <v>14</v>
      </c>
      <c r="AT79" s="238">
        <v>9</v>
      </c>
      <c r="AU79" s="238">
        <v>65</v>
      </c>
      <c r="AV79" s="238">
        <v>11</v>
      </c>
      <c r="AW79" s="238">
        <v>21</v>
      </c>
      <c r="AX79" s="238">
        <v>2</v>
      </c>
      <c r="AY79" s="238">
        <v>2</v>
      </c>
      <c r="AZ79" s="238">
        <v>4</v>
      </c>
      <c r="BA79" s="238">
        <v>21</v>
      </c>
      <c r="BB79" s="238">
        <v>32</v>
      </c>
      <c r="BC79" s="238" t="s">
        <v>363</v>
      </c>
      <c r="BD79" s="238">
        <v>5</v>
      </c>
      <c r="BE79" s="238">
        <v>1</v>
      </c>
      <c r="BI79" s="238">
        <v>14</v>
      </c>
      <c r="BJ79" s="238">
        <v>9</v>
      </c>
      <c r="BK79" s="238">
        <v>65</v>
      </c>
      <c r="BL79" s="238">
        <v>11</v>
      </c>
      <c r="BM79" s="238">
        <v>21</v>
      </c>
      <c r="CT79" s="238">
        <v>415434.77266954602</v>
      </c>
      <c r="CU79" s="238">
        <v>4957768.9526712401</v>
      </c>
      <c r="CV79" s="238">
        <v>44.768313839999998</v>
      </c>
      <c r="CW79" s="238">
        <v>-94.068655910000004</v>
      </c>
      <c r="CX79" s="238" t="s">
        <v>359</v>
      </c>
      <c r="CY79" s="238" t="s">
        <v>1567</v>
      </c>
    </row>
    <row r="80" spans="1:103" x14ac:dyDescent="0.25">
      <c r="A80" s="238">
        <v>10893113</v>
      </c>
      <c r="B80" s="238">
        <v>2</v>
      </c>
      <c r="C80" s="238">
        <v>212</v>
      </c>
      <c r="D80" s="238">
        <v>124.1</v>
      </c>
      <c r="E80" s="238">
        <v>43</v>
      </c>
      <c r="G80" s="238" t="s">
        <v>1517</v>
      </c>
      <c r="H80" s="238">
        <v>8</v>
      </c>
      <c r="I80" s="238">
        <v>22</v>
      </c>
      <c r="K80" s="238">
        <v>13200774</v>
      </c>
      <c r="L80" s="238">
        <v>131780208</v>
      </c>
      <c r="M80" s="238">
        <v>6</v>
      </c>
      <c r="N80" s="238">
        <v>19</v>
      </c>
      <c r="O80" s="238">
        <v>2013</v>
      </c>
      <c r="P80" s="238" t="s">
        <v>355</v>
      </c>
      <c r="Q80" s="238">
        <v>21</v>
      </c>
      <c r="R80" s="238" t="s">
        <v>369</v>
      </c>
      <c r="S80" s="238">
        <v>4</v>
      </c>
      <c r="T80" s="238">
        <v>0</v>
      </c>
      <c r="U80" s="238">
        <v>1</v>
      </c>
      <c r="V80" s="238">
        <v>8</v>
      </c>
      <c r="W80" s="238">
        <v>16</v>
      </c>
      <c r="X80" s="238">
        <v>4</v>
      </c>
      <c r="Y80" s="238">
        <v>6</v>
      </c>
      <c r="Z80" s="238">
        <v>1</v>
      </c>
      <c r="AB80" s="238">
        <v>1</v>
      </c>
      <c r="AC80" s="238">
        <v>98</v>
      </c>
      <c r="AD80" s="238" t="s">
        <v>376</v>
      </c>
      <c r="AE80" s="238" t="s">
        <v>1568</v>
      </c>
      <c r="AF80" s="238" t="s">
        <v>358</v>
      </c>
      <c r="AG80" s="238">
        <v>4</v>
      </c>
      <c r="AH80" s="238">
        <v>2</v>
      </c>
      <c r="AI80" s="238">
        <v>4</v>
      </c>
      <c r="AJ80" s="238">
        <v>3</v>
      </c>
      <c r="AK80" s="238">
        <v>21</v>
      </c>
      <c r="AL80" s="238">
        <v>38</v>
      </c>
      <c r="AM80" s="238" t="s">
        <v>363</v>
      </c>
      <c r="AN80" s="238">
        <v>5</v>
      </c>
      <c r="AO80" s="238">
        <v>1</v>
      </c>
      <c r="AS80" s="238">
        <v>3</v>
      </c>
      <c r="AT80" s="238">
        <v>2</v>
      </c>
      <c r="AU80" s="238">
        <v>65</v>
      </c>
      <c r="AV80" s="238">
        <v>11</v>
      </c>
      <c r="AW80" s="238">
        <v>21</v>
      </c>
      <c r="CT80" s="238">
        <v>415658</v>
      </c>
      <c r="CU80" s="238">
        <v>4957736</v>
      </c>
      <c r="CV80" s="238">
        <v>44.768046200000001</v>
      </c>
      <c r="CW80" s="238">
        <v>-94.065832700000001</v>
      </c>
      <c r="CX80" s="238" t="s">
        <v>359</v>
      </c>
      <c r="CY80" s="238" t="s">
        <v>1569</v>
      </c>
    </row>
    <row r="81" spans="1:103" x14ac:dyDescent="0.25">
      <c r="A81" s="238">
        <v>10977322</v>
      </c>
      <c r="B81" s="238">
        <v>2</v>
      </c>
      <c r="C81" s="238">
        <v>212</v>
      </c>
      <c r="D81" s="238">
        <v>124.11</v>
      </c>
      <c r="E81" s="238">
        <v>43</v>
      </c>
      <c r="G81" s="238" t="s">
        <v>1517</v>
      </c>
      <c r="H81" s="238">
        <v>8</v>
      </c>
      <c r="I81" s="238">
        <v>22</v>
      </c>
      <c r="K81" s="238">
        <v>14200852</v>
      </c>
      <c r="L81" s="238">
        <v>141960202</v>
      </c>
      <c r="M81" s="238">
        <v>6</v>
      </c>
      <c r="N81" s="238">
        <v>19</v>
      </c>
      <c r="O81" s="238">
        <v>2014</v>
      </c>
      <c r="P81" s="238" t="s">
        <v>384</v>
      </c>
      <c r="Q81" s="238">
        <v>17</v>
      </c>
      <c r="R81" s="238" t="s">
        <v>369</v>
      </c>
      <c r="S81" s="238">
        <v>5</v>
      </c>
      <c r="T81" s="238">
        <v>0</v>
      </c>
      <c r="U81" s="238">
        <v>1</v>
      </c>
      <c r="V81" s="238">
        <v>11</v>
      </c>
      <c r="W81" s="238">
        <v>11</v>
      </c>
      <c r="X81" s="238">
        <v>4</v>
      </c>
      <c r="Y81" s="238">
        <v>1</v>
      </c>
      <c r="Z81" s="238">
        <v>3</v>
      </c>
      <c r="AB81" s="238">
        <v>2</v>
      </c>
      <c r="AC81" s="238">
        <v>90</v>
      </c>
      <c r="AD81" s="238">
        <v>212</v>
      </c>
      <c r="AE81" s="238" t="s">
        <v>1570</v>
      </c>
      <c r="AF81" s="238" t="s">
        <v>358</v>
      </c>
      <c r="AG81" s="238">
        <v>4</v>
      </c>
      <c r="AH81" s="238">
        <v>3</v>
      </c>
      <c r="AI81" s="238">
        <v>2</v>
      </c>
      <c r="AJ81" s="238">
        <v>3</v>
      </c>
      <c r="AK81" s="238">
        <v>1</v>
      </c>
      <c r="AL81" s="238">
        <v>25</v>
      </c>
      <c r="AM81" s="238" t="s">
        <v>354</v>
      </c>
      <c r="AN81" s="238">
        <v>5</v>
      </c>
      <c r="AO81" s="238">
        <v>1</v>
      </c>
      <c r="AS81" s="238">
        <v>3</v>
      </c>
      <c r="AT81" s="238">
        <v>98</v>
      </c>
      <c r="AU81" s="238">
        <v>65</v>
      </c>
      <c r="AV81" s="238">
        <v>11</v>
      </c>
      <c r="AW81" s="238">
        <v>21</v>
      </c>
      <c r="AX81" s="238">
        <v>2</v>
      </c>
      <c r="AY81" s="238">
        <v>4</v>
      </c>
      <c r="AZ81" s="238">
        <v>4</v>
      </c>
      <c r="BA81" s="238">
        <v>33</v>
      </c>
      <c r="BB81" s="238">
        <v>44</v>
      </c>
      <c r="BC81" s="238" t="s">
        <v>354</v>
      </c>
      <c r="BD81" s="238">
        <v>5</v>
      </c>
      <c r="BE81" s="238">
        <v>11</v>
      </c>
      <c r="BI81" s="238">
        <v>3</v>
      </c>
      <c r="BJ81" s="238">
        <v>98</v>
      </c>
      <c r="BK81" s="238">
        <v>65</v>
      </c>
      <c r="BL81" s="238">
        <v>11</v>
      </c>
      <c r="BM81" s="238">
        <v>21</v>
      </c>
      <c r="CT81" s="238">
        <v>415674</v>
      </c>
      <c r="CU81" s="238">
        <v>4957736</v>
      </c>
      <c r="CV81" s="238">
        <v>44.768045499999999</v>
      </c>
      <c r="CW81" s="238">
        <v>-94.065623500000001</v>
      </c>
      <c r="CX81" s="238" t="s">
        <v>359</v>
      </c>
      <c r="CY81" s="238" t="s">
        <v>1571</v>
      </c>
    </row>
    <row r="82" spans="1:103" x14ac:dyDescent="0.25">
      <c r="A82" s="238">
        <v>758667</v>
      </c>
      <c r="B82" s="238">
        <v>2</v>
      </c>
      <c r="C82" s="238">
        <v>212</v>
      </c>
      <c r="D82" s="238">
        <v>124.229</v>
      </c>
      <c r="E82" s="238">
        <v>43</v>
      </c>
      <c r="G82" s="238" t="s">
        <v>1517</v>
      </c>
      <c r="H82" s="238">
        <v>8</v>
      </c>
      <c r="I82" s="238">
        <v>22</v>
      </c>
      <c r="K82" s="238">
        <v>19202749</v>
      </c>
      <c r="M82" s="238">
        <v>10</v>
      </c>
      <c r="N82" s="238">
        <v>26</v>
      </c>
      <c r="O82" s="238">
        <v>2019</v>
      </c>
      <c r="P82" s="238" t="s">
        <v>364</v>
      </c>
      <c r="Q82" s="238">
        <v>20</v>
      </c>
      <c r="R82" s="238" t="s">
        <v>369</v>
      </c>
      <c r="S82" s="238">
        <v>5</v>
      </c>
      <c r="T82" s="238">
        <v>0</v>
      </c>
      <c r="U82" s="238">
        <v>1</v>
      </c>
      <c r="W82" s="238">
        <v>43</v>
      </c>
      <c r="X82" s="238">
        <v>2</v>
      </c>
      <c r="Y82" s="238">
        <v>6</v>
      </c>
      <c r="Z82" s="238">
        <v>1</v>
      </c>
      <c r="AB82" s="238">
        <v>1</v>
      </c>
      <c r="AC82" s="238">
        <v>98</v>
      </c>
      <c r="AD82" s="238" t="s">
        <v>357</v>
      </c>
      <c r="AF82" s="238" t="s">
        <v>405</v>
      </c>
      <c r="AG82" s="238">
        <v>3</v>
      </c>
      <c r="AH82" s="238">
        <v>2</v>
      </c>
      <c r="AI82" s="238">
        <v>3</v>
      </c>
      <c r="AJ82" s="238">
        <v>4</v>
      </c>
      <c r="AK82" s="238">
        <v>21</v>
      </c>
      <c r="AL82" s="238">
        <v>42</v>
      </c>
      <c r="AM82" s="238" t="s">
        <v>354</v>
      </c>
      <c r="AN82" s="238">
        <v>10</v>
      </c>
      <c r="AO82" s="238">
        <v>70</v>
      </c>
      <c r="AS82" s="238">
        <v>15</v>
      </c>
      <c r="AT82" s="238">
        <v>98</v>
      </c>
      <c r="AU82" s="238">
        <v>65</v>
      </c>
      <c r="AV82" s="238">
        <v>11</v>
      </c>
      <c r="AW82" s="238">
        <v>21</v>
      </c>
      <c r="CT82" s="238">
        <v>415870.80687494797</v>
      </c>
      <c r="CU82" s="238">
        <v>4957758.36931674</v>
      </c>
      <c r="CV82" s="238">
        <v>44.768270010000002</v>
      </c>
      <c r="CW82" s="238">
        <v>-94.063144919999999</v>
      </c>
      <c r="CX82" s="238" t="s">
        <v>359</v>
      </c>
      <c r="CY82" s="238" t="s">
        <v>1572</v>
      </c>
    </row>
    <row r="83" spans="1:103" x14ac:dyDescent="0.25">
      <c r="A83" s="238">
        <v>10879402</v>
      </c>
      <c r="B83" s="238">
        <v>2</v>
      </c>
      <c r="C83" s="238">
        <v>212</v>
      </c>
      <c r="D83" s="238">
        <v>124.29</v>
      </c>
      <c r="E83" s="238">
        <v>43</v>
      </c>
      <c r="G83" s="238" t="s">
        <v>1517</v>
      </c>
      <c r="H83" s="238">
        <v>8</v>
      </c>
      <c r="I83" s="238">
        <v>22</v>
      </c>
      <c r="K83" s="238">
        <v>13000991</v>
      </c>
      <c r="L83" s="238">
        <v>130350189</v>
      </c>
      <c r="M83" s="238">
        <v>2</v>
      </c>
      <c r="N83" s="238">
        <v>4</v>
      </c>
      <c r="O83" s="238">
        <v>2013</v>
      </c>
      <c r="P83" s="238" t="s">
        <v>361</v>
      </c>
      <c r="Q83" s="238">
        <v>12</v>
      </c>
      <c r="S83" s="238">
        <v>5</v>
      </c>
      <c r="T83" s="238">
        <v>0</v>
      </c>
      <c r="U83" s="238">
        <v>1</v>
      </c>
      <c r="V83" s="238">
        <v>7</v>
      </c>
      <c r="W83" s="238">
        <v>75</v>
      </c>
      <c r="X83" s="238">
        <v>2</v>
      </c>
      <c r="Y83" s="238">
        <v>1</v>
      </c>
      <c r="Z83" s="238">
        <v>1</v>
      </c>
      <c r="AA83" s="238">
        <v>1</v>
      </c>
      <c r="AB83" s="238">
        <v>5</v>
      </c>
      <c r="AC83" s="238">
        <v>98</v>
      </c>
      <c r="AD83" s="238" t="s">
        <v>1570</v>
      </c>
      <c r="AE83" s="238" t="s">
        <v>357</v>
      </c>
      <c r="AF83" s="238" t="s">
        <v>358</v>
      </c>
      <c r="AG83" s="238">
        <v>3</v>
      </c>
      <c r="AH83" s="238">
        <v>2</v>
      </c>
      <c r="AI83" s="238">
        <v>2</v>
      </c>
      <c r="AJ83" s="238">
        <v>2</v>
      </c>
      <c r="AK83" s="238">
        <v>21</v>
      </c>
      <c r="AL83" s="238">
        <v>22</v>
      </c>
      <c r="AM83" s="238" t="s">
        <v>354</v>
      </c>
      <c r="AN83" s="238">
        <v>5</v>
      </c>
      <c r="AO83" s="238">
        <v>1</v>
      </c>
      <c r="AP83" s="238">
        <v>1</v>
      </c>
      <c r="AS83" s="238">
        <v>7</v>
      </c>
      <c r="AT83" s="238">
        <v>98</v>
      </c>
      <c r="AU83" s="238">
        <v>55</v>
      </c>
      <c r="AV83" s="238">
        <v>10</v>
      </c>
      <c r="AW83" s="238">
        <v>21</v>
      </c>
      <c r="CT83" s="238">
        <v>415964</v>
      </c>
      <c r="CU83" s="238">
        <v>4957731</v>
      </c>
      <c r="CV83" s="238">
        <v>44.768033899999999</v>
      </c>
      <c r="CW83" s="238">
        <v>-94.061967600000003</v>
      </c>
      <c r="CX83" s="238" t="s">
        <v>359</v>
      </c>
      <c r="CY83" s="238" t="s">
        <v>1573</v>
      </c>
    </row>
    <row r="84" spans="1:103" x14ac:dyDescent="0.25">
      <c r="A84" s="238">
        <v>325515</v>
      </c>
      <c r="B84" s="238">
        <v>2</v>
      </c>
      <c r="C84" s="238">
        <v>212</v>
      </c>
      <c r="D84" s="238">
        <v>124.34699999999999</v>
      </c>
      <c r="E84" s="238">
        <v>43</v>
      </c>
      <c r="G84" s="238" t="s">
        <v>1517</v>
      </c>
      <c r="H84" s="238">
        <v>8</v>
      </c>
      <c r="I84" s="238">
        <v>22</v>
      </c>
      <c r="K84" s="238">
        <v>16200254</v>
      </c>
      <c r="M84" s="238">
        <v>2</v>
      </c>
      <c r="N84" s="238">
        <v>2</v>
      </c>
      <c r="O84" s="238">
        <v>2016</v>
      </c>
      <c r="P84" s="238" t="s">
        <v>368</v>
      </c>
      <c r="Q84" s="238">
        <v>14</v>
      </c>
      <c r="R84" s="238" t="s">
        <v>369</v>
      </c>
      <c r="S84" s="238">
        <v>5</v>
      </c>
      <c r="T84" s="238">
        <v>0</v>
      </c>
      <c r="U84" s="238">
        <v>1</v>
      </c>
      <c r="W84" s="238">
        <v>62</v>
      </c>
      <c r="X84" s="238">
        <v>2</v>
      </c>
      <c r="Y84" s="238">
        <v>1</v>
      </c>
      <c r="Z84" s="238">
        <v>4</v>
      </c>
      <c r="AB84" s="238">
        <v>3</v>
      </c>
      <c r="AC84" s="238">
        <v>98</v>
      </c>
      <c r="AD84" s="238" t="s">
        <v>357</v>
      </c>
      <c r="AF84" s="238" t="s">
        <v>358</v>
      </c>
      <c r="AG84" s="238">
        <v>3</v>
      </c>
      <c r="AH84" s="238">
        <v>2</v>
      </c>
      <c r="AI84" s="238">
        <v>6</v>
      </c>
      <c r="AJ84" s="238">
        <v>3</v>
      </c>
      <c r="AK84" s="238">
        <v>21</v>
      </c>
      <c r="AL84" s="238">
        <v>28</v>
      </c>
      <c r="AM84" s="238" t="s">
        <v>354</v>
      </c>
      <c r="AN84" s="238">
        <v>5</v>
      </c>
      <c r="AO84" s="238">
        <v>75</v>
      </c>
      <c r="AS84" s="238">
        <v>15</v>
      </c>
      <c r="AT84" s="238">
        <v>9</v>
      </c>
      <c r="AU84" s="238">
        <v>65</v>
      </c>
      <c r="AV84" s="238">
        <v>11</v>
      </c>
      <c r="AW84" s="238">
        <v>22</v>
      </c>
      <c r="CT84" s="238">
        <v>416057.07391414797</v>
      </c>
      <c r="CU84" s="238">
        <v>4957739.3192786397</v>
      </c>
      <c r="CV84" s="238">
        <v>44.768120430000003</v>
      </c>
      <c r="CW84" s="238">
        <v>-94.06078832</v>
      </c>
      <c r="CX84" s="238" t="s">
        <v>359</v>
      </c>
      <c r="CY84" s="238" t="s">
        <v>1574</v>
      </c>
    </row>
    <row r="85" spans="1:103" x14ac:dyDescent="0.25">
      <c r="A85" s="238">
        <v>10754494</v>
      </c>
      <c r="B85" s="238">
        <v>2</v>
      </c>
      <c r="C85" s="238">
        <v>212</v>
      </c>
      <c r="D85" s="238">
        <v>124.5</v>
      </c>
      <c r="E85" s="238">
        <v>43</v>
      </c>
      <c r="G85" s="238" t="s">
        <v>1517</v>
      </c>
      <c r="H85" s="238">
        <v>8</v>
      </c>
      <c r="I85" s="238">
        <v>22</v>
      </c>
      <c r="K85" s="238">
        <v>11201449</v>
      </c>
      <c r="L85" s="238">
        <v>113310086</v>
      </c>
      <c r="M85" s="238">
        <v>11</v>
      </c>
      <c r="N85" s="238">
        <v>19</v>
      </c>
      <c r="O85" s="238">
        <v>2011</v>
      </c>
      <c r="P85" s="238" t="s">
        <v>364</v>
      </c>
      <c r="Q85" s="238">
        <v>14</v>
      </c>
      <c r="R85" s="238" t="s">
        <v>356</v>
      </c>
      <c r="S85" s="238">
        <v>5</v>
      </c>
      <c r="T85" s="238">
        <v>0</v>
      </c>
      <c r="U85" s="238">
        <v>1</v>
      </c>
      <c r="V85" s="238">
        <v>4</v>
      </c>
      <c r="W85" s="238">
        <v>32</v>
      </c>
      <c r="X85" s="238">
        <v>10</v>
      </c>
      <c r="Y85" s="238">
        <v>1</v>
      </c>
      <c r="Z85" s="238">
        <v>4</v>
      </c>
      <c r="AB85" s="238">
        <v>3</v>
      </c>
      <c r="AC85" s="238">
        <v>98</v>
      </c>
      <c r="AD85" s="238" t="s">
        <v>376</v>
      </c>
      <c r="AE85" s="238" t="s">
        <v>1575</v>
      </c>
      <c r="AF85" s="238" t="s">
        <v>358</v>
      </c>
      <c r="AG85" s="238">
        <v>3</v>
      </c>
      <c r="AH85" s="238">
        <v>2</v>
      </c>
      <c r="AI85" s="238">
        <v>3</v>
      </c>
      <c r="AJ85" s="238">
        <v>3</v>
      </c>
      <c r="AK85" s="238">
        <v>21</v>
      </c>
      <c r="AL85" s="238">
        <v>30</v>
      </c>
      <c r="AM85" s="238" t="s">
        <v>354</v>
      </c>
      <c r="AN85" s="238">
        <v>5</v>
      </c>
      <c r="AO85" s="238">
        <v>3</v>
      </c>
      <c r="AS85" s="238">
        <v>4</v>
      </c>
      <c r="AT85" s="238">
        <v>98</v>
      </c>
      <c r="AU85" s="238">
        <v>65</v>
      </c>
      <c r="AV85" s="238">
        <v>11</v>
      </c>
      <c r="AW85" s="238">
        <v>21</v>
      </c>
      <c r="CT85" s="238">
        <v>416301</v>
      </c>
      <c r="CU85" s="238">
        <v>4957725</v>
      </c>
      <c r="CV85" s="238">
        <v>44.768020200000002</v>
      </c>
      <c r="CW85" s="238">
        <v>-94.057698099999996</v>
      </c>
      <c r="CX85" s="238" t="s">
        <v>359</v>
      </c>
      <c r="CY85" s="238" t="s">
        <v>1576</v>
      </c>
    </row>
    <row r="86" spans="1:103" x14ac:dyDescent="0.25">
      <c r="A86" s="238">
        <v>838806</v>
      </c>
      <c r="B86" s="238">
        <v>2</v>
      </c>
      <c r="C86" s="238">
        <v>212</v>
      </c>
      <c r="D86" s="238">
        <v>124.521</v>
      </c>
      <c r="E86" s="238">
        <v>43</v>
      </c>
      <c r="G86" s="238" t="s">
        <v>1517</v>
      </c>
      <c r="H86" s="238">
        <v>8</v>
      </c>
      <c r="I86" s="238">
        <v>22</v>
      </c>
      <c r="K86" s="238" t="s">
        <v>1577</v>
      </c>
      <c r="L86" s="238">
        <v>202390199</v>
      </c>
      <c r="M86" s="238">
        <v>8</v>
      </c>
      <c r="N86" s="238">
        <v>26</v>
      </c>
      <c r="O86" s="238">
        <v>2020</v>
      </c>
      <c r="P86" s="238" t="s">
        <v>355</v>
      </c>
      <c r="Q86" s="238">
        <v>16</v>
      </c>
      <c r="R86" s="238" t="s">
        <v>356</v>
      </c>
      <c r="S86" s="238">
        <v>5</v>
      </c>
      <c r="T86" s="238">
        <v>0</v>
      </c>
      <c r="U86" s="238">
        <v>2</v>
      </c>
      <c r="V86" s="238">
        <v>12</v>
      </c>
      <c r="W86" s="238">
        <v>10</v>
      </c>
      <c r="X86" s="238">
        <v>2</v>
      </c>
      <c r="Y86" s="238">
        <v>1</v>
      </c>
      <c r="Z86" s="238">
        <v>1</v>
      </c>
      <c r="AB86" s="238">
        <v>1</v>
      </c>
      <c r="AC86" s="238">
        <v>98</v>
      </c>
      <c r="AD86" s="238" t="s">
        <v>357</v>
      </c>
      <c r="AF86" s="238" t="s">
        <v>405</v>
      </c>
      <c r="AG86" s="238">
        <v>7</v>
      </c>
      <c r="AH86" s="238">
        <v>2</v>
      </c>
      <c r="AI86" s="238">
        <v>2</v>
      </c>
      <c r="AJ86" s="238">
        <v>4</v>
      </c>
      <c r="AK86" s="238">
        <v>21</v>
      </c>
      <c r="AL86" s="238">
        <v>28</v>
      </c>
      <c r="AM86" s="238" t="s">
        <v>363</v>
      </c>
      <c r="AN86" s="238">
        <v>5</v>
      </c>
      <c r="AO86" s="238">
        <v>4</v>
      </c>
      <c r="AS86" s="238">
        <v>14</v>
      </c>
      <c r="AT86" s="238">
        <v>9</v>
      </c>
      <c r="AU86" s="238">
        <v>65</v>
      </c>
      <c r="AV86" s="238">
        <v>11</v>
      </c>
      <c r="AW86" s="238">
        <v>21</v>
      </c>
      <c r="AX86" s="238">
        <v>2</v>
      </c>
      <c r="AY86" s="238">
        <v>49</v>
      </c>
      <c r="AZ86" s="238">
        <v>4</v>
      </c>
      <c r="BA86" s="238">
        <v>21</v>
      </c>
      <c r="BB86" s="238">
        <v>42</v>
      </c>
      <c r="BC86" s="238" t="s">
        <v>354</v>
      </c>
      <c r="BD86" s="238">
        <v>5</v>
      </c>
      <c r="BE86" s="238">
        <v>1</v>
      </c>
      <c r="BI86" s="238">
        <v>14</v>
      </c>
      <c r="BJ86" s="238">
        <v>9</v>
      </c>
      <c r="BK86" s="238">
        <v>65</v>
      </c>
      <c r="BL86" s="238">
        <v>11</v>
      </c>
      <c r="BM86" s="238">
        <v>21</v>
      </c>
      <c r="CT86" s="238">
        <v>416340.70781474898</v>
      </c>
      <c r="CU86" s="238">
        <v>4957756.2526458399</v>
      </c>
      <c r="CV86" s="238">
        <v>44.768306080000002</v>
      </c>
      <c r="CW86" s="238">
        <v>-94.057207419999997</v>
      </c>
      <c r="CX86" s="238" t="s">
        <v>359</v>
      </c>
      <c r="CY86" s="238" t="s">
        <v>1578</v>
      </c>
    </row>
    <row r="87" spans="1:103" x14ac:dyDescent="0.25">
      <c r="A87" s="238">
        <v>651287</v>
      </c>
      <c r="B87" s="238">
        <v>2</v>
      </c>
      <c r="C87" s="238">
        <v>212</v>
      </c>
      <c r="D87" s="238">
        <v>124.577</v>
      </c>
      <c r="E87" s="238">
        <v>43</v>
      </c>
      <c r="G87" s="238" t="s">
        <v>1517</v>
      </c>
      <c r="H87" s="238">
        <v>8</v>
      </c>
      <c r="I87" s="238">
        <v>22</v>
      </c>
      <c r="K87" s="238">
        <v>18202454</v>
      </c>
      <c r="M87" s="238">
        <v>10</v>
      </c>
      <c r="N87" s="238">
        <v>11</v>
      </c>
      <c r="O87" s="238">
        <v>2018</v>
      </c>
      <c r="P87" s="238" t="s">
        <v>384</v>
      </c>
      <c r="Q87" s="238">
        <v>17</v>
      </c>
      <c r="R87" s="238" t="s">
        <v>369</v>
      </c>
      <c r="S87" s="238">
        <v>5</v>
      </c>
      <c r="T87" s="238">
        <v>0</v>
      </c>
      <c r="U87" s="238">
        <v>2</v>
      </c>
      <c r="V87" s="238">
        <v>12</v>
      </c>
      <c r="W87" s="238">
        <v>10</v>
      </c>
      <c r="X87" s="238">
        <v>2</v>
      </c>
      <c r="Y87" s="238">
        <v>1</v>
      </c>
      <c r="Z87" s="238">
        <v>2</v>
      </c>
      <c r="AB87" s="238">
        <v>1</v>
      </c>
      <c r="AC87" s="238">
        <v>98</v>
      </c>
      <c r="AD87" s="238" t="s">
        <v>357</v>
      </c>
      <c r="AF87" s="238" t="s">
        <v>358</v>
      </c>
      <c r="AG87" s="238">
        <v>7</v>
      </c>
      <c r="AH87" s="238">
        <v>2</v>
      </c>
      <c r="AI87" s="238">
        <v>2</v>
      </c>
      <c r="AJ87" s="238">
        <v>4</v>
      </c>
      <c r="AK87" s="238">
        <v>21</v>
      </c>
      <c r="AL87" s="238">
        <v>41</v>
      </c>
      <c r="AM87" s="238" t="s">
        <v>363</v>
      </c>
      <c r="AN87" s="238">
        <v>5</v>
      </c>
      <c r="AO87" s="238">
        <v>2</v>
      </c>
      <c r="AS87" s="238">
        <v>15</v>
      </c>
      <c r="AT87" s="238">
        <v>9</v>
      </c>
      <c r="AU87" s="238">
        <v>65</v>
      </c>
      <c r="AV87" s="238">
        <v>11</v>
      </c>
      <c r="AW87" s="238">
        <v>21</v>
      </c>
      <c r="AX87" s="238">
        <v>2</v>
      </c>
      <c r="AY87" s="238">
        <v>3</v>
      </c>
      <c r="AZ87" s="238">
        <v>4</v>
      </c>
      <c r="BA87" s="238">
        <v>21</v>
      </c>
      <c r="BB87" s="238">
        <v>53</v>
      </c>
      <c r="BC87" s="238" t="s">
        <v>354</v>
      </c>
      <c r="BD87" s="238">
        <v>5</v>
      </c>
      <c r="BE87" s="238">
        <v>1</v>
      </c>
      <c r="BI87" s="238">
        <v>15</v>
      </c>
      <c r="BJ87" s="238">
        <v>9</v>
      </c>
      <c r="BK87" s="238">
        <v>65</v>
      </c>
      <c r="BL87" s="238">
        <v>11</v>
      </c>
      <c r="BM87" s="238">
        <v>21</v>
      </c>
      <c r="CT87" s="238">
        <v>416425.37465075002</v>
      </c>
      <c r="CU87" s="238">
        <v>4957718.1525696404</v>
      </c>
      <c r="CV87" s="238">
        <v>44.767973050000002</v>
      </c>
      <c r="CW87" s="238">
        <v>-94.05613142</v>
      </c>
      <c r="CX87" s="238" t="s">
        <v>359</v>
      </c>
      <c r="CY87" s="238" t="s">
        <v>1579</v>
      </c>
    </row>
    <row r="88" spans="1:103" x14ac:dyDescent="0.25">
      <c r="A88" s="238">
        <v>598703</v>
      </c>
      <c r="B88" s="238">
        <v>2</v>
      </c>
      <c r="C88" s="238">
        <v>212</v>
      </c>
      <c r="D88" s="238">
        <v>124.727</v>
      </c>
      <c r="E88" s="238">
        <v>43</v>
      </c>
      <c r="G88" s="238" t="s">
        <v>1517</v>
      </c>
      <c r="H88" s="238">
        <v>8</v>
      </c>
      <c r="I88" s="238">
        <v>22</v>
      </c>
      <c r="K88" s="238">
        <v>18201279</v>
      </c>
      <c r="M88" s="238">
        <v>5</v>
      </c>
      <c r="N88" s="238">
        <v>19</v>
      </c>
      <c r="O88" s="238">
        <v>2018</v>
      </c>
      <c r="P88" s="238" t="s">
        <v>364</v>
      </c>
      <c r="Q88" s="238">
        <v>15</v>
      </c>
      <c r="R88" s="238" t="s">
        <v>369</v>
      </c>
      <c r="S88" s="238">
        <v>5</v>
      </c>
      <c r="T88" s="238">
        <v>0</v>
      </c>
      <c r="U88" s="238">
        <v>2</v>
      </c>
      <c r="V88" s="238">
        <v>12</v>
      </c>
      <c r="W88" s="238">
        <v>10</v>
      </c>
      <c r="X88" s="238">
        <v>2</v>
      </c>
      <c r="Y88" s="238">
        <v>1</v>
      </c>
      <c r="Z88" s="238">
        <v>2</v>
      </c>
      <c r="AB88" s="238">
        <v>1</v>
      </c>
      <c r="AC88" s="238">
        <v>98</v>
      </c>
      <c r="AD88" s="238" t="s">
        <v>357</v>
      </c>
      <c r="AF88" s="238" t="s">
        <v>358</v>
      </c>
      <c r="AG88" s="238">
        <v>7</v>
      </c>
      <c r="AH88" s="238">
        <v>2</v>
      </c>
      <c r="AI88" s="238">
        <v>4</v>
      </c>
      <c r="AJ88" s="238">
        <v>3</v>
      </c>
      <c r="AK88" s="238">
        <v>28</v>
      </c>
      <c r="AL88" s="238">
        <v>70</v>
      </c>
      <c r="AM88" s="238" t="s">
        <v>354</v>
      </c>
      <c r="AN88" s="238">
        <v>5</v>
      </c>
      <c r="AO88" s="238">
        <v>70</v>
      </c>
      <c r="AP88" s="238">
        <v>68</v>
      </c>
      <c r="AS88" s="238">
        <v>15</v>
      </c>
      <c r="AT88" s="238">
        <v>9</v>
      </c>
      <c r="AU88" s="238">
        <v>65</v>
      </c>
      <c r="AV88" s="238">
        <v>11</v>
      </c>
      <c r="AW88" s="238">
        <v>21</v>
      </c>
      <c r="AX88" s="238">
        <v>2</v>
      </c>
      <c r="AY88" s="238">
        <v>4</v>
      </c>
      <c r="AZ88" s="238">
        <v>3</v>
      </c>
      <c r="BA88" s="238">
        <v>21</v>
      </c>
      <c r="BB88" s="238">
        <v>59</v>
      </c>
      <c r="BC88" s="238" t="s">
        <v>363</v>
      </c>
      <c r="BD88" s="238">
        <v>5</v>
      </c>
      <c r="BE88" s="238">
        <v>1</v>
      </c>
      <c r="BI88" s="238">
        <v>15</v>
      </c>
      <c r="BJ88" s="238">
        <v>9</v>
      </c>
      <c r="BK88" s="238">
        <v>65</v>
      </c>
      <c r="BL88" s="238">
        <v>11</v>
      </c>
      <c r="BM88" s="238">
        <v>21</v>
      </c>
      <c r="CT88" s="238">
        <v>416666.675133351</v>
      </c>
      <c r="CU88" s="238">
        <v>4957701.2192024402</v>
      </c>
      <c r="CV88" s="238">
        <v>44.767848790000002</v>
      </c>
      <c r="CW88" s="238">
        <v>-94.053079850000003</v>
      </c>
      <c r="CX88" s="238" t="s">
        <v>359</v>
      </c>
      <c r="CY88" s="238" t="s">
        <v>1580</v>
      </c>
    </row>
    <row r="89" spans="1:103" x14ac:dyDescent="0.25">
      <c r="A89" s="238">
        <v>10845792</v>
      </c>
      <c r="B89" s="238">
        <v>2</v>
      </c>
      <c r="C89" s="238">
        <v>212</v>
      </c>
      <c r="D89" s="238">
        <v>124.809</v>
      </c>
      <c r="E89" s="238">
        <v>43</v>
      </c>
      <c r="G89" s="238" t="s">
        <v>1517</v>
      </c>
      <c r="H89" s="238">
        <v>8</v>
      </c>
      <c r="I89" s="238">
        <v>22</v>
      </c>
      <c r="K89" s="238">
        <v>12201488</v>
      </c>
      <c r="L89" s="238">
        <v>123660228</v>
      </c>
      <c r="M89" s="238">
        <v>12</v>
      </c>
      <c r="N89" s="238">
        <v>25</v>
      </c>
      <c r="O89" s="238">
        <v>2012</v>
      </c>
      <c r="P89" s="238" t="s">
        <v>368</v>
      </c>
      <c r="Q89" s="238">
        <v>17</v>
      </c>
      <c r="S89" s="238">
        <v>5</v>
      </c>
      <c r="T89" s="238">
        <v>0</v>
      </c>
      <c r="U89" s="238">
        <v>1</v>
      </c>
      <c r="V89" s="238">
        <v>8</v>
      </c>
      <c r="W89" s="238">
        <v>16</v>
      </c>
      <c r="X89" s="238">
        <v>2</v>
      </c>
      <c r="Y89" s="238">
        <v>6</v>
      </c>
      <c r="Z89" s="238">
        <v>1</v>
      </c>
      <c r="AB89" s="238">
        <v>1</v>
      </c>
      <c r="AC89" s="238">
        <v>98</v>
      </c>
      <c r="AD89" s="238" t="s">
        <v>1581</v>
      </c>
      <c r="AE89" s="238" t="s">
        <v>794</v>
      </c>
      <c r="AF89" s="238" t="s">
        <v>358</v>
      </c>
      <c r="AG89" s="238">
        <v>4</v>
      </c>
      <c r="AH89" s="238">
        <v>2</v>
      </c>
      <c r="AI89" s="238">
        <v>1</v>
      </c>
      <c r="AJ89" s="238">
        <v>3</v>
      </c>
      <c r="AK89" s="238">
        <v>21</v>
      </c>
      <c r="AL89" s="238">
        <v>35</v>
      </c>
      <c r="AM89" s="238" t="s">
        <v>354</v>
      </c>
      <c r="AN89" s="238">
        <v>5</v>
      </c>
      <c r="AO89" s="238">
        <v>1</v>
      </c>
      <c r="AS89" s="238">
        <v>4</v>
      </c>
      <c r="AT89" s="238">
        <v>98</v>
      </c>
      <c r="AU89" s="238">
        <v>65</v>
      </c>
      <c r="AV89" s="238">
        <v>11</v>
      </c>
      <c r="AW89" s="238">
        <v>21</v>
      </c>
      <c r="CT89" s="238">
        <v>416799</v>
      </c>
      <c r="CU89" s="238">
        <v>4957707</v>
      </c>
      <c r="CV89" s="238">
        <v>44.767912500000001</v>
      </c>
      <c r="CW89" s="238">
        <v>-94.051409800000002</v>
      </c>
      <c r="CX89" s="238" t="s">
        <v>359</v>
      </c>
      <c r="CY89" s="238" t="s">
        <v>1582</v>
      </c>
    </row>
    <row r="90" spans="1:103" x14ac:dyDescent="0.25">
      <c r="A90" s="238">
        <v>10815753</v>
      </c>
      <c r="B90" s="238">
        <v>2</v>
      </c>
      <c r="C90" s="238">
        <v>212</v>
      </c>
      <c r="D90" s="238">
        <v>124.84699999999999</v>
      </c>
      <c r="E90" s="238">
        <v>43</v>
      </c>
      <c r="G90" s="238" t="s">
        <v>1517</v>
      </c>
      <c r="H90" s="238">
        <v>8</v>
      </c>
      <c r="I90" s="238">
        <v>22</v>
      </c>
      <c r="K90" s="238">
        <v>12200396</v>
      </c>
      <c r="L90" s="238">
        <v>121100135</v>
      </c>
      <c r="M90" s="238">
        <v>4</v>
      </c>
      <c r="N90" s="238">
        <v>19</v>
      </c>
      <c r="O90" s="238">
        <v>2012</v>
      </c>
      <c r="P90" s="238" t="s">
        <v>384</v>
      </c>
      <c r="Q90" s="238">
        <v>5</v>
      </c>
      <c r="R90" s="238" t="s">
        <v>369</v>
      </c>
      <c r="S90" s="238">
        <v>5</v>
      </c>
      <c r="T90" s="238">
        <v>0</v>
      </c>
      <c r="U90" s="238">
        <v>1</v>
      </c>
      <c r="V90" s="238">
        <v>8</v>
      </c>
      <c r="W90" s="238">
        <v>16</v>
      </c>
      <c r="X90" s="238">
        <v>3</v>
      </c>
      <c r="Y90" s="238">
        <v>2</v>
      </c>
      <c r="Z90" s="238">
        <v>3</v>
      </c>
      <c r="AB90" s="238">
        <v>2</v>
      </c>
      <c r="AC90" s="238">
        <v>98</v>
      </c>
      <c r="AD90" s="238" t="s">
        <v>376</v>
      </c>
      <c r="AE90" s="238" t="s">
        <v>1583</v>
      </c>
      <c r="AF90" s="238" t="s">
        <v>358</v>
      </c>
      <c r="AG90" s="238">
        <v>4</v>
      </c>
      <c r="AH90" s="238">
        <v>2</v>
      </c>
      <c r="AI90" s="238">
        <v>2</v>
      </c>
      <c r="AJ90" s="238">
        <v>3</v>
      </c>
      <c r="AK90" s="238">
        <v>21</v>
      </c>
      <c r="AL90" s="238">
        <v>56</v>
      </c>
      <c r="AM90" s="238" t="s">
        <v>363</v>
      </c>
      <c r="AN90" s="238">
        <v>5</v>
      </c>
      <c r="AO90" s="238">
        <v>1</v>
      </c>
      <c r="AS90" s="238">
        <v>3</v>
      </c>
      <c r="AT90" s="238">
        <v>2</v>
      </c>
      <c r="AU90" s="238">
        <v>65</v>
      </c>
      <c r="AV90" s="238">
        <v>11</v>
      </c>
      <c r="AW90" s="238">
        <v>21</v>
      </c>
      <c r="CT90" s="238">
        <v>416860</v>
      </c>
      <c r="CU90" s="238">
        <v>4957704</v>
      </c>
      <c r="CV90" s="238">
        <v>44.767899200000002</v>
      </c>
      <c r="CW90" s="238">
        <v>-94.050634599999995</v>
      </c>
      <c r="CX90" s="238" t="s">
        <v>359</v>
      </c>
      <c r="CY90" s="238" t="s">
        <v>1584</v>
      </c>
    </row>
    <row r="91" spans="1:103" x14ac:dyDescent="0.25">
      <c r="A91" s="238">
        <v>10825183</v>
      </c>
      <c r="B91" s="238">
        <v>2</v>
      </c>
      <c r="C91" s="238">
        <v>212</v>
      </c>
      <c r="D91" s="238">
        <v>124.84699999999999</v>
      </c>
      <c r="E91" s="238">
        <v>43</v>
      </c>
      <c r="G91" s="238" t="s">
        <v>1517</v>
      </c>
      <c r="H91" s="238">
        <v>8</v>
      </c>
      <c r="I91" s="238">
        <v>22</v>
      </c>
      <c r="K91" s="238">
        <v>12200815</v>
      </c>
      <c r="L91" s="238">
        <v>122290182</v>
      </c>
      <c r="M91" s="238">
        <v>8</v>
      </c>
      <c r="N91" s="238">
        <v>6</v>
      </c>
      <c r="O91" s="238">
        <v>2012</v>
      </c>
      <c r="P91" s="238" t="s">
        <v>361</v>
      </c>
      <c r="Q91" s="238">
        <v>9</v>
      </c>
      <c r="R91" s="238" t="s">
        <v>369</v>
      </c>
      <c r="S91" s="238">
        <v>5</v>
      </c>
      <c r="T91" s="238">
        <v>0</v>
      </c>
      <c r="U91" s="238">
        <v>1</v>
      </c>
      <c r="V91" s="238">
        <v>90</v>
      </c>
      <c r="W91" s="238">
        <v>81</v>
      </c>
      <c r="X91" s="238">
        <v>4</v>
      </c>
      <c r="Y91" s="238">
        <v>1</v>
      </c>
      <c r="Z91" s="238">
        <v>1</v>
      </c>
      <c r="AB91" s="238">
        <v>1</v>
      </c>
      <c r="AC91" s="238">
        <v>98</v>
      </c>
      <c r="AD91" s="238">
        <v>212</v>
      </c>
      <c r="AE91" s="238" t="s">
        <v>794</v>
      </c>
      <c r="AF91" s="238" t="s">
        <v>358</v>
      </c>
      <c r="AG91" s="238">
        <v>4</v>
      </c>
      <c r="AH91" s="238">
        <v>2</v>
      </c>
      <c r="AI91" s="238">
        <v>44</v>
      </c>
      <c r="AJ91" s="238">
        <v>1</v>
      </c>
      <c r="AK91" s="238">
        <v>21</v>
      </c>
      <c r="AL91" s="238">
        <v>59</v>
      </c>
      <c r="AM91" s="238" t="s">
        <v>354</v>
      </c>
      <c r="AN91" s="238">
        <v>5</v>
      </c>
      <c r="AS91" s="238">
        <v>3</v>
      </c>
      <c r="AT91" s="238">
        <v>2</v>
      </c>
      <c r="AU91" s="238">
        <v>55</v>
      </c>
      <c r="AV91" s="238">
        <v>11</v>
      </c>
      <c r="AW91" s="238">
        <v>21</v>
      </c>
      <c r="CT91" s="238">
        <v>416860</v>
      </c>
      <c r="CU91" s="238">
        <v>4957704</v>
      </c>
      <c r="CV91" s="238">
        <v>44.767899200000002</v>
      </c>
      <c r="CW91" s="238">
        <v>-94.050634599999995</v>
      </c>
      <c r="CX91" s="238" t="s">
        <v>359</v>
      </c>
      <c r="CY91" s="238" t="s">
        <v>1585</v>
      </c>
    </row>
    <row r="92" spans="1:103" x14ac:dyDescent="0.25">
      <c r="A92" s="238">
        <v>10837093</v>
      </c>
      <c r="B92" s="238">
        <v>2</v>
      </c>
      <c r="C92" s="238">
        <v>212</v>
      </c>
      <c r="D92" s="238">
        <v>124.84699999999999</v>
      </c>
      <c r="E92" s="238">
        <v>43</v>
      </c>
      <c r="G92" s="238" t="s">
        <v>1517</v>
      </c>
      <c r="H92" s="238">
        <v>8</v>
      </c>
      <c r="I92" s="238">
        <v>22</v>
      </c>
      <c r="K92" s="238">
        <v>12012947</v>
      </c>
      <c r="L92" s="238">
        <v>123310052</v>
      </c>
      <c r="M92" s="238">
        <v>11</v>
      </c>
      <c r="N92" s="238">
        <v>24</v>
      </c>
      <c r="O92" s="238">
        <v>2012</v>
      </c>
      <c r="P92" s="238" t="s">
        <v>364</v>
      </c>
      <c r="Q92" s="238">
        <v>2</v>
      </c>
      <c r="S92" s="238">
        <v>5</v>
      </c>
      <c r="T92" s="238">
        <v>0</v>
      </c>
      <c r="U92" s="238">
        <v>1</v>
      </c>
      <c r="W92" s="238">
        <v>99</v>
      </c>
      <c r="Y92" s="238">
        <v>6</v>
      </c>
      <c r="Z92" s="238">
        <v>99</v>
      </c>
      <c r="AA92" s="238">
        <v>99</v>
      </c>
      <c r="AB92" s="238">
        <v>1</v>
      </c>
      <c r="AC92" s="238">
        <v>98</v>
      </c>
      <c r="AD92" s="238" t="s">
        <v>1586</v>
      </c>
      <c r="AE92" s="238" t="s">
        <v>1587</v>
      </c>
      <c r="AF92" s="238" t="s">
        <v>358</v>
      </c>
      <c r="AG92" s="238">
        <v>4</v>
      </c>
      <c r="AH92" s="238">
        <v>0</v>
      </c>
      <c r="AI92" s="238">
        <v>2</v>
      </c>
      <c r="AJ92" s="238">
        <v>98</v>
      </c>
      <c r="AL92" s="238">
        <v>26</v>
      </c>
      <c r="AM92" s="238" t="s">
        <v>354</v>
      </c>
      <c r="AN92" s="238">
        <v>98</v>
      </c>
      <c r="AO92" s="238">
        <v>15</v>
      </c>
      <c r="AP92" s="238">
        <v>1</v>
      </c>
      <c r="AQ92" s="238">
        <v>8</v>
      </c>
      <c r="AS92" s="238">
        <v>7</v>
      </c>
      <c r="AT92" s="238">
        <v>98</v>
      </c>
      <c r="AU92" s="238">
        <v>55</v>
      </c>
      <c r="AV92" s="238">
        <v>11</v>
      </c>
      <c r="AW92" s="238">
        <v>21</v>
      </c>
      <c r="CT92" s="238">
        <v>416860</v>
      </c>
      <c r="CU92" s="238">
        <v>4957704</v>
      </c>
      <c r="CV92" s="238">
        <v>44.767899200000002</v>
      </c>
      <c r="CW92" s="238">
        <v>-94.050634599999995</v>
      </c>
      <c r="CX92" s="238" t="s">
        <v>359</v>
      </c>
      <c r="CY92" s="238" t="s">
        <v>1588</v>
      </c>
    </row>
    <row r="93" spans="1:103" x14ac:dyDescent="0.25">
      <c r="A93" s="238">
        <v>10926409</v>
      </c>
      <c r="B93" s="238">
        <v>2</v>
      </c>
      <c r="C93" s="238">
        <v>212</v>
      </c>
      <c r="D93" s="238">
        <v>124.84699999999999</v>
      </c>
      <c r="E93" s="238">
        <v>43</v>
      </c>
      <c r="G93" s="238" t="s">
        <v>1517</v>
      </c>
      <c r="H93" s="238">
        <v>8</v>
      </c>
      <c r="I93" s="238">
        <v>22</v>
      </c>
      <c r="L93" s="238">
        <v>140100058</v>
      </c>
      <c r="M93" s="238">
        <v>12</v>
      </c>
      <c r="N93" s="238">
        <v>8</v>
      </c>
      <c r="O93" s="238">
        <v>2013</v>
      </c>
      <c r="P93" s="238" t="s">
        <v>366</v>
      </c>
      <c r="Q93" s="238">
        <v>14</v>
      </c>
      <c r="S93" s="238">
        <v>5</v>
      </c>
      <c r="T93" s="238">
        <v>0</v>
      </c>
      <c r="U93" s="238">
        <v>2</v>
      </c>
      <c r="V93" s="238">
        <v>5</v>
      </c>
      <c r="W93" s="238">
        <v>10</v>
      </c>
      <c r="Y93" s="238">
        <v>1</v>
      </c>
      <c r="Z93" s="238">
        <v>4</v>
      </c>
      <c r="AB93" s="238">
        <v>3</v>
      </c>
      <c r="AC93" s="238">
        <v>98</v>
      </c>
      <c r="AF93" s="238" t="s">
        <v>358</v>
      </c>
      <c r="AG93" s="238">
        <v>10</v>
      </c>
      <c r="AH93" s="238">
        <v>2</v>
      </c>
      <c r="AI93" s="238">
        <v>4</v>
      </c>
      <c r="AJ93" s="238">
        <v>2</v>
      </c>
      <c r="AK93" s="238">
        <v>24</v>
      </c>
      <c r="AL93" s="238">
        <v>45</v>
      </c>
      <c r="AM93" s="238" t="s">
        <v>354</v>
      </c>
      <c r="AT93" s="238">
        <v>22</v>
      </c>
      <c r="AU93" s="238">
        <v>65</v>
      </c>
      <c r="AX93" s="238">
        <v>2</v>
      </c>
      <c r="AY93" s="238">
        <v>4</v>
      </c>
      <c r="AZ93" s="238">
        <v>3</v>
      </c>
      <c r="BA93" s="238">
        <v>21</v>
      </c>
      <c r="BB93" s="238">
        <v>32</v>
      </c>
      <c r="BC93" s="238" t="s">
        <v>354</v>
      </c>
      <c r="BJ93" s="238">
        <v>22</v>
      </c>
      <c r="BK93" s="238">
        <v>65</v>
      </c>
      <c r="CT93" s="238">
        <v>416860</v>
      </c>
      <c r="CU93" s="238">
        <v>4957704</v>
      </c>
      <c r="CV93" s="238">
        <v>44.767899200000002</v>
      </c>
      <c r="CW93" s="238">
        <v>-94.050634599999995</v>
      </c>
      <c r="CX93" s="238" t="s">
        <v>359</v>
      </c>
    </row>
    <row r="94" spans="1:103" x14ac:dyDescent="0.25">
      <c r="A94" s="238">
        <v>10926979</v>
      </c>
      <c r="B94" s="238">
        <v>2</v>
      </c>
      <c r="C94" s="238">
        <v>212</v>
      </c>
      <c r="D94" s="238">
        <v>124.84699999999999</v>
      </c>
      <c r="E94" s="238">
        <v>43</v>
      </c>
      <c r="G94" s="238" t="s">
        <v>1517</v>
      </c>
      <c r="H94" s="238">
        <v>8</v>
      </c>
      <c r="I94" s="238">
        <v>22</v>
      </c>
      <c r="K94" s="238">
        <v>13201540</v>
      </c>
      <c r="L94" s="238">
        <v>140920160</v>
      </c>
      <c r="M94" s="238">
        <v>12</v>
      </c>
      <c r="N94" s="238">
        <v>8</v>
      </c>
      <c r="O94" s="238">
        <v>2013</v>
      </c>
      <c r="P94" s="238" t="s">
        <v>366</v>
      </c>
      <c r="Q94" s="238">
        <v>14</v>
      </c>
      <c r="R94" s="238" t="s">
        <v>369</v>
      </c>
      <c r="S94" s="238">
        <v>3</v>
      </c>
      <c r="T94" s="238">
        <v>0</v>
      </c>
      <c r="U94" s="238">
        <v>2</v>
      </c>
      <c r="V94" s="238">
        <v>3</v>
      </c>
      <c r="W94" s="238">
        <v>10</v>
      </c>
      <c r="X94" s="238">
        <v>4</v>
      </c>
      <c r="Y94" s="238">
        <v>1</v>
      </c>
      <c r="Z94" s="238">
        <v>4</v>
      </c>
      <c r="AB94" s="238">
        <v>5</v>
      </c>
      <c r="AC94" s="238">
        <v>98</v>
      </c>
      <c r="AD94" s="238" t="s">
        <v>376</v>
      </c>
      <c r="AE94" s="238" t="s">
        <v>794</v>
      </c>
      <c r="AF94" s="238" t="s">
        <v>358</v>
      </c>
      <c r="AG94" s="238">
        <v>9</v>
      </c>
      <c r="AH94" s="238">
        <v>2</v>
      </c>
      <c r="AI94" s="238">
        <v>2</v>
      </c>
      <c r="AJ94" s="238">
        <v>3</v>
      </c>
      <c r="AK94" s="238">
        <v>21</v>
      </c>
      <c r="AL94" s="238">
        <v>32</v>
      </c>
      <c r="AM94" s="238" t="s">
        <v>354</v>
      </c>
      <c r="AN94" s="238">
        <v>5</v>
      </c>
      <c r="AO94" s="238">
        <v>1</v>
      </c>
      <c r="AS94" s="238">
        <v>3</v>
      </c>
      <c r="AT94" s="238">
        <v>22</v>
      </c>
      <c r="AU94" s="238">
        <v>65</v>
      </c>
      <c r="AV94" s="238">
        <v>11</v>
      </c>
      <c r="AW94" s="238">
        <v>21</v>
      </c>
      <c r="AX94" s="238">
        <v>2</v>
      </c>
      <c r="AY94" s="238">
        <v>2</v>
      </c>
      <c r="AZ94" s="238">
        <v>2</v>
      </c>
      <c r="BA94" s="238">
        <v>24</v>
      </c>
      <c r="BB94" s="238">
        <v>45</v>
      </c>
      <c r="BC94" s="238" t="s">
        <v>354</v>
      </c>
      <c r="BD94" s="238">
        <v>5</v>
      </c>
      <c r="BE94" s="238">
        <v>2</v>
      </c>
      <c r="BI94" s="238">
        <v>3</v>
      </c>
      <c r="BJ94" s="238">
        <v>22</v>
      </c>
      <c r="BK94" s="238">
        <v>65</v>
      </c>
      <c r="BL94" s="238">
        <v>11</v>
      </c>
      <c r="BM94" s="238">
        <v>21</v>
      </c>
      <c r="CT94" s="238">
        <v>416860</v>
      </c>
      <c r="CU94" s="238">
        <v>4957704</v>
      </c>
      <c r="CV94" s="238">
        <v>44.767899200000002</v>
      </c>
      <c r="CW94" s="238">
        <v>-94.050634599999995</v>
      </c>
      <c r="CX94" s="238" t="s">
        <v>359</v>
      </c>
      <c r="CY94" s="238" t="s">
        <v>1589</v>
      </c>
    </row>
    <row r="95" spans="1:103" x14ac:dyDescent="0.25">
      <c r="A95" s="238">
        <v>724619</v>
      </c>
      <c r="B95" s="238">
        <v>2</v>
      </c>
      <c r="C95" s="238">
        <v>212</v>
      </c>
      <c r="D95" s="238">
        <v>124.98</v>
      </c>
      <c r="E95" s="238">
        <v>43</v>
      </c>
      <c r="G95" s="238" t="s">
        <v>1517</v>
      </c>
      <c r="H95" s="238">
        <v>8</v>
      </c>
      <c r="I95" s="238">
        <v>22</v>
      </c>
      <c r="K95" s="238">
        <v>19201552</v>
      </c>
      <c r="M95" s="238">
        <v>6</v>
      </c>
      <c r="N95" s="238">
        <v>4</v>
      </c>
      <c r="O95" s="238">
        <v>2019</v>
      </c>
      <c r="P95" s="238" t="s">
        <v>368</v>
      </c>
      <c r="Q95" s="238">
        <v>15</v>
      </c>
      <c r="R95" s="238" t="s">
        <v>356</v>
      </c>
      <c r="S95" s="238">
        <v>4</v>
      </c>
      <c r="T95" s="238">
        <v>0</v>
      </c>
      <c r="U95" s="238">
        <v>1</v>
      </c>
      <c r="W95" s="238">
        <v>32</v>
      </c>
      <c r="X95" s="238">
        <v>2</v>
      </c>
      <c r="Y95" s="238">
        <v>1</v>
      </c>
      <c r="Z95" s="238">
        <v>3</v>
      </c>
      <c r="AB95" s="238">
        <v>2</v>
      </c>
      <c r="AC95" s="238">
        <v>98</v>
      </c>
      <c r="AD95" s="238" t="s">
        <v>357</v>
      </c>
      <c r="AF95" s="238" t="s">
        <v>358</v>
      </c>
      <c r="AG95" s="238">
        <v>3</v>
      </c>
      <c r="AH95" s="238">
        <v>2</v>
      </c>
      <c r="AI95" s="238">
        <v>49</v>
      </c>
      <c r="AJ95" s="238">
        <v>4</v>
      </c>
      <c r="AK95" s="238">
        <v>21</v>
      </c>
      <c r="AL95" s="238">
        <v>41</v>
      </c>
      <c r="AM95" s="238" t="s">
        <v>354</v>
      </c>
      <c r="AN95" s="238">
        <v>7</v>
      </c>
      <c r="AO95" s="238">
        <v>68</v>
      </c>
      <c r="AP95" s="238">
        <v>90</v>
      </c>
      <c r="AS95" s="238">
        <v>15</v>
      </c>
      <c r="AT95" s="238">
        <v>9</v>
      </c>
      <c r="AU95" s="238">
        <v>65</v>
      </c>
      <c r="AV95" s="238">
        <v>11</v>
      </c>
      <c r="AW95" s="238">
        <v>21</v>
      </c>
      <c r="CT95" s="238">
        <v>417073.07594615303</v>
      </c>
      <c r="CU95" s="238">
        <v>4957705.4525442403</v>
      </c>
      <c r="CV95" s="238">
        <v>44.76793413</v>
      </c>
      <c r="CW95" s="238">
        <v>-94.047945729999995</v>
      </c>
      <c r="CX95" s="238" t="s">
        <v>359</v>
      </c>
      <c r="CY95" s="238" t="s">
        <v>1590</v>
      </c>
    </row>
    <row r="96" spans="1:103" x14ac:dyDescent="0.25">
      <c r="A96" s="238">
        <v>771517</v>
      </c>
      <c r="B96" s="238">
        <v>2</v>
      </c>
      <c r="C96" s="238">
        <v>212</v>
      </c>
      <c r="D96" s="238">
        <v>125.005</v>
      </c>
      <c r="E96" s="238">
        <v>43</v>
      </c>
      <c r="G96" s="238" t="s">
        <v>1517</v>
      </c>
      <c r="H96" s="238">
        <v>8</v>
      </c>
      <c r="I96" s="238">
        <v>22</v>
      </c>
      <c r="K96" s="238">
        <v>19203091</v>
      </c>
      <c r="M96" s="238">
        <v>11</v>
      </c>
      <c r="N96" s="238">
        <v>27</v>
      </c>
      <c r="O96" s="238">
        <v>2019</v>
      </c>
      <c r="P96" s="238" t="s">
        <v>355</v>
      </c>
      <c r="Q96" s="238">
        <v>14</v>
      </c>
      <c r="R96" s="238" t="s">
        <v>356</v>
      </c>
      <c r="S96" s="238">
        <v>5</v>
      </c>
      <c r="T96" s="238">
        <v>0</v>
      </c>
      <c r="U96" s="238">
        <v>1</v>
      </c>
      <c r="W96" s="238">
        <v>32</v>
      </c>
      <c r="X96" s="238">
        <v>2</v>
      </c>
      <c r="Y96" s="238">
        <v>1</v>
      </c>
      <c r="Z96" s="238">
        <v>2</v>
      </c>
      <c r="AA96" s="238">
        <v>7</v>
      </c>
      <c r="AB96" s="238">
        <v>90</v>
      </c>
      <c r="AC96" s="238">
        <v>98</v>
      </c>
      <c r="AD96" s="238" t="s">
        <v>357</v>
      </c>
      <c r="AF96" s="238" t="s">
        <v>405</v>
      </c>
      <c r="AG96" s="238">
        <v>3</v>
      </c>
      <c r="AH96" s="238">
        <v>2</v>
      </c>
      <c r="AI96" s="238">
        <v>4</v>
      </c>
      <c r="AJ96" s="238">
        <v>4</v>
      </c>
      <c r="AK96" s="238">
        <v>21</v>
      </c>
      <c r="AL96" s="238">
        <v>20</v>
      </c>
      <c r="AM96" s="238" t="s">
        <v>363</v>
      </c>
      <c r="AN96" s="238">
        <v>5</v>
      </c>
      <c r="AO96" s="238">
        <v>68</v>
      </c>
      <c r="AP96" s="238">
        <v>62</v>
      </c>
      <c r="AS96" s="238">
        <v>15</v>
      </c>
      <c r="AT96" s="238">
        <v>98</v>
      </c>
      <c r="AU96" s="238">
        <v>65</v>
      </c>
      <c r="AV96" s="238">
        <v>11</v>
      </c>
      <c r="AW96" s="238">
        <v>21</v>
      </c>
      <c r="CT96" s="238">
        <v>417119.64270595298</v>
      </c>
      <c r="CU96" s="238">
        <v>4957735.0859368397</v>
      </c>
      <c r="CV96" s="238">
        <v>44.768206249999999</v>
      </c>
      <c r="CW96" s="238">
        <v>-94.047362179999993</v>
      </c>
      <c r="CX96" s="238" t="s">
        <v>359</v>
      </c>
      <c r="CY96" s="238" t="s">
        <v>1591</v>
      </c>
    </row>
    <row r="97" spans="1:103" x14ac:dyDescent="0.25">
      <c r="A97" s="238">
        <v>10988033</v>
      </c>
      <c r="B97" s="238">
        <v>2</v>
      </c>
      <c r="C97" s="238">
        <v>212</v>
      </c>
      <c r="D97" s="238">
        <v>125.048</v>
      </c>
      <c r="E97" s="238">
        <v>43</v>
      </c>
      <c r="G97" s="238" t="s">
        <v>1517</v>
      </c>
      <c r="H97" s="238">
        <v>8</v>
      </c>
      <c r="I97" s="238">
        <v>22</v>
      </c>
      <c r="K97" s="238">
        <v>14201399</v>
      </c>
      <c r="L97" s="238">
        <v>142890168</v>
      </c>
      <c r="M97" s="238">
        <v>10</v>
      </c>
      <c r="N97" s="238">
        <v>6</v>
      </c>
      <c r="O97" s="238">
        <v>2014</v>
      </c>
      <c r="P97" s="238" t="s">
        <v>361</v>
      </c>
      <c r="Q97" s="238">
        <v>15</v>
      </c>
      <c r="R97" s="238" t="s">
        <v>369</v>
      </c>
      <c r="S97" s="238">
        <v>2</v>
      </c>
      <c r="T97" s="238">
        <v>0</v>
      </c>
      <c r="U97" s="238">
        <v>2</v>
      </c>
      <c r="V97" s="238">
        <v>1</v>
      </c>
      <c r="W97" s="238">
        <v>10</v>
      </c>
      <c r="X97" s="238">
        <v>2</v>
      </c>
      <c r="Y97" s="238">
        <v>1</v>
      </c>
      <c r="Z97" s="238">
        <v>2</v>
      </c>
      <c r="AB97" s="238">
        <v>1</v>
      </c>
      <c r="AC97" s="238">
        <v>98</v>
      </c>
      <c r="AD97" s="238" t="s">
        <v>376</v>
      </c>
      <c r="AE97" s="238">
        <v>9</v>
      </c>
      <c r="AF97" s="238" t="s">
        <v>358</v>
      </c>
      <c r="AG97" s="238">
        <v>7</v>
      </c>
      <c r="AH97" s="238">
        <v>2</v>
      </c>
      <c r="AI97" s="238">
        <v>3</v>
      </c>
      <c r="AJ97" s="238">
        <v>3</v>
      </c>
      <c r="AK97" s="238">
        <v>21</v>
      </c>
      <c r="AL97" s="238">
        <v>20</v>
      </c>
      <c r="AM97" s="238" t="s">
        <v>354</v>
      </c>
      <c r="AN97" s="238">
        <v>5</v>
      </c>
      <c r="AO97" s="238">
        <v>15</v>
      </c>
      <c r="AS97" s="238">
        <v>3</v>
      </c>
      <c r="AT97" s="238">
        <v>98</v>
      </c>
      <c r="AU97" s="238">
        <v>65</v>
      </c>
      <c r="AV97" s="238">
        <v>11</v>
      </c>
      <c r="AW97" s="238">
        <v>20</v>
      </c>
      <c r="AX97" s="238">
        <v>2</v>
      </c>
      <c r="AY97" s="238">
        <v>50</v>
      </c>
      <c r="AZ97" s="238">
        <v>3</v>
      </c>
      <c r="BA97" s="238">
        <v>22</v>
      </c>
      <c r="BB97" s="238">
        <v>33</v>
      </c>
      <c r="BC97" s="238" t="s">
        <v>354</v>
      </c>
      <c r="BD97" s="238">
        <v>5</v>
      </c>
      <c r="BE97" s="238">
        <v>1</v>
      </c>
      <c r="BI97" s="238">
        <v>3</v>
      </c>
      <c r="BJ97" s="238">
        <v>98</v>
      </c>
      <c r="BK97" s="238">
        <v>65</v>
      </c>
      <c r="BL97" s="238">
        <v>11</v>
      </c>
      <c r="BM97" s="238">
        <v>20</v>
      </c>
      <c r="CT97" s="238">
        <v>417183</v>
      </c>
      <c r="CU97" s="238">
        <v>4957704</v>
      </c>
      <c r="CV97" s="238">
        <v>44.767929700000003</v>
      </c>
      <c r="CW97" s="238">
        <v>-94.046555699999999</v>
      </c>
      <c r="CX97" s="238" t="s">
        <v>359</v>
      </c>
      <c r="CY97" s="238" t="s">
        <v>1592</v>
      </c>
    </row>
    <row r="98" spans="1:103" x14ac:dyDescent="0.25">
      <c r="A98" s="238">
        <v>10880290</v>
      </c>
      <c r="B98" s="238">
        <v>2</v>
      </c>
      <c r="C98" s="238">
        <v>212</v>
      </c>
      <c r="D98" s="238">
        <v>125.149</v>
      </c>
      <c r="E98" s="238">
        <v>43</v>
      </c>
      <c r="G98" s="238" t="s">
        <v>1517</v>
      </c>
      <c r="H98" s="238">
        <v>8</v>
      </c>
      <c r="I98" s="238">
        <v>22</v>
      </c>
      <c r="K98" s="238">
        <v>13200233</v>
      </c>
      <c r="L98" s="238">
        <v>130440227</v>
      </c>
      <c r="M98" s="238">
        <v>2</v>
      </c>
      <c r="N98" s="238">
        <v>12</v>
      </c>
      <c r="O98" s="238">
        <v>2013</v>
      </c>
      <c r="P98" s="238" t="s">
        <v>368</v>
      </c>
      <c r="Q98" s="238">
        <v>14</v>
      </c>
      <c r="R98" s="238" t="s">
        <v>356</v>
      </c>
      <c r="S98" s="238">
        <v>4</v>
      </c>
      <c r="T98" s="238">
        <v>0</v>
      </c>
      <c r="U98" s="238">
        <v>2</v>
      </c>
      <c r="V98" s="238">
        <v>1</v>
      </c>
      <c r="W98" s="238">
        <v>10</v>
      </c>
      <c r="X98" s="238">
        <v>2</v>
      </c>
      <c r="Y98" s="238">
        <v>1</v>
      </c>
      <c r="Z98" s="238">
        <v>1</v>
      </c>
      <c r="AB98" s="238">
        <v>1</v>
      </c>
      <c r="AC98" s="238">
        <v>98</v>
      </c>
      <c r="AD98" s="238" t="s">
        <v>1593</v>
      </c>
      <c r="AE98" s="238" t="s">
        <v>1594</v>
      </c>
      <c r="AF98" s="238" t="s">
        <v>358</v>
      </c>
      <c r="AG98" s="238">
        <v>7</v>
      </c>
      <c r="AH98" s="238">
        <v>2</v>
      </c>
      <c r="AI98" s="238">
        <v>2</v>
      </c>
      <c r="AJ98" s="238">
        <v>4</v>
      </c>
      <c r="AK98" s="238">
        <v>21</v>
      </c>
      <c r="AL98" s="238">
        <v>44</v>
      </c>
      <c r="AM98" s="238" t="s">
        <v>354</v>
      </c>
      <c r="AN98" s="238">
        <v>5</v>
      </c>
      <c r="AO98" s="238">
        <v>15</v>
      </c>
      <c r="AS98" s="238">
        <v>4</v>
      </c>
      <c r="AT98" s="238">
        <v>98</v>
      </c>
      <c r="AU98" s="238">
        <v>65</v>
      </c>
      <c r="AV98" s="238">
        <v>11</v>
      </c>
      <c r="AW98" s="238">
        <v>21</v>
      </c>
      <c r="AX98" s="238">
        <v>2</v>
      </c>
      <c r="AY98" s="238">
        <v>2</v>
      </c>
      <c r="AZ98" s="238">
        <v>4</v>
      </c>
      <c r="BA98" s="238">
        <v>21</v>
      </c>
      <c r="BB98" s="238">
        <v>65</v>
      </c>
      <c r="BC98" s="238" t="s">
        <v>354</v>
      </c>
      <c r="BD98" s="238">
        <v>5</v>
      </c>
      <c r="BE98" s="238">
        <v>1</v>
      </c>
      <c r="BI98" s="238">
        <v>4</v>
      </c>
      <c r="BJ98" s="238">
        <v>98</v>
      </c>
      <c r="BK98" s="238">
        <v>65</v>
      </c>
      <c r="BL98" s="238">
        <v>11</v>
      </c>
      <c r="BM98" s="238">
        <v>21</v>
      </c>
      <c r="CT98" s="238">
        <v>417346</v>
      </c>
      <c r="CU98" s="238">
        <v>4957703</v>
      </c>
      <c r="CV98" s="238">
        <v>44.767945099999999</v>
      </c>
      <c r="CW98" s="238">
        <v>-94.0444964</v>
      </c>
      <c r="CX98" s="238" t="s">
        <v>359</v>
      </c>
      <c r="CY98" s="238" t="s">
        <v>1595</v>
      </c>
    </row>
    <row r="99" spans="1:103" x14ac:dyDescent="0.25">
      <c r="A99" s="238">
        <v>10977857</v>
      </c>
      <c r="B99" s="238">
        <v>2</v>
      </c>
      <c r="C99" s="238">
        <v>212</v>
      </c>
      <c r="D99" s="238">
        <v>125.18</v>
      </c>
      <c r="E99" s="238">
        <v>43</v>
      </c>
      <c r="G99" s="238" t="s">
        <v>1517</v>
      </c>
      <c r="H99" s="238">
        <v>8</v>
      </c>
      <c r="I99" s="238">
        <v>22</v>
      </c>
      <c r="K99" s="238">
        <v>14200983</v>
      </c>
      <c r="L99" s="238">
        <v>142060180</v>
      </c>
      <c r="M99" s="238">
        <v>7</v>
      </c>
      <c r="N99" s="238">
        <v>17</v>
      </c>
      <c r="O99" s="238">
        <v>2014</v>
      </c>
      <c r="P99" s="238" t="s">
        <v>384</v>
      </c>
      <c r="Q99" s="238">
        <v>3</v>
      </c>
      <c r="R99" s="238" t="s">
        <v>356</v>
      </c>
      <c r="S99" s="238">
        <v>3</v>
      </c>
      <c r="T99" s="238">
        <v>0</v>
      </c>
      <c r="U99" s="238">
        <v>1</v>
      </c>
      <c r="V99" s="238">
        <v>7</v>
      </c>
      <c r="W99" s="238">
        <v>83</v>
      </c>
      <c r="X99" s="238">
        <v>2</v>
      </c>
      <c r="Y99" s="238">
        <v>6</v>
      </c>
      <c r="Z99" s="238">
        <v>1</v>
      </c>
      <c r="AB99" s="238">
        <v>1</v>
      </c>
      <c r="AC99" s="238">
        <v>98</v>
      </c>
      <c r="AD99" s="238">
        <v>212</v>
      </c>
      <c r="AE99" s="238">
        <v>81</v>
      </c>
      <c r="AF99" s="238" t="s">
        <v>358</v>
      </c>
      <c r="AG99" s="238">
        <v>3</v>
      </c>
      <c r="AH99" s="238">
        <v>2</v>
      </c>
      <c r="AI99" s="238">
        <v>2</v>
      </c>
      <c r="AJ99" s="238">
        <v>3</v>
      </c>
      <c r="AK99" s="238">
        <v>21</v>
      </c>
      <c r="AL99" s="238">
        <v>28</v>
      </c>
      <c r="AM99" s="238" t="s">
        <v>363</v>
      </c>
      <c r="AN99" s="238">
        <v>1</v>
      </c>
      <c r="AO99" s="238">
        <v>18</v>
      </c>
      <c r="AP99" s="238">
        <v>8</v>
      </c>
      <c r="AS99" s="238">
        <v>3</v>
      </c>
      <c r="AT99" s="238">
        <v>98</v>
      </c>
      <c r="AU99" s="238">
        <v>65</v>
      </c>
      <c r="AV99" s="238">
        <v>11</v>
      </c>
      <c r="AW99" s="238">
        <v>21</v>
      </c>
      <c r="CT99" s="238">
        <v>417396</v>
      </c>
      <c r="CU99" s="238">
        <v>4957703</v>
      </c>
      <c r="CV99" s="238">
        <v>44.767949700000003</v>
      </c>
      <c r="CW99" s="238">
        <v>-94.043870499999997</v>
      </c>
      <c r="CX99" s="238" t="s">
        <v>359</v>
      </c>
      <c r="CY99" s="238" t="s">
        <v>1596</v>
      </c>
    </row>
    <row r="100" spans="1:103" x14ac:dyDescent="0.25">
      <c r="A100" s="238">
        <v>423523</v>
      </c>
      <c r="B100" s="238">
        <v>2</v>
      </c>
      <c r="C100" s="238">
        <v>212</v>
      </c>
      <c r="D100" s="238">
        <v>125.252</v>
      </c>
      <c r="E100" s="238">
        <v>43</v>
      </c>
      <c r="G100" s="238" t="s">
        <v>1517</v>
      </c>
      <c r="H100" s="238">
        <v>8</v>
      </c>
      <c r="I100" s="238">
        <v>22</v>
      </c>
      <c r="K100" s="238">
        <v>17200501</v>
      </c>
      <c r="M100" s="238">
        <v>2</v>
      </c>
      <c r="N100" s="238">
        <v>16</v>
      </c>
      <c r="O100" s="238">
        <v>2017</v>
      </c>
      <c r="P100" s="238" t="s">
        <v>384</v>
      </c>
      <c r="Q100" s="238">
        <v>17</v>
      </c>
      <c r="R100" s="238" t="s">
        <v>356</v>
      </c>
      <c r="S100" s="238">
        <v>5</v>
      </c>
      <c r="T100" s="238">
        <v>0</v>
      </c>
      <c r="U100" s="238">
        <v>2</v>
      </c>
      <c r="V100" s="238">
        <v>10</v>
      </c>
      <c r="W100" s="238">
        <v>10</v>
      </c>
      <c r="X100" s="238">
        <v>2</v>
      </c>
      <c r="Y100" s="238">
        <v>3</v>
      </c>
      <c r="Z100" s="238">
        <v>1</v>
      </c>
      <c r="AB100" s="238">
        <v>1</v>
      </c>
      <c r="AC100" s="238">
        <v>98</v>
      </c>
      <c r="AD100" s="238" t="s">
        <v>357</v>
      </c>
      <c r="AF100" s="238" t="s">
        <v>358</v>
      </c>
      <c r="AG100" s="238">
        <v>5</v>
      </c>
      <c r="AH100" s="238">
        <v>2</v>
      </c>
      <c r="AI100" s="238">
        <v>2</v>
      </c>
      <c r="AJ100" s="238">
        <v>4</v>
      </c>
      <c r="AK100" s="238">
        <v>21</v>
      </c>
      <c r="AL100" s="238">
        <v>36</v>
      </c>
      <c r="AM100" s="238" t="s">
        <v>354</v>
      </c>
      <c r="AN100" s="238">
        <v>5</v>
      </c>
      <c r="AO100" s="238">
        <v>68</v>
      </c>
      <c r="AS100" s="238">
        <v>14</v>
      </c>
      <c r="AT100" s="238">
        <v>9</v>
      </c>
      <c r="AU100" s="238">
        <v>65</v>
      </c>
      <c r="AV100" s="238">
        <v>11</v>
      </c>
      <c r="AW100" s="238">
        <v>21</v>
      </c>
      <c r="AX100" s="238">
        <v>2</v>
      </c>
      <c r="AY100" s="238">
        <v>2</v>
      </c>
      <c r="AZ100" s="238">
        <v>4</v>
      </c>
      <c r="BA100" s="238">
        <v>21</v>
      </c>
      <c r="BB100" s="238">
        <v>37</v>
      </c>
      <c r="BC100" s="238" t="s">
        <v>354</v>
      </c>
      <c r="BD100" s="238">
        <v>5</v>
      </c>
      <c r="BE100" s="238">
        <v>1</v>
      </c>
      <c r="BI100" s="238">
        <v>14</v>
      </c>
      <c r="BJ100" s="238">
        <v>9</v>
      </c>
      <c r="BK100" s="238">
        <v>65</v>
      </c>
      <c r="BL100" s="238">
        <v>11</v>
      </c>
      <c r="BM100" s="238">
        <v>21</v>
      </c>
      <c r="CT100" s="238">
        <v>417513.34349335497</v>
      </c>
      <c r="CU100" s="238">
        <v>4957713.9192278404</v>
      </c>
      <c r="CV100" s="238">
        <v>44.768061250000002</v>
      </c>
      <c r="CW100" s="238">
        <v>-94.042384369999994</v>
      </c>
      <c r="CX100" s="238" t="s">
        <v>359</v>
      </c>
      <c r="CY100" s="238" t="s">
        <v>1597</v>
      </c>
    </row>
    <row r="101" spans="1:103" x14ac:dyDescent="0.25">
      <c r="A101" s="238">
        <v>724595</v>
      </c>
      <c r="B101" s="238">
        <v>2</v>
      </c>
      <c r="C101" s="238">
        <v>212</v>
      </c>
      <c r="D101" s="238">
        <v>125.27200000000001</v>
      </c>
      <c r="E101" s="238">
        <v>43</v>
      </c>
      <c r="G101" s="238" t="s">
        <v>1517</v>
      </c>
      <c r="H101" s="238">
        <v>8</v>
      </c>
      <c r="I101" s="238">
        <v>22</v>
      </c>
      <c r="K101" s="238" t="s">
        <v>1598</v>
      </c>
      <c r="M101" s="238">
        <v>6</v>
      </c>
      <c r="N101" s="238">
        <v>4</v>
      </c>
      <c r="O101" s="238">
        <v>2019</v>
      </c>
      <c r="P101" s="238" t="s">
        <v>368</v>
      </c>
      <c r="Q101" s="238">
        <v>16</v>
      </c>
      <c r="R101" s="238" t="s">
        <v>356</v>
      </c>
      <c r="S101" s="238">
        <v>5</v>
      </c>
      <c r="T101" s="238">
        <v>0</v>
      </c>
      <c r="U101" s="238">
        <v>1</v>
      </c>
      <c r="W101" s="238">
        <v>32</v>
      </c>
      <c r="X101" s="238">
        <v>2</v>
      </c>
      <c r="Y101" s="238">
        <v>1</v>
      </c>
      <c r="Z101" s="238">
        <v>3</v>
      </c>
      <c r="AA101" s="238">
        <v>5</v>
      </c>
      <c r="AB101" s="238">
        <v>2</v>
      </c>
      <c r="AC101" s="238">
        <v>98</v>
      </c>
      <c r="AD101" s="238" t="s">
        <v>357</v>
      </c>
      <c r="AF101" s="238" t="s">
        <v>405</v>
      </c>
      <c r="AG101" s="238">
        <v>3</v>
      </c>
      <c r="AH101" s="238">
        <v>2</v>
      </c>
      <c r="AI101" s="238">
        <v>4</v>
      </c>
      <c r="AJ101" s="238">
        <v>4</v>
      </c>
      <c r="AK101" s="238">
        <v>21</v>
      </c>
      <c r="AL101" s="238">
        <v>51</v>
      </c>
      <c r="AM101" s="238" t="s">
        <v>363</v>
      </c>
      <c r="AN101" s="238">
        <v>5</v>
      </c>
      <c r="AO101" s="238">
        <v>72</v>
      </c>
      <c r="AP101" s="238">
        <v>70</v>
      </c>
      <c r="AS101" s="238">
        <v>15</v>
      </c>
      <c r="AT101" s="238">
        <v>98</v>
      </c>
      <c r="AU101" s="238">
        <v>65</v>
      </c>
      <c r="AV101" s="238">
        <v>11</v>
      </c>
      <c r="AW101" s="238">
        <v>21</v>
      </c>
      <c r="CT101" s="238">
        <v>417549.389111417</v>
      </c>
      <c r="CU101" s="238">
        <v>4957733.4765533302</v>
      </c>
      <c r="CV101" s="238">
        <v>44.768241439999997</v>
      </c>
      <c r="CW101" s="238">
        <v>-94.041932099999997</v>
      </c>
      <c r="CX101" s="238" t="s">
        <v>359</v>
      </c>
      <c r="CY101" s="238" t="s">
        <v>1599</v>
      </c>
    </row>
    <row r="102" spans="1:103" x14ac:dyDescent="0.25">
      <c r="A102" s="238">
        <v>748236</v>
      </c>
      <c r="B102" s="238">
        <v>2</v>
      </c>
      <c r="C102" s="238">
        <v>212</v>
      </c>
      <c r="D102" s="238">
        <v>125.318</v>
      </c>
      <c r="E102" s="238">
        <v>43</v>
      </c>
      <c r="G102" s="238" t="s">
        <v>1517</v>
      </c>
      <c r="H102" s="238">
        <v>8</v>
      </c>
      <c r="I102" s="238">
        <v>22</v>
      </c>
      <c r="K102" s="238">
        <v>19202364</v>
      </c>
      <c r="M102" s="238">
        <v>9</v>
      </c>
      <c r="N102" s="238">
        <v>10</v>
      </c>
      <c r="O102" s="238">
        <v>2019</v>
      </c>
      <c r="P102" s="238" t="s">
        <v>368</v>
      </c>
      <c r="Q102" s="238">
        <v>6</v>
      </c>
      <c r="R102" s="238" t="s">
        <v>356</v>
      </c>
      <c r="S102" s="238">
        <v>1</v>
      </c>
      <c r="T102" s="238">
        <v>1</v>
      </c>
      <c r="U102" s="238">
        <v>2</v>
      </c>
      <c r="V102" s="238">
        <v>5</v>
      </c>
      <c r="W102" s="238">
        <v>10</v>
      </c>
      <c r="X102" s="238">
        <v>3</v>
      </c>
      <c r="Y102" s="238">
        <v>4</v>
      </c>
      <c r="Z102" s="238">
        <v>90</v>
      </c>
      <c r="AB102" s="238">
        <v>2</v>
      </c>
      <c r="AC102" s="238">
        <v>98</v>
      </c>
      <c r="AD102" s="238" t="s">
        <v>357</v>
      </c>
      <c r="AF102" s="238" t="s">
        <v>405</v>
      </c>
      <c r="AG102" s="238">
        <v>10</v>
      </c>
      <c r="AH102" s="238">
        <v>2</v>
      </c>
      <c r="AI102" s="238">
        <v>2</v>
      </c>
      <c r="AJ102" s="238">
        <v>2</v>
      </c>
      <c r="AK102" s="238">
        <v>21</v>
      </c>
      <c r="AL102" s="238">
        <v>67</v>
      </c>
      <c r="AM102" s="238" t="s">
        <v>363</v>
      </c>
      <c r="AN102" s="238">
        <v>5</v>
      </c>
      <c r="AO102" s="238">
        <v>2</v>
      </c>
      <c r="AS102" s="238">
        <v>12</v>
      </c>
      <c r="AT102" s="238">
        <v>23</v>
      </c>
      <c r="AU102" s="238">
        <v>30</v>
      </c>
      <c r="AV102" s="238">
        <v>11</v>
      </c>
      <c r="AW102" s="238">
        <v>21</v>
      </c>
      <c r="AX102" s="238">
        <v>2</v>
      </c>
      <c r="AY102" s="238">
        <v>49</v>
      </c>
      <c r="AZ102" s="238">
        <v>4</v>
      </c>
      <c r="BA102" s="238">
        <v>21</v>
      </c>
      <c r="BB102" s="238">
        <v>59</v>
      </c>
      <c r="BC102" s="238" t="s">
        <v>354</v>
      </c>
      <c r="BD102" s="238">
        <v>5</v>
      </c>
      <c r="BE102" s="238">
        <v>1</v>
      </c>
      <c r="BI102" s="238">
        <v>14</v>
      </c>
      <c r="BJ102" s="238">
        <v>9</v>
      </c>
      <c r="BK102" s="238">
        <v>65</v>
      </c>
      <c r="BL102" s="238">
        <v>11</v>
      </c>
      <c r="BM102" s="238">
        <v>21</v>
      </c>
      <c r="CT102" s="238">
        <v>417623.41038015502</v>
      </c>
      <c r="CU102" s="238">
        <v>4957730.8525950396</v>
      </c>
      <c r="CV102" s="238">
        <v>44.768226349999999</v>
      </c>
      <c r="CW102" s="238">
        <v>-94.040996419999999</v>
      </c>
      <c r="CX102" s="238" t="s">
        <v>359</v>
      </c>
      <c r="CY102" s="238" t="s">
        <v>1600</v>
      </c>
    </row>
    <row r="103" spans="1:103" x14ac:dyDescent="0.25">
      <c r="A103" s="238">
        <v>671506</v>
      </c>
      <c r="B103" s="238">
        <v>2</v>
      </c>
      <c r="C103" s="238">
        <v>212</v>
      </c>
      <c r="D103" s="238">
        <v>125.34</v>
      </c>
      <c r="E103" s="238">
        <v>43</v>
      </c>
      <c r="G103" s="238" t="s">
        <v>1517</v>
      </c>
      <c r="H103" s="238">
        <v>8</v>
      </c>
      <c r="I103" s="238">
        <v>22</v>
      </c>
      <c r="K103" s="238">
        <v>18203194</v>
      </c>
      <c r="M103" s="238">
        <v>12</v>
      </c>
      <c r="N103" s="238">
        <v>27</v>
      </c>
      <c r="O103" s="238">
        <v>2018</v>
      </c>
      <c r="P103" s="238" t="s">
        <v>384</v>
      </c>
      <c r="Q103" s="238">
        <v>7</v>
      </c>
      <c r="R103" s="238" t="s">
        <v>369</v>
      </c>
      <c r="S103" s="238">
        <v>5</v>
      </c>
      <c r="T103" s="238">
        <v>0</v>
      </c>
      <c r="U103" s="238">
        <v>1</v>
      </c>
      <c r="W103" s="238">
        <v>32</v>
      </c>
      <c r="X103" s="238">
        <v>3</v>
      </c>
      <c r="Y103" s="238">
        <v>1</v>
      </c>
      <c r="Z103" s="238">
        <v>2</v>
      </c>
      <c r="AA103" s="238">
        <v>3</v>
      </c>
      <c r="AB103" s="238">
        <v>2</v>
      </c>
      <c r="AC103" s="238">
        <v>98</v>
      </c>
      <c r="AD103" s="238" t="s">
        <v>357</v>
      </c>
      <c r="AF103" s="238" t="s">
        <v>358</v>
      </c>
      <c r="AG103" s="238">
        <v>3</v>
      </c>
      <c r="AH103" s="238">
        <v>2</v>
      </c>
      <c r="AI103" s="238">
        <v>4</v>
      </c>
      <c r="AJ103" s="238">
        <v>3</v>
      </c>
      <c r="AK103" s="238">
        <v>21</v>
      </c>
      <c r="AL103" s="238">
        <v>30</v>
      </c>
      <c r="AM103" s="238" t="s">
        <v>363</v>
      </c>
      <c r="AN103" s="238">
        <v>5</v>
      </c>
      <c r="AO103" s="238">
        <v>1</v>
      </c>
      <c r="AS103" s="238">
        <v>14</v>
      </c>
      <c r="AT103" s="238">
        <v>9</v>
      </c>
      <c r="AU103" s="238">
        <v>65</v>
      </c>
      <c r="AV103" s="238">
        <v>11</v>
      </c>
      <c r="AW103" s="238">
        <v>21</v>
      </c>
      <c r="CT103" s="238">
        <v>417653.04377275502</v>
      </c>
      <c r="CU103" s="238">
        <v>4957701.2192024402</v>
      </c>
      <c r="CV103" s="238">
        <v>44.767963039999998</v>
      </c>
      <c r="CW103" s="238">
        <v>-94.040617209999994</v>
      </c>
      <c r="CX103" s="238" t="s">
        <v>391</v>
      </c>
      <c r="CY103" s="238" t="s">
        <v>1601</v>
      </c>
    </row>
    <row r="104" spans="1:103" x14ac:dyDescent="0.25">
      <c r="A104" s="238">
        <v>10926857</v>
      </c>
      <c r="B104" s="238">
        <v>2</v>
      </c>
      <c r="C104" s="238">
        <v>212</v>
      </c>
      <c r="D104" s="238">
        <v>125.346</v>
      </c>
      <c r="E104" s="238">
        <v>43</v>
      </c>
      <c r="F104" s="238" t="s">
        <v>1602</v>
      </c>
      <c r="H104" s="238">
        <v>8</v>
      </c>
      <c r="I104" s="238">
        <v>22</v>
      </c>
      <c r="L104" s="238">
        <v>140300049</v>
      </c>
      <c r="M104" s="238">
        <v>12</v>
      </c>
      <c r="N104" s="238">
        <v>28</v>
      </c>
      <c r="O104" s="238">
        <v>2013</v>
      </c>
      <c r="P104" s="238" t="s">
        <v>364</v>
      </c>
      <c r="Q104" s="238">
        <v>11</v>
      </c>
      <c r="S104" s="238">
        <v>5</v>
      </c>
      <c r="T104" s="238">
        <v>0</v>
      </c>
      <c r="U104" s="238">
        <v>1</v>
      </c>
      <c r="V104" s="238">
        <v>8</v>
      </c>
      <c r="W104" s="238">
        <v>16</v>
      </c>
      <c r="Y104" s="238">
        <v>1</v>
      </c>
      <c r="Z104" s="238">
        <v>1</v>
      </c>
      <c r="AB104" s="238">
        <v>1</v>
      </c>
      <c r="AC104" s="238">
        <v>98</v>
      </c>
      <c r="AF104" s="238" t="s">
        <v>358</v>
      </c>
      <c r="AG104" s="238">
        <v>4</v>
      </c>
      <c r="AH104" s="238">
        <v>2</v>
      </c>
      <c r="AI104" s="238">
        <v>4</v>
      </c>
      <c r="AJ104" s="238">
        <v>3</v>
      </c>
      <c r="AK104" s="238">
        <v>21</v>
      </c>
      <c r="AL104" s="238">
        <v>54</v>
      </c>
      <c r="AM104" s="238" t="s">
        <v>354</v>
      </c>
      <c r="AT104" s="238">
        <v>98</v>
      </c>
      <c r="AU104" s="238">
        <v>65</v>
      </c>
      <c r="CT104" s="238">
        <v>417662</v>
      </c>
      <c r="CU104" s="238">
        <v>4957702</v>
      </c>
      <c r="CV104" s="238">
        <v>44.767969000000001</v>
      </c>
      <c r="CW104" s="238">
        <v>-94.040499199999999</v>
      </c>
      <c r="CX104" s="238" t="s">
        <v>359</v>
      </c>
    </row>
    <row r="105" spans="1:103" x14ac:dyDescent="0.25">
      <c r="A105" s="238">
        <v>10971844</v>
      </c>
      <c r="B105" s="238">
        <v>2</v>
      </c>
      <c r="C105" s="238">
        <v>212</v>
      </c>
      <c r="D105" s="238">
        <v>125.346</v>
      </c>
      <c r="E105" s="238">
        <v>43</v>
      </c>
      <c r="G105" s="238" t="s">
        <v>1517</v>
      </c>
      <c r="H105" s="238">
        <v>8</v>
      </c>
      <c r="I105" s="238">
        <v>22</v>
      </c>
      <c r="K105" s="238">
        <v>14200187</v>
      </c>
      <c r="L105" s="238">
        <v>140920161</v>
      </c>
      <c r="M105" s="238">
        <v>2</v>
      </c>
      <c r="N105" s="238">
        <v>3</v>
      </c>
      <c r="O105" s="238">
        <v>2014</v>
      </c>
      <c r="P105" s="238" t="s">
        <v>361</v>
      </c>
      <c r="Q105" s="238">
        <v>5</v>
      </c>
      <c r="R105" s="238" t="s">
        <v>356</v>
      </c>
      <c r="S105" s="238">
        <v>3</v>
      </c>
      <c r="T105" s="238">
        <v>0</v>
      </c>
      <c r="U105" s="238">
        <v>2</v>
      </c>
      <c r="V105" s="238">
        <v>3</v>
      </c>
      <c r="W105" s="238">
        <v>10</v>
      </c>
      <c r="X105" s="238">
        <v>4</v>
      </c>
      <c r="Y105" s="238">
        <v>4</v>
      </c>
      <c r="Z105" s="238">
        <v>1</v>
      </c>
      <c r="AB105" s="238">
        <v>1</v>
      </c>
      <c r="AC105" s="238">
        <v>98</v>
      </c>
      <c r="AD105" s="238" t="s">
        <v>376</v>
      </c>
      <c r="AE105" s="238" t="s">
        <v>1603</v>
      </c>
      <c r="AF105" s="238" t="s">
        <v>358</v>
      </c>
      <c r="AG105" s="238">
        <v>9</v>
      </c>
      <c r="AH105" s="238">
        <v>2</v>
      </c>
      <c r="AI105" s="238">
        <v>2</v>
      </c>
      <c r="AJ105" s="238">
        <v>4</v>
      </c>
      <c r="AK105" s="238">
        <v>21</v>
      </c>
      <c r="AL105" s="238">
        <v>51</v>
      </c>
      <c r="AM105" s="238" t="s">
        <v>354</v>
      </c>
      <c r="AN105" s="238">
        <v>5</v>
      </c>
      <c r="AO105" s="238">
        <v>1</v>
      </c>
      <c r="AS105" s="238">
        <v>4</v>
      </c>
      <c r="AT105" s="238">
        <v>22</v>
      </c>
      <c r="AU105" s="238">
        <v>65</v>
      </c>
      <c r="AV105" s="238">
        <v>11</v>
      </c>
      <c r="AW105" s="238">
        <v>21</v>
      </c>
      <c r="AX105" s="238">
        <v>2</v>
      </c>
      <c r="AY105" s="238">
        <v>2</v>
      </c>
      <c r="AZ105" s="238">
        <v>1</v>
      </c>
      <c r="BA105" s="238">
        <v>24</v>
      </c>
      <c r="BB105" s="238">
        <v>22</v>
      </c>
      <c r="BC105" s="238" t="s">
        <v>354</v>
      </c>
      <c r="BD105" s="238">
        <v>5</v>
      </c>
      <c r="BE105" s="238">
        <v>2</v>
      </c>
      <c r="BI105" s="238">
        <v>4</v>
      </c>
      <c r="BJ105" s="238">
        <v>22</v>
      </c>
      <c r="BK105" s="238">
        <v>65</v>
      </c>
      <c r="BL105" s="238">
        <v>11</v>
      </c>
      <c r="BM105" s="238">
        <v>21</v>
      </c>
      <c r="CT105" s="238">
        <v>417662</v>
      </c>
      <c r="CU105" s="238">
        <v>4957702</v>
      </c>
      <c r="CV105" s="238">
        <v>44.767969000000001</v>
      </c>
      <c r="CW105" s="238">
        <v>-94.040499199999999</v>
      </c>
      <c r="CX105" s="238" t="s">
        <v>359</v>
      </c>
      <c r="CY105" s="238" t="s">
        <v>1604</v>
      </c>
    </row>
    <row r="106" spans="1:103" x14ac:dyDescent="0.25">
      <c r="A106" s="238">
        <v>802587</v>
      </c>
      <c r="B106" s="238">
        <v>2</v>
      </c>
      <c r="C106" s="238">
        <v>212</v>
      </c>
      <c r="D106" s="238">
        <v>125.355</v>
      </c>
      <c r="E106" s="238">
        <v>43</v>
      </c>
      <c r="F106" s="238" t="s">
        <v>1602</v>
      </c>
      <c r="H106" s="238">
        <v>8</v>
      </c>
      <c r="I106" s="238">
        <v>22</v>
      </c>
      <c r="K106" s="238">
        <v>20200641</v>
      </c>
      <c r="L106" s="238">
        <v>200650177</v>
      </c>
      <c r="M106" s="238">
        <v>3</v>
      </c>
      <c r="N106" s="238">
        <v>5</v>
      </c>
      <c r="O106" s="238">
        <v>2020</v>
      </c>
      <c r="P106" s="238" t="s">
        <v>384</v>
      </c>
      <c r="Q106" s="238">
        <v>14</v>
      </c>
      <c r="R106" s="238">
        <v>98</v>
      </c>
      <c r="S106" s="238">
        <v>5</v>
      </c>
      <c r="T106" s="238">
        <v>0</v>
      </c>
      <c r="U106" s="238">
        <v>2</v>
      </c>
      <c r="V106" s="238">
        <v>10</v>
      </c>
      <c r="W106" s="238">
        <v>10</v>
      </c>
      <c r="X106" s="238">
        <v>4</v>
      </c>
      <c r="Y106" s="238">
        <v>1</v>
      </c>
      <c r="Z106" s="238">
        <v>2</v>
      </c>
      <c r="AB106" s="238">
        <v>2</v>
      </c>
      <c r="AC106" s="238">
        <v>98</v>
      </c>
      <c r="AD106" s="238" t="s">
        <v>357</v>
      </c>
      <c r="AF106" s="238" t="s">
        <v>405</v>
      </c>
      <c r="AG106" s="238">
        <v>5</v>
      </c>
      <c r="AH106" s="238">
        <v>2</v>
      </c>
      <c r="AI106" s="238">
        <v>2</v>
      </c>
      <c r="AJ106" s="238">
        <v>2</v>
      </c>
      <c r="AK106" s="238">
        <v>23</v>
      </c>
      <c r="AL106" s="238">
        <v>21</v>
      </c>
      <c r="AM106" s="238" t="s">
        <v>354</v>
      </c>
      <c r="AN106" s="238">
        <v>5</v>
      </c>
      <c r="AO106" s="238">
        <v>68</v>
      </c>
      <c r="AS106" s="238">
        <v>12</v>
      </c>
      <c r="AT106" s="238">
        <v>23</v>
      </c>
      <c r="AU106" s="238">
        <v>30</v>
      </c>
      <c r="AV106" s="238">
        <v>11</v>
      </c>
      <c r="AW106" s="238">
        <v>21</v>
      </c>
      <c r="AX106" s="238">
        <v>2</v>
      </c>
      <c r="AY106" s="238">
        <v>49</v>
      </c>
      <c r="AZ106" s="238">
        <v>2</v>
      </c>
      <c r="BA106" s="238">
        <v>23</v>
      </c>
      <c r="BB106" s="238">
        <v>34</v>
      </c>
      <c r="BC106" s="238" t="s">
        <v>354</v>
      </c>
      <c r="BD106" s="238">
        <v>5</v>
      </c>
      <c r="BE106" s="238">
        <v>1</v>
      </c>
      <c r="BI106" s="238">
        <v>12</v>
      </c>
      <c r="BJ106" s="238">
        <v>23</v>
      </c>
      <c r="BK106" s="238">
        <v>30</v>
      </c>
      <c r="BL106" s="238">
        <v>11</v>
      </c>
      <c r="BM106" s="238">
        <v>21</v>
      </c>
      <c r="CT106" s="238">
        <v>417682.67716535501</v>
      </c>
      <c r="CU106" s="238">
        <v>4957735.0859368397</v>
      </c>
      <c r="CV106" s="238">
        <v>44.76827128</v>
      </c>
      <c r="CW106" s="238">
        <v>-94.040248270000006</v>
      </c>
      <c r="CX106" s="238" t="s">
        <v>359</v>
      </c>
      <c r="CY106" s="238" t="s">
        <v>1605</v>
      </c>
    </row>
    <row r="107" spans="1:103" x14ac:dyDescent="0.25">
      <c r="A107" s="238">
        <v>754012</v>
      </c>
      <c r="B107" s="238">
        <v>2</v>
      </c>
      <c r="C107" s="238">
        <v>212</v>
      </c>
      <c r="D107" s="238">
        <v>125.364</v>
      </c>
      <c r="E107" s="238">
        <v>43</v>
      </c>
      <c r="F107" s="238" t="s">
        <v>1602</v>
      </c>
      <c r="H107" s="238">
        <v>8</v>
      </c>
      <c r="I107" s="238">
        <v>22</v>
      </c>
      <c r="K107" s="238">
        <v>19202630</v>
      </c>
      <c r="M107" s="238">
        <v>10</v>
      </c>
      <c r="N107" s="238">
        <v>12</v>
      </c>
      <c r="O107" s="238">
        <v>2019</v>
      </c>
      <c r="P107" s="238" t="s">
        <v>364</v>
      </c>
      <c r="Q107" s="238">
        <v>9</v>
      </c>
      <c r="R107" s="238" t="s">
        <v>369</v>
      </c>
      <c r="S107" s="238">
        <v>5</v>
      </c>
      <c r="T107" s="238">
        <v>0</v>
      </c>
      <c r="U107" s="238">
        <v>1</v>
      </c>
      <c r="W107" s="238">
        <v>32</v>
      </c>
      <c r="X107" s="238">
        <v>28</v>
      </c>
      <c r="Y107" s="238">
        <v>1</v>
      </c>
      <c r="Z107" s="238">
        <v>7</v>
      </c>
      <c r="AB107" s="238">
        <v>2</v>
      </c>
      <c r="AC107" s="238">
        <v>98</v>
      </c>
      <c r="AD107" s="238" t="s">
        <v>357</v>
      </c>
      <c r="AF107" s="238" t="s">
        <v>358</v>
      </c>
      <c r="AG107" s="238">
        <v>3</v>
      </c>
      <c r="AH107" s="238">
        <v>2</v>
      </c>
      <c r="AI107" s="238">
        <v>48</v>
      </c>
      <c r="AJ107" s="238">
        <v>3</v>
      </c>
      <c r="AK107" s="238">
        <v>27</v>
      </c>
      <c r="AL107" s="238">
        <v>38</v>
      </c>
      <c r="AM107" s="238" t="s">
        <v>354</v>
      </c>
      <c r="AN107" s="238">
        <v>5</v>
      </c>
      <c r="AO107" s="238">
        <v>71</v>
      </c>
      <c r="AS107" s="238">
        <v>14</v>
      </c>
      <c r="AT107" s="238">
        <v>98</v>
      </c>
      <c r="AU107" s="238">
        <v>65</v>
      </c>
      <c r="AV107" s="238">
        <v>11</v>
      </c>
      <c r="AW107" s="238">
        <v>21</v>
      </c>
      <c r="CT107" s="238">
        <v>417691.14384895499</v>
      </c>
      <c r="CU107" s="238">
        <v>4957705.4525442403</v>
      </c>
      <c r="CV107" s="238">
        <v>44.768005530000003</v>
      </c>
      <c r="CW107" s="238">
        <v>-94.040136509999996</v>
      </c>
      <c r="CX107" s="238" t="s">
        <v>359</v>
      </c>
      <c r="CY107" s="238" t="s">
        <v>1606</v>
      </c>
    </row>
    <row r="108" spans="1:103" x14ac:dyDescent="0.25">
      <c r="A108" s="238">
        <v>412685</v>
      </c>
      <c r="B108" s="238">
        <v>2</v>
      </c>
      <c r="C108" s="238">
        <v>212</v>
      </c>
      <c r="D108" s="238">
        <v>125.404</v>
      </c>
      <c r="E108" s="238">
        <v>43</v>
      </c>
      <c r="F108" s="238" t="s">
        <v>1602</v>
      </c>
      <c r="H108" s="238">
        <v>8</v>
      </c>
      <c r="I108" s="238">
        <v>22</v>
      </c>
      <c r="K108" s="238">
        <v>17200089</v>
      </c>
      <c r="M108" s="238">
        <v>1</v>
      </c>
      <c r="N108" s="238">
        <v>9</v>
      </c>
      <c r="O108" s="238">
        <v>2017</v>
      </c>
      <c r="P108" s="238" t="s">
        <v>361</v>
      </c>
      <c r="Q108" s="238">
        <v>13</v>
      </c>
      <c r="R108" s="238" t="s">
        <v>356</v>
      </c>
      <c r="S108" s="238">
        <v>5</v>
      </c>
      <c r="T108" s="238">
        <v>0</v>
      </c>
      <c r="U108" s="238">
        <v>1</v>
      </c>
      <c r="W108" s="238">
        <v>30</v>
      </c>
      <c r="X108" s="238">
        <v>3</v>
      </c>
      <c r="Y108" s="238">
        <v>1</v>
      </c>
      <c r="Z108" s="238">
        <v>4</v>
      </c>
      <c r="AB108" s="238">
        <v>3</v>
      </c>
      <c r="AC108" s="238">
        <v>98</v>
      </c>
      <c r="AD108" s="238" t="s">
        <v>357</v>
      </c>
      <c r="AF108" s="238" t="s">
        <v>405</v>
      </c>
      <c r="AG108" s="238">
        <v>3</v>
      </c>
      <c r="AH108" s="238">
        <v>2</v>
      </c>
      <c r="AI108" s="238">
        <v>2</v>
      </c>
      <c r="AJ108" s="238">
        <v>4</v>
      </c>
      <c r="AK108" s="238">
        <v>21</v>
      </c>
      <c r="AL108" s="238">
        <v>24</v>
      </c>
      <c r="AM108" s="238" t="s">
        <v>354</v>
      </c>
      <c r="AN108" s="238">
        <v>5</v>
      </c>
      <c r="AO108" s="238">
        <v>70</v>
      </c>
      <c r="AS108" s="238">
        <v>15</v>
      </c>
      <c r="AT108" s="238">
        <v>9</v>
      </c>
      <c r="AU108" s="238">
        <v>65</v>
      </c>
      <c r="AV108" s="238">
        <v>11</v>
      </c>
      <c r="AW108" s="238">
        <v>21</v>
      </c>
      <c r="CT108" s="238">
        <v>417725.01058335498</v>
      </c>
      <c r="CU108" s="238">
        <v>4957730.8525950396</v>
      </c>
      <c r="CV108" s="238">
        <v>44.76823804</v>
      </c>
      <c r="CW108" s="238">
        <v>-94.039712710000003</v>
      </c>
      <c r="CX108" s="238" t="s">
        <v>359</v>
      </c>
      <c r="CY108" s="238" t="s">
        <v>1607</v>
      </c>
    </row>
    <row r="109" spans="1:103" x14ac:dyDescent="0.25">
      <c r="A109" s="238">
        <v>10899757</v>
      </c>
      <c r="B109" s="238">
        <v>2</v>
      </c>
      <c r="C109" s="238">
        <v>212</v>
      </c>
      <c r="D109" s="238">
        <v>125.592</v>
      </c>
      <c r="E109" s="238">
        <v>43</v>
      </c>
      <c r="G109" s="238" t="s">
        <v>1475</v>
      </c>
      <c r="H109" s="238">
        <v>8</v>
      </c>
      <c r="I109" s="238">
        <v>22</v>
      </c>
      <c r="K109" s="238">
        <v>13201148</v>
      </c>
      <c r="L109" s="238">
        <v>132630189</v>
      </c>
      <c r="M109" s="238">
        <v>9</v>
      </c>
      <c r="N109" s="238">
        <v>16</v>
      </c>
      <c r="O109" s="238">
        <v>2013</v>
      </c>
      <c r="P109" s="238" t="s">
        <v>361</v>
      </c>
      <c r="Q109" s="238">
        <v>15</v>
      </c>
      <c r="R109" s="238" t="s">
        <v>369</v>
      </c>
      <c r="S109" s="238">
        <v>1</v>
      </c>
      <c r="T109" s="238">
        <v>1</v>
      </c>
      <c r="U109" s="238">
        <v>2</v>
      </c>
      <c r="V109" s="238">
        <v>1</v>
      </c>
      <c r="W109" s="238">
        <v>10</v>
      </c>
      <c r="X109" s="238">
        <v>4</v>
      </c>
      <c r="Y109" s="238">
        <v>1</v>
      </c>
      <c r="Z109" s="238">
        <v>1</v>
      </c>
      <c r="AB109" s="238">
        <v>1</v>
      </c>
      <c r="AC109" s="238">
        <v>2</v>
      </c>
      <c r="AD109" s="238">
        <v>212</v>
      </c>
      <c r="AE109" s="238" t="s">
        <v>1608</v>
      </c>
      <c r="AF109" s="238" t="s">
        <v>358</v>
      </c>
      <c r="AG109" s="238">
        <v>7</v>
      </c>
      <c r="AH109" s="238">
        <v>2</v>
      </c>
      <c r="AI109" s="238">
        <v>3</v>
      </c>
      <c r="AJ109" s="238">
        <v>3</v>
      </c>
      <c r="AK109" s="238">
        <v>27</v>
      </c>
      <c r="AL109" s="238">
        <v>26</v>
      </c>
      <c r="AM109" s="238" t="s">
        <v>354</v>
      </c>
      <c r="AN109" s="238">
        <v>5</v>
      </c>
      <c r="AO109" s="238">
        <v>15</v>
      </c>
      <c r="AS109" s="238">
        <v>3</v>
      </c>
      <c r="AT109" s="238">
        <v>2</v>
      </c>
      <c r="AU109" s="238">
        <v>65</v>
      </c>
      <c r="AV109" s="238">
        <v>11</v>
      </c>
      <c r="AW109" s="238">
        <v>21</v>
      </c>
      <c r="AX109" s="238">
        <v>2</v>
      </c>
      <c r="AY109" s="238">
        <v>2</v>
      </c>
      <c r="AZ109" s="238">
        <v>3</v>
      </c>
      <c r="BA109" s="238">
        <v>26</v>
      </c>
      <c r="BB109" s="238">
        <v>60</v>
      </c>
      <c r="BC109" s="238" t="s">
        <v>363</v>
      </c>
      <c r="BD109" s="238">
        <v>5</v>
      </c>
      <c r="BE109" s="238">
        <v>1</v>
      </c>
      <c r="BI109" s="238">
        <v>3</v>
      </c>
      <c r="BJ109" s="238">
        <v>2</v>
      </c>
      <c r="BK109" s="238">
        <v>65</v>
      </c>
      <c r="BL109" s="238">
        <v>11</v>
      </c>
      <c r="BM109" s="238">
        <v>21</v>
      </c>
      <c r="CT109" s="238">
        <v>418059</v>
      </c>
      <c r="CU109" s="238">
        <v>4957697</v>
      </c>
      <c r="CV109" s="238">
        <v>44.767971699999997</v>
      </c>
      <c r="CW109" s="238">
        <v>-94.0354861</v>
      </c>
      <c r="CX109" s="238" t="s">
        <v>359</v>
      </c>
      <c r="CY109" s="238" t="s">
        <v>1609</v>
      </c>
    </row>
    <row r="110" spans="1:103" x14ac:dyDescent="0.25">
      <c r="A110" s="238">
        <v>773558</v>
      </c>
      <c r="B110" s="238">
        <v>2</v>
      </c>
      <c r="C110" s="238">
        <v>212</v>
      </c>
      <c r="D110" s="238">
        <v>125.595</v>
      </c>
      <c r="E110" s="238">
        <v>43</v>
      </c>
      <c r="G110" s="238" t="s">
        <v>1517</v>
      </c>
      <c r="H110" s="238">
        <v>8</v>
      </c>
      <c r="I110" s="238">
        <v>22</v>
      </c>
      <c r="K110" s="238">
        <v>19203342</v>
      </c>
      <c r="M110" s="238">
        <v>12</v>
      </c>
      <c r="N110" s="238">
        <v>21</v>
      </c>
      <c r="O110" s="238">
        <v>2019</v>
      </c>
      <c r="P110" s="238" t="s">
        <v>364</v>
      </c>
      <c r="Q110" s="238">
        <v>12</v>
      </c>
      <c r="R110" s="238" t="s">
        <v>356</v>
      </c>
      <c r="S110" s="238">
        <v>4</v>
      </c>
      <c r="T110" s="238">
        <v>0</v>
      </c>
      <c r="U110" s="238">
        <v>2</v>
      </c>
      <c r="V110" s="238">
        <v>5</v>
      </c>
      <c r="W110" s="238">
        <v>10</v>
      </c>
      <c r="X110" s="238">
        <v>4</v>
      </c>
      <c r="Y110" s="238">
        <v>1</v>
      </c>
      <c r="Z110" s="238">
        <v>1</v>
      </c>
      <c r="AB110" s="238">
        <v>1</v>
      </c>
      <c r="AC110" s="238">
        <v>98</v>
      </c>
      <c r="AD110" s="238" t="s">
        <v>357</v>
      </c>
      <c r="AF110" s="238" t="s">
        <v>405</v>
      </c>
      <c r="AG110" s="238">
        <v>10</v>
      </c>
      <c r="AH110" s="238">
        <v>2</v>
      </c>
      <c r="AI110" s="238">
        <v>3</v>
      </c>
      <c r="AJ110" s="238">
        <v>2</v>
      </c>
      <c r="AK110" s="238">
        <v>21</v>
      </c>
      <c r="AL110" s="238">
        <v>63</v>
      </c>
      <c r="AM110" s="238" t="s">
        <v>354</v>
      </c>
      <c r="AN110" s="238">
        <v>5</v>
      </c>
      <c r="AO110" s="238">
        <v>2</v>
      </c>
      <c r="AS110" s="238">
        <v>12</v>
      </c>
      <c r="AT110" s="238">
        <v>23</v>
      </c>
      <c r="AU110" s="238">
        <v>55</v>
      </c>
      <c r="AV110" s="238">
        <v>11</v>
      </c>
      <c r="AW110" s="238">
        <v>21</v>
      </c>
      <c r="AX110" s="238">
        <v>2</v>
      </c>
      <c r="AY110" s="238">
        <v>4</v>
      </c>
      <c r="AZ110" s="238">
        <v>4</v>
      </c>
      <c r="BA110" s="238">
        <v>21</v>
      </c>
      <c r="BB110" s="238">
        <v>30</v>
      </c>
      <c r="BC110" s="238" t="s">
        <v>363</v>
      </c>
      <c r="BD110" s="238">
        <v>5</v>
      </c>
      <c r="BE110" s="238">
        <v>1</v>
      </c>
      <c r="BI110" s="238">
        <v>15</v>
      </c>
      <c r="BJ110" s="238">
        <v>98</v>
      </c>
      <c r="BK110" s="238">
        <v>65</v>
      </c>
      <c r="BL110" s="238">
        <v>11</v>
      </c>
      <c r="BM110" s="238">
        <v>21</v>
      </c>
      <c r="CT110" s="238">
        <v>418067.91126915597</v>
      </c>
      <c r="CU110" s="238">
        <v>4957726.6192532396</v>
      </c>
      <c r="CV110" s="238">
        <v>44.768239299999998</v>
      </c>
      <c r="CW110" s="238">
        <v>-94.035379480000003</v>
      </c>
      <c r="CX110" s="238" t="s">
        <v>359</v>
      </c>
      <c r="CY110" s="238" t="s">
        <v>1610</v>
      </c>
    </row>
    <row r="111" spans="1:103" x14ac:dyDescent="0.25">
      <c r="A111" s="238">
        <v>701379</v>
      </c>
      <c r="B111" s="238">
        <v>2</v>
      </c>
      <c r="C111" s="238">
        <v>212</v>
      </c>
      <c r="D111" s="238">
        <v>125.637</v>
      </c>
      <c r="E111" s="238">
        <v>43</v>
      </c>
      <c r="G111" s="238" t="s">
        <v>1517</v>
      </c>
      <c r="H111" s="238">
        <v>8</v>
      </c>
      <c r="I111" s="238">
        <v>22</v>
      </c>
      <c r="K111" s="238">
        <v>19201056</v>
      </c>
      <c r="M111" s="238">
        <v>4</v>
      </c>
      <c r="N111" s="238">
        <v>2</v>
      </c>
      <c r="O111" s="238">
        <v>2019</v>
      </c>
      <c r="P111" s="238" t="s">
        <v>368</v>
      </c>
      <c r="Q111" s="238">
        <v>17</v>
      </c>
      <c r="R111" s="238" t="s">
        <v>356</v>
      </c>
      <c r="S111" s="238">
        <v>5</v>
      </c>
      <c r="T111" s="238">
        <v>0</v>
      </c>
      <c r="U111" s="238">
        <v>1</v>
      </c>
      <c r="W111" s="238">
        <v>32</v>
      </c>
      <c r="X111" s="238">
        <v>3</v>
      </c>
      <c r="Y111" s="238">
        <v>1</v>
      </c>
      <c r="Z111" s="238">
        <v>1</v>
      </c>
      <c r="AA111" s="238">
        <v>8</v>
      </c>
      <c r="AB111" s="238">
        <v>1</v>
      </c>
      <c r="AC111" s="238">
        <v>98</v>
      </c>
      <c r="AD111" s="238" t="s">
        <v>357</v>
      </c>
      <c r="AF111" s="238" t="s">
        <v>405</v>
      </c>
      <c r="AG111" s="238">
        <v>3</v>
      </c>
      <c r="AH111" s="238">
        <v>2</v>
      </c>
      <c r="AI111" s="238">
        <v>4</v>
      </c>
      <c r="AJ111" s="238">
        <v>4</v>
      </c>
      <c r="AK111" s="238">
        <v>21</v>
      </c>
      <c r="AL111" s="238">
        <v>30</v>
      </c>
      <c r="AM111" s="238" t="s">
        <v>363</v>
      </c>
      <c r="AN111" s="238">
        <v>5</v>
      </c>
      <c r="AO111" s="238">
        <v>1</v>
      </c>
      <c r="AS111" s="238">
        <v>15</v>
      </c>
      <c r="AT111" s="238">
        <v>9</v>
      </c>
      <c r="AU111" s="238">
        <v>65</v>
      </c>
      <c r="AV111" s="238">
        <v>11</v>
      </c>
      <c r="AW111" s="238">
        <v>21</v>
      </c>
      <c r="CT111" s="238">
        <v>418135.64473795699</v>
      </c>
      <c r="CU111" s="238">
        <v>4957730.8525950396</v>
      </c>
      <c r="CV111" s="238">
        <v>44.768285159999998</v>
      </c>
      <c r="CW111" s="238">
        <v>-94.034524349999998</v>
      </c>
      <c r="CX111" s="238" t="s">
        <v>359</v>
      </c>
      <c r="CY111" s="238" t="s">
        <v>1611</v>
      </c>
    </row>
    <row r="112" spans="1:103" x14ac:dyDescent="0.25">
      <c r="A112" s="238">
        <v>523602</v>
      </c>
      <c r="B112" s="238">
        <v>2</v>
      </c>
      <c r="C112" s="238">
        <v>212</v>
      </c>
      <c r="D112" s="238">
        <v>125.645</v>
      </c>
      <c r="E112" s="238">
        <v>43</v>
      </c>
      <c r="G112" s="238" t="s">
        <v>1517</v>
      </c>
      <c r="H112" s="238">
        <v>8</v>
      </c>
      <c r="I112" s="238">
        <v>22</v>
      </c>
      <c r="K112" s="238">
        <v>17203204</v>
      </c>
      <c r="M112" s="238">
        <v>12</v>
      </c>
      <c r="N112" s="238">
        <v>10</v>
      </c>
      <c r="O112" s="238">
        <v>2017</v>
      </c>
      <c r="P112" s="238" t="s">
        <v>366</v>
      </c>
      <c r="Q112" s="238">
        <v>6</v>
      </c>
      <c r="R112" s="238" t="s">
        <v>356</v>
      </c>
      <c r="S112" s="238">
        <v>5</v>
      </c>
      <c r="T112" s="238">
        <v>0</v>
      </c>
      <c r="U112" s="238">
        <v>1</v>
      </c>
      <c r="W112" s="238">
        <v>48</v>
      </c>
      <c r="X112" s="238">
        <v>2</v>
      </c>
      <c r="Y112" s="238">
        <v>6</v>
      </c>
      <c r="Z112" s="238">
        <v>1</v>
      </c>
      <c r="AB112" s="238">
        <v>1</v>
      </c>
      <c r="AC112" s="238">
        <v>98</v>
      </c>
      <c r="AD112" s="238" t="s">
        <v>357</v>
      </c>
      <c r="AF112" s="238" t="s">
        <v>405</v>
      </c>
      <c r="AG112" s="238">
        <v>3</v>
      </c>
      <c r="AH112" s="238">
        <v>2</v>
      </c>
      <c r="AI112" s="238">
        <v>2</v>
      </c>
      <c r="AJ112" s="238">
        <v>4</v>
      </c>
      <c r="AK112" s="238">
        <v>21</v>
      </c>
      <c r="AL112" s="238">
        <v>44</v>
      </c>
      <c r="AM112" s="238" t="s">
        <v>354</v>
      </c>
      <c r="AN112" s="238">
        <v>5</v>
      </c>
      <c r="AO112" s="238">
        <v>62</v>
      </c>
      <c r="AP112" s="238">
        <v>74</v>
      </c>
      <c r="AS112" s="238">
        <v>14</v>
      </c>
      <c r="AT112" s="238">
        <v>9</v>
      </c>
      <c r="AU112" s="238">
        <v>65</v>
      </c>
      <c r="AV112" s="238">
        <v>11</v>
      </c>
      <c r="AW112" s="238">
        <v>21</v>
      </c>
      <c r="CT112" s="238">
        <v>418114.47802895698</v>
      </c>
      <c r="CU112" s="238">
        <v>4957739.3192786397</v>
      </c>
      <c r="CV112" s="238">
        <v>44.76835895</v>
      </c>
      <c r="CW112" s="238">
        <v>-94.034793149999999</v>
      </c>
      <c r="CX112" s="238" t="s">
        <v>359</v>
      </c>
      <c r="CY112" s="238" t="s">
        <v>1612</v>
      </c>
    </row>
    <row r="113" spans="1:103" x14ac:dyDescent="0.25">
      <c r="A113" s="238">
        <v>10715890</v>
      </c>
      <c r="B113" s="238">
        <v>2</v>
      </c>
      <c r="C113" s="238">
        <v>212</v>
      </c>
      <c r="D113" s="238">
        <v>125.69199999999999</v>
      </c>
      <c r="E113" s="238">
        <v>43</v>
      </c>
      <c r="G113" s="238" t="s">
        <v>1475</v>
      </c>
      <c r="H113" s="238">
        <v>8</v>
      </c>
      <c r="I113" s="238">
        <v>22</v>
      </c>
      <c r="K113" s="238">
        <v>11200006</v>
      </c>
      <c r="L113" s="238">
        <v>110050318</v>
      </c>
      <c r="M113" s="238">
        <v>1</v>
      </c>
      <c r="N113" s="238">
        <v>1</v>
      </c>
      <c r="O113" s="238">
        <v>2011</v>
      </c>
      <c r="P113" s="238" t="s">
        <v>364</v>
      </c>
      <c r="Q113" s="238">
        <v>11</v>
      </c>
      <c r="R113" s="238" t="s">
        <v>356</v>
      </c>
      <c r="S113" s="238">
        <v>5</v>
      </c>
      <c r="T113" s="238">
        <v>0</v>
      </c>
      <c r="U113" s="238">
        <v>1</v>
      </c>
      <c r="V113" s="238">
        <v>4</v>
      </c>
      <c r="W113" s="238">
        <v>83</v>
      </c>
      <c r="X113" s="238">
        <v>2</v>
      </c>
      <c r="Y113" s="238">
        <v>1</v>
      </c>
      <c r="Z113" s="238">
        <v>7</v>
      </c>
      <c r="AA113" s="238">
        <v>8</v>
      </c>
      <c r="AB113" s="238">
        <v>5</v>
      </c>
      <c r="AC113" s="238">
        <v>98</v>
      </c>
      <c r="AD113" s="238" t="s">
        <v>376</v>
      </c>
      <c r="AE113" s="238" t="s">
        <v>1613</v>
      </c>
      <c r="AF113" s="238" t="s">
        <v>358</v>
      </c>
      <c r="AG113" s="238">
        <v>3</v>
      </c>
      <c r="AH113" s="238">
        <v>2</v>
      </c>
      <c r="AI113" s="238">
        <v>3</v>
      </c>
      <c r="AJ113" s="238">
        <v>4</v>
      </c>
      <c r="AK113" s="238">
        <v>21</v>
      </c>
      <c r="AL113" s="238">
        <v>40</v>
      </c>
      <c r="AM113" s="238" t="s">
        <v>363</v>
      </c>
      <c r="AN113" s="238">
        <v>5</v>
      </c>
      <c r="AS113" s="238">
        <v>3</v>
      </c>
      <c r="AT113" s="238">
        <v>98</v>
      </c>
      <c r="AU113" s="238">
        <v>65</v>
      </c>
      <c r="AV113" s="238">
        <v>11</v>
      </c>
      <c r="AW113" s="238">
        <v>21</v>
      </c>
      <c r="CT113" s="238">
        <v>418220</v>
      </c>
      <c r="CU113" s="238">
        <v>4957695</v>
      </c>
      <c r="CV113" s="238">
        <v>44.7679738</v>
      </c>
      <c r="CW113" s="238">
        <v>-94.033453800000004</v>
      </c>
      <c r="CX113" s="238" t="s">
        <v>359</v>
      </c>
      <c r="CY113" s="238" t="s">
        <v>1614</v>
      </c>
    </row>
    <row r="114" spans="1:103" x14ac:dyDescent="0.25">
      <c r="A114" s="238">
        <v>415264</v>
      </c>
      <c r="B114" s="238">
        <v>2</v>
      </c>
      <c r="C114" s="238">
        <v>212</v>
      </c>
      <c r="D114" s="238">
        <v>125.759</v>
      </c>
      <c r="E114" s="238">
        <v>43</v>
      </c>
      <c r="G114" s="238" t="s">
        <v>1517</v>
      </c>
      <c r="H114" s="238">
        <v>8</v>
      </c>
      <c r="I114" s="238">
        <v>22</v>
      </c>
      <c r="K114" s="238">
        <v>17200099</v>
      </c>
      <c r="M114" s="238">
        <v>1</v>
      </c>
      <c r="N114" s="238">
        <v>9</v>
      </c>
      <c r="O114" s="238">
        <v>2017</v>
      </c>
      <c r="P114" s="238" t="s">
        <v>361</v>
      </c>
      <c r="Q114" s="238">
        <v>20</v>
      </c>
      <c r="R114" s="238" t="s">
        <v>369</v>
      </c>
      <c r="S114" s="238">
        <v>3</v>
      </c>
      <c r="T114" s="238">
        <v>0</v>
      </c>
      <c r="U114" s="238">
        <v>1</v>
      </c>
      <c r="W114" s="238">
        <v>83</v>
      </c>
      <c r="X114" s="238">
        <v>2</v>
      </c>
      <c r="Y114" s="238">
        <v>6</v>
      </c>
      <c r="Z114" s="238">
        <v>7</v>
      </c>
      <c r="AB114" s="238">
        <v>5</v>
      </c>
      <c r="AC114" s="238">
        <v>98</v>
      </c>
      <c r="AD114" s="238" t="s">
        <v>357</v>
      </c>
      <c r="AF114" s="238" t="s">
        <v>405</v>
      </c>
      <c r="AG114" s="238">
        <v>3</v>
      </c>
      <c r="AH114" s="238">
        <v>2</v>
      </c>
      <c r="AI114" s="238">
        <v>4</v>
      </c>
      <c r="AJ114" s="238">
        <v>3</v>
      </c>
      <c r="AK114" s="238">
        <v>21</v>
      </c>
      <c r="AL114" s="238">
        <v>25</v>
      </c>
      <c r="AM114" s="238" t="s">
        <v>363</v>
      </c>
      <c r="AN114" s="238">
        <v>5</v>
      </c>
      <c r="AO114" s="238">
        <v>72</v>
      </c>
      <c r="AS114" s="238">
        <v>14</v>
      </c>
      <c r="AT114" s="238">
        <v>98</v>
      </c>
      <c r="AU114" s="238">
        <v>65</v>
      </c>
      <c r="AV114" s="238">
        <v>11</v>
      </c>
      <c r="AW114" s="238">
        <v>21</v>
      </c>
      <c r="CT114" s="238">
        <v>418296.51172635698</v>
      </c>
      <c r="CU114" s="238">
        <v>4957709.6858860403</v>
      </c>
      <c r="CV114" s="238">
        <v>44.768113040000003</v>
      </c>
      <c r="CW114" s="238">
        <v>-94.032488400000005</v>
      </c>
      <c r="CX114" s="238" t="s">
        <v>359</v>
      </c>
      <c r="CY114" s="238" t="s">
        <v>1615</v>
      </c>
    </row>
    <row r="115" spans="1:103" x14ac:dyDescent="0.25">
      <c r="A115" s="238">
        <v>659974</v>
      </c>
      <c r="B115" s="238">
        <v>2</v>
      </c>
      <c r="C115" s="238">
        <v>212</v>
      </c>
      <c r="D115" s="238">
        <v>125.837</v>
      </c>
      <c r="E115" s="238">
        <v>43</v>
      </c>
      <c r="G115" s="238" t="s">
        <v>1517</v>
      </c>
      <c r="H115" s="238">
        <v>8</v>
      </c>
      <c r="I115" s="238">
        <v>22</v>
      </c>
      <c r="K115" s="238">
        <v>18202722</v>
      </c>
      <c r="M115" s="238">
        <v>11</v>
      </c>
      <c r="N115" s="238">
        <v>12</v>
      </c>
      <c r="O115" s="238">
        <v>2018</v>
      </c>
      <c r="P115" s="238" t="s">
        <v>361</v>
      </c>
      <c r="Q115" s="238">
        <v>12</v>
      </c>
      <c r="R115" s="238" t="s">
        <v>356</v>
      </c>
      <c r="S115" s="238">
        <v>5</v>
      </c>
      <c r="T115" s="238">
        <v>0</v>
      </c>
      <c r="U115" s="238">
        <v>2</v>
      </c>
      <c r="V115" s="238">
        <v>10</v>
      </c>
      <c r="W115" s="238">
        <v>10</v>
      </c>
      <c r="X115" s="238">
        <v>4</v>
      </c>
      <c r="Y115" s="238">
        <v>1</v>
      </c>
      <c r="Z115" s="238">
        <v>2</v>
      </c>
      <c r="AB115" s="238">
        <v>1</v>
      </c>
      <c r="AC115" s="238">
        <v>98</v>
      </c>
      <c r="AD115" s="238" t="s">
        <v>357</v>
      </c>
      <c r="AF115" s="238" t="s">
        <v>405</v>
      </c>
      <c r="AG115" s="238">
        <v>5</v>
      </c>
      <c r="AH115" s="238">
        <v>2</v>
      </c>
      <c r="AI115" s="238">
        <v>3</v>
      </c>
      <c r="AJ115" s="238">
        <v>4</v>
      </c>
      <c r="AK115" s="238">
        <v>24</v>
      </c>
      <c r="AL115" s="238">
        <v>27</v>
      </c>
      <c r="AM115" s="238" t="s">
        <v>363</v>
      </c>
      <c r="AN115" s="238">
        <v>5</v>
      </c>
      <c r="AO115" s="238">
        <v>68</v>
      </c>
      <c r="AP115" s="238">
        <v>10</v>
      </c>
      <c r="AS115" s="238">
        <v>15</v>
      </c>
      <c r="AT115" s="238">
        <v>22</v>
      </c>
      <c r="AU115" s="238">
        <v>65</v>
      </c>
      <c r="AV115" s="238">
        <v>11</v>
      </c>
      <c r="AW115" s="238">
        <v>21</v>
      </c>
      <c r="AX115" s="238">
        <v>2</v>
      </c>
      <c r="AY115" s="238">
        <v>49</v>
      </c>
      <c r="AZ115" s="238">
        <v>4</v>
      </c>
      <c r="BA115" s="238">
        <v>21</v>
      </c>
      <c r="BB115" s="238">
        <v>56</v>
      </c>
      <c r="BC115" s="238" t="s">
        <v>354</v>
      </c>
      <c r="BD115" s="238">
        <v>5</v>
      </c>
      <c r="BE115" s="238">
        <v>1</v>
      </c>
      <c r="BI115" s="238">
        <v>15</v>
      </c>
      <c r="BJ115" s="238">
        <v>98</v>
      </c>
      <c r="BK115" s="238">
        <v>65</v>
      </c>
      <c r="BL115" s="238">
        <v>11</v>
      </c>
      <c r="BM115" s="238">
        <v>21</v>
      </c>
      <c r="CT115" s="238">
        <v>418440.44534755801</v>
      </c>
      <c r="CU115" s="238">
        <v>4957722.3859114395</v>
      </c>
      <c r="CV115" s="238">
        <v>44.768243779999999</v>
      </c>
      <c r="CW115" s="238">
        <v>-94.030671839999997</v>
      </c>
      <c r="CX115" s="238" t="s">
        <v>359</v>
      </c>
      <c r="CY115" s="238" t="s">
        <v>1616</v>
      </c>
    </row>
    <row r="116" spans="1:103" x14ac:dyDescent="0.25">
      <c r="A116" s="238">
        <v>11045692</v>
      </c>
      <c r="B116" s="238">
        <v>2</v>
      </c>
      <c r="C116" s="238">
        <v>212</v>
      </c>
      <c r="D116" s="238">
        <v>125.84</v>
      </c>
      <c r="E116" s="238">
        <v>43</v>
      </c>
      <c r="G116" s="238" t="s">
        <v>1475</v>
      </c>
      <c r="H116" s="238">
        <v>8</v>
      </c>
      <c r="I116" s="238">
        <v>22</v>
      </c>
      <c r="K116" s="238">
        <v>15200232</v>
      </c>
      <c r="L116" s="238">
        <v>150350289</v>
      </c>
      <c r="M116" s="238">
        <v>2</v>
      </c>
      <c r="N116" s="238">
        <v>4</v>
      </c>
      <c r="O116" s="238">
        <v>2015</v>
      </c>
      <c r="P116" s="238" t="s">
        <v>355</v>
      </c>
      <c r="Q116" s="238">
        <v>8</v>
      </c>
      <c r="R116" s="238" t="s">
        <v>369</v>
      </c>
      <c r="S116" s="238">
        <v>5</v>
      </c>
      <c r="T116" s="238">
        <v>0</v>
      </c>
      <c r="U116" s="238">
        <v>1</v>
      </c>
      <c r="V116" s="238">
        <v>4</v>
      </c>
      <c r="W116" s="238">
        <v>32</v>
      </c>
      <c r="X116" s="238">
        <v>4</v>
      </c>
      <c r="Y116" s="238">
        <v>1</v>
      </c>
      <c r="Z116" s="238">
        <v>1</v>
      </c>
      <c r="AB116" s="238">
        <v>5</v>
      </c>
      <c r="AC116" s="238">
        <v>98</v>
      </c>
      <c r="AD116" s="238" t="s">
        <v>376</v>
      </c>
      <c r="AE116" s="238" t="s">
        <v>1617</v>
      </c>
      <c r="AF116" s="238" t="s">
        <v>358</v>
      </c>
      <c r="AG116" s="238">
        <v>3</v>
      </c>
      <c r="AH116" s="238">
        <v>2</v>
      </c>
      <c r="AI116" s="238">
        <v>3</v>
      </c>
      <c r="AJ116" s="238">
        <v>3</v>
      </c>
      <c r="AK116" s="238">
        <v>21</v>
      </c>
      <c r="AL116" s="238">
        <v>59</v>
      </c>
      <c r="AM116" s="238" t="s">
        <v>354</v>
      </c>
      <c r="AN116" s="238">
        <v>5</v>
      </c>
      <c r="AO116" s="238">
        <v>3</v>
      </c>
      <c r="AS116" s="238">
        <v>4</v>
      </c>
      <c r="AT116" s="238">
        <v>98</v>
      </c>
      <c r="AU116" s="238">
        <v>65</v>
      </c>
      <c r="AV116" s="238">
        <v>11</v>
      </c>
      <c r="AW116" s="238">
        <v>20</v>
      </c>
      <c r="CT116" s="238">
        <v>418458</v>
      </c>
      <c r="CU116" s="238">
        <v>4957692</v>
      </c>
      <c r="CV116" s="238">
        <v>44.7679768</v>
      </c>
      <c r="CW116" s="238">
        <v>-94.030446400000002</v>
      </c>
      <c r="CX116" s="238" t="s">
        <v>359</v>
      </c>
      <c r="CY116" s="238" t="s">
        <v>1618</v>
      </c>
    </row>
    <row r="117" spans="1:103" x14ac:dyDescent="0.25">
      <c r="A117" s="238">
        <v>10831950</v>
      </c>
      <c r="B117" s="238">
        <v>2</v>
      </c>
      <c r="C117" s="238">
        <v>212</v>
      </c>
      <c r="D117" s="238">
        <v>126.34</v>
      </c>
      <c r="E117" s="238">
        <v>43</v>
      </c>
      <c r="G117" s="238" t="s">
        <v>1475</v>
      </c>
      <c r="H117" s="238">
        <v>8</v>
      </c>
      <c r="I117" s="238">
        <v>22</v>
      </c>
      <c r="K117" s="238">
        <v>12201204</v>
      </c>
      <c r="L117" s="238">
        <v>123100171</v>
      </c>
      <c r="M117" s="238">
        <v>10</v>
      </c>
      <c r="N117" s="238">
        <v>31</v>
      </c>
      <c r="O117" s="238">
        <v>2012</v>
      </c>
      <c r="P117" s="238" t="s">
        <v>355</v>
      </c>
      <c r="Q117" s="238">
        <v>22</v>
      </c>
      <c r="R117" s="238" t="s">
        <v>356</v>
      </c>
      <c r="S117" s="238">
        <v>5</v>
      </c>
      <c r="T117" s="238">
        <v>0</v>
      </c>
      <c r="U117" s="238">
        <v>1</v>
      </c>
      <c r="V117" s="238">
        <v>8</v>
      </c>
      <c r="W117" s="238">
        <v>25</v>
      </c>
      <c r="X117" s="238">
        <v>2</v>
      </c>
      <c r="Y117" s="238">
        <v>6</v>
      </c>
      <c r="Z117" s="238">
        <v>1</v>
      </c>
      <c r="AB117" s="238">
        <v>8</v>
      </c>
      <c r="AC117" s="238">
        <v>98</v>
      </c>
      <c r="AD117" s="238">
        <v>212</v>
      </c>
      <c r="AE117" s="238" t="s">
        <v>1619</v>
      </c>
      <c r="AF117" s="238" t="s">
        <v>358</v>
      </c>
      <c r="AG117" s="238">
        <v>4</v>
      </c>
      <c r="AH117" s="238">
        <v>2</v>
      </c>
      <c r="AI117" s="238">
        <v>2</v>
      </c>
      <c r="AJ117" s="238">
        <v>4</v>
      </c>
      <c r="AK117" s="238">
        <v>21</v>
      </c>
      <c r="AL117" s="238">
        <v>24</v>
      </c>
      <c r="AM117" s="238" t="s">
        <v>363</v>
      </c>
      <c r="AN117" s="238">
        <v>5</v>
      </c>
      <c r="AO117" s="238">
        <v>1</v>
      </c>
      <c r="AS117" s="238">
        <v>4</v>
      </c>
      <c r="AT117" s="238">
        <v>98</v>
      </c>
      <c r="AU117" s="238">
        <v>65</v>
      </c>
      <c r="AV117" s="238">
        <v>11</v>
      </c>
      <c r="AW117" s="238">
        <v>21</v>
      </c>
      <c r="CT117" s="238">
        <v>419261</v>
      </c>
      <c r="CU117" s="238">
        <v>4957682</v>
      </c>
      <c r="CV117" s="238">
        <v>44.767969999999998</v>
      </c>
      <c r="CW117" s="238">
        <v>-94.020291299999997</v>
      </c>
      <c r="CX117" s="238" t="s">
        <v>359</v>
      </c>
      <c r="CY117" s="238" t="s">
        <v>1620</v>
      </c>
    </row>
    <row r="118" spans="1:103" x14ac:dyDescent="0.25">
      <c r="A118" s="238">
        <v>587771</v>
      </c>
      <c r="B118" s="238">
        <v>2</v>
      </c>
      <c r="C118" s="238">
        <v>212</v>
      </c>
      <c r="D118" s="238">
        <v>126.515</v>
      </c>
      <c r="E118" s="238">
        <v>43</v>
      </c>
      <c r="G118" s="238" t="s">
        <v>1517</v>
      </c>
      <c r="H118" s="238">
        <v>8</v>
      </c>
      <c r="I118" s="238">
        <v>22</v>
      </c>
      <c r="K118" s="238">
        <v>18003251</v>
      </c>
      <c r="M118" s="238">
        <v>4</v>
      </c>
      <c r="N118" s="238">
        <v>2</v>
      </c>
      <c r="O118" s="238">
        <v>2018</v>
      </c>
      <c r="P118" s="238" t="s">
        <v>361</v>
      </c>
      <c r="Q118" s="238">
        <v>18</v>
      </c>
      <c r="R118" s="238" t="s">
        <v>356</v>
      </c>
      <c r="S118" s="238">
        <v>5</v>
      </c>
      <c r="T118" s="238">
        <v>0</v>
      </c>
      <c r="U118" s="238">
        <v>1</v>
      </c>
      <c r="W118" s="238">
        <v>32</v>
      </c>
      <c r="X118" s="238">
        <v>2</v>
      </c>
      <c r="Y118" s="238">
        <v>1</v>
      </c>
      <c r="Z118" s="238">
        <v>4</v>
      </c>
      <c r="AA118" s="238">
        <v>2</v>
      </c>
      <c r="AB118" s="238">
        <v>2</v>
      </c>
      <c r="AC118" s="238">
        <v>98</v>
      </c>
      <c r="AD118" s="238" t="s">
        <v>357</v>
      </c>
      <c r="AF118" s="238" t="s">
        <v>405</v>
      </c>
      <c r="AG118" s="238">
        <v>3</v>
      </c>
      <c r="AH118" s="238">
        <v>2</v>
      </c>
      <c r="AI118" s="238">
        <v>2</v>
      </c>
      <c r="AJ118" s="238">
        <v>4</v>
      </c>
      <c r="AK118" s="238">
        <v>21</v>
      </c>
      <c r="AL118" s="238">
        <v>29</v>
      </c>
      <c r="AM118" s="238" t="s">
        <v>363</v>
      </c>
      <c r="AN118" s="238">
        <v>5</v>
      </c>
      <c r="AO118" s="238">
        <v>72</v>
      </c>
      <c r="AS118" s="238">
        <v>15</v>
      </c>
      <c r="AT118" s="238">
        <v>9</v>
      </c>
      <c r="AU118" s="238">
        <v>65</v>
      </c>
      <c r="AV118" s="238">
        <v>11</v>
      </c>
      <c r="AW118" s="238">
        <v>21</v>
      </c>
      <c r="CT118" s="238">
        <v>419531.27749156998</v>
      </c>
      <c r="CU118" s="238">
        <v>4957711.0116385398</v>
      </c>
      <c r="CV118" s="238">
        <v>44.768264969999997</v>
      </c>
      <c r="CW118" s="238">
        <v>-94.016887330000003</v>
      </c>
      <c r="CX118" s="238" t="s">
        <v>359</v>
      </c>
      <c r="CY118" s="238" t="s">
        <v>1621</v>
      </c>
    </row>
    <row r="119" spans="1:103" x14ac:dyDescent="0.25">
      <c r="A119" s="238">
        <v>733732</v>
      </c>
      <c r="B119" s="238">
        <v>2</v>
      </c>
      <c r="C119" s="238">
        <v>212</v>
      </c>
      <c r="D119" s="238">
        <v>126.544</v>
      </c>
      <c r="E119" s="238">
        <v>43</v>
      </c>
      <c r="G119" s="238" t="s">
        <v>1517</v>
      </c>
      <c r="H119" s="238">
        <v>8</v>
      </c>
      <c r="I119" s="238">
        <v>22</v>
      </c>
      <c r="K119" s="238">
        <v>19201827</v>
      </c>
      <c r="M119" s="238">
        <v>7</v>
      </c>
      <c r="N119" s="238">
        <v>15</v>
      </c>
      <c r="O119" s="238">
        <v>2019</v>
      </c>
      <c r="P119" s="238" t="s">
        <v>361</v>
      </c>
      <c r="Q119" s="238">
        <v>22</v>
      </c>
      <c r="R119" s="238" t="s">
        <v>356</v>
      </c>
      <c r="S119" s="238">
        <v>5</v>
      </c>
      <c r="T119" s="238">
        <v>0</v>
      </c>
      <c r="U119" s="238">
        <v>1</v>
      </c>
      <c r="W119" s="238">
        <v>16</v>
      </c>
      <c r="X119" s="238">
        <v>2</v>
      </c>
      <c r="Y119" s="238">
        <v>6</v>
      </c>
      <c r="Z119" s="238">
        <v>1</v>
      </c>
      <c r="AB119" s="238">
        <v>1</v>
      </c>
      <c r="AC119" s="238">
        <v>98</v>
      </c>
      <c r="AD119" s="238" t="s">
        <v>357</v>
      </c>
      <c r="AF119" s="238" t="s">
        <v>405</v>
      </c>
      <c r="AG119" s="238">
        <v>4</v>
      </c>
      <c r="AH119" s="238">
        <v>2</v>
      </c>
      <c r="AI119" s="238">
        <v>2</v>
      </c>
      <c r="AJ119" s="238">
        <v>4</v>
      </c>
      <c r="AK119" s="238">
        <v>21</v>
      </c>
      <c r="AL119" s="238">
        <v>18</v>
      </c>
      <c r="AM119" s="238" t="s">
        <v>354</v>
      </c>
      <c r="AN119" s="238">
        <v>5</v>
      </c>
      <c r="AO119" s="238">
        <v>1</v>
      </c>
      <c r="AS119" s="238">
        <v>15</v>
      </c>
      <c r="AT119" s="238">
        <v>9</v>
      </c>
      <c r="AU119" s="238">
        <v>65</v>
      </c>
      <c r="AV119" s="238">
        <v>11</v>
      </c>
      <c r="AW119" s="238">
        <v>21</v>
      </c>
      <c r="CT119" s="238">
        <v>419596.14765896299</v>
      </c>
      <c r="CU119" s="238">
        <v>4957705.4525442403</v>
      </c>
      <c r="CV119" s="238">
        <v>44.768222229999999</v>
      </c>
      <c r="CW119" s="238">
        <v>-94.016066809999998</v>
      </c>
      <c r="CX119" s="238" t="s">
        <v>359</v>
      </c>
      <c r="CY119" s="238" t="s">
        <v>1622</v>
      </c>
    </row>
    <row r="120" spans="1:103" x14ac:dyDescent="0.25">
      <c r="A120" s="238">
        <v>10901422</v>
      </c>
      <c r="B120" s="238">
        <v>2</v>
      </c>
      <c r="C120" s="238">
        <v>212</v>
      </c>
      <c r="D120" s="238">
        <v>126.592</v>
      </c>
      <c r="E120" s="238">
        <v>43</v>
      </c>
      <c r="G120" s="238" t="s">
        <v>1475</v>
      </c>
      <c r="H120" s="238">
        <v>8</v>
      </c>
      <c r="I120" s="238">
        <v>22</v>
      </c>
      <c r="L120" s="238">
        <v>132770034</v>
      </c>
      <c r="M120" s="238">
        <v>9</v>
      </c>
      <c r="N120" s="238">
        <v>1</v>
      </c>
      <c r="O120" s="238">
        <v>2013</v>
      </c>
      <c r="P120" s="238" t="s">
        <v>366</v>
      </c>
      <c r="Q120" s="238">
        <v>21</v>
      </c>
      <c r="S120" s="238">
        <v>5</v>
      </c>
      <c r="T120" s="238">
        <v>0</v>
      </c>
      <c r="U120" s="238">
        <v>1</v>
      </c>
      <c r="V120" s="238">
        <v>8</v>
      </c>
      <c r="W120" s="238">
        <v>16</v>
      </c>
      <c r="Y120" s="238">
        <v>4</v>
      </c>
      <c r="Z120" s="238">
        <v>1</v>
      </c>
      <c r="AB120" s="238">
        <v>1</v>
      </c>
      <c r="AC120" s="238">
        <v>99</v>
      </c>
      <c r="AF120" s="238" t="s">
        <v>358</v>
      </c>
      <c r="AG120" s="238">
        <v>4</v>
      </c>
      <c r="AH120" s="238">
        <v>2</v>
      </c>
      <c r="AI120" s="238">
        <v>3</v>
      </c>
      <c r="AJ120" s="238">
        <v>4</v>
      </c>
      <c r="AK120" s="238">
        <v>21</v>
      </c>
      <c r="AL120" s="238">
        <v>49</v>
      </c>
      <c r="AM120" s="238" t="s">
        <v>363</v>
      </c>
      <c r="AT120" s="238">
        <v>90</v>
      </c>
      <c r="AU120" s="238">
        <v>55</v>
      </c>
      <c r="CT120" s="238">
        <v>419668</v>
      </c>
      <c r="CU120" s="238">
        <v>4957675</v>
      </c>
      <c r="CV120" s="238">
        <v>44.767954899999999</v>
      </c>
      <c r="CW120" s="238">
        <v>-94.015151700000004</v>
      </c>
      <c r="CX120" s="238" t="s">
        <v>359</v>
      </c>
    </row>
    <row r="121" spans="1:103" x14ac:dyDescent="0.25">
      <c r="A121" s="238">
        <v>10752183</v>
      </c>
      <c r="B121" s="238">
        <v>2</v>
      </c>
      <c r="C121" s="238">
        <v>212</v>
      </c>
      <c r="D121" s="238">
        <v>126.617</v>
      </c>
      <c r="E121" s="238">
        <v>43</v>
      </c>
      <c r="G121" s="238" t="s">
        <v>1475</v>
      </c>
      <c r="H121" s="238">
        <v>8</v>
      </c>
      <c r="I121" s="238">
        <v>22</v>
      </c>
      <c r="K121" s="238">
        <v>11201377</v>
      </c>
      <c r="L121" s="238">
        <v>113140218</v>
      </c>
      <c r="M121" s="238">
        <v>11</v>
      </c>
      <c r="N121" s="238">
        <v>5</v>
      </c>
      <c r="O121" s="238">
        <v>2011</v>
      </c>
      <c r="P121" s="238" t="s">
        <v>364</v>
      </c>
      <c r="Q121" s="238">
        <v>14</v>
      </c>
      <c r="R121" s="238" t="s">
        <v>369</v>
      </c>
      <c r="S121" s="238">
        <v>3</v>
      </c>
      <c r="T121" s="238">
        <v>0</v>
      </c>
      <c r="U121" s="238">
        <v>1</v>
      </c>
      <c r="V121" s="238">
        <v>90</v>
      </c>
      <c r="W121" s="238">
        <v>16</v>
      </c>
      <c r="X121" s="238">
        <v>2</v>
      </c>
      <c r="Y121" s="238">
        <v>1</v>
      </c>
      <c r="Z121" s="238">
        <v>1</v>
      </c>
      <c r="AA121" s="238">
        <v>8</v>
      </c>
      <c r="AB121" s="238">
        <v>1</v>
      </c>
      <c r="AC121" s="238">
        <v>98</v>
      </c>
      <c r="AD121" s="238" t="s">
        <v>376</v>
      </c>
      <c r="AE121" s="238">
        <v>127</v>
      </c>
      <c r="AF121" s="238" t="s">
        <v>358</v>
      </c>
      <c r="AG121" s="238">
        <v>4</v>
      </c>
      <c r="AH121" s="238">
        <v>2</v>
      </c>
      <c r="AI121" s="238">
        <v>3</v>
      </c>
      <c r="AJ121" s="238">
        <v>3</v>
      </c>
      <c r="AK121" s="238">
        <v>21</v>
      </c>
      <c r="AL121" s="238">
        <v>53</v>
      </c>
      <c r="AM121" s="238" t="s">
        <v>363</v>
      </c>
      <c r="AN121" s="238">
        <v>5</v>
      </c>
      <c r="AO121" s="238">
        <v>1</v>
      </c>
      <c r="AS121" s="238">
        <v>3</v>
      </c>
      <c r="AT121" s="238">
        <v>98</v>
      </c>
      <c r="AU121" s="238">
        <v>65</v>
      </c>
      <c r="AV121" s="238">
        <v>11</v>
      </c>
      <c r="AW121" s="238">
        <v>21</v>
      </c>
      <c r="CT121" s="238">
        <v>419708</v>
      </c>
      <c r="CU121" s="238">
        <v>4957674</v>
      </c>
      <c r="CV121" s="238">
        <v>44.767953400000003</v>
      </c>
      <c r="CW121" s="238">
        <v>-94.014643800000002</v>
      </c>
      <c r="CX121" s="238" t="s">
        <v>359</v>
      </c>
      <c r="CY121" s="238" t="s">
        <v>1623</v>
      </c>
    </row>
    <row r="122" spans="1:103" x14ac:dyDescent="0.25">
      <c r="A122" s="238">
        <v>415265</v>
      </c>
      <c r="B122" s="238">
        <v>2</v>
      </c>
      <c r="C122" s="238">
        <v>212</v>
      </c>
      <c r="D122" s="238">
        <v>126.626</v>
      </c>
      <c r="E122" s="238">
        <v>43</v>
      </c>
      <c r="G122" s="238" t="s">
        <v>1517</v>
      </c>
      <c r="H122" s="238">
        <v>8</v>
      </c>
      <c r="I122" s="238">
        <v>22</v>
      </c>
      <c r="K122" s="238">
        <v>17200164</v>
      </c>
      <c r="M122" s="238">
        <v>1</v>
      </c>
      <c r="N122" s="238">
        <v>14</v>
      </c>
      <c r="O122" s="238">
        <v>2017</v>
      </c>
      <c r="P122" s="238" t="s">
        <v>364</v>
      </c>
      <c r="Q122" s="238">
        <v>18</v>
      </c>
      <c r="R122" s="238" t="s">
        <v>356</v>
      </c>
      <c r="S122" s="238">
        <v>3</v>
      </c>
      <c r="T122" s="238">
        <v>0</v>
      </c>
      <c r="U122" s="238">
        <v>2</v>
      </c>
      <c r="V122" s="238">
        <v>12</v>
      </c>
      <c r="W122" s="238">
        <v>10</v>
      </c>
      <c r="X122" s="238">
        <v>2</v>
      </c>
      <c r="Y122" s="238">
        <v>6</v>
      </c>
      <c r="Z122" s="238">
        <v>1</v>
      </c>
      <c r="AB122" s="238">
        <v>1</v>
      </c>
      <c r="AC122" s="238">
        <v>98</v>
      </c>
      <c r="AD122" s="238" t="s">
        <v>357</v>
      </c>
      <c r="AF122" s="238" t="s">
        <v>405</v>
      </c>
      <c r="AG122" s="238">
        <v>7</v>
      </c>
      <c r="AH122" s="238">
        <v>2</v>
      </c>
      <c r="AI122" s="238">
        <v>2</v>
      </c>
      <c r="AJ122" s="238">
        <v>4</v>
      </c>
      <c r="AK122" s="238">
        <v>21</v>
      </c>
      <c r="AL122" s="238">
        <v>60</v>
      </c>
      <c r="AM122" s="238" t="s">
        <v>363</v>
      </c>
      <c r="AN122" s="238">
        <v>5</v>
      </c>
      <c r="AO122" s="238">
        <v>90</v>
      </c>
      <c r="AS122" s="238">
        <v>14</v>
      </c>
      <c r="AT122" s="238">
        <v>98</v>
      </c>
      <c r="AU122" s="238">
        <v>65</v>
      </c>
      <c r="AV122" s="238">
        <v>11</v>
      </c>
      <c r="AW122" s="238">
        <v>21</v>
      </c>
      <c r="AX122" s="238">
        <v>2</v>
      </c>
      <c r="AY122" s="238">
        <v>3</v>
      </c>
      <c r="AZ122" s="238">
        <v>4</v>
      </c>
      <c r="BA122" s="238">
        <v>21</v>
      </c>
      <c r="BB122" s="238">
        <v>35</v>
      </c>
      <c r="BC122" s="238" t="s">
        <v>354</v>
      </c>
      <c r="BD122" s="238">
        <v>5</v>
      </c>
      <c r="BE122" s="238">
        <v>99</v>
      </c>
      <c r="BI122" s="238">
        <v>14</v>
      </c>
      <c r="BJ122" s="238">
        <v>98</v>
      </c>
      <c r="BK122" s="238">
        <v>65</v>
      </c>
      <c r="BL122" s="238">
        <v>11</v>
      </c>
      <c r="BM122" s="238">
        <v>21</v>
      </c>
      <c r="CT122" s="238">
        <v>419691.39784946298</v>
      </c>
      <c r="CU122" s="238">
        <v>4957703.3358733403</v>
      </c>
      <c r="CV122" s="238">
        <v>44.768213879999998</v>
      </c>
      <c r="CW122" s="238">
        <v>-94.014862980000004</v>
      </c>
      <c r="CX122" s="238" t="s">
        <v>359</v>
      </c>
      <c r="CY122" s="238" t="s">
        <v>1624</v>
      </c>
    </row>
    <row r="123" spans="1:103" x14ac:dyDescent="0.25">
      <c r="A123" s="238">
        <v>11058268</v>
      </c>
      <c r="B123" s="238">
        <v>2</v>
      </c>
      <c r="C123" s="238">
        <v>212</v>
      </c>
      <c r="D123" s="238">
        <v>126.628</v>
      </c>
      <c r="E123" s="238">
        <v>43</v>
      </c>
      <c r="G123" s="238" t="s">
        <v>1475</v>
      </c>
      <c r="H123" s="238">
        <v>8</v>
      </c>
      <c r="I123" s="238">
        <v>22</v>
      </c>
      <c r="L123" s="238">
        <v>151590059</v>
      </c>
      <c r="M123" s="238">
        <v>5</v>
      </c>
      <c r="N123" s="238">
        <v>7</v>
      </c>
      <c r="O123" s="238">
        <v>2015</v>
      </c>
      <c r="P123" s="238" t="s">
        <v>384</v>
      </c>
      <c r="Q123" s="238">
        <v>18</v>
      </c>
      <c r="S123" s="238">
        <v>5</v>
      </c>
      <c r="T123" s="238">
        <v>0</v>
      </c>
      <c r="U123" s="238">
        <v>1</v>
      </c>
      <c r="V123" s="238">
        <v>90</v>
      </c>
      <c r="W123" s="238">
        <v>16</v>
      </c>
      <c r="Y123" s="238">
        <v>1</v>
      </c>
      <c r="Z123" s="238">
        <v>2</v>
      </c>
      <c r="AB123" s="238">
        <v>1</v>
      </c>
      <c r="AC123" s="238">
        <v>98</v>
      </c>
      <c r="AF123" s="238" t="s">
        <v>358</v>
      </c>
      <c r="AG123" s="238">
        <v>4</v>
      </c>
      <c r="AH123" s="238">
        <v>2</v>
      </c>
      <c r="AI123" s="238">
        <v>2</v>
      </c>
      <c r="AJ123" s="238">
        <v>3</v>
      </c>
      <c r="AK123" s="238">
        <v>21</v>
      </c>
      <c r="AL123" s="238">
        <v>68</v>
      </c>
      <c r="AM123" s="238" t="s">
        <v>363</v>
      </c>
      <c r="AT123" s="238">
        <v>98</v>
      </c>
      <c r="AU123" s="238">
        <v>65</v>
      </c>
      <c r="CT123" s="238">
        <v>419726</v>
      </c>
      <c r="CU123" s="238">
        <v>4957674</v>
      </c>
      <c r="CV123" s="238">
        <v>44.767952800000003</v>
      </c>
      <c r="CW123" s="238">
        <v>-94.014420299999998</v>
      </c>
      <c r="CX123" s="238" t="s">
        <v>359</v>
      </c>
    </row>
    <row r="124" spans="1:103" x14ac:dyDescent="0.25">
      <c r="A124" s="238">
        <v>753843</v>
      </c>
      <c r="B124" s="238">
        <v>2</v>
      </c>
      <c r="C124" s="238">
        <v>212</v>
      </c>
      <c r="D124" s="238">
        <v>126.66500000000001</v>
      </c>
      <c r="E124" s="238">
        <v>43</v>
      </c>
      <c r="G124" s="238" t="s">
        <v>1517</v>
      </c>
      <c r="H124" s="238">
        <v>8</v>
      </c>
      <c r="I124" s="238">
        <v>22</v>
      </c>
      <c r="K124" s="238">
        <v>19202586</v>
      </c>
      <c r="M124" s="238">
        <v>10</v>
      </c>
      <c r="N124" s="238">
        <v>7</v>
      </c>
      <c r="O124" s="238">
        <v>2019</v>
      </c>
      <c r="P124" s="238" t="s">
        <v>361</v>
      </c>
      <c r="Q124" s="238">
        <v>8</v>
      </c>
      <c r="R124" s="238" t="s">
        <v>356</v>
      </c>
      <c r="S124" s="238">
        <v>3</v>
      </c>
      <c r="T124" s="238">
        <v>0</v>
      </c>
      <c r="U124" s="238">
        <v>2</v>
      </c>
      <c r="V124" s="238">
        <v>12</v>
      </c>
      <c r="W124" s="238">
        <v>10</v>
      </c>
      <c r="X124" s="238">
        <v>2</v>
      </c>
      <c r="Y124" s="238">
        <v>1</v>
      </c>
      <c r="Z124" s="238">
        <v>1</v>
      </c>
      <c r="AB124" s="238">
        <v>1</v>
      </c>
      <c r="AC124" s="238">
        <v>98</v>
      </c>
      <c r="AD124" s="238" t="s">
        <v>357</v>
      </c>
      <c r="AF124" s="238" t="s">
        <v>405</v>
      </c>
      <c r="AG124" s="238">
        <v>7</v>
      </c>
      <c r="AH124" s="238">
        <v>2</v>
      </c>
      <c r="AI124" s="238">
        <v>4</v>
      </c>
      <c r="AJ124" s="238">
        <v>4</v>
      </c>
      <c r="AK124" s="238">
        <v>21</v>
      </c>
      <c r="AL124" s="238">
        <v>31</v>
      </c>
      <c r="AM124" s="238" t="s">
        <v>354</v>
      </c>
      <c r="AN124" s="238">
        <v>11</v>
      </c>
      <c r="AO124" s="238">
        <v>74</v>
      </c>
      <c r="AS124" s="238">
        <v>15</v>
      </c>
      <c r="AT124" s="238">
        <v>98</v>
      </c>
      <c r="AU124" s="238">
        <v>65</v>
      </c>
      <c r="AV124" s="238">
        <v>11</v>
      </c>
      <c r="AW124" s="238">
        <v>21</v>
      </c>
      <c r="AX124" s="238">
        <v>2</v>
      </c>
      <c r="AY124" s="238">
        <v>2</v>
      </c>
      <c r="AZ124" s="238">
        <v>4</v>
      </c>
      <c r="BA124" s="238">
        <v>21</v>
      </c>
      <c r="BB124" s="238">
        <v>87</v>
      </c>
      <c r="BC124" s="238" t="s">
        <v>354</v>
      </c>
      <c r="BD124" s="238">
        <v>5</v>
      </c>
      <c r="BE124" s="238">
        <v>1</v>
      </c>
      <c r="BI124" s="238">
        <v>15</v>
      </c>
      <c r="BJ124" s="238">
        <v>98</v>
      </c>
      <c r="BK124" s="238">
        <v>65</v>
      </c>
      <c r="BL124" s="238">
        <v>11</v>
      </c>
      <c r="BM124" s="238">
        <v>21</v>
      </c>
      <c r="CT124" s="238">
        <v>419790.88138176303</v>
      </c>
      <c r="CU124" s="238">
        <v>4957701.2192024402</v>
      </c>
      <c r="CV124" s="238">
        <v>44.768205989999998</v>
      </c>
      <c r="CW124" s="238">
        <v>-94.013605670000004</v>
      </c>
      <c r="CX124" s="238" t="s">
        <v>359</v>
      </c>
      <c r="CY124" s="238" t="s">
        <v>1625</v>
      </c>
    </row>
    <row r="125" spans="1:103" x14ac:dyDescent="0.25">
      <c r="A125" s="238">
        <v>812551</v>
      </c>
      <c r="B125" s="238">
        <v>2</v>
      </c>
      <c r="C125" s="238">
        <v>212</v>
      </c>
      <c r="D125" s="238">
        <v>126.685</v>
      </c>
      <c r="E125" s="238">
        <v>43</v>
      </c>
      <c r="G125" s="238" t="s">
        <v>1517</v>
      </c>
      <c r="H125" s="238">
        <v>8</v>
      </c>
      <c r="I125" s="238">
        <v>22</v>
      </c>
      <c r="K125" s="238">
        <v>20004474</v>
      </c>
      <c r="L125" s="238">
        <v>201540092</v>
      </c>
      <c r="M125" s="238">
        <v>6</v>
      </c>
      <c r="N125" s="238">
        <v>2</v>
      </c>
      <c r="O125" s="238">
        <v>2020</v>
      </c>
      <c r="P125" s="238" t="s">
        <v>368</v>
      </c>
      <c r="Q125" s="238">
        <v>17</v>
      </c>
      <c r="R125" s="238" t="s">
        <v>356</v>
      </c>
      <c r="S125" s="238">
        <v>3</v>
      </c>
      <c r="T125" s="238">
        <v>0</v>
      </c>
      <c r="U125" s="238">
        <v>2</v>
      </c>
      <c r="V125" s="238">
        <v>12</v>
      </c>
      <c r="W125" s="238">
        <v>10</v>
      </c>
      <c r="X125" s="238">
        <v>2</v>
      </c>
      <c r="Y125" s="238">
        <v>1</v>
      </c>
      <c r="Z125" s="238">
        <v>3</v>
      </c>
      <c r="AB125" s="238">
        <v>2</v>
      </c>
      <c r="AC125" s="238">
        <v>98</v>
      </c>
      <c r="AD125" s="238" t="s">
        <v>357</v>
      </c>
      <c r="AF125" s="238" t="s">
        <v>405</v>
      </c>
      <c r="AG125" s="238">
        <v>7</v>
      </c>
      <c r="AH125" s="238">
        <v>2</v>
      </c>
      <c r="AI125" s="238">
        <v>4</v>
      </c>
      <c r="AJ125" s="238">
        <v>4</v>
      </c>
      <c r="AK125" s="238">
        <v>26</v>
      </c>
      <c r="AL125" s="238">
        <v>42</v>
      </c>
      <c r="AM125" s="238" t="s">
        <v>354</v>
      </c>
      <c r="AN125" s="238">
        <v>5</v>
      </c>
      <c r="AO125" s="238">
        <v>90</v>
      </c>
      <c r="AP125" s="238">
        <v>90</v>
      </c>
      <c r="AS125" s="238">
        <v>14</v>
      </c>
      <c r="AT125" s="238">
        <v>9</v>
      </c>
      <c r="AU125" s="238">
        <v>65</v>
      </c>
      <c r="AV125" s="238">
        <v>11</v>
      </c>
      <c r="AW125" s="238">
        <v>21</v>
      </c>
      <c r="AX125" s="238">
        <v>2</v>
      </c>
      <c r="AY125" s="238">
        <v>2</v>
      </c>
      <c r="AZ125" s="238">
        <v>4</v>
      </c>
      <c r="BA125" s="238">
        <v>21</v>
      </c>
      <c r="BB125" s="238">
        <v>22</v>
      </c>
      <c r="BC125" s="238" t="s">
        <v>354</v>
      </c>
      <c r="BD125" s="238">
        <v>5</v>
      </c>
      <c r="BE125" s="238">
        <v>74</v>
      </c>
      <c r="BI125" s="238">
        <v>14</v>
      </c>
      <c r="BJ125" s="238">
        <v>9</v>
      </c>
      <c r="BK125" s="238">
        <v>65</v>
      </c>
      <c r="BL125" s="238">
        <v>11</v>
      </c>
      <c r="BM125" s="238">
        <v>21</v>
      </c>
      <c r="CT125" s="238">
        <v>419822.01020354498</v>
      </c>
      <c r="CU125" s="238">
        <v>4957701.92394285</v>
      </c>
      <c r="CV125" s="238">
        <v>44.768215820000002</v>
      </c>
      <c r="CW125" s="238">
        <v>-94.013212469999999</v>
      </c>
      <c r="CX125" s="238" t="s">
        <v>359</v>
      </c>
      <c r="CY125" s="238" t="s">
        <v>1626</v>
      </c>
    </row>
    <row r="126" spans="1:103" x14ac:dyDescent="0.25">
      <c r="A126" s="238">
        <v>11055892</v>
      </c>
      <c r="B126" s="238">
        <v>2</v>
      </c>
      <c r="C126" s="238">
        <v>212</v>
      </c>
      <c r="D126" s="238">
        <v>126.685</v>
      </c>
      <c r="E126" s="238">
        <v>43</v>
      </c>
      <c r="G126" s="238" t="s">
        <v>1475</v>
      </c>
      <c r="H126" s="238">
        <v>8</v>
      </c>
      <c r="I126" s="238">
        <v>22</v>
      </c>
      <c r="K126" s="238">
        <v>15003665</v>
      </c>
      <c r="L126" s="238">
        <v>151220022</v>
      </c>
      <c r="M126" s="238">
        <v>5</v>
      </c>
      <c r="N126" s="238">
        <v>2</v>
      </c>
      <c r="O126" s="238">
        <v>2015</v>
      </c>
      <c r="P126" s="238" t="s">
        <v>364</v>
      </c>
      <c r="Q126" s="238">
        <v>4</v>
      </c>
      <c r="R126" s="238" t="s">
        <v>356</v>
      </c>
      <c r="S126" s="238">
        <v>4</v>
      </c>
      <c r="T126" s="238">
        <v>0</v>
      </c>
      <c r="U126" s="238">
        <v>1</v>
      </c>
      <c r="V126" s="238">
        <v>90</v>
      </c>
      <c r="W126" s="238">
        <v>16</v>
      </c>
      <c r="X126" s="238">
        <v>2</v>
      </c>
      <c r="Y126" s="238">
        <v>6</v>
      </c>
      <c r="Z126" s="238">
        <v>1</v>
      </c>
      <c r="AA126" s="238">
        <v>1</v>
      </c>
      <c r="AB126" s="238">
        <v>1</v>
      </c>
      <c r="AC126" s="238">
        <v>98</v>
      </c>
      <c r="AD126" s="238" t="s">
        <v>1627</v>
      </c>
      <c r="AE126" s="238" t="s">
        <v>847</v>
      </c>
      <c r="AF126" s="238" t="s">
        <v>358</v>
      </c>
      <c r="AG126" s="238">
        <v>4</v>
      </c>
      <c r="AH126" s="238">
        <v>2</v>
      </c>
      <c r="AI126" s="238">
        <v>2</v>
      </c>
      <c r="AJ126" s="238">
        <v>4</v>
      </c>
      <c r="AK126" s="238">
        <v>21</v>
      </c>
      <c r="AL126" s="238">
        <v>29</v>
      </c>
      <c r="AM126" s="238" t="s">
        <v>354</v>
      </c>
      <c r="AN126" s="238">
        <v>5</v>
      </c>
      <c r="AO126" s="238">
        <v>1</v>
      </c>
      <c r="AP126" s="238">
        <v>1</v>
      </c>
      <c r="AS126" s="238">
        <v>1</v>
      </c>
      <c r="AT126" s="238">
        <v>98</v>
      </c>
      <c r="AU126" s="238">
        <v>65</v>
      </c>
      <c r="AV126" s="238">
        <v>11</v>
      </c>
      <c r="AW126" s="238">
        <v>21</v>
      </c>
      <c r="CT126" s="238">
        <v>419818</v>
      </c>
      <c r="CU126" s="238">
        <v>4957672</v>
      </c>
      <c r="CV126" s="238">
        <v>44.767949299999998</v>
      </c>
      <c r="CW126" s="238">
        <v>-94.013262400000002</v>
      </c>
      <c r="CX126" s="238" t="s">
        <v>359</v>
      </c>
      <c r="CY126" s="238" t="s">
        <v>1628</v>
      </c>
    </row>
    <row r="127" spans="1:103" x14ac:dyDescent="0.25">
      <c r="A127" s="238">
        <v>10914195</v>
      </c>
      <c r="B127" s="238">
        <v>2</v>
      </c>
      <c r="C127" s="238">
        <v>212</v>
      </c>
      <c r="D127" s="238">
        <v>126.812</v>
      </c>
      <c r="E127" s="238">
        <v>43</v>
      </c>
      <c r="G127" s="238" t="s">
        <v>1475</v>
      </c>
      <c r="H127" s="238">
        <v>8</v>
      </c>
      <c r="I127" s="238">
        <v>22</v>
      </c>
      <c r="K127" s="238">
        <v>13201520</v>
      </c>
      <c r="L127" s="238">
        <v>133440458</v>
      </c>
      <c r="M127" s="238">
        <v>12</v>
      </c>
      <c r="N127" s="238">
        <v>6</v>
      </c>
      <c r="O127" s="238">
        <v>2013</v>
      </c>
      <c r="P127" s="238" t="s">
        <v>362</v>
      </c>
      <c r="Q127" s="238">
        <v>13</v>
      </c>
      <c r="R127" s="238" t="s">
        <v>356</v>
      </c>
      <c r="S127" s="238">
        <v>5</v>
      </c>
      <c r="T127" s="238">
        <v>0</v>
      </c>
      <c r="U127" s="238">
        <v>1</v>
      </c>
      <c r="V127" s="238">
        <v>7</v>
      </c>
      <c r="W127" s="238">
        <v>83</v>
      </c>
      <c r="X127" s="238">
        <v>2</v>
      </c>
      <c r="Y127" s="238">
        <v>1</v>
      </c>
      <c r="Z127" s="238">
        <v>4</v>
      </c>
      <c r="AA127" s="238">
        <v>8</v>
      </c>
      <c r="AB127" s="238">
        <v>5</v>
      </c>
      <c r="AC127" s="238">
        <v>98</v>
      </c>
      <c r="AD127" s="238" t="s">
        <v>376</v>
      </c>
      <c r="AE127" s="238" t="s">
        <v>1629</v>
      </c>
      <c r="AF127" s="238" t="s">
        <v>358</v>
      </c>
      <c r="AG127" s="238">
        <v>3</v>
      </c>
      <c r="AH127" s="238">
        <v>2</v>
      </c>
      <c r="AI127" s="238">
        <v>4</v>
      </c>
      <c r="AJ127" s="238">
        <v>4</v>
      </c>
      <c r="AK127" s="238">
        <v>21</v>
      </c>
      <c r="AL127" s="238">
        <v>49</v>
      </c>
      <c r="AM127" s="238" t="s">
        <v>354</v>
      </c>
      <c r="AN127" s="238">
        <v>99</v>
      </c>
      <c r="AO127" s="238">
        <v>3</v>
      </c>
      <c r="AS127" s="238">
        <v>3</v>
      </c>
      <c r="AT127" s="238">
        <v>98</v>
      </c>
      <c r="AU127" s="238">
        <v>65</v>
      </c>
      <c r="AV127" s="238">
        <v>11</v>
      </c>
      <c r="AW127" s="238">
        <v>21</v>
      </c>
      <c r="CT127" s="238">
        <v>420022</v>
      </c>
      <c r="CU127" s="238">
        <v>4957669</v>
      </c>
      <c r="CV127" s="238">
        <v>44.7679416</v>
      </c>
      <c r="CW127" s="238">
        <v>-94.010682399999993</v>
      </c>
      <c r="CX127" s="238" t="s">
        <v>359</v>
      </c>
      <c r="CY127" s="238" t="s">
        <v>1630</v>
      </c>
    </row>
    <row r="128" spans="1:103" x14ac:dyDescent="0.25">
      <c r="A128" s="238">
        <v>11020491</v>
      </c>
      <c r="B128" s="238">
        <v>2</v>
      </c>
      <c r="C128" s="238">
        <v>212</v>
      </c>
      <c r="D128" s="238">
        <v>126.836</v>
      </c>
      <c r="E128" s="238">
        <v>10</v>
      </c>
      <c r="H128" s="238">
        <v>8</v>
      </c>
      <c r="I128" s="238">
        <v>25</v>
      </c>
      <c r="K128" s="238">
        <v>15022012</v>
      </c>
      <c r="L128" s="238">
        <v>151910011</v>
      </c>
      <c r="M128" s="238">
        <v>7</v>
      </c>
      <c r="N128" s="238">
        <v>10</v>
      </c>
      <c r="O128" s="238">
        <v>2015</v>
      </c>
      <c r="P128" s="238" t="s">
        <v>362</v>
      </c>
      <c r="Q128" s="238">
        <v>0</v>
      </c>
      <c r="R128" s="238" t="s">
        <v>356</v>
      </c>
      <c r="S128" s="238">
        <v>5</v>
      </c>
      <c r="T128" s="238">
        <v>0</v>
      </c>
      <c r="U128" s="238">
        <v>1</v>
      </c>
      <c r="V128" s="238">
        <v>8</v>
      </c>
      <c r="W128" s="238">
        <v>16</v>
      </c>
      <c r="X128" s="238">
        <v>2</v>
      </c>
      <c r="Y128" s="238">
        <v>6</v>
      </c>
      <c r="Z128" s="238">
        <v>1</v>
      </c>
      <c r="AB128" s="238">
        <v>1</v>
      </c>
      <c r="AC128" s="238">
        <v>98</v>
      </c>
      <c r="AD128" s="238" t="s">
        <v>413</v>
      </c>
      <c r="AE128" s="238" t="s">
        <v>1631</v>
      </c>
      <c r="AF128" s="238" t="s">
        <v>358</v>
      </c>
      <c r="AG128" s="238">
        <v>4</v>
      </c>
      <c r="AH128" s="238">
        <v>2</v>
      </c>
      <c r="AI128" s="238">
        <v>2</v>
      </c>
      <c r="AJ128" s="238">
        <v>4</v>
      </c>
      <c r="AK128" s="238">
        <v>21</v>
      </c>
      <c r="AL128" s="238">
        <v>30</v>
      </c>
      <c r="AM128" s="238" t="s">
        <v>363</v>
      </c>
      <c r="AN128" s="238">
        <v>5</v>
      </c>
      <c r="AO128" s="238">
        <v>1</v>
      </c>
      <c r="AS128" s="238">
        <v>3</v>
      </c>
      <c r="AT128" s="238">
        <v>98</v>
      </c>
      <c r="AU128" s="238">
        <v>65</v>
      </c>
      <c r="AV128" s="238">
        <v>11</v>
      </c>
      <c r="AW128" s="238">
        <v>21</v>
      </c>
      <c r="CT128" s="238">
        <v>420061</v>
      </c>
      <c r="CU128" s="238">
        <v>4957668</v>
      </c>
      <c r="CV128" s="238">
        <v>44.767940199999998</v>
      </c>
      <c r="CW128" s="238">
        <v>-94.010193200000003</v>
      </c>
      <c r="CX128" s="238" t="s">
        <v>359</v>
      </c>
      <c r="CY128" s="238" t="s">
        <v>1632</v>
      </c>
    </row>
    <row r="129" spans="1:103" x14ac:dyDescent="0.25">
      <c r="A129" s="238">
        <v>659749</v>
      </c>
      <c r="B129" s="238">
        <v>2</v>
      </c>
      <c r="C129" s="238">
        <v>212</v>
      </c>
      <c r="D129" s="238">
        <v>126.839</v>
      </c>
      <c r="E129" s="238">
        <v>10</v>
      </c>
      <c r="G129" s="238" t="s">
        <v>1633</v>
      </c>
      <c r="H129" s="238">
        <v>8</v>
      </c>
      <c r="I129" s="238">
        <v>25</v>
      </c>
      <c r="K129" s="238">
        <v>18035338</v>
      </c>
      <c r="M129" s="238">
        <v>11</v>
      </c>
      <c r="N129" s="238">
        <v>13</v>
      </c>
      <c r="O129" s="238">
        <v>2018</v>
      </c>
      <c r="P129" s="238" t="s">
        <v>368</v>
      </c>
      <c r="Q129" s="238">
        <v>6</v>
      </c>
      <c r="R129" s="238" t="s">
        <v>369</v>
      </c>
      <c r="S129" s="238">
        <v>5</v>
      </c>
      <c r="T129" s="238">
        <v>0</v>
      </c>
      <c r="U129" s="238">
        <v>1</v>
      </c>
      <c r="W129" s="238">
        <v>16</v>
      </c>
      <c r="X129" s="238">
        <v>2</v>
      </c>
      <c r="Y129" s="238">
        <v>6</v>
      </c>
      <c r="Z129" s="238">
        <v>1</v>
      </c>
      <c r="AB129" s="238">
        <v>1</v>
      </c>
      <c r="AC129" s="238">
        <v>98</v>
      </c>
      <c r="AD129" s="238" t="s">
        <v>357</v>
      </c>
      <c r="AF129" s="238" t="s">
        <v>358</v>
      </c>
      <c r="AG129" s="238">
        <v>4</v>
      </c>
      <c r="AH129" s="238">
        <v>2</v>
      </c>
      <c r="AI129" s="238">
        <v>4</v>
      </c>
      <c r="AJ129" s="238">
        <v>3</v>
      </c>
      <c r="AK129" s="238">
        <v>21</v>
      </c>
      <c r="AL129" s="238">
        <v>55</v>
      </c>
      <c r="AM129" s="238" t="s">
        <v>363</v>
      </c>
      <c r="AN129" s="238">
        <v>5</v>
      </c>
      <c r="AO129" s="238">
        <v>1</v>
      </c>
      <c r="AS129" s="238">
        <v>14</v>
      </c>
      <c r="AT129" s="238">
        <v>9</v>
      </c>
      <c r="AU129" s="238">
        <v>65</v>
      </c>
      <c r="AV129" s="238">
        <v>11</v>
      </c>
      <c r="AW129" s="238">
        <v>21</v>
      </c>
      <c r="CT129" s="238">
        <v>420064.581082761</v>
      </c>
      <c r="CU129" s="238">
        <v>4957664.56267385</v>
      </c>
      <c r="CV129" s="238">
        <v>44.767906689999997</v>
      </c>
      <c r="CW129" s="238">
        <v>-94.010141700000005</v>
      </c>
      <c r="CX129" s="238" t="s">
        <v>359</v>
      </c>
      <c r="CY129" s="238" t="s">
        <v>1634</v>
      </c>
    </row>
    <row r="130" spans="1:103" x14ac:dyDescent="0.25">
      <c r="A130" s="238">
        <v>10939087</v>
      </c>
      <c r="B130" s="238">
        <v>2</v>
      </c>
      <c r="C130" s="238">
        <v>212</v>
      </c>
      <c r="D130" s="238">
        <v>126.84399999999999</v>
      </c>
      <c r="E130" s="238">
        <v>10</v>
      </c>
      <c r="G130" s="238" t="s">
        <v>1633</v>
      </c>
      <c r="H130" s="238">
        <v>8</v>
      </c>
      <c r="I130" s="238">
        <v>25</v>
      </c>
      <c r="L130" s="238">
        <v>143300108</v>
      </c>
      <c r="M130" s="238">
        <v>10</v>
      </c>
      <c r="N130" s="238">
        <v>24</v>
      </c>
      <c r="O130" s="238">
        <v>2014</v>
      </c>
      <c r="P130" s="238" t="s">
        <v>362</v>
      </c>
      <c r="Q130" s="238">
        <v>20</v>
      </c>
      <c r="S130" s="238">
        <v>5</v>
      </c>
      <c r="T130" s="238">
        <v>0</v>
      </c>
      <c r="U130" s="238">
        <v>1</v>
      </c>
      <c r="V130" s="238">
        <v>10</v>
      </c>
      <c r="W130" s="238">
        <v>16</v>
      </c>
      <c r="Y130" s="238">
        <v>6</v>
      </c>
      <c r="Z130" s="238">
        <v>1</v>
      </c>
      <c r="AB130" s="238">
        <v>1</v>
      </c>
      <c r="AC130" s="238">
        <v>98</v>
      </c>
      <c r="AF130" s="238" t="s">
        <v>358</v>
      </c>
      <c r="AG130" s="238">
        <v>4</v>
      </c>
      <c r="AH130" s="238">
        <v>2</v>
      </c>
      <c r="AI130" s="238">
        <v>2</v>
      </c>
      <c r="AJ130" s="238">
        <v>4</v>
      </c>
      <c r="AK130" s="238">
        <v>21</v>
      </c>
      <c r="AL130" s="238">
        <v>74</v>
      </c>
      <c r="AM130" s="238" t="s">
        <v>363</v>
      </c>
      <c r="AT130" s="238">
        <v>98</v>
      </c>
      <c r="AU130" s="238">
        <v>65</v>
      </c>
      <c r="CT130" s="238">
        <v>420073</v>
      </c>
      <c r="CU130" s="238">
        <v>4957668</v>
      </c>
      <c r="CV130" s="238">
        <v>44.767941899999997</v>
      </c>
      <c r="CW130" s="238">
        <v>-94.010032300000006</v>
      </c>
      <c r="CX130" s="238" t="s">
        <v>359</v>
      </c>
    </row>
    <row r="131" spans="1:103" x14ac:dyDescent="0.25">
      <c r="A131" s="238">
        <v>333529</v>
      </c>
      <c r="B131" s="238">
        <v>2</v>
      </c>
      <c r="C131" s="238">
        <v>212</v>
      </c>
      <c r="D131" s="238">
        <v>126.869</v>
      </c>
      <c r="E131" s="238">
        <v>10</v>
      </c>
      <c r="G131" s="238" t="s">
        <v>1633</v>
      </c>
      <c r="H131" s="238">
        <v>8</v>
      </c>
      <c r="I131" s="238">
        <v>25</v>
      </c>
      <c r="K131" s="238">
        <v>16200452</v>
      </c>
      <c r="M131" s="238">
        <v>2</v>
      </c>
      <c r="N131" s="238">
        <v>28</v>
      </c>
      <c r="O131" s="238">
        <v>2016</v>
      </c>
      <c r="P131" s="238" t="s">
        <v>366</v>
      </c>
      <c r="Q131" s="238">
        <v>19</v>
      </c>
      <c r="R131" s="238" t="s">
        <v>369</v>
      </c>
      <c r="S131" s="238">
        <v>3</v>
      </c>
      <c r="T131" s="238">
        <v>0</v>
      </c>
      <c r="U131" s="238">
        <v>1</v>
      </c>
      <c r="W131" s="238">
        <v>32</v>
      </c>
      <c r="X131" s="238">
        <v>3</v>
      </c>
      <c r="Y131" s="238">
        <v>6</v>
      </c>
      <c r="Z131" s="238">
        <v>1</v>
      </c>
      <c r="AB131" s="238">
        <v>1</v>
      </c>
      <c r="AC131" s="238">
        <v>98</v>
      </c>
      <c r="AD131" s="238" t="s">
        <v>357</v>
      </c>
      <c r="AF131" s="238" t="s">
        <v>405</v>
      </c>
      <c r="AG131" s="238">
        <v>3</v>
      </c>
      <c r="AH131" s="238">
        <v>2</v>
      </c>
      <c r="AI131" s="238">
        <v>3</v>
      </c>
      <c r="AJ131" s="238">
        <v>3</v>
      </c>
      <c r="AK131" s="238">
        <v>21</v>
      </c>
      <c r="AL131" s="238">
        <v>20</v>
      </c>
      <c r="AM131" s="238" t="s">
        <v>354</v>
      </c>
      <c r="AN131" s="238">
        <v>5</v>
      </c>
      <c r="AO131" s="238">
        <v>62</v>
      </c>
      <c r="AS131" s="238">
        <v>15</v>
      </c>
      <c r="AT131" s="238">
        <v>22</v>
      </c>
      <c r="AU131" s="238">
        <v>65</v>
      </c>
      <c r="AV131" s="238">
        <v>11</v>
      </c>
      <c r="AW131" s="238">
        <v>21</v>
      </c>
      <c r="CT131" s="238">
        <v>420082.98196596501</v>
      </c>
      <c r="CU131" s="238">
        <v>4957688.5191770401</v>
      </c>
      <c r="CV131" s="238">
        <v>44.768124380000003</v>
      </c>
      <c r="CW131" s="238">
        <v>-94.009912970000002</v>
      </c>
      <c r="CX131" s="238" t="s">
        <v>359</v>
      </c>
      <c r="CY131" s="238" t="s">
        <v>1635</v>
      </c>
    </row>
    <row r="132" spans="1:103" x14ac:dyDescent="0.25">
      <c r="A132" s="238">
        <v>11045734</v>
      </c>
      <c r="B132" s="238">
        <v>2</v>
      </c>
      <c r="C132" s="238">
        <v>212</v>
      </c>
      <c r="D132" s="238">
        <v>126.877</v>
      </c>
      <c r="E132" s="238">
        <v>10</v>
      </c>
      <c r="G132" s="238" t="s">
        <v>1475</v>
      </c>
      <c r="H132" s="238">
        <v>8</v>
      </c>
      <c r="I132" s="238">
        <v>25</v>
      </c>
      <c r="K132" s="238">
        <v>15000734</v>
      </c>
      <c r="L132" s="238">
        <v>150360014</v>
      </c>
      <c r="M132" s="238">
        <v>1</v>
      </c>
      <c r="N132" s="238">
        <v>27</v>
      </c>
      <c r="O132" s="238">
        <v>2015</v>
      </c>
      <c r="P132" s="238" t="s">
        <v>368</v>
      </c>
      <c r="Q132" s="238">
        <v>2</v>
      </c>
      <c r="R132" s="238" t="s">
        <v>356</v>
      </c>
      <c r="S132" s="238">
        <v>5</v>
      </c>
      <c r="T132" s="238">
        <v>0</v>
      </c>
      <c r="U132" s="238">
        <v>1</v>
      </c>
      <c r="V132" s="238">
        <v>7</v>
      </c>
      <c r="W132" s="238">
        <v>32</v>
      </c>
      <c r="X132" s="238">
        <v>2</v>
      </c>
      <c r="Y132" s="238">
        <v>6</v>
      </c>
      <c r="Z132" s="238">
        <v>1</v>
      </c>
      <c r="AB132" s="238">
        <v>1</v>
      </c>
      <c r="AC132" s="238">
        <v>98</v>
      </c>
      <c r="AD132" s="238" t="s">
        <v>389</v>
      </c>
      <c r="AE132" s="238" t="s">
        <v>1636</v>
      </c>
      <c r="AF132" s="238" t="s">
        <v>358</v>
      </c>
      <c r="AG132" s="238">
        <v>3</v>
      </c>
      <c r="AH132" s="238">
        <v>2</v>
      </c>
      <c r="AI132" s="238">
        <v>40</v>
      </c>
      <c r="AJ132" s="238">
        <v>4</v>
      </c>
      <c r="AK132" s="238">
        <v>99</v>
      </c>
      <c r="AN132" s="238">
        <v>99</v>
      </c>
      <c r="AQ132" s="238">
        <v>99</v>
      </c>
      <c r="AS132" s="238">
        <v>3</v>
      </c>
      <c r="AT132" s="238">
        <v>98</v>
      </c>
      <c r="AU132" s="238">
        <v>65</v>
      </c>
      <c r="AV132" s="238">
        <v>11</v>
      </c>
      <c r="AW132" s="238">
        <v>21</v>
      </c>
      <c r="CT132" s="238">
        <v>420126</v>
      </c>
      <c r="CU132" s="238">
        <v>4957669</v>
      </c>
      <c r="CV132" s="238">
        <v>44.767949100000003</v>
      </c>
      <c r="CW132" s="238">
        <v>-94.009361799999994</v>
      </c>
      <c r="CX132" s="238" t="s">
        <v>359</v>
      </c>
      <c r="CY132" s="238" t="e">
        <v>#NAME?</v>
      </c>
    </row>
    <row r="133" spans="1:103" x14ac:dyDescent="0.25">
      <c r="A133" s="238">
        <v>777220</v>
      </c>
      <c r="B133" s="238">
        <v>2</v>
      </c>
      <c r="C133" s="238">
        <v>212</v>
      </c>
      <c r="D133" s="238">
        <v>127.09099999999999</v>
      </c>
      <c r="E133" s="238">
        <v>10</v>
      </c>
      <c r="G133" s="238" t="s">
        <v>1633</v>
      </c>
      <c r="H133" s="238">
        <v>8</v>
      </c>
      <c r="I133" s="238">
        <v>25</v>
      </c>
      <c r="K133" s="238">
        <v>20500134</v>
      </c>
      <c r="L133" s="238">
        <v>200050073</v>
      </c>
      <c r="M133" s="238">
        <v>1</v>
      </c>
      <c r="N133" s="238">
        <v>5</v>
      </c>
      <c r="O133" s="238">
        <v>2020</v>
      </c>
      <c r="P133" s="238" t="s">
        <v>366</v>
      </c>
      <c r="Q133" s="238">
        <v>11</v>
      </c>
      <c r="R133" s="238" t="s">
        <v>356</v>
      </c>
      <c r="S133" s="238">
        <v>5</v>
      </c>
      <c r="T133" s="238">
        <v>0</v>
      </c>
      <c r="U133" s="238">
        <v>1</v>
      </c>
      <c r="W133" s="238">
        <v>86</v>
      </c>
      <c r="X133" s="238">
        <v>2</v>
      </c>
      <c r="Y133" s="238">
        <v>1</v>
      </c>
      <c r="Z133" s="238">
        <v>1</v>
      </c>
      <c r="AA133" s="238">
        <v>8</v>
      </c>
      <c r="AB133" s="238">
        <v>3</v>
      </c>
      <c r="AC133" s="238">
        <v>98</v>
      </c>
      <c r="AD133" s="238" t="s">
        <v>1637</v>
      </c>
      <c r="AF133" s="238" t="s">
        <v>405</v>
      </c>
      <c r="AG133" s="238">
        <v>4</v>
      </c>
      <c r="AH133" s="238">
        <v>2</v>
      </c>
      <c r="AI133" s="238">
        <v>49</v>
      </c>
      <c r="AJ133" s="238">
        <v>4</v>
      </c>
      <c r="AK133" s="238">
        <v>21</v>
      </c>
      <c r="AL133" s="238">
        <v>29</v>
      </c>
      <c r="AM133" s="238" t="s">
        <v>354</v>
      </c>
      <c r="AN133" s="238">
        <v>5</v>
      </c>
      <c r="AO133" s="238">
        <v>68</v>
      </c>
      <c r="AS133" s="238">
        <v>12</v>
      </c>
      <c r="AT133" s="238">
        <v>9</v>
      </c>
      <c r="AU133" s="238">
        <v>65</v>
      </c>
      <c r="AV133" s="238">
        <v>11</v>
      </c>
      <c r="AW133" s="238">
        <v>23</v>
      </c>
      <c r="CT133" s="238">
        <v>420476.68275336601</v>
      </c>
      <c r="CU133" s="238">
        <v>4957696.9858606402</v>
      </c>
      <c r="CV133" s="238">
        <v>44.768244469999999</v>
      </c>
      <c r="CW133" s="238">
        <v>-94.00493985</v>
      </c>
      <c r="CX133" s="238" t="s">
        <v>359</v>
      </c>
      <c r="CY133" s="238" t="s">
        <v>1638</v>
      </c>
    </row>
    <row r="134" spans="1:103" x14ac:dyDescent="0.25">
      <c r="A134" s="238">
        <v>11023368</v>
      </c>
      <c r="B134" s="238">
        <v>2</v>
      </c>
      <c r="C134" s="238">
        <v>212</v>
      </c>
      <c r="D134" s="238">
        <v>127.328</v>
      </c>
      <c r="E134" s="238">
        <v>10</v>
      </c>
      <c r="G134" s="238" t="s">
        <v>1633</v>
      </c>
      <c r="H134" s="238">
        <v>8</v>
      </c>
      <c r="I134" s="238">
        <v>25</v>
      </c>
      <c r="L134" s="238">
        <v>153240073</v>
      </c>
      <c r="M134" s="238">
        <v>9</v>
      </c>
      <c r="N134" s="238">
        <v>29</v>
      </c>
      <c r="O134" s="238">
        <v>2015</v>
      </c>
      <c r="P134" s="238" t="s">
        <v>368</v>
      </c>
      <c r="Q134" s="238">
        <v>20</v>
      </c>
      <c r="S134" s="238">
        <v>5</v>
      </c>
      <c r="T134" s="238">
        <v>0</v>
      </c>
      <c r="U134" s="238">
        <v>2</v>
      </c>
      <c r="V134" s="238">
        <v>90</v>
      </c>
      <c r="W134" s="238">
        <v>93</v>
      </c>
      <c r="Y134" s="238">
        <v>6</v>
      </c>
      <c r="Z134" s="238">
        <v>1</v>
      </c>
      <c r="AB134" s="238">
        <v>1</v>
      </c>
      <c r="AC134" s="238">
        <v>98</v>
      </c>
      <c r="AF134" s="238" t="s">
        <v>358</v>
      </c>
      <c r="AG134" s="238">
        <v>90</v>
      </c>
      <c r="AH134" s="238">
        <v>2</v>
      </c>
      <c r="AI134" s="238">
        <v>2</v>
      </c>
      <c r="AJ134" s="238">
        <v>4</v>
      </c>
      <c r="AK134" s="238">
        <v>21</v>
      </c>
      <c r="AL134" s="238">
        <v>61</v>
      </c>
      <c r="AM134" s="238" t="s">
        <v>363</v>
      </c>
      <c r="AT134" s="238">
        <v>98</v>
      </c>
      <c r="AU134" s="238">
        <v>55</v>
      </c>
      <c r="AX134" s="238">
        <v>0</v>
      </c>
      <c r="AY134" s="238">
        <v>99</v>
      </c>
      <c r="AZ134" s="238">
        <v>4</v>
      </c>
      <c r="BJ134" s="238">
        <v>98</v>
      </c>
      <c r="BK134" s="238">
        <v>55</v>
      </c>
      <c r="CT134" s="238">
        <v>420852</v>
      </c>
      <c r="CU134" s="238">
        <v>4957670</v>
      </c>
      <c r="CV134" s="238">
        <v>44.768047500000002</v>
      </c>
      <c r="CW134" s="238">
        <v>-94.000198100000006</v>
      </c>
      <c r="CX134" s="238" t="s">
        <v>359</v>
      </c>
    </row>
    <row r="135" spans="1:103" x14ac:dyDescent="0.25">
      <c r="A135" s="238">
        <v>383103</v>
      </c>
      <c r="B135" s="238">
        <v>2</v>
      </c>
      <c r="C135" s="238">
        <v>212</v>
      </c>
      <c r="D135" s="238">
        <v>127.452</v>
      </c>
      <c r="E135" s="238">
        <v>10</v>
      </c>
      <c r="G135" s="238" t="s">
        <v>1633</v>
      </c>
      <c r="H135" s="238">
        <v>8</v>
      </c>
      <c r="I135" s="238">
        <v>25</v>
      </c>
      <c r="K135" s="238">
        <v>16033117</v>
      </c>
      <c r="M135" s="238">
        <v>9</v>
      </c>
      <c r="N135" s="238">
        <v>30</v>
      </c>
      <c r="O135" s="238">
        <v>2016</v>
      </c>
      <c r="P135" s="238" t="s">
        <v>362</v>
      </c>
      <c r="Q135" s="238">
        <v>5</v>
      </c>
      <c r="R135" s="238" t="s">
        <v>369</v>
      </c>
      <c r="S135" s="238">
        <v>5</v>
      </c>
      <c r="T135" s="238">
        <v>0</v>
      </c>
      <c r="U135" s="238">
        <v>1</v>
      </c>
      <c r="W135" s="238">
        <v>16</v>
      </c>
      <c r="X135" s="238">
        <v>2</v>
      </c>
      <c r="Y135" s="238">
        <v>6</v>
      </c>
      <c r="Z135" s="238">
        <v>6</v>
      </c>
      <c r="AB135" s="238">
        <v>1</v>
      </c>
      <c r="AC135" s="238">
        <v>98</v>
      </c>
      <c r="AD135" s="238" t="s">
        <v>357</v>
      </c>
      <c r="AF135" s="238" t="s">
        <v>358</v>
      </c>
      <c r="AG135" s="238">
        <v>4</v>
      </c>
      <c r="AH135" s="238">
        <v>2</v>
      </c>
      <c r="AI135" s="238">
        <v>2</v>
      </c>
      <c r="AJ135" s="238">
        <v>3</v>
      </c>
      <c r="AK135" s="238">
        <v>21</v>
      </c>
      <c r="AL135" s="238">
        <v>38</v>
      </c>
      <c r="AM135" s="238" t="s">
        <v>354</v>
      </c>
      <c r="AN135" s="238">
        <v>5</v>
      </c>
      <c r="AO135" s="238">
        <v>1</v>
      </c>
      <c r="AS135" s="238">
        <v>14</v>
      </c>
      <c r="AT135" s="238">
        <v>9</v>
      </c>
      <c r="AU135" s="238">
        <v>60</v>
      </c>
      <c r="AV135" s="238">
        <v>11</v>
      </c>
      <c r="AW135" s="238">
        <v>21</v>
      </c>
      <c r="CT135" s="238">
        <v>421053.15522522602</v>
      </c>
      <c r="CU135" s="238">
        <v>4957667.66577168</v>
      </c>
      <c r="CV135" s="238">
        <v>44.768044430000003</v>
      </c>
      <c r="CW135" s="238">
        <v>-93.997651500000003</v>
      </c>
      <c r="CX135" s="238" t="s">
        <v>359</v>
      </c>
      <c r="CY135" s="238" t="s">
        <v>1639</v>
      </c>
    </row>
    <row r="136" spans="1:103" x14ac:dyDescent="0.25">
      <c r="A136" s="238">
        <v>400025</v>
      </c>
      <c r="B136" s="238">
        <v>2</v>
      </c>
      <c r="C136" s="238">
        <v>212</v>
      </c>
      <c r="D136" s="238">
        <v>127.617</v>
      </c>
      <c r="E136" s="238">
        <v>10</v>
      </c>
      <c r="G136" s="238" t="s">
        <v>1633</v>
      </c>
      <c r="H136" s="238">
        <v>8</v>
      </c>
      <c r="I136" s="238">
        <v>25</v>
      </c>
      <c r="K136" s="238">
        <v>16040936</v>
      </c>
      <c r="M136" s="238">
        <v>12</v>
      </c>
      <c r="N136" s="238">
        <v>4</v>
      </c>
      <c r="O136" s="238">
        <v>2016</v>
      </c>
      <c r="P136" s="238" t="s">
        <v>366</v>
      </c>
      <c r="Q136" s="238">
        <v>5</v>
      </c>
      <c r="R136" s="238" t="s">
        <v>369</v>
      </c>
      <c r="S136" s="238">
        <v>4</v>
      </c>
      <c r="T136" s="238">
        <v>0</v>
      </c>
      <c r="U136" s="238">
        <v>1</v>
      </c>
      <c r="W136" s="238">
        <v>48</v>
      </c>
      <c r="X136" s="238">
        <v>2</v>
      </c>
      <c r="Y136" s="238">
        <v>7</v>
      </c>
      <c r="Z136" s="238">
        <v>4</v>
      </c>
      <c r="AB136" s="238">
        <v>4</v>
      </c>
      <c r="AC136" s="238">
        <v>98</v>
      </c>
      <c r="AD136" s="238" t="s">
        <v>357</v>
      </c>
      <c r="AF136" s="238" t="s">
        <v>358</v>
      </c>
      <c r="AG136" s="238">
        <v>3</v>
      </c>
      <c r="AH136" s="238">
        <v>2</v>
      </c>
      <c r="AI136" s="238">
        <v>2</v>
      </c>
      <c r="AJ136" s="238">
        <v>3</v>
      </c>
      <c r="AK136" s="238">
        <v>21</v>
      </c>
      <c r="AL136" s="238">
        <v>19</v>
      </c>
      <c r="AM136" s="238" t="s">
        <v>363</v>
      </c>
      <c r="AN136" s="238">
        <v>5</v>
      </c>
      <c r="AO136" s="238">
        <v>71</v>
      </c>
      <c r="AS136" s="238">
        <v>14</v>
      </c>
      <c r="AT136" s="238">
        <v>9</v>
      </c>
      <c r="AU136" s="238">
        <v>65</v>
      </c>
      <c r="AV136" s="238">
        <v>11</v>
      </c>
      <c r="AW136" s="238">
        <v>21</v>
      </c>
      <c r="CT136" s="238">
        <v>421317.73908772698</v>
      </c>
      <c r="CU136" s="238">
        <v>4957671.2860521302</v>
      </c>
      <c r="CV136" s="238">
        <v>44.768106170000003</v>
      </c>
      <c r="CW136" s="238">
        <v>-93.994309020000003</v>
      </c>
      <c r="CX136" s="238" t="s">
        <v>359</v>
      </c>
      <c r="CY136" s="238" t="s">
        <v>1640</v>
      </c>
    </row>
    <row r="137" spans="1:103" x14ac:dyDescent="0.25">
      <c r="A137" s="238">
        <v>336591</v>
      </c>
      <c r="B137" s="238">
        <v>2</v>
      </c>
      <c r="C137" s="238">
        <v>212</v>
      </c>
      <c r="D137" s="238">
        <v>127.71599999999999</v>
      </c>
      <c r="E137" s="238">
        <v>10</v>
      </c>
      <c r="G137" s="238" t="s">
        <v>1633</v>
      </c>
      <c r="H137" s="238">
        <v>8</v>
      </c>
      <c r="I137" s="238">
        <v>25</v>
      </c>
      <c r="K137" s="238">
        <v>16008737</v>
      </c>
      <c r="M137" s="238">
        <v>3</v>
      </c>
      <c r="N137" s="238">
        <v>19</v>
      </c>
      <c r="O137" s="238">
        <v>2016</v>
      </c>
      <c r="P137" s="238" t="s">
        <v>364</v>
      </c>
      <c r="Q137" s="238">
        <v>3</v>
      </c>
      <c r="R137" s="238" t="s">
        <v>356</v>
      </c>
      <c r="S137" s="238">
        <v>5</v>
      </c>
      <c r="T137" s="238">
        <v>0</v>
      </c>
      <c r="U137" s="238">
        <v>1</v>
      </c>
      <c r="W137" s="238">
        <v>83</v>
      </c>
      <c r="X137" s="238">
        <v>2</v>
      </c>
      <c r="Y137" s="238">
        <v>6</v>
      </c>
      <c r="Z137" s="238">
        <v>4</v>
      </c>
      <c r="AB137" s="238">
        <v>3</v>
      </c>
      <c r="AC137" s="238">
        <v>98</v>
      </c>
      <c r="AD137" s="238" t="s">
        <v>357</v>
      </c>
      <c r="AF137" s="238" t="s">
        <v>405</v>
      </c>
      <c r="AG137" s="238">
        <v>3</v>
      </c>
      <c r="AH137" s="238">
        <v>2</v>
      </c>
      <c r="AI137" s="238">
        <v>3</v>
      </c>
      <c r="AJ137" s="238">
        <v>4</v>
      </c>
      <c r="AK137" s="238">
        <v>21</v>
      </c>
      <c r="AL137" s="238">
        <v>61</v>
      </c>
      <c r="AM137" s="238" t="s">
        <v>354</v>
      </c>
      <c r="AN137" s="238">
        <v>5</v>
      </c>
      <c r="AO137" s="238">
        <v>1</v>
      </c>
      <c r="AS137" s="238">
        <v>14</v>
      </c>
      <c r="AT137" s="238">
        <v>9</v>
      </c>
      <c r="AU137" s="238">
        <v>55</v>
      </c>
      <c r="AV137" s="238">
        <v>11</v>
      </c>
      <c r="AW137" s="238">
        <v>21</v>
      </c>
      <c r="CT137" s="238">
        <v>421446.59142876603</v>
      </c>
      <c r="CU137" s="238">
        <v>4957698.4950804301</v>
      </c>
      <c r="CV137" s="238">
        <v>44.768365240000001</v>
      </c>
      <c r="CW137" s="238">
        <v>-93.99268515</v>
      </c>
      <c r="CX137" s="238" t="s">
        <v>359</v>
      </c>
      <c r="CY137" s="238" t="s">
        <v>1641</v>
      </c>
    </row>
    <row r="138" spans="1:103" x14ac:dyDescent="0.25">
      <c r="A138" s="238">
        <v>10777055</v>
      </c>
      <c r="B138" s="238">
        <v>2</v>
      </c>
      <c r="C138" s="238">
        <v>212</v>
      </c>
      <c r="D138" s="238">
        <v>127.81</v>
      </c>
      <c r="E138" s="238">
        <v>10</v>
      </c>
      <c r="G138" s="238" t="s">
        <v>1633</v>
      </c>
      <c r="H138" s="238">
        <v>8</v>
      </c>
      <c r="I138" s="238">
        <v>25</v>
      </c>
      <c r="K138" s="238">
        <v>12010420</v>
      </c>
      <c r="L138" s="238">
        <v>121080123</v>
      </c>
      <c r="M138" s="238">
        <v>4</v>
      </c>
      <c r="N138" s="238">
        <v>17</v>
      </c>
      <c r="O138" s="238">
        <v>2012</v>
      </c>
      <c r="P138" s="238" t="s">
        <v>368</v>
      </c>
      <c r="Q138" s="238">
        <v>15</v>
      </c>
      <c r="S138" s="238">
        <v>5</v>
      </c>
      <c r="T138" s="238">
        <v>0</v>
      </c>
      <c r="U138" s="238">
        <v>2</v>
      </c>
      <c r="V138" s="238">
        <v>1</v>
      </c>
      <c r="W138" s="238">
        <v>10</v>
      </c>
      <c r="X138" s="238">
        <v>3</v>
      </c>
      <c r="Y138" s="238">
        <v>1</v>
      </c>
      <c r="Z138" s="238">
        <v>2</v>
      </c>
      <c r="AB138" s="238">
        <v>1</v>
      </c>
      <c r="AC138" s="238">
        <v>98</v>
      </c>
      <c r="AD138" s="238">
        <v>212</v>
      </c>
      <c r="AE138" s="238" t="s">
        <v>1642</v>
      </c>
      <c r="AF138" s="238" t="s">
        <v>358</v>
      </c>
      <c r="AG138" s="238">
        <v>7</v>
      </c>
      <c r="AH138" s="238">
        <v>2</v>
      </c>
      <c r="AI138" s="238">
        <v>2</v>
      </c>
      <c r="AJ138" s="238">
        <v>4</v>
      </c>
      <c r="AK138" s="238">
        <v>21</v>
      </c>
      <c r="AL138" s="238">
        <v>50</v>
      </c>
      <c r="AM138" s="238" t="s">
        <v>354</v>
      </c>
      <c r="AN138" s="238">
        <v>5</v>
      </c>
      <c r="AO138" s="238">
        <v>5</v>
      </c>
      <c r="AP138" s="238">
        <v>2</v>
      </c>
      <c r="AS138" s="238">
        <v>4</v>
      </c>
      <c r="AT138" s="238">
        <v>98</v>
      </c>
      <c r="AU138" s="238">
        <v>65</v>
      </c>
      <c r="AV138" s="238">
        <v>11</v>
      </c>
      <c r="AW138" s="238">
        <v>21</v>
      </c>
      <c r="AX138" s="238">
        <v>2</v>
      </c>
      <c r="AY138" s="238">
        <v>3</v>
      </c>
      <c r="AZ138" s="238">
        <v>4</v>
      </c>
      <c r="BA138" s="238">
        <v>21</v>
      </c>
      <c r="BB138" s="238">
        <v>46</v>
      </c>
      <c r="BC138" s="238" t="s">
        <v>354</v>
      </c>
      <c r="BD138" s="238">
        <v>5</v>
      </c>
      <c r="BE138" s="238">
        <v>1</v>
      </c>
      <c r="BI138" s="238">
        <v>4</v>
      </c>
      <c r="BJ138" s="238">
        <v>98</v>
      </c>
      <c r="BK138" s="238">
        <v>65</v>
      </c>
      <c r="BL138" s="238">
        <v>11</v>
      </c>
      <c r="BM138" s="238">
        <v>21</v>
      </c>
      <c r="CT138" s="238">
        <v>421628</v>
      </c>
      <c r="CU138" s="238">
        <v>4957673</v>
      </c>
      <c r="CV138" s="238">
        <v>44.768152100000002</v>
      </c>
      <c r="CW138" s="238">
        <v>-93.9903853</v>
      </c>
      <c r="CX138" s="238" t="s">
        <v>359</v>
      </c>
      <c r="CY138" s="238" t="s">
        <v>1643</v>
      </c>
    </row>
    <row r="139" spans="1:103" x14ac:dyDescent="0.25">
      <c r="A139" s="238">
        <v>10778845</v>
      </c>
      <c r="B139" s="238">
        <v>2</v>
      </c>
      <c r="C139" s="238">
        <v>212</v>
      </c>
      <c r="D139" s="238">
        <v>127.81</v>
      </c>
      <c r="E139" s="238">
        <v>10</v>
      </c>
      <c r="G139" s="238" t="s">
        <v>1633</v>
      </c>
      <c r="H139" s="238">
        <v>8</v>
      </c>
      <c r="I139" s="238">
        <v>25</v>
      </c>
      <c r="K139" s="238">
        <v>12020737</v>
      </c>
      <c r="L139" s="238">
        <v>121980103</v>
      </c>
      <c r="M139" s="238">
        <v>7</v>
      </c>
      <c r="N139" s="238">
        <v>16</v>
      </c>
      <c r="O139" s="238">
        <v>2012</v>
      </c>
      <c r="P139" s="238" t="s">
        <v>361</v>
      </c>
      <c r="Q139" s="238">
        <v>8</v>
      </c>
      <c r="S139" s="238">
        <v>5</v>
      </c>
      <c r="T139" s="238">
        <v>0</v>
      </c>
      <c r="U139" s="238">
        <v>1</v>
      </c>
      <c r="V139" s="238">
        <v>8</v>
      </c>
      <c r="W139" s="238">
        <v>16</v>
      </c>
      <c r="X139" s="238">
        <v>4</v>
      </c>
      <c r="Y139" s="238">
        <v>1</v>
      </c>
      <c r="Z139" s="238">
        <v>1</v>
      </c>
      <c r="AB139" s="238">
        <v>1</v>
      </c>
      <c r="AC139" s="238">
        <v>98</v>
      </c>
      <c r="AD139" s="238" t="s">
        <v>374</v>
      </c>
      <c r="AE139" s="238" t="s">
        <v>1644</v>
      </c>
      <c r="AF139" s="238" t="s">
        <v>358</v>
      </c>
      <c r="AG139" s="238">
        <v>4</v>
      </c>
      <c r="AH139" s="238">
        <v>2</v>
      </c>
      <c r="AI139" s="238">
        <v>2</v>
      </c>
      <c r="AK139" s="238">
        <v>21</v>
      </c>
      <c r="AL139" s="238">
        <v>46</v>
      </c>
      <c r="AM139" s="238" t="s">
        <v>363</v>
      </c>
      <c r="AN139" s="238">
        <v>5</v>
      </c>
      <c r="AO139" s="238">
        <v>1</v>
      </c>
      <c r="AS139" s="238">
        <v>7</v>
      </c>
      <c r="AT139" s="238">
        <v>98</v>
      </c>
      <c r="AU139" s="238">
        <v>55</v>
      </c>
      <c r="AV139" s="238">
        <v>11</v>
      </c>
      <c r="AW139" s="238">
        <v>21</v>
      </c>
      <c r="CT139" s="238">
        <v>421628</v>
      </c>
      <c r="CU139" s="238">
        <v>4957673</v>
      </c>
      <c r="CV139" s="238">
        <v>44.768152100000002</v>
      </c>
      <c r="CW139" s="238">
        <v>-93.9903853</v>
      </c>
      <c r="CX139" s="238" t="s">
        <v>359</v>
      </c>
      <c r="CY139" s="238" t="s">
        <v>1645</v>
      </c>
    </row>
    <row r="140" spans="1:103" x14ac:dyDescent="0.25">
      <c r="A140" s="238">
        <v>10780201</v>
      </c>
      <c r="B140" s="238">
        <v>2</v>
      </c>
      <c r="C140" s="238">
        <v>212</v>
      </c>
      <c r="D140" s="238">
        <v>127.81</v>
      </c>
      <c r="E140" s="238">
        <v>10</v>
      </c>
      <c r="G140" s="238" t="s">
        <v>1633</v>
      </c>
      <c r="H140" s="238">
        <v>8</v>
      </c>
      <c r="I140" s="238">
        <v>25</v>
      </c>
      <c r="K140" s="238">
        <v>12509003</v>
      </c>
      <c r="L140" s="238">
        <v>122620211</v>
      </c>
      <c r="M140" s="238">
        <v>9</v>
      </c>
      <c r="N140" s="238">
        <v>17</v>
      </c>
      <c r="O140" s="238">
        <v>2012</v>
      </c>
      <c r="P140" s="238" t="s">
        <v>361</v>
      </c>
      <c r="Q140" s="238">
        <v>16</v>
      </c>
      <c r="R140" s="238" t="s">
        <v>369</v>
      </c>
      <c r="S140" s="238">
        <v>3</v>
      </c>
      <c r="T140" s="238">
        <v>0</v>
      </c>
      <c r="U140" s="238">
        <v>2</v>
      </c>
      <c r="V140" s="238">
        <v>5</v>
      </c>
      <c r="W140" s="238">
        <v>10</v>
      </c>
      <c r="X140" s="238">
        <v>90</v>
      </c>
      <c r="Y140" s="238">
        <v>1</v>
      </c>
      <c r="Z140" s="238">
        <v>2</v>
      </c>
      <c r="AB140" s="238">
        <v>1</v>
      </c>
      <c r="AC140" s="238">
        <v>98</v>
      </c>
      <c r="AD140" s="238" t="s">
        <v>376</v>
      </c>
      <c r="AE140" s="238" t="s">
        <v>1646</v>
      </c>
      <c r="AF140" s="238" t="s">
        <v>358</v>
      </c>
      <c r="AG140" s="238">
        <v>10</v>
      </c>
      <c r="AH140" s="238">
        <v>2</v>
      </c>
      <c r="AI140" s="238">
        <v>4</v>
      </c>
      <c r="AJ140" s="238">
        <v>2</v>
      </c>
      <c r="AK140" s="238">
        <v>24</v>
      </c>
      <c r="AL140" s="238">
        <v>19</v>
      </c>
      <c r="AM140" s="238" t="s">
        <v>363</v>
      </c>
      <c r="AN140" s="238">
        <v>5</v>
      </c>
      <c r="AO140" s="238">
        <v>15</v>
      </c>
      <c r="AS140" s="238">
        <v>3</v>
      </c>
      <c r="AT140" s="238">
        <v>98</v>
      </c>
      <c r="AU140" s="238">
        <v>65</v>
      </c>
      <c r="AV140" s="238">
        <v>11</v>
      </c>
      <c r="AW140" s="238">
        <v>21</v>
      </c>
      <c r="AX140" s="238">
        <v>2</v>
      </c>
      <c r="AY140" s="238">
        <v>2</v>
      </c>
      <c r="AZ140" s="238">
        <v>3</v>
      </c>
      <c r="BA140" s="238">
        <v>21</v>
      </c>
      <c r="BB140" s="238">
        <v>56</v>
      </c>
      <c r="BC140" s="238" t="s">
        <v>354</v>
      </c>
      <c r="BD140" s="238">
        <v>5</v>
      </c>
      <c r="BE140" s="238">
        <v>1</v>
      </c>
      <c r="BI140" s="238">
        <v>3</v>
      </c>
      <c r="BJ140" s="238">
        <v>98</v>
      </c>
      <c r="BK140" s="238">
        <v>65</v>
      </c>
      <c r="BL140" s="238">
        <v>11</v>
      </c>
      <c r="BM140" s="238">
        <v>21</v>
      </c>
      <c r="CT140" s="238">
        <v>421628</v>
      </c>
      <c r="CU140" s="238">
        <v>4957673</v>
      </c>
      <c r="CV140" s="238">
        <v>44.768152100000002</v>
      </c>
      <c r="CW140" s="238">
        <v>-93.9903853</v>
      </c>
      <c r="CX140" s="238" t="s">
        <v>359</v>
      </c>
      <c r="CY140" s="238" t="s">
        <v>1647</v>
      </c>
    </row>
    <row r="141" spans="1:103" x14ac:dyDescent="0.25">
      <c r="A141" s="238">
        <v>10850446</v>
      </c>
      <c r="B141" s="238">
        <v>2</v>
      </c>
      <c r="C141" s="238">
        <v>212</v>
      </c>
      <c r="D141" s="238">
        <v>127.816</v>
      </c>
      <c r="E141" s="238">
        <v>10</v>
      </c>
      <c r="G141" s="238" t="s">
        <v>1633</v>
      </c>
      <c r="H141" s="238">
        <v>8</v>
      </c>
      <c r="I141" s="238">
        <v>25</v>
      </c>
      <c r="K141" s="238">
        <v>13007472</v>
      </c>
      <c r="L141" s="238">
        <v>130730074</v>
      </c>
      <c r="M141" s="238">
        <v>3</v>
      </c>
      <c r="N141" s="238">
        <v>14</v>
      </c>
      <c r="O141" s="238">
        <v>2013</v>
      </c>
      <c r="P141" s="238" t="s">
        <v>384</v>
      </c>
      <c r="Q141" s="238">
        <v>7</v>
      </c>
      <c r="R141" s="238" t="s">
        <v>369</v>
      </c>
      <c r="S141" s="238">
        <v>5</v>
      </c>
      <c r="T141" s="238">
        <v>0</v>
      </c>
      <c r="U141" s="238">
        <v>1</v>
      </c>
      <c r="V141" s="238">
        <v>7</v>
      </c>
      <c r="W141" s="238">
        <v>83</v>
      </c>
      <c r="X141" s="238">
        <v>2</v>
      </c>
      <c r="Y141" s="238">
        <v>1</v>
      </c>
      <c r="Z141" s="238">
        <v>2</v>
      </c>
      <c r="AA141" s="238">
        <v>4</v>
      </c>
      <c r="AB141" s="238">
        <v>3</v>
      </c>
      <c r="AC141" s="238">
        <v>98</v>
      </c>
      <c r="AD141" s="238">
        <v>212</v>
      </c>
      <c r="AE141" s="238" t="s">
        <v>1648</v>
      </c>
      <c r="AF141" s="238" t="s">
        <v>358</v>
      </c>
      <c r="AG141" s="238">
        <v>3</v>
      </c>
      <c r="AH141" s="238">
        <v>2</v>
      </c>
      <c r="AI141" s="238">
        <v>2</v>
      </c>
      <c r="AJ141" s="238">
        <v>3</v>
      </c>
      <c r="AK141" s="238">
        <v>21</v>
      </c>
      <c r="AL141" s="238">
        <v>58</v>
      </c>
      <c r="AM141" s="238" t="s">
        <v>354</v>
      </c>
      <c r="AN141" s="238">
        <v>5</v>
      </c>
      <c r="AO141" s="238">
        <v>3</v>
      </c>
      <c r="AS141" s="238">
        <v>1</v>
      </c>
      <c r="AT141" s="238">
        <v>98</v>
      </c>
      <c r="AU141" s="238">
        <v>65</v>
      </c>
      <c r="AV141" s="238">
        <v>11</v>
      </c>
      <c r="AW141" s="238">
        <v>21</v>
      </c>
      <c r="CT141" s="238">
        <v>421638</v>
      </c>
      <c r="CU141" s="238">
        <v>4957672</v>
      </c>
      <c r="CV141" s="238">
        <v>44.768151500000002</v>
      </c>
      <c r="CW141" s="238">
        <v>-93.990261700000005</v>
      </c>
      <c r="CX141" s="238" t="s">
        <v>359</v>
      </c>
      <c r="CY141" s="238" t="s">
        <v>1649</v>
      </c>
    </row>
    <row r="142" spans="1:103" x14ac:dyDescent="0.25">
      <c r="A142" s="238">
        <v>798639</v>
      </c>
      <c r="B142" s="238">
        <v>2</v>
      </c>
      <c r="C142" s="238">
        <v>212</v>
      </c>
      <c r="D142" s="238">
        <v>127.846</v>
      </c>
      <c r="E142" s="238">
        <v>10</v>
      </c>
      <c r="G142" s="238" t="s">
        <v>1633</v>
      </c>
      <c r="H142" s="238">
        <v>8</v>
      </c>
      <c r="I142" s="238">
        <v>25</v>
      </c>
      <c r="K142" s="238">
        <v>20004807</v>
      </c>
      <c r="L142" s="238">
        <v>200490021</v>
      </c>
      <c r="M142" s="238">
        <v>2</v>
      </c>
      <c r="N142" s="238">
        <v>18</v>
      </c>
      <c r="O142" s="238">
        <v>2020</v>
      </c>
      <c r="P142" s="238" t="s">
        <v>368</v>
      </c>
      <c r="Q142" s="238">
        <v>5</v>
      </c>
      <c r="R142" s="238" t="s">
        <v>356</v>
      </c>
      <c r="S142" s="238">
        <v>5</v>
      </c>
      <c r="T142" s="238">
        <v>0</v>
      </c>
      <c r="U142" s="238">
        <v>1</v>
      </c>
      <c r="W142" s="238">
        <v>48</v>
      </c>
      <c r="X142" s="238">
        <v>2</v>
      </c>
      <c r="Y142" s="238">
        <v>6</v>
      </c>
      <c r="Z142" s="238">
        <v>1</v>
      </c>
      <c r="AB142" s="238">
        <v>5</v>
      </c>
      <c r="AC142" s="238">
        <v>98</v>
      </c>
      <c r="AD142" s="238" t="s">
        <v>357</v>
      </c>
      <c r="AF142" s="238" t="s">
        <v>405</v>
      </c>
      <c r="AG142" s="238">
        <v>3</v>
      </c>
      <c r="AH142" s="238">
        <v>2</v>
      </c>
      <c r="AI142" s="238">
        <v>4</v>
      </c>
      <c r="AJ142" s="238">
        <v>4</v>
      </c>
      <c r="AK142" s="238">
        <v>21</v>
      </c>
      <c r="AL142" s="238">
        <v>31</v>
      </c>
      <c r="AM142" s="238" t="s">
        <v>354</v>
      </c>
      <c r="AN142" s="238">
        <v>5</v>
      </c>
      <c r="AO142" s="238">
        <v>1</v>
      </c>
      <c r="AS142" s="238">
        <v>14</v>
      </c>
      <c r="AT142" s="238">
        <v>9</v>
      </c>
      <c r="AU142" s="238">
        <v>65</v>
      </c>
      <c r="AV142" s="238">
        <v>11</v>
      </c>
      <c r="AW142" s="238">
        <v>21</v>
      </c>
      <c r="CT142" s="238">
        <v>421691.21525607503</v>
      </c>
      <c r="CU142" s="238">
        <v>4957698.8881062102</v>
      </c>
      <c r="CV142" s="238">
        <v>44.768395599999998</v>
      </c>
      <c r="CW142" s="238">
        <v>-93.989594339999996</v>
      </c>
      <c r="CX142" s="238" t="s">
        <v>359</v>
      </c>
      <c r="CY142" s="238" t="s">
        <v>1650</v>
      </c>
    </row>
    <row r="143" spans="1:103" x14ac:dyDescent="0.25">
      <c r="A143" s="238">
        <v>780679</v>
      </c>
      <c r="B143" s="238">
        <v>2</v>
      </c>
      <c r="C143" s="238">
        <v>212</v>
      </c>
      <c r="D143" s="238">
        <v>127.908</v>
      </c>
      <c r="E143" s="238">
        <v>10</v>
      </c>
      <c r="G143" s="238" t="s">
        <v>1633</v>
      </c>
      <c r="H143" s="238">
        <v>8</v>
      </c>
      <c r="I143" s="238">
        <v>25</v>
      </c>
      <c r="K143" s="238">
        <v>20001667</v>
      </c>
      <c r="L143" s="238">
        <v>200180074</v>
      </c>
      <c r="M143" s="238">
        <v>1</v>
      </c>
      <c r="N143" s="238">
        <v>18</v>
      </c>
      <c r="O143" s="238">
        <v>2020</v>
      </c>
      <c r="P143" s="238" t="s">
        <v>364</v>
      </c>
      <c r="Q143" s="238">
        <v>11</v>
      </c>
      <c r="R143" s="238" t="s">
        <v>356</v>
      </c>
      <c r="S143" s="238">
        <v>5</v>
      </c>
      <c r="T143" s="238">
        <v>0</v>
      </c>
      <c r="U143" s="238">
        <v>1</v>
      </c>
      <c r="W143" s="238">
        <v>83</v>
      </c>
      <c r="X143" s="238">
        <v>2</v>
      </c>
      <c r="Y143" s="238">
        <v>1</v>
      </c>
      <c r="Z143" s="238">
        <v>7</v>
      </c>
      <c r="AB143" s="238">
        <v>5</v>
      </c>
      <c r="AC143" s="238">
        <v>98</v>
      </c>
      <c r="AD143" s="238" t="s">
        <v>357</v>
      </c>
      <c r="AF143" s="238" t="s">
        <v>405</v>
      </c>
      <c r="AG143" s="238">
        <v>3</v>
      </c>
      <c r="AH143" s="238">
        <v>2</v>
      </c>
      <c r="AI143" s="238">
        <v>3</v>
      </c>
      <c r="AJ143" s="238">
        <v>4</v>
      </c>
      <c r="AK143" s="238">
        <v>21</v>
      </c>
      <c r="AL143" s="238">
        <v>64</v>
      </c>
      <c r="AM143" s="238" t="s">
        <v>363</v>
      </c>
      <c r="AN143" s="238">
        <v>5</v>
      </c>
      <c r="AO143" s="238">
        <v>1</v>
      </c>
      <c r="AS143" s="238">
        <v>15</v>
      </c>
      <c r="AT143" s="238">
        <v>9</v>
      </c>
      <c r="AU143" s="238">
        <v>65</v>
      </c>
      <c r="AV143" s="238">
        <v>11</v>
      </c>
      <c r="AW143" s="238">
        <v>21</v>
      </c>
      <c r="CT143" s="238">
        <v>421789.90503678803</v>
      </c>
      <c r="CU143" s="238">
        <v>4957686.0781389801</v>
      </c>
      <c r="CV143" s="238">
        <v>44.768291099999999</v>
      </c>
      <c r="CW143" s="238">
        <v>-93.988345409999994</v>
      </c>
      <c r="CX143" s="238" t="s">
        <v>359</v>
      </c>
      <c r="CY143" s="238" t="s">
        <v>1651</v>
      </c>
    </row>
    <row r="144" spans="1:103" x14ac:dyDescent="0.25">
      <c r="A144" s="238">
        <v>797285</v>
      </c>
      <c r="B144" s="238">
        <v>2</v>
      </c>
      <c r="C144" s="238">
        <v>212</v>
      </c>
      <c r="D144" s="238">
        <v>128.02600000000001</v>
      </c>
      <c r="E144" s="238">
        <v>10</v>
      </c>
      <c r="G144" s="238" t="s">
        <v>1633</v>
      </c>
      <c r="H144" s="238">
        <v>8</v>
      </c>
      <c r="I144" s="238">
        <v>25</v>
      </c>
      <c r="K144" s="238">
        <v>20004276</v>
      </c>
      <c r="L144" s="238">
        <v>200430124</v>
      </c>
      <c r="M144" s="238">
        <v>2</v>
      </c>
      <c r="N144" s="238">
        <v>12</v>
      </c>
      <c r="O144" s="238">
        <v>2020</v>
      </c>
      <c r="P144" s="238" t="s">
        <v>355</v>
      </c>
      <c r="Q144" s="238">
        <v>16</v>
      </c>
      <c r="R144" s="238" t="s">
        <v>356</v>
      </c>
      <c r="S144" s="238">
        <v>4</v>
      </c>
      <c r="T144" s="238">
        <v>0</v>
      </c>
      <c r="U144" s="238">
        <v>1</v>
      </c>
      <c r="W144" s="238">
        <v>48</v>
      </c>
      <c r="X144" s="238">
        <v>2</v>
      </c>
      <c r="Y144" s="238">
        <v>1</v>
      </c>
      <c r="Z144" s="238">
        <v>7</v>
      </c>
      <c r="AB144" s="238">
        <v>5</v>
      </c>
      <c r="AC144" s="238">
        <v>98</v>
      </c>
      <c r="AD144" s="238" t="s">
        <v>357</v>
      </c>
      <c r="AF144" s="238" t="s">
        <v>358</v>
      </c>
      <c r="AG144" s="238">
        <v>3</v>
      </c>
      <c r="AH144" s="238">
        <v>2</v>
      </c>
      <c r="AI144" s="238">
        <v>3</v>
      </c>
      <c r="AJ144" s="238">
        <v>4</v>
      </c>
      <c r="AK144" s="238">
        <v>21</v>
      </c>
      <c r="AL144" s="238">
        <v>27</v>
      </c>
      <c r="AM144" s="238" t="s">
        <v>363</v>
      </c>
      <c r="AN144" s="238">
        <v>5</v>
      </c>
      <c r="AO144" s="238">
        <v>90</v>
      </c>
      <c r="AS144" s="238">
        <v>14</v>
      </c>
      <c r="AT144" s="238">
        <v>9</v>
      </c>
      <c r="AU144" s="238">
        <v>65</v>
      </c>
      <c r="AV144" s="238">
        <v>11</v>
      </c>
      <c r="AW144" s="238">
        <v>21</v>
      </c>
      <c r="CT144" s="238">
        <v>421976.17207598902</v>
      </c>
      <c r="CU144" s="238">
        <v>4957677.4422147302</v>
      </c>
      <c r="CV144" s="238">
        <v>44.768233709999997</v>
      </c>
      <c r="CW144" s="238">
        <v>-93.985990569999998</v>
      </c>
      <c r="CX144" s="238" t="s">
        <v>359</v>
      </c>
      <c r="CY144" s="238" t="s">
        <v>1652</v>
      </c>
    </row>
    <row r="145" spans="1:103" x14ac:dyDescent="0.25">
      <c r="A145" s="238">
        <v>427169</v>
      </c>
      <c r="B145" s="238">
        <v>2</v>
      </c>
      <c r="C145" s="238">
        <v>212</v>
      </c>
      <c r="D145" s="238">
        <v>128.09299999999999</v>
      </c>
      <c r="E145" s="238">
        <v>10</v>
      </c>
      <c r="G145" s="238" t="s">
        <v>1633</v>
      </c>
      <c r="H145" s="238">
        <v>8</v>
      </c>
      <c r="I145" s="238">
        <v>25</v>
      </c>
      <c r="K145" s="238">
        <v>17007385</v>
      </c>
      <c r="M145" s="238">
        <v>3</v>
      </c>
      <c r="N145" s="238">
        <v>6</v>
      </c>
      <c r="O145" s="238">
        <v>2017</v>
      </c>
      <c r="P145" s="238" t="s">
        <v>361</v>
      </c>
      <c r="Q145" s="238">
        <v>6</v>
      </c>
      <c r="R145" s="238" t="s">
        <v>356</v>
      </c>
      <c r="S145" s="238">
        <v>5</v>
      </c>
      <c r="T145" s="238">
        <v>0</v>
      </c>
      <c r="U145" s="238">
        <v>1</v>
      </c>
      <c r="W145" s="238">
        <v>16</v>
      </c>
      <c r="X145" s="238">
        <v>2</v>
      </c>
      <c r="Y145" s="238">
        <v>2</v>
      </c>
      <c r="Z145" s="238">
        <v>2</v>
      </c>
      <c r="AB145" s="238">
        <v>1</v>
      </c>
      <c r="AC145" s="238">
        <v>98</v>
      </c>
      <c r="AD145" s="238" t="s">
        <v>357</v>
      </c>
      <c r="AF145" s="238" t="s">
        <v>405</v>
      </c>
      <c r="AG145" s="238">
        <v>4</v>
      </c>
      <c r="AH145" s="238">
        <v>2</v>
      </c>
      <c r="AI145" s="238">
        <v>4</v>
      </c>
      <c r="AJ145" s="238">
        <v>4</v>
      </c>
      <c r="AK145" s="238">
        <v>21</v>
      </c>
      <c r="AL145" s="238">
        <v>40</v>
      </c>
      <c r="AM145" s="238" t="s">
        <v>354</v>
      </c>
      <c r="AN145" s="238">
        <v>5</v>
      </c>
      <c r="AO145" s="238">
        <v>1</v>
      </c>
      <c r="AS145" s="238">
        <v>15</v>
      </c>
      <c r="AT145" s="238">
        <v>98</v>
      </c>
      <c r="AU145" s="238">
        <v>65</v>
      </c>
      <c r="AV145" s="238">
        <v>11</v>
      </c>
      <c r="AW145" s="238">
        <v>21</v>
      </c>
      <c r="CT145" s="238">
        <v>422052.75305775501</v>
      </c>
      <c r="CU145" s="238">
        <v>4957696.9053105703</v>
      </c>
      <c r="CV145" s="238">
        <v>44.768417249999999</v>
      </c>
      <c r="CW145" s="238">
        <v>-93.985025930000006</v>
      </c>
      <c r="CX145" s="238" t="s">
        <v>359</v>
      </c>
      <c r="CY145" s="238" t="s">
        <v>1653</v>
      </c>
    </row>
    <row r="146" spans="1:103" x14ac:dyDescent="0.25">
      <c r="A146" s="238">
        <v>469790</v>
      </c>
      <c r="B146" s="238">
        <v>2</v>
      </c>
      <c r="C146" s="238">
        <v>212</v>
      </c>
      <c r="D146" s="238">
        <v>128.178</v>
      </c>
      <c r="E146" s="238">
        <v>10</v>
      </c>
      <c r="G146" s="238" t="s">
        <v>1633</v>
      </c>
      <c r="H146" s="238">
        <v>8</v>
      </c>
      <c r="I146" s="238">
        <v>25</v>
      </c>
      <c r="K146" s="238">
        <v>17506111</v>
      </c>
      <c r="M146" s="238">
        <v>6</v>
      </c>
      <c r="N146" s="238">
        <v>6</v>
      </c>
      <c r="O146" s="238">
        <v>2017</v>
      </c>
      <c r="P146" s="238" t="s">
        <v>368</v>
      </c>
      <c r="Q146" s="238">
        <v>7</v>
      </c>
      <c r="R146" s="238" t="s">
        <v>369</v>
      </c>
      <c r="S146" s="238">
        <v>5</v>
      </c>
      <c r="T146" s="238">
        <v>0</v>
      </c>
      <c r="U146" s="238">
        <v>1</v>
      </c>
      <c r="W146" s="238">
        <v>35</v>
      </c>
      <c r="X146" s="238">
        <v>2</v>
      </c>
      <c r="Y146" s="238">
        <v>1</v>
      </c>
      <c r="Z146" s="238">
        <v>1</v>
      </c>
      <c r="AB146" s="238">
        <v>1</v>
      </c>
      <c r="AC146" s="238">
        <v>98</v>
      </c>
      <c r="AD146" s="238" t="s">
        <v>357</v>
      </c>
      <c r="AF146" s="238" t="s">
        <v>358</v>
      </c>
      <c r="AG146" s="238">
        <v>3</v>
      </c>
      <c r="AH146" s="238">
        <v>2</v>
      </c>
      <c r="AI146" s="238">
        <v>3</v>
      </c>
      <c r="AJ146" s="238">
        <v>3</v>
      </c>
      <c r="AK146" s="238">
        <v>21</v>
      </c>
      <c r="AL146" s="238">
        <v>19</v>
      </c>
      <c r="AM146" s="238" t="s">
        <v>354</v>
      </c>
      <c r="AN146" s="238">
        <v>5</v>
      </c>
      <c r="AO146" s="238">
        <v>62</v>
      </c>
      <c r="AS146" s="238">
        <v>14</v>
      </c>
      <c r="AT146" s="238">
        <v>9</v>
      </c>
      <c r="AU146" s="238">
        <v>65</v>
      </c>
      <c r="AV146" s="238">
        <v>11</v>
      </c>
      <c r="AW146" s="238">
        <v>21</v>
      </c>
      <c r="CT146" s="238">
        <v>422220.81957497401</v>
      </c>
      <c r="CU146" s="238">
        <v>4957663.1191262398</v>
      </c>
      <c r="CV146" s="238">
        <v>44.768131439999998</v>
      </c>
      <c r="CW146" s="238">
        <v>-93.982897219999998</v>
      </c>
      <c r="CX146" s="238" t="s">
        <v>359</v>
      </c>
      <c r="CY146" s="238" t="s">
        <v>1654</v>
      </c>
    </row>
    <row r="147" spans="1:103" x14ac:dyDescent="0.25">
      <c r="A147" s="238">
        <v>591926</v>
      </c>
      <c r="B147" s="238">
        <v>2</v>
      </c>
      <c r="C147" s="238">
        <v>212</v>
      </c>
      <c r="D147" s="238">
        <v>128.297</v>
      </c>
      <c r="E147" s="238">
        <v>10</v>
      </c>
      <c r="G147" s="238" t="s">
        <v>1633</v>
      </c>
      <c r="H147" s="238" t="s">
        <v>354</v>
      </c>
      <c r="I147" s="238">
        <v>25</v>
      </c>
      <c r="K147" s="238">
        <v>18505286</v>
      </c>
      <c r="M147" s="238">
        <v>4</v>
      </c>
      <c r="N147" s="238">
        <v>17</v>
      </c>
      <c r="O147" s="238">
        <v>2018</v>
      </c>
      <c r="P147" s="238" t="s">
        <v>368</v>
      </c>
      <c r="Q147" s="238">
        <v>10</v>
      </c>
      <c r="R147" s="238" t="s">
        <v>369</v>
      </c>
      <c r="S147" s="238">
        <v>3</v>
      </c>
      <c r="T147" s="238">
        <v>0</v>
      </c>
      <c r="U147" s="238">
        <v>2</v>
      </c>
      <c r="V147" s="238">
        <v>5</v>
      </c>
      <c r="W147" s="238">
        <v>10</v>
      </c>
      <c r="X147" s="238">
        <v>3</v>
      </c>
      <c r="Y147" s="238">
        <v>1</v>
      </c>
      <c r="Z147" s="238">
        <v>1</v>
      </c>
      <c r="AB147" s="238">
        <v>1</v>
      </c>
      <c r="AC147" s="238">
        <v>98</v>
      </c>
      <c r="AD147" s="238" t="s">
        <v>357</v>
      </c>
      <c r="AF147" s="238" t="s">
        <v>358</v>
      </c>
      <c r="AG147" s="238">
        <v>9</v>
      </c>
      <c r="AH147" s="238">
        <v>2</v>
      </c>
      <c r="AI147" s="238">
        <v>2</v>
      </c>
      <c r="AJ147" s="238">
        <v>4</v>
      </c>
      <c r="AK147" s="238">
        <v>24</v>
      </c>
      <c r="AL147" s="238">
        <v>23</v>
      </c>
      <c r="AM147" s="238" t="s">
        <v>363</v>
      </c>
      <c r="AN147" s="238">
        <v>5</v>
      </c>
      <c r="AO147" s="238">
        <v>2</v>
      </c>
      <c r="AS147" s="238">
        <v>14</v>
      </c>
      <c r="AT147" s="238">
        <v>22</v>
      </c>
      <c r="AU147" s="238">
        <v>65</v>
      </c>
      <c r="AV147" s="238">
        <v>11</v>
      </c>
      <c r="AW147" s="238">
        <v>21</v>
      </c>
      <c r="AX147" s="238">
        <v>2</v>
      </c>
      <c r="AY147" s="238">
        <v>4</v>
      </c>
      <c r="AZ147" s="238">
        <v>3</v>
      </c>
      <c r="BA147" s="238">
        <v>21</v>
      </c>
      <c r="BB147" s="238">
        <v>67</v>
      </c>
      <c r="BC147" s="238" t="s">
        <v>354</v>
      </c>
      <c r="BD147" s="238">
        <v>5</v>
      </c>
      <c r="BE147" s="238">
        <v>1</v>
      </c>
      <c r="BI147" s="238">
        <v>14</v>
      </c>
      <c r="BJ147" s="238">
        <v>9</v>
      </c>
      <c r="BK147" s="238">
        <v>65</v>
      </c>
      <c r="BL147" s="238">
        <v>11</v>
      </c>
      <c r="BM147" s="238">
        <v>21</v>
      </c>
      <c r="CT147" s="238">
        <v>422411.319955974</v>
      </c>
      <c r="CU147" s="238">
        <v>4957641.9524172395</v>
      </c>
      <c r="CV147" s="238">
        <v>44.76796161</v>
      </c>
      <c r="CW147" s="238">
        <v>-93.980486990000003</v>
      </c>
      <c r="CX147" s="238" t="s">
        <v>359</v>
      </c>
      <c r="CY147" s="238" t="s">
        <v>1655</v>
      </c>
    </row>
    <row r="148" spans="1:103" x14ac:dyDescent="0.25">
      <c r="A148" s="238">
        <v>10849741</v>
      </c>
      <c r="B148" s="238">
        <v>2</v>
      </c>
      <c r="C148" s="238">
        <v>212</v>
      </c>
      <c r="D148" s="238">
        <v>128.31399999999999</v>
      </c>
      <c r="E148" s="238">
        <v>10</v>
      </c>
      <c r="G148" s="238" t="s">
        <v>1633</v>
      </c>
      <c r="H148" s="238" t="s">
        <v>354</v>
      </c>
      <c r="I148" s="238">
        <v>25</v>
      </c>
      <c r="K148" s="238">
        <v>13502121</v>
      </c>
      <c r="L148" s="238">
        <v>130560258</v>
      </c>
      <c r="M148" s="238">
        <v>2</v>
      </c>
      <c r="N148" s="238">
        <v>18</v>
      </c>
      <c r="O148" s="238">
        <v>2013</v>
      </c>
      <c r="P148" s="238" t="s">
        <v>361</v>
      </c>
      <c r="Q148" s="238">
        <v>19</v>
      </c>
      <c r="R148" s="238" t="s">
        <v>369</v>
      </c>
      <c r="S148" s="238">
        <v>5</v>
      </c>
      <c r="T148" s="238">
        <v>0</v>
      </c>
      <c r="U148" s="238">
        <v>1</v>
      </c>
      <c r="V148" s="238">
        <v>7</v>
      </c>
      <c r="W148" s="238">
        <v>83</v>
      </c>
      <c r="X148" s="238">
        <v>3</v>
      </c>
      <c r="Y148" s="238">
        <v>4</v>
      </c>
      <c r="Z148" s="238">
        <v>7</v>
      </c>
      <c r="AB148" s="238">
        <v>5</v>
      </c>
      <c r="AC148" s="238">
        <v>98</v>
      </c>
      <c r="AD148" s="238">
        <v>212</v>
      </c>
      <c r="AE148" s="238">
        <v>5</v>
      </c>
      <c r="AF148" s="238" t="s">
        <v>358</v>
      </c>
      <c r="AG148" s="238">
        <v>3</v>
      </c>
      <c r="AH148" s="238">
        <v>2</v>
      </c>
      <c r="AI148" s="238">
        <v>2</v>
      </c>
      <c r="AJ148" s="238">
        <v>3</v>
      </c>
      <c r="AK148" s="238">
        <v>27</v>
      </c>
      <c r="AL148" s="238">
        <v>28</v>
      </c>
      <c r="AM148" s="238" t="s">
        <v>354</v>
      </c>
      <c r="AN148" s="238">
        <v>5</v>
      </c>
      <c r="AO148" s="238">
        <v>1</v>
      </c>
      <c r="AS148" s="238">
        <v>3</v>
      </c>
      <c r="AT148" s="238">
        <v>98</v>
      </c>
      <c r="AU148" s="238">
        <v>65</v>
      </c>
      <c r="AV148" s="238">
        <v>11</v>
      </c>
      <c r="AW148" s="238">
        <v>21</v>
      </c>
      <c r="CT148" s="238">
        <v>422439</v>
      </c>
      <c r="CU148" s="238">
        <v>4957657</v>
      </c>
      <c r="CV148" s="238">
        <v>44.7681039</v>
      </c>
      <c r="CW148" s="238">
        <v>-93.980134100000001</v>
      </c>
      <c r="CX148" s="238" t="s">
        <v>359</v>
      </c>
      <c r="CY148" s="238" t="s">
        <v>1656</v>
      </c>
    </row>
    <row r="149" spans="1:103" x14ac:dyDescent="0.25">
      <c r="A149" s="238">
        <v>10853261</v>
      </c>
      <c r="B149" s="238">
        <v>2</v>
      </c>
      <c r="C149" s="238">
        <v>212</v>
      </c>
      <c r="D149" s="238">
        <v>128.31399999999999</v>
      </c>
      <c r="E149" s="238">
        <v>10</v>
      </c>
      <c r="G149" s="238" t="s">
        <v>1633</v>
      </c>
      <c r="H149" s="238" t="s">
        <v>354</v>
      </c>
      <c r="I149" s="238">
        <v>25</v>
      </c>
      <c r="K149" s="238">
        <v>13507830</v>
      </c>
      <c r="L149" s="238">
        <v>132140203</v>
      </c>
      <c r="M149" s="238">
        <v>8</v>
      </c>
      <c r="N149" s="238">
        <v>1</v>
      </c>
      <c r="O149" s="238">
        <v>2013</v>
      </c>
      <c r="P149" s="238" t="s">
        <v>384</v>
      </c>
      <c r="Q149" s="238">
        <v>12</v>
      </c>
      <c r="S149" s="238">
        <v>3</v>
      </c>
      <c r="T149" s="238">
        <v>0</v>
      </c>
      <c r="U149" s="238">
        <v>2</v>
      </c>
      <c r="V149" s="238">
        <v>5</v>
      </c>
      <c r="W149" s="238">
        <v>10</v>
      </c>
      <c r="X149" s="238">
        <v>3</v>
      </c>
      <c r="Y149" s="238">
        <v>1</v>
      </c>
      <c r="Z149" s="238">
        <v>1</v>
      </c>
      <c r="AB149" s="238">
        <v>1</v>
      </c>
      <c r="AC149" s="238">
        <v>3</v>
      </c>
      <c r="AD149" s="238">
        <v>212</v>
      </c>
      <c r="AE149" s="238">
        <v>5</v>
      </c>
      <c r="AF149" s="238" t="s">
        <v>358</v>
      </c>
      <c r="AG149" s="238">
        <v>10</v>
      </c>
      <c r="AH149" s="238">
        <v>2</v>
      </c>
      <c r="AI149" s="238">
        <v>44</v>
      </c>
      <c r="AJ149" s="238">
        <v>2</v>
      </c>
      <c r="AK149" s="238">
        <v>24</v>
      </c>
      <c r="AL149" s="238">
        <v>42</v>
      </c>
      <c r="AM149" s="238" t="s">
        <v>354</v>
      </c>
      <c r="AN149" s="238">
        <v>5</v>
      </c>
      <c r="AO149" s="238">
        <v>2</v>
      </c>
      <c r="AP149" s="238">
        <v>15</v>
      </c>
      <c r="AS149" s="238">
        <v>3</v>
      </c>
      <c r="AT149" s="238">
        <v>2</v>
      </c>
      <c r="AU149" s="238">
        <v>65</v>
      </c>
      <c r="AV149" s="238">
        <v>11</v>
      </c>
      <c r="AW149" s="238">
        <v>21</v>
      </c>
      <c r="AX149" s="238">
        <v>2</v>
      </c>
      <c r="AY149" s="238">
        <v>1</v>
      </c>
      <c r="AZ149" s="238">
        <v>3</v>
      </c>
      <c r="BA149" s="238">
        <v>21</v>
      </c>
      <c r="BB149" s="238">
        <v>34</v>
      </c>
      <c r="BC149" s="238" t="s">
        <v>363</v>
      </c>
      <c r="BD149" s="238">
        <v>5</v>
      </c>
      <c r="BE149" s="238">
        <v>3</v>
      </c>
      <c r="BI149" s="238">
        <v>3</v>
      </c>
      <c r="BJ149" s="238">
        <v>2</v>
      </c>
      <c r="BK149" s="238">
        <v>65</v>
      </c>
      <c r="BL149" s="238">
        <v>11</v>
      </c>
      <c r="BM149" s="238">
        <v>21</v>
      </c>
      <c r="CT149" s="238">
        <v>422439</v>
      </c>
      <c r="CU149" s="238">
        <v>4957657</v>
      </c>
      <c r="CV149" s="238">
        <v>44.7681039</v>
      </c>
      <c r="CW149" s="238">
        <v>-93.980134100000001</v>
      </c>
      <c r="CX149" s="238" t="s">
        <v>359</v>
      </c>
      <c r="CY149" s="238" t="s">
        <v>1657</v>
      </c>
    </row>
    <row r="150" spans="1:103" x14ac:dyDescent="0.25">
      <c r="A150" s="238">
        <v>10935653</v>
      </c>
      <c r="B150" s="238">
        <v>2</v>
      </c>
      <c r="C150" s="238">
        <v>212</v>
      </c>
      <c r="D150" s="238">
        <v>128.31399999999999</v>
      </c>
      <c r="E150" s="238">
        <v>10</v>
      </c>
      <c r="G150" s="238" t="s">
        <v>1633</v>
      </c>
      <c r="H150" s="238" t="s">
        <v>354</v>
      </c>
      <c r="I150" s="238">
        <v>25</v>
      </c>
      <c r="K150" s="238">
        <v>14018424</v>
      </c>
      <c r="L150" s="238">
        <v>141640040</v>
      </c>
      <c r="M150" s="238">
        <v>6</v>
      </c>
      <c r="N150" s="238">
        <v>12</v>
      </c>
      <c r="O150" s="238">
        <v>2014</v>
      </c>
      <c r="P150" s="238" t="s">
        <v>384</v>
      </c>
      <c r="Q150" s="238">
        <v>10</v>
      </c>
      <c r="R150" s="238" t="s">
        <v>369</v>
      </c>
      <c r="S150" s="238">
        <v>5</v>
      </c>
      <c r="T150" s="238">
        <v>0</v>
      </c>
      <c r="U150" s="238">
        <v>2</v>
      </c>
      <c r="V150" s="238">
        <v>5</v>
      </c>
      <c r="W150" s="238">
        <v>10</v>
      </c>
      <c r="X150" s="238">
        <v>3</v>
      </c>
      <c r="Y150" s="238">
        <v>1</v>
      </c>
      <c r="Z150" s="238">
        <v>1</v>
      </c>
      <c r="AB150" s="238">
        <v>1</v>
      </c>
      <c r="AC150" s="238">
        <v>1</v>
      </c>
      <c r="AD150" s="238" t="s">
        <v>1658</v>
      </c>
      <c r="AE150" s="238" t="s">
        <v>1659</v>
      </c>
      <c r="AF150" s="238" t="s">
        <v>358</v>
      </c>
      <c r="AG150" s="238">
        <v>10</v>
      </c>
      <c r="AH150" s="238">
        <v>2</v>
      </c>
      <c r="AI150" s="238">
        <v>2</v>
      </c>
      <c r="AJ150" s="238">
        <v>3</v>
      </c>
      <c r="AK150" s="238">
        <v>21</v>
      </c>
      <c r="AL150" s="238">
        <v>26</v>
      </c>
      <c r="AM150" s="238" t="s">
        <v>363</v>
      </c>
      <c r="AN150" s="238">
        <v>5</v>
      </c>
      <c r="AO150" s="238">
        <v>1</v>
      </c>
      <c r="AS150" s="238">
        <v>3</v>
      </c>
      <c r="AT150" s="238">
        <v>2</v>
      </c>
      <c r="AU150" s="238">
        <v>65</v>
      </c>
      <c r="AV150" s="238">
        <v>11</v>
      </c>
      <c r="AW150" s="238">
        <v>21</v>
      </c>
      <c r="AX150" s="238">
        <v>2</v>
      </c>
      <c r="AY150" s="238">
        <v>3</v>
      </c>
      <c r="AZ150" s="238">
        <v>1</v>
      </c>
      <c r="BA150" s="238">
        <v>24</v>
      </c>
      <c r="BB150" s="238">
        <v>61</v>
      </c>
      <c r="BC150" s="238" t="s">
        <v>354</v>
      </c>
      <c r="BD150" s="238">
        <v>5</v>
      </c>
      <c r="BE150" s="238">
        <v>2</v>
      </c>
      <c r="BI150" s="238">
        <v>3</v>
      </c>
      <c r="BJ150" s="238">
        <v>2</v>
      </c>
      <c r="BK150" s="238">
        <v>65</v>
      </c>
      <c r="BL150" s="238">
        <v>11</v>
      </c>
      <c r="BM150" s="238">
        <v>21</v>
      </c>
      <c r="CT150" s="238">
        <v>422439</v>
      </c>
      <c r="CU150" s="238">
        <v>4957657</v>
      </c>
      <c r="CV150" s="238">
        <v>44.7681039</v>
      </c>
      <c r="CW150" s="238">
        <v>-93.980134100000001</v>
      </c>
      <c r="CX150" s="238" t="s">
        <v>359</v>
      </c>
      <c r="CY150" s="238" t="s">
        <v>1660</v>
      </c>
    </row>
    <row r="151" spans="1:103" x14ac:dyDescent="0.25">
      <c r="A151" s="238">
        <v>10937944</v>
      </c>
      <c r="B151" s="238">
        <v>2</v>
      </c>
      <c r="C151" s="238">
        <v>212</v>
      </c>
      <c r="D151" s="238">
        <v>128.31399999999999</v>
      </c>
      <c r="E151" s="238">
        <v>10</v>
      </c>
      <c r="G151" s="238" t="s">
        <v>1633</v>
      </c>
      <c r="H151" s="238" t="s">
        <v>354</v>
      </c>
      <c r="I151" s="238">
        <v>25</v>
      </c>
      <c r="K151" s="238">
        <v>14510917</v>
      </c>
      <c r="L151" s="238">
        <v>142850170</v>
      </c>
      <c r="M151" s="238">
        <v>10</v>
      </c>
      <c r="N151" s="238">
        <v>12</v>
      </c>
      <c r="O151" s="238">
        <v>2014</v>
      </c>
      <c r="P151" s="238" t="s">
        <v>366</v>
      </c>
      <c r="Q151" s="238">
        <v>16</v>
      </c>
      <c r="S151" s="238">
        <v>4</v>
      </c>
      <c r="T151" s="238">
        <v>0</v>
      </c>
      <c r="U151" s="238">
        <v>2</v>
      </c>
      <c r="V151" s="238">
        <v>5</v>
      </c>
      <c r="W151" s="238">
        <v>10</v>
      </c>
      <c r="X151" s="238">
        <v>3</v>
      </c>
      <c r="Y151" s="238">
        <v>1</v>
      </c>
      <c r="Z151" s="238">
        <v>1</v>
      </c>
      <c r="AB151" s="238">
        <v>1</v>
      </c>
      <c r="AC151" s="238">
        <v>98</v>
      </c>
      <c r="AD151" s="238">
        <v>212</v>
      </c>
      <c r="AE151" s="238" t="s">
        <v>1661</v>
      </c>
      <c r="AF151" s="238" t="s">
        <v>358</v>
      </c>
      <c r="AG151" s="238">
        <v>10</v>
      </c>
      <c r="AH151" s="238">
        <v>2</v>
      </c>
      <c r="AI151" s="238">
        <v>4</v>
      </c>
      <c r="AJ151" s="238">
        <v>1</v>
      </c>
      <c r="AK151" s="238">
        <v>21</v>
      </c>
      <c r="AL151" s="238">
        <v>16</v>
      </c>
      <c r="AM151" s="238" t="s">
        <v>363</v>
      </c>
      <c r="AN151" s="238">
        <v>5</v>
      </c>
      <c r="AO151" s="238">
        <v>1</v>
      </c>
      <c r="AS151" s="238">
        <v>3</v>
      </c>
      <c r="AT151" s="238">
        <v>20</v>
      </c>
      <c r="AU151" s="238">
        <v>55</v>
      </c>
      <c r="AV151" s="238">
        <v>11</v>
      </c>
      <c r="AW151" s="238">
        <v>21</v>
      </c>
      <c r="AX151" s="238">
        <v>2</v>
      </c>
      <c r="AY151" s="238">
        <v>2</v>
      </c>
      <c r="AZ151" s="238">
        <v>4</v>
      </c>
      <c r="BA151" s="238">
        <v>21</v>
      </c>
      <c r="BB151" s="238">
        <v>16</v>
      </c>
      <c r="BC151" s="238" t="s">
        <v>354</v>
      </c>
      <c r="BD151" s="238">
        <v>5</v>
      </c>
      <c r="BE151" s="238">
        <v>4</v>
      </c>
      <c r="BF151" s="238">
        <v>15</v>
      </c>
      <c r="BI151" s="238">
        <v>3</v>
      </c>
      <c r="BJ151" s="238">
        <v>20</v>
      </c>
      <c r="BK151" s="238">
        <v>55</v>
      </c>
      <c r="BL151" s="238">
        <v>11</v>
      </c>
      <c r="BM151" s="238">
        <v>21</v>
      </c>
      <c r="CT151" s="238">
        <v>422439</v>
      </c>
      <c r="CU151" s="238">
        <v>4957657</v>
      </c>
      <c r="CV151" s="238">
        <v>44.7681039</v>
      </c>
      <c r="CW151" s="238">
        <v>-93.980134100000001</v>
      </c>
      <c r="CX151" s="238" t="s">
        <v>359</v>
      </c>
      <c r="CY151" s="238" t="s">
        <v>1662</v>
      </c>
    </row>
    <row r="152" spans="1:103" x14ac:dyDescent="0.25">
      <c r="A152" s="238">
        <v>11023962</v>
      </c>
      <c r="B152" s="238">
        <v>2</v>
      </c>
      <c r="C152" s="238">
        <v>212</v>
      </c>
      <c r="D152" s="238">
        <v>128.31399999999999</v>
      </c>
      <c r="E152" s="238">
        <v>10</v>
      </c>
      <c r="G152" s="238" t="s">
        <v>1633</v>
      </c>
      <c r="H152" s="238" t="s">
        <v>354</v>
      </c>
      <c r="I152" s="238">
        <v>25</v>
      </c>
      <c r="K152" s="238">
        <v>15512873</v>
      </c>
      <c r="L152" s="238">
        <v>153440282</v>
      </c>
      <c r="M152" s="238">
        <v>12</v>
      </c>
      <c r="N152" s="238">
        <v>9</v>
      </c>
      <c r="O152" s="238">
        <v>2015</v>
      </c>
      <c r="P152" s="238" t="s">
        <v>355</v>
      </c>
      <c r="Q152" s="238">
        <v>6</v>
      </c>
      <c r="R152" s="238" t="s">
        <v>369</v>
      </c>
      <c r="S152" s="238">
        <v>2</v>
      </c>
      <c r="T152" s="238">
        <v>0</v>
      </c>
      <c r="U152" s="238">
        <v>2</v>
      </c>
      <c r="V152" s="238">
        <v>1</v>
      </c>
      <c r="W152" s="238">
        <v>10</v>
      </c>
      <c r="X152" s="238">
        <v>2</v>
      </c>
      <c r="Y152" s="238">
        <v>2</v>
      </c>
      <c r="Z152" s="238">
        <v>1</v>
      </c>
      <c r="AB152" s="238">
        <v>5</v>
      </c>
      <c r="AC152" s="238">
        <v>98</v>
      </c>
      <c r="AD152" s="238">
        <v>212</v>
      </c>
      <c r="AE152" s="238">
        <v>5</v>
      </c>
      <c r="AF152" s="238" t="s">
        <v>358</v>
      </c>
      <c r="AG152" s="238">
        <v>7</v>
      </c>
      <c r="AH152" s="238">
        <v>2</v>
      </c>
      <c r="AI152" s="238">
        <v>2</v>
      </c>
      <c r="AJ152" s="238">
        <v>3</v>
      </c>
      <c r="AK152" s="238">
        <v>21</v>
      </c>
      <c r="AL152" s="238">
        <v>42</v>
      </c>
      <c r="AM152" s="238" t="s">
        <v>354</v>
      </c>
      <c r="AN152" s="238">
        <v>99</v>
      </c>
      <c r="AO152" s="238">
        <v>3</v>
      </c>
      <c r="AS152" s="238">
        <v>3</v>
      </c>
      <c r="AT152" s="238">
        <v>98</v>
      </c>
      <c r="AU152" s="238">
        <v>65</v>
      </c>
      <c r="AV152" s="238">
        <v>11</v>
      </c>
      <c r="AW152" s="238">
        <v>21</v>
      </c>
      <c r="AX152" s="238">
        <v>2</v>
      </c>
      <c r="AY152" s="238">
        <v>44</v>
      </c>
      <c r="AZ152" s="238">
        <v>3</v>
      </c>
      <c r="BA152" s="238">
        <v>24</v>
      </c>
      <c r="BB152" s="238">
        <v>60</v>
      </c>
      <c r="BC152" s="238" t="s">
        <v>354</v>
      </c>
      <c r="BD152" s="238">
        <v>5</v>
      </c>
      <c r="BE152" s="238">
        <v>10</v>
      </c>
      <c r="BF152" s="238">
        <v>2</v>
      </c>
      <c r="BI152" s="238">
        <v>3</v>
      </c>
      <c r="BJ152" s="238">
        <v>98</v>
      </c>
      <c r="BK152" s="238">
        <v>65</v>
      </c>
      <c r="BL152" s="238">
        <v>11</v>
      </c>
      <c r="BM152" s="238">
        <v>21</v>
      </c>
      <c r="CT152" s="238">
        <v>422439</v>
      </c>
      <c r="CU152" s="238">
        <v>4957657</v>
      </c>
      <c r="CV152" s="238">
        <v>44.7681039</v>
      </c>
      <c r="CW152" s="238">
        <v>-93.980134100000001</v>
      </c>
      <c r="CX152" s="238" t="s">
        <v>359</v>
      </c>
      <c r="CY152" s="238" t="s">
        <v>1663</v>
      </c>
    </row>
    <row r="153" spans="1:103" x14ac:dyDescent="0.25">
      <c r="A153" s="238">
        <v>445754</v>
      </c>
      <c r="B153" s="238">
        <v>2</v>
      </c>
      <c r="C153" s="238">
        <v>212</v>
      </c>
      <c r="D153" s="238">
        <v>128.31399999999999</v>
      </c>
      <c r="E153" s="238">
        <v>10</v>
      </c>
      <c r="G153" s="238" t="s">
        <v>1633</v>
      </c>
      <c r="H153" s="238" t="s">
        <v>354</v>
      </c>
      <c r="I153" s="238">
        <v>25</v>
      </c>
      <c r="K153" s="238">
        <v>17012519</v>
      </c>
      <c r="M153" s="238">
        <v>4</v>
      </c>
      <c r="N153" s="238">
        <v>17</v>
      </c>
      <c r="O153" s="238">
        <v>2017</v>
      </c>
      <c r="P153" s="238" t="s">
        <v>361</v>
      </c>
      <c r="Q153" s="238">
        <v>15</v>
      </c>
      <c r="R153" s="238" t="s">
        <v>356</v>
      </c>
      <c r="S153" s="238">
        <v>5</v>
      </c>
      <c r="T153" s="238">
        <v>0</v>
      </c>
      <c r="U153" s="238">
        <v>2</v>
      </c>
      <c r="V153" s="238">
        <v>11</v>
      </c>
      <c r="W153" s="238">
        <v>10</v>
      </c>
      <c r="X153" s="238">
        <v>28</v>
      </c>
      <c r="Y153" s="238">
        <v>1</v>
      </c>
      <c r="Z153" s="238">
        <v>1</v>
      </c>
      <c r="AB153" s="238">
        <v>1</v>
      </c>
      <c r="AC153" s="238">
        <v>98</v>
      </c>
      <c r="AD153" s="238" t="s">
        <v>357</v>
      </c>
      <c r="AE153" s="238">
        <v>5</v>
      </c>
      <c r="AF153" s="238" t="s">
        <v>358</v>
      </c>
      <c r="AG153" s="238">
        <v>6</v>
      </c>
      <c r="AH153" s="238">
        <v>2</v>
      </c>
      <c r="AI153" s="238">
        <v>5</v>
      </c>
      <c r="AJ153" s="238">
        <v>1</v>
      </c>
      <c r="AK153" s="238">
        <v>34</v>
      </c>
      <c r="AL153" s="238">
        <v>16</v>
      </c>
      <c r="AM153" s="238" t="s">
        <v>354</v>
      </c>
      <c r="AN153" s="238">
        <v>5</v>
      </c>
      <c r="AO153" s="238">
        <v>1</v>
      </c>
      <c r="AS153" s="238">
        <v>14</v>
      </c>
      <c r="AT153" s="238">
        <v>22</v>
      </c>
      <c r="AU153" s="238">
        <v>65</v>
      </c>
      <c r="AV153" s="238">
        <v>11</v>
      </c>
      <c r="AW153" s="238">
        <v>21</v>
      </c>
      <c r="AX153" s="238">
        <v>1</v>
      </c>
      <c r="AY153" s="238">
        <v>49</v>
      </c>
      <c r="AZ153" s="238">
        <v>2</v>
      </c>
      <c r="BA153" s="238">
        <v>24</v>
      </c>
      <c r="BI153" s="238">
        <v>14</v>
      </c>
      <c r="BJ153" s="238">
        <v>9</v>
      </c>
      <c r="BK153" s="238">
        <v>65</v>
      </c>
      <c r="BL153" s="238">
        <v>11</v>
      </c>
      <c r="BM153" s="238">
        <v>21</v>
      </c>
      <c r="CT153" s="238">
        <v>422440.25217081601</v>
      </c>
      <c r="CU153" s="238">
        <v>4957657.5349597996</v>
      </c>
      <c r="CV153" s="238">
        <v>44.768105009999999</v>
      </c>
      <c r="CW153" s="238">
        <v>-93.980123800000001</v>
      </c>
      <c r="CX153" s="238" t="s">
        <v>359</v>
      </c>
      <c r="CY153" s="238" t="s">
        <v>1664</v>
      </c>
    </row>
    <row r="154" spans="1:103" x14ac:dyDescent="0.25">
      <c r="A154" s="238">
        <v>730302</v>
      </c>
      <c r="B154" s="238">
        <v>2</v>
      </c>
      <c r="C154" s="238">
        <v>212</v>
      </c>
      <c r="D154" s="238">
        <v>128.328</v>
      </c>
      <c r="E154" s="238">
        <v>10</v>
      </c>
      <c r="G154" s="238" t="s">
        <v>1633</v>
      </c>
      <c r="H154" s="238" t="s">
        <v>354</v>
      </c>
      <c r="I154" s="238">
        <v>25</v>
      </c>
      <c r="K154" s="238">
        <v>19507385</v>
      </c>
      <c r="M154" s="238">
        <v>6</v>
      </c>
      <c r="N154" s="238">
        <v>12</v>
      </c>
      <c r="O154" s="238">
        <v>2019</v>
      </c>
      <c r="P154" s="238" t="s">
        <v>355</v>
      </c>
      <c r="Q154" s="238">
        <v>20</v>
      </c>
      <c r="S154" s="238">
        <v>5</v>
      </c>
      <c r="T154" s="238">
        <v>0</v>
      </c>
      <c r="U154" s="238">
        <v>2</v>
      </c>
      <c r="V154" s="238">
        <v>12</v>
      </c>
      <c r="W154" s="238">
        <v>10</v>
      </c>
      <c r="X154" s="238">
        <v>29</v>
      </c>
      <c r="Y154" s="238">
        <v>1</v>
      </c>
      <c r="Z154" s="238">
        <v>1</v>
      </c>
      <c r="AB154" s="238">
        <v>1</v>
      </c>
      <c r="AC154" s="238">
        <v>98</v>
      </c>
      <c r="AD154" s="238" t="s">
        <v>357</v>
      </c>
      <c r="AF154" s="238" t="s">
        <v>405</v>
      </c>
      <c r="AG154" s="238">
        <v>7</v>
      </c>
      <c r="AH154" s="238">
        <v>2</v>
      </c>
      <c r="AI154" s="238">
        <v>2</v>
      </c>
      <c r="AJ154" s="238">
        <v>4</v>
      </c>
      <c r="AK154" s="238">
        <v>26</v>
      </c>
      <c r="AL154" s="238">
        <v>22</v>
      </c>
      <c r="AM154" s="238" t="s">
        <v>354</v>
      </c>
      <c r="AN154" s="238">
        <v>5</v>
      </c>
      <c r="AO154" s="238">
        <v>1</v>
      </c>
      <c r="AS154" s="238">
        <v>12</v>
      </c>
      <c r="AT154" s="238">
        <v>9</v>
      </c>
      <c r="AV154" s="238">
        <v>11</v>
      </c>
      <c r="AW154" s="238">
        <v>21</v>
      </c>
      <c r="AX154" s="238">
        <v>2</v>
      </c>
      <c r="AY154" s="238">
        <v>2</v>
      </c>
      <c r="AZ154" s="238">
        <v>4</v>
      </c>
      <c r="BA154" s="238">
        <v>21</v>
      </c>
      <c r="BB154" s="238">
        <v>19</v>
      </c>
      <c r="BC154" s="238" t="s">
        <v>363</v>
      </c>
      <c r="BD154" s="238">
        <v>5</v>
      </c>
      <c r="BE154" s="238">
        <v>4</v>
      </c>
      <c r="BI154" s="238">
        <v>12</v>
      </c>
      <c r="BJ154" s="238">
        <v>9</v>
      </c>
      <c r="BL154" s="238">
        <v>11</v>
      </c>
      <c r="BM154" s="238">
        <v>21</v>
      </c>
      <c r="CT154" s="238">
        <v>422466.353399374</v>
      </c>
      <c r="CU154" s="238">
        <v>4957680.05249344</v>
      </c>
      <c r="CV154" s="238">
        <v>44.76831052</v>
      </c>
      <c r="CW154" s="238">
        <v>-93.979797430000005</v>
      </c>
      <c r="CX154" s="238" t="s">
        <v>359</v>
      </c>
      <c r="CY154" s="238" t="s">
        <v>1665</v>
      </c>
    </row>
    <row r="155" spans="1:103" x14ac:dyDescent="0.25">
      <c r="A155" s="238">
        <v>516484</v>
      </c>
      <c r="B155" s="238">
        <v>2</v>
      </c>
      <c r="C155" s="238">
        <v>212</v>
      </c>
      <c r="D155" s="238">
        <v>128.334</v>
      </c>
      <c r="E155" s="238">
        <v>10</v>
      </c>
      <c r="G155" s="238" t="s">
        <v>1633</v>
      </c>
      <c r="H155" s="238" t="s">
        <v>354</v>
      </c>
      <c r="I155" s="238">
        <v>25</v>
      </c>
      <c r="K155" s="238">
        <v>17036800</v>
      </c>
      <c r="M155" s="238">
        <v>11</v>
      </c>
      <c r="N155" s="238">
        <v>12</v>
      </c>
      <c r="O155" s="238">
        <v>2017</v>
      </c>
      <c r="P155" s="238" t="s">
        <v>366</v>
      </c>
      <c r="Q155" s="238">
        <v>17</v>
      </c>
      <c r="R155" s="238" t="s">
        <v>356</v>
      </c>
      <c r="S155" s="238">
        <v>5</v>
      </c>
      <c r="T155" s="238">
        <v>0</v>
      </c>
      <c r="U155" s="238">
        <v>2</v>
      </c>
      <c r="V155" s="238">
        <v>5</v>
      </c>
      <c r="W155" s="238">
        <v>10</v>
      </c>
      <c r="X155" s="238">
        <v>3</v>
      </c>
      <c r="Y155" s="238">
        <v>4</v>
      </c>
      <c r="Z155" s="238">
        <v>1</v>
      </c>
      <c r="AB155" s="238">
        <v>1</v>
      </c>
      <c r="AC155" s="238">
        <v>98</v>
      </c>
      <c r="AD155" s="238" t="s">
        <v>357</v>
      </c>
      <c r="AF155" s="238" t="s">
        <v>405</v>
      </c>
      <c r="AG155" s="238">
        <v>10</v>
      </c>
      <c r="AH155" s="238">
        <v>2</v>
      </c>
      <c r="AI155" s="238">
        <v>4</v>
      </c>
      <c r="AJ155" s="238">
        <v>4</v>
      </c>
      <c r="AK155" s="238">
        <v>21</v>
      </c>
      <c r="AL155" s="238">
        <v>48</v>
      </c>
      <c r="AM155" s="238" t="s">
        <v>363</v>
      </c>
      <c r="AN155" s="238">
        <v>5</v>
      </c>
      <c r="AO155" s="238">
        <v>1</v>
      </c>
      <c r="AS155" s="238">
        <v>14</v>
      </c>
      <c r="AT155" s="238">
        <v>9</v>
      </c>
      <c r="AU155" s="238">
        <v>65</v>
      </c>
      <c r="AV155" s="238">
        <v>11</v>
      </c>
      <c r="AW155" s="238">
        <v>21</v>
      </c>
      <c r="AX155" s="238">
        <v>2</v>
      </c>
      <c r="AY155" s="238">
        <v>49</v>
      </c>
      <c r="AZ155" s="238">
        <v>1</v>
      </c>
      <c r="BA155" s="238">
        <v>21</v>
      </c>
      <c r="BB155" s="238">
        <v>38</v>
      </c>
      <c r="BC155" s="238" t="s">
        <v>354</v>
      </c>
      <c r="BD155" s="238">
        <v>5</v>
      </c>
      <c r="BE155" s="238">
        <v>2</v>
      </c>
      <c r="BI155" s="238">
        <v>12</v>
      </c>
      <c r="BJ155" s="238">
        <v>22</v>
      </c>
      <c r="BK155" s="238">
        <v>55</v>
      </c>
      <c r="BL155" s="238">
        <v>11</v>
      </c>
      <c r="BM155" s="238">
        <v>21</v>
      </c>
      <c r="CT155" s="238">
        <v>422440.119878884</v>
      </c>
      <c r="CU155" s="238">
        <v>4957687.4276474901</v>
      </c>
      <c r="CV155" s="238">
        <v>44.768374059999999</v>
      </c>
      <c r="CW155" s="238">
        <v>-93.980130020000004</v>
      </c>
      <c r="CX155" s="238" t="s">
        <v>359</v>
      </c>
      <c r="CY155" s="238" t="s">
        <v>1666</v>
      </c>
    </row>
    <row r="156" spans="1:103" x14ac:dyDescent="0.25">
      <c r="A156" s="238">
        <v>409158</v>
      </c>
      <c r="B156" s="238">
        <v>2</v>
      </c>
      <c r="C156" s="238">
        <v>212</v>
      </c>
      <c r="D156" s="238">
        <v>128.33600000000001</v>
      </c>
      <c r="E156" s="238">
        <v>10</v>
      </c>
      <c r="G156" s="238" t="s">
        <v>1633</v>
      </c>
      <c r="H156" s="238" t="s">
        <v>354</v>
      </c>
      <c r="I156" s="238">
        <v>25</v>
      </c>
      <c r="K156" s="238">
        <v>16515206</v>
      </c>
      <c r="M156" s="238">
        <v>12</v>
      </c>
      <c r="N156" s="238">
        <v>28</v>
      </c>
      <c r="O156" s="238">
        <v>2016</v>
      </c>
      <c r="P156" s="238" t="s">
        <v>355</v>
      </c>
      <c r="Q156" s="238">
        <v>8</v>
      </c>
      <c r="R156" s="238" t="s">
        <v>369</v>
      </c>
      <c r="S156" s="238">
        <v>5</v>
      </c>
      <c r="T156" s="238">
        <v>0</v>
      </c>
      <c r="U156" s="238">
        <v>1</v>
      </c>
      <c r="W156" s="238">
        <v>32</v>
      </c>
      <c r="X156" s="238">
        <v>3</v>
      </c>
      <c r="Y156" s="238">
        <v>1</v>
      </c>
      <c r="Z156" s="238">
        <v>1</v>
      </c>
      <c r="AB156" s="238">
        <v>5</v>
      </c>
      <c r="AC156" s="238">
        <v>98</v>
      </c>
      <c r="AD156" s="238" t="s">
        <v>357</v>
      </c>
      <c r="AF156" s="238" t="s">
        <v>358</v>
      </c>
      <c r="AG156" s="238">
        <v>3</v>
      </c>
      <c r="AH156" s="238">
        <v>2</v>
      </c>
      <c r="AI156" s="238">
        <v>2</v>
      </c>
      <c r="AJ156" s="238">
        <v>3</v>
      </c>
      <c r="AK156" s="238">
        <v>21</v>
      </c>
      <c r="AL156" s="238">
        <v>59</v>
      </c>
      <c r="AM156" s="238" t="s">
        <v>363</v>
      </c>
      <c r="AN156" s="238">
        <v>5</v>
      </c>
      <c r="AO156" s="238">
        <v>70</v>
      </c>
      <c r="AP156" s="238">
        <v>75</v>
      </c>
      <c r="AS156" s="238">
        <v>14</v>
      </c>
      <c r="AT156" s="238">
        <v>98</v>
      </c>
      <c r="AU156" s="238">
        <v>65</v>
      </c>
      <c r="AV156" s="238">
        <v>11</v>
      </c>
      <c r="AW156" s="238">
        <v>21</v>
      </c>
      <c r="CT156" s="238">
        <v>422474.82008297398</v>
      </c>
      <c r="CU156" s="238">
        <v>4957650.4191008396</v>
      </c>
      <c r="CV156" s="238">
        <v>44.768044709999998</v>
      </c>
      <c r="CW156" s="238">
        <v>-93.979685939999996</v>
      </c>
      <c r="CX156" s="238" t="s">
        <v>359</v>
      </c>
      <c r="CY156" s="238" t="s">
        <v>1667</v>
      </c>
    </row>
    <row r="157" spans="1:103" x14ac:dyDescent="0.25">
      <c r="A157" s="238">
        <v>598877</v>
      </c>
      <c r="B157" s="238">
        <v>2</v>
      </c>
      <c r="C157" s="238">
        <v>212</v>
      </c>
      <c r="D157" s="238">
        <v>128.363</v>
      </c>
      <c r="E157" s="238">
        <v>10</v>
      </c>
      <c r="G157" s="238" t="s">
        <v>1633</v>
      </c>
      <c r="H157" s="238" t="s">
        <v>354</v>
      </c>
      <c r="I157" s="238">
        <v>25</v>
      </c>
      <c r="K157" s="238">
        <v>18506509</v>
      </c>
      <c r="M157" s="238">
        <v>5</v>
      </c>
      <c r="N157" s="238">
        <v>22</v>
      </c>
      <c r="O157" s="238">
        <v>2018</v>
      </c>
      <c r="P157" s="238" t="s">
        <v>368</v>
      </c>
      <c r="Q157" s="238">
        <v>9</v>
      </c>
      <c r="R157" s="238" t="s">
        <v>356</v>
      </c>
      <c r="S157" s="238">
        <v>4</v>
      </c>
      <c r="T157" s="238">
        <v>0</v>
      </c>
      <c r="U157" s="238">
        <v>2</v>
      </c>
      <c r="W157" s="238">
        <v>25</v>
      </c>
      <c r="X157" s="238">
        <v>2</v>
      </c>
      <c r="Y157" s="238">
        <v>1</v>
      </c>
      <c r="Z157" s="238">
        <v>1</v>
      </c>
      <c r="AB157" s="238">
        <v>1</v>
      </c>
      <c r="AC157" s="238">
        <v>98</v>
      </c>
      <c r="AD157" s="238" t="s">
        <v>357</v>
      </c>
      <c r="AF157" s="238" t="s">
        <v>358</v>
      </c>
      <c r="AG157" s="238">
        <v>90</v>
      </c>
      <c r="AH157" s="238">
        <v>2</v>
      </c>
      <c r="AI157" s="238">
        <v>3</v>
      </c>
      <c r="AJ157" s="238">
        <v>1</v>
      </c>
      <c r="AK157" s="238">
        <v>21</v>
      </c>
      <c r="AL157" s="238">
        <v>80</v>
      </c>
      <c r="AM157" s="238" t="s">
        <v>354</v>
      </c>
      <c r="AN157" s="238">
        <v>5</v>
      </c>
      <c r="AO157" s="238">
        <v>70</v>
      </c>
      <c r="AS157" s="238">
        <v>15</v>
      </c>
      <c r="AT157" s="238">
        <v>9</v>
      </c>
      <c r="AU157" s="238">
        <v>65</v>
      </c>
      <c r="AV157" s="238">
        <v>11</v>
      </c>
      <c r="AW157" s="238">
        <v>21</v>
      </c>
      <c r="AX157" s="238">
        <v>2</v>
      </c>
      <c r="AY157" s="238">
        <v>2</v>
      </c>
      <c r="AZ157" s="238">
        <v>4</v>
      </c>
      <c r="BA157" s="238">
        <v>21</v>
      </c>
      <c r="BB157" s="238">
        <v>78</v>
      </c>
      <c r="BC157" s="238" t="s">
        <v>363</v>
      </c>
      <c r="BD157" s="238">
        <v>5</v>
      </c>
      <c r="BE157" s="238">
        <v>1</v>
      </c>
      <c r="BI157" s="238">
        <v>15</v>
      </c>
      <c r="BJ157" s="238">
        <v>9</v>
      </c>
      <c r="BK157" s="238">
        <v>65</v>
      </c>
      <c r="BL157" s="238">
        <v>11</v>
      </c>
      <c r="BM157" s="238">
        <v>21</v>
      </c>
      <c r="CT157" s="238">
        <v>422517.153500974</v>
      </c>
      <c r="CU157" s="238">
        <v>4957637.7190754404</v>
      </c>
      <c r="CV157" s="238">
        <v>44.76793498</v>
      </c>
      <c r="CW157" s="238">
        <v>-93.979149120000002</v>
      </c>
      <c r="CX157" s="238" t="s">
        <v>359</v>
      </c>
      <c r="CY157" s="238" t="s">
        <v>1668</v>
      </c>
    </row>
    <row r="158" spans="1:103" x14ac:dyDescent="0.25">
      <c r="A158" s="238">
        <v>809830</v>
      </c>
      <c r="B158" s="238">
        <v>2</v>
      </c>
      <c r="C158" s="238">
        <v>212</v>
      </c>
      <c r="D158" s="238">
        <v>128.37799999999999</v>
      </c>
      <c r="E158" s="238">
        <v>10</v>
      </c>
      <c r="G158" s="238" t="s">
        <v>1633</v>
      </c>
      <c r="H158" s="238" t="s">
        <v>354</v>
      </c>
      <c r="I158" s="238">
        <v>25</v>
      </c>
      <c r="K158" s="238">
        <v>20012325</v>
      </c>
      <c r="L158" s="238">
        <v>201320011</v>
      </c>
      <c r="M158" s="238">
        <v>5</v>
      </c>
      <c r="N158" s="238">
        <v>11</v>
      </c>
      <c r="O158" s="238">
        <v>2020</v>
      </c>
      <c r="P158" s="238" t="s">
        <v>361</v>
      </c>
      <c r="Q158" s="238">
        <v>11</v>
      </c>
      <c r="R158" s="238" t="s">
        <v>369</v>
      </c>
      <c r="S158" s="238">
        <v>5</v>
      </c>
      <c r="T158" s="238">
        <v>0</v>
      </c>
      <c r="U158" s="238">
        <v>1</v>
      </c>
      <c r="W158" s="238">
        <v>83</v>
      </c>
      <c r="X158" s="238">
        <v>2</v>
      </c>
      <c r="Y158" s="238">
        <v>1</v>
      </c>
      <c r="Z158" s="238">
        <v>1</v>
      </c>
      <c r="AB158" s="238">
        <v>1</v>
      </c>
      <c r="AC158" s="238">
        <v>98</v>
      </c>
      <c r="AD158" s="238" t="s">
        <v>357</v>
      </c>
      <c r="AF158" s="238" t="s">
        <v>358</v>
      </c>
      <c r="AG158" s="238">
        <v>3</v>
      </c>
      <c r="AH158" s="238">
        <v>2</v>
      </c>
      <c r="AI158" s="238">
        <v>4</v>
      </c>
      <c r="AJ158" s="238">
        <v>3</v>
      </c>
      <c r="AK158" s="238">
        <v>21</v>
      </c>
      <c r="AL158" s="238">
        <v>70</v>
      </c>
      <c r="AM158" s="238" t="s">
        <v>354</v>
      </c>
      <c r="AN158" s="238">
        <v>5</v>
      </c>
      <c r="AO158" s="238">
        <v>1</v>
      </c>
      <c r="AS158" s="238">
        <v>14</v>
      </c>
      <c r="AT158" s="238">
        <v>9</v>
      </c>
      <c r="AU158" s="238">
        <v>65</v>
      </c>
      <c r="AV158" s="238">
        <v>11</v>
      </c>
      <c r="AW158" s="238">
        <v>21</v>
      </c>
      <c r="CT158" s="238">
        <v>422541.32320629101</v>
      </c>
      <c r="CU158" s="238">
        <v>4957659.2005268401</v>
      </c>
      <c r="CV158" s="238">
        <v>44.76813095</v>
      </c>
      <c r="CW158" s="238">
        <v>-93.978847000000002</v>
      </c>
      <c r="CX158" s="238" t="s">
        <v>359</v>
      </c>
      <c r="CY158" s="238" t="s">
        <v>1669</v>
      </c>
    </row>
    <row r="159" spans="1:103" x14ac:dyDescent="0.25">
      <c r="A159" s="238">
        <v>430119</v>
      </c>
      <c r="B159" s="238">
        <v>2</v>
      </c>
      <c r="C159" s="238">
        <v>212</v>
      </c>
      <c r="D159" s="238">
        <v>128.441</v>
      </c>
      <c r="E159" s="238">
        <v>10</v>
      </c>
      <c r="G159" s="238" t="s">
        <v>1633</v>
      </c>
      <c r="H159" s="238" t="s">
        <v>354</v>
      </c>
      <c r="I159" s="238">
        <v>25</v>
      </c>
      <c r="K159" s="238">
        <v>17503061</v>
      </c>
      <c r="M159" s="238">
        <v>3</v>
      </c>
      <c r="N159" s="238">
        <v>17</v>
      </c>
      <c r="O159" s="238">
        <v>2017</v>
      </c>
      <c r="P159" s="238" t="s">
        <v>362</v>
      </c>
      <c r="Q159" s="238">
        <v>16</v>
      </c>
      <c r="R159" s="238" t="s">
        <v>369</v>
      </c>
      <c r="S159" s="238">
        <v>3</v>
      </c>
      <c r="T159" s="238">
        <v>0</v>
      </c>
      <c r="U159" s="238">
        <v>2</v>
      </c>
      <c r="V159" s="238">
        <v>13</v>
      </c>
      <c r="W159" s="238">
        <v>10</v>
      </c>
      <c r="X159" s="238">
        <v>3</v>
      </c>
      <c r="Y159" s="238">
        <v>1</v>
      </c>
      <c r="Z159" s="238">
        <v>2</v>
      </c>
      <c r="AB159" s="238">
        <v>1</v>
      </c>
      <c r="AC159" s="238">
        <v>98</v>
      </c>
      <c r="AD159" s="238" t="s">
        <v>357</v>
      </c>
      <c r="AF159" s="238" t="s">
        <v>358</v>
      </c>
      <c r="AG159" s="238">
        <v>9</v>
      </c>
      <c r="AH159" s="238">
        <v>2</v>
      </c>
      <c r="AI159" s="238">
        <v>2</v>
      </c>
      <c r="AJ159" s="238">
        <v>2</v>
      </c>
      <c r="AK159" s="238">
        <v>24</v>
      </c>
      <c r="AL159" s="238">
        <v>17</v>
      </c>
      <c r="AM159" s="238" t="s">
        <v>363</v>
      </c>
      <c r="AN159" s="238">
        <v>5</v>
      </c>
      <c r="AO159" s="238">
        <v>2</v>
      </c>
      <c r="AS159" s="238">
        <v>14</v>
      </c>
      <c r="AT159" s="238">
        <v>22</v>
      </c>
      <c r="AU159" s="238">
        <v>55</v>
      </c>
      <c r="AV159" s="238">
        <v>11</v>
      </c>
      <c r="AW159" s="238">
        <v>21</v>
      </c>
      <c r="AX159" s="238">
        <v>2</v>
      </c>
      <c r="AY159" s="238">
        <v>4</v>
      </c>
      <c r="AZ159" s="238">
        <v>3</v>
      </c>
      <c r="BA159" s="238">
        <v>21</v>
      </c>
      <c r="BB159" s="238">
        <v>20</v>
      </c>
      <c r="BC159" s="238" t="s">
        <v>363</v>
      </c>
      <c r="BD159" s="238">
        <v>5</v>
      </c>
      <c r="BE159" s="238">
        <v>1</v>
      </c>
      <c r="BI159" s="238">
        <v>14</v>
      </c>
      <c r="BJ159" s="238">
        <v>9</v>
      </c>
      <c r="BK159" s="238">
        <v>65</v>
      </c>
      <c r="BL159" s="238">
        <v>11</v>
      </c>
      <c r="BM159" s="238">
        <v>21</v>
      </c>
      <c r="CT159" s="238">
        <v>422644.15375497501</v>
      </c>
      <c r="CU159" s="238">
        <v>4957654.6524426397</v>
      </c>
      <c r="CV159" s="238">
        <v>44.76810115</v>
      </c>
      <c r="CW159" s="238">
        <v>-93.977547029999997</v>
      </c>
      <c r="CX159" s="238" t="s">
        <v>359</v>
      </c>
      <c r="CY159" s="238" t="s">
        <v>1670</v>
      </c>
    </row>
    <row r="160" spans="1:103" x14ac:dyDescent="0.25">
      <c r="A160" s="238">
        <v>633569</v>
      </c>
      <c r="B160" s="238">
        <v>2</v>
      </c>
      <c r="C160" s="238">
        <v>212</v>
      </c>
      <c r="D160" s="238">
        <v>128.452</v>
      </c>
      <c r="E160" s="238">
        <v>10</v>
      </c>
      <c r="G160" s="238" t="s">
        <v>1633</v>
      </c>
      <c r="H160" s="238" t="s">
        <v>354</v>
      </c>
      <c r="I160" s="238">
        <v>25</v>
      </c>
      <c r="K160" s="238">
        <v>18510699</v>
      </c>
      <c r="M160" s="238">
        <v>9</v>
      </c>
      <c r="N160" s="238">
        <v>8</v>
      </c>
      <c r="O160" s="238">
        <v>2018</v>
      </c>
      <c r="P160" s="238" t="s">
        <v>364</v>
      </c>
      <c r="Q160" s="238">
        <v>17</v>
      </c>
      <c r="R160" s="238" t="s">
        <v>356</v>
      </c>
      <c r="S160" s="238">
        <v>5</v>
      </c>
      <c r="T160" s="238">
        <v>0</v>
      </c>
      <c r="U160" s="238">
        <v>2</v>
      </c>
      <c r="V160" s="238">
        <v>10</v>
      </c>
      <c r="W160" s="238">
        <v>10</v>
      </c>
      <c r="X160" s="238">
        <v>2</v>
      </c>
      <c r="Y160" s="238">
        <v>1</v>
      </c>
      <c r="Z160" s="238">
        <v>1</v>
      </c>
      <c r="AB160" s="238">
        <v>1</v>
      </c>
      <c r="AC160" s="238">
        <v>98</v>
      </c>
      <c r="AD160" s="238" t="s">
        <v>357</v>
      </c>
      <c r="AF160" s="238" t="s">
        <v>405</v>
      </c>
      <c r="AG160" s="238">
        <v>5</v>
      </c>
      <c r="AH160" s="238">
        <v>2</v>
      </c>
      <c r="AI160" s="238">
        <v>4</v>
      </c>
      <c r="AJ160" s="238">
        <v>4</v>
      </c>
      <c r="AK160" s="238">
        <v>28</v>
      </c>
      <c r="AL160" s="238">
        <v>30</v>
      </c>
      <c r="AM160" s="238" t="s">
        <v>354</v>
      </c>
      <c r="AN160" s="238">
        <v>5</v>
      </c>
      <c r="AO160" s="238">
        <v>68</v>
      </c>
      <c r="AS160" s="238">
        <v>14</v>
      </c>
      <c r="AT160" s="238">
        <v>9</v>
      </c>
      <c r="AU160" s="238">
        <v>55</v>
      </c>
      <c r="AV160" s="238">
        <v>11</v>
      </c>
      <c r="AW160" s="238">
        <v>21</v>
      </c>
      <c r="AX160" s="238">
        <v>2</v>
      </c>
      <c r="AY160" s="238">
        <v>2</v>
      </c>
      <c r="AZ160" s="238">
        <v>4</v>
      </c>
      <c r="BA160" s="238">
        <v>27</v>
      </c>
      <c r="BB160" s="238">
        <v>62</v>
      </c>
      <c r="BC160" s="238" t="s">
        <v>363</v>
      </c>
      <c r="BD160" s="238">
        <v>5</v>
      </c>
      <c r="BE160" s="238">
        <v>1</v>
      </c>
      <c r="BI160" s="238">
        <v>14</v>
      </c>
      <c r="BJ160" s="238">
        <v>9</v>
      </c>
      <c r="BK160" s="238">
        <v>55</v>
      </c>
      <c r="BL160" s="238">
        <v>11</v>
      </c>
      <c r="BM160" s="238">
        <v>21</v>
      </c>
      <c r="CT160" s="238">
        <v>422648.387096775</v>
      </c>
      <c r="CU160" s="238">
        <v>4957692.7525188401</v>
      </c>
      <c r="CV160" s="238">
        <v>44.768444539999997</v>
      </c>
      <c r="CW160" s="238">
        <v>-93.977499320000007</v>
      </c>
      <c r="CX160" s="238" t="s">
        <v>359</v>
      </c>
      <c r="CY160" s="238" t="s">
        <v>1671</v>
      </c>
    </row>
    <row r="161" spans="1:103" x14ac:dyDescent="0.25">
      <c r="A161" s="238">
        <v>10782061</v>
      </c>
      <c r="B161" s="238">
        <v>2</v>
      </c>
      <c r="C161" s="238">
        <v>212</v>
      </c>
      <c r="D161" s="238">
        <v>128.452</v>
      </c>
      <c r="E161" s="238">
        <v>10</v>
      </c>
      <c r="G161" s="238" t="s">
        <v>1633</v>
      </c>
      <c r="H161" s="238" t="s">
        <v>354</v>
      </c>
      <c r="I161" s="238">
        <v>25</v>
      </c>
      <c r="K161" s="238">
        <v>12036171</v>
      </c>
      <c r="L161" s="238">
        <v>123420118</v>
      </c>
      <c r="M161" s="238">
        <v>12</v>
      </c>
      <c r="N161" s="238">
        <v>7</v>
      </c>
      <c r="O161" s="238">
        <v>2012</v>
      </c>
      <c r="P161" s="238" t="s">
        <v>362</v>
      </c>
      <c r="Q161" s="238">
        <v>14</v>
      </c>
      <c r="R161" s="238" t="s">
        <v>369</v>
      </c>
      <c r="S161" s="238">
        <v>4</v>
      </c>
      <c r="T161" s="238">
        <v>0</v>
      </c>
      <c r="U161" s="238">
        <v>1</v>
      </c>
      <c r="V161" s="238">
        <v>7</v>
      </c>
      <c r="W161" s="238">
        <v>83</v>
      </c>
      <c r="X161" s="238">
        <v>2</v>
      </c>
      <c r="Y161" s="238">
        <v>1</v>
      </c>
      <c r="Z161" s="238">
        <v>4</v>
      </c>
      <c r="AB161" s="238">
        <v>3</v>
      </c>
      <c r="AC161" s="238">
        <v>98</v>
      </c>
      <c r="AD161" s="238" t="s">
        <v>374</v>
      </c>
      <c r="AE161" s="238" t="s">
        <v>1659</v>
      </c>
      <c r="AF161" s="238" t="s">
        <v>358</v>
      </c>
      <c r="AG161" s="238">
        <v>3</v>
      </c>
      <c r="AH161" s="238">
        <v>2</v>
      </c>
      <c r="AI161" s="238">
        <v>1</v>
      </c>
      <c r="AJ161" s="238">
        <v>3</v>
      </c>
      <c r="AK161" s="238">
        <v>21</v>
      </c>
      <c r="AL161" s="238">
        <v>47</v>
      </c>
      <c r="AM161" s="238" t="s">
        <v>354</v>
      </c>
      <c r="AN161" s="238">
        <v>5</v>
      </c>
      <c r="AS161" s="238">
        <v>3</v>
      </c>
      <c r="AT161" s="238">
        <v>98</v>
      </c>
      <c r="AU161" s="238">
        <v>65</v>
      </c>
      <c r="AV161" s="238">
        <v>11</v>
      </c>
      <c r="AW161" s="238">
        <v>21</v>
      </c>
      <c r="CT161" s="238">
        <v>422661</v>
      </c>
      <c r="CU161" s="238">
        <v>4957653</v>
      </c>
      <c r="CV161" s="238">
        <v>44.768087100000002</v>
      </c>
      <c r="CW161" s="238">
        <v>-93.977337199999994</v>
      </c>
      <c r="CX161" s="238" t="s">
        <v>359</v>
      </c>
      <c r="CY161" s="238" t="s">
        <v>1672</v>
      </c>
    </row>
    <row r="162" spans="1:103" x14ac:dyDescent="0.25">
      <c r="A162" s="238">
        <v>10696066</v>
      </c>
      <c r="B162" s="238">
        <v>2</v>
      </c>
      <c r="C162" s="238">
        <v>212</v>
      </c>
      <c r="D162" s="238">
        <v>128.464</v>
      </c>
      <c r="E162" s="238">
        <v>10</v>
      </c>
      <c r="G162" s="238" t="s">
        <v>1633</v>
      </c>
      <c r="H162" s="238" t="s">
        <v>354</v>
      </c>
      <c r="I162" s="238">
        <v>25</v>
      </c>
      <c r="K162" s="238">
        <v>11000860</v>
      </c>
      <c r="L162" s="238">
        <v>110100021</v>
      </c>
      <c r="M162" s="238">
        <v>1</v>
      </c>
      <c r="N162" s="238">
        <v>10</v>
      </c>
      <c r="O162" s="238">
        <v>2011</v>
      </c>
      <c r="P162" s="238" t="s">
        <v>361</v>
      </c>
      <c r="Q162" s="238">
        <v>6</v>
      </c>
      <c r="R162" s="238" t="s">
        <v>369</v>
      </c>
      <c r="S162" s="238">
        <v>5</v>
      </c>
      <c r="T162" s="238">
        <v>0</v>
      </c>
      <c r="U162" s="238">
        <v>1</v>
      </c>
      <c r="V162" s="238">
        <v>90</v>
      </c>
      <c r="W162" s="238">
        <v>83</v>
      </c>
      <c r="X162" s="238">
        <v>2</v>
      </c>
      <c r="Y162" s="238">
        <v>2</v>
      </c>
      <c r="Z162" s="238">
        <v>4</v>
      </c>
      <c r="AB162" s="238">
        <v>3</v>
      </c>
      <c r="AC162" s="238">
        <v>98</v>
      </c>
      <c r="AD162" s="238" t="s">
        <v>374</v>
      </c>
      <c r="AE162" s="238" t="s">
        <v>1659</v>
      </c>
      <c r="AF162" s="238" t="s">
        <v>358</v>
      </c>
      <c r="AG162" s="238">
        <v>3</v>
      </c>
      <c r="AH162" s="238">
        <v>2</v>
      </c>
      <c r="AI162" s="238">
        <v>3</v>
      </c>
      <c r="AJ162" s="238">
        <v>3</v>
      </c>
      <c r="AK162" s="238">
        <v>21</v>
      </c>
      <c r="AL162" s="238">
        <v>49</v>
      </c>
      <c r="AM162" s="238" t="s">
        <v>354</v>
      </c>
      <c r="AN162" s="238">
        <v>5</v>
      </c>
      <c r="AS162" s="238">
        <v>4</v>
      </c>
      <c r="AT162" s="238">
        <v>98</v>
      </c>
      <c r="AU162" s="238">
        <v>65</v>
      </c>
      <c r="AV162" s="238">
        <v>11</v>
      </c>
      <c r="AW162" s="238">
        <v>21</v>
      </c>
      <c r="CT162" s="238">
        <v>422680</v>
      </c>
      <c r="CU162" s="238">
        <v>4957652</v>
      </c>
      <c r="CV162" s="238">
        <v>44.768085599999999</v>
      </c>
      <c r="CW162" s="238">
        <v>-93.977096900000006</v>
      </c>
      <c r="CX162" s="238" t="s">
        <v>359</v>
      </c>
      <c r="CY162" s="238" t="s">
        <v>1673</v>
      </c>
    </row>
    <row r="163" spans="1:103" x14ac:dyDescent="0.25">
      <c r="A163" s="238">
        <v>10934140</v>
      </c>
      <c r="B163" s="238">
        <v>2</v>
      </c>
      <c r="C163" s="238">
        <v>212</v>
      </c>
      <c r="D163" s="238">
        <v>128.465</v>
      </c>
      <c r="E163" s="238">
        <v>10</v>
      </c>
      <c r="G163" s="238" t="s">
        <v>1633</v>
      </c>
      <c r="H163" s="238" t="s">
        <v>354</v>
      </c>
      <c r="I163" s="238">
        <v>25</v>
      </c>
      <c r="K163" s="238">
        <v>14008011</v>
      </c>
      <c r="L163" s="238">
        <v>140770041</v>
      </c>
      <c r="M163" s="238">
        <v>3</v>
      </c>
      <c r="N163" s="238">
        <v>18</v>
      </c>
      <c r="O163" s="238">
        <v>2014</v>
      </c>
      <c r="P163" s="238" t="s">
        <v>368</v>
      </c>
      <c r="Q163" s="238">
        <v>8</v>
      </c>
      <c r="S163" s="238">
        <v>3</v>
      </c>
      <c r="T163" s="238">
        <v>0</v>
      </c>
      <c r="U163" s="238">
        <v>1</v>
      </c>
      <c r="V163" s="238">
        <v>4</v>
      </c>
      <c r="W163" s="238">
        <v>83</v>
      </c>
      <c r="X163" s="238">
        <v>26</v>
      </c>
      <c r="Y163" s="238">
        <v>1</v>
      </c>
      <c r="Z163" s="238">
        <v>2</v>
      </c>
      <c r="AB163" s="238">
        <v>4</v>
      </c>
      <c r="AC163" s="238">
        <v>98</v>
      </c>
      <c r="AD163" s="238" t="s">
        <v>962</v>
      </c>
      <c r="AE163" s="238" t="s">
        <v>374</v>
      </c>
      <c r="AF163" s="238" t="s">
        <v>358</v>
      </c>
      <c r="AG163" s="238">
        <v>3</v>
      </c>
      <c r="AH163" s="238">
        <v>2</v>
      </c>
      <c r="AI163" s="238">
        <v>4</v>
      </c>
      <c r="AJ163" s="238">
        <v>5</v>
      </c>
      <c r="AK163" s="238">
        <v>21</v>
      </c>
      <c r="AL163" s="238">
        <v>50</v>
      </c>
      <c r="AM163" s="238" t="s">
        <v>354</v>
      </c>
      <c r="AN163" s="238">
        <v>5</v>
      </c>
      <c r="AO163" s="238">
        <v>3</v>
      </c>
      <c r="AS163" s="238">
        <v>2</v>
      </c>
      <c r="AT163" s="238">
        <v>98</v>
      </c>
      <c r="AU163" s="238">
        <v>55</v>
      </c>
      <c r="AV163" s="238">
        <v>10</v>
      </c>
      <c r="AW163" s="238">
        <v>21</v>
      </c>
      <c r="CT163" s="238">
        <v>422682</v>
      </c>
      <c r="CU163" s="238">
        <v>4957652</v>
      </c>
      <c r="CV163" s="238">
        <v>44.7680857</v>
      </c>
      <c r="CW163" s="238">
        <v>-93.977073200000007</v>
      </c>
      <c r="CX163" s="238" t="s">
        <v>359</v>
      </c>
      <c r="CY163" s="238" t="s">
        <v>1674</v>
      </c>
    </row>
    <row r="164" spans="1:103" x14ac:dyDescent="0.25">
      <c r="A164" s="238">
        <v>10856076</v>
      </c>
      <c r="B164" s="238">
        <v>2</v>
      </c>
      <c r="C164" s="238">
        <v>212</v>
      </c>
      <c r="D164" s="238">
        <v>128.48599999999999</v>
      </c>
      <c r="E164" s="238">
        <v>10</v>
      </c>
      <c r="G164" s="238" t="s">
        <v>1633</v>
      </c>
      <c r="H164" s="238" t="s">
        <v>354</v>
      </c>
      <c r="I164" s="238">
        <v>25</v>
      </c>
      <c r="K164" s="238">
        <v>13037034</v>
      </c>
      <c r="L164" s="238">
        <v>133440165</v>
      </c>
      <c r="M164" s="238">
        <v>12</v>
      </c>
      <c r="N164" s="238">
        <v>10</v>
      </c>
      <c r="O164" s="238">
        <v>2013</v>
      </c>
      <c r="P164" s="238" t="s">
        <v>368</v>
      </c>
      <c r="Q164" s="238">
        <v>9</v>
      </c>
      <c r="S164" s="238">
        <v>5</v>
      </c>
      <c r="T164" s="238">
        <v>0</v>
      </c>
      <c r="U164" s="238">
        <v>1</v>
      </c>
      <c r="V164" s="238">
        <v>7</v>
      </c>
      <c r="W164" s="238">
        <v>83</v>
      </c>
      <c r="X164" s="238">
        <v>2</v>
      </c>
      <c r="Y164" s="238">
        <v>1</v>
      </c>
      <c r="Z164" s="238">
        <v>1</v>
      </c>
      <c r="AA164" s="238">
        <v>7</v>
      </c>
      <c r="AB164" s="238">
        <v>5</v>
      </c>
      <c r="AC164" s="238">
        <v>98</v>
      </c>
      <c r="AD164" s="238" t="s">
        <v>389</v>
      </c>
      <c r="AE164" s="238" t="s">
        <v>1675</v>
      </c>
      <c r="AF164" s="238" t="s">
        <v>358</v>
      </c>
      <c r="AG164" s="238">
        <v>3</v>
      </c>
      <c r="AH164" s="238">
        <v>2</v>
      </c>
      <c r="AI164" s="238">
        <v>4</v>
      </c>
      <c r="AJ164" s="238">
        <v>3</v>
      </c>
      <c r="AK164" s="238">
        <v>21</v>
      </c>
      <c r="AL164" s="238">
        <v>27</v>
      </c>
      <c r="AM164" s="238" t="s">
        <v>363</v>
      </c>
      <c r="AN164" s="238">
        <v>5</v>
      </c>
      <c r="AS164" s="238">
        <v>1</v>
      </c>
      <c r="AT164" s="238">
        <v>98</v>
      </c>
      <c r="AU164" s="238">
        <v>65</v>
      </c>
      <c r="AV164" s="238">
        <v>11</v>
      </c>
      <c r="AW164" s="238">
        <v>21</v>
      </c>
      <c r="CT164" s="238">
        <v>422715</v>
      </c>
      <c r="CU164" s="238">
        <v>4957652</v>
      </c>
      <c r="CV164" s="238">
        <v>44.768087000000001</v>
      </c>
      <c r="CW164" s="238">
        <v>-93.976653799999994</v>
      </c>
      <c r="CX164" s="238" t="s">
        <v>359</v>
      </c>
      <c r="CY164" s="238" t="s">
        <v>1676</v>
      </c>
    </row>
    <row r="165" spans="1:103" x14ac:dyDescent="0.25">
      <c r="A165" s="238">
        <v>326006</v>
      </c>
      <c r="B165" s="238">
        <v>2</v>
      </c>
      <c r="C165" s="238">
        <v>212</v>
      </c>
      <c r="D165" s="238">
        <v>128.61799999999999</v>
      </c>
      <c r="E165" s="238">
        <v>10</v>
      </c>
      <c r="G165" s="238" t="s">
        <v>1633</v>
      </c>
      <c r="H165" s="238" t="s">
        <v>354</v>
      </c>
      <c r="I165" s="238">
        <v>25</v>
      </c>
      <c r="K165" s="238">
        <v>16003669</v>
      </c>
      <c r="M165" s="238">
        <v>2</v>
      </c>
      <c r="N165" s="238">
        <v>3</v>
      </c>
      <c r="O165" s="238">
        <v>2016</v>
      </c>
      <c r="P165" s="238" t="s">
        <v>355</v>
      </c>
      <c r="Q165" s="238">
        <v>10</v>
      </c>
      <c r="R165" s="238" t="s">
        <v>369</v>
      </c>
      <c r="S165" s="238">
        <v>5</v>
      </c>
      <c r="T165" s="238">
        <v>0</v>
      </c>
      <c r="U165" s="238">
        <v>1</v>
      </c>
      <c r="W165" s="238">
        <v>48</v>
      </c>
      <c r="X165" s="238">
        <v>2</v>
      </c>
      <c r="Y165" s="238">
        <v>99</v>
      </c>
      <c r="Z165" s="238">
        <v>7</v>
      </c>
      <c r="AA165" s="238">
        <v>90</v>
      </c>
      <c r="AB165" s="238">
        <v>5</v>
      </c>
      <c r="AC165" s="238">
        <v>98</v>
      </c>
      <c r="AD165" s="238" t="s">
        <v>357</v>
      </c>
      <c r="AF165" s="238" t="s">
        <v>358</v>
      </c>
      <c r="AG165" s="238">
        <v>3</v>
      </c>
      <c r="AH165" s="238">
        <v>2</v>
      </c>
      <c r="AI165" s="238">
        <v>3</v>
      </c>
      <c r="AJ165" s="238">
        <v>3</v>
      </c>
      <c r="AK165" s="238">
        <v>21</v>
      </c>
      <c r="AL165" s="238">
        <v>31</v>
      </c>
      <c r="AM165" s="238" t="s">
        <v>354</v>
      </c>
      <c r="AN165" s="238">
        <v>5</v>
      </c>
      <c r="AO165" s="238">
        <v>71</v>
      </c>
      <c r="AP165" s="238">
        <v>62</v>
      </c>
      <c r="AS165" s="238">
        <v>14</v>
      </c>
      <c r="AT165" s="238">
        <v>9</v>
      </c>
      <c r="AU165" s="238">
        <v>65</v>
      </c>
      <c r="AV165" s="238">
        <v>11</v>
      </c>
      <c r="AW165" s="238">
        <v>21</v>
      </c>
      <c r="CT165" s="238">
        <v>422928.74886117701</v>
      </c>
      <c r="CU165" s="238">
        <v>4957642.0245146602</v>
      </c>
      <c r="CV165" s="238">
        <v>44.768018210000001</v>
      </c>
      <c r="CW165" s="238">
        <v>-93.973949200000007</v>
      </c>
      <c r="CX165" s="238" t="s">
        <v>359</v>
      </c>
      <c r="CY165" s="238" t="s">
        <v>1677</v>
      </c>
    </row>
    <row r="166" spans="1:103" x14ac:dyDescent="0.25">
      <c r="A166" s="238">
        <v>10782063</v>
      </c>
      <c r="B166" s="238">
        <v>2</v>
      </c>
      <c r="C166" s="238">
        <v>212</v>
      </c>
      <c r="D166" s="238">
        <v>128.619</v>
      </c>
      <c r="E166" s="238">
        <v>10</v>
      </c>
      <c r="G166" s="238" t="s">
        <v>1633</v>
      </c>
      <c r="H166" s="238" t="s">
        <v>354</v>
      </c>
      <c r="I166" s="238">
        <v>25</v>
      </c>
      <c r="K166" s="238">
        <v>12036179</v>
      </c>
      <c r="L166" s="238">
        <v>123420124</v>
      </c>
      <c r="M166" s="238">
        <v>12</v>
      </c>
      <c r="N166" s="238">
        <v>7</v>
      </c>
      <c r="O166" s="238">
        <v>2012</v>
      </c>
      <c r="P166" s="238" t="s">
        <v>362</v>
      </c>
      <c r="Q166" s="238">
        <v>15</v>
      </c>
      <c r="R166" s="238" t="s">
        <v>356</v>
      </c>
      <c r="S166" s="238">
        <v>5</v>
      </c>
      <c r="T166" s="238">
        <v>0</v>
      </c>
      <c r="U166" s="238">
        <v>1</v>
      </c>
      <c r="V166" s="238">
        <v>4</v>
      </c>
      <c r="W166" s="238">
        <v>83</v>
      </c>
      <c r="X166" s="238">
        <v>2</v>
      </c>
      <c r="Y166" s="238">
        <v>1</v>
      </c>
      <c r="Z166" s="238">
        <v>4</v>
      </c>
      <c r="AB166" s="238">
        <v>5</v>
      </c>
      <c r="AC166" s="238">
        <v>98</v>
      </c>
      <c r="AD166" s="238" t="s">
        <v>374</v>
      </c>
      <c r="AE166" s="238" t="s">
        <v>1678</v>
      </c>
      <c r="AF166" s="238" t="s">
        <v>358</v>
      </c>
      <c r="AG166" s="238">
        <v>3</v>
      </c>
      <c r="AH166" s="238">
        <v>2</v>
      </c>
      <c r="AI166" s="238">
        <v>4</v>
      </c>
      <c r="AJ166" s="238">
        <v>4</v>
      </c>
      <c r="AK166" s="238">
        <v>21</v>
      </c>
      <c r="AL166" s="238">
        <v>25</v>
      </c>
      <c r="AM166" s="238" t="s">
        <v>354</v>
      </c>
      <c r="AN166" s="238">
        <v>5</v>
      </c>
      <c r="AS166" s="238">
        <v>4</v>
      </c>
      <c r="AT166" s="238">
        <v>98</v>
      </c>
      <c r="AU166" s="238">
        <v>65</v>
      </c>
      <c r="AV166" s="238">
        <v>11</v>
      </c>
      <c r="AW166" s="238">
        <v>21</v>
      </c>
      <c r="CT166" s="238">
        <v>422929</v>
      </c>
      <c r="CU166" s="238">
        <v>4957651</v>
      </c>
      <c r="CV166" s="238">
        <v>44.768095500000001</v>
      </c>
      <c r="CW166" s="238">
        <v>-93.973948800000002</v>
      </c>
      <c r="CX166" s="238" t="s">
        <v>359</v>
      </c>
      <c r="CY166" s="238" t="s">
        <v>1679</v>
      </c>
    </row>
    <row r="167" spans="1:103" x14ac:dyDescent="0.25">
      <c r="A167" s="238">
        <v>469574</v>
      </c>
      <c r="B167" s="238">
        <v>2</v>
      </c>
      <c r="C167" s="238">
        <v>212</v>
      </c>
      <c r="D167" s="238">
        <v>128.63999999999999</v>
      </c>
      <c r="E167" s="238">
        <v>10</v>
      </c>
      <c r="G167" s="238" t="s">
        <v>1633</v>
      </c>
      <c r="H167" s="238" t="s">
        <v>354</v>
      </c>
      <c r="I167" s="238">
        <v>25</v>
      </c>
      <c r="K167" s="238">
        <v>17019751</v>
      </c>
      <c r="M167" s="238">
        <v>6</v>
      </c>
      <c r="N167" s="238">
        <v>13</v>
      </c>
      <c r="O167" s="238">
        <v>2017</v>
      </c>
      <c r="P167" s="238" t="s">
        <v>368</v>
      </c>
      <c r="Q167" s="238">
        <v>19</v>
      </c>
      <c r="R167" s="238" t="s">
        <v>356</v>
      </c>
      <c r="S167" s="238">
        <v>3</v>
      </c>
      <c r="T167" s="238">
        <v>0</v>
      </c>
      <c r="U167" s="238">
        <v>1</v>
      </c>
      <c r="W167" s="238">
        <v>48</v>
      </c>
      <c r="X167" s="238">
        <v>2</v>
      </c>
      <c r="Y167" s="238">
        <v>1</v>
      </c>
      <c r="Z167" s="238">
        <v>1</v>
      </c>
      <c r="AB167" s="238">
        <v>1</v>
      </c>
      <c r="AC167" s="238">
        <v>98</v>
      </c>
      <c r="AD167" s="238" t="s">
        <v>357</v>
      </c>
      <c r="AF167" s="238" t="s">
        <v>405</v>
      </c>
      <c r="AG167" s="238">
        <v>3</v>
      </c>
      <c r="AH167" s="238">
        <v>2</v>
      </c>
      <c r="AI167" s="238">
        <v>4</v>
      </c>
      <c r="AJ167" s="238">
        <v>4</v>
      </c>
      <c r="AK167" s="238">
        <v>29</v>
      </c>
      <c r="AL167" s="238">
        <v>50</v>
      </c>
      <c r="AM167" s="238" t="s">
        <v>363</v>
      </c>
      <c r="AN167" s="238">
        <v>5</v>
      </c>
      <c r="AO167" s="238">
        <v>72</v>
      </c>
      <c r="AS167" s="238">
        <v>14</v>
      </c>
      <c r="AT167" s="238">
        <v>9</v>
      </c>
      <c r="AU167" s="238">
        <v>65</v>
      </c>
      <c r="AV167" s="238">
        <v>11</v>
      </c>
      <c r="AW167" s="238">
        <v>21</v>
      </c>
      <c r="CT167" s="238">
        <v>422933.55168948398</v>
      </c>
      <c r="CU167" s="238">
        <v>4957667.5173784401</v>
      </c>
      <c r="CV167" s="238">
        <v>44.768248180000001</v>
      </c>
      <c r="CW167" s="238">
        <v>-93.973892370000002</v>
      </c>
      <c r="CX167" s="238" t="s">
        <v>359</v>
      </c>
      <c r="CY167" s="238" t="s">
        <v>1680</v>
      </c>
    </row>
    <row r="168" spans="1:103" x14ac:dyDescent="0.25">
      <c r="A168" s="238">
        <v>10782746</v>
      </c>
      <c r="B168" s="238">
        <v>2</v>
      </c>
      <c r="C168" s="238">
        <v>212</v>
      </c>
      <c r="D168" s="238">
        <v>128.71199999999999</v>
      </c>
      <c r="E168" s="238">
        <v>10</v>
      </c>
      <c r="G168" s="238" t="s">
        <v>1633</v>
      </c>
      <c r="H168" s="238" t="s">
        <v>354</v>
      </c>
      <c r="I168" s="238">
        <v>25</v>
      </c>
      <c r="K168" s="238">
        <v>12038192</v>
      </c>
      <c r="L168" s="238">
        <v>123630219</v>
      </c>
      <c r="M168" s="238">
        <v>12</v>
      </c>
      <c r="N168" s="238">
        <v>28</v>
      </c>
      <c r="O168" s="238">
        <v>2012</v>
      </c>
      <c r="P168" s="238" t="s">
        <v>362</v>
      </c>
      <c r="Q168" s="238">
        <v>5</v>
      </c>
      <c r="R168" s="238" t="s">
        <v>369</v>
      </c>
      <c r="S168" s="238">
        <v>5</v>
      </c>
      <c r="T168" s="238">
        <v>0</v>
      </c>
      <c r="U168" s="238">
        <v>1</v>
      </c>
      <c r="V168" s="238">
        <v>7</v>
      </c>
      <c r="W168" s="238">
        <v>45</v>
      </c>
      <c r="X168" s="238">
        <v>4</v>
      </c>
      <c r="Y168" s="238">
        <v>6</v>
      </c>
      <c r="Z168" s="238">
        <v>4</v>
      </c>
      <c r="AA168" s="238">
        <v>90</v>
      </c>
      <c r="AB168" s="238">
        <v>5</v>
      </c>
      <c r="AC168" s="238">
        <v>98</v>
      </c>
      <c r="AD168" s="238">
        <v>212</v>
      </c>
      <c r="AE168" s="238" t="s">
        <v>1681</v>
      </c>
      <c r="AF168" s="238" t="s">
        <v>358</v>
      </c>
      <c r="AG168" s="238">
        <v>3</v>
      </c>
      <c r="AH168" s="238">
        <v>2</v>
      </c>
      <c r="AI168" s="238">
        <v>3</v>
      </c>
      <c r="AJ168" s="238">
        <v>3</v>
      </c>
      <c r="AK168" s="238">
        <v>21</v>
      </c>
      <c r="AL168" s="238">
        <v>37</v>
      </c>
      <c r="AM168" s="238" t="s">
        <v>354</v>
      </c>
      <c r="AN168" s="238">
        <v>5</v>
      </c>
      <c r="AO168" s="238">
        <v>3</v>
      </c>
      <c r="AS168" s="238">
        <v>4</v>
      </c>
      <c r="AT168" s="238">
        <v>98</v>
      </c>
      <c r="AU168" s="238">
        <v>65</v>
      </c>
      <c r="AV168" s="238">
        <v>11</v>
      </c>
      <c r="AW168" s="238">
        <v>21</v>
      </c>
      <c r="CT168" s="238">
        <v>423080</v>
      </c>
      <c r="CU168" s="238">
        <v>4957649</v>
      </c>
      <c r="CV168" s="238">
        <v>44.768101399999999</v>
      </c>
      <c r="CW168" s="238">
        <v>-93.9720406</v>
      </c>
      <c r="CX168" s="238" t="s">
        <v>359</v>
      </c>
      <c r="CY168" s="238" t="s">
        <v>1682</v>
      </c>
    </row>
    <row r="169" spans="1:103" x14ac:dyDescent="0.25">
      <c r="A169" s="238">
        <v>10852208</v>
      </c>
      <c r="B169" s="238">
        <v>2</v>
      </c>
      <c r="C169" s="238">
        <v>212</v>
      </c>
      <c r="D169" s="238">
        <v>128.816</v>
      </c>
      <c r="E169" s="238">
        <v>10</v>
      </c>
      <c r="G169" s="238" t="s">
        <v>1633</v>
      </c>
      <c r="H169" s="238" t="s">
        <v>354</v>
      </c>
      <c r="I169" s="238">
        <v>25</v>
      </c>
      <c r="K169" s="238">
        <v>13505847</v>
      </c>
      <c r="L169" s="238">
        <v>131570199</v>
      </c>
      <c r="M169" s="238">
        <v>6</v>
      </c>
      <c r="N169" s="238">
        <v>5</v>
      </c>
      <c r="O169" s="238">
        <v>2013</v>
      </c>
      <c r="P169" s="238" t="s">
        <v>355</v>
      </c>
      <c r="Q169" s="238">
        <v>7</v>
      </c>
      <c r="R169" s="238" t="s">
        <v>369</v>
      </c>
      <c r="S169" s="238">
        <v>5</v>
      </c>
      <c r="T169" s="238">
        <v>0</v>
      </c>
      <c r="U169" s="238">
        <v>1</v>
      </c>
      <c r="V169" s="238">
        <v>4</v>
      </c>
      <c r="W169" s="238">
        <v>83</v>
      </c>
      <c r="X169" s="238">
        <v>2</v>
      </c>
      <c r="Y169" s="238">
        <v>1</v>
      </c>
      <c r="Z169" s="238">
        <v>2</v>
      </c>
      <c r="AB169" s="238">
        <v>1</v>
      </c>
      <c r="AC169" s="238">
        <v>98</v>
      </c>
      <c r="AD169" s="238">
        <v>212</v>
      </c>
      <c r="AE169" s="238">
        <v>44341</v>
      </c>
      <c r="AF169" s="238" t="s">
        <v>358</v>
      </c>
      <c r="AG169" s="238">
        <v>3</v>
      </c>
      <c r="AH169" s="238">
        <v>2</v>
      </c>
      <c r="AI169" s="238">
        <v>4</v>
      </c>
      <c r="AJ169" s="238">
        <v>3</v>
      </c>
      <c r="AK169" s="238">
        <v>21</v>
      </c>
      <c r="AL169" s="238">
        <v>33</v>
      </c>
      <c r="AM169" s="238" t="s">
        <v>363</v>
      </c>
      <c r="AN169" s="238">
        <v>5</v>
      </c>
      <c r="AO169" s="238">
        <v>15</v>
      </c>
      <c r="AS169" s="238">
        <v>3</v>
      </c>
      <c r="AT169" s="238">
        <v>98</v>
      </c>
      <c r="AU169" s="238">
        <v>65</v>
      </c>
      <c r="AV169" s="238">
        <v>11</v>
      </c>
      <c r="AW169" s="238">
        <v>21</v>
      </c>
      <c r="CT169" s="238">
        <v>423246</v>
      </c>
      <c r="CU169" s="238">
        <v>4957648</v>
      </c>
      <c r="CV169" s="238">
        <v>44.768107899999997</v>
      </c>
      <c r="CW169" s="238">
        <v>-93.969942200000006</v>
      </c>
      <c r="CX169" s="238" t="s">
        <v>359</v>
      </c>
      <c r="CY169" s="238" t="s">
        <v>1683</v>
      </c>
    </row>
    <row r="170" spans="1:103" x14ac:dyDescent="0.25">
      <c r="A170" s="238">
        <v>10939305</v>
      </c>
      <c r="B170" s="238">
        <v>2</v>
      </c>
      <c r="C170" s="238">
        <v>212</v>
      </c>
      <c r="D170" s="238">
        <v>128.816</v>
      </c>
      <c r="E170" s="238">
        <v>10</v>
      </c>
      <c r="G170" s="238" t="s">
        <v>1633</v>
      </c>
      <c r="H170" s="238" t="s">
        <v>354</v>
      </c>
      <c r="I170" s="238">
        <v>25</v>
      </c>
      <c r="K170" s="238">
        <v>14512786</v>
      </c>
      <c r="L170" s="238">
        <v>143380231</v>
      </c>
      <c r="M170" s="238">
        <v>11</v>
      </c>
      <c r="N170" s="238">
        <v>26</v>
      </c>
      <c r="O170" s="238">
        <v>2014</v>
      </c>
      <c r="P170" s="238" t="s">
        <v>355</v>
      </c>
      <c r="Q170" s="238">
        <v>10</v>
      </c>
      <c r="R170" s="238" t="s">
        <v>369</v>
      </c>
      <c r="S170" s="238">
        <v>5</v>
      </c>
      <c r="T170" s="238">
        <v>0</v>
      </c>
      <c r="U170" s="238">
        <v>2</v>
      </c>
      <c r="V170" s="238">
        <v>8</v>
      </c>
      <c r="W170" s="238">
        <v>10</v>
      </c>
      <c r="X170" s="238">
        <v>2</v>
      </c>
      <c r="Y170" s="238">
        <v>1</v>
      </c>
      <c r="Z170" s="238">
        <v>4</v>
      </c>
      <c r="AA170" s="238">
        <v>7</v>
      </c>
      <c r="AB170" s="238">
        <v>3</v>
      </c>
      <c r="AC170" s="238">
        <v>98</v>
      </c>
      <c r="AD170" s="238" t="s">
        <v>376</v>
      </c>
      <c r="AE170" s="238" t="s">
        <v>1684</v>
      </c>
      <c r="AF170" s="238" t="s">
        <v>358</v>
      </c>
      <c r="AG170" s="238">
        <v>8</v>
      </c>
      <c r="AH170" s="238">
        <v>2</v>
      </c>
      <c r="AI170" s="238">
        <v>3</v>
      </c>
      <c r="AJ170" s="238">
        <v>3</v>
      </c>
      <c r="AK170" s="238">
        <v>21</v>
      </c>
      <c r="AL170" s="238">
        <v>67</v>
      </c>
      <c r="AM170" s="238" t="s">
        <v>354</v>
      </c>
      <c r="AN170" s="238">
        <v>5</v>
      </c>
      <c r="AO170" s="238">
        <v>1</v>
      </c>
      <c r="AS170" s="238">
        <v>3</v>
      </c>
      <c r="AT170" s="238">
        <v>98</v>
      </c>
      <c r="AU170" s="238">
        <v>65</v>
      </c>
      <c r="AV170" s="238">
        <v>11</v>
      </c>
      <c r="AW170" s="238">
        <v>20</v>
      </c>
      <c r="AX170" s="238">
        <v>2</v>
      </c>
      <c r="AY170" s="238">
        <v>3</v>
      </c>
      <c r="AZ170" s="238">
        <v>4</v>
      </c>
      <c r="BA170" s="238">
        <v>22</v>
      </c>
      <c r="BB170" s="238">
        <v>54</v>
      </c>
      <c r="BC170" s="238" t="s">
        <v>354</v>
      </c>
      <c r="BD170" s="238">
        <v>5</v>
      </c>
      <c r="BE170" s="238">
        <v>3</v>
      </c>
      <c r="BI170" s="238">
        <v>3</v>
      </c>
      <c r="BJ170" s="238">
        <v>98</v>
      </c>
      <c r="BK170" s="238">
        <v>65</v>
      </c>
      <c r="BL170" s="238">
        <v>11</v>
      </c>
      <c r="BM170" s="238">
        <v>20</v>
      </c>
      <c r="CT170" s="238">
        <v>423246</v>
      </c>
      <c r="CU170" s="238">
        <v>4957648</v>
      </c>
      <c r="CV170" s="238">
        <v>44.768107899999997</v>
      </c>
      <c r="CW170" s="238">
        <v>-93.969942200000006</v>
      </c>
      <c r="CX170" s="238" t="s">
        <v>359</v>
      </c>
      <c r="CY170" s="238" t="s">
        <v>1685</v>
      </c>
    </row>
    <row r="171" spans="1:103" x14ac:dyDescent="0.25">
      <c r="A171" s="238">
        <v>10714423</v>
      </c>
      <c r="B171" s="238">
        <v>2</v>
      </c>
      <c r="C171" s="238">
        <v>212</v>
      </c>
      <c r="D171" s="238">
        <v>128.82300000000001</v>
      </c>
      <c r="E171" s="238">
        <v>10</v>
      </c>
      <c r="G171" s="238" t="s">
        <v>1633</v>
      </c>
      <c r="H171" s="238" t="s">
        <v>354</v>
      </c>
      <c r="I171" s="238">
        <v>25</v>
      </c>
      <c r="K171" s="238">
        <v>11037046</v>
      </c>
      <c r="L171" s="238">
        <v>113230340</v>
      </c>
      <c r="M171" s="238">
        <v>11</v>
      </c>
      <c r="N171" s="238">
        <v>19</v>
      </c>
      <c r="O171" s="238">
        <v>2011</v>
      </c>
      <c r="P171" s="238" t="s">
        <v>364</v>
      </c>
      <c r="Q171" s="238">
        <v>13</v>
      </c>
      <c r="R171" s="238" t="s">
        <v>369</v>
      </c>
      <c r="S171" s="238">
        <v>3</v>
      </c>
      <c r="T171" s="238">
        <v>0</v>
      </c>
      <c r="U171" s="238">
        <v>1</v>
      </c>
      <c r="V171" s="238">
        <v>4</v>
      </c>
      <c r="W171" s="238">
        <v>83</v>
      </c>
      <c r="X171" s="238">
        <v>2</v>
      </c>
      <c r="Y171" s="238">
        <v>1</v>
      </c>
      <c r="Z171" s="238">
        <v>5</v>
      </c>
      <c r="AB171" s="238">
        <v>5</v>
      </c>
      <c r="AC171" s="238">
        <v>98</v>
      </c>
      <c r="AD171" s="238">
        <v>212</v>
      </c>
      <c r="AE171" s="238">
        <v>31</v>
      </c>
      <c r="AF171" s="238" t="s">
        <v>358</v>
      </c>
      <c r="AG171" s="238">
        <v>3</v>
      </c>
      <c r="AH171" s="238">
        <v>2</v>
      </c>
      <c r="AI171" s="238">
        <v>3</v>
      </c>
      <c r="AJ171" s="238">
        <v>3</v>
      </c>
      <c r="AK171" s="238">
        <v>21</v>
      </c>
      <c r="AL171" s="238">
        <v>50</v>
      </c>
      <c r="AM171" s="238" t="s">
        <v>354</v>
      </c>
      <c r="AN171" s="238">
        <v>5</v>
      </c>
      <c r="AS171" s="238">
        <v>3</v>
      </c>
      <c r="AT171" s="238">
        <v>98</v>
      </c>
      <c r="AU171" s="238">
        <v>65</v>
      </c>
      <c r="AV171" s="238">
        <v>11</v>
      </c>
      <c r="AW171" s="238">
        <v>21</v>
      </c>
      <c r="CT171" s="238">
        <v>423257</v>
      </c>
      <c r="CU171" s="238">
        <v>4957648</v>
      </c>
      <c r="CV171" s="238">
        <v>44.768106899999999</v>
      </c>
      <c r="CW171" s="238">
        <v>-93.969801099999998</v>
      </c>
      <c r="CX171" s="238" t="s">
        <v>359</v>
      </c>
      <c r="CY171" s="238" t="s">
        <v>1686</v>
      </c>
    </row>
    <row r="172" spans="1:103" x14ac:dyDescent="0.25">
      <c r="A172" s="238">
        <v>427537</v>
      </c>
      <c r="B172" s="238">
        <v>2</v>
      </c>
      <c r="C172" s="238">
        <v>212</v>
      </c>
      <c r="D172" s="238">
        <v>128.887</v>
      </c>
      <c r="E172" s="238">
        <v>10</v>
      </c>
      <c r="G172" s="238" t="s">
        <v>1633</v>
      </c>
      <c r="H172" s="238" t="s">
        <v>354</v>
      </c>
      <c r="I172" s="238">
        <v>25</v>
      </c>
      <c r="K172" s="238">
        <v>17501939</v>
      </c>
      <c r="M172" s="238">
        <v>2</v>
      </c>
      <c r="N172" s="238">
        <v>13</v>
      </c>
      <c r="O172" s="238">
        <v>2017</v>
      </c>
      <c r="P172" s="238" t="s">
        <v>361</v>
      </c>
      <c r="Q172" s="238">
        <v>7</v>
      </c>
      <c r="R172" s="238" t="s">
        <v>369</v>
      </c>
      <c r="S172" s="238">
        <v>4</v>
      </c>
      <c r="T172" s="238">
        <v>0</v>
      </c>
      <c r="U172" s="238">
        <v>1</v>
      </c>
      <c r="W172" s="238">
        <v>28</v>
      </c>
      <c r="X172" s="238">
        <v>2</v>
      </c>
      <c r="Y172" s="238">
        <v>1</v>
      </c>
      <c r="Z172" s="238">
        <v>2</v>
      </c>
      <c r="AB172" s="238">
        <v>5</v>
      </c>
      <c r="AC172" s="238">
        <v>98</v>
      </c>
      <c r="AD172" s="238" t="s">
        <v>357</v>
      </c>
      <c r="AF172" s="238" t="s">
        <v>405</v>
      </c>
      <c r="AG172" s="238">
        <v>3</v>
      </c>
      <c r="AH172" s="238">
        <v>2</v>
      </c>
      <c r="AI172" s="238">
        <v>4</v>
      </c>
      <c r="AJ172" s="238">
        <v>3</v>
      </c>
      <c r="AK172" s="238">
        <v>21</v>
      </c>
      <c r="AL172" s="238">
        <v>23</v>
      </c>
      <c r="AM172" s="238" t="s">
        <v>363</v>
      </c>
      <c r="AN172" s="238">
        <v>99</v>
      </c>
      <c r="AO172" s="238">
        <v>75</v>
      </c>
      <c r="AS172" s="238">
        <v>14</v>
      </c>
      <c r="AT172" s="238">
        <v>9</v>
      </c>
      <c r="AV172" s="238">
        <v>11</v>
      </c>
      <c r="AW172" s="238">
        <v>21</v>
      </c>
      <c r="CT172" s="238">
        <v>423329.95512657799</v>
      </c>
      <c r="CU172" s="238">
        <v>4957680.05249344</v>
      </c>
      <c r="CV172" s="238">
        <v>44.768403620000001</v>
      </c>
      <c r="CW172" s="238">
        <v>-93.968885610000001</v>
      </c>
      <c r="CX172" s="238" t="s">
        <v>359</v>
      </c>
      <c r="CY172" s="238" t="s">
        <v>1687</v>
      </c>
    </row>
    <row r="173" spans="1:103" x14ac:dyDescent="0.25">
      <c r="A173" s="238">
        <v>10932979</v>
      </c>
      <c r="B173" s="238">
        <v>2</v>
      </c>
      <c r="C173" s="238">
        <v>212</v>
      </c>
      <c r="D173" s="238">
        <v>128.953</v>
      </c>
      <c r="E173" s="238">
        <v>10</v>
      </c>
      <c r="F173" s="238" t="s">
        <v>380</v>
      </c>
      <c r="H173" s="238" t="s">
        <v>354</v>
      </c>
      <c r="I173" s="238">
        <v>25</v>
      </c>
      <c r="K173" s="238">
        <v>14004586</v>
      </c>
      <c r="L173" s="238">
        <v>140460160</v>
      </c>
      <c r="M173" s="238">
        <v>2</v>
      </c>
      <c r="N173" s="238">
        <v>15</v>
      </c>
      <c r="O173" s="238">
        <v>2014</v>
      </c>
      <c r="P173" s="238" t="s">
        <v>364</v>
      </c>
      <c r="Q173" s="238">
        <v>15</v>
      </c>
      <c r="R173" s="238" t="s">
        <v>369</v>
      </c>
      <c r="S173" s="238">
        <v>4</v>
      </c>
      <c r="T173" s="238">
        <v>0</v>
      </c>
      <c r="U173" s="238">
        <v>1</v>
      </c>
      <c r="V173" s="238">
        <v>7</v>
      </c>
      <c r="W173" s="238">
        <v>45</v>
      </c>
      <c r="X173" s="238">
        <v>2</v>
      </c>
      <c r="Y173" s="238">
        <v>1</v>
      </c>
      <c r="Z173" s="238">
        <v>7</v>
      </c>
      <c r="AB173" s="238">
        <v>3</v>
      </c>
      <c r="AC173" s="238">
        <v>98</v>
      </c>
      <c r="AD173" s="238" t="s">
        <v>413</v>
      </c>
      <c r="AE173" s="238" t="s">
        <v>1688</v>
      </c>
      <c r="AF173" s="238" t="s">
        <v>358</v>
      </c>
      <c r="AG173" s="238">
        <v>3</v>
      </c>
      <c r="AH173" s="238">
        <v>2</v>
      </c>
      <c r="AI173" s="238">
        <v>2</v>
      </c>
      <c r="AJ173" s="238">
        <v>3</v>
      </c>
      <c r="AK173" s="238">
        <v>28</v>
      </c>
      <c r="AL173" s="238">
        <v>21</v>
      </c>
      <c r="AM173" s="238" t="s">
        <v>363</v>
      </c>
      <c r="AN173" s="238">
        <v>5</v>
      </c>
      <c r="AS173" s="238">
        <v>3</v>
      </c>
      <c r="AT173" s="238">
        <v>98</v>
      </c>
      <c r="AU173" s="238">
        <v>65</v>
      </c>
      <c r="AV173" s="238">
        <v>11</v>
      </c>
      <c r="AW173" s="238">
        <v>21</v>
      </c>
      <c r="CT173" s="238">
        <v>423467</v>
      </c>
      <c r="CU173" s="238">
        <v>4957643</v>
      </c>
      <c r="CV173" s="238">
        <v>44.768088800000001</v>
      </c>
      <c r="CW173" s="238">
        <v>-93.967154199999996</v>
      </c>
      <c r="CX173" s="238" t="s">
        <v>359</v>
      </c>
      <c r="CY173" s="238" t="s">
        <v>1689</v>
      </c>
    </row>
    <row r="174" spans="1:103" x14ac:dyDescent="0.25">
      <c r="A174" s="238">
        <v>507663</v>
      </c>
      <c r="B174" s="238">
        <v>2</v>
      </c>
      <c r="C174" s="238">
        <v>212</v>
      </c>
      <c r="D174" s="238">
        <v>128.96299999999999</v>
      </c>
      <c r="E174" s="238">
        <v>10</v>
      </c>
      <c r="G174" s="238" t="s">
        <v>1633</v>
      </c>
      <c r="H174" s="238" t="s">
        <v>354</v>
      </c>
      <c r="I174" s="238">
        <v>25</v>
      </c>
      <c r="K174" s="238">
        <v>201700032229</v>
      </c>
      <c r="M174" s="238">
        <v>10</v>
      </c>
      <c r="N174" s="238">
        <v>2</v>
      </c>
      <c r="O174" s="238">
        <v>2017</v>
      </c>
      <c r="P174" s="238" t="s">
        <v>361</v>
      </c>
      <c r="Q174" s="238">
        <v>16</v>
      </c>
      <c r="R174" s="238" t="s">
        <v>356</v>
      </c>
      <c r="S174" s="238">
        <v>5</v>
      </c>
      <c r="T174" s="238">
        <v>0</v>
      </c>
      <c r="U174" s="238">
        <v>1</v>
      </c>
      <c r="W174" s="238">
        <v>83</v>
      </c>
      <c r="X174" s="238">
        <v>2</v>
      </c>
      <c r="Y174" s="238">
        <v>1</v>
      </c>
      <c r="Z174" s="238">
        <v>3</v>
      </c>
      <c r="AB174" s="238">
        <v>2</v>
      </c>
      <c r="AC174" s="238">
        <v>98</v>
      </c>
      <c r="AD174" s="238" t="s">
        <v>357</v>
      </c>
      <c r="AF174" s="238" t="s">
        <v>405</v>
      </c>
      <c r="AG174" s="238">
        <v>3</v>
      </c>
      <c r="AH174" s="238">
        <v>2</v>
      </c>
      <c r="AI174" s="238">
        <v>2</v>
      </c>
      <c r="AJ174" s="238">
        <v>4</v>
      </c>
      <c r="AK174" s="238">
        <v>27</v>
      </c>
      <c r="AL174" s="238">
        <v>19</v>
      </c>
      <c r="AM174" s="238" t="s">
        <v>354</v>
      </c>
      <c r="AN174" s="238">
        <v>5</v>
      </c>
      <c r="AO174" s="238">
        <v>71</v>
      </c>
      <c r="AS174" s="238">
        <v>15</v>
      </c>
      <c r="AT174" s="238">
        <v>9</v>
      </c>
      <c r="AU174" s="238">
        <v>65</v>
      </c>
      <c r="AV174" s="238">
        <v>11</v>
      </c>
      <c r="AW174" s="238">
        <v>21</v>
      </c>
      <c r="CT174" s="238">
        <v>423453.60836419498</v>
      </c>
      <c r="CU174" s="238">
        <v>4957679.8127466096</v>
      </c>
      <c r="CV174" s="238">
        <v>44.768414710000002</v>
      </c>
      <c r="CW174" s="238">
        <v>-93.967323179999994</v>
      </c>
      <c r="CX174" s="238" t="s">
        <v>359</v>
      </c>
      <c r="CY174" s="238" t="s">
        <v>1690</v>
      </c>
    </row>
    <row r="175" spans="1:103" x14ac:dyDescent="0.25">
      <c r="A175" s="238">
        <v>400281</v>
      </c>
      <c r="B175" s="238">
        <v>2</v>
      </c>
      <c r="C175" s="238">
        <v>212</v>
      </c>
      <c r="D175" s="238">
        <v>128.96600000000001</v>
      </c>
      <c r="E175" s="238">
        <v>10</v>
      </c>
      <c r="G175" s="238" t="s">
        <v>1633</v>
      </c>
      <c r="H175" s="238" t="s">
        <v>354</v>
      </c>
      <c r="I175" s="238">
        <v>25</v>
      </c>
      <c r="K175" s="238">
        <v>16513717</v>
      </c>
      <c r="M175" s="238">
        <v>12</v>
      </c>
      <c r="N175" s="238">
        <v>5</v>
      </c>
      <c r="O175" s="238">
        <v>2016</v>
      </c>
      <c r="P175" s="238" t="s">
        <v>361</v>
      </c>
      <c r="Q175" s="238">
        <v>6</v>
      </c>
      <c r="R175" s="238" t="s">
        <v>356</v>
      </c>
      <c r="S175" s="238">
        <v>5</v>
      </c>
      <c r="T175" s="238">
        <v>0</v>
      </c>
      <c r="U175" s="238">
        <v>2</v>
      </c>
      <c r="V175" s="238">
        <v>12</v>
      </c>
      <c r="W175" s="238">
        <v>10</v>
      </c>
      <c r="X175" s="238">
        <v>2</v>
      </c>
      <c r="Y175" s="238">
        <v>6</v>
      </c>
      <c r="Z175" s="238">
        <v>1</v>
      </c>
      <c r="AB175" s="238">
        <v>5</v>
      </c>
      <c r="AC175" s="238">
        <v>98</v>
      </c>
      <c r="AD175" s="238" t="s">
        <v>357</v>
      </c>
      <c r="AF175" s="238" t="s">
        <v>405</v>
      </c>
      <c r="AG175" s="238">
        <v>7</v>
      </c>
      <c r="AH175" s="238">
        <v>2</v>
      </c>
      <c r="AI175" s="238">
        <v>2</v>
      </c>
      <c r="AJ175" s="238">
        <v>4</v>
      </c>
      <c r="AK175" s="238">
        <v>21</v>
      </c>
      <c r="AL175" s="238">
        <v>19</v>
      </c>
      <c r="AM175" s="238" t="s">
        <v>354</v>
      </c>
      <c r="AN175" s="238">
        <v>5</v>
      </c>
      <c r="AO175" s="238">
        <v>99</v>
      </c>
      <c r="AS175" s="238">
        <v>14</v>
      </c>
      <c r="AT175" s="238">
        <v>9</v>
      </c>
      <c r="AU175" s="238">
        <v>65</v>
      </c>
      <c r="AV175" s="238">
        <v>13</v>
      </c>
      <c r="AW175" s="238">
        <v>24</v>
      </c>
      <c r="AX175" s="238">
        <v>2</v>
      </c>
      <c r="AY175" s="238">
        <v>5</v>
      </c>
      <c r="AZ175" s="238">
        <v>4</v>
      </c>
      <c r="BA175" s="238">
        <v>21</v>
      </c>
      <c r="BB175" s="238">
        <v>41</v>
      </c>
      <c r="BC175" s="238" t="s">
        <v>363</v>
      </c>
      <c r="BD175" s="238">
        <v>5</v>
      </c>
      <c r="BE175" s="238">
        <v>1</v>
      </c>
      <c r="BI175" s="238">
        <v>14</v>
      </c>
      <c r="BJ175" s="238">
        <v>9</v>
      </c>
      <c r="BK175" s="238">
        <v>65</v>
      </c>
      <c r="BL175" s="238">
        <v>13</v>
      </c>
      <c r="BM175" s="238">
        <v>24</v>
      </c>
      <c r="CT175" s="238">
        <v>423456.955380578</v>
      </c>
      <c r="CU175" s="238">
        <v>4957663.1191262398</v>
      </c>
      <c r="CV175" s="238">
        <v>44.768264799999997</v>
      </c>
      <c r="CW175" s="238">
        <v>-93.967278379999996</v>
      </c>
      <c r="CX175" s="238" t="s">
        <v>359</v>
      </c>
      <c r="CY175" s="238" t="s">
        <v>1691</v>
      </c>
    </row>
    <row r="176" spans="1:103" x14ac:dyDescent="0.25">
      <c r="A176" s="238">
        <v>10701864</v>
      </c>
      <c r="B176" s="238">
        <v>2</v>
      </c>
      <c r="C176" s="238">
        <v>212</v>
      </c>
      <c r="D176" s="238">
        <v>129.285</v>
      </c>
      <c r="E176" s="238">
        <v>10</v>
      </c>
      <c r="G176" s="238" t="s">
        <v>1633</v>
      </c>
      <c r="H176" s="238" t="s">
        <v>354</v>
      </c>
      <c r="I176" s="238">
        <v>25</v>
      </c>
      <c r="K176" s="238">
        <v>11019650</v>
      </c>
      <c r="L176" s="238">
        <v>111770033</v>
      </c>
      <c r="M176" s="238">
        <v>6</v>
      </c>
      <c r="N176" s="238">
        <v>26</v>
      </c>
      <c r="O176" s="238">
        <v>2011</v>
      </c>
      <c r="P176" s="238" t="s">
        <v>366</v>
      </c>
      <c r="Q176" s="238">
        <v>0</v>
      </c>
      <c r="R176" s="238" t="s">
        <v>356</v>
      </c>
      <c r="S176" s="238">
        <v>5</v>
      </c>
      <c r="T176" s="238">
        <v>0</v>
      </c>
      <c r="U176" s="238">
        <v>1</v>
      </c>
      <c r="V176" s="238">
        <v>8</v>
      </c>
      <c r="W176" s="238">
        <v>16</v>
      </c>
      <c r="X176" s="238">
        <v>2</v>
      </c>
      <c r="Y176" s="238">
        <v>6</v>
      </c>
      <c r="Z176" s="238">
        <v>2</v>
      </c>
      <c r="AB176" s="238">
        <v>1</v>
      </c>
      <c r="AC176" s="238">
        <v>98</v>
      </c>
      <c r="AD176" s="238" t="s">
        <v>374</v>
      </c>
      <c r="AE176" s="238" t="s">
        <v>1692</v>
      </c>
      <c r="AF176" s="238" t="s">
        <v>358</v>
      </c>
      <c r="AG176" s="238">
        <v>4</v>
      </c>
      <c r="AH176" s="238">
        <v>2</v>
      </c>
      <c r="AI176" s="238">
        <v>4</v>
      </c>
      <c r="AJ176" s="238">
        <v>4</v>
      </c>
      <c r="AK176" s="238">
        <v>21</v>
      </c>
      <c r="AL176" s="238">
        <v>41</v>
      </c>
      <c r="AM176" s="238" t="s">
        <v>363</v>
      </c>
      <c r="AN176" s="238">
        <v>5</v>
      </c>
      <c r="AO176" s="238">
        <v>1</v>
      </c>
      <c r="AS176" s="238">
        <v>4</v>
      </c>
      <c r="AT176" s="238">
        <v>98</v>
      </c>
      <c r="AU176" s="238">
        <v>65</v>
      </c>
      <c r="AV176" s="238">
        <v>11</v>
      </c>
      <c r="AW176" s="238">
        <v>20</v>
      </c>
      <c r="CT176" s="238">
        <v>424000</v>
      </c>
      <c r="CU176" s="238">
        <v>4957646</v>
      </c>
      <c r="CV176" s="238">
        <v>44.768165400000001</v>
      </c>
      <c r="CW176" s="238">
        <v>-93.960414</v>
      </c>
      <c r="CX176" s="238" t="s">
        <v>359</v>
      </c>
      <c r="CY176" s="238" t="s">
        <v>1693</v>
      </c>
    </row>
    <row r="177" spans="1:103" x14ac:dyDescent="0.25">
      <c r="A177" s="238">
        <v>820686</v>
      </c>
      <c r="B177" s="238">
        <v>2</v>
      </c>
      <c r="C177" s="238">
        <v>212</v>
      </c>
      <c r="D177" s="238">
        <v>129.33799999999999</v>
      </c>
      <c r="E177" s="238">
        <v>10</v>
      </c>
      <c r="G177" s="238" t="s">
        <v>1633</v>
      </c>
      <c r="H177" s="238" t="s">
        <v>354</v>
      </c>
      <c r="I177" s="238">
        <v>25</v>
      </c>
      <c r="K177" s="238">
        <v>20505849</v>
      </c>
      <c r="L177" s="238">
        <v>202020061</v>
      </c>
      <c r="M177" s="238">
        <v>7</v>
      </c>
      <c r="N177" s="238">
        <v>20</v>
      </c>
      <c r="O177" s="238">
        <v>2020</v>
      </c>
      <c r="P177" s="238" t="s">
        <v>361</v>
      </c>
      <c r="Q177" s="238">
        <v>16</v>
      </c>
      <c r="R177" s="238" t="s">
        <v>356</v>
      </c>
      <c r="S177" s="238">
        <v>5</v>
      </c>
      <c r="T177" s="238">
        <v>0</v>
      </c>
      <c r="U177" s="238">
        <v>2</v>
      </c>
      <c r="V177" s="238">
        <v>12</v>
      </c>
      <c r="W177" s="238">
        <v>10</v>
      </c>
      <c r="X177" s="238">
        <v>2</v>
      </c>
      <c r="Y177" s="238">
        <v>1</v>
      </c>
      <c r="Z177" s="238">
        <v>1</v>
      </c>
      <c r="AB177" s="238">
        <v>1</v>
      </c>
      <c r="AC177" s="238">
        <v>1</v>
      </c>
      <c r="AD177" s="238" t="s">
        <v>1694</v>
      </c>
      <c r="AF177" s="238" t="s">
        <v>405</v>
      </c>
      <c r="AG177" s="238">
        <v>7</v>
      </c>
      <c r="AH177" s="238">
        <v>2</v>
      </c>
      <c r="AI177" s="238">
        <v>5</v>
      </c>
      <c r="AJ177" s="238">
        <v>4</v>
      </c>
      <c r="AK177" s="238">
        <v>21</v>
      </c>
      <c r="AL177" s="238">
        <v>38</v>
      </c>
      <c r="AM177" s="238" t="s">
        <v>354</v>
      </c>
      <c r="AN177" s="238">
        <v>5</v>
      </c>
      <c r="AO177" s="238">
        <v>4</v>
      </c>
      <c r="AS177" s="238">
        <v>14</v>
      </c>
      <c r="AT177" s="238">
        <v>9</v>
      </c>
      <c r="AU177" s="238">
        <v>50</v>
      </c>
      <c r="AV177" s="238">
        <v>11</v>
      </c>
      <c r="AW177" s="238">
        <v>21</v>
      </c>
      <c r="AX177" s="238">
        <v>2</v>
      </c>
      <c r="AY177" s="238">
        <v>4</v>
      </c>
      <c r="AZ177" s="238">
        <v>4</v>
      </c>
      <c r="BA177" s="238">
        <v>26</v>
      </c>
      <c r="BB177" s="238">
        <v>42</v>
      </c>
      <c r="BC177" s="238" t="s">
        <v>363</v>
      </c>
      <c r="BD177" s="238">
        <v>5</v>
      </c>
      <c r="BE177" s="238">
        <v>1</v>
      </c>
      <c r="BI177" s="238">
        <v>14</v>
      </c>
      <c r="BJ177" s="238">
        <v>9</v>
      </c>
      <c r="BK177" s="238">
        <v>50</v>
      </c>
      <c r="BL177" s="238">
        <v>11</v>
      </c>
      <c r="BM177" s="238">
        <v>21</v>
      </c>
      <c r="CT177" s="238">
        <v>424083.48996698001</v>
      </c>
      <c r="CU177" s="238">
        <v>4957713.9192278404</v>
      </c>
      <c r="CV177" s="238">
        <v>44.768788839999999</v>
      </c>
      <c r="CW177" s="238">
        <v>-93.959369510000002</v>
      </c>
      <c r="CX177" s="238" t="s">
        <v>359</v>
      </c>
      <c r="CY177" s="238" t="s">
        <v>1695</v>
      </c>
    </row>
    <row r="178" spans="1:103" x14ac:dyDescent="0.25">
      <c r="A178" s="238">
        <v>837096</v>
      </c>
      <c r="B178" s="238">
        <v>2</v>
      </c>
      <c r="C178" s="238">
        <v>212</v>
      </c>
      <c r="D178" s="238">
        <v>129.34100000000001</v>
      </c>
      <c r="E178" s="238">
        <v>10</v>
      </c>
      <c r="G178" s="238" t="s">
        <v>1633</v>
      </c>
      <c r="H178" s="238" t="s">
        <v>354</v>
      </c>
      <c r="I178" s="238">
        <v>25</v>
      </c>
      <c r="K178" s="238">
        <v>20506986</v>
      </c>
      <c r="L178" s="238">
        <v>202380019</v>
      </c>
      <c r="M178" s="238">
        <v>8</v>
      </c>
      <c r="N178" s="238">
        <v>25</v>
      </c>
      <c r="O178" s="238">
        <v>2020</v>
      </c>
      <c r="P178" s="238" t="s">
        <v>368</v>
      </c>
      <c r="Q178" s="238">
        <v>7</v>
      </c>
      <c r="R178" s="238" t="s">
        <v>369</v>
      </c>
      <c r="S178" s="238">
        <v>5</v>
      </c>
      <c r="T178" s="238">
        <v>0</v>
      </c>
      <c r="U178" s="238">
        <v>2</v>
      </c>
      <c r="V178" s="238">
        <v>12</v>
      </c>
      <c r="W178" s="238">
        <v>10</v>
      </c>
      <c r="X178" s="238">
        <v>2</v>
      </c>
      <c r="Y178" s="238">
        <v>1</v>
      </c>
      <c r="Z178" s="238">
        <v>1</v>
      </c>
      <c r="AB178" s="238">
        <v>1</v>
      </c>
      <c r="AC178" s="238">
        <v>2</v>
      </c>
      <c r="AD178" s="238" t="s">
        <v>357</v>
      </c>
      <c r="AF178" s="238" t="s">
        <v>358</v>
      </c>
      <c r="AG178" s="238">
        <v>7</v>
      </c>
      <c r="AH178" s="238">
        <v>2</v>
      </c>
      <c r="AI178" s="238">
        <v>2</v>
      </c>
      <c r="AJ178" s="238">
        <v>3</v>
      </c>
      <c r="AK178" s="238">
        <v>26</v>
      </c>
      <c r="AL178" s="238">
        <v>18</v>
      </c>
      <c r="AM178" s="238" t="s">
        <v>363</v>
      </c>
      <c r="AN178" s="238">
        <v>5</v>
      </c>
      <c r="AO178" s="238">
        <v>71</v>
      </c>
      <c r="AS178" s="238">
        <v>12</v>
      </c>
      <c r="AT178" s="238">
        <v>9</v>
      </c>
      <c r="AU178" s="238">
        <v>55</v>
      </c>
      <c r="AV178" s="238">
        <v>11</v>
      </c>
      <c r="AW178" s="238">
        <v>21</v>
      </c>
      <c r="AX178" s="238">
        <v>2</v>
      </c>
      <c r="AY178" s="238">
        <v>2</v>
      </c>
      <c r="AZ178" s="238">
        <v>3</v>
      </c>
      <c r="BA178" s="238">
        <v>21</v>
      </c>
      <c r="BB178" s="238">
        <v>38</v>
      </c>
      <c r="BC178" s="238" t="s">
        <v>363</v>
      </c>
      <c r="BD178" s="238">
        <v>5</v>
      </c>
      <c r="BE178" s="238">
        <v>4</v>
      </c>
      <c r="BI178" s="238">
        <v>12</v>
      </c>
      <c r="BJ178" s="238">
        <v>9</v>
      </c>
      <c r="BK178" s="238">
        <v>55</v>
      </c>
      <c r="BL178" s="238">
        <v>11</v>
      </c>
      <c r="BM178" s="238">
        <v>21</v>
      </c>
      <c r="CT178" s="238">
        <v>424091.95665057999</v>
      </c>
      <c r="CU178" s="238">
        <v>4957654.6524426397</v>
      </c>
      <c r="CV178" s="238">
        <v>44.768256270000002</v>
      </c>
      <c r="CW178" s="238">
        <v>-93.959253700000005</v>
      </c>
      <c r="CX178" s="238" t="s">
        <v>359</v>
      </c>
      <c r="CY178" s="238" t="s">
        <v>1696</v>
      </c>
    </row>
    <row r="179" spans="1:103" x14ac:dyDescent="0.25">
      <c r="A179" s="238">
        <v>701396</v>
      </c>
      <c r="B179" s="238">
        <v>2</v>
      </c>
      <c r="C179" s="238">
        <v>212</v>
      </c>
      <c r="D179" s="238">
        <v>129.36500000000001</v>
      </c>
      <c r="E179" s="238">
        <v>10</v>
      </c>
      <c r="G179" s="238" t="s">
        <v>1633</v>
      </c>
      <c r="H179" s="238" t="s">
        <v>354</v>
      </c>
      <c r="I179" s="238">
        <v>25</v>
      </c>
      <c r="K179" s="238">
        <v>19009167</v>
      </c>
      <c r="M179" s="238">
        <v>4</v>
      </c>
      <c r="N179" s="238">
        <v>2</v>
      </c>
      <c r="O179" s="238">
        <v>2019</v>
      </c>
      <c r="P179" s="238" t="s">
        <v>368</v>
      </c>
      <c r="Q179" s="238">
        <v>20</v>
      </c>
      <c r="R179" s="238" t="s">
        <v>356</v>
      </c>
      <c r="S179" s="238">
        <v>5</v>
      </c>
      <c r="T179" s="238">
        <v>0</v>
      </c>
      <c r="U179" s="238">
        <v>1</v>
      </c>
      <c r="W179" s="238">
        <v>16</v>
      </c>
      <c r="X179" s="238">
        <v>2</v>
      </c>
      <c r="Y179" s="238">
        <v>6</v>
      </c>
      <c r="Z179" s="238">
        <v>1</v>
      </c>
      <c r="AB179" s="238">
        <v>1</v>
      </c>
      <c r="AC179" s="238">
        <v>98</v>
      </c>
      <c r="AD179" s="238" t="s">
        <v>357</v>
      </c>
      <c r="AF179" s="238" t="s">
        <v>405</v>
      </c>
      <c r="AG179" s="238">
        <v>4</v>
      </c>
      <c r="AH179" s="238">
        <v>2</v>
      </c>
      <c r="AI179" s="238">
        <v>2</v>
      </c>
      <c r="AJ179" s="238">
        <v>4</v>
      </c>
      <c r="AK179" s="238">
        <v>21</v>
      </c>
      <c r="AL179" s="238">
        <v>44</v>
      </c>
      <c r="AM179" s="238" t="s">
        <v>354</v>
      </c>
      <c r="AN179" s="238">
        <v>5</v>
      </c>
      <c r="AO179" s="238">
        <v>1</v>
      </c>
      <c r="AS179" s="238">
        <v>14</v>
      </c>
      <c r="AT179" s="238">
        <v>9</v>
      </c>
      <c r="AU179" s="238">
        <v>65</v>
      </c>
      <c r="AV179" s="238">
        <v>13</v>
      </c>
      <c r="AW179" s="238">
        <v>24</v>
      </c>
      <c r="CT179" s="238">
        <v>424132.91138473898</v>
      </c>
      <c r="CU179" s="238">
        <v>4957699.5972521203</v>
      </c>
      <c r="CV179" s="238">
        <v>44.768665169999998</v>
      </c>
      <c r="CW179" s="238">
        <v>-93.958742920000006</v>
      </c>
      <c r="CX179" s="238" t="s">
        <v>359</v>
      </c>
      <c r="CY179" s="238" t="s">
        <v>1697</v>
      </c>
    </row>
    <row r="180" spans="1:103" x14ac:dyDescent="0.25">
      <c r="A180" s="238">
        <v>683368</v>
      </c>
      <c r="B180" s="238">
        <v>2</v>
      </c>
      <c r="C180" s="238">
        <v>212</v>
      </c>
      <c r="D180" s="238">
        <v>129.38399999999999</v>
      </c>
      <c r="E180" s="238">
        <v>10</v>
      </c>
      <c r="G180" s="238" t="s">
        <v>1633</v>
      </c>
      <c r="H180" s="238" t="s">
        <v>354</v>
      </c>
      <c r="I180" s="238">
        <v>25</v>
      </c>
      <c r="K180" s="238">
        <v>19003352</v>
      </c>
      <c r="M180" s="238">
        <v>2</v>
      </c>
      <c r="N180" s="238">
        <v>4</v>
      </c>
      <c r="O180" s="238">
        <v>2019</v>
      </c>
      <c r="P180" s="238" t="s">
        <v>361</v>
      </c>
      <c r="Q180" s="238">
        <v>1</v>
      </c>
      <c r="R180" s="238" t="s">
        <v>356</v>
      </c>
      <c r="S180" s="238">
        <v>5</v>
      </c>
      <c r="T180" s="238">
        <v>0</v>
      </c>
      <c r="U180" s="238">
        <v>1</v>
      </c>
      <c r="W180" s="238">
        <v>32</v>
      </c>
      <c r="X180" s="238">
        <v>4</v>
      </c>
      <c r="Y180" s="238">
        <v>6</v>
      </c>
      <c r="Z180" s="238">
        <v>5</v>
      </c>
      <c r="AB180" s="238">
        <v>5</v>
      </c>
      <c r="AC180" s="238">
        <v>98</v>
      </c>
      <c r="AD180" s="238" t="s">
        <v>357</v>
      </c>
      <c r="AE180" s="238" t="s">
        <v>1698</v>
      </c>
      <c r="AF180" s="238" t="s">
        <v>358</v>
      </c>
      <c r="AG180" s="238">
        <v>3</v>
      </c>
      <c r="AH180" s="238">
        <v>1</v>
      </c>
      <c r="AI180" s="238">
        <v>2</v>
      </c>
      <c r="AJ180" s="238">
        <v>4</v>
      </c>
      <c r="AK180" s="238">
        <v>99</v>
      </c>
      <c r="AS180" s="238">
        <v>14</v>
      </c>
      <c r="AT180" s="238">
        <v>9</v>
      </c>
      <c r="AU180" s="238">
        <v>65</v>
      </c>
      <c r="AV180" s="238">
        <v>11</v>
      </c>
      <c r="AW180" s="238">
        <v>21</v>
      </c>
      <c r="CT180" s="238">
        <v>424155.54935141001</v>
      </c>
      <c r="CU180" s="238">
        <v>4957681.0617684796</v>
      </c>
      <c r="CV180" s="238">
        <v>44.76850073</v>
      </c>
      <c r="CW180" s="238">
        <v>-93.958454119999999</v>
      </c>
      <c r="CX180" s="238" t="s">
        <v>359</v>
      </c>
      <c r="CY180" s="238" t="s">
        <v>1699</v>
      </c>
    </row>
    <row r="181" spans="1:103" x14ac:dyDescent="0.25">
      <c r="A181" s="238">
        <v>609543</v>
      </c>
      <c r="B181" s="238">
        <v>2</v>
      </c>
      <c r="C181" s="238">
        <v>212</v>
      </c>
      <c r="D181" s="238">
        <v>129.38900000000001</v>
      </c>
      <c r="E181" s="238">
        <v>10</v>
      </c>
      <c r="G181" s="238" t="s">
        <v>1633</v>
      </c>
      <c r="H181" s="238" t="s">
        <v>354</v>
      </c>
      <c r="I181" s="238">
        <v>25</v>
      </c>
      <c r="K181" s="238">
        <v>18508275</v>
      </c>
      <c r="M181" s="238">
        <v>7</v>
      </c>
      <c r="N181" s="238">
        <v>8</v>
      </c>
      <c r="O181" s="238">
        <v>2018</v>
      </c>
      <c r="P181" s="238" t="s">
        <v>366</v>
      </c>
      <c r="Q181" s="238">
        <v>13</v>
      </c>
      <c r="R181" s="238" t="s">
        <v>369</v>
      </c>
      <c r="S181" s="238">
        <v>5</v>
      </c>
      <c r="T181" s="238">
        <v>0</v>
      </c>
      <c r="U181" s="238">
        <v>2</v>
      </c>
      <c r="V181" s="238">
        <v>5</v>
      </c>
      <c r="W181" s="238">
        <v>10</v>
      </c>
      <c r="X181" s="238">
        <v>4</v>
      </c>
      <c r="Y181" s="238">
        <v>1</v>
      </c>
      <c r="Z181" s="238">
        <v>1</v>
      </c>
      <c r="AB181" s="238">
        <v>1</v>
      </c>
      <c r="AC181" s="238">
        <v>98</v>
      </c>
      <c r="AD181" s="238" t="s">
        <v>357</v>
      </c>
      <c r="AF181" s="238" t="s">
        <v>358</v>
      </c>
      <c r="AG181" s="238">
        <v>10</v>
      </c>
      <c r="AH181" s="238">
        <v>2</v>
      </c>
      <c r="AI181" s="238">
        <v>2</v>
      </c>
      <c r="AJ181" s="238">
        <v>1</v>
      </c>
      <c r="AK181" s="238">
        <v>21</v>
      </c>
      <c r="AL181" s="238">
        <v>96</v>
      </c>
      <c r="AM181" s="238" t="s">
        <v>363</v>
      </c>
      <c r="AN181" s="238">
        <v>5</v>
      </c>
      <c r="AO181" s="238">
        <v>2</v>
      </c>
      <c r="AS181" s="238">
        <v>12</v>
      </c>
      <c r="AT181" s="238">
        <v>23</v>
      </c>
      <c r="AU181" s="238">
        <v>55</v>
      </c>
      <c r="AV181" s="238">
        <v>11</v>
      </c>
      <c r="AW181" s="238">
        <v>21</v>
      </c>
      <c r="AX181" s="238">
        <v>2</v>
      </c>
      <c r="AY181" s="238">
        <v>2</v>
      </c>
      <c r="AZ181" s="238">
        <v>3</v>
      </c>
      <c r="BA181" s="238">
        <v>21</v>
      </c>
      <c r="BB181" s="238">
        <v>18</v>
      </c>
      <c r="BC181" s="238" t="s">
        <v>363</v>
      </c>
      <c r="BD181" s="238">
        <v>5</v>
      </c>
      <c r="BE181" s="238">
        <v>1</v>
      </c>
      <c r="BI181" s="238">
        <v>15</v>
      </c>
      <c r="BJ181" s="238">
        <v>9</v>
      </c>
      <c r="BK181" s="238">
        <v>65</v>
      </c>
      <c r="BL181" s="238">
        <v>12</v>
      </c>
      <c r="BM181" s="238">
        <v>23</v>
      </c>
      <c r="CT181" s="238">
        <v>424163.923461181</v>
      </c>
      <c r="CU181" s="238">
        <v>4957680.05249344</v>
      </c>
      <c r="CV181" s="238">
        <v>44.768492539999997</v>
      </c>
      <c r="CW181" s="238">
        <v>-93.95834816</v>
      </c>
      <c r="CX181" s="238" t="s">
        <v>359</v>
      </c>
      <c r="CY181" s="238" t="s">
        <v>1700</v>
      </c>
    </row>
    <row r="182" spans="1:103" x14ac:dyDescent="0.25">
      <c r="A182" s="238">
        <v>10715245</v>
      </c>
      <c r="B182" s="238">
        <v>2</v>
      </c>
      <c r="C182" s="238">
        <v>212</v>
      </c>
      <c r="D182" s="238">
        <v>129.392</v>
      </c>
      <c r="E182" s="238">
        <v>10</v>
      </c>
      <c r="G182" s="238" t="s">
        <v>1633</v>
      </c>
      <c r="H182" s="238" t="s">
        <v>354</v>
      </c>
      <c r="I182" s="238">
        <v>25</v>
      </c>
      <c r="K182" s="238">
        <v>11512592</v>
      </c>
      <c r="L182" s="238">
        <v>113530242</v>
      </c>
      <c r="M182" s="238">
        <v>12</v>
      </c>
      <c r="N182" s="238">
        <v>19</v>
      </c>
      <c r="O182" s="238">
        <v>2011</v>
      </c>
      <c r="P182" s="238" t="s">
        <v>361</v>
      </c>
      <c r="Q182" s="238">
        <v>6</v>
      </c>
      <c r="R182" s="238" t="s">
        <v>356</v>
      </c>
      <c r="S182" s="238">
        <v>5</v>
      </c>
      <c r="T182" s="238">
        <v>0</v>
      </c>
      <c r="U182" s="238">
        <v>1</v>
      </c>
      <c r="V182" s="238">
        <v>4</v>
      </c>
      <c r="W182" s="238">
        <v>69</v>
      </c>
      <c r="X182" s="238">
        <v>2</v>
      </c>
      <c r="Y182" s="238">
        <v>5</v>
      </c>
      <c r="Z182" s="238">
        <v>1</v>
      </c>
      <c r="AB182" s="238">
        <v>5</v>
      </c>
      <c r="AC182" s="238">
        <v>98</v>
      </c>
      <c r="AD182" s="238" t="s">
        <v>376</v>
      </c>
      <c r="AE182" s="238">
        <v>31</v>
      </c>
      <c r="AF182" s="238" t="s">
        <v>358</v>
      </c>
      <c r="AG182" s="238">
        <v>3</v>
      </c>
      <c r="AH182" s="238">
        <v>2</v>
      </c>
      <c r="AI182" s="238">
        <v>4</v>
      </c>
      <c r="AJ182" s="238">
        <v>3</v>
      </c>
      <c r="AK182" s="238">
        <v>21</v>
      </c>
      <c r="AL182" s="238">
        <v>47</v>
      </c>
      <c r="AM182" s="238" t="s">
        <v>363</v>
      </c>
      <c r="AN182" s="238">
        <v>5</v>
      </c>
      <c r="AO182" s="238">
        <v>3</v>
      </c>
      <c r="AP182" s="238">
        <v>8</v>
      </c>
      <c r="AS182" s="238">
        <v>3</v>
      </c>
      <c r="AT182" s="238">
        <v>98</v>
      </c>
      <c r="AU182" s="238">
        <v>65</v>
      </c>
      <c r="AV182" s="238">
        <v>11</v>
      </c>
      <c r="AW182" s="238">
        <v>21</v>
      </c>
      <c r="CT182" s="238">
        <v>424168</v>
      </c>
      <c r="CU182" s="238">
        <v>4957684</v>
      </c>
      <c r="CV182" s="238">
        <v>44.768524800000002</v>
      </c>
      <c r="CW182" s="238">
        <v>-93.958296399999995</v>
      </c>
      <c r="CX182" s="238" t="s">
        <v>359</v>
      </c>
      <c r="CY182" s="238" t="s">
        <v>1701</v>
      </c>
    </row>
    <row r="183" spans="1:103" x14ac:dyDescent="0.25">
      <c r="A183" s="238">
        <v>10715299</v>
      </c>
      <c r="B183" s="238">
        <v>2</v>
      </c>
      <c r="C183" s="238">
        <v>212</v>
      </c>
      <c r="D183" s="238">
        <v>129.392</v>
      </c>
      <c r="E183" s="238">
        <v>10</v>
      </c>
      <c r="G183" s="238" t="s">
        <v>1633</v>
      </c>
      <c r="H183" s="238" t="s">
        <v>354</v>
      </c>
      <c r="I183" s="238">
        <v>25</v>
      </c>
      <c r="K183" s="238">
        <v>11512591</v>
      </c>
      <c r="L183" s="238">
        <v>113550261</v>
      </c>
      <c r="M183" s="238">
        <v>12</v>
      </c>
      <c r="N183" s="238">
        <v>19</v>
      </c>
      <c r="O183" s="238">
        <v>2011</v>
      </c>
      <c r="P183" s="238" t="s">
        <v>361</v>
      </c>
      <c r="Q183" s="238">
        <v>6</v>
      </c>
      <c r="S183" s="238">
        <v>3</v>
      </c>
      <c r="T183" s="238">
        <v>0</v>
      </c>
      <c r="U183" s="238">
        <v>2</v>
      </c>
      <c r="V183" s="238">
        <v>5</v>
      </c>
      <c r="W183" s="238">
        <v>10</v>
      </c>
      <c r="X183" s="238">
        <v>3</v>
      </c>
      <c r="Y183" s="238">
        <v>6</v>
      </c>
      <c r="Z183" s="238">
        <v>2</v>
      </c>
      <c r="AB183" s="238">
        <v>5</v>
      </c>
      <c r="AC183" s="238">
        <v>98</v>
      </c>
      <c r="AD183" s="238" t="s">
        <v>1702</v>
      </c>
      <c r="AE183" s="238" t="s">
        <v>1477</v>
      </c>
      <c r="AF183" s="238" t="s">
        <v>358</v>
      </c>
      <c r="AG183" s="238">
        <v>10</v>
      </c>
      <c r="AH183" s="238">
        <v>2</v>
      </c>
      <c r="AI183" s="238">
        <v>4</v>
      </c>
      <c r="AJ183" s="238">
        <v>3</v>
      </c>
      <c r="AK183" s="238">
        <v>21</v>
      </c>
      <c r="AL183" s="238">
        <v>34</v>
      </c>
      <c r="AM183" s="238" t="s">
        <v>354</v>
      </c>
      <c r="AN183" s="238">
        <v>5</v>
      </c>
      <c r="AO183" s="238">
        <v>3</v>
      </c>
      <c r="AS183" s="238">
        <v>1</v>
      </c>
      <c r="AT183" s="238">
        <v>98</v>
      </c>
      <c r="AU183" s="238">
        <v>55</v>
      </c>
      <c r="AV183" s="238">
        <v>11</v>
      </c>
      <c r="AW183" s="238">
        <v>21</v>
      </c>
      <c r="AX183" s="238">
        <v>2</v>
      </c>
      <c r="AY183" s="238">
        <v>2</v>
      </c>
      <c r="AZ183" s="238">
        <v>3</v>
      </c>
      <c r="BA183" s="238">
        <v>21</v>
      </c>
      <c r="BB183" s="238">
        <v>43</v>
      </c>
      <c r="BC183" s="238" t="s">
        <v>354</v>
      </c>
      <c r="BD183" s="238">
        <v>5</v>
      </c>
      <c r="BE183" s="238">
        <v>5</v>
      </c>
      <c r="BI183" s="238">
        <v>1</v>
      </c>
      <c r="BJ183" s="238">
        <v>98</v>
      </c>
      <c r="BK183" s="238">
        <v>55</v>
      </c>
      <c r="BL183" s="238">
        <v>11</v>
      </c>
      <c r="BM183" s="238">
        <v>21</v>
      </c>
      <c r="CT183" s="238">
        <v>424168</v>
      </c>
      <c r="CU183" s="238">
        <v>4957684</v>
      </c>
      <c r="CV183" s="238">
        <v>44.768524800000002</v>
      </c>
      <c r="CW183" s="238">
        <v>-93.958296399999995</v>
      </c>
      <c r="CX183" s="238" t="s">
        <v>359</v>
      </c>
      <c r="CY183" s="238" t="s">
        <v>1703</v>
      </c>
    </row>
    <row r="184" spans="1:103" x14ac:dyDescent="0.25">
      <c r="A184" s="238">
        <v>10777692</v>
      </c>
      <c r="B184" s="238">
        <v>2</v>
      </c>
      <c r="C184" s="238">
        <v>212</v>
      </c>
      <c r="D184" s="238">
        <v>129.392</v>
      </c>
      <c r="E184" s="238">
        <v>10</v>
      </c>
      <c r="G184" s="238" t="s">
        <v>1633</v>
      </c>
      <c r="H184" s="238" t="s">
        <v>354</v>
      </c>
      <c r="I184" s="238">
        <v>25</v>
      </c>
      <c r="K184" s="238">
        <v>12504405</v>
      </c>
      <c r="L184" s="238">
        <v>121400163</v>
      </c>
      <c r="M184" s="238">
        <v>5</v>
      </c>
      <c r="N184" s="238">
        <v>8</v>
      </c>
      <c r="O184" s="238">
        <v>2012</v>
      </c>
      <c r="P184" s="238" t="s">
        <v>368</v>
      </c>
      <c r="Q184" s="238">
        <v>20</v>
      </c>
      <c r="R184" s="238" t="s">
        <v>356</v>
      </c>
      <c r="S184" s="238">
        <v>4</v>
      </c>
      <c r="T184" s="238">
        <v>0</v>
      </c>
      <c r="U184" s="238">
        <v>2</v>
      </c>
      <c r="V184" s="238">
        <v>5</v>
      </c>
      <c r="W184" s="238">
        <v>10</v>
      </c>
      <c r="X184" s="238">
        <v>4</v>
      </c>
      <c r="Y184" s="238">
        <v>6</v>
      </c>
      <c r="Z184" s="238">
        <v>1</v>
      </c>
      <c r="AB184" s="238">
        <v>1</v>
      </c>
      <c r="AC184" s="238">
        <v>98</v>
      </c>
      <c r="AD184" s="238" t="s">
        <v>376</v>
      </c>
      <c r="AE184" s="238">
        <v>31</v>
      </c>
      <c r="AF184" s="238" t="s">
        <v>358</v>
      </c>
      <c r="AG184" s="238">
        <v>10</v>
      </c>
      <c r="AH184" s="238">
        <v>2</v>
      </c>
      <c r="AI184" s="238">
        <v>4</v>
      </c>
      <c r="AJ184" s="238">
        <v>8</v>
      </c>
      <c r="AK184" s="238">
        <v>24</v>
      </c>
      <c r="AL184" s="238">
        <v>24</v>
      </c>
      <c r="AM184" s="238" t="s">
        <v>363</v>
      </c>
      <c r="AN184" s="238">
        <v>5</v>
      </c>
      <c r="AO184" s="238">
        <v>2</v>
      </c>
      <c r="AS184" s="238">
        <v>3</v>
      </c>
      <c r="AT184" s="238">
        <v>2</v>
      </c>
      <c r="AU184" s="238">
        <v>65</v>
      </c>
      <c r="AV184" s="238">
        <v>11</v>
      </c>
      <c r="AW184" s="238">
        <v>21</v>
      </c>
      <c r="AX184" s="238">
        <v>2</v>
      </c>
      <c r="AY184" s="238">
        <v>2</v>
      </c>
      <c r="AZ184" s="238">
        <v>3</v>
      </c>
      <c r="BA184" s="238">
        <v>21</v>
      </c>
      <c r="BB184" s="238">
        <v>24</v>
      </c>
      <c r="BC184" s="238" t="s">
        <v>354</v>
      </c>
      <c r="BD184" s="238">
        <v>5</v>
      </c>
      <c r="BE184" s="238">
        <v>1</v>
      </c>
      <c r="BI184" s="238">
        <v>3</v>
      </c>
      <c r="BJ184" s="238">
        <v>2</v>
      </c>
      <c r="BK184" s="238">
        <v>65</v>
      </c>
      <c r="BL184" s="238">
        <v>11</v>
      </c>
      <c r="BM184" s="238">
        <v>21</v>
      </c>
      <c r="CT184" s="238">
        <v>424168</v>
      </c>
      <c r="CU184" s="238">
        <v>4957684</v>
      </c>
      <c r="CV184" s="238">
        <v>44.768524800000002</v>
      </c>
      <c r="CW184" s="238">
        <v>-93.958296399999995</v>
      </c>
      <c r="CX184" s="238" t="s">
        <v>359</v>
      </c>
      <c r="CY184" s="238" t="s">
        <v>1704</v>
      </c>
    </row>
    <row r="185" spans="1:103" x14ac:dyDescent="0.25">
      <c r="A185" s="238">
        <v>10933120</v>
      </c>
      <c r="B185" s="238">
        <v>2</v>
      </c>
      <c r="C185" s="238">
        <v>212</v>
      </c>
      <c r="D185" s="238">
        <v>129.392</v>
      </c>
      <c r="E185" s="238">
        <v>10</v>
      </c>
      <c r="G185" s="238" t="s">
        <v>1633</v>
      </c>
      <c r="H185" s="238" t="s">
        <v>354</v>
      </c>
      <c r="I185" s="238">
        <v>25</v>
      </c>
      <c r="K185" s="238">
        <v>14004877</v>
      </c>
      <c r="L185" s="238">
        <v>140490062</v>
      </c>
      <c r="M185" s="238">
        <v>2</v>
      </c>
      <c r="N185" s="238">
        <v>18</v>
      </c>
      <c r="O185" s="238">
        <v>2014</v>
      </c>
      <c r="P185" s="238" t="s">
        <v>368</v>
      </c>
      <c r="Q185" s="238">
        <v>7</v>
      </c>
      <c r="R185" s="238" t="s">
        <v>369</v>
      </c>
      <c r="S185" s="238">
        <v>5</v>
      </c>
      <c r="T185" s="238">
        <v>0</v>
      </c>
      <c r="U185" s="238">
        <v>3</v>
      </c>
      <c r="V185" s="238">
        <v>10</v>
      </c>
      <c r="W185" s="238">
        <v>54</v>
      </c>
      <c r="X185" s="238">
        <v>4</v>
      </c>
      <c r="Y185" s="238">
        <v>1</v>
      </c>
      <c r="Z185" s="238">
        <v>1</v>
      </c>
      <c r="AB185" s="238">
        <v>2</v>
      </c>
      <c r="AC185" s="238">
        <v>98</v>
      </c>
      <c r="AD185" s="238" t="s">
        <v>374</v>
      </c>
      <c r="AE185" s="238" t="s">
        <v>1692</v>
      </c>
      <c r="AF185" s="238" t="s">
        <v>358</v>
      </c>
      <c r="AG185" s="238">
        <v>5</v>
      </c>
      <c r="AH185" s="238">
        <v>2</v>
      </c>
      <c r="AI185" s="238">
        <v>2</v>
      </c>
      <c r="AJ185" s="238">
        <v>3</v>
      </c>
      <c r="AK185" s="238">
        <v>21</v>
      </c>
      <c r="AL185" s="238">
        <v>49</v>
      </c>
      <c r="AM185" s="238" t="s">
        <v>363</v>
      </c>
      <c r="AN185" s="238">
        <v>5</v>
      </c>
      <c r="AS185" s="238">
        <v>3</v>
      </c>
      <c r="AT185" s="238">
        <v>98</v>
      </c>
      <c r="AU185" s="238">
        <v>65</v>
      </c>
      <c r="AV185" s="238">
        <v>10</v>
      </c>
      <c r="AW185" s="238">
        <v>20</v>
      </c>
      <c r="AX185" s="238">
        <v>2</v>
      </c>
      <c r="AY185" s="238">
        <v>3</v>
      </c>
      <c r="AZ185" s="238">
        <v>3</v>
      </c>
      <c r="BA185" s="238">
        <v>21</v>
      </c>
      <c r="BB185" s="238">
        <v>52</v>
      </c>
      <c r="BC185" s="238" t="s">
        <v>354</v>
      </c>
      <c r="BD185" s="238">
        <v>5</v>
      </c>
      <c r="BE185" s="238">
        <v>1</v>
      </c>
      <c r="BI185" s="238">
        <v>3</v>
      </c>
      <c r="BJ185" s="238">
        <v>98</v>
      </c>
      <c r="BK185" s="238">
        <v>65</v>
      </c>
      <c r="BL185" s="238">
        <v>10</v>
      </c>
      <c r="BM185" s="238">
        <v>20</v>
      </c>
      <c r="BN185" s="238">
        <v>2</v>
      </c>
      <c r="BO185" s="238">
        <v>2</v>
      </c>
      <c r="BP185" s="238">
        <v>3</v>
      </c>
      <c r="BQ185" s="238">
        <v>21</v>
      </c>
      <c r="BR185" s="238">
        <v>29</v>
      </c>
      <c r="BS185" s="238" t="s">
        <v>363</v>
      </c>
      <c r="BT185" s="238">
        <v>5</v>
      </c>
      <c r="BU185" s="238">
        <v>1</v>
      </c>
      <c r="BY185" s="238">
        <v>3</v>
      </c>
      <c r="BZ185" s="238">
        <v>98</v>
      </c>
      <c r="CA185" s="238">
        <v>65</v>
      </c>
      <c r="CB185" s="238">
        <v>10</v>
      </c>
      <c r="CC185" s="238">
        <v>20</v>
      </c>
      <c r="CT185" s="238">
        <v>424168</v>
      </c>
      <c r="CU185" s="238">
        <v>4957684</v>
      </c>
      <c r="CV185" s="238">
        <v>44.768524800000002</v>
      </c>
      <c r="CW185" s="238">
        <v>-93.958296399999995</v>
      </c>
      <c r="CX185" s="238" t="s">
        <v>359</v>
      </c>
      <c r="CY185" s="238" t="s">
        <v>1705</v>
      </c>
    </row>
    <row r="186" spans="1:103" x14ac:dyDescent="0.25">
      <c r="A186" s="238">
        <v>10933684</v>
      </c>
      <c r="B186" s="238">
        <v>2</v>
      </c>
      <c r="C186" s="238">
        <v>212</v>
      </c>
      <c r="D186" s="238">
        <v>129.392</v>
      </c>
      <c r="E186" s="238">
        <v>10</v>
      </c>
      <c r="G186" s="238" t="s">
        <v>1633</v>
      </c>
      <c r="H186" s="238" t="s">
        <v>354</v>
      </c>
      <c r="I186" s="238">
        <v>25</v>
      </c>
      <c r="K186" s="238">
        <v>14005822</v>
      </c>
      <c r="L186" s="238">
        <v>140570031</v>
      </c>
      <c r="M186" s="238">
        <v>2</v>
      </c>
      <c r="N186" s="238">
        <v>26</v>
      </c>
      <c r="O186" s="238">
        <v>2014</v>
      </c>
      <c r="P186" s="238" t="s">
        <v>355</v>
      </c>
      <c r="Q186" s="238">
        <v>2</v>
      </c>
      <c r="R186" s="238" t="s">
        <v>356</v>
      </c>
      <c r="S186" s="238">
        <v>3</v>
      </c>
      <c r="T186" s="238">
        <v>0</v>
      </c>
      <c r="U186" s="238">
        <v>1</v>
      </c>
      <c r="V186" s="238">
        <v>7</v>
      </c>
      <c r="W186" s="238">
        <v>69</v>
      </c>
      <c r="X186" s="238">
        <v>4</v>
      </c>
      <c r="Y186" s="238">
        <v>6</v>
      </c>
      <c r="Z186" s="238">
        <v>2</v>
      </c>
      <c r="AA186" s="238">
        <v>90</v>
      </c>
      <c r="AB186" s="238">
        <v>5</v>
      </c>
      <c r="AC186" s="238">
        <v>98</v>
      </c>
      <c r="AD186" s="238" t="s">
        <v>357</v>
      </c>
      <c r="AE186" s="238" t="s">
        <v>1706</v>
      </c>
      <c r="AF186" s="238" t="s">
        <v>358</v>
      </c>
      <c r="AG186" s="238">
        <v>3</v>
      </c>
      <c r="AH186" s="238">
        <v>2</v>
      </c>
      <c r="AI186" s="238">
        <v>2</v>
      </c>
      <c r="AJ186" s="238">
        <v>4</v>
      </c>
      <c r="AK186" s="238">
        <v>21</v>
      </c>
      <c r="AL186" s="238">
        <v>29</v>
      </c>
      <c r="AM186" s="238" t="s">
        <v>363</v>
      </c>
      <c r="AN186" s="238">
        <v>10</v>
      </c>
      <c r="AO186" s="238">
        <v>21</v>
      </c>
      <c r="AS186" s="238">
        <v>3</v>
      </c>
      <c r="AT186" s="238">
        <v>98</v>
      </c>
      <c r="AU186" s="238">
        <v>65</v>
      </c>
      <c r="AV186" s="238">
        <v>11</v>
      </c>
      <c r="AW186" s="238">
        <v>21</v>
      </c>
      <c r="CT186" s="238">
        <v>424168</v>
      </c>
      <c r="CU186" s="238">
        <v>4957684</v>
      </c>
      <c r="CV186" s="238">
        <v>44.768524800000002</v>
      </c>
      <c r="CW186" s="238">
        <v>-93.958296399999995</v>
      </c>
      <c r="CX186" s="238" t="s">
        <v>359</v>
      </c>
      <c r="CY186" s="238" t="s">
        <v>1707</v>
      </c>
    </row>
    <row r="187" spans="1:103" x14ac:dyDescent="0.25">
      <c r="A187" s="238">
        <v>10940098</v>
      </c>
      <c r="B187" s="238">
        <v>2</v>
      </c>
      <c r="C187" s="238">
        <v>212</v>
      </c>
      <c r="D187" s="238">
        <v>129.392</v>
      </c>
      <c r="E187" s="238">
        <v>10</v>
      </c>
      <c r="G187" s="238" t="s">
        <v>1633</v>
      </c>
      <c r="H187" s="238" t="s">
        <v>354</v>
      </c>
      <c r="I187" s="238">
        <v>25</v>
      </c>
      <c r="K187" s="238">
        <v>14507669</v>
      </c>
      <c r="L187" s="238">
        <v>150270155</v>
      </c>
      <c r="M187" s="238">
        <v>7</v>
      </c>
      <c r="N187" s="238">
        <v>18</v>
      </c>
      <c r="O187" s="238">
        <v>2014</v>
      </c>
      <c r="P187" s="238" t="s">
        <v>362</v>
      </c>
      <c r="Q187" s="238">
        <v>5</v>
      </c>
      <c r="R187" s="238" t="s">
        <v>356</v>
      </c>
      <c r="S187" s="238">
        <v>5</v>
      </c>
      <c r="T187" s="238">
        <v>0</v>
      </c>
      <c r="U187" s="238">
        <v>1</v>
      </c>
      <c r="V187" s="238">
        <v>7</v>
      </c>
      <c r="W187" s="238">
        <v>45</v>
      </c>
      <c r="X187" s="238">
        <v>2</v>
      </c>
      <c r="Y187" s="238">
        <v>1</v>
      </c>
      <c r="Z187" s="238">
        <v>1</v>
      </c>
      <c r="AB187" s="238">
        <v>1</v>
      </c>
      <c r="AC187" s="238">
        <v>98</v>
      </c>
      <c r="AD187" s="238" t="s">
        <v>1593</v>
      </c>
      <c r="AE187" s="238" t="s">
        <v>1708</v>
      </c>
      <c r="AF187" s="238" t="s">
        <v>358</v>
      </c>
      <c r="AG187" s="238">
        <v>3</v>
      </c>
      <c r="AH187" s="238">
        <v>2</v>
      </c>
      <c r="AI187" s="238">
        <v>44</v>
      </c>
      <c r="AJ187" s="238">
        <v>4</v>
      </c>
      <c r="AK187" s="238">
        <v>21</v>
      </c>
      <c r="AL187" s="238">
        <v>38</v>
      </c>
      <c r="AM187" s="238" t="s">
        <v>354</v>
      </c>
      <c r="AN187" s="238">
        <v>9</v>
      </c>
      <c r="AO187" s="238">
        <v>21</v>
      </c>
      <c r="AS187" s="238">
        <v>7</v>
      </c>
      <c r="AT187" s="238">
        <v>98</v>
      </c>
      <c r="AU187" s="238">
        <v>60</v>
      </c>
      <c r="AV187" s="238">
        <v>11</v>
      </c>
      <c r="AW187" s="238">
        <v>21</v>
      </c>
      <c r="CT187" s="238">
        <v>424168</v>
      </c>
      <c r="CU187" s="238">
        <v>4957684</v>
      </c>
      <c r="CV187" s="238">
        <v>44.768524800000002</v>
      </c>
      <c r="CW187" s="238">
        <v>-93.958296399999995</v>
      </c>
      <c r="CX187" s="238" t="s">
        <v>359</v>
      </c>
      <c r="CY187" s="238" t="s">
        <v>1709</v>
      </c>
    </row>
    <row r="188" spans="1:103" x14ac:dyDescent="0.25">
      <c r="A188" s="238">
        <v>11018202</v>
      </c>
      <c r="B188" s="238">
        <v>2</v>
      </c>
      <c r="C188" s="238">
        <v>212</v>
      </c>
      <c r="D188" s="238">
        <v>129.392</v>
      </c>
      <c r="E188" s="238">
        <v>10</v>
      </c>
      <c r="G188" s="238" t="s">
        <v>1633</v>
      </c>
      <c r="H188" s="238" t="s">
        <v>354</v>
      </c>
      <c r="I188" s="238">
        <v>25</v>
      </c>
      <c r="K188" s="238">
        <v>15502348</v>
      </c>
      <c r="L188" s="238">
        <v>150710182</v>
      </c>
      <c r="M188" s="238">
        <v>2</v>
      </c>
      <c r="N188" s="238">
        <v>24</v>
      </c>
      <c r="O188" s="238">
        <v>2015</v>
      </c>
      <c r="P188" s="238" t="s">
        <v>368</v>
      </c>
      <c r="Q188" s="238">
        <v>17</v>
      </c>
      <c r="R188" s="238" t="s">
        <v>369</v>
      </c>
      <c r="S188" s="238">
        <v>4</v>
      </c>
      <c r="T188" s="238">
        <v>0</v>
      </c>
      <c r="U188" s="238">
        <v>2</v>
      </c>
      <c r="V188" s="238">
        <v>5</v>
      </c>
      <c r="W188" s="238">
        <v>10</v>
      </c>
      <c r="X188" s="238">
        <v>4</v>
      </c>
      <c r="Y188" s="238">
        <v>1</v>
      </c>
      <c r="Z188" s="238">
        <v>1</v>
      </c>
      <c r="AB188" s="238">
        <v>1</v>
      </c>
      <c r="AC188" s="238">
        <v>98</v>
      </c>
      <c r="AD188" s="238">
        <v>212</v>
      </c>
      <c r="AE188" s="238">
        <v>31</v>
      </c>
      <c r="AF188" s="238" t="s">
        <v>358</v>
      </c>
      <c r="AG188" s="238">
        <v>10</v>
      </c>
      <c r="AH188" s="238">
        <v>2</v>
      </c>
      <c r="AI188" s="238">
        <v>2</v>
      </c>
      <c r="AJ188" s="238">
        <v>8</v>
      </c>
      <c r="AK188" s="238">
        <v>24</v>
      </c>
      <c r="AL188" s="238">
        <v>53</v>
      </c>
      <c r="AM188" s="238" t="s">
        <v>363</v>
      </c>
      <c r="AN188" s="238">
        <v>5</v>
      </c>
      <c r="AO188" s="238">
        <v>2</v>
      </c>
      <c r="AS188" s="238">
        <v>3</v>
      </c>
      <c r="AT188" s="238">
        <v>2</v>
      </c>
      <c r="AU188" s="238">
        <v>65</v>
      </c>
      <c r="AV188" s="238">
        <v>11</v>
      </c>
      <c r="AW188" s="238">
        <v>21</v>
      </c>
      <c r="AX188" s="238">
        <v>2</v>
      </c>
      <c r="AY188" s="238">
        <v>2</v>
      </c>
      <c r="AZ188" s="238">
        <v>3</v>
      </c>
      <c r="BA188" s="238">
        <v>21</v>
      </c>
      <c r="BB188" s="238">
        <v>49</v>
      </c>
      <c r="BC188" s="238" t="s">
        <v>363</v>
      </c>
      <c r="BD188" s="238">
        <v>5</v>
      </c>
      <c r="BE188" s="238">
        <v>1</v>
      </c>
      <c r="BI188" s="238">
        <v>3</v>
      </c>
      <c r="BJ188" s="238">
        <v>2</v>
      </c>
      <c r="BK188" s="238">
        <v>65</v>
      </c>
      <c r="BL188" s="238">
        <v>11</v>
      </c>
      <c r="BM188" s="238">
        <v>21</v>
      </c>
      <c r="CT188" s="238">
        <v>424168</v>
      </c>
      <c r="CU188" s="238">
        <v>4957684</v>
      </c>
      <c r="CV188" s="238">
        <v>44.768524800000002</v>
      </c>
      <c r="CW188" s="238">
        <v>-93.958296399999995</v>
      </c>
      <c r="CX188" s="238" t="s">
        <v>359</v>
      </c>
      <c r="CY188" s="238" t="s">
        <v>1710</v>
      </c>
    </row>
    <row r="189" spans="1:103" x14ac:dyDescent="0.25">
      <c r="A189" s="238">
        <v>11024229</v>
      </c>
      <c r="B189" s="238">
        <v>2</v>
      </c>
      <c r="C189" s="238">
        <v>212</v>
      </c>
      <c r="D189" s="238">
        <v>129.392</v>
      </c>
      <c r="E189" s="238">
        <v>10</v>
      </c>
      <c r="G189" s="238" t="s">
        <v>1633</v>
      </c>
      <c r="H189" s="238" t="s">
        <v>354</v>
      </c>
      <c r="I189" s="238">
        <v>25</v>
      </c>
      <c r="K189" s="238">
        <v>15040930</v>
      </c>
      <c r="L189" s="238">
        <v>153540045</v>
      </c>
      <c r="M189" s="238">
        <v>12</v>
      </c>
      <c r="N189" s="238">
        <v>20</v>
      </c>
      <c r="O189" s="238">
        <v>2015</v>
      </c>
      <c r="P189" s="238" t="s">
        <v>366</v>
      </c>
      <c r="Q189" s="238">
        <v>7</v>
      </c>
      <c r="R189" s="238" t="s">
        <v>369</v>
      </c>
      <c r="S189" s="238">
        <v>5</v>
      </c>
      <c r="T189" s="238">
        <v>0</v>
      </c>
      <c r="U189" s="238">
        <v>1</v>
      </c>
      <c r="V189" s="238">
        <v>7</v>
      </c>
      <c r="W189" s="238">
        <v>32</v>
      </c>
      <c r="X189" s="238">
        <v>2</v>
      </c>
      <c r="Y189" s="238">
        <v>2</v>
      </c>
      <c r="Z189" s="238">
        <v>2</v>
      </c>
      <c r="AA189" s="238">
        <v>90</v>
      </c>
      <c r="AB189" s="238">
        <v>5</v>
      </c>
      <c r="AC189" s="238">
        <v>98</v>
      </c>
      <c r="AD189" s="238" t="s">
        <v>374</v>
      </c>
      <c r="AE189" s="238" t="s">
        <v>1692</v>
      </c>
      <c r="AF189" s="238" t="s">
        <v>358</v>
      </c>
      <c r="AG189" s="238">
        <v>3</v>
      </c>
      <c r="AH189" s="238">
        <v>2</v>
      </c>
      <c r="AI189" s="238">
        <v>3</v>
      </c>
      <c r="AJ189" s="238">
        <v>3</v>
      </c>
      <c r="AK189" s="238">
        <v>21</v>
      </c>
      <c r="AL189" s="238">
        <v>57</v>
      </c>
      <c r="AM189" s="238" t="s">
        <v>363</v>
      </c>
      <c r="AN189" s="238">
        <v>5</v>
      </c>
      <c r="AS189" s="238">
        <v>4</v>
      </c>
      <c r="AT189" s="238">
        <v>98</v>
      </c>
      <c r="AU189" s="238">
        <v>60</v>
      </c>
      <c r="AV189" s="238">
        <v>11</v>
      </c>
      <c r="AW189" s="238">
        <v>20</v>
      </c>
      <c r="CT189" s="238">
        <v>424168</v>
      </c>
      <c r="CU189" s="238">
        <v>4957684</v>
      </c>
      <c r="CV189" s="238">
        <v>44.768524800000002</v>
      </c>
      <c r="CW189" s="238">
        <v>-93.958296399999995</v>
      </c>
      <c r="CX189" s="238" t="s">
        <v>359</v>
      </c>
      <c r="CY189" s="238" t="s">
        <v>1711</v>
      </c>
    </row>
    <row r="190" spans="1:103" x14ac:dyDescent="0.25">
      <c r="A190" s="238">
        <v>675240</v>
      </c>
      <c r="B190" s="238">
        <v>2</v>
      </c>
      <c r="C190" s="238">
        <v>212</v>
      </c>
      <c r="D190" s="238">
        <v>129.40199999999999</v>
      </c>
      <c r="E190" s="238">
        <v>10</v>
      </c>
      <c r="F190" s="238" t="s">
        <v>380</v>
      </c>
      <c r="H190" s="238" t="s">
        <v>354</v>
      </c>
      <c r="I190" s="238">
        <v>25</v>
      </c>
      <c r="K190" s="238">
        <v>18514524</v>
      </c>
      <c r="M190" s="238">
        <v>12</v>
      </c>
      <c r="N190" s="238">
        <v>8</v>
      </c>
      <c r="O190" s="238">
        <v>2018</v>
      </c>
      <c r="P190" s="238" t="s">
        <v>364</v>
      </c>
      <c r="Q190" s="238">
        <v>9</v>
      </c>
      <c r="R190" s="238" t="s">
        <v>356</v>
      </c>
      <c r="S190" s="238">
        <v>5</v>
      </c>
      <c r="T190" s="238">
        <v>0</v>
      </c>
      <c r="U190" s="238">
        <v>2</v>
      </c>
      <c r="V190" s="238">
        <v>12</v>
      </c>
      <c r="W190" s="238">
        <v>10</v>
      </c>
      <c r="X190" s="238">
        <v>29</v>
      </c>
      <c r="Y190" s="238">
        <v>1</v>
      </c>
      <c r="Z190" s="238">
        <v>2</v>
      </c>
      <c r="AB190" s="238">
        <v>1</v>
      </c>
      <c r="AC190" s="238">
        <v>98</v>
      </c>
      <c r="AD190" s="238" t="s">
        <v>357</v>
      </c>
      <c r="AF190" s="238" t="s">
        <v>405</v>
      </c>
      <c r="AG190" s="238">
        <v>7</v>
      </c>
      <c r="AH190" s="238">
        <v>2</v>
      </c>
      <c r="AI190" s="238">
        <v>4</v>
      </c>
      <c r="AJ190" s="238">
        <v>4</v>
      </c>
      <c r="AK190" s="238">
        <v>24</v>
      </c>
      <c r="AL190" s="238">
        <v>49</v>
      </c>
      <c r="AM190" s="238" t="s">
        <v>363</v>
      </c>
      <c r="AN190" s="238">
        <v>5</v>
      </c>
      <c r="AO190" s="238">
        <v>90</v>
      </c>
      <c r="AS190" s="238">
        <v>14</v>
      </c>
      <c r="AT190" s="238">
        <v>9</v>
      </c>
      <c r="AU190" s="238">
        <v>65</v>
      </c>
      <c r="AV190" s="238">
        <v>13</v>
      </c>
      <c r="AW190" s="238">
        <v>24</v>
      </c>
      <c r="AX190" s="238">
        <v>2</v>
      </c>
      <c r="AY190" s="238">
        <v>5</v>
      </c>
      <c r="AZ190" s="238">
        <v>4</v>
      </c>
      <c r="BA190" s="238">
        <v>21</v>
      </c>
      <c r="BB190" s="238">
        <v>88</v>
      </c>
      <c r="BC190" s="238" t="s">
        <v>354</v>
      </c>
      <c r="BD190" s="238">
        <v>5</v>
      </c>
      <c r="BE190" s="238">
        <v>1</v>
      </c>
      <c r="BI190" s="238">
        <v>14</v>
      </c>
      <c r="BJ190" s="238">
        <v>9</v>
      </c>
      <c r="BK190" s="238">
        <v>65</v>
      </c>
      <c r="BL190" s="238">
        <v>13</v>
      </c>
      <c r="BM190" s="238">
        <v>24</v>
      </c>
      <c r="CT190" s="238">
        <v>424185.09017018101</v>
      </c>
      <c r="CU190" s="238">
        <v>4957730.8525950396</v>
      </c>
      <c r="CV190" s="238">
        <v>44.768952030000001</v>
      </c>
      <c r="CW190" s="238">
        <v>-93.958088270000005</v>
      </c>
      <c r="CX190" s="238" t="s">
        <v>359</v>
      </c>
      <c r="CY190" s="238" t="s">
        <v>1712</v>
      </c>
    </row>
    <row r="191" spans="1:103" x14ac:dyDescent="0.25">
      <c r="A191" s="238">
        <v>680809</v>
      </c>
      <c r="B191" s="238">
        <v>2</v>
      </c>
      <c r="C191" s="238">
        <v>212</v>
      </c>
      <c r="D191" s="238">
        <v>129.41</v>
      </c>
      <c r="E191" s="238">
        <v>10</v>
      </c>
      <c r="F191" s="238" t="s">
        <v>380</v>
      </c>
      <c r="H191" s="238" t="s">
        <v>354</v>
      </c>
      <c r="I191" s="238">
        <v>25</v>
      </c>
      <c r="K191" s="238">
        <v>19501346</v>
      </c>
      <c r="M191" s="238">
        <v>1</v>
      </c>
      <c r="N191" s="238">
        <v>28</v>
      </c>
      <c r="O191" s="238">
        <v>2019</v>
      </c>
      <c r="P191" s="238" t="s">
        <v>361</v>
      </c>
      <c r="Q191" s="238">
        <v>16</v>
      </c>
      <c r="S191" s="238">
        <v>4</v>
      </c>
      <c r="T191" s="238">
        <v>0</v>
      </c>
      <c r="U191" s="238">
        <v>3</v>
      </c>
      <c r="V191" s="238">
        <v>5</v>
      </c>
      <c r="W191" s="238">
        <v>10</v>
      </c>
      <c r="X191" s="238">
        <v>3</v>
      </c>
      <c r="Y191" s="238">
        <v>4</v>
      </c>
      <c r="Z191" s="238">
        <v>2</v>
      </c>
      <c r="AB191" s="238">
        <v>5</v>
      </c>
      <c r="AC191" s="238">
        <v>98</v>
      </c>
      <c r="AD191" s="238" t="s">
        <v>357</v>
      </c>
      <c r="AF191" s="238" t="s">
        <v>358</v>
      </c>
      <c r="AG191" s="238">
        <v>10</v>
      </c>
      <c r="AH191" s="238">
        <v>2</v>
      </c>
      <c r="AI191" s="238">
        <v>3</v>
      </c>
      <c r="AJ191" s="238">
        <v>1</v>
      </c>
      <c r="AK191" s="238">
        <v>21</v>
      </c>
      <c r="AL191" s="238">
        <v>16</v>
      </c>
      <c r="AM191" s="238" t="s">
        <v>363</v>
      </c>
      <c r="AN191" s="238">
        <v>5</v>
      </c>
      <c r="AO191" s="238">
        <v>2</v>
      </c>
      <c r="AS191" s="238">
        <v>13</v>
      </c>
      <c r="AT191" s="238">
        <v>22</v>
      </c>
      <c r="AV191" s="238">
        <v>11</v>
      </c>
      <c r="AW191" s="238">
        <v>21</v>
      </c>
      <c r="AX191" s="238">
        <v>2</v>
      </c>
      <c r="AY191" s="238">
        <v>4</v>
      </c>
      <c r="AZ191" s="238">
        <v>4</v>
      </c>
      <c r="BA191" s="238">
        <v>21</v>
      </c>
      <c r="BB191" s="238">
        <v>62</v>
      </c>
      <c r="BC191" s="238" t="s">
        <v>363</v>
      </c>
      <c r="BD191" s="238">
        <v>5</v>
      </c>
      <c r="BE191" s="238">
        <v>1</v>
      </c>
      <c r="BI191" s="238">
        <v>13</v>
      </c>
      <c r="BJ191" s="238">
        <v>9</v>
      </c>
      <c r="BK191" s="238">
        <v>50</v>
      </c>
      <c r="BL191" s="238">
        <v>13</v>
      </c>
      <c r="BM191" s="238">
        <v>21</v>
      </c>
      <c r="BN191" s="238">
        <v>2</v>
      </c>
      <c r="BO191" s="238">
        <v>3</v>
      </c>
      <c r="BP191" s="238">
        <v>2</v>
      </c>
      <c r="BQ191" s="238">
        <v>34</v>
      </c>
      <c r="BR191" s="238">
        <v>33</v>
      </c>
      <c r="BS191" s="238" t="s">
        <v>354</v>
      </c>
      <c r="BT191" s="238">
        <v>5</v>
      </c>
      <c r="BU191" s="238">
        <v>1</v>
      </c>
      <c r="BY191" s="238">
        <v>12</v>
      </c>
      <c r="BZ191" s="238">
        <v>23</v>
      </c>
      <c r="CA191" s="238">
        <v>45</v>
      </c>
      <c r="CB191" s="238">
        <v>11</v>
      </c>
      <c r="CC191" s="238">
        <v>21</v>
      </c>
      <c r="CT191" s="238">
        <v>424197.79019558098</v>
      </c>
      <c r="CU191" s="238">
        <v>4957688.5191770401</v>
      </c>
      <c r="CV191" s="238">
        <v>44.768572339999999</v>
      </c>
      <c r="CW191" s="238">
        <v>-93.957921499999998</v>
      </c>
      <c r="CX191" s="238" t="s">
        <v>359</v>
      </c>
      <c r="CY191" s="238" t="s">
        <v>1713</v>
      </c>
    </row>
    <row r="192" spans="1:103" x14ac:dyDescent="0.25">
      <c r="A192" s="238">
        <v>871784</v>
      </c>
      <c r="B192" s="238">
        <v>2</v>
      </c>
      <c r="C192" s="238">
        <v>212</v>
      </c>
      <c r="D192" s="238">
        <v>129.42699999999999</v>
      </c>
      <c r="E192" s="238">
        <v>10</v>
      </c>
      <c r="G192" s="238" t="s">
        <v>1633</v>
      </c>
      <c r="H192" s="238" t="s">
        <v>354</v>
      </c>
      <c r="I192" s="238">
        <v>25</v>
      </c>
      <c r="K192" s="238">
        <v>20038517</v>
      </c>
      <c r="L192" s="238">
        <v>203650124</v>
      </c>
      <c r="M192" s="238">
        <v>12</v>
      </c>
      <c r="N192" s="238">
        <v>30</v>
      </c>
      <c r="O192" s="238">
        <v>2020</v>
      </c>
      <c r="P192" s="238" t="s">
        <v>355</v>
      </c>
      <c r="Q192" s="238">
        <v>9</v>
      </c>
      <c r="R192" s="238" t="s">
        <v>369</v>
      </c>
      <c r="S192" s="238">
        <v>5</v>
      </c>
      <c r="T192" s="238">
        <v>0</v>
      </c>
      <c r="U192" s="238">
        <v>1</v>
      </c>
      <c r="W192" s="238">
        <v>83</v>
      </c>
      <c r="X192" s="238">
        <v>2</v>
      </c>
      <c r="Y192" s="238">
        <v>1</v>
      </c>
      <c r="Z192" s="238">
        <v>7</v>
      </c>
      <c r="AB192" s="238">
        <v>5</v>
      </c>
      <c r="AC192" s="238">
        <v>98</v>
      </c>
      <c r="AD192" s="238" t="s">
        <v>357</v>
      </c>
      <c r="AF192" s="238" t="s">
        <v>405</v>
      </c>
      <c r="AG192" s="238">
        <v>3</v>
      </c>
      <c r="AH192" s="238">
        <v>2</v>
      </c>
      <c r="AI192" s="238">
        <v>3</v>
      </c>
      <c r="AJ192" s="238">
        <v>3</v>
      </c>
      <c r="AK192" s="238">
        <v>21</v>
      </c>
      <c r="AL192" s="238">
        <v>24</v>
      </c>
      <c r="AM192" s="238" t="s">
        <v>354</v>
      </c>
      <c r="AN192" s="238">
        <v>5</v>
      </c>
      <c r="AO192" s="238">
        <v>75</v>
      </c>
      <c r="AS192" s="238">
        <v>14</v>
      </c>
      <c r="AT192" s="238">
        <v>9</v>
      </c>
      <c r="AU192" s="238">
        <v>65</v>
      </c>
      <c r="AV192" s="238">
        <v>12</v>
      </c>
      <c r="AW192" s="238">
        <v>21</v>
      </c>
      <c r="CT192" s="238">
        <v>424228.309913598</v>
      </c>
      <c r="CU192" s="238">
        <v>4957732.3910378003</v>
      </c>
      <c r="CV192" s="238">
        <v>44.768970459999998</v>
      </c>
      <c r="CW192" s="238">
        <v>-93.957542399999994</v>
      </c>
      <c r="CX192" s="238" t="s">
        <v>359</v>
      </c>
      <c r="CY192" s="238" t="s">
        <v>1714</v>
      </c>
    </row>
    <row r="193" spans="1:103" x14ac:dyDescent="0.25">
      <c r="A193" s="238">
        <v>322379</v>
      </c>
      <c r="B193" s="238">
        <v>2</v>
      </c>
      <c r="C193" s="238">
        <v>212</v>
      </c>
      <c r="D193" s="238">
        <v>129.58199999999999</v>
      </c>
      <c r="E193" s="238">
        <v>10</v>
      </c>
      <c r="G193" s="238" t="s">
        <v>1633</v>
      </c>
      <c r="H193" s="238" t="s">
        <v>354</v>
      </c>
      <c r="I193" s="238">
        <v>25</v>
      </c>
      <c r="K193" s="238">
        <v>16002260</v>
      </c>
      <c r="M193" s="238">
        <v>1</v>
      </c>
      <c r="N193" s="238">
        <v>22</v>
      </c>
      <c r="O193" s="238">
        <v>2016</v>
      </c>
      <c r="P193" s="238" t="s">
        <v>362</v>
      </c>
      <c r="Q193" s="238">
        <v>2</v>
      </c>
      <c r="R193" s="238" t="s">
        <v>369</v>
      </c>
      <c r="S193" s="238">
        <v>5</v>
      </c>
      <c r="T193" s="238">
        <v>0</v>
      </c>
      <c r="U193" s="238">
        <v>1</v>
      </c>
      <c r="W193" s="238">
        <v>62</v>
      </c>
      <c r="X193" s="238">
        <v>2</v>
      </c>
      <c r="Y193" s="238">
        <v>6</v>
      </c>
      <c r="Z193" s="238">
        <v>2</v>
      </c>
      <c r="AB193" s="238">
        <v>5</v>
      </c>
      <c r="AC193" s="238">
        <v>98</v>
      </c>
      <c r="AD193" s="238" t="s">
        <v>357</v>
      </c>
      <c r="AF193" s="238" t="s">
        <v>358</v>
      </c>
      <c r="AG193" s="238">
        <v>3</v>
      </c>
      <c r="AH193" s="238">
        <v>2</v>
      </c>
      <c r="AI193" s="238">
        <v>3</v>
      </c>
      <c r="AJ193" s="238">
        <v>3</v>
      </c>
      <c r="AK193" s="238">
        <v>32</v>
      </c>
      <c r="AL193" s="238">
        <v>24</v>
      </c>
      <c r="AM193" s="238" t="s">
        <v>354</v>
      </c>
      <c r="AN193" s="238">
        <v>10</v>
      </c>
      <c r="AO193" s="238">
        <v>74</v>
      </c>
      <c r="AS193" s="238">
        <v>15</v>
      </c>
      <c r="AT193" s="238">
        <v>9</v>
      </c>
      <c r="AU193" s="238">
        <v>65</v>
      </c>
      <c r="AV193" s="238">
        <v>13</v>
      </c>
      <c r="AW193" s="238">
        <v>23</v>
      </c>
      <c r="CT193" s="238">
        <v>424429.37704906397</v>
      </c>
      <c r="CU193" s="238">
        <v>4957842.4515899597</v>
      </c>
      <c r="CV193" s="238">
        <v>44.769982400000004</v>
      </c>
      <c r="CW193" s="238">
        <v>-93.955018150000001</v>
      </c>
      <c r="CX193" s="238" t="s">
        <v>359</v>
      </c>
      <c r="CY193" s="238" t="s">
        <v>1715</v>
      </c>
    </row>
    <row r="194" spans="1:103" x14ac:dyDescent="0.25">
      <c r="A194" s="238">
        <v>762178</v>
      </c>
      <c r="B194" s="238">
        <v>2</v>
      </c>
      <c r="C194" s="238">
        <v>212</v>
      </c>
      <c r="D194" s="238">
        <v>129.596</v>
      </c>
      <c r="E194" s="238">
        <v>10</v>
      </c>
      <c r="G194" s="238" t="s">
        <v>1633</v>
      </c>
      <c r="H194" s="238" t="s">
        <v>354</v>
      </c>
      <c r="I194" s="238">
        <v>25</v>
      </c>
      <c r="K194" s="238">
        <v>19033995</v>
      </c>
      <c r="M194" s="238">
        <v>11</v>
      </c>
      <c r="N194" s="238">
        <v>13</v>
      </c>
      <c r="O194" s="238">
        <v>2019</v>
      </c>
      <c r="P194" s="238" t="s">
        <v>355</v>
      </c>
      <c r="Q194" s="238">
        <v>11</v>
      </c>
      <c r="R194" s="238" t="s">
        <v>356</v>
      </c>
      <c r="S194" s="238">
        <v>5</v>
      </c>
      <c r="T194" s="238">
        <v>0</v>
      </c>
      <c r="U194" s="238">
        <v>1</v>
      </c>
      <c r="W194" s="238">
        <v>48</v>
      </c>
      <c r="X194" s="238">
        <v>2</v>
      </c>
      <c r="Y194" s="238">
        <v>1</v>
      </c>
      <c r="Z194" s="238">
        <v>4</v>
      </c>
      <c r="AB194" s="238">
        <v>3</v>
      </c>
      <c r="AC194" s="238">
        <v>98</v>
      </c>
      <c r="AD194" s="238" t="s">
        <v>357</v>
      </c>
      <c r="AF194" s="238" t="s">
        <v>358</v>
      </c>
      <c r="AG194" s="238">
        <v>3</v>
      </c>
      <c r="AH194" s="238">
        <v>2</v>
      </c>
      <c r="AI194" s="238">
        <v>2</v>
      </c>
      <c r="AJ194" s="238">
        <v>4</v>
      </c>
      <c r="AK194" s="238">
        <v>21</v>
      </c>
      <c r="AL194" s="238">
        <v>34</v>
      </c>
      <c r="AM194" s="238" t="s">
        <v>363</v>
      </c>
      <c r="AN194" s="238">
        <v>5</v>
      </c>
      <c r="AO194" s="238">
        <v>1</v>
      </c>
      <c r="AS194" s="238">
        <v>14</v>
      </c>
      <c r="AT194" s="238">
        <v>9</v>
      </c>
      <c r="AU194" s="238">
        <v>65</v>
      </c>
      <c r="AV194" s="238">
        <v>12</v>
      </c>
      <c r="AW194" s="238">
        <v>24</v>
      </c>
      <c r="CT194" s="238">
        <v>424444.65498475998</v>
      </c>
      <c r="CU194" s="238">
        <v>4957858.3837294402</v>
      </c>
      <c r="CV194" s="238">
        <v>44.770127420000001</v>
      </c>
      <c r="CW194" s="238">
        <v>-93.954827469999998</v>
      </c>
      <c r="CX194" s="238" t="s">
        <v>391</v>
      </c>
      <c r="CY194" s="238" t="s">
        <v>1716</v>
      </c>
    </row>
    <row r="195" spans="1:103" x14ac:dyDescent="0.25">
      <c r="A195" s="238">
        <v>798112</v>
      </c>
      <c r="B195" s="238">
        <v>2</v>
      </c>
      <c r="C195" s="238">
        <v>212</v>
      </c>
      <c r="D195" s="238">
        <v>129.61799999999999</v>
      </c>
      <c r="E195" s="238">
        <v>10</v>
      </c>
      <c r="G195" s="238" t="s">
        <v>1633</v>
      </c>
      <c r="H195" s="238" t="s">
        <v>354</v>
      </c>
      <c r="I195" s="238">
        <v>25</v>
      </c>
      <c r="K195" s="238">
        <v>20501891</v>
      </c>
      <c r="L195" s="238">
        <v>200460123</v>
      </c>
      <c r="M195" s="238">
        <v>2</v>
      </c>
      <c r="N195" s="238">
        <v>15</v>
      </c>
      <c r="O195" s="238">
        <v>2020</v>
      </c>
      <c r="P195" s="238" t="s">
        <v>364</v>
      </c>
      <c r="Q195" s="238">
        <v>17</v>
      </c>
      <c r="R195" s="238" t="s">
        <v>369</v>
      </c>
      <c r="S195" s="238">
        <v>5</v>
      </c>
      <c r="T195" s="238">
        <v>0</v>
      </c>
      <c r="U195" s="238">
        <v>1</v>
      </c>
      <c r="W195" s="238">
        <v>61</v>
      </c>
      <c r="X195" s="238">
        <v>2</v>
      </c>
      <c r="Y195" s="238">
        <v>1</v>
      </c>
      <c r="Z195" s="238">
        <v>1</v>
      </c>
      <c r="AB195" s="238">
        <v>1</v>
      </c>
      <c r="AC195" s="238">
        <v>98</v>
      </c>
      <c r="AD195" s="238" t="s">
        <v>357</v>
      </c>
      <c r="AF195" s="238" t="s">
        <v>358</v>
      </c>
      <c r="AG195" s="238">
        <v>3</v>
      </c>
      <c r="AH195" s="238">
        <v>2</v>
      </c>
      <c r="AI195" s="238">
        <v>5</v>
      </c>
      <c r="AJ195" s="238">
        <v>3</v>
      </c>
      <c r="AK195" s="238">
        <v>21</v>
      </c>
      <c r="AL195" s="238">
        <v>68</v>
      </c>
      <c r="AM195" s="238" t="s">
        <v>363</v>
      </c>
      <c r="AN195" s="238">
        <v>5</v>
      </c>
      <c r="AO195" s="238">
        <v>90</v>
      </c>
      <c r="AS195" s="238">
        <v>14</v>
      </c>
      <c r="AT195" s="238">
        <v>9</v>
      </c>
      <c r="AU195" s="238">
        <v>65</v>
      </c>
      <c r="AV195" s="238">
        <v>13</v>
      </c>
      <c r="AW195" s="238">
        <v>24</v>
      </c>
      <c r="CT195" s="238">
        <v>424485.65743798198</v>
      </c>
      <c r="CU195" s="238">
        <v>4957862.0861908402</v>
      </c>
      <c r="CV195" s="238">
        <v>44.770165069999997</v>
      </c>
      <c r="CW195" s="238">
        <v>-93.95430992</v>
      </c>
      <c r="CX195" s="238" t="s">
        <v>359</v>
      </c>
      <c r="CY195" s="238" t="s">
        <v>1717</v>
      </c>
    </row>
    <row r="196" spans="1:103" x14ac:dyDescent="0.25">
      <c r="A196" s="238">
        <v>409143</v>
      </c>
      <c r="B196" s="238">
        <v>2</v>
      </c>
      <c r="C196" s="238">
        <v>212</v>
      </c>
      <c r="D196" s="238">
        <v>129.63800000000001</v>
      </c>
      <c r="E196" s="238">
        <v>10</v>
      </c>
      <c r="G196" s="238" t="s">
        <v>1633</v>
      </c>
      <c r="H196" s="238" t="s">
        <v>354</v>
      </c>
      <c r="I196" s="238">
        <v>25</v>
      </c>
      <c r="K196" s="238">
        <v>16043500</v>
      </c>
      <c r="M196" s="238">
        <v>12</v>
      </c>
      <c r="N196" s="238">
        <v>28</v>
      </c>
      <c r="O196" s="238">
        <v>2016</v>
      </c>
      <c r="P196" s="238" t="s">
        <v>355</v>
      </c>
      <c r="Q196" s="238">
        <v>6</v>
      </c>
      <c r="S196" s="238">
        <v>3</v>
      </c>
      <c r="T196" s="238">
        <v>0</v>
      </c>
      <c r="U196" s="238">
        <v>1</v>
      </c>
      <c r="W196" s="238">
        <v>48</v>
      </c>
      <c r="X196" s="238">
        <v>2</v>
      </c>
      <c r="Y196" s="238">
        <v>6</v>
      </c>
      <c r="Z196" s="238">
        <v>1</v>
      </c>
      <c r="AB196" s="238">
        <v>5</v>
      </c>
      <c r="AC196" s="238">
        <v>98</v>
      </c>
      <c r="AD196" s="238" t="s">
        <v>357</v>
      </c>
      <c r="AF196" s="238" t="s">
        <v>358</v>
      </c>
      <c r="AG196" s="238">
        <v>3</v>
      </c>
      <c r="AH196" s="238">
        <v>2</v>
      </c>
      <c r="AI196" s="238">
        <v>2</v>
      </c>
      <c r="AJ196" s="238">
        <v>3</v>
      </c>
      <c r="AK196" s="238">
        <v>21</v>
      </c>
      <c r="AL196" s="238">
        <v>32</v>
      </c>
      <c r="AM196" s="238" t="s">
        <v>363</v>
      </c>
      <c r="AN196" s="238">
        <v>5</v>
      </c>
      <c r="AO196" s="238">
        <v>71</v>
      </c>
      <c r="AP196" s="238">
        <v>72</v>
      </c>
      <c r="AS196" s="238">
        <v>15</v>
      </c>
      <c r="AT196" s="238">
        <v>9</v>
      </c>
      <c r="AU196" s="238">
        <v>65</v>
      </c>
      <c r="AV196" s="238">
        <v>13</v>
      </c>
      <c r="AW196" s="238">
        <v>23</v>
      </c>
      <c r="CT196" s="238">
        <v>424509.41317454103</v>
      </c>
      <c r="CU196" s="238">
        <v>4957885.4498608103</v>
      </c>
      <c r="CV196" s="238">
        <v>44.770377879999998</v>
      </c>
      <c r="CW196" s="238">
        <v>-93.954013209999999</v>
      </c>
      <c r="CX196" s="238" t="s">
        <v>359</v>
      </c>
      <c r="CY196" s="238" t="s">
        <v>1718</v>
      </c>
    </row>
    <row r="197" spans="1:103" x14ac:dyDescent="0.25">
      <c r="A197" s="238">
        <v>498202</v>
      </c>
      <c r="B197" s="238">
        <v>2</v>
      </c>
      <c r="C197" s="238">
        <v>212</v>
      </c>
      <c r="D197" s="238">
        <v>129.63900000000001</v>
      </c>
      <c r="E197" s="238">
        <v>10</v>
      </c>
      <c r="G197" s="238" t="s">
        <v>1633</v>
      </c>
      <c r="H197" s="238" t="s">
        <v>354</v>
      </c>
      <c r="I197" s="238">
        <v>25</v>
      </c>
      <c r="K197" s="238">
        <v>17509746</v>
      </c>
      <c r="M197" s="238">
        <v>9</v>
      </c>
      <c r="N197" s="238">
        <v>1</v>
      </c>
      <c r="O197" s="238">
        <v>2017</v>
      </c>
      <c r="P197" s="238" t="s">
        <v>362</v>
      </c>
      <c r="Q197" s="238">
        <v>7</v>
      </c>
      <c r="R197" s="238" t="s">
        <v>369</v>
      </c>
      <c r="S197" s="238">
        <v>5</v>
      </c>
      <c r="T197" s="238">
        <v>0</v>
      </c>
      <c r="U197" s="238">
        <v>1</v>
      </c>
      <c r="W197" s="238">
        <v>62</v>
      </c>
      <c r="X197" s="238">
        <v>2</v>
      </c>
      <c r="Y197" s="238">
        <v>2</v>
      </c>
      <c r="Z197" s="238">
        <v>1</v>
      </c>
      <c r="AB197" s="238">
        <v>1</v>
      </c>
      <c r="AC197" s="238">
        <v>98</v>
      </c>
      <c r="AD197" s="238" t="s">
        <v>357</v>
      </c>
      <c r="AF197" s="238" t="s">
        <v>405</v>
      </c>
      <c r="AG197" s="238">
        <v>3</v>
      </c>
      <c r="AH197" s="238">
        <v>2</v>
      </c>
      <c r="AI197" s="238">
        <v>2</v>
      </c>
      <c r="AJ197" s="238">
        <v>4</v>
      </c>
      <c r="AK197" s="238">
        <v>21</v>
      </c>
      <c r="AL197" s="238">
        <v>18</v>
      </c>
      <c r="AM197" s="238" t="s">
        <v>354</v>
      </c>
      <c r="AN197" s="238">
        <v>5</v>
      </c>
      <c r="AO197" s="238">
        <v>62</v>
      </c>
      <c r="AS197" s="238">
        <v>11</v>
      </c>
      <c r="AT197" s="238">
        <v>9</v>
      </c>
      <c r="AU197" s="238">
        <v>65</v>
      </c>
      <c r="AV197" s="238">
        <v>12</v>
      </c>
      <c r="AW197" s="238">
        <v>23</v>
      </c>
      <c r="CT197" s="238">
        <v>424489.89077978203</v>
      </c>
      <c r="CU197" s="238">
        <v>4957891.7195834396</v>
      </c>
      <c r="CV197" s="238">
        <v>44.770432249999999</v>
      </c>
      <c r="CW197" s="238">
        <v>-93.954260829999996</v>
      </c>
      <c r="CX197" s="238" t="s">
        <v>359</v>
      </c>
      <c r="CY197" s="238" t="s">
        <v>1719</v>
      </c>
    </row>
    <row r="198" spans="1:103" x14ac:dyDescent="0.25">
      <c r="A198" s="238">
        <v>742970</v>
      </c>
      <c r="B198" s="238">
        <v>2</v>
      </c>
      <c r="C198" s="238">
        <v>212</v>
      </c>
      <c r="D198" s="238">
        <v>129.63999999999999</v>
      </c>
      <c r="E198" s="238">
        <v>10</v>
      </c>
      <c r="G198" s="238" t="s">
        <v>1633</v>
      </c>
      <c r="H198" s="238" t="s">
        <v>354</v>
      </c>
      <c r="I198" s="238">
        <v>25</v>
      </c>
      <c r="K198" s="238">
        <v>19025334</v>
      </c>
      <c r="M198" s="238">
        <v>8</v>
      </c>
      <c r="N198" s="238">
        <v>25</v>
      </c>
      <c r="O198" s="238">
        <v>2019</v>
      </c>
      <c r="P198" s="238" t="s">
        <v>366</v>
      </c>
      <c r="Q198" s="238">
        <v>22</v>
      </c>
      <c r="R198" s="238" t="s">
        <v>369</v>
      </c>
      <c r="S198" s="238">
        <v>5</v>
      </c>
      <c r="T198" s="238">
        <v>0</v>
      </c>
      <c r="U198" s="238">
        <v>1</v>
      </c>
      <c r="W198" s="238">
        <v>30</v>
      </c>
      <c r="X198" s="238">
        <v>2</v>
      </c>
      <c r="Y198" s="238">
        <v>4</v>
      </c>
      <c r="Z198" s="238">
        <v>1</v>
      </c>
      <c r="AB198" s="238">
        <v>1</v>
      </c>
      <c r="AC198" s="238">
        <v>98</v>
      </c>
      <c r="AD198" s="238" t="s">
        <v>357</v>
      </c>
      <c r="AF198" s="238" t="s">
        <v>358</v>
      </c>
      <c r="AG198" s="238">
        <v>3</v>
      </c>
      <c r="AH198" s="238">
        <v>2</v>
      </c>
      <c r="AI198" s="238">
        <v>2</v>
      </c>
      <c r="AJ198" s="238">
        <v>3</v>
      </c>
      <c r="AK198" s="238">
        <v>21</v>
      </c>
      <c r="AL198" s="238">
        <v>30</v>
      </c>
      <c r="AM198" s="238" t="s">
        <v>363</v>
      </c>
      <c r="AN198" s="238">
        <v>5</v>
      </c>
      <c r="AO198" s="238">
        <v>71</v>
      </c>
      <c r="AS198" s="238">
        <v>15</v>
      </c>
      <c r="AT198" s="238">
        <v>9</v>
      </c>
      <c r="AV198" s="238">
        <v>11</v>
      </c>
      <c r="AW198" s="238">
        <v>21</v>
      </c>
      <c r="CT198" s="238">
        <v>424518.49395787797</v>
      </c>
      <c r="CU198" s="238">
        <v>4957876.0567387799</v>
      </c>
      <c r="CV198" s="238">
        <v>44.770294290000002</v>
      </c>
      <c r="CW198" s="238">
        <v>-93.953897080000004</v>
      </c>
      <c r="CX198" s="238" t="s">
        <v>359</v>
      </c>
      <c r="CY198" s="238" t="s">
        <v>1720</v>
      </c>
    </row>
    <row r="199" spans="1:103" x14ac:dyDescent="0.25">
      <c r="A199" s="238">
        <v>10773055</v>
      </c>
      <c r="B199" s="238">
        <v>2</v>
      </c>
      <c r="C199" s="238">
        <v>212</v>
      </c>
      <c r="D199" s="238">
        <v>129.643</v>
      </c>
      <c r="E199" s="238">
        <v>10</v>
      </c>
      <c r="G199" s="238" t="s">
        <v>1633</v>
      </c>
      <c r="H199" s="238" t="s">
        <v>354</v>
      </c>
      <c r="I199" s="238">
        <v>25</v>
      </c>
      <c r="K199" s="238">
        <v>12000183</v>
      </c>
      <c r="L199" s="238">
        <v>120030099</v>
      </c>
      <c r="M199" s="238">
        <v>1</v>
      </c>
      <c r="N199" s="238">
        <v>3</v>
      </c>
      <c r="O199" s="238">
        <v>2012</v>
      </c>
      <c r="P199" s="238" t="s">
        <v>368</v>
      </c>
      <c r="Q199" s="238">
        <v>10</v>
      </c>
      <c r="S199" s="238">
        <v>5</v>
      </c>
      <c r="T199" s="238">
        <v>0</v>
      </c>
      <c r="U199" s="238">
        <v>1</v>
      </c>
      <c r="V199" s="238">
        <v>4</v>
      </c>
      <c r="W199" s="238">
        <v>54</v>
      </c>
      <c r="X199" s="238">
        <v>2</v>
      </c>
      <c r="Y199" s="238">
        <v>1</v>
      </c>
      <c r="Z199" s="238">
        <v>8</v>
      </c>
      <c r="AB199" s="238">
        <v>1</v>
      </c>
      <c r="AC199" s="238">
        <v>98</v>
      </c>
      <c r="AD199" s="238">
        <v>212</v>
      </c>
      <c r="AE199" s="238">
        <v>31</v>
      </c>
      <c r="AF199" s="238" t="s">
        <v>358</v>
      </c>
      <c r="AG199" s="238">
        <v>3</v>
      </c>
      <c r="AH199" s="238">
        <v>2</v>
      </c>
      <c r="AI199" s="238">
        <v>2</v>
      </c>
      <c r="AJ199" s="238">
        <v>3</v>
      </c>
      <c r="AK199" s="238">
        <v>21</v>
      </c>
      <c r="AL199" s="238">
        <v>51</v>
      </c>
      <c r="AM199" s="238" t="s">
        <v>354</v>
      </c>
      <c r="AN199" s="238">
        <v>5</v>
      </c>
      <c r="AO199" s="238">
        <v>72</v>
      </c>
      <c r="AS199" s="238">
        <v>4</v>
      </c>
      <c r="AT199" s="238">
        <v>98</v>
      </c>
      <c r="AU199" s="238">
        <v>55</v>
      </c>
      <c r="AV199" s="238">
        <v>10</v>
      </c>
      <c r="AW199" s="238">
        <v>20</v>
      </c>
      <c r="CT199" s="238">
        <v>424515</v>
      </c>
      <c r="CU199" s="238">
        <v>4957889</v>
      </c>
      <c r="CV199" s="238">
        <v>44.770408099999997</v>
      </c>
      <c r="CW199" s="238">
        <v>-93.953940399999993</v>
      </c>
      <c r="CX199" s="238" t="s">
        <v>359</v>
      </c>
      <c r="CY199" s="238" t="s">
        <v>1721</v>
      </c>
    </row>
    <row r="200" spans="1:103" x14ac:dyDescent="0.25">
      <c r="A200" s="238">
        <v>10773750</v>
      </c>
      <c r="B200" s="238">
        <v>2</v>
      </c>
      <c r="C200" s="238">
        <v>212</v>
      </c>
      <c r="D200" s="238">
        <v>129.643</v>
      </c>
      <c r="E200" s="238">
        <v>10</v>
      </c>
      <c r="G200" s="238" t="s">
        <v>1633</v>
      </c>
      <c r="H200" s="238" t="s">
        <v>354</v>
      </c>
      <c r="I200" s="238">
        <v>25</v>
      </c>
      <c r="K200" s="238">
        <v>12001741</v>
      </c>
      <c r="L200" s="238">
        <v>120200164</v>
      </c>
      <c r="M200" s="238">
        <v>1</v>
      </c>
      <c r="N200" s="238">
        <v>20</v>
      </c>
      <c r="O200" s="238">
        <v>2012</v>
      </c>
      <c r="P200" s="238" t="s">
        <v>362</v>
      </c>
      <c r="Q200" s="238">
        <v>11</v>
      </c>
      <c r="S200" s="238">
        <v>5</v>
      </c>
      <c r="T200" s="238">
        <v>0</v>
      </c>
      <c r="U200" s="238">
        <v>1</v>
      </c>
      <c r="V200" s="238">
        <v>4</v>
      </c>
      <c r="W200" s="238">
        <v>54</v>
      </c>
      <c r="X200" s="238">
        <v>2</v>
      </c>
      <c r="Y200" s="238">
        <v>1</v>
      </c>
      <c r="Z200" s="238">
        <v>2</v>
      </c>
      <c r="AA200" s="238">
        <v>4</v>
      </c>
      <c r="AB200" s="238">
        <v>5</v>
      </c>
      <c r="AC200" s="238">
        <v>98</v>
      </c>
      <c r="AD200" s="238">
        <v>212</v>
      </c>
      <c r="AE200" s="238">
        <v>31</v>
      </c>
      <c r="AF200" s="238" t="s">
        <v>358</v>
      </c>
      <c r="AG200" s="238">
        <v>3</v>
      </c>
      <c r="AH200" s="238">
        <v>2</v>
      </c>
      <c r="AI200" s="238">
        <v>4</v>
      </c>
      <c r="AJ200" s="238">
        <v>3</v>
      </c>
      <c r="AK200" s="238">
        <v>21</v>
      </c>
      <c r="AL200" s="238">
        <v>60</v>
      </c>
      <c r="AM200" s="238" t="s">
        <v>354</v>
      </c>
      <c r="AN200" s="238">
        <v>10</v>
      </c>
      <c r="AS200" s="238">
        <v>3</v>
      </c>
      <c r="AT200" s="238">
        <v>98</v>
      </c>
      <c r="AU200" s="238">
        <v>65</v>
      </c>
      <c r="AV200" s="238">
        <v>11</v>
      </c>
      <c r="AW200" s="238">
        <v>20</v>
      </c>
      <c r="CT200" s="238">
        <v>424515</v>
      </c>
      <c r="CU200" s="238">
        <v>4957889</v>
      </c>
      <c r="CV200" s="238">
        <v>44.770408099999997</v>
      </c>
      <c r="CW200" s="238">
        <v>-93.953940399999993</v>
      </c>
      <c r="CX200" s="238" t="s">
        <v>359</v>
      </c>
      <c r="CY200" s="238" t="s">
        <v>1722</v>
      </c>
    </row>
    <row r="201" spans="1:103" x14ac:dyDescent="0.25">
      <c r="A201" s="238">
        <v>11020940</v>
      </c>
      <c r="B201" s="238">
        <v>2</v>
      </c>
      <c r="C201" s="238">
        <v>212</v>
      </c>
      <c r="D201" s="238">
        <v>129.643</v>
      </c>
      <c r="E201" s="238">
        <v>10</v>
      </c>
      <c r="G201" s="238" t="s">
        <v>1633</v>
      </c>
      <c r="H201" s="238" t="s">
        <v>354</v>
      </c>
      <c r="I201" s="238">
        <v>25</v>
      </c>
      <c r="K201" s="238">
        <v>15024923</v>
      </c>
      <c r="L201" s="238">
        <v>152130021</v>
      </c>
      <c r="M201" s="238">
        <v>8</v>
      </c>
      <c r="N201" s="238">
        <v>1</v>
      </c>
      <c r="O201" s="238">
        <v>2015</v>
      </c>
      <c r="P201" s="238" t="s">
        <v>364</v>
      </c>
      <c r="Q201" s="238">
        <v>3</v>
      </c>
      <c r="R201" s="238" t="s">
        <v>369</v>
      </c>
      <c r="S201" s="238">
        <v>5</v>
      </c>
      <c r="T201" s="238">
        <v>0</v>
      </c>
      <c r="U201" s="238">
        <v>1</v>
      </c>
      <c r="V201" s="238">
        <v>4</v>
      </c>
      <c r="W201" s="238">
        <v>53</v>
      </c>
      <c r="X201" s="238">
        <v>2</v>
      </c>
      <c r="Y201" s="238">
        <v>6</v>
      </c>
      <c r="Z201" s="238">
        <v>1</v>
      </c>
      <c r="AB201" s="238">
        <v>1</v>
      </c>
      <c r="AC201" s="238">
        <v>98</v>
      </c>
      <c r="AD201" s="238" t="s">
        <v>1723</v>
      </c>
      <c r="AE201" s="238" t="s">
        <v>1692</v>
      </c>
      <c r="AF201" s="238" t="s">
        <v>358</v>
      </c>
      <c r="AG201" s="238">
        <v>3</v>
      </c>
      <c r="AH201" s="238">
        <v>2</v>
      </c>
      <c r="AI201" s="238">
        <v>4</v>
      </c>
      <c r="AJ201" s="238">
        <v>3</v>
      </c>
      <c r="AK201" s="238">
        <v>21</v>
      </c>
      <c r="AL201" s="238">
        <v>23</v>
      </c>
      <c r="AM201" s="238" t="s">
        <v>354</v>
      </c>
      <c r="AN201" s="238">
        <v>5</v>
      </c>
      <c r="AO201" s="238">
        <v>15</v>
      </c>
      <c r="AS201" s="238">
        <v>1</v>
      </c>
      <c r="AT201" s="238">
        <v>98</v>
      </c>
      <c r="AU201" s="238">
        <v>65</v>
      </c>
      <c r="AV201" s="238">
        <v>10</v>
      </c>
      <c r="AW201" s="238">
        <v>22</v>
      </c>
      <c r="CT201" s="238">
        <v>424515</v>
      </c>
      <c r="CU201" s="238">
        <v>4957889</v>
      </c>
      <c r="CV201" s="238">
        <v>44.770408099999997</v>
      </c>
      <c r="CW201" s="238">
        <v>-93.953940399999993</v>
      </c>
      <c r="CX201" s="238" t="s">
        <v>359</v>
      </c>
      <c r="CY201" s="238" t="s">
        <v>1724</v>
      </c>
    </row>
    <row r="202" spans="1:103" x14ac:dyDescent="0.25">
      <c r="A202" s="238">
        <v>848136</v>
      </c>
      <c r="B202" s="238">
        <v>2</v>
      </c>
      <c r="C202" s="238">
        <v>212</v>
      </c>
      <c r="D202" s="238">
        <v>129.672</v>
      </c>
      <c r="E202" s="238">
        <v>10</v>
      </c>
      <c r="G202" s="238" t="s">
        <v>1633</v>
      </c>
      <c r="H202" s="238" t="s">
        <v>354</v>
      </c>
      <c r="I202" s="238">
        <v>25</v>
      </c>
      <c r="K202" s="238">
        <v>20031469</v>
      </c>
      <c r="L202" s="238">
        <v>202950046</v>
      </c>
      <c r="M202" s="238">
        <v>10</v>
      </c>
      <c r="N202" s="238">
        <v>21</v>
      </c>
      <c r="O202" s="238">
        <v>2020</v>
      </c>
      <c r="P202" s="238" t="s">
        <v>355</v>
      </c>
      <c r="Q202" s="238">
        <v>9</v>
      </c>
      <c r="R202" s="238">
        <v>98</v>
      </c>
      <c r="S202" s="238">
        <v>5</v>
      </c>
      <c r="T202" s="238">
        <v>0</v>
      </c>
      <c r="U202" s="238">
        <v>2</v>
      </c>
      <c r="V202" s="238">
        <v>12</v>
      </c>
      <c r="W202" s="238">
        <v>10</v>
      </c>
      <c r="X202" s="238">
        <v>2</v>
      </c>
      <c r="Y202" s="238">
        <v>1</v>
      </c>
      <c r="Z202" s="238">
        <v>2</v>
      </c>
      <c r="AB202" s="238">
        <v>5</v>
      </c>
      <c r="AC202" s="238">
        <v>6</v>
      </c>
      <c r="AD202" s="238" t="s">
        <v>357</v>
      </c>
      <c r="AF202" s="238" t="s">
        <v>405</v>
      </c>
      <c r="AG202" s="238">
        <v>7</v>
      </c>
      <c r="AH202" s="238">
        <v>2</v>
      </c>
      <c r="AI202" s="238">
        <v>4</v>
      </c>
      <c r="AJ202" s="238">
        <v>3</v>
      </c>
      <c r="AK202" s="238">
        <v>21</v>
      </c>
      <c r="AL202" s="238">
        <v>28</v>
      </c>
      <c r="AM202" s="238" t="s">
        <v>363</v>
      </c>
      <c r="AN202" s="238">
        <v>5</v>
      </c>
      <c r="AO202" s="238">
        <v>1</v>
      </c>
      <c r="AS202" s="238">
        <v>12</v>
      </c>
      <c r="AT202" s="238">
        <v>9</v>
      </c>
      <c r="AU202" s="238">
        <v>50</v>
      </c>
      <c r="AV202" s="238">
        <v>13</v>
      </c>
      <c r="AW202" s="238">
        <v>22</v>
      </c>
      <c r="AX202" s="238">
        <v>1</v>
      </c>
      <c r="AZ202" s="238">
        <v>3</v>
      </c>
      <c r="BA202" s="238">
        <v>26</v>
      </c>
      <c r="BI202" s="238">
        <v>12</v>
      </c>
      <c r="BJ202" s="238">
        <v>9</v>
      </c>
      <c r="BK202" s="238">
        <v>50</v>
      </c>
      <c r="BL202" s="238">
        <v>13</v>
      </c>
      <c r="BM202" s="238">
        <v>22</v>
      </c>
      <c r="CT202" s="238">
        <v>424565.66369052703</v>
      </c>
      <c r="CU202" s="238">
        <v>4957937.8544354001</v>
      </c>
      <c r="CV202" s="238">
        <v>44.770855509999997</v>
      </c>
      <c r="CW202" s="238">
        <v>-93.953310209999998</v>
      </c>
      <c r="CX202" s="238" t="s">
        <v>359</v>
      </c>
      <c r="CY202" s="238" t="s">
        <v>1725</v>
      </c>
    </row>
    <row r="203" spans="1:103" x14ac:dyDescent="0.25">
      <c r="A203" s="238">
        <v>848128</v>
      </c>
      <c r="B203" s="238">
        <v>2</v>
      </c>
      <c r="C203" s="238">
        <v>212</v>
      </c>
      <c r="D203" s="238">
        <v>129.685</v>
      </c>
      <c r="E203" s="238">
        <v>10</v>
      </c>
      <c r="G203" s="238" t="s">
        <v>1633</v>
      </c>
      <c r="H203" s="238" t="s">
        <v>354</v>
      </c>
      <c r="I203" s="238">
        <v>25</v>
      </c>
      <c r="K203" s="238">
        <v>20031463</v>
      </c>
      <c r="L203" s="238">
        <v>202950039</v>
      </c>
      <c r="M203" s="238">
        <v>10</v>
      </c>
      <c r="N203" s="238">
        <v>21</v>
      </c>
      <c r="O203" s="238">
        <v>2020</v>
      </c>
      <c r="P203" s="238" t="s">
        <v>355</v>
      </c>
      <c r="Q203" s="238">
        <v>7</v>
      </c>
      <c r="R203" s="238">
        <v>98</v>
      </c>
      <c r="S203" s="238">
        <v>5</v>
      </c>
      <c r="T203" s="238">
        <v>0</v>
      </c>
      <c r="U203" s="238">
        <v>1</v>
      </c>
      <c r="W203" s="238">
        <v>61</v>
      </c>
      <c r="X203" s="238">
        <v>2</v>
      </c>
      <c r="Y203" s="238">
        <v>2</v>
      </c>
      <c r="Z203" s="238">
        <v>2</v>
      </c>
      <c r="AB203" s="238">
        <v>5</v>
      </c>
      <c r="AC203" s="238">
        <v>90</v>
      </c>
      <c r="AD203" s="238" t="s">
        <v>357</v>
      </c>
      <c r="AF203" s="238" t="s">
        <v>358</v>
      </c>
      <c r="AG203" s="238">
        <v>3</v>
      </c>
      <c r="AH203" s="238">
        <v>2</v>
      </c>
      <c r="AI203" s="238">
        <v>2</v>
      </c>
      <c r="AJ203" s="238">
        <v>3</v>
      </c>
      <c r="AK203" s="238">
        <v>21</v>
      </c>
      <c r="AL203" s="238">
        <v>37</v>
      </c>
      <c r="AM203" s="238" t="s">
        <v>363</v>
      </c>
      <c r="AN203" s="238">
        <v>5</v>
      </c>
      <c r="AO203" s="238">
        <v>1</v>
      </c>
      <c r="AS203" s="238">
        <v>12</v>
      </c>
      <c r="AT203" s="238">
        <v>9</v>
      </c>
      <c r="AU203" s="238">
        <v>50</v>
      </c>
      <c r="AV203" s="238">
        <v>13</v>
      </c>
      <c r="AW203" s="238">
        <v>22</v>
      </c>
      <c r="CT203" s="238">
        <v>424566.97725759901</v>
      </c>
      <c r="CU203" s="238">
        <v>4957935.5914441999</v>
      </c>
      <c r="CV203" s="238">
        <v>44.77083528</v>
      </c>
      <c r="CW203" s="238">
        <v>-93.953293270000003</v>
      </c>
      <c r="CX203" s="238" t="s">
        <v>359</v>
      </c>
      <c r="CY203" s="238" t="s">
        <v>1726</v>
      </c>
    </row>
    <row r="204" spans="1:103" x14ac:dyDescent="0.25">
      <c r="A204" s="238">
        <v>678283</v>
      </c>
      <c r="B204" s="238">
        <v>2</v>
      </c>
      <c r="C204" s="238">
        <v>212</v>
      </c>
      <c r="D204" s="238">
        <v>129.691</v>
      </c>
      <c r="E204" s="238">
        <v>10</v>
      </c>
      <c r="G204" s="238" t="s">
        <v>1633</v>
      </c>
      <c r="H204" s="238" t="s">
        <v>354</v>
      </c>
      <c r="I204" s="238">
        <v>25</v>
      </c>
      <c r="K204" s="238">
        <v>19500631</v>
      </c>
      <c r="M204" s="238">
        <v>1</v>
      </c>
      <c r="N204" s="238">
        <v>18</v>
      </c>
      <c r="O204" s="238">
        <v>2019</v>
      </c>
      <c r="P204" s="238" t="s">
        <v>362</v>
      </c>
      <c r="Q204" s="238">
        <v>14</v>
      </c>
      <c r="S204" s="238">
        <v>3</v>
      </c>
      <c r="T204" s="238">
        <v>0</v>
      </c>
      <c r="U204" s="238">
        <v>3</v>
      </c>
      <c r="V204" s="238">
        <v>12</v>
      </c>
      <c r="W204" s="238">
        <v>10</v>
      </c>
      <c r="X204" s="238">
        <v>2</v>
      </c>
      <c r="Y204" s="238">
        <v>1</v>
      </c>
      <c r="Z204" s="238">
        <v>2</v>
      </c>
      <c r="AA204" s="238">
        <v>4</v>
      </c>
      <c r="AB204" s="238">
        <v>3</v>
      </c>
      <c r="AC204" s="238">
        <v>98</v>
      </c>
      <c r="AD204" s="238" t="s">
        <v>357</v>
      </c>
      <c r="AF204" s="238" t="s">
        <v>405</v>
      </c>
      <c r="AG204" s="238">
        <v>7</v>
      </c>
      <c r="AH204" s="238">
        <v>2</v>
      </c>
      <c r="AI204" s="238">
        <v>2</v>
      </c>
      <c r="AJ204" s="238">
        <v>4</v>
      </c>
      <c r="AK204" s="238">
        <v>21</v>
      </c>
      <c r="AL204" s="238">
        <v>34</v>
      </c>
      <c r="AM204" s="238" t="s">
        <v>354</v>
      </c>
      <c r="AN204" s="238">
        <v>5</v>
      </c>
      <c r="AO204" s="238">
        <v>4</v>
      </c>
      <c r="AS204" s="238">
        <v>12</v>
      </c>
      <c r="AT204" s="238">
        <v>9</v>
      </c>
      <c r="AV204" s="238">
        <v>12</v>
      </c>
      <c r="AW204" s="238">
        <v>21</v>
      </c>
      <c r="AX204" s="238">
        <v>2</v>
      </c>
      <c r="AY204" s="238">
        <v>4</v>
      </c>
      <c r="AZ204" s="238">
        <v>3</v>
      </c>
      <c r="BA204" s="238">
        <v>21</v>
      </c>
      <c r="BB204" s="238">
        <v>31</v>
      </c>
      <c r="BC204" s="238" t="s">
        <v>354</v>
      </c>
      <c r="BD204" s="238">
        <v>5</v>
      </c>
      <c r="BE204" s="238">
        <v>1</v>
      </c>
      <c r="BI204" s="238">
        <v>12</v>
      </c>
      <c r="BJ204" s="238">
        <v>9</v>
      </c>
      <c r="BK204" s="238">
        <v>60</v>
      </c>
      <c r="BL204" s="238">
        <v>11</v>
      </c>
      <c r="BM204" s="238">
        <v>21</v>
      </c>
      <c r="BN204" s="238">
        <v>2</v>
      </c>
      <c r="BO204" s="238">
        <v>48</v>
      </c>
      <c r="BP204" s="238">
        <v>4</v>
      </c>
      <c r="BQ204" s="238">
        <v>21</v>
      </c>
      <c r="BR204" s="238">
        <v>51</v>
      </c>
      <c r="BS204" s="238" t="s">
        <v>354</v>
      </c>
      <c r="BT204" s="238">
        <v>5</v>
      </c>
      <c r="BU204" s="238">
        <v>1</v>
      </c>
      <c r="BY204" s="238">
        <v>12</v>
      </c>
      <c r="BZ204" s="238">
        <v>9</v>
      </c>
      <c r="CB204" s="238">
        <v>12</v>
      </c>
      <c r="CC204" s="238">
        <v>21</v>
      </c>
      <c r="CT204" s="238">
        <v>424591.49098298198</v>
      </c>
      <c r="CU204" s="238">
        <v>4957950.9863686403</v>
      </c>
      <c r="CV204" s="238">
        <v>44.770976429999997</v>
      </c>
      <c r="CW204" s="238">
        <v>-93.952985799999993</v>
      </c>
      <c r="CX204" s="238" t="s">
        <v>359</v>
      </c>
      <c r="CY204" s="238" t="s">
        <v>1727</v>
      </c>
    </row>
    <row r="205" spans="1:103" x14ac:dyDescent="0.25">
      <c r="A205" s="238">
        <v>10781931</v>
      </c>
      <c r="B205" s="238">
        <v>2</v>
      </c>
      <c r="C205" s="238">
        <v>212</v>
      </c>
      <c r="D205" s="238">
        <v>129.69300000000001</v>
      </c>
      <c r="E205" s="238">
        <v>10</v>
      </c>
      <c r="G205" s="238" t="s">
        <v>1633</v>
      </c>
      <c r="H205" s="238" t="s">
        <v>354</v>
      </c>
      <c r="I205" s="238">
        <v>25</v>
      </c>
      <c r="K205" s="238">
        <v>12201298</v>
      </c>
      <c r="L205" s="238">
        <v>123370140</v>
      </c>
      <c r="M205" s="238">
        <v>11</v>
      </c>
      <c r="N205" s="238">
        <v>20</v>
      </c>
      <c r="O205" s="238">
        <v>2012</v>
      </c>
      <c r="P205" s="238" t="s">
        <v>368</v>
      </c>
      <c r="Q205" s="238">
        <v>10</v>
      </c>
      <c r="R205" s="238" t="s">
        <v>356</v>
      </c>
      <c r="S205" s="238">
        <v>5</v>
      </c>
      <c r="T205" s="238">
        <v>0</v>
      </c>
      <c r="U205" s="238">
        <v>1</v>
      </c>
      <c r="V205" s="238">
        <v>7</v>
      </c>
      <c r="W205" s="238">
        <v>35</v>
      </c>
      <c r="X205" s="238">
        <v>2</v>
      </c>
      <c r="Y205" s="238">
        <v>1</v>
      </c>
      <c r="Z205" s="238">
        <v>1</v>
      </c>
      <c r="AB205" s="238">
        <v>1</v>
      </c>
      <c r="AC205" s="238">
        <v>98</v>
      </c>
      <c r="AD205" s="238" t="s">
        <v>376</v>
      </c>
      <c r="AE205" s="238">
        <v>31</v>
      </c>
      <c r="AF205" s="238" t="s">
        <v>358</v>
      </c>
      <c r="AG205" s="238">
        <v>3</v>
      </c>
      <c r="AH205" s="238">
        <v>2</v>
      </c>
      <c r="AI205" s="238">
        <v>44</v>
      </c>
      <c r="AJ205" s="238">
        <v>4</v>
      </c>
      <c r="AK205" s="238">
        <v>21</v>
      </c>
      <c r="AL205" s="238">
        <v>39</v>
      </c>
      <c r="AM205" s="238" t="s">
        <v>354</v>
      </c>
      <c r="AN205" s="238">
        <v>9</v>
      </c>
      <c r="AO205" s="238">
        <v>15</v>
      </c>
      <c r="AS205" s="238">
        <v>3</v>
      </c>
      <c r="AT205" s="238">
        <v>98</v>
      </c>
      <c r="AU205" s="238">
        <v>65</v>
      </c>
      <c r="AV205" s="238">
        <v>11</v>
      </c>
      <c r="AW205" s="238">
        <v>21</v>
      </c>
      <c r="CT205" s="238">
        <v>424583</v>
      </c>
      <c r="CU205" s="238">
        <v>4957931</v>
      </c>
      <c r="CV205" s="238">
        <v>44.770799599999997</v>
      </c>
      <c r="CW205" s="238">
        <v>-93.953085700000003</v>
      </c>
      <c r="CX205" s="238" t="s">
        <v>359</v>
      </c>
      <c r="CY205" s="238" t="s">
        <v>1728</v>
      </c>
    </row>
    <row r="206" spans="1:103" x14ac:dyDescent="0.25">
      <c r="A206" s="238">
        <v>699670</v>
      </c>
      <c r="B206" s="238">
        <v>2</v>
      </c>
      <c r="C206" s="238">
        <v>212</v>
      </c>
      <c r="D206" s="238">
        <v>129.745</v>
      </c>
      <c r="E206" s="238">
        <v>10</v>
      </c>
      <c r="G206" s="238" t="s">
        <v>1633</v>
      </c>
      <c r="H206" s="238" t="s">
        <v>354</v>
      </c>
      <c r="I206" s="238">
        <v>25</v>
      </c>
      <c r="K206" s="238">
        <v>19008130</v>
      </c>
      <c r="M206" s="238">
        <v>3</v>
      </c>
      <c r="N206" s="238">
        <v>23</v>
      </c>
      <c r="O206" s="238">
        <v>2019</v>
      </c>
      <c r="P206" s="238" t="s">
        <v>364</v>
      </c>
      <c r="Q206" s="238">
        <v>11</v>
      </c>
      <c r="R206" s="238" t="s">
        <v>369</v>
      </c>
      <c r="S206" s="238">
        <v>5</v>
      </c>
      <c r="T206" s="238">
        <v>0</v>
      </c>
      <c r="U206" s="238">
        <v>1</v>
      </c>
      <c r="W206" s="238">
        <v>62</v>
      </c>
      <c r="X206" s="238">
        <v>2</v>
      </c>
      <c r="Y206" s="238">
        <v>1</v>
      </c>
      <c r="Z206" s="238">
        <v>1</v>
      </c>
      <c r="AB206" s="238">
        <v>1</v>
      </c>
      <c r="AC206" s="238">
        <v>98</v>
      </c>
      <c r="AD206" s="238" t="s">
        <v>357</v>
      </c>
      <c r="AF206" s="238" t="s">
        <v>358</v>
      </c>
      <c r="AG206" s="238">
        <v>3</v>
      </c>
      <c r="AH206" s="238">
        <v>2</v>
      </c>
      <c r="AI206" s="238">
        <v>2</v>
      </c>
      <c r="AJ206" s="238">
        <v>3</v>
      </c>
      <c r="AK206" s="238">
        <v>21</v>
      </c>
      <c r="AL206" s="238">
        <v>32</v>
      </c>
      <c r="AM206" s="238" t="s">
        <v>354</v>
      </c>
      <c r="AN206" s="238">
        <v>9</v>
      </c>
      <c r="AO206" s="238">
        <v>70</v>
      </c>
      <c r="AS206" s="238">
        <v>14</v>
      </c>
      <c r="AT206" s="238">
        <v>9</v>
      </c>
      <c r="AU206" s="238">
        <v>65</v>
      </c>
      <c r="AV206" s="238">
        <v>13</v>
      </c>
      <c r="AW206" s="238">
        <v>22</v>
      </c>
      <c r="CT206" s="238">
        <v>424656.935770849</v>
      </c>
      <c r="CU206" s="238">
        <v>4957971.6171596702</v>
      </c>
      <c r="CV206" s="238">
        <v>44.771169030000003</v>
      </c>
      <c r="CW206" s="238">
        <v>-93.952161899999993</v>
      </c>
      <c r="CX206" s="238" t="s">
        <v>359</v>
      </c>
      <c r="CY206" s="238" t="s">
        <v>1729</v>
      </c>
    </row>
    <row r="207" spans="1:103" x14ac:dyDescent="0.25">
      <c r="A207" s="238">
        <v>761047</v>
      </c>
      <c r="B207" s="238">
        <v>2</v>
      </c>
      <c r="C207" s="238">
        <v>212</v>
      </c>
      <c r="D207" s="238">
        <v>129.791</v>
      </c>
      <c r="E207" s="238">
        <v>10</v>
      </c>
      <c r="G207" s="238" t="s">
        <v>1633</v>
      </c>
      <c r="H207" s="238" t="s">
        <v>354</v>
      </c>
      <c r="I207" s="238">
        <v>25</v>
      </c>
      <c r="K207" s="238">
        <v>19033644</v>
      </c>
      <c r="M207" s="238">
        <v>11</v>
      </c>
      <c r="N207" s="238">
        <v>9</v>
      </c>
      <c r="O207" s="238">
        <v>2019</v>
      </c>
      <c r="P207" s="238" t="s">
        <v>364</v>
      </c>
      <c r="Q207" s="238">
        <v>13</v>
      </c>
      <c r="S207" s="238">
        <v>5</v>
      </c>
      <c r="T207" s="238">
        <v>0</v>
      </c>
      <c r="U207" s="238">
        <v>1</v>
      </c>
      <c r="W207" s="238">
        <v>61</v>
      </c>
      <c r="X207" s="238">
        <v>2</v>
      </c>
      <c r="Y207" s="238">
        <v>1</v>
      </c>
      <c r="Z207" s="238">
        <v>2</v>
      </c>
      <c r="AB207" s="238">
        <v>1</v>
      </c>
      <c r="AC207" s="238">
        <v>98</v>
      </c>
      <c r="AD207" s="238" t="s">
        <v>357</v>
      </c>
      <c r="AF207" s="238" t="s">
        <v>358</v>
      </c>
      <c r="AG207" s="238">
        <v>3</v>
      </c>
      <c r="AH207" s="238">
        <v>2</v>
      </c>
      <c r="AI207" s="238">
        <v>4</v>
      </c>
      <c r="AJ207" s="238">
        <v>3</v>
      </c>
      <c r="AK207" s="238">
        <v>21</v>
      </c>
      <c r="AL207" s="238">
        <v>42</v>
      </c>
      <c r="AM207" s="238" t="s">
        <v>363</v>
      </c>
      <c r="AN207" s="238">
        <v>5</v>
      </c>
      <c r="AO207" s="238">
        <v>1</v>
      </c>
      <c r="AS207" s="238">
        <v>14</v>
      </c>
      <c r="AT207" s="238">
        <v>9</v>
      </c>
      <c r="AU207" s="238">
        <v>65</v>
      </c>
      <c r="AV207" s="238">
        <v>13</v>
      </c>
      <c r="AW207" s="238">
        <v>22</v>
      </c>
      <c r="CT207" s="238">
        <v>424727.84974600002</v>
      </c>
      <c r="CU207" s="238">
        <v>4957995.0299700601</v>
      </c>
      <c r="CV207" s="238">
        <v>44.771387240000003</v>
      </c>
      <c r="CW207" s="238">
        <v>-93.951269289999999</v>
      </c>
      <c r="CX207" s="238" t="s">
        <v>359</v>
      </c>
      <c r="CY207" s="238" t="s">
        <v>1730</v>
      </c>
    </row>
    <row r="208" spans="1:103" x14ac:dyDescent="0.25">
      <c r="A208" s="238">
        <v>11024230</v>
      </c>
      <c r="B208" s="238">
        <v>2</v>
      </c>
      <c r="C208" s="238">
        <v>212</v>
      </c>
      <c r="D208" s="238">
        <v>129.89099999999999</v>
      </c>
      <c r="E208" s="238">
        <v>10</v>
      </c>
      <c r="G208" s="238" t="s">
        <v>1633</v>
      </c>
      <c r="H208" s="238" t="s">
        <v>354</v>
      </c>
      <c r="I208" s="238">
        <v>25</v>
      </c>
      <c r="K208" s="238">
        <v>15040934</v>
      </c>
      <c r="L208" s="238">
        <v>153540052</v>
      </c>
      <c r="M208" s="238">
        <v>12</v>
      </c>
      <c r="N208" s="238">
        <v>20</v>
      </c>
      <c r="O208" s="238">
        <v>2015</v>
      </c>
      <c r="P208" s="238" t="s">
        <v>366</v>
      </c>
      <c r="Q208" s="238">
        <v>9</v>
      </c>
      <c r="R208" s="238" t="s">
        <v>369</v>
      </c>
      <c r="S208" s="238">
        <v>5</v>
      </c>
      <c r="T208" s="238">
        <v>0</v>
      </c>
      <c r="U208" s="238">
        <v>1</v>
      </c>
      <c r="V208" s="238">
        <v>7</v>
      </c>
      <c r="W208" s="238">
        <v>54</v>
      </c>
      <c r="X208" s="238">
        <v>2</v>
      </c>
      <c r="Y208" s="238">
        <v>1</v>
      </c>
      <c r="Z208" s="238">
        <v>2</v>
      </c>
      <c r="AB208" s="238">
        <v>5</v>
      </c>
      <c r="AC208" s="238">
        <v>98</v>
      </c>
      <c r="AD208" s="238" t="s">
        <v>389</v>
      </c>
      <c r="AE208" s="238" t="s">
        <v>1692</v>
      </c>
      <c r="AF208" s="238" t="s">
        <v>358</v>
      </c>
      <c r="AG208" s="238">
        <v>3</v>
      </c>
      <c r="AH208" s="238">
        <v>2</v>
      </c>
      <c r="AI208" s="238">
        <v>2</v>
      </c>
      <c r="AJ208" s="238">
        <v>3</v>
      </c>
      <c r="AK208" s="238">
        <v>21</v>
      </c>
      <c r="AL208" s="238">
        <v>22</v>
      </c>
      <c r="AM208" s="238" t="s">
        <v>363</v>
      </c>
      <c r="AN208" s="238">
        <v>5</v>
      </c>
      <c r="AS208" s="238">
        <v>1</v>
      </c>
      <c r="AT208" s="238">
        <v>98</v>
      </c>
      <c r="AU208" s="238">
        <v>65</v>
      </c>
      <c r="AV208" s="238">
        <v>10</v>
      </c>
      <c r="AW208" s="238">
        <v>20</v>
      </c>
      <c r="CT208" s="238">
        <v>424881</v>
      </c>
      <c r="CU208" s="238">
        <v>4958041</v>
      </c>
      <c r="CV208" s="238">
        <v>44.771813100000003</v>
      </c>
      <c r="CW208" s="238">
        <v>-93.949342000000001</v>
      </c>
      <c r="CX208" s="238" t="s">
        <v>359</v>
      </c>
      <c r="CY208" s="238" t="s">
        <v>1731</v>
      </c>
    </row>
    <row r="209" spans="1:103" x14ac:dyDescent="0.25">
      <c r="A209" s="238">
        <v>10775369</v>
      </c>
      <c r="B209" s="238">
        <v>2</v>
      </c>
      <c r="C209" s="238">
        <v>212</v>
      </c>
      <c r="D209" s="238">
        <v>129.89400000000001</v>
      </c>
      <c r="E209" s="238">
        <v>10</v>
      </c>
      <c r="G209" s="238" t="s">
        <v>1633</v>
      </c>
      <c r="H209" s="238" t="s">
        <v>354</v>
      </c>
      <c r="I209" s="238">
        <v>25</v>
      </c>
      <c r="K209" s="238">
        <v>12004700</v>
      </c>
      <c r="L209" s="238">
        <v>120520335</v>
      </c>
      <c r="M209" s="238">
        <v>2</v>
      </c>
      <c r="N209" s="238">
        <v>21</v>
      </c>
      <c r="O209" s="238">
        <v>2012</v>
      </c>
      <c r="P209" s="238" t="s">
        <v>368</v>
      </c>
      <c r="Q209" s="238">
        <v>20</v>
      </c>
      <c r="S209" s="238">
        <v>5</v>
      </c>
      <c r="T209" s="238">
        <v>0</v>
      </c>
      <c r="U209" s="238">
        <v>1</v>
      </c>
      <c r="V209" s="238">
        <v>7</v>
      </c>
      <c r="W209" s="238">
        <v>45</v>
      </c>
      <c r="X209" s="238">
        <v>2</v>
      </c>
      <c r="Y209" s="238">
        <v>7</v>
      </c>
      <c r="Z209" s="238">
        <v>5</v>
      </c>
      <c r="AA209" s="238">
        <v>4</v>
      </c>
      <c r="AB209" s="238">
        <v>4</v>
      </c>
      <c r="AC209" s="238">
        <v>98</v>
      </c>
      <c r="AD209" s="238" t="s">
        <v>371</v>
      </c>
      <c r="AE209" s="238" t="s">
        <v>1732</v>
      </c>
      <c r="AF209" s="238" t="s">
        <v>358</v>
      </c>
      <c r="AG209" s="238">
        <v>3</v>
      </c>
      <c r="AH209" s="238">
        <v>2</v>
      </c>
      <c r="AI209" s="238">
        <v>2</v>
      </c>
      <c r="AJ209" s="238">
        <v>4</v>
      </c>
      <c r="AK209" s="238">
        <v>21</v>
      </c>
      <c r="AL209" s="238">
        <v>35</v>
      </c>
      <c r="AM209" s="238" t="s">
        <v>354</v>
      </c>
      <c r="AN209" s="238">
        <v>5</v>
      </c>
      <c r="AS209" s="238">
        <v>3</v>
      </c>
      <c r="AT209" s="238">
        <v>98</v>
      </c>
      <c r="AU209" s="238">
        <v>65</v>
      </c>
      <c r="AV209" s="238">
        <v>10</v>
      </c>
      <c r="AW209" s="238">
        <v>20</v>
      </c>
      <c r="CT209" s="238">
        <v>424885</v>
      </c>
      <c r="CU209" s="238">
        <v>4958041</v>
      </c>
      <c r="CV209" s="238">
        <v>44.771820699999999</v>
      </c>
      <c r="CW209" s="238">
        <v>-93.949290099999999</v>
      </c>
      <c r="CX209" s="238" t="s">
        <v>359</v>
      </c>
      <c r="CY209" s="238" t="s">
        <v>1733</v>
      </c>
    </row>
    <row r="210" spans="1:103" x14ac:dyDescent="0.25">
      <c r="A210" s="238">
        <v>762739</v>
      </c>
      <c r="B210" s="238">
        <v>2</v>
      </c>
      <c r="C210" s="238">
        <v>212</v>
      </c>
      <c r="D210" s="238">
        <v>129.97200000000001</v>
      </c>
      <c r="E210" s="238">
        <v>10</v>
      </c>
      <c r="G210" s="238" t="s">
        <v>1633</v>
      </c>
      <c r="H210" s="238" t="s">
        <v>354</v>
      </c>
      <c r="I210" s="238">
        <v>25</v>
      </c>
      <c r="K210" s="238">
        <v>19034154</v>
      </c>
      <c r="M210" s="238">
        <v>11</v>
      </c>
      <c r="N210" s="238">
        <v>14</v>
      </c>
      <c r="O210" s="238">
        <v>2019</v>
      </c>
      <c r="P210" s="238" t="s">
        <v>384</v>
      </c>
      <c r="Q210" s="238">
        <v>20</v>
      </c>
      <c r="R210" s="238" t="s">
        <v>356</v>
      </c>
      <c r="S210" s="238">
        <v>5</v>
      </c>
      <c r="T210" s="238">
        <v>0</v>
      </c>
      <c r="U210" s="238">
        <v>1</v>
      </c>
      <c r="W210" s="238">
        <v>16</v>
      </c>
      <c r="X210" s="238">
        <v>2</v>
      </c>
      <c r="Y210" s="238">
        <v>5</v>
      </c>
      <c r="Z210" s="238">
        <v>1</v>
      </c>
      <c r="AB210" s="238">
        <v>1</v>
      </c>
      <c r="AC210" s="238">
        <v>98</v>
      </c>
      <c r="AD210" s="238" t="s">
        <v>357</v>
      </c>
      <c r="AF210" s="238" t="s">
        <v>405</v>
      </c>
      <c r="AG210" s="238">
        <v>4</v>
      </c>
      <c r="AH210" s="238">
        <v>2</v>
      </c>
      <c r="AI210" s="238">
        <v>2</v>
      </c>
      <c r="AJ210" s="238">
        <v>4</v>
      </c>
      <c r="AK210" s="238">
        <v>21</v>
      </c>
      <c r="AL210" s="238">
        <v>47</v>
      </c>
      <c r="AM210" s="238" t="s">
        <v>354</v>
      </c>
      <c r="AN210" s="238">
        <v>5</v>
      </c>
      <c r="AO210" s="238">
        <v>1</v>
      </c>
      <c r="AS210" s="238">
        <v>15</v>
      </c>
      <c r="AT210" s="238">
        <v>9</v>
      </c>
      <c r="AU210" s="238">
        <v>65</v>
      </c>
      <c r="AV210" s="238">
        <v>11</v>
      </c>
      <c r="AW210" s="238">
        <v>23</v>
      </c>
      <c r="CT210" s="238">
        <v>425017.23803869198</v>
      </c>
      <c r="CU210" s="238">
        <v>4958079.6708557904</v>
      </c>
      <c r="CV210" s="238">
        <v>44.7721795</v>
      </c>
      <c r="CW210" s="238">
        <v>-93.947625040000005</v>
      </c>
      <c r="CX210" s="238" t="s">
        <v>359</v>
      </c>
      <c r="CY210" s="238" t="s">
        <v>1734</v>
      </c>
    </row>
    <row r="211" spans="1:103" x14ac:dyDescent="0.25">
      <c r="A211" s="238">
        <v>513823</v>
      </c>
      <c r="B211" s="238">
        <v>2</v>
      </c>
      <c r="C211" s="238">
        <v>212</v>
      </c>
      <c r="D211" s="238">
        <v>130.001</v>
      </c>
      <c r="E211" s="238">
        <v>10</v>
      </c>
      <c r="G211" s="238" t="s">
        <v>1633</v>
      </c>
      <c r="H211" s="238" t="s">
        <v>354</v>
      </c>
      <c r="I211" s="238">
        <v>25</v>
      </c>
      <c r="K211" s="238">
        <v>17035778</v>
      </c>
      <c r="M211" s="238">
        <v>11</v>
      </c>
      <c r="N211" s="238">
        <v>2</v>
      </c>
      <c r="O211" s="238">
        <v>2017</v>
      </c>
      <c r="P211" s="238" t="s">
        <v>384</v>
      </c>
      <c r="Q211" s="238">
        <v>19</v>
      </c>
      <c r="R211" s="238" t="s">
        <v>356</v>
      </c>
      <c r="S211" s="238">
        <v>5</v>
      </c>
      <c r="T211" s="238">
        <v>0</v>
      </c>
      <c r="U211" s="238">
        <v>1</v>
      </c>
      <c r="W211" s="238">
        <v>16</v>
      </c>
      <c r="X211" s="238">
        <v>2</v>
      </c>
      <c r="Y211" s="238">
        <v>6</v>
      </c>
      <c r="Z211" s="238">
        <v>1</v>
      </c>
      <c r="AB211" s="238">
        <v>1</v>
      </c>
      <c r="AC211" s="238">
        <v>98</v>
      </c>
      <c r="AD211" s="238" t="s">
        <v>357</v>
      </c>
      <c r="AF211" s="238" t="s">
        <v>405</v>
      </c>
      <c r="AG211" s="238">
        <v>4</v>
      </c>
      <c r="AH211" s="238">
        <v>2</v>
      </c>
      <c r="AI211" s="238">
        <v>2</v>
      </c>
      <c r="AJ211" s="238">
        <v>4</v>
      </c>
      <c r="AK211" s="238">
        <v>21</v>
      </c>
      <c r="AL211" s="238">
        <v>62</v>
      </c>
      <c r="AM211" s="238" t="s">
        <v>354</v>
      </c>
      <c r="AN211" s="238">
        <v>5</v>
      </c>
      <c r="AO211" s="238">
        <v>1</v>
      </c>
      <c r="AS211" s="238">
        <v>14</v>
      </c>
      <c r="AT211" s="238">
        <v>9</v>
      </c>
      <c r="AU211" s="238">
        <v>65</v>
      </c>
      <c r="AV211" s="238">
        <v>11</v>
      </c>
      <c r="AW211" s="238">
        <v>21</v>
      </c>
      <c r="CT211" s="238">
        <v>425028.91272345401</v>
      </c>
      <c r="CU211" s="238">
        <v>4958073.3197279302</v>
      </c>
      <c r="CV211" s="238">
        <v>44.772123550000003</v>
      </c>
      <c r="CW211" s="238">
        <v>-93.94747658</v>
      </c>
      <c r="CX211" s="238" t="s">
        <v>359</v>
      </c>
      <c r="CY211" s="238" t="s">
        <v>1735</v>
      </c>
    </row>
    <row r="212" spans="1:103" x14ac:dyDescent="0.25">
      <c r="A212" s="238">
        <v>848192</v>
      </c>
      <c r="B212" s="238">
        <v>2</v>
      </c>
      <c r="C212" s="238">
        <v>212</v>
      </c>
      <c r="D212" s="238">
        <v>130.00399999999999</v>
      </c>
      <c r="E212" s="238">
        <v>10</v>
      </c>
      <c r="G212" s="238" t="s">
        <v>1633</v>
      </c>
      <c r="H212" s="238" t="s">
        <v>354</v>
      </c>
      <c r="I212" s="238">
        <v>25</v>
      </c>
      <c r="K212" s="238">
        <v>20031468</v>
      </c>
      <c r="L212" s="238">
        <v>202950065</v>
      </c>
      <c r="M212" s="238">
        <v>10</v>
      </c>
      <c r="N212" s="238">
        <v>21</v>
      </c>
      <c r="O212" s="238">
        <v>2020</v>
      </c>
      <c r="P212" s="238" t="s">
        <v>355</v>
      </c>
      <c r="Q212" s="238">
        <v>9</v>
      </c>
      <c r="R212" s="238" t="s">
        <v>369</v>
      </c>
      <c r="S212" s="238">
        <v>5</v>
      </c>
      <c r="T212" s="238">
        <v>0</v>
      </c>
      <c r="U212" s="238">
        <v>1</v>
      </c>
      <c r="W212" s="238">
        <v>61</v>
      </c>
      <c r="X212" s="238">
        <v>2</v>
      </c>
      <c r="Y212" s="238">
        <v>1</v>
      </c>
      <c r="Z212" s="238">
        <v>4</v>
      </c>
      <c r="AB212" s="238">
        <v>4</v>
      </c>
      <c r="AC212" s="238">
        <v>98</v>
      </c>
      <c r="AD212" s="238" t="s">
        <v>357</v>
      </c>
      <c r="AF212" s="238" t="s">
        <v>358</v>
      </c>
      <c r="AG212" s="238">
        <v>3</v>
      </c>
      <c r="AH212" s="238">
        <v>2</v>
      </c>
      <c r="AI212" s="238">
        <v>3</v>
      </c>
      <c r="AJ212" s="238">
        <v>3</v>
      </c>
      <c r="AK212" s="238">
        <v>21</v>
      </c>
      <c r="AL212" s="238">
        <v>31</v>
      </c>
      <c r="AM212" s="238" t="s">
        <v>354</v>
      </c>
      <c r="AN212" s="238">
        <v>5</v>
      </c>
      <c r="AO212" s="238">
        <v>71</v>
      </c>
      <c r="AS212" s="238">
        <v>12</v>
      </c>
      <c r="AT212" s="238">
        <v>98</v>
      </c>
      <c r="AU212" s="238">
        <v>50</v>
      </c>
      <c r="AV212" s="238">
        <v>13</v>
      </c>
      <c r="AW212" s="238">
        <v>24</v>
      </c>
      <c r="CT212" s="238">
        <v>425062.65907756798</v>
      </c>
      <c r="CU212" s="238">
        <v>4958048.0534723299</v>
      </c>
      <c r="CV212" s="238">
        <v>44.771899670000003</v>
      </c>
      <c r="CW212" s="238">
        <v>-93.947046439999994</v>
      </c>
      <c r="CX212" s="238" t="s">
        <v>359</v>
      </c>
      <c r="CY212" s="238" t="s">
        <v>1736</v>
      </c>
    </row>
    <row r="213" spans="1:103" x14ac:dyDescent="0.25">
      <c r="A213" s="238">
        <v>703251</v>
      </c>
      <c r="B213" s="238">
        <v>2</v>
      </c>
      <c r="C213" s="238">
        <v>212</v>
      </c>
      <c r="D213" s="238">
        <v>130.08600000000001</v>
      </c>
      <c r="E213" s="238">
        <v>10</v>
      </c>
      <c r="G213" s="238" t="s">
        <v>1633</v>
      </c>
      <c r="H213" s="238" t="s">
        <v>354</v>
      </c>
      <c r="I213" s="238">
        <v>25</v>
      </c>
      <c r="K213" s="238">
        <v>19010176</v>
      </c>
      <c r="M213" s="238">
        <v>4</v>
      </c>
      <c r="N213" s="238">
        <v>11</v>
      </c>
      <c r="O213" s="238">
        <v>2019</v>
      </c>
      <c r="P213" s="238" t="s">
        <v>384</v>
      </c>
      <c r="Q213" s="238">
        <v>18</v>
      </c>
      <c r="R213" s="238" t="s">
        <v>356</v>
      </c>
      <c r="S213" s="238">
        <v>5</v>
      </c>
      <c r="T213" s="238">
        <v>0</v>
      </c>
      <c r="U213" s="238">
        <v>1</v>
      </c>
      <c r="W213" s="238">
        <v>69</v>
      </c>
      <c r="X213" s="238">
        <v>2</v>
      </c>
      <c r="Y213" s="238">
        <v>1</v>
      </c>
      <c r="Z213" s="238">
        <v>3</v>
      </c>
      <c r="AB213" s="238">
        <v>4</v>
      </c>
      <c r="AC213" s="238">
        <v>98</v>
      </c>
      <c r="AD213" s="238" t="s">
        <v>357</v>
      </c>
      <c r="AF213" s="238" t="s">
        <v>405</v>
      </c>
      <c r="AG213" s="238">
        <v>3</v>
      </c>
      <c r="AH213" s="238">
        <v>2</v>
      </c>
      <c r="AI213" s="238">
        <v>2</v>
      </c>
      <c r="AJ213" s="238">
        <v>4</v>
      </c>
      <c r="AK213" s="238">
        <v>21</v>
      </c>
      <c r="AL213" s="238">
        <v>19</v>
      </c>
      <c r="AM213" s="238" t="s">
        <v>363</v>
      </c>
      <c r="AN213" s="238">
        <v>5</v>
      </c>
      <c r="AO213" s="238">
        <v>75</v>
      </c>
      <c r="AS213" s="238">
        <v>14</v>
      </c>
      <c r="AT213" s="238">
        <v>9</v>
      </c>
      <c r="AU213" s="238">
        <v>65</v>
      </c>
      <c r="AV213" s="238">
        <v>11</v>
      </c>
      <c r="AW213" s="238">
        <v>21</v>
      </c>
      <c r="CT213" s="238">
        <v>425201.30102151801</v>
      </c>
      <c r="CU213" s="238">
        <v>4958079.5396786798</v>
      </c>
      <c r="CV213" s="238">
        <v>44.772197589999998</v>
      </c>
      <c r="CW213" s="238">
        <v>-93.945299169999998</v>
      </c>
      <c r="CX213" s="238" t="s">
        <v>359</v>
      </c>
      <c r="CY213" s="238" t="s">
        <v>1737</v>
      </c>
    </row>
    <row r="214" spans="1:103" x14ac:dyDescent="0.25">
      <c r="A214" s="238">
        <v>868412</v>
      </c>
      <c r="B214" s="238">
        <v>2</v>
      </c>
      <c r="C214" s="238">
        <v>212</v>
      </c>
      <c r="D214" s="238">
        <v>130.08799999999999</v>
      </c>
      <c r="E214" s="238">
        <v>10</v>
      </c>
      <c r="G214" s="238" t="s">
        <v>1633</v>
      </c>
      <c r="H214" s="238" t="s">
        <v>354</v>
      </c>
      <c r="I214" s="238">
        <v>25</v>
      </c>
      <c r="K214" s="238">
        <v>20037096</v>
      </c>
      <c r="L214" s="238">
        <v>203510026</v>
      </c>
      <c r="M214" s="238">
        <v>12</v>
      </c>
      <c r="N214" s="238">
        <v>16</v>
      </c>
      <c r="O214" s="238">
        <v>2020</v>
      </c>
      <c r="P214" s="238" t="s">
        <v>355</v>
      </c>
      <c r="Q214" s="238">
        <v>11</v>
      </c>
      <c r="R214" s="238" t="s">
        <v>369</v>
      </c>
      <c r="S214" s="238">
        <v>5</v>
      </c>
      <c r="T214" s="238">
        <v>0</v>
      </c>
      <c r="U214" s="238">
        <v>2</v>
      </c>
      <c r="V214" s="238">
        <v>10</v>
      </c>
      <c r="W214" s="238">
        <v>10</v>
      </c>
      <c r="X214" s="238">
        <v>2</v>
      </c>
      <c r="Y214" s="238">
        <v>1</v>
      </c>
      <c r="Z214" s="238">
        <v>1</v>
      </c>
      <c r="AB214" s="238">
        <v>1</v>
      </c>
      <c r="AC214" s="238">
        <v>98</v>
      </c>
      <c r="AD214" s="238" t="s">
        <v>357</v>
      </c>
      <c r="AF214" s="238" t="s">
        <v>405</v>
      </c>
      <c r="AG214" s="238">
        <v>5</v>
      </c>
      <c r="AH214" s="238">
        <v>2</v>
      </c>
      <c r="AI214" s="238">
        <v>2</v>
      </c>
      <c r="AJ214" s="238">
        <v>3</v>
      </c>
      <c r="AK214" s="238">
        <v>21</v>
      </c>
      <c r="AL214" s="238">
        <v>71</v>
      </c>
      <c r="AM214" s="238" t="s">
        <v>363</v>
      </c>
      <c r="AN214" s="238">
        <v>5</v>
      </c>
      <c r="AO214" s="238">
        <v>1</v>
      </c>
      <c r="AS214" s="238">
        <v>11</v>
      </c>
      <c r="AT214" s="238">
        <v>9</v>
      </c>
      <c r="AV214" s="238">
        <v>11</v>
      </c>
      <c r="AW214" s="238">
        <v>21</v>
      </c>
      <c r="AX214" s="238">
        <v>2</v>
      </c>
      <c r="AY214" s="238">
        <v>2</v>
      </c>
      <c r="AZ214" s="238">
        <v>3</v>
      </c>
      <c r="BA214" s="238">
        <v>31</v>
      </c>
      <c r="BB214" s="238">
        <v>15</v>
      </c>
      <c r="BC214" s="238" t="s">
        <v>363</v>
      </c>
      <c r="BD214" s="238">
        <v>5</v>
      </c>
      <c r="BE214" s="238">
        <v>10</v>
      </c>
      <c r="BI214" s="238">
        <v>11</v>
      </c>
      <c r="BJ214" s="238">
        <v>9</v>
      </c>
      <c r="BL214" s="238">
        <v>11</v>
      </c>
      <c r="BM214" s="238">
        <v>21</v>
      </c>
      <c r="CT214" s="238">
        <v>425204.93995686999</v>
      </c>
      <c r="CU214" s="238">
        <v>4958062.5916982098</v>
      </c>
      <c r="CV214" s="238">
        <v>44.772045419999998</v>
      </c>
      <c r="CW214" s="238">
        <v>-93.945250700000003</v>
      </c>
      <c r="CX214" s="238" t="s">
        <v>359</v>
      </c>
      <c r="CY214" s="238" t="s">
        <v>1738</v>
      </c>
    </row>
    <row r="215" spans="1:103" x14ac:dyDescent="0.25">
      <c r="A215" s="238">
        <v>662687</v>
      </c>
      <c r="B215" s="238">
        <v>2</v>
      </c>
      <c r="C215" s="238">
        <v>212</v>
      </c>
      <c r="D215" s="238">
        <v>130.154</v>
      </c>
      <c r="E215" s="238">
        <v>10</v>
      </c>
      <c r="G215" s="238" t="s">
        <v>1633</v>
      </c>
      <c r="H215" s="238" t="s">
        <v>354</v>
      </c>
      <c r="I215" s="238">
        <v>25</v>
      </c>
      <c r="K215" s="238">
        <v>18036543</v>
      </c>
      <c r="M215" s="238">
        <v>11</v>
      </c>
      <c r="N215" s="238">
        <v>24</v>
      </c>
      <c r="O215" s="238">
        <v>2018</v>
      </c>
      <c r="P215" s="238" t="s">
        <v>364</v>
      </c>
      <c r="Q215" s="238">
        <v>19</v>
      </c>
      <c r="R215" s="238" t="s">
        <v>369</v>
      </c>
      <c r="S215" s="238">
        <v>5</v>
      </c>
      <c r="T215" s="238">
        <v>0</v>
      </c>
      <c r="U215" s="238">
        <v>1</v>
      </c>
      <c r="W215" s="238">
        <v>16</v>
      </c>
      <c r="X215" s="238">
        <v>2</v>
      </c>
      <c r="Y215" s="238">
        <v>6</v>
      </c>
      <c r="Z215" s="238">
        <v>1</v>
      </c>
      <c r="AB215" s="238">
        <v>1</v>
      </c>
      <c r="AC215" s="238">
        <v>98</v>
      </c>
      <c r="AD215" s="238" t="s">
        <v>357</v>
      </c>
      <c r="AF215" s="238" t="s">
        <v>358</v>
      </c>
      <c r="AG215" s="238">
        <v>4</v>
      </c>
      <c r="AH215" s="238">
        <v>2</v>
      </c>
      <c r="AI215" s="238">
        <v>2</v>
      </c>
      <c r="AJ215" s="238">
        <v>3</v>
      </c>
      <c r="AK215" s="238">
        <v>21</v>
      </c>
      <c r="AL215" s="238">
        <v>36</v>
      </c>
      <c r="AM215" s="238" t="s">
        <v>354</v>
      </c>
      <c r="AN215" s="238">
        <v>5</v>
      </c>
      <c r="AO215" s="238">
        <v>1</v>
      </c>
      <c r="AS215" s="238">
        <v>14</v>
      </c>
      <c r="AT215" s="238">
        <v>9</v>
      </c>
      <c r="AU215" s="238">
        <v>65</v>
      </c>
      <c r="AV215" s="238">
        <v>11</v>
      </c>
      <c r="AW215" s="238">
        <v>21</v>
      </c>
      <c r="CT215" s="238">
        <v>425304.02587016398</v>
      </c>
      <c r="CU215" s="238">
        <v>4958044.5701483097</v>
      </c>
      <c r="CV215" s="238">
        <v>44.771893570000003</v>
      </c>
      <c r="CW215" s="238">
        <v>-93.943995990000005</v>
      </c>
      <c r="CX215" s="238" t="s">
        <v>359</v>
      </c>
      <c r="CY215" s="238" t="s">
        <v>1739</v>
      </c>
    </row>
    <row r="216" spans="1:103" x14ac:dyDescent="0.25">
      <c r="A216" s="238">
        <v>365097</v>
      </c>
      <c r="B216" s="238">
        <v>2</v>
      </c>
      <c r="C216" s="238">
        <v>212</v>
      </c>
      <c r="D216" s="238">
        <v>130.18299999999999</v>
      </c>
      <c r="E216" s="238">
        <v>10</v>
      </c>
      <c r="G216" s="238" t="s">
        <v>1633</v>
      </c>
      <c r="H216" s="238" t="s">
        <v>354</v>
      </c>
      <c r="I216" s="238">
        <v>25</v>
      </c>
      <c r="K216" s="238">
        <v>16507169</v>
      </c>
      <c r="M216" s="238">
        <v>7</v>
      </c>
      <c r="N216" s="238">
        <v>2</v>
      </c>
      <c r="O216" s="238">
        <v>2016</v>
      </c>
      <c r="P216" s="238" t="s">
        <v>364</v>
      </c>
      <c r="Q216" s="238">
        <v>21</v>
      </c>
      <c r="R216" s="238" t="s">
        <v>369</v>
      </c>
      <c r="S216" s="238">
        <v>3</v>
      </c>
      <c r="T216" s="238">
        <v>0</v>
      </c>
      <c r="U216" s="238">
        <v>1</v>
      </c>
      <c r="W216" s="238">
        <v>62</v>
      </c>
      <c r="X216" s="238">
        <v>2</v>
      </c>
      <c r="Y216" s="238">
        <v>4</v>
      </c>
      <c r="Z216" s="238">
        <v>1</v>
      </c>
      <c r="AB216" s="238">
        <v>1</v>
      </c>
      <c r="AC216" s="238">
        <v>98</v>
      </c>
      <c r="AD216" s="238" t="s">
        <v>357</v>
      </c>
      <c r="AF216" s="238" t="s">
        <v>358</v>
      </c>
      <c r="AG216" s="238">
        <v>3</v>
      </c>
      <c r="AH216" s="238">
        <v>2</v>
      </c>
      <c r="AI216" s="238">
        <v>2</v>
      </c>
      <c r="AJ216" s="238">
        <v>3</v>
      </c>
      <c r="AK216" s="238">
        <v>21</v>
      </c>
      <c r="AL216" s="238">
        <v>24</v>
      </c>
      <c r="AM216" s="238" t="s">
        <v>354</v>
      </c>
      <c r="AN216" s="238">
        <v>9</v>
      </c>
      <c r="AO216" s="238">
        <v>62</v>
      </c>
      <c r="AP216" s="238">
        <v>90</v>
      </c>
      <c r="AS216" s="238">
        <v>15</v>
      </c>
      <c r="AT216" s="238">
        <v>9</v>
      </c>
      <c r="AU216" s="238">
        <v>65</v>
      </c>
      <c r="AV216" s="238">
        <v>11</v>
      </c>
      <c r="AW216" s="238">
        <v>21</v>
      </c>
      <c r="CT216" s="238">
        <v>425351.37583608599</v>
      </c>
      <c r="CU216" s="238">
        <v>4958042.0032173404</v>
      </c>
      <c r="CV216" s="238">
        <v>44.77187541</v>
      </c>
      <c r="CW216" s="238">
        <v>-93.943397289999993</v>
      </c>
      <c r="CX216" s="238" t="s">
        <v>359</v>
      </c>
      <c r="CY216" s="238" t="s">
        <v>1740</v>
      </c>
    </row>
    <row r="217" spans="1:103" x14ac:dyDescent="0.25">
      <c r="A217" s="238">
        <v>10775370</v>
      </c>
      <c r="B217" s="238">
        <v>2</v>
      </c>
      <c r="C217" s="238">
        <v>212</v>
      </c>
      <c r="D217" s="238">
        <v>130.19999999999999</v>
      </c>
      <c r="E217" s="238">
        <v>10</v>
      </c>
      <c r="G217" s="238" t="s">
        <v>1633</v>
      </c>
      <c r="H217" s="238" t="s">
        <v>354</v>
      </c>
      <c r="I217" s="238">
        <v>25</v>
      </c>
      <c r="K217" s="238">
        <v>12004691</v>
      </c>
      <c r="L217" s="238">
        <v>120520339</v>
      </c>
      <c r="M217" s="238">
        <v>2</v>
      </c>
      <c r="N217" s="238">
        <v>20</v>
      </c>
      <c r="O217" s="238">
        <v>2012</v>
      </c>
      <c r="P217" s="238" t="s">
        <v>361</v>
      </c>
      <c r="Q217" s="238">
        <v>18</v>
      </c>
      <c r="R217" s="238" t="s">
        <v>369</v>
      </c>
      <c r="S217" s="238">
        <v>5</v>
      </c>
      <c r="T217" s="238">
        <v>0</v>
      </c>
      <c r="U217" s="238">
        <v>1</v>
      </c>
      <c r="V217" s="238">
        <v>90</v>
      </c>
      <c r="W217" s="238">
        <v>54</v>
      </c>
      <c r="X217" s="238">
        <v>2</v>
      </c>
      <c r="Y217" s="238">
        <v>6</v>
      </c>
      <c r="Z217" s="238">
        <v>2</v>
      </c>
      <c r="AA217" s="238">
        <v>4</v>
      </c>
      <c r="AB217" s="238">
        <v>5</v>
      </c>
      <c r="AC217" s="238">
        <v>98</v>
      </c>
      <c r="AD217" s="238" t="s">
        <v>374</v>
      </c>
      <c r="AE217" s="238" t="s">
        <v>1741</v>
      </c>
      <c r="AF217" s="238" t="s">
        <v>358</v>
      </c>
      <c r="AG217" s="238">
        <v>3</v>
      </c>
      <c r="AH217" s="238">
        <v>2</v>
      </c>
      <c r="AI217" s="238">
        <v>2</v>
      </c>
      <c r="AJ217" s="238">
        <v>3</v>
      </c>
      <c r="AK217" s="238">
        <v>21</v>
      </c>
      <c r="AL217" s="238">
        <v>30</v>
      </c>
      <c r="AM217" s="238" t="s">
        <v>354</v>
      </c>
      <c r="AN217" s="238">
        <v>5</v>
      </c>
      <c r="AS217" s="238">
        <v>3</v>
      </c>
      <c r="AT217" s="238">
        <v>98</v>
      </c>
      <c r="AU217" s="238">
        <v>65</v>
      </c>
      <c r="AV217" s="238">
        <v>10</v>
      </c>
      <c r="AW217" s="238">
        <v>22</v>
      </c>
      <c r="CT217" s="238">
        <v>425378</v>
      </c>
      <c r="CU217" s="238">
        <v>4958041</v>
      </c>
      <c r="CV217" s="238">
        <v>44.771867299999997</v>
      </c>
      <c r="CW217" s="238">
        <v>-93.943066799999997</v>
      </c>
      <c r="CX217" s="238" t="s">
        <v>359</v>
      </c>
      <c r="CY217" s="238" t="s">
        <v>1742</v>
      </c>
    </row>
    <row r="218" spans="1:103" x14ac:dyDescent="0.25">
      <c r="A218" s="238">
        <v>10782727</v>
      </c>
      <c r="B218" s="238">
        <v>2</v>
      </c>
      <c r="C218" s="238">
        <v>212</v>
      </c>
      <c r="D218" s="238">
        <v>130.19999999999999</v>
      </c>
      <c r="E218" s="238">
        <v>10</v>
      </c>
      <c r="G218" s="238" t="s">
        <v>1633</v>
      </c>
      <c r="H218" s="238" t="s">
        <v>354</v>
      </c>
      <c r="I218" s="238">
        <v>25</v>
      </c>
      <c r="K218" s="238">
        <v>12038187</v>
      </c>
      <c r="L218" s="238">
        <v>123630027</v>
      </c>
      <c r="M218" s="238">
        <v>12</v>
      </c>
      <c r="N218" s="238">
        <v>28</v>
      </c>
      <c r="O218" s="238">
        <v>2012</v>
      </c>
      <c r="P218" s="238" t="s">
        <v>362</v>
      </c>
      <c r="Q218" s="238">
        <v>2</v>
      </c>
      <c r="R218" s="238" t="s">
        <v>369</v>
      </c>
      <c r="S218" s="238">
        <v>5</v>
      </c>
      <c r="T218" s="238">
        <v>0</v>
      </c>
      <c r="U218" s="238">
        <v>1</v>
      </c>
      <c r="V218" s="238">
        <v>4</v>
      </c>
      <c r="W218" s="238">
        <v>32</v>
      </c>
      <c r="X218" s="238">
        <v>4</v>
      </c>
      <c r="Y218" s="238">
        <v>4</v>
      </c>
      <c r="Z218" s="238">
        <v>2</v>
      </c>
      <c r="AA218" s="238">
        <v>90</v>
      </c>
      <c r="AB218" s="238">
        <v>3</v>
      </c>
      <c r="AC218" s="238">
        <v>98</v>
      </c>
      <c r="AD218" s="238">
        <v>212</v>
      </c>
      <c r="AE218" s="238" t="s">
        <v>1743</v>
      </c>
      <c r="AF218" s="238" t="s">
        <v>358</v>
      </c>
      <c r="AG218" s="238">
        <v>3</v>
      </c>
      <c r="AH218" s="238">
        <v>2</v>
      </c>
      <c r="AI218" s="238">
        <v>2</v>
      </c>
      <c r="AJ218" s="238">
        <v>3</v>
      </c>
      <c r="AK218" s="238">
        <v>21</v>
      </c>
      <c r="AL218" s="238">
        <v>33</v>
      </c>
      <c r="AM218" s="238" t="s">
        <v>354</v>
      </c>
      <c r="AN218" s="238">
        <v>5</v>
      </c>
      <c r="AO218" s="238">
        <v>3</v>
      </c>
      <c r="AS218" s="238">
        <v>4</v>
      </c>
      <c r="AT218" s="238">
        <v>98</v>
      </c>
      <c r="AU218" s="238">
        <v>65</v>
      </c>
      <c r="AV218" s="238">
        <v>10</v>
      </c>
      <c r="AW218" s="238">
        <v>20</v>
      </c>
      <c r="CT218" s="238">
        <v>425378</v>
      </c>
      <c r="CU218" s="238">
        <v>4958041</v>
      </c>
      <c r="CV218" s="238">
        <v>44.771867299999997</v>
      </c>
      <c r="CW218" s="238">
        <v>-93.943066799999997</v>
      </c>
      <c r="CX218" s="238" t="s">
        <v>359</v>
      </c>
      <c r="CY218" s="238" t="s">
        <v>1744</v>
      </c>
    </row>
    <row r="219" spans="1:103" x14ac:dyDescent="0.25">
      <c r="A219" s="238">
        <v>10938527</v>
      </c>
      <c r="B219" s="238">
        <v>2</v>
      </c>
      <c r="C219" s="238">
        <v>212</v>
      </c>
      <c r="D219" s="238">
        <v>130.19999999999999</v>
      </c>
      <c r="E219" s="238">
        <v>10</v>
      </c>
      <c r="G219" s="238" t="s">
        <v>1633</v>
      </c>
      <c r="H219" s="238" t="s">
        <v>354</v>
      </c>
      <c r="I219" s="238">
        <v>25</v>
      </c>
      <c r="K219" s="238">
        <v>14036185</v>
      </c>
      <c r="L219" s="238">
        <v>143110143</v>
      </c>
      <c r="M219" s="238">
        <v>11</v>
      </c>
      <c r="N219" s="238">
        <v>7</v>
      </c>
      <c r="O219" s="238">
        <v>2014</v>
      </c>
      <c r="P219" s="238" t="s">
        <v>362</v>
      </c>
      <c r="Q219" s="238">
        <v>17</v>
      </c>
      <c r="R219" s="238" t="s">
        <v>369</v>
      </c>
      <c r="S219" s="238">
        <v>5</v>
      </c>
      <c r="T219" s="238">
        <v>0</v>
      </c>
      <c r="U219" s="238">
        <v>1</v>
      </c>
      <c r="V219" s="238">
        <v>98</v>
      </c>
      <c r="W219" s="238">
        <v>16</v>
      </c>
      <c r="X219" s="238">
        <v>10</v>
      </c>
      <c r="Y219" s="238">
        <v>6</v>
      </c>
      <c r="Z219" s="238">
        <v>1</v>
      </c>
      <c r="AB219" s="238">
        <v>1</v>
      </c>
      <c r="AC219" s="238">
        <v>98</v>
      </c>
      <c r="AD219" s="238" t="s">
        <v>374</v>
      </c>
      <c r="AE219" s="238" t="s">
        <v>1745</v>
      </c>
      <c r="AF219" s="238" t="s">
        <v>358</v>
      </c>
      <c r="AG219" s="238">
        <v>4</v>
      </c>
      <c r="AH219" s="238">
        <v>2</v>
      </c>
      <c r="AI219" s="238">
        <v>4</v>
      </c>
      <c r="AJ219" s="238">
        <v>3</v>
      </c>
      <c r="AK219" s="238">
        <v>21</v>
      </c>
      <c r="AL219" s="238">
        <v>26</v>
      </c>
      <c r="AM219" s="238" t="s">
        <v>363</v>
      </c>
      <c r="AN219" s="238">
        <v>5</v>
      </c>
      <c r="AO219" s="238">
        <v>1</v>
      </c>
      <c r="AS219" s="238">
        <v>3</v>
      </c>
      <c r="AT219" s="238">
        <v>98</v>
      </c>
      <c r="AU219" s="238">
        <v>65</v>
      </c>
      <c r="AV219" s="238">
        <v>11</v>
      </c>
      <c r="AW219" s="238">
        <v>21</v>
      </c>
      <c r="CT219" s="238">
        <v>425378</v>
      </c>
      <c r="CU219" s="238">
        <v>4958041</v>
      </c>
      <c r="CV219" s="238">
        <v>44.771867299999997</v>
      </c>
      <c r="CW219" s="238">
        <v>-93.943066799999997</v>
      </c>
      <c r="CX219" s="238" t="s">
        <v>359</v>
      </c>
      <c r="CY219" s="238" t="s">
        <v>1746</v>
      </c>
    </row>
    <row r="220" spans="1:103" x14ac:dyDescent="0.25">
      <c r="A220" s="238">
        <v>11018544</v>
      </c>
      <c r="B220" s="238">
        <v>2</v>
      </c>
      <c r="C220" s="238">
        <v>212</v>
      </c>
      <c r="D220" s="238">
        <v>130.20099999999999</v>
      </c>
      <c r="E220" s="238">
        <v>10</v>
      </c>
      <c r="G220" s="238" t="s">
        <v>1633</v>
      </c>
      <c r="H220" s="238" t="s">
        <v>354</v>
      </c>
      <c r="I220" s="238">
        <v>25</v>
      </c>
      <c r="K220" s="238">
        <v>15009962</v>
      </c>
      <c r="L220" s="238">
        <v>150920086</v>
      </c>
      <c r="M220" s="238">
        <v>4</v>
      </c>
      <c r="N220" s="238">
        <v>2</v>
      </c>
      <c r="O220" s="238">
        <v>2015</v>
      </c>
      <c r="P220" s="238" t="s">
        <v>384</v>
      </c>
      <c r="Q220" s="238">
        <v>11</v>
      </c>
      <c r="R220" s="238" t="s">
        <v>356</v>
      </c>
      <c r="S220" s="238">
        <v>5</v>
      </c>
      <c r="T220" s="238">
        <v>0</v>
      </c>
      <c r="U220" s="238">
        <v>2</v>
      </c>
      <c r="V220" s="238">
        <v>10</v>
      </c>
      <c r="W220" s="238">
        <v>7</v>
      </c>
      <c r="X220" s="238">
        <v>4</v>
      </c>
      <c r="Y220" s="238">
        <v>1</v>
      </c>
      <c r="Z220" s="238">
        <v>1</v>
      </c>
      <c r="AB220" s="238">
        <v>1</v>
      </c>
      <c r="AC220" s="238">
        <v>98</v>
      </c>
      <c r="AD220" s="238" t="s">
        <v>374</v>
      </c>
      <c r="AE220" s="238" t="s">
        <v>1745</v>
      </c>
      <c r="AF220" s="238" t="s">
        <v>358</v>
      </c>
      <c r="AG220" s="238">
        <v>5</v>
      </c>
      <c r="AH220" s="238">
        <v>2</v>
      </c>
      <c r="AI220" s="238">
        <v>4</v>
      </c>
      <c r="AJ220" s="238">
        <v>4</v>
      </c>
      <c r="AK220" s="238">
        <v>28</v>
      </c>
      <c r="AL220" s="238">
        <v>77</v>
      </c>
      <c r="AM220" s="238" t="s">
        <v>354</v>
      </c>
      <c r="AN220" s="238">
        <v>5</v>
      </c>
      <c r="AO220" s="238">
        <v>9</v>
      </c>
      <c r="AS220" s="238">
        <v>4</v>
      </c>
      <c r="AT220" s="238">
        <v>22</v>
      </c>
      <c r="AU220" s="238">
        <v>65</v>
      </c>
      <c r="AV220" s="238">
        <v>11</v>
      </c>
      <c r="AW220" s="238">
        <v>21</v>
      </c>
      <c r="AX220" s="238">
        <v>2</v>
      </c>
      <c r="AY220" s="238">
        <v>1</v>
      </c>
      <c r="AZ220" s="238">
        <v>4</v>
      </c>
      <c r="BA220" s="238">
        <v>27</v>
      </c>
      <c r="BB220" s="238">
        <v>43</v>
      </c>
      <c r="BC220" s="238" t="s">
        <v>354</v>
      </c>
      <c r="BD220" s="238">
        <v>5</v>
      </c>
      <c r="BE220" s="238">
        <v>1</v>
      </c>
      <c r="BI220" s="238">
        <v>4</v>
      </c>
      <c r="BJ220" s="238">
        <v>22</v>
      </c>
      <c r="BK220" s="238">
        <v>65</v>
      </c>
      <c r="BL220" s="238">
        <v>11</v>
      </c>
      <c r="BM220" s="238">
        <v>21</v>
      </c>
      <c r="CT220" s="238">
        <v>425379</v>
      </c>
      <c r="CU220" s="238">
        <v>4958041</v>
      </c>
      <c r="CV220" s="238">
        <v>44.771866799999998</v>
      </c>
      <c r="CW220" s="238">
        <v>-93.943042300000002</v>
      </c>
      <c r="CX220" s="238" t="s">
        <v>359</v>
      </c>
      <c r="CY220" s="238" t="s">
        <v>1747</v>
      </c>
    </row>
    <row r="221" spans="1:103" x14ac:dyDescent="0.25">
      <c r="A221" s="238">
        <v>779399</v>
      </c>
      <c r="B221" s="238">
        <v>2</v>
      </c>
      <c r="C221" s="238">
        <v>212</v>
      </c>
      <c r="D221" s="238">
        <v>130.36099999999999</v>
      </c>
      <c r="E221" s="238">
        <v>10</v>
      </c>
      <c r="G221" s="238" t="s">
        <v>1633</v>
      </c>
      <c r="H221" s="238" t="s">
        <v>354</v>
      </c>
      <c r="I221" s="238">
        <v>25</v>
      </c>
      <c r="K221" s="238">
        <v>20001264</v>
      </c>
      <c r="L221" s="238">
        <v>200140117</v>
      </c>
      <c r="M221" s="238">
        <v>1</v>
      </c>
      <c r="N221" s="238">
        <v>14</v>
      </c>
      <c r="O221" s="238">
        <v>2020</v>
      </c>
      <c r="P221" s="238" t="s">
        <v>368</v>
      </c>
      <c r="Q221" s="238">
        <v>13</v>
      </c>
      <c r="R221" s="238" t="s">
        <v>369</v>
      </c>
      <c r="S221" s="238">
        <v>5</v>
      </c>
      <c r="T221" s="238">
        <v>0</v>
      </c>
      <c r="U221" s="238">
        <v>2</v>
      </c>
      <c r="V221" s="238">
        <v>12</v>
      </c>
      <c r="W221" s="238">
        <v>10</v>
      </c>
      <c r="X221" s="238">
        <v>2</v>
      </c>
      <c r="Y221" s="238">
        <v>1</v>
      </c>
      <c r="Z221" s="238">
        <v>1</v>
      </c>
      <c r="AB221" s="238">
        <v>1</v>
      </c>
      <c r="AC221" s="238">
        <v>98</v>
      </c>
      <c r="AD221" s="238" t="s">
        <v>357</v>
      </c>
      <c r="AF221" s="238" t="s">
        <v>358</v>
      </c>
      <c r="AG221" s="238">
        <v>7</v>
      </c>
      <c r="AH221" s="238">
        <v>2</v>
      </c>
      <c r="AI221" s="238">
        <v>3</v>
      </c>
      <c r="AJ221" s="238">
        <v>3</v>
      </c>
      <c r="AK221" s="238">
        <v>21</v>
      </c>
      <c r="AL221" s="238">
        <v>29</v>
      </c>
      <c r="AM221" s="238" t="s">
        <v>354</v>
      </c>
      <c r="AN221" s="238">
        <v>5</v>
      </c>
      <c r="AO221" s="238">
        <v>70</v>
      </c>
      <c r="AS221" s="238">
        <v>14</v>
      </c>
      <c r="AT221" s="238">
        <v>9</v>
      </c>
      <c r="AU221" s="238">
        <v>65</v>
      </c>
      <c r="AV221" s="238">
        <v>11</v>
      </c>
      <c r="AW221" s="238">
        <v>21</v>
      </c>
      <c r="AX221" s="238">
        <v>2</v>
      </c>
      <c r="AY221" s="238">
        <v>50</v>
      </c>
      <c r="AZ221" s="238">
        <v>3</v>
      </c>
      <c r="BA221" s="238">
        <v>21</v>
      </c>
      <c r="BB221" s="238">
        <v>62</v>
      </c>
      <c r="BC221" s="238" t="s">
        <v>354</v>
      </c>
      <c r="BD221" s="238">
        <v>5</v>
      </c>
      <c r="BE221" s="238">
        <v>1</v>
      </c>
      <c r="BI221" s="238">
        <v>14</v>
      </c>
      <c r="BJ221" s="238">
        <v>9</v>
      </c>
      <c r="BK221" s="238">
        <v>65</v>
      </c>
      <c r="BL221" s="238">
        <v>11</v>
      </c>
      <c r="BM221" s="238">
        <v>21</v>
      </c>
      <c r="CT221" s="238">
        <v>425636.954397553</v>
      </c>
      <c r="CU221" s="238">
        <v>4958030.88394487</v>
      </c>
      <c r="CV221" s="238">
        <v>44.77180508</v>
      </c>
      <c r="CW221" s="238">
        <v>-93.93978706</v>
      </c>
      <c r="CX221" s="238" t="s">
        <v>359</v>
      </c>
      <c r="CY221" s="238" t="s">
        <v>1748</v>
      </c>
    </row>
    <row r="222" spans="1:103" x14ac:dyDescent="0.25">
      <c r="A222" s="238">
        <v>10780094</v>
      </c>
      <c r="B222" s="238">
        <v>2</v>
      </c>
      <c r="C222" s="238">
        <v>212</v>
      </c>
      <c r="D222" s="238">
        <v>130.38499999999999</v>
      </c>
      <c r="E222" s="238">
        <v>10</v>
      </c>
      <c r="F222" s="238" t="s">
        <v>380</v>
      </c>
      <c r="H222" s="238" t="s">
        <v>354</v>
      </c>
      <c r="I222" s="238">
        <v>25</v>
      </c>
      <c r="K222" s="238">
        <v>12027408</v>
      </c>
      <c r="L222" s="238">
        <v>122570124</v>
      </c>
      <c r="M222" s="238">
        <v>9</v>
      </c>
      <c r="N222" s="238">
        <v>13</v>
      </c>
      <c r="O222" s="238">
        <v>2012</v>
      </c>
      <c r="P222" s="238" t="s">
        <v>384</v>
      </c>
      <c r="Q222" s="238">
        <v>6</v>
      </c>
      <c r="S222" s="238">
        <v>5</v>
      </c>
      <c r="T222" s="238">
        <v>0</v>
      </c>
      <c r="U222" s="238">
        <v>1</v>
      </c>
      <c r="V222" s="238">
        <v>8</v>
      </c>
      <c r="W222" s="238">
        <v>16</v>
      </c>
      <c r="X222" s="238">
        <v>2</v>
      </c>
      <c r="Y222" s="238">
        <v>6</v>
      </c>
      <c r="Z222" s="238">
        <v>2</v>
      </c>
      <c r="AA222" s="238">
        <v>2</v>
      </c>
      <c r="AB222" s="238">
        <v>1</v>
      </c>
      <c r="AC222" s="238">
        <v>98</v>
      </c>
      <c r="AD222" s="238" t="s">
        <v>404</v>
      </c>
      <c r="AE222" s="238" t="s">
        <v>1749</v>
      </c>
      <c r="AF222" s="238" t="s">
        <v>358</v>
      </c>
      <c r="AG222" s="238">
        <v>4</v>
      </c>
      <c r="AH222" s="238">
        <v>2</v>
      </c>
      <c r="AI222" s="238">
        <v>1</v>
      </c>
      <c r="AJ222" s="238">
        <v>3</v>
      </c>
      <c r="AK222" s="238">
        <v>21</v>
      </c>
      <c r="AL222" s="238">
        <v>51</v>
      </c>
      <c r="AM222" s="238" t="s">
        <v>354</v>
      </c>
      <c r="AN222" s="238">
        <v>5</v>
      </c>
      <c r="AO222" s="238">
        <v>1</v>
      </c>
      <c r="AP222" s="238">
        <v>1</v>
      </c>
      <c r="AS222" s="238">
        <v>3</v>
      </c>
      <c r="AT222" s="238">
        <v>98</v>
      </c>
      <c r="AU222" s="238">
        <v>65</v>
      </c>
      <c r="AV222" s="238">
        <v>11</v>
      </c>
      <c r="AW222" s="238">
        <v>20</v>
      </c>
      <c r="CT222" s="238">
        <v>425675</v>
      </c>
      <c r="CU222" s="238">
        <v>4958030</v>
      </c>
      <c r="CV222" s="238">
        <v>44.771798599999997</v>
      </c>
      <c r="CW222" s="238">
        <v>-93.939300200000005</v>
      </c>
      <c r="CX222" s="238" t="s">
        <v>359</v>
      </c>
      <c r="CY222" s="238" t="s">
        <v>1750</v>
      </c>
    </row>
    <row r="223" spans="1:103" x14ac:dyDescent="0.25">
      <c r="A223" s="238">
        <v>766389</v>
      </c>
      <c r="B223" s="238">
        <v>2</v>
      </c>
      <c r="C223" s="238">
        <v>212</v>
      </c>
      <c r="D223" s="238">
        <v>130.393</v>
      </c>
      <c r="E223" s="238">
        <v>10</v>
      </c>
      <c r="G223" s="238" t="s">
        <v>1633</v>
      </c>
      <c r="H223" s="238" t="s">
        <v>354</v>
      </c>
      <c r="I223" s="238">
        <v>25</v>
      </c>
      <c r="K223" s="238">
        <v>19035782</v>
      </c>
      <c r="M223" s="238">
        <v>11</v>
      </c>
      <c r="N223" s="238">
        <v>29</v>
      </c>
      <c r="O223" s="238">
        <v>2019</v>
      </c>
      <c r="P223" s="238" t="s">
        <v>362</v>
      </c>
      <c r="Q223" s="238">
        <v>23</v>
      </c>
      <c r="R223" s="238" t="s">
        <v>356</v>
      </c>
      <c r="S223" s="238">
        <v>3</v>
      </c>
      <c r="T223" s="238">
        <v>0</v>
      </c>
      <c r="U223" s="238">
        <v>1</v>
      </c>
      <c r="W223" s="238">
        <v>83</v>
      </c>
      <c r="X223" s="238">
        <v>2</v>
      </c>
      <c r="Y223" s="238">
        <v>6</v>
      </c>
      <c r="Z223" s="238">
        <v>4</v>
      </c>
      <c r="AB223" s="238">
        <v>3</v>
      </c>
      <c r="AC223" s="238">
        <v>98</v>
      </c>
      <c r="AD223" s="238" t="s">
        <v>357</v>
      </c>
      <c r="AF223" s="238" t="s">
        <v>405</v>
      </c>
      <c r="AG223" s="238">
        <v>3</v>
      </c>
      <c r="AH223" s="238">
        <v>2</v>
      </c>
      <c r="AI223" s="238">
        <v>2</v>
      </c>
      <c r="AJ223" s="238">
        <v>4</v>
      </c>
      <c r="AK223" s="238">
        <v>21</v>
      </c>
      <c r="AL223" s="238">
        <v>42</v>
      </c>
      <c r="AM223" s="238" t="s">
        <v>354</v>
      </c>
      <c r="AN223" s="238">
        <v>5</v>
      </c>
      <c r="AO223" s="238">
        <v>62</v>
      </c>
      <c r="AS223" s="238">
        <v>14</v>
      </c>
      <c r="AT223" s="238">
        <v>9</v>
      </c>
      <c r="AU223" s="238">
        <v>65</v>
      </c>
      <c r="AV223" s="238">
        <v>11</v>
      </c>
      <c r="AW223" s="238">
        <v>21</v>
      </c>
      <c r="CT223" s="238">
        <v>425696.34391622402</v>
      </c>
      <c r="CU223" s="238">
        <v>4958070.9172326</v>
      </c>
      <c r="CV223" s="238">
        <v>44.772171589999999</v>
      </c>
      <c r="CW223" s="238">
        <v>-93.939042439999994</v>
      </c>
      <c r="CX223" s="238" t="s">
        <v>359</v>
      </c>
      <c r="CY223" s="238" t="s">
        <v>1751</v>
      </c>
    </row>
    <row r="224" spans="1:103" x14ac:dyDescent="0.25">
      <c r="A224" s="238">
        <v>679977</v>
      </c>
      <c r="B224" s="238">
        <v>2</v>
      </c>
      <c r="C224" s="238">
        <v>212</v>
      </c>
      <c r="D224" s="238">
        <v>130.44300000000001</v>
      </c>
      <c r="E224" s="238">
        <v>10</v>
      </c>
      <c r="F224" s="238" t="s">
        <v>380</v>
      </c>
      <c r="H224" s="238" t="s">
        <v>354</v>
      </c>
      <c r="I224" s="238">
        <v>25</v>
      </c>
      <c r="K224" s="238">
        <v>19501233</v>
      </c>
      <c r="M224" s="238">
        <v>1</v>
      </c>
      <c r="N224" s="238">
        <v>27</v>
      </c>
      <c r="O224" s="238">
        <v>2019</v>
      </c>
      <c r="P224" s="238" t="s">
        <v>366</v>
      </c>
      <c r="Q224" s="238">
        <v>21</v>
      </c>
      <c r="R224" s="238" t="s">
        <v>369</v>
      </c>
      <c r="S224" s="238">
        <v>5</v>
      </c>
      <c r="T224" s="238">
        <v>0</v>
      </c>
      <c r="U224" s="238">
        <v>2</v>
      </c>
      <c r="V224" s="238">
        <v>10</v>
      </c>
      <c r="W224" s="238">
        <v>10</v>
      </c>
      <c r="X224" s="238">
        <v>2</v>
      </c>
      <c r="Y224" s="238">
        <v>6</v>
      </c>
      <c r="Z224" s="238">
        <v>4</v>
      </c>
      <c r="AB224" s="238">
        <v>3</v>
      </c>
      <c r="AC224" s="238">
        <v>98</v>
      </c>
      <c r="AD224" s="238" t="s">
        <v>1752</v>
      </c>
      <c r="AF224" s="238" t="s">
        <v>358</v>
      </c>
      <c r="AG224" s="238">
        <v>5</v>
      </c>
      <c r="AH224" s="238">
        <v>2</v>
      </c>
      <c r="AI224" s="238">
        <v>49</v>
      </c>
      <c r="AJ224" s="238">
        <v>3</v>
      </c>
      <c r="AK224" s="238">
        <v>21</v>
      </c>
      <c r="AL224" s="238">
        <v>46</v>
      </c>
      <c r="AM224" s="238" t="s">
        <v>354</v>
      </c>
      <c r="AN224" s="238">
        <v>5</v>
      </c>
      <c r="AO224" s="238">
        <v>1</v>
      </c>
      <c r="AS224" s="238">
        <v>14</v>
      </c>
      <c r="AT224" s="238">
        <v>9</v>
      </c>
      <c r="AU224" s="238">
        <v>60</v>
      </c>
      <c r="AV224" s="238">
        <v>11</v>
      </c>
      <c r="AW224" s="238">
        <v>21</v>
      </c>
      <c r="AX224" s="238">
        <v>1</v>
      </c>
      <c r="AZ224" s="238">
        <v>3</v>
      </c>
      <c r="BA224" s="238">
        <v>21</v>
      </c>
      <c r="BI224" s="238">
        <v>14</v>
      </c>
      <c r="BJ224" s="238">
        <v>9</v>
      </c>
      <c r="BK224" s="238">
        <v>60</v>
      </c>
      <c r="BL224" s="238">
        <v>11</v>
      </c>
      <c r="BM224" s="238">
        <v>21</v>
      </c>
      <c r="CT224" s="238">
        <v>425768.36000338802</v>
      </c>
      <c r="CU224" s="238">
        <v>4958027.1865210403</v>
      </c>
      <c r="CV224" s="238">
        <v>44.771785450000003</v>
      </c>
      <c r="CW224" s="238">
        <v>-93.938126060000002</v>
      </c>
      <c r="CX224" s="238" t="s">
        <v>359</v>
      </c>
      <c r="CY224" s="238" t="s">
        <v>1753</v>
      </c>
    </row>
    <row r="225" spans="1:103" x14ac:dyDescent="0.25">
      <c r="A225" s="238">
        <v>11024412</v>
      </c>
      <c r="B225" s="238">
        <v>2</v>
      </c>
      <c r="C225" s="238">
        <v>212</v>
      </c>
      <c r="D225" s="238">
        <v>130.447</v>
      </c>
      <c r="E225" s="238">
        <v>10</v>
      </c>
      <c r="F225" s="238" t="s">
        <v>380</v>
      </c>
      <c r="H225" s="238" t="s">
        <v>354</v>
      </c>
      <c r="I225" s="238">
        <v>25</v>
      </c>
      <c r="K225" s="238">
        <v>15041649</v>
      </c>
      <c r="L225" s="238">
        <v>153600114</v>
      </c>
      <c r="M225" s="238">
        <v>12</v>
      </c>
      <c r="N225" s="238">
        <v>26</v>
      </c>
      <c r="O225" s="238">
        <v>2015</v>
      </c>
      <c r="P225" s="238" t="s">
        <v>364</v>
      </c>
      <c r="Q225" s="238">
        <v>13</v>
      </c>
      <c r="R225" s="238" t="s">
        <v>356</v>
      </c>
      <c r="S225" s="238">
        <v>5</v>
      </c>
      <c r="T225" s="238">
        <v>0</v>
      </c>
      <c r="U225" s="238">
        <v>1</v>
      </c>
      <c r="V225" s="238">
        <v>90</v>
      </c>
      <c r="W225" s="238">
        <v>54</v>
      </c>
      <c r="X225" s="238">
        <v>2</v>
      </c>
      <c r="Y225" s="238">
        <v>1</v>
      </c>
      <c r="Z225" s="238">
        <v>4</v>
      </c>
      <c r="AB225" s="238">
        <v>3</v>
      </c>
      <c r="AC225" s="238">
        <v>98</v>
      </c>
      <c r="AD225" s="238" t="s">
        <v>1754</v>
      </c>
      <c r="AE225" s="238" t="s">
        <v>1745</v>
      </c>
      <c r="AF225" s="238" t="s">
        <v>358</v>
      </c>
      <c r="AG225" s="238">
        <v>3</v>
      </c>
      <c r="AH225" s="238">
        <v>2</v>
      </c>
      <c r="AI225" s="238">
        <v>2</v>
      </c>
      <c r="AJ225" s="238">
        <v>4</v>
      </c>
      <c r="AK225" s="238">
        <v>21</v>
      </c>
      <c r="AL225" s="238">
        <v>16</v>
      </c>
      <c r="AM225" s="238" t="s">
        <v>363</v>
      </c>
      <c r="AN225" s="238">
        <v>5</v>
      </c>
      <c r="AS225" s="238">
        <v>3</v>
      </c>
      <c r="AT225" s="238">
        <v>98</v>
      </c>
      <c r="AU225" s="238">
        <v>65</v>
      </c>
      <c r="AV225" s="238">
        <v>10</v>
      </c>
      <c r="AW225" s="238">
        <v>21</v>
      </c>
      <c r="CT225" s="238">
        <v>425775</v>
      </c>
      <c r="CU225" s="238">
        <v>4958026</v>
      </c>
      <c r="CV225" s="238">
        <v>44.771775599999998</v>
      </c>
      <c r="CW225" s="238">
        <v>-93.938039399999994</v>
      </c>
      <c r="CX225" s="238" t="s">
        <v>359</v>
      </c>
      <c r="CY225" s="238" t="s">
        <v>1755</v>
      </c>
    </row>
    <row r="226" spans="1:103" x14ac:dyDescent="0.25">
      <c r="A226" s="238">
        <v>660770</v>
      </c>
      <c r="B226" s="238">
        <v>2</v>
      </c>
      <c r="C226" s="238">
        <v>212</v>
      </c>
      <c r="D226" s="238">
        <v>130.56100000000001</v>
      </c>
      <c r="E226" s="238">
        <v>10</v>
      </c>
      <c r="G226" s="238" t="s">
        <v>1633</v>
      </c>
      <c r="H226" s="238" t="s">
        <v>354</v>
      </c>
      <c r="I226" s="238">
        <v>25</v>
      </c>
      <c r="K226" s="238">
        <v>18035745</v>
      </c>
      <c r="M226" s="238">
        <v>11</v>
      </c>
      <c r="N226" s="238">
        <v>16</v>
      </c>
      <c r="O226" s="238">
        <v>2018</v>
      </c>
      <c r="P226" s="238" t="s">
        <v>362</v>
      </c>
      <c r="Q226" s="238">
        <v>18</v>
      </c>
      <c r="R226" s="238" t="s">
        <v>356</v>
      </c>
      <c r="S226" s="238">
        <v>5</v>
      </c>
      <c r="T226" s="238">
        <v>0</v>
      </c>
      <c r="U226" s="238">
        <v>1</v>
      </c>
      <c r="W226" s="238">
        <v>83</v>
      </c>
      <c r="X226" s="238">
        <v>2</v>
      </c>
      <c r="Y226" s="238">
        <v>4</v>
      </c>
      <c r="Z226" s="238">
        <v>4</v>
      </c>
      <c r="AB226" s="238">
        <v>3</v>
      </c>
      <c r="AC226" s="238">
        <v>98</v>
      </c>
      <c r="AD226" s="238" t="s">
        <v>357</v>
      </c>
      <c r="AF226" s="238" t="s">
        <v>405</v>
      </c>
      <c r="AG226" s="238">
        <v>3</v>
      </c>
      <c r="AH226" s="238">
        <v>2</v>
      </c>
      <c r="AI226" s="238">
        <v>3</v>
      </c>
      <c r="AJ226" s="238">
        <v>4</v>
      </c>
      <c r="AK226" s="238">
        <v>21</v>
      </c>
      <c r="AL226" s="238">
        <v>17</v>
      </c>
      <c r="AM226" s="238" t="s">
        <v>354</v>
      </c>
      <c r="AN226" s="238">
        <v>5</v>
      </c>
      <c r="AO226" s="238">
        <v>1</v>
      </c>
      <c r="AS226" s="238">
        <v>14</v>
      </c>
      <c r="AT226" s="238">
        <v>9</v>
      </c>
      <c r="AU226" s="238">
        <v>65</v>
      </c>
      <c r="AV226" s="238">
        <v>13</v>
      </c>
      <c r="AW226" s="238">
        <v>21</v>
      </c>
      <c r="CT226" s="238">
        <v>425946.944267229</v>
      </c>
      <c r="CU226" s="238">
        <v>4958052.6983506</v>
      </c>
      <c r="CV226" s="238">
        <v>44.7720336</v>
      </c>
      <c r="CW226" s="238">
        <v>-93.935873150000006</v>
      </c>
      <c r="CX226" s="238" t="s">
        <v>359</v>
      </c>
      <c r="CY226" s="238" t="s">
        <v>1756</v>
      </c>
    </row>
    <row r="227" spans="1:103" x14ac:dyDescent="0.25">
      <c r="A227" s="238">
        <v>11021296</v>
      </c>
      <c r="B227" s="238">
        <v>2</v>
      </c>
      <c r="C227" s="238">
        <v>212</v>
      </c>
      <c r="D227" s="238">
        <v>130.58600000000001</v>
      </c>
      <c r="E227" s="238">
        <v>10</v>
      </c>
      <c r="F227" s="238" t="s">
        <v>380</v>
      </c>
      <c r="H227" s="238" t="s">
        <v>354</v>
      </c>
      <c r="I227" s="238">
        <v>25</v>
      </c>
      <c r="L227" s="238">
        <v>152320043</v>
      </c>
      <c r="M227" s="238">
        <v>7</v>
      </c>
      <c r="N227" s="238">
        <v>25</v>
      </c>
      <c r="O227" s="238">
        <v>2015</v>
      </c>
      <c r="P227" s="238" t="s">
        <v>364</v>
      </c>
      <c r="Q227" s="238">
        <v>15</v>
      </c>
      <c r="S227" s="238">
        <v>5</v>
      </c>
      <c r="T227" s="238">
        <v>0</v>
      </c>
      <c r="U227" s="238">
        <v>2</v>
      </c>
      <c r="V227" s="238">
        <v>10</v>
      </c>
      <c r="W227" s="238">
        <v>10</v>
      </c>
      <c r="Y227" s="238">
        <v>1</v>
      </c>
      <c r="Z227" s="238">
        <v>1</v>
      </c>
      <c r="AB227" s="238">
        <v>1</v>
      </c>
      <c r="AC227" s="238">
        <v>98</v>
      </c>
      <c r="AF227" s="238" t="s">
        <v>358</v>
      </c>
      <c r="AG227" s="238">
        <v>5</v>
      </c>
      <c r="AH227" s="238">
        <v>2</v>
      </c>
      <c r="AI227" s="238">
        <v>2</v>
      </c>
      <c r="AJ227" s="238">
        <v>4</v>
      </c>
      <c r="AK227" s="238">
        <v>28</v>
      </c>
      <c r="AL227" s="238">
        <v>58</v>
      </c>
      <c r="AM227" s="238" t="s">
        <v>354</v>
      </c>
      <c r="AT227" s="238">
        <v>98</v>
      </c>
      <c r="AU227" s="238">
        <v>55</v>
      </c>
      <c r="AX227" s="238">
        <v>2</v>
      </c>
      <c r="AY227" s="238">
        <v>3</v>
      </c>
      <c r="AZ227" s="238">
        <v>4</v>
      </c>
      <c r="BA227" s="238">
        <v>21</v>
      </c>
      <c r="BB227" s="238">
        <v>35</v>
      </c>
      <c r="BC227" s="238" t="s">
        <v>363</v>
      </c>
      <c r="BJ227" s="238">
        <v>98</v>
      </c>
      <c r="BK227" s="238">
        <v>55</v>
      </c>
      <c r="CT227" s="238">
        <v>425999</v>
      </c>
      <c r="CU227" s="238">
        <v>4958023</v>
      </c>
      <c r="CV227" s="238">
        <v>44.771775400000003</v>
      </c>
      <c r="CW227" s="238">
        <v>-93.935214900000005</v>
      </c>
      <c r="CX227" s="238" t="s">
        <v>359</v>
      </c>
    </row>
    <row r="228" spans="1:103" x14ac:dyDescent="0.25">
      <c r="A228" s="238">
        <v>10775541</v>
      </c>
      <c r="B228" s="238">
        <v>2</v>
      </c>
      <c r="C228" s="238">
        <v>212</v>
      </c>
      <c r="D228" s="238">
        <v>130.614</v>
      </c>
      <c r="E228" s="238">
        <v>10</v>
      </c>
      <c r="F228" s="238" t="s">
        <v>380</v>
      </c>
      <c r="H228" s="238" t="s">
        <v>354</v>
      </c>
      <c r="I228" s="238">
        <v>25</v>
      </c>
      <c r="K228" s="238">
        <v>12005094</v>
      </c>
      <c r="L228" s="238">
        <v>120550093</v>
      </c>
      <c r="M228" s="238">
        <v>2</v>
      </c>
      <c r="N228" s="238">
        <v>24</v>
      </c>
      <c r="O228" s="238">
        <v>2012</v>
      </c>
      <c r="P228" s="238" t="s">
        <v>362</v>
      </c>
      <c r="Q228" s="238">
        <v>2</v>
      </c>
      <c r="S228" s="238">
        <v>5</v>
      </c>
      <c r="T228" s="238">
        <v>0</v>
      </c>
      <c r="U228" s="238">
        <v>1</v>
      </c>
      <c r="V228" s="238">
        <v>7</v>
      </c>
      <c r="W228" s="238">
        <v>32</v>
      </c>
      <c r="X228" s="238">
        <v>2</v>
      </c>
      <c r="Y228" s="238">
        <v>6</v>
      </c>
      <c r="Z228" s="238">
        <v>4</v>
      </c>
      <c r="AB228" s="238">
        <v>5</v>
      </c>
      <c r="AC228" s="238">
        <v>98</v>
      </c>
      <c r="AD228" s="238">
        <v>212</v>
      </c>
      <c r="AE228" s="238">
        <v>33</v>
      </c>
      <c r="AF228" s="238" t="s">
        <v>358</v>
      </c>
      <c r="AG228" s="238">
        <v>3</v>
      </c>
      <c r="AH228" s="238">
        <v>2</v>
      </c>
      <c r="AI228" s="238">
        <v>2</v>
      </c>
      <c r="AJ228" s="238">
        <v>4</v>
      </c>
      <c r="AK228" s="238">
        <v>21</v>
      </c>
      <c r="AL228" s="238">
        <v>45</v>
      </c>
      <c r="AM228" s="238" t="s">
        <v>363</v>
      </c>
      <c r="AN228" s="238">
        <v>5</v>
      </c>
      <c r="AS228" s="238">
        <v>3</v>
      </c>
      <c r="AT228" s="238">
        <v>98</v>
      </c>
      <c r="AU228" s="238">
        <v>65</v>
      </c>
      <c r="AV228" s="238">
        <v>11</v>
      </c>
      <c r="AW228" s="238">
        <v>21</v>
      </c>
      <c r="CT228" s="238">
        <v>426043</v>
      </c>
      <c r="CU228" s="238">
        <v>4958024</v>
      </c>
      <c r="CV228" s="238">
        <v>44.7717849</v>
      </c>
      <c r="CW228" s="238">
        <v>-93.934653499999996</v>
      </c>
      <c r="CX228" s="238" t="s">
        <v>359</v>
      </c>
      <c r="CY228" s="238" t="s">
        <v>1757</v>
      </c>
    </row>
    <row r="229" spans="1:103" x14ac:dyDescent="0.25">
      <c r="A229" s="238">
        <v>489013</v>
      </c>
      <c r="B229" s="238">
        <v>2</v>
      </c>
      <c r="C229" s="238">
        <v>212</v>
      </c>
      <c r="D229" s="238">
        <v>130.619</v>
      </c>
      <c r="E229" s="238">
        <v>10</v>
      </c>
      <c r="G229" s="238" t="s">
        <v>1633</v>
      </c>
      <c r="H229" s="238" t="s">
        <v>354</v>
      </c>
      <c r="I229" s="238">
        <v>25</v>
      </c>
      <c r="K229" s="238">
        <v>17508121</v>
      </c>
      <c r="M229" s="238">
        <v>7</v>
      </c>
      <c r="N229" s="238">
        <v>22</v>
      </c>
      <c r="O229" s="238">
        <v>2017</v>
      </c>
      <c r="P229" s="238" t="s">
        <v>364</v>
      </c>
      <c r="Q229" s="238">
        <v>18</v>
      </c>
      <c r="R229" s="238" t="s">
        <v>356</v>
      </c>
      <c r="S229" s="238">
        <v>2</v>
      </c>
      <c r="T229" s="238">
        <v>0</v>
      </c>
      <c r="U229" s="238">
        <v>2</v>
      </c>
      <c r="V229" s="238">
        <v>12</v>
      </c>
      <c r="W229" s="238">
        <v>10</v>
      </c>
      <c r="X229" s="238">
        <v>27</v>
      </c>
      <c r="Y229" s="238">
        <v>1</v>
      </c>
      <c r="Z229" s="238">
        <v>1</v>
      </c>
      <c r="AB229" s="238">
        <v>1</v>
      </c>
      <c r="AC229" s="238">
        <v>98</v>
      </c>
      <c r="AD229" s="238" t="s">
        <v>357</v>
      </c>
      <c r="AF229" s="238" t="s">
        <v>405</v>
      </c>
      <c r="AG229" s="238">
        <v>7</v>
      </c>
      <c r="AH229" s="238">
        <v>2</v>
      </c>
      <c r="AI229" s="238">
        <v>31</v>
      </c>
      <c r="AJ229" s="238">
        <v>4</v>
      </c>
      <c r="AK229" s="238">
        <v>32</v>
      </c>
      <c r="AL229" s="238">
        <v>59</v>
      </c>
      <c r="AM229" s="238" t="s">
        <v>354</v>
      </c>
      <c r="AN229" s="238">
        <v>5</v>
      </c>
      <c r="AO229" s="238">
        <v>70</v>
      </c>
      <c r="AS229" s="238">
        <v>14</v>
      </c>
      <c r="AT229" s="238">
        <v>22</v>
      </c>
      <c r="AV229" s="238">
        <v>13</v>
      </c>
      <c r="AW229" s="238">
        <v>21</v>
      </c>
      <c r="AX229" s="238">
        <v>2</v>
      </c>
      <c r="AY229" s="238">
        <v>3</v>
      </c>
      <c r="AZ229" s="238">
        <v>4</v>
      </c>
      <c r="BA229" s="238">
        <v>21</v>
      </c>
      <c r="BB229" s="238">
        <v>62</v>
      </c>
      <c r="BC229" s="238" t="s">
        <v>354</v>
      </c>
      <c r="BD229" s="238">
        <v>5</v>
      </c>
      <c r="BE229" s="238">
        <v>1</v>
      </c>
      <c r="BI229" s="238">
        <v>14</v>
      </c>
      <c r="BJ229" s="238">
        <v>22</v>
      </c>
      <c r="BK229" s="238">
        <v>50</v>
      </c>
      <c r="BL229" s="238">
        <v>13</v>
      </c>
      <c r="BM229" s="238">
        <v>21</v>
      </c>
      <c r="CT229" s="238">
        <v>426022.36051138898</v>
      </c>
      <c r="CU229" s="238">
        <v>4958061.0532554397</v>
      </c>
      <c r="CV229" s="238">
        <v>44.772116609999998</v>
      </c>
      <c r="CW229" s="238">
        <v>-93.93492139</v>
      </c>
      <c r="CX229" s="238" t="s">
        <v>359</v>
      </c>
      <c r="CY229" s="238" t="s">
        <v>1758</v>
      </c>
    </row>
    <row r="230" spans="1:103" x14ac:dyDescent="0.25">
      <c r="A230" s="238">
        <v>360608</v>
      </c>
      <c r="B230" s="238">
        <v>2</v>
      </c>
      <c r="C230" s="238">
        <v>212</v>
      </c>
      <c r="D230" s="238">
        <v>130.66800000000001</v>
      </c>
      <c r="E230" s="238">
        <v>10</v>
      </c>
      <c r="F230" s="238" t="s">
        <v>380</v>
      </c>
      <c r="H230" s="238" t="s">
        <v>354</v>
      </c>
      <c r="I230" s="238">
        <v>25</v>
      </c>
      <c r="K230" s="238">
        <v>16507061</v>
      </c>
      <c r="M230" s="238">
        <v>6</v>
      </c>
      <c r="N230" s="238">
        <v>30</v>
      </c>
      <c r="O230" s="238">
        <v>2016</v>
      </c>
      <c r="P230" s="238" t="s">
        <v>384</v>
      </c>
      <c r="Q230" s="238">
        <v>13</v>
      </c>
      <c r="R230" s="238" t="s">
        <v>369</v>
      </c>
      <c r="S230" s="238">
        <v>5</v>
      </c>
      <c r="T230" s="238">
        <v>0</v>
      </c>
      <c r="U230" s="238">
        <v>2</v>
      </c>
      <c r="V230" s="238">
        <v>5</v>
      </c>
      <c r="W230" s="238">
        <v>10</v>
      </c>
      <c r="X230" s="238">
        <v>3</v>
      </c>
      <c r="Y230" s="238">
        <v>1</v>
      </c>
      <c r="Z230" s="238">
        <v>2</v>
      </c>
      <c r="AB230" s="238">
        <v>1</v>
      </c>
      <c r="AC230" s="238">
        <v>98</v>
      </c>
      <c r="AD230" s="238" t="s">
        <v>357</v>
      </c>
      <c r="AF230" s="238" t="s">
        <v>358</v>
      </c>
      <c r="AG230" s="238">
        <v>10</v>
      </c>
      <c r="AH230" s="238">
        <v>2</v>
      </c>
      <c r="AI230" s="238">
        <v>2</v>
      </c>
      <c r="AJ230" s="238">
        <v>3</v>
      </c>
      <c r="AK230" s="238">
        <v>21</v>
      </c>
      <c r="AL230" s="238">
        <v>24</v>
      </c>
      <c r="AM230" s="238" t="s">
        <v>354</v>
      </c>
      <c r="AN230" s="238">
        <v>5</v>
      </c>
      <c r="AO230" s="238">
        <v>63</v>
      </c>
      <c r="AS230" s="238">
        <v>14</v>
      </c>
      <c r="AT230" s="238">
        <v>20</v>
      </c>
      <c r="AU230" s="238">
        <v>55</v>
      </c>
      <c r="AV230" s="238">
        <v>11</v>
      </c>
      <c r="AW230" s="238">
        <v>21</v>
      </c>
      <c r="AX230" s="238">
        <v>2</v>
      </c>
      <c r="AY230" s="238">
        <v>2</v>
      </c>
      <c r="AZ230" s="238">
        <v>2</v>
      </c>
      <c r="BA230" s="238">
        <v>21</v>
      </c>
      <c r="BB230" s="238">
        <v>22</v>
      </c>
      <c r="BC230" s="238" t="s">
        <v>363</v>
      </c>
      <c r="BD230" s="238">
        <v>5</v>
      </c>
      <c r="BE230" s="238">
        <v>1</v>
      </c>
      <c r="BI230" s="238">
        <v>14</v>
      </c>
      <c r="BJ230" s="238">
        <v>20</v>
      </c>
      <c r="BK230" s="238">
        <v>30</v>
      </c>
      <c r="BL230" s="238">
        <v>11</v>
      </c>
      <c r="BM230" s="238">
        <v>21</v>
      </c>
      <c r="CT230" s="238">
        <v>426132.42739818897</v>
      </c>
      <c r="CU230" s="238">
        <v>4958018.7198374402</v>
      </c>
      <c r="CV230" s="238">
        <v>44.77174694</v>
      </c>
      <c r="CW230" s="238">
        <v>-93.933524430000006</v>
      </c>
      <c r="CX230" s="238" t="s">
        <v>359</v>
      </c>
      <c r="CY230" s="238" t="s">
        <v>1759</v>
      </c>
    </row>
    <row r="231" spans="1:103" x14ac:dyDescent="0.25">
      <c r="A231" s="238">
        <v>588302</v>
      </c>
      <c r="B231" s="238">
        <v>2</v>
      </c>
      <c r="C231" s="238">
        <v>212</v>
      </c>
      <c r="D231" s="238">
        <v>130.79499999999999</v>
      </c>
      <c r="E231" s="238">
        <v>10</v>
      </c>
      <c r="F231" s="238" t="s">
        <v>380</v>
      </c>
      <c r="H231" s="238" t="s">
        <v>354</v>
      </c>
      <c r="I231" s="238">
        <v>25</v>
      </c>
      <c r="K231" s="238">
        <v>18009766</v>
      </c>
      <c r="M231" s="238">
        <v>4</v>
      </c>
      <c r="N231" s="238">
        <v>4</v>
      </c>
      <c r="O231" s="238">
        <v>2018</v>
      </c>
      <c r="P231" s="238" t="s">
        <v>355</v>
      </c>
      <c r="Q231" s="238">
        <v>8</v>
      </c>
      <c r="R231" s="238" t="s">
        <v>369</v>
      </c>
      <c r="S231" s="238">
        <v>5</v>
      </c>
      <c r="T231" s="238">
        <v>0</v>
      </c>
      <c r="U231" s="238">
        <v>1</v>
      </c>
      <c r="W231" s="238">
        <v>32</v>
      </c>
      <c r="X231" s="238">
        <v>2</v>
      </c>
      <c r="Y231" s="238">
        <v>1</v>
      </c>
      <c r="Z231" s="238">
        <v>4</v>
      </c>
      <c r="AB231" s="238">
        <v>5</v>
      </c>
      <c r="AC231" s="238">
        <v>98</v>
      </c>
      <c r="AD231" s="238" t="s">
        <v>357</v>
      </c>
      <c r="AF231" s="238" t="s">
        <v>358</v>
      </c>
      <c r="AG231" s="238">
        <v>3</v>
      </c>
      <c r="AH231" s="238">
        <v>2</v>
      </c>
      <c r="AI231" s="238">
        <v>4</v>
      </c>
      <c r="AJ231" s="238">
        <v>3</v>
      </c>
      <c r="AK231" s="238">
        <v>26</v>
      </c>
      <c r="AL231" s="238">
        <v>28</v>
      </c>
      <c r="AM231" s="238" t="s">
        <v>363</v>
      </c>
      <c r="AN231" s="238">
        <v>5</v>
      </c>
      <c r="AO231" s="238">
        <v>71</v>
      </c>
      <c r="AS231" s="238">
        <v>14</v>
      </c>
      <c r="AT231" s="238">
        <v>98</v>
      </c>
      <c r="AU231" s="238">
        <v>50</v>
      </c>
      <c r="AV231" s="238">
        <v>11</v>
      </c>
      <c r="AW231" s="238">
        <v>21</v>
      </c>
      <c r="CT231" s="238">
        <v>426332.614812596</v>
      </c>
      <c r="CU231" s="238">
        <v>4958048.8316746904</v>
      </c>
      <c r="CV231" s="238">
        <v>44.772038629999997</v>
      </c>
      <c r="CW231" s="238">
        <v>-93.930999180000001</v>
      </c>
      <c r="CX231" s="238" t="s">
        <v>359</v>
      </c>
      <c r="CY231" s="238" t="s">
        <v>1760</v>
      </c>
    </row>
    <row r="232" spans="1:103" x14ac:dyDescent="0.25">
      <c r="A232" s="238">
        <v>10714921</v>
      </c>
      <c r="B232" s="238">
        <v>2</v>
      </c>
      <c r="C232" s="238">
        <v>212</v>
      </c>
      <c r="D232" s="238">
        <v>130.79900000000001</v>
      </c>
      <c r="E232" s="238">
        <v>10</v>
      </c>
      <c r="F232" s="238" t="s">
        <v>380</v>
      </c>
      <c r="H232" s="238" t="s">
        <v>354</v>
      </c>
      <c r="I232" s="238">
        <v>25</v>
      </c>
      <c r="L232" s="238">
        <v>113410134</v>
      </c>
      <c r="M232" s="238">
        <v>11</v>
      </c>
      <c r="N232" s="238">
        <v>4</v>
      </c>
      <c r="O232" s="238">
        <v>2011</v>
      </c>
      <c r="P232" s="238" t="s">
        <v>362</v>
      </c>
      <c r="Q232" s="238">
        <v>6</v>
      </c>
      <c r="S232" s="238">
        <v>5</v>
      </c>
      <c r="T232" s="238">
        <v>0</v>
      </c>
      <c r="U232" s="238">
        <v>1</v>
      </c>
      <c r="V232" s="238">
        <v>8</v>
      </c>
      <c r="W232" s="238">
        <v>16</v>
      </c>
      <c r="Y232" s="238">
        <v>2</v>
      </c>
      <c r="Z232" s="238">
        <v>1</v>
      </c>
      <c r="AB232" s="238">
        <v>1</v>
      </c>
      <c r="AC232" s="238">
        <v>98</v>
      </c>
      <c r="AF232" s="238" t="s">
        <v>358</v>
      </c>
      <c r="AG232" s="238">
        <v>4</v>
      </c>
      <c r="AH232" s="238">
        <v>2</v>
      </c>
      <c r="AI232" s="238">
        <v>1</v>
      </c>
      <c r="AK232" s="238">
        <v>21</v>
      </c>
      <c r="AL232" s="238">
        <v>54</v>
      </c>
      <c r="AM232" s="238" t="s">
        <v>363</v>
      </c>
      <c r="AT232" s="238">
        <v>98</v>
      </c>
      <c r="AU232" s="238">
        <v>55</v>
      </c>
      <c r="CT232" s="238">
        <v>426339</v>
      </c>
      <c r="CU232" s="238">
        <v>4958051</v>
      </c>
      <c r="CV232" s="238">
        <v>44.7720597</v>
      </c>
      <c r="CW232" s="238">
        <v>-93.930920900000004</v>
      </c>
      <c r="CX232" s="238" t="s">
        <v>359</v>
      </c>
    </row>
    <row r="233" spans="1:103" x14ac:dyDescent="0.25">
      <c r="A233" s="238">
        <v>354763</v>
      </c>
      <c r="B233" s="238">
        <v>2</v>
      </c>
      <c r="C233" s="238">
        <v>212</v>
      </c>
      <c r="D233" s="238">
        <v>130.84899999999999</v>
      </c>
      <c r="E233" s="238">
        <v>10</v>
      </c>
      <c r="F233" s="238" t="s">
        <v>380</v>
      </c>
      <c r="H233" s="238" t="s">
        <v>354</v>
      </c>
      <c r="I233" s="238">
        <v>25</v>
      </c>
      <c r="K233" s="238">
        <v>16506036</v>
      </c>
      <c r="M233" s="238">
        <v>6</v>
      </c>
      <c r="N233" s="238">
        <v>6</v>
      </c>
      <c r="O233" s="238">
        <v>2016</v>
      </c>
      <c r="P233" s="238" t="s">
        <v>361</v>
      </c>
      <c r="Q233" s="238">
        <v>10</v>
      </c>
      <c r="R233" s="238" t="s">
        <v>369</v>
      </c>
      <c r="S233" s="238">
        <v>4</v>
      </c>
      <c r="T233" s="238">
        <v>0</v>
      </c>
      <c r="U233" s="238">
        <v>2</v>
      </c>
      <c r="V233" s="238">
        <v>12</v>
      </c>
      <c r="W233" s="238">
        <v>10</v>
      </c>
      <c r="X233" s="238">
        <v>2</v>
      </c>
      <c r="Y233" s="238">
        <v>1</v>
      </c>
      <c r="Z233" s="238">
        <v>1</v>
      </c>
      <c r="AB233" s="238">
        <v>1</v>
      </c>
      <c r="AC233" s="238">
        <v>98</v>
      </c>
      <c r="AD233" s="238" t="s">
        <v>357</v>
      </c>
      <c r="AF233" s="238" t="s">
        <v>358</v>
      </c>
      <c r="AG233" s="238">
        <v>7</v>
      </c>
      <c r="AH233" s="238">
        <v>2</v>
      </c>
      <c r="AI233" s="238">
        <v>2</v>
      </c>
      <c r="AJ233" s="238">
        <v>3</v>
      </c>
      <c r="AK233" s="238">
        <v>34</v>
      </c>
      <c r="AL233" s="238">
        <v>68</v>
      </c>
      <c r="AM233" s="238" t="s">
        <v>354</v>
      </c>
      <c r="AN233" s="238">
        <v>5</v>
      </c>
      <c r="AO233" s="238">
        <v>1</v>
      </c>
      <c r="AS233" s="238">
        <v>14</v>
      </c>
      <c r="AT233" s="238">
        <v>20</v>
      </c>
      <c r="AU233" s="238">
        <v>55</v>
      </c>
      <c r="AV233" s="238">
        <v>11</v>
      </c>
      <c r="AW233" s="238">
        <v>21</v>
      </c>
      <c r="AX233" s="238">
        <v>2</v>
      </c>
      <c r="AY233" s="238">
        <v>3</v>
      </c>
      <c r="AZ233" s="238">
        <v>3</v>
      </c>
      <c r="BA233" s="238">
        <v>21</v>
      </c>
      <c r="BB233" s="238">
        <v>46</v>
      </c>
      <c r="BC233" s="238" t="s">
        <v>354</v>
      </c>
      <c r="BD233" s="238">
        <v>5</v>
      </c>
      <c r="BE233" s="238">
        <v>4</v>
      </c>
      <c r="BI233" s="238">
        <v>14</v>
      </c>
      <c r="BJ233" s="238">
        <v>20</v>
      </c>
      <c r="BK233" s="238">
        <v>55</v>
      </c>
      <c r="BL233" s="238">
        <v>11</v>
      </c>
      <c r="BM233" s="238">
        <v>21</v>
      </c>
      <c r="CT233" s="238">
        <v>426422.41131149</v>
      </c>
      <c r="CU233" s="238">
        <v>4958050.4699009396</v>
      </c>
      <c r="CV233" s="238">
        <v>44.77206262</v>
      </c>
      <c r="CW233" s="238">
        <v>-93.929864730000006</v>
      </c>
      <c r="CX233" s="238" t="s">
        <v>359</v>
      </c>
      <c r="CY233" s="238" t="s">
        <v>1761</v>
      </c>
    </row>
    <row r="234" spans="1:103" x14ac:dyDescent="0.25">
      <c r="A234" s="238">
        <v>699564</v>
      </c>
      <c r="B234" s="238">
        <v>2</v>
      </c>
      <c r="C234" s="238">
        <v>212</v>
      </c>
      <c r="D234" s="238">
        <v>130.85</v>
      </c>
      <c r="E234" s="238">
        <v>10</v>
      </c>
      <c r="F234" s="238" t="s">
        <v>380</v>
      </c>
      <c r="H234" s="238" t="s">
        <v>354</v>
      </c>
      <c r="I234" s="238">
        <v>25</v>
      </c>
      <c r="K234" s="238">
        <v>19503900</v>
      </c>
      <c r="M234" s="238">
        <v>3</v>
      </c>
      <c r="N234" s="238">
        <v>10</v>
      </c>
      <c r="O234" s="238">
        <v>2019</v>
      </c>
      <c r="P234" s="238" t="s">
        <v>366</v>
      </c>
      <c r="Q234" s="238">
        <v>21</v>
      </c>
      <c r="R234" s="238" t="s">
        <v>356</v>
      </c>
      <c r="S234" s="238">
        <v>5</v>
      </c>
      <c r="T234" s="238">
        <v>0</v>
      </c>
      <c r="U234" s="238">
        <v>3</v>
      </c>
      <c r="W234" s="238">
        <v>75</v>
      </c>
      <c r="X234" s="238">
        <v>10</v>
      </c>
      <c r="Y234" s="238">
        <v>4</v>
      </c>
      <c r="Z234" s="238">
        <v>2</v>
      </c>
      <c r="AB234" s="238">
        <v>1</v>
      </c>
      <c r="AC234" s="238">
        <v>98</v>
      </c>
      <c r="AD234" s="238" t="s">
        <v>357</v>
      </c>
      <c r="AF234" s="238" t="s">
        <v>358</v>
      </c>
      <c r="AG234" s="238">
        <v>90</v>
      </c>
      <c r="AH234" s="238">
        <v>1</v>
      </c>
      <c r="AJ234" s="238">
        <v>99</v>
      </c>
      <c r="AK234" s="238">
        <v>21</v>
      </c>
      <c r="AL234" s="238">
        <v>0</v>
      </c>
      <c r="AS234" s="238">
        <v>12</v>
      </c>
      <c r="AT234" s="238">
        <v>20</v>
      </c>
      <c r="AU234" s="238">
        <v>55</v>
      </c>
      <c r="AV234" s="238">
        <v>11</v>
      </c>
      <c r="AW234" s="238">
        <v>21</v>
      </c>
      <c r="AX234" s="238">
        <v>2</v>
      </c>
      <c r="AY234" s="238">
        <v>49</v>
      </c>
      <c r="AZ234" s="238">
        <v>4</v>
      </c>
      <c r="BA234" s="238">
        <v>21</v>
      </c>
      <c r="BB234" s="238">
        <v>61</v>
      </c>
      <c r="BC234" s="238" t="s">
        <v>363</v>
      </c>
      <c r="BD234" s="238">
        <v>5</v>
      </c>
      <c r="BE234" s="238">
        <v>1</v>
      </c>
      <c r="BI234" s="238">
        <v>12</v>
      </c>
      <c r="BJ234" s="238">
        <v>20</v>
      </c>
      <c r="BK234" s="238">
        <v>55</v>
      </c>
      <c r="BL234" s="238">
        <v>11</v>
      </c>
      <c r="BM234" s="238">
        <v>21</v>
      </c>
      <c r="BN234" s="238">
        <v>3</v>
      </c>
      <c r="BO234" s="238">
        <v>2</v>
      </c>
      <c r="BP234" s="238">
        <v>99</v>
      </c>
      <c r="BQ234" s="238">
        <v>20</v>
      </c>
      <c r="BY234" s="238">
        <v>99</v>
      </c>
      <c r="BZ234" s="238">
        <v>99</v>
      </c>
      <c r="CA234" s="238">
        <v>30</v>
      </c>
      <c r="CB234" s="238">
        <v>11</v>
      </c>
      <c r="CC234" s="238">
        <v>21</v>
      </c>
      <c r="CT234" s="238">
        <v>426420.29464058997</v>
      </c>
      <c r="CU234" s="238">
        <v>4958073.7532808399</v>
      </c>
      <c r="CV234" s="238">
        <v>44.772271979999999</v>
      </c>
      <c r="CW234" s="238">
        <v>-93.929894840000003</v>
      </c>
      <c r="CX234" s="238" t="s">
        <v>359</v>
      </c>
      <c r="CY234" s="238" t="s">
        <v>1762</v>
      </c>
    </row>
    <row r="235" spans="1:103" x14ac:dyDescent="0.25">
      <c r="A235" s="238">
        <v>588263</v>
      </c>
      <c r="B235" s="238">
        <v>2</v>
      </c>
      <c r="C235" s="238">
        <v>212</v>
      </c>
      <c r="D235" s="238">
        <v>130.85300000000001</v>
      </c>
      <c r="E235" s="238">
        <v>10</v>
      </c>
      <c r="G235" s="238" t="s">
        <v>1633</v>
      </c>
      <c r="H235" s="238" t="s">
        <v>354</v>
      </c>
      <c r="I235" s="238">
        <v>25</v>
      </c>
      <c r="K235" s="238">
        <v>18009765</v>
      </c>
      <c r="M235" s="238">
        <v>4</v>
      </c>
      <c r="N235" s="238">
        <v>4</v>
      </c>
      <c r="O235" s="238">
        <v>2018</v>
      </c>
      <c r="P235" s="238" t="s">
        <v>355</v>
      </c>
      <c r="Q235" s="238">
        <v>8</v>
      </c>
      <c r="R235" s="238" t="s">
        <v>356</v>
      </c>
      <c r="S235" s="238">
        <v>5</v>
      </c>
      <c r="T235" s="238">
        <v>0</v>
      </c>
      <c r="U235" s="238">
        <v>1</v>
      </c>
      <c r="W235" s="238">
        <v>32</v>
      </c>
      <c r="X235" s="238">
        <v>2</v>
      </c>
      <c r="Y235" s="238">
        <v>1</v>
      </c>
      <c r="Z235" s="238">
        <v>4</v>
      </c>
      <c r="AB235" s="238">
        <v>5</v>
      </c>
      <c r="AC235" s="238">
        <v>98</v>
      </c>
      <c r="AD235" s="238" t="s">
        <v>357</v>
      </c>
      <c r="AF235" s="238" t="s">
        <v>405</v>
      </c>
      <c r="AG235" s="238">
        <v>3</v>
      </c>
      <c r="AH235" s="238">
        <v>2</v>
      </c>
      <c r="AI235" s="238">
        <v>6</v>
      </c>
      <c r="AJ235" s="238">
        <v>4</v>
      </c>
      <c r="AK235" s="238">
        <v>21</v>
      </c>
      <c r="AL235" s="238">
        <v>26</v>
      </c>
      <c r="AM235" s="238" t="s">
        <v>354</v>
      </c>
      <c r="AN235" s="238">
        <v>5</v>
      </c>
      <c r="AO235" s="238">
        <v>71</v>
      </c>
      <c r="AS235" s="238">
        <v>14</v>
      </c>
      <c r="AT235" s="238">
        <v>98</v>
      </c>
      <c r="AU235" s="238">
        <v>50</v>
      </c>
      <c r="AV235" s="238">
        <v>11</v>
      </c>
      <c r="AW235" s="238">
        <v>21</v>
      </c>
      <c r="CT235" s="238">
        <v>426416.16192246502</v>
      </c>
      <c r="CU235" s="238">
        <v>4958090.9779071603</v>
      </c>
      <c r="CV235" s="238">
        <v>44.772426590000002</v>
      </c>
      <c r="CW235" s="238">
        <v>-93.929949550000003</v>
      </c>
      <c r="CX235" s="238" t="s">
        <v>391</v>
      </c>
      <c r="CY235" s="238" t="s">
        <v>1763</v>
      </c>
    </row>
    <row r="236" spans="1:103" x14ac:dyDescent="0.25">
      <c r="A236" s="238">
        <v>416332</v>
      </c>
      <c r="B236" s="238">
        <v>2</v>
      </c>
      <c r="C236" s="238">
        <v>212</v>
      </c>
      <c r="D236" s="238">
        <v>130.85599999999999</v>
      </c>
      <c r="E236" s="238">
        <v>10</v>
      </c>
      <c r="G236" s="238" t="s">
        <v>1633</v>
      </c>
      <c r="H236" s="238" t="s">
        <v>354</v>
      </c>
      <c r="I236" s="238">
        <v>25</v>
      </c>
      <c r="K236" s="238">
        <v>17001851</v>
      </c>
      <c r="M236" s="238">
        <v>1</v>
      </c>
      <c r="N236" s="238">
        <v>18</v>
      </c>
      <c r="O236" s="238">
        <v>2017</v>
      </c>
      <c r="P236" s="238" t="s">
        <v>355</v>
      </c>
      <c r="Q236" s="238">
        <v>6</v>
      </c>
      <c r="R236" s="238" t="s">
        <v>369</v>
      </c>
      <c r="S236" s="238">
        <v>5</v>
      </c>
      <c r="T236" s="238">
        <v>0</v>
      </c>
      <c r="U236" s="238">
        <v>2</v>
      </c>
      <c r="V236" s="238">
        <v>12</v>
      </c>
      <c r="W236" s="238">
        <v>10</v>
      </c>
      <c r="X236" s="238">
        <v>3</v>
      </c>
      <c r="Y236" s="238">
        <v>4</v>
      </c>
      <c r="Z236" s="238">
        <v>1</v>
      </c>
      <c r="AB236" s="238">
        <v>2</v>
      </c>
      <c r="AC236" s="238">
        <v>98</v>
      </c>
      <c r="AD236" s="238" t="s">
        <v>357</v>
      </c>
      <c r="AF236" s="238" t="s">
        <v>358</v>
      </c>
      <c r="AG236" s="238">
        <v>7</v>
      </c>
      <c r="AH236" s="238">
        <v>2</v>
      </c>
      <c r="AI236" s="238">
        <v>49</v>
      </c>
      <c r="AJ236" s="238">
        <v>3</v>
      </c>
      <c r="AK236" s="238">
        <v>24</v>
      </c>
      <c r="AL236" s="238">
        <v>34</v>
      </c>
      <c r="AM236" s="238" t="s">
        <v>354</v>
      </c>
      <c r="AN236" s="238">
        <v>5</v>
      </c>
      <c r="AO236" s="238">
        <v>74</v>
      </c>
      <c r="AS236" s="238">
        <v>14</v>
      </c>
      <c r="AT236" s="238">
        <v>20</v>
      </c>
      <c r="AU236" s="238">
        <v>50</v>
      </c>
      <c r="AV236" s="238">
        <v>11</v>
      </c>
      <c r="AW236" s="238">
        <v>21</v>
      </c>
      <c r="AX236" s="238">
        <v>2</v>
      </c>
      <c r="AY236" s="238">
        <v>4</v>
      </c>
      <c r="AZ236" s="238">
        <v>3</v>
      </c>
      <c r="BA236" s="238">
        <v>24</v>
      </c>
      <c r="BB236" s="238">
        <v>53</v>
      </c>
      <c r="BC236" s="238" t="s">
        <v>363</v>
      </c>
      <c r="BD236" s="238">
        <v>5</v>
      </c>
      <c r="BE236" s="238">
        <v>1</v>
      </c>
      <c r="BI236" s="238">
        <v>14</v>
      </c>
      <c r="BJ236" s="238">
        <v>20</v>
      </c>
      <c r="BK236" s="238">
        <v>50</v>
      </c>
      <c r="BL236" s="238">
        <v>11</v>
      </c>
      <c r="BM236" s="238">
        <v>21</v>
      </c>
      <c r="CT236" s="238">
        <v>426430.88854055601</v>
      </c>
      <c r="CU236" s="238">
        <v>4958071.8222861504</v>
      </c>
      <c r="CV236" s="238">
        <v>44.772255690000001</v>
      </c>
      <c r="CW236" s="238">
        <v>-93.929760700000003</v>
      </c>
      <c r="CX236" s="238" t="s">
        <v>391</v>
      </c>
      <c r="CY236" s="238" t="s">
        <v>1764</v>
      </c>
    </row>
    <row r="237" spans="1:103" x14ac:dyDescent="0.25">
      <c r="A237" s="238">
        <v>675181</v>
      </c>
      <c r="B237" s="238">
        <v>2</v>
      </c>
      <c r="C237" s="238">
        <v>212</v>
      </c>
      <c r="D237" s="238">
        <v>130.86500000000001</v>
      </c>
      <c r="E237" s="238">
        <v>10</v>
      </c>
      <c r="F237" s="238" t="s">
        <v>380</v>
      </c>
      <c r="H237" s="238" t="s">
        <v>354</v>
      </c>
      <c r="I237" s="238">
        <v>25</v>
      </c>
      <c r="K237" s="238">
        <v>19000675</v>
      </c>
      <c r="M237" s="238">
        <v>1</v>
      </c>
      <c r="N237" s="238">
        <v>8</v>
      </c>
      <c r="O237" s="238">
        <v>2019</v>
      </c>
      <c r="P237" s="238" t="s">
        <v>368</v>
      </c>
      <c r="Q237" s="238">
        <v>15</v>
      </c>
      <c r="R237" s="238" t="s">
        <v>369</v>
      </c>
      <c r="S237" s="238">
        <v>5</v>
      </c>
      <c r="T237" s="238">
        <v>0</v>
      </c>
      <c r="U237" s="238">
        <v>2</v>
      </c>
      <c r="V237" s="238">
        <v>12</v>
      </c>
      <c r="W237" s="238">
        <v>10</v>
      </c>
      <c r="X237" s="238">
        <v>3</v>
      </c>
      <c r="Y237" s="238">
        <v>1</v>
      </c>
      <c r="Z237" s="238">
        <v>1</v>
      </c>
      <c r="AB237" s="238">
        <v>1</v>
      </c>
      <c r="AC237" s="238">
        <v>98</v>
      </c>
      <c r="AD237" s="238" t="s">
        <v>357</v>
      </c>
      <c r="AF237" s="238" t="s">
        <v>358</v>
      </c>
      <c r="AG237" s="238">
        <v>7</v>
      </c>
      <c r="AH237" s="238">
        <v>2</v>
      </c>
      <c r="AI237" s="238">
        <v>2</v>
      </c>
      <c r="AJ237" s="238">
        <v>3</v>
      </c>
      <c r="AK237" s="238">
        <v>34</v>
      </c>
      <c r="AL237" s="238">
        <v>22</v>
      </c>
      <c r="AM237" s="238" t="s">
        <v>363</v>
      </c>
      <c r="AN237" s="238">
        <v>5</v>
      </c>
      <c r="AO237" s="238">
        <v>1</v>
      </c>
      <c r="AS237" s="238">
        <v>15</v>
      </c>
      <c r="AT237" s="238">
        <v>20</v>
      </c>
      <c r="AU237" s="238">
        <v>50</v>
      </c>
      <c r="AV237" s="238">
        <v>11</v>
      </c>
      <c r="AW237" s="238">
        <v>21</v>
      </c>
      <c r="AX237" s="238">
        <v>2</v>
      </c>
      <c r="AY237" s="238">
        <v>49</v>
      </c>
      <c r="AZ237" s="238">
        <v>3</v>
      </c>
      <c r="BA237" s="238">
        <v>26</v>
      </c>
      <c r="BB237" s="238">
        <v>37</v>
      </c>
      <c r="BC237" s="238" t="s">
        <v>354</v>
      </c>
      <c r="BD237" s="238">
        <v>5</v>
      </c>
      <c r="BE237" s="238">
        <v>74</v>
      </c>
      <c r="BI237" s="238">
        <v>15</v>
      </c>
      <c r="BJ237" s="238">
        <v>20</v>
      </c>
      <c r="BK237" s="238">
        <v>50</v>
      </c>
      <c r="BL237" s="238">
        <v>11</v>
      </c>
      <c r="BM237" s="238">
        <v>21</v>
      </c>
      <c r="CT237" s="238">
        <v>426445.78942759102</v>
      </c>
      <c r="CU237" s="238">
        <v>4958062.9641122697</v>
      </c>
      <c r="CV237" s="238">
        <v>44.772177489999997</v>
      </c>
      <c r="CW237" s="238">
        <v>-93.929571129999999</v>
      </c>
      <c r="CX237" s="238" t="s">
        <v>359</v>
      </c>
      <c r="CY237" s="238" t="s">
        <v>1765</v>
      </c>
    </row>
    <row r="238" spans="1:103" x14ac:dyDescent="0.25">
      <c r="A238" s="238">
        <v>362331</v>
      </c>
      <c r="B238" s="238">
        <v>2</v>
      </c>
      <c r="C238" s="238">
        <v>212</v>
      </c>
      <c r="D238" s="238">
        <v>130.86600000000001</v>
      </c>
      <c r="E238" s="238">
        <v>10</v>
      </c>
      <c r="F238" s="238" t="s">
        <v>380</v>
      </c>
      <c r="H238" s="238" t="s">
        <v>354</v>
      </c>
      <c r="I238" s="238">
        <v>25</v>
      </c>
      <c r="K238" s="238">
        <v>16022561</v>
      </c>
      <c r="M238" s="238">
        <v>7</v>
      </c>
      <c r="N238" s="238">
        <v>7</v>
      </c>
      <c r="O238" s="238">
        <v>2016</v>
      </c>
      <c r="P238" s="238" t="s">
        <v>384</v>
      </c>
      <c r="Q238" s="238">
        <v>15</v>
      </c>
      <c r="R238" s="238" t="s">
        <v>369</v>
      </c>
      <c r="S238" s="238">
        <v>5</v>
      </c>
      <c r="T238" s="238">
        <v>0</v>
      </c>
      <c r="U238" s="238">
        <v>2</v>
      </c>
      <c r="V238" s="238">
        <v>12</v>
      </c>
      <c r="W238" s="238">
        <v>10</v>
      </c>
      <c r="X238" s="238">
        <v>3</v>
      </c>
      <c r="Y238" s="238">
        <v>1</v>
      </c>
      <c r="Z238" s="238">
        <v>1</v>
      </c>
      <c r="AB238" s="238">
        <v>1</v>
      </c>
      <c r="AC238" s="238">
        <v>98</v>
      </c>
      <c r="AD238" s="238" t="s">
        <v>357</v>
      </c>
      <c r="AF238" s="238" t="s">
        <v>358</v>
      </c>
      <c r="AG238" s="238">
        <v>7</v>
      </c>
      <c r="AH238" s="238">
        <v>2</v>
      </c>
      <c r="AI238" s="238">
        <v>3</v>
      </c>
      <c r="AJ238" s="238">
        <v>3</v>
      </c>
      <c r="AK238" s="238">
        <v>26</v>
      </c>
      <c r="AL238" s="238">
        <v>48</v>
      </c>
      <c r="AM238" s="238" t="s">
        <v>363</v>
      </c>
      <c r="AN238" s="238">
        <v>5</v>
      </c>
      <c r="AO238" s="238">
        <v>4</v>
      </c>
      <c r="AS238" s="238">
        <v>14</v>
      </c>
      <c r="AT238" s="238">
        <v>20</v>
      </c>
      <c r="AU238" s="238">
        <v>50</v>
      </c>
      <c r="AV238" s="238">
        <v>11</v>
      </c>
      <c r="AW238" s="238">
        <v>21</v>
      </c>
      <c r="AX238" s="238">
        <v>2</v>
      </c>
      <c r="AY238" s="238">
        <v>4</v>
      </c>
      <c r="AZ238" s="238">
        <v>3</v>
      </c>
      <c r="BA238" s="238">
        <v>26</v>
      </c>
      <c r="BB238" s="238">
        <v>75</v>
      </c>
      <c r="BC238" s="238" t="s">
        <v>363</v>
      </c>
      <c r="BD238" s="238">
        <v>5</v>
      </c>
      <c r="BE238" s="238">
        <v>1</v>
      </c>
      <c r="BI238" s="238">
        <v>14</v>
      </c>
      <c r="BJ238" s="238">
        <v>20</v>
      </c>
      <c r="BL238" s="238">
        <v>11</v>
      </c>
      <c r="BM238" s="238">
        <v>21</v>
      </c>
      <c r="CT238" s="238">
        <v>426448.13179832301</v>
      </c>
      <c r="CU238" s="238">
        <v>4958062.4968030499</v>
      </c>
      <c r="CV238" s="238">
        <v>44.772173520000003</v>
      </c>
      <c r="CW238" s="238">
        <v>-93.929541459999996</v>
      </c>
      <c r="CX238" s="238" t="s">
        <v>359</v>
      </c>
      <c r="CY238" s="238" t="s">
        <v>1766</v>
      </c>
    </row>
    <row r="239" spans="1:103" x14ac:dyDescent="0.25">
      <c r="A239" s="238">
        <v>452641</v>
      </c>
      <c r="B239" s="238">
        <v>2</v>
      </c>
      <c r="C239" s="238">
        <v>212</v>
      </c>
      <c r="D239" s="238">
        <v>130.86699999999999</v>
      </c>
      <c r="E239" s="238">
        <v>10</v>
      </c>
      <c r="F239" s="238" t="s">
        <v>380</v>
      </c>
      <c r="H239" s="238" t="s">
        <v>354</v>
      </c>
      <c r="I239" s="238">
        <v>25</v>
      </c>
      <c r="K239" s="238">
        <v>17505212</v>
      </c>
      <c r="M239" s="238">
        <v>5</v>
      </c>
      <c r="N239" s="238">
        <v>14</v>
      </c>
      <c r="O239" s="238">
        <v>2017</v>
      </c>
      <c r="P239" s="238" t="s">
        <v>366</v>
      </c>
      <c r="Q239" s="238">
        <v>15</v>
      </c>
      <c r="R239" s="238" t="s">
        <v>356</v>
      </c>
      <c r="S239" s="238">
        <v>4</v>
      </c>
      <c r="T239" s="238">
        <v>0</v>
      </c>
      <c r="U239" s="238">
        <v>2</v>
      </c>
      <c r="V239" s="238">
        <v>5</v>
      </c>
      <c r="W239" s="238">
        <v>10</v>
      </c>
      <c r="X239" s="238">
        <v>3</v>
      </c>
      <c r="Y239" s="238">
        <v>1</v>
      </c>
      <c r="Z239" s="238">
        <v>1</v>
      </c>
      <c r="AB239" s="238">
        <v>1</v>
      </c>
      <c r="AC239" s="238">
        <v>98</v>
      </c>
      <c r="AD239" s="238" t="s">
        <v>357</v>
      </c>
      <c r="AF239" s="238" t="s">
        <v>358</v>
      </c>
      <c r="AG239" s="238">
        <v>10</v>
      </c>
      <c r="AH239" s="238">
        <v>2</v>
      </c>
      <c r="AI239" s="238">
        <v>4</v>
      </c>
      <c r="AJ239" s="238">
        <v>4</v>
      </c>
      <c r="AK239" s="238">
        <v>24</v>
      </c>
      <c r="AL239" s="238">
        <v>86</v>
      </c>
      <c r="AM239" s="238" t="s">
        <v>354</v>
      </c>
      <c r="AN239" s="238">
        <v>5</v>
      </c>
      <c r="AO239" s="238">
        <v>63</v>
      </c>
      <c r="AS239" s="238">
        <v>14</v>
      </c>
      <c r="AT239" s="238">
        <v>20</v>
      </c>
      <c r="AU239" s="238">
        <v>50</v>
      </c>
      <c r="AV239" s="238">
        <v>11</v>
      </c>
      <c r="AW239" s="238">
        <v>21</v>
      </c>
      <c r="AX239" s="238">
        <v>2</v>
      </c>
      <c r="AY239" s="238">
        <v>4</v>
      </c>
      <c r="AZ239" s="238">
        <v>4</v>
      </c>
      <c r="BA239" s="238">
        <v>21</v>
      </c>
      <c r="BB239" s="238">
        <v>33</v>
      </c>
      <c r="BC239" s="238" t="s">
        <v>363</v>
      </c>
      <c r="BD239" s="238">
        <v>5</v>
      </c>
      <c r="BE239" s="238">
        <v>1</v>
      </c>
      <c r="BI239" s="238">
        <v>14</v>
      </c>
      <c r="BJ239" s="238">
        <v>20</v>
      </c>
      <c r="BK239" s="238">
        <v>50</v>
      </c>
      <c r="BL239" s="238">
        <v>11</v>
      </c>
      <c r="BM239" s="238">
        <v>21</v>
      </c>
      <c r="CT239" s="238">
        <v>426449.92803319002</v>
      </c>
      <c r="CU239" s="238">
        <v>4958065.2865972398</v>
      </c>
      <c r="CV239" s="238">
        <v>44.77219882</v>
      </c>
      <c r="CW239" s="238">
        <v>-93.929519170000006</v>
      </c>
      <c r="CX239" s="238" t="s">
        <v>359</v>
      </c>
      <c r="CY239" s="238" t="s">
        <v>1767</v>
      </c>
    </row>
    <row r="240" spans="1:103" x14ac:dyDescent="0.25">
      <c r="A240" s="238">
        <v>536801</v>
      </c>
      <c r="B240" s="238">
        <v>2</v>
      </c>
      <c r="C240" s="238">
        <v>212</v>
      </c>
      <c r="D240" s="238">
        <v>130.86799999999999</v>
      </c>
      <c r="E240" s="238">
        <v>10</v>
      </c>
      <c r="F240" s="238" t="s">
        <v>380</v>
      </c>
      <c r="H240" s="238" t="s">
        <v>354</v>
      </c>
      <c r="I240" s="238">
        <v>25</v>
      </c>
      <c r="K240" s="238">
        <v>18001480</v>
      </c>
      <c r="M240" s="238">
        <v>1</v>
      </c>
      <c r="N240" s="238">
        <v>15</v>
      </c>
      <c r="O240" s="238">
        <v>2018</v>
      </c>
      <c r="P240" s="238" t="s">
        <v>361</v>
      </c>
      <c r="Q240" s="238">
        <v>5</v>
      </c>
      <c r="R240" s="238" t="s">
        <v>369</v>
      </c>
      <c r="S240" s="238">
        <v>5</v>
      </c>
      <c r="T240" s="238">
        <v>0</v>
      </c>
      <c r="U240" s="238">
        <v>2</v>
      </c>
      <c r="V240" s="238">
        <v>12</v>
      </c>
      <c r="W240" s="238">
        <v>10</v>
      </c>
      <c r="X240" s="238">
        <v>3</v>
      </c>
      <c r="Y240" s="238">
        <v>4</v>
      </c>
      <c r="Z240" s="238">
        <v>4</v>
      </c>
      <c r="AA240" s="238">
        <v>7</v>
      </c>
      <c r="AB240" s="238">
        <v>3</v>
      </c>
      <c r="AC240" s="238">
        <v>98</v>
      </c>
      <c r="AD240" s="238" t="s">
        <v>357</v>
      </c>
      <c r="AF240" s="238" t="s">
        <v>358</v>
      </c>
      <c r="AG240" s="238">
        <v>7</v>
      </c>
      <c r="AH240" s="238">
        <v>2</v>
      </c>
      <c r="AI240" s="238">
        <v>2</v>
      </c>
      <c r="AJ240" s="238">
        <v>3</v>
      </c>
      <c r="AK240" s="238">
        <v>26</v>
      </c>
      <c r="AL240" s="238">
        <v>42</v>
      </c>
      <c r="AM240" s="238" t="s">
        <v>354</v>
      </c>
      <c r="AN240" s="238">
        <v>5</v>
      </c>
      <c r="AO240" s="238">
        <v>4</v>
      </c>
      <c r="AS240" s="238">
        <v>14</v>
      </c>
      <c r="AT240" s="238">
        <v>20</v>
      </c>
      <c r="AU240" s="238">
        <v>50</v>
      </c>
      <c r="AV240" s="238">
        <v>11</v>
      </c>
      <c r="AW240" s="238">
        <v>21</v>
      </c>
      <c r="AX240" s="238">
        <v>2</v>
      </c>
      <c r="AY240" s="238">
        <v>4</v>
      </c>
      <c r="AZ240" s="238">
        <v>3</v>
      </c>
      <c r="BA240" s="238">
        <v>24</v>
      </c>
      <c r="BB240" s="238">
        <v>60</v>
      </c>
      <c r="BC240" s="238" t="s">
        <v>354</v>
      </c>
      <c r="BD240" s="238">
        <v>5</v>
      </c>
      <c r="BE240" s="238">
        <v>1</v>
      </c>
      <c r="BI240" s="238">
        <v>14</v>
      </c>
      <c r="BJ240" s="238">
        <v>20</v>
      </c>
      <c r="BK240" s="238">
        <v>50</v>
      </c>
      <c r="BL240" s="238">
        <v>11</v>
      </c>
      <c r="BM240" s="238">
        <v>21</v>
      </c>
      <c r="CT240" s="238">
        <v>426451.19518797402</v>
      </c>
      <c r="CU240" s="238">
        <v>4958062.6108735399</v>
      </c>
      <c r="CV240" s="238">
        <v>44.77217486</v>
      </c>
      <c r="CW240" s="238">
        <v>-93.929502769999999</v>
      </c>
      <c r="CX240" s="238" t="s">
        <v>359</v>
      </c>
      <c r="CY240" s="238" t="s">
        <v>1768</v>
      </c>
    </row>
    <row r="241" spans="1:103" x14ac:dyDescent="0.25">
      <c r="A241" s="238">
        <v>10698464</v>
      </c>
      <c r="B241" s="238">
        <v>2</v>
      </c>
      <c r="C241" s="238">
        <v>212</v>
      </c>
      <c r="D241" s="238">
        <v>130.87</v>
      </c>
      <c r="E241" s="238">
        <v>10</v>
      </c>
      <c r="F241" s="238" t="s">
        <v>380</v>
      </c>
      <c r="H241" s="238" t="s">
        <v>354</v>
      </c>
      <c r="I241" s="238">
        <v>25</v>
      </c>
      <c r="K241" s="238">
        <v>11502283</v>
      </c>
      <c r="L241" s="238">
        <v>110480227</v>
      </c>
      <c r="M241" s="238">
        <v>2</v>
      </c>
      <c r="N241" s="238">
        <v>17</v>
      </c>
      <c r="O241" s="238">
        <v>2011</v>
      </c>
      <c r="P241" s="238" t="s">
        <v>384</v>
      </c>
      <c r="Q241" s="238">
        <v>9</v>
      </c>
      <c r="R241" s="238" t="s">
        <v>369</v>
      </c>
      <c r="S241" s="238">
        <v>3</v>
      </c>
      <c r="T241" s="238">
        <v>0</v>
      </c>
      <c r="U241" s="238">
        <v>2</v>
      </c>
      <c r="V241" s="238">
        <v>5</v>
      </c>
      <c r="W241" s="238">
        <v>10</v>
      </c>
      <c r="X241" s="238">
        <v>3</v>
      </c>
      <c r="Y241" s="238">
        <v>1</v>
      </c>
      <c r="Z241" s="238">
        <v>2</v>
      </c>
      <c r="AA241" s="238">
        <v>6</v>
      </c>
      <c r="AB241" s="238">
        <v>90</v>
      </c>
      <c r="AC241" s="238">
        <v>98</v>
      </c>
      <c r="AD241" s="238" t="s">
        <v>376</v>
      </c>
      <c r="AE241" s="238" t="s">
        <v>876</v>
      </c>
      <c r="AF241" s="238" t="s">
        <v>358</v>
      </c>
      <c r="AG241" s="238">
        <v>10</v>
      </c>
      <c r="AH241" s="238">
        <v>2</v>
      </c>
      <c r="AI241" s="238">
        <v>41</v>
      </c>
      <c r="AJ241" s="238">
        <v>2</v>
      </c>
      <c r="AK241" s="238">
        <v>21</v>
      </c>
      <c r="AL241" s="238">
        <v>26</v>
      </c>
      <c r="AM241" s="238" t="s">
        <v>354</v>
      </c>
      <c r="AN241" s="238">
        <v>99</v>
      </c>
      <c r="AS241" s="238">
        <v>7</v>
      </c>
      <c r="AT241" s="238">
        <v>20</v>
      </c>
      <c r="AU241" s="238">
        <v>50</v>
      </c>
      <c r="AV241" s="238">
        <v>11</v>
      </c>
      <c r="AW241" s="238">
        <v>21</v>
      </c>
      <c r="AX241" s="238">
        <v>2</v>
      </c>
      <c r="AY241" s="238">
        <v>44</v>
      </c>
      <c r="AZ241" s="238">
        <v>3</v>
      </c>
      <c r="BA241" s="238">
        <v>21</v>
      </c>
      <c r="BB241" s="238">
        <v>68</v>
      </c>
      <c r="BC241" s="238" t="s">
        <v>354</v>
      </c>
      <c r="BD241" s="238">
        <v>99</v>
      </c>
      <c r="BI241" s="238">
        <v>7</v>
      </c>
      <c r="BJ241" s="238">
        <v>20</v>
      </c>
      <c r="BK241" s="238">
        <v>50</v>
      </c>
      <c r="BL241" s="238">
        <v>11</v>
      </c>
      <c r="BM241" s="238">
        <v>21</v>
      </c>
      <c r="CT241" s="238">
        <v>426454</v>
      </c>
      <c r="CU241" s="238">
        <v>4958063</v>
      </c>
      <c r="CV241" s="238">
        <v>44.772183099999999</v>
      </c>
      <c r="CW241" s="238">
        <v>-93.929473400000006</v>
      </c>
      <c r="CX241" s="238" t="s">
        <v>359</v>
      </c>
      <c r="CY241" s="238" t="s">
        <v>1769</v>
      </c>
    </row>
    <row r="242" spans="1:103" x14ac:dyDescent="0.25">
      <c r="A242" s="238">
        <v>10700638</v>
      </c>
      <c r="B242" s="238">
        <v>2</v>
      </c>
      <c r="C242" s="238">
        <v>212</v>
      </c>
      <c r="D242" s="238">
        <v>130.87</v>
      </c>
      <c r="E242" s="238">
        <v>10</v>
      </c>
      <c r="F242" s="238" t="s">
        <v>380</v>
      </c>
      <c r="H242" s="238" t="s">
        <v>354</v>
      </c>
      <c r="I242" s="238">
        <v>25</v>
      </c>
      <c r="K242" s="238">
        <v>11010712</v>
      </c>
      <c r="L242" s="238">
        <v>111010135</v>
      </c>
      <c r="M242" s="238">
        <v>4</v>
      </c>
      <c r="N242" s="238">
        <v>11</v>
      </c>
      <c r="O242" s="238">
        <v>2011</v>
      </c>
      <c r="P242" s="238" t="s">
        <v>361</v>
      </c>
      <c r="Q242" s="238">
        <v>17</v>
      </c>
      <c r="R242" s="238" t="s">
        <v>356</v>
      </c>
      <c r="S242" s="238">
        <v>5</v>
      </c>
      <c r="T242" s="238">
        <v>0</v>
      </c>
      <c r="U242" s="238">
        <v>2</v>
      </c>
      <c r="V242" s="238">
        <v>6</v>
      </c>
      <c r="W242" s="238">
        <v>10</v>
      </c>
      <c r="X242" s="238">
        <v>10</v>
      </c>
      <c r="Y242" s="238">
        <v>1</v>
      </c>
      <c r="Z242" s="238">
        <v>1</v>
      </c>
      <c r="AB242" s="238">
        <v>1</v>
      </c>
      <c r="AC242" s="238">
        <v>98</v>
      </c>
      <c r="AD242" s="238" t="s">
        <v>1723</v>
      </c>
      <c r="AE242" s="238" t="s">
        <v>953</v>
      </c>
      <c r="AF242" s="238" t="s">
        <v>358</v>
      </c>
      <c r="AG242" s="238">
        <v>90</v>
      </c>
      <c r="AH242" s="238">
        <v>2</v>
      </c>
      <c r="AI242" s="238">
        <v>3</v>
      </c>
      <c r="AJ242" s="238">
        <v>4</v>
      </c>
      <c r="AK242" s="238">
        <v>21</v>
      </c>
      <c r="AL242" s="238">
        <v>56</v>
      </c>
      <c r="AM242" s="238" t="s">
        <v>354</v>
      </c>
      <c r="AN242" s="238">
        <v>5</v>
      </c>
      <c r="AO242" s="238">
        <v>1</v>
      </c>
      <c r="AS242" s="238">
        <v>3</v>
      </c>
      <c r="AT242" s="238">
        <v>2</v>
      </c>
      <c r="AU242" s="238">
        <v>65</v>
      </c>
      <c r="AV242" s="238">
        <v>11</v>
      </c>
      <c r="AW242" s="238">
        <v>21</v>
      </c>
      <c r="AX242" s="238">
        <v>2</v>
      </c>
      <c r="AY242" s="238">
        <v>2</v>
      </c>
      <c r="AZ242" s="238">
        <v>1</v>
      </c>
      <c r="BA242" s="238">
        <v>24</v>
      </c>
      <c r="BB242" s="238">
        <v>18</v>
      </c>
      <c r="BC242" s="238" t="s">
        <v>354</v>
      </c>
      <c r="BD242" s="238">
        <v>5</v>
      </c>
      <c r="BE242" s="238">
        <v>15</v>
      </c>
      <c r="BI242" s="238">
        <v>3</v>
      </c>
      <c r="BJ242" s="238">
        <v>2</v>
      </c>
      <c r="BK242" s="238">
        <v>65</v>
      </c>
      <c r="BL242" s="238">
        <v>11</v>
      </c>
      <c r="BM242" s="238">
        <v>21</v>
      </c>
      <c r="CT242" s="238">
        <v>426454</v>
      </c>
      <c r="CU242" s="238">
        <v>4958063</v>
      </c>
      <c r="CV242" s="238">
        <v>44.772183099999999</v>
      </c>
      <c r="CW242" s="238">
        <v>-93.929473400000006</v>
      </c>
      <c r="CX242" s="238" t="s">
        <v>359</v>
      </c>
      <c r="CY242" s="238" t="s">
        <v>1770</v>
      </c>
    </row>
    <row r="243" spans="1:103" x14ac:dyDescent="0.25">
      <c r="A243" s="238">
        <v>10700778</v>
      </c>
      <c r="B243" s="238">
        <v>2</v>
      </c>
      <c r="C243" s="238">
        <v>212</v>
      </c>
      <c r="D243" s="238">
        <v>130.87</v>
      </c>
      <c r="E243" s="238">
        <v>10</v>
      </c>
      <c r="F243" s="238" t="s">
        <v>380</v>
      </c>
      <c r="H243" s="238" t="s">
        <v>354</v>
      </c>
      <c r="I243" s="238">
        <v>25</v>
      </c>
      <c r="K243" s="238">
        <v>11504388</v>
      </c>
      <c r="L243" s="238">
        <v>111110202</v>
      </c>
      <c r="M243" s="238">
        <v>4</v>
      </c>
      <c r="N243" s="238">
        <v>18</v>
      </c>
      <c r="O243" s="238">
        <v>2011</v>
      </c>
      <c r="P243" s="238" t="s">
        <v>361</v>
      </c>
      <c r="Q243" s="238">
        <v>13</v>
      </c>
      <c r="S243" s="238">
        <v>5</v>
      </c>
      <c r="T243" s="238">
        <v>0</v>
      </c>
      <c r="U243" s="238">
        <v>2</v>
      </c>
      <c r="V243" s="238">
        <v>5</v>
      </c>
      <c r="W243" s="238">
        <v>10</v>
      </c>
      <c r="X243" s="238">
        <v>3</v>
      </c>
      <c r="Y243" s="238">
        <v>1</v>
      </c>
      <c r="Z243" s="238">
        <v>2</v>
      </c>
      <c r="AB243" s="238">
        <v>1</v>
      </c>
      <c r="AC243" s="238">
        <v>98</v>
      </c>
      <c r="AD243" s="238" t="s">
        <v>1771</v>
      </c>
      <c r="AE243" s="238" t="s">
        <v>1593</v>
      </c>
      <c r="AF243" s="238" t="s">
        <v>358</v>
      </c>
      <c r="AG243" s="238">
        <v>10</v>
      </c>
      <c r="AH243" s="238">
        <v>2</v>
      </c>
      <c r="AI243" s="238">
        <v>2</v>
      </c>
      <c r="AJ243" s="238">
        <v>4</v>
      </c>
      <c r="AK243" s="238">
        <v>21</v>
      </c>
      <c r="AL243" s="238">
        <v>72</v>
      </c>
      <c r="AM243" s="238" t="s">
        <v>354</v>
      </c>
      <c r="AN243" s="238">
        <v>5</v>
      </c>
      <c r="AO243" s="238">
        <v>15</v>
      </c>
      <c r="AP243" s="238">
        <v>2</v>
      </c>
      <c r="AS243" s="238">
        <v>3</v>
      </c>
      <c r="AT243" s="238">
        <v>20</v>
      </c>
      <c r="AU243" s="238">
        <v>50</v>
      </c>
      <c r="AV243" s="238">
        <v>11</v>
      </c>
      <c r="AW243" s="238">
        <v>21</v>
      </c>
      <c r="AX243" s="238">
        <v>2</v>
      </c>
      <c r="AY243" s="238">
        <v>2</v>
      </c>
      <c r="AZ243" s="238">
        <v>5</v>
      </c>
      <c r="BA243" s="238">
        <v>24</v>
      </c>
      <c r="BB243" s="238">
        <v>49</v>
      </c>
      <c r="BC243" s="238" t="s">
        <v>354</v>
      </c>
      <c r="BD243" s="238">
        <v>5</v>
      </c>
      <c r="BE243" s="238">
        <v>1</v>
      </c>
      <c r="BI243" s="238">
        <v>3</v>
      </c>
      <c r="BJ243" s="238">
        <v>20</v>
      </c>
      <c r="BK243" s="238">
        <v>50</v>
      </c>
      <c r="BL243" s="238">
        <v>11</v>
      </c>
      <c r="BM243" s="238">
        <v>21</v>
      </c>
      <c r="CT243" s="238">
        <v>426454</v>
      </c>
      <c r="CU243" s="238">
        <v>4958063</v>
      </c>
      <c r="CV243" s="238">
        <v>44.772183099999999</v>
      </c>
      <c r="CW243" s="238">
        <v>-93.929473400000006</v>
      </c>
      <c r="CX243" s="238" t="s">
        <v>359</v>
      </c>
      <c r="CY243" s="238" t="s">
        <v>1772</v>
      </c>
    </row>
    <row r="244" spans="1:103" x14ac:dyDescent="0.25">
      <c r="A244" s="238">
        <v>10701889</v>
      </c>
      <c r="B244" s="238">
        <v>2</v>
      </c>
      <c r="C244" s="238">
        <v>212</v>
      </c>
      <c r="D244" s="238">
        <v>130.87</v>
      </c>
      <c r="E244" s="238">
        <v>10</v>
      </c>
      <c r="F244" s="238" t="s">
        <v>380</v>
      </c>
      <c r="H244" s="238" t="s">
        <v>354</v>
      </c>
      <c r="I244" s="238">
        <v>25</v>
      </c>
      <c r="K244" s="238">
        <v>11019765</v>
      </c>
      <c r="L244" s="238">
        <v>111780121</v>
      </c>
      <c r="M244" s="238">
        <v>6</v>
      </c>
      <c r="N244" s="238">
        <v>27</v>
      </c>
      <c r="O244" s="238">
        <v>2011</v>
      </c>
      <c r="P244" s="238" t="s">
        <v>361</v>
      </c>
      <c r="Q244" s="238">
        <v>9</v>
      </c>
      <c r="S244" s="238">
        <v>4</v>
      </c>
      <c r="T244" s="238">
        <v>0</v>
      </c>
      <c r="U244" s="238">
        <v>2</v>
      </c>
      <c r="V244" s="238">
        <v>5</v>
      </c>
      <c r="W244" s="238">
        <v>10</v>
      </c>
      <c r="X244" s="238">
        <v>10</v>
      </c>
      <c r="Y244" s="238">
        <v>1</v>
      </c>
      <c r="Z244" s="238">
        <v>1</v>
      </c>
      <c r="AB244" s="238">
        <v>1</v>
      </c>
      <c r="AC244" s="238">
        <v>98</v>
      </c>
      <c r="AD244" s="238" t="s">
        <v>1773</v>
      </c>
      <c r="AE244" s="238" t="s">
        <v>1774</v>
      </c>
      <c r="AF244" s="238" t="s">
        <v>358</v>
      </c>
      <c r="AG244" s="238">
        <v>10</v>
      </c>
      <c r="AH244" s="238">
        <v>2</v>
      </c>
      <c r="AI244" s="238">
        <v>1</v>
      </c>
      <c r="AJ244" s="238">
        <v>1</v>
      </c>
      <c r="AK244" s="238">
        <v>21</v>
      </c>
      <c r="AL244" s="238">
        <v>38</v>
      </c>
      <c r="AM244" s="238" t="s">
        <v>354</v>
      </c>
      <c r="AN244" s="238">
        <v>5</v>
      </c>
      <c r="AO244" s="238">
        <v>2</v>
      </c>
      <c r="AS244" s="238">
        <v>4</v>
      </c>
      <c r="AT244" s="238">
        <v>2</v>
      </c>
      <c r="AU244" s="238">
        <v>55</v>
      </c>
      <c r="AV244" s="238">
        <v>11</v>
      </c>
      <c r="AW244" s="238">
        <v>21</v>
      </c>
      <c r="AX244" s="238">
        <v>2</v>
      </c>
      <c r="AY244" s="238">
        <v>2</v>
      </c>
      <c r="AZ244" s="238">
        <v>4</v>
      </c>
      <c r="BA244" s="238">
        <v>21</v>
      </c>
      <c r="BB244" s="238">
        <v>35</v>
      </c>
      <c r="BC244" s="238" t="s">
        <v>363</v>
      </c>
      <c r="BD244" s="238">
        <v>5</v>
      </c>
      <c r="BE244" s="238">
        <v>1</v>
      </c>
      <c r="BI244" s="238">
        <v>4</v>
      </c>
      <c r="BJ244" s="238">
        <v>2</v>
      </c>
      <c r="BK244" s="238">
        <v>55</v>
      </c>
      <c r="BL244" s="238">
        <v>11</v>
      </c>
      <c r="BM244" s="238">
        <v>21</v>
      </c>
      <c r="CT244" s="238">
        <v>426454</v>
      </c>
      <c r="CU244" s="238">
        <v>4958063</v>
      </c>
      <c r="CV244" s="238">
        <v>44.772183099999999</v>
      </c>
      <c r="CW244" s="238">
        <v>-93.929473400000006</v>
      </c>
      <c r="CX244" s="238" t="s">
        <v>359</v>
      </c>
      <c r="CY244" s="238" t="s">
        <v>1775</v>
      </c>
    </row>
    <row r="245" spans="1:103" x14ac:dyDescent="0.25">
      <c r="A245" s="238">
        <v>10702516</v>
      </c>
      <c r="B245" s="238">
        <v>2</v>
      </c>
      <c r="C245" s="238">
        <v>212</v>
      </c>
      <c r="D245" s="238">
        <v>130.87</v>
      </c>
      <c r="E245" s="238">
        <v>10</v>
      </c>
      <c r="F245" s="238" t="s">
        <v>380</v>
      </c>
      <c r="H245" s="238" t="s">
        <v>354</v>
      </c>
      <c r="I245" s="238">
        <v>25</v>
      </c>
      <c r="K245" s="238">
        <v>11024329</v>
      </c>
      <c r="L245" s="238">
        <v>112130179</v>
      </c>
      <c r="M245" s="238">
        <v>8</v>
      </c>
      <c r="N245" s="238">
        <v>1</v>
      </c>
      <c r="O245" s="238">
        <v>2011</v>
      </c>
      <c r="P245" s="238" t="s">
        <v>361</v>
      </c>
      <c r="Q245" s="238">
        <v>12</v>
      </c>
      <c r="R245" s="238" t="s">
        <v>356</v>
      </c>
      <c r="S245" s="238">
        <v>5</v>
      </c>
      <c r="T245" s="238">
        <v>0</v>
      </c>
      <c r="U245" s="238">
        <v>2</v>
      </c>
      <c r="V245" s="238">
        <v>3</v>
      </c>
      <c r="W245" s="238">
        <v>10</v>
      </c>
      <c r="X245" s="238">
        <v>3</v>
      </c>
      <c r="Y245" s="238">
        <v>1</v>
      </c>
      <c r="Z245" s="238">
        <v>2</v>
      </c>
      <c r="AA245" s="238">
        <v>3</v>
      </c>
      <c r="AB245" s="238">
        <v>2</v>
      </c>
      <c r="AC245" s="238">
        <v>98</v>
      </c>
      <c r="AD245" s="238" t="s">
        <v>374</v>
      </c>
      <c r="AE245" s="238" t="s">
        <v>869</v>
      </c>
      <c r="AF245" s="238" t="s">
        <v>358</v>
      </c>
      <c r="AG245" s="238">
        <v>9</v>
      </c>
      <c r="AH245" s="238">
        <v>2</v>
      </c>
      <c r="AI245" s="238">
        <v>2</v>
      </c>
      <c r="AJ245" s="238">
        <v>3</v>
      </c>
      <c r="AK245" s="238">
        <v>22</v>
      </c>
      <c r="AL245" s="238">
        <v>44</v>
      </c>
      <c r="AM245" s="238" t="s">
        <v>363</v>
      </c>
      <c r="AN245" s="238">
        <v>5</v>
      </c>
      <c r="AO245" s="238">
        <v>8</v>
      </c>
      <c r="AS245" s="238">
        <v>3</v>
      </c>
      <c r="AT245" s="238">
        <v>20</v>
      </c>
      <c r="AU245" s="238">
        <v>50</v>
      </c>
      <c r="AV245" s="238">
        <v>11</v>
      </c>
      <c r="AW245" s="238">
        <v>21</v>
      </c>
      <c r="AX245" s="238">
        <v>2</v>
      </c>
      <c r="AY245" s="238">
        <v>4</v>
      </c>
      <c r="AZ245" s="238">
        <v>6</v>
      </c>
      <c r="BA245" s="238">
        <v>24</v>
      </c>
      <c r="BB245" s="238">
        <v>23</v>
      </c>
      <c r="BC245" s="238" t="s">
        <v>354</v>
      </c>
      <c r="BD245" s="238">
        <v>5</v>
      </c>
      <c r="BE245" s="238">
        <v>1</v>
      </c>
      <c r="BI245" s="238">
        <v>3</v>
      </c>
      <c r="BJ245" s="238">
        <v>20</v>
      </c>
      <c r="BK245" s="238">
        <v>50</v>
      </c>
      <c r="BL245" s="238">
        <v>11</v>
      </c>
      <c r="BM245" s="238">
        <v>21</v>
      </c>
      <c r="CT245" s="238">
        <v>426454</v>
      </c>
      <c r="CU245" s="238">
        <v>4958063</v>
      </c>
      <c r="CV245" s="238">
        <v>44.772183099999999</v>
      </c>
      <c r="CW245" s="238">
        <v>-93.929473400000006</v>
      </c>
      <c r="CX245" s="238" t="s">
        <v>359</v>
      </c>
      <c r="CY245" s="238" t="s">
        <v>1776</v>
      </c>
    </row>
    <row r="246" spans="1:103" x14ac:dyDescent="0.25">
      <c r="A246" s="238">
        <v>10702673</v>
      </c>
      <c r="B246" s="238">
        <v>2</v>
      </c>
      <c r="C246" s="238">
        <v>212</v>
      </c>
      <c r="D246" s="238">
        <v>130.87</v>
      </c>
      <c r="E246" s="238">
        <v>10</v>
      </c>
      <c r="F246" s="238" t="s">
        <v>380</v>
      </c>
      <c r="H246" s="238" t="s">
        <v>354</v>
      </c>
      <c r="I246" s="238">
        <v>25</v>
      </c>
      <c r="K246" s="238">
        <v>11025122</v>
      </c>
      <c r="L246" s="238">
        <v>112210064</v>
      </c>
      <c r="M246" s="238">
        <v>8</v>
      </c>
      <c r="N246" s="238">
        <v>8</v>
      </c>
      <c r="O246" s="238">
        <v>2011</v>
      </c>
      <c r="P246" s="238" t="s">
        <v>361</v>
      </c>
      <c r="Q246" s="238">
        <v>9</v>
      </c>
      <c r="S246" s="238">
        <v>4</v>
      </c>
      <c r="T246" s="238">
        <v>0</v>
      </c>
      <c r="U246" s="238">
        <v>2</v>
      </c>
      <c r="V246" s="238">
        <v>8</v>
      </c>
      <c r="W246" s="238">
        <v>10</v>
      </c>
      <c r="X246" s="238">
        <v>10</v>
      </c>
      <c r="Y246" s="238">
        <v>1</v>
      </c>
      <c r="Z246" s="238">
        <v>2</v>
      </c>
      <c r="AB246" s="238">
        <v>1</v>
      </c>
      <c r="AC246" s="238">
        <v>98</v>
      </c>
      <c r="AD246" s="238">
        <v>25</v>
      </c>
      <c r="AE246" s="238">
        <v>212</v>
      </c>
      <c r="AF246" s="238" t="s">
        <v>358</v>
      </c>
      <c r="AG246" s="238">
        <v>8</v>
      </c>
      <c r="AH246" s="238">
        <v>2</v>
      </c>
      <c r="AI246" s="238">
        <v>4</v>
      </c>
      <c r="AJ246" s="238">
        <v>2</v>
      </c>
      <c r="AK246" s="238">
        <v>24</v>
      </c>
      <c r="AL246" s="238">
        <v>31</v>
      </c>
      <c r="AM246" s="238" t="s">
        <v>354</v>
      </c>
      <c r="AN246" s="238">
        <v>10</v>
      </c>
      <c r="AO246" s="238">
        <v>2</v>
      </c>
      <c r="AP246" s="238">
        <v>18</v>
      </c>
      <c r="AS246" s="238">
        <v>4</v>
      </c>
      <c r="AT246" s="238">
        <v>22</v>
      </c>
      <c r="AU246" s="238">
        <v>65</v>
      </c>
      <c r="AV246" s="238">
        <v>11</v>
      </c>
      <c r="AW246" s="238">
        <v>21</v>
      </c>
      <c r="AX246" s="238">
        <v>2</v>
      </c>
      <c r="AY246" s="238">
        <v>2</v>
      </c>
      <c r="AZ246" s="238">
        <v>3</v>
      </c>
      <c r="BA246" s="238">
        <v>21</v>
      </c>
      <c r="BB246" s="238">
        <v>26</v>
      </c>
      <c r="BC246" s="238" t="s">
        <v>363</v>
      </c>
      <c r="BD246" s="238">
        <v>5</v>
      </c>
      <c r="BE246" s="238">
        <v>1</v>
      </c>
      <c r="BI246" s="238">
        <v>4</v>
      </c>
      <c r="BJ246" s="238">
        <v>22</v>
      </c>
      <c r="BK246" s="238">
        <v>65</v>
      </c>
      <c r="BL246" s="238">
        <v>11</v>
      </c>
      <c r="BM246" s="238">
        <v>21</v>
      </c>
      <c r="CT246" s="238">
        <v>426454</v>
      </c>
      <c r="CU246" s="238">
        <v>4958063</v>
      </c>
      <c r="CV246" s="238">
        <v>44.772183099999999</v>
      </c>
      <c r="CW246" s="238">
        <v>-93.929473400000006</v>
      </c>
      <c r="CX246" s="238" t="s">
        <v>359</v>
      </c>
      <c r="CY246" s="238" t="s">
        <v>1777</v>
      </c>
    </row>
    <row r="247" spans="1:103" x14ac:dyDescent="0.25">
      <c r="A247" s="238">
        <v>10704194</v>
      </c>
      <c r="B247" s="238">
        <v>2</v>
      </c>
      <c r="C247" s="238">
        <v>212</v>
      </c>
      <c r="D247" s="238">
        <v>130.87</v>
      </c>
      <c r="E247" s="238">
        <v>10</v>
      </c>
      <c r="F247" s="238" t="s">
        <v>380</v>
      </c>
      <c r="H247" s="238" t="s">
        <v>354</v>
      </c>
      <c r="I247" s="238">
        <v>25</v>
      </c>
      <c r="K247" s="238">
        <v>11034286</v>
      </c>
      <c r="L247" s="238">
        <v>113000231</v>
      </c>
      <c r="M247" s="238">
        <v>10</v>
      </c>
      <c r="N247" s="238">
        <v>25</v>
      </c>
      <c r="O247" s="238">
        <v>2011</v>
      </c>
      <c r="P247" s="238" t="s">
        <v>368</v>
      </c>
      <c r="Q247" s="238">
        <v>5</v>
      </c>
      <c r="R247" s="238" t="s">
        <v>369</v>
      </c>
      <c r="S247" s="238">
        <v>5</v>
      </c>
      <c r="T247" s="238">
        <v>0</v>
      </c>
      <c r="U247" s="238">
        <v>2</v>
      </c>
      <c r="V247" s="238">
        <v>5</v>
      </c>
      <c r="W247" s="238">
        <v>10</v>
      </c>
      <c r="X247" s="238">
        <v>6</v>
      </c>
      <c r="Y247" s="238">
        <v>4</v>
      </c>
      <c r="Z247" s="238">
        <v>2</v>
      </c>
      <c r="AB247" s="238">
        <v>1</v>
      </c>
      <c r="AC247" s="238">
        <v>98</v>
      </c>
      <c r="AD247" s="238">
        <v>212</v>
      </c>
      <c r="AE247" s="238">
        <v>33</v>
      </c>
      <c r="AF247" s="238" t="s">
        <v>358</v>
      </c>
      <c r="AG247" s="238">
        <v>10</v>
      </c>
      <c r="AH247" s="238">
        <v>0</v>
      </c>
      <c r="AI247" s="238">
        <v>2</v>
      </c>
      <c r="AJ247" s="238">
        <v>3</v>
      </c>
      <c r="AL247" s="238">
        <v>59</v>
      </c>
      <c r="AM247" s="238" t="s">
        <v>354</v>
      </c>
      <c r="AN247" s="238">
        <v>5</v>
      </c>
      <c r="AO247" s="238">
        <v>4</v>
      </c>
      <c r="AQ247" s="238">
        <v>2</v>
      </c>
      <c r="AS247" s="238">
        <v>3</v>
      </c>
      <c r="AT247" s="238">
        <v>20</v>
      </c>
      <c r="AU247" s="238">
        <v>50</v>
      </c>
      <c r="AV247" s="238">
        <v>11</v>
      </c>
      <c r="AW247" s="238">
        <v>21</v>
      </c>
      <c r="AX247" s="238">
        <v>2</v>
      </c>
      <c r="AY247" s="238">
        <v>2</v>
      </c>
      <c r="AZ247" s="238">
        <v>1</v>
      </c>
      <c r="BA247" s="238">
        <v>21</v>
      </c>
      <c r="BB247" s="238">
        <v>61</v>
      </c>
      <c r="BC247" s="238" t="s">
        <v>363</v>
      </c>
      <c r="BD247" s="238">
        <v>5</v>
      </c>
      <c r="BE247" s="238">
        <v>1</v>
      </c>
      <c r="BI247" s="238">
        <v>3</v>
      </c>
      <c r="BJ247" s="238">
        <v>20</v>
      </c>
      <c r="BK247" s="238">
        <v>50</v>
      </c>
      <c r="BL247" s="238">
        <v>11</v>
      </c>
      <c r="BM247" s="238">
        <v>21</v>
      </c>
      <c r="CT247" s="238">
        <v>426454</v>
      </c>
      <c r="CU247" s="238">
        <v>4958063</v>
      </c>
      <c r="CV247" s="238">
        <v>44.772183099999999</v>
      </c>
      <c r="CW247" s="238">
        <v>-93.929473400000006</v>
      </c>
      <c r="CX247" s="238" t="s">
        <v>359</v>
      </c>
      <c r="CY247" s="238" t="s">
        <v>1778</v>
      </c>
    </row>
    <row r="248" spans="1:103" x14ac:dyDescent="0.25">
      <c r="A248" s="238">
        <v>10776961</v>
      </c>
      <c r="B248" s="238">
        <v>2</v>
      </c>
      <c r="C248" s="238">
        <v>212</v>
      </c>
      <c r="D248" s="238">
        <v>130.87</v>
      </c>
      <c r="E248" s="238">
        <v>10</v>
      </c>
      <c r="F248" s="238" t="s">
        <v>380</v>
      </c>
      <c r="H248" s="238" t="s">
        <v>354</v>
      </c>
      <c r="I248" s="238">
        <v>25</v>
      </c>
      <c r="K248" s="238">
        <v>12503520</v>
      </c>
      <c r="L248" s="238">
        <v>121030184</v>
      </c>
      <c r="M248" s="238">
        <v>4</v>
      </c>
      <c r="N248" s="238">
        <v>11</v>
      </c>
      <c r="O248" s="238">
        <v>2012</v>
      </c>
      <c r="P248" s="238" t="s">
        <v>355</v>
      </c>
      <c r="Q248" s="238">
        <v>7</v>
      </c>
      <c r="R248" s="238" t="s">
        <v>356</v>
      </c>
      <c r="S248" s="238">
        <v>4</v>
      </c>
      <c r="T248" s="238">
        <v>0</v>
      </c>
      <c r="U248" s="238">
        <v>2</v>
      </c>
      <c r="V248" s="238">
        <v>5</v>
      </c>
      <c r="W248" s="238">
        <v>10</v>
      </c>
      <c r="X248" s="238">
        <v>3</v>
      </c>
      <c r="Y248" s="238">
        <v>1</v>
      </c>
      <c r="Z248" s="238">
        <v>1</v>
      </c>
      <c r="AB248" s="238">
        <v>1</v>
      </c>
      <c r="AC248" s="238">
        <v>98</v>
      </c>
      <c r="AD248" s="238" t="s">
        <v>376</v>
      </c>
      <c r="AE248" s="238">
        <v>33</v>
      </c>
      <c r="AF248" s="238" t="s">
        <v>358</v>
      </c>
      <c r="AG248" s="238">
        <v>10</v>
      </c>
      <c r="AH248" s="238">
        <v>2</v>
      </c>
      <c r="AI248" s="238">
        <v>2</v>
      </c>
      <c r="AJ248" s="238">
        <v>5</v>
      </c>
      <c r="AK248" s="238">
        <v>24</v>
      </c>
      <c r="AL248" s="238">
        <v>84</v>
      </c>
      <c r="AM248" s="238" t="s">
        <v>354</v>
      </c>
      <c r="AN248" s="238">
        <v>5</v>
      </c>
      <c r="AO248" s="238">
        <v>2</v>
      </c>
      <c r="AS248" s="238">
        <v>3</v>
      </c>
      <c r="AT248" s="238">
        <v>20</v>
      </c>
      <c r="AU248" s="238">
        <v>50</v>
      </c>
      <c r="AV248" s="238">
        <v>11</v>
      </c>
      <c r="AW248" s="238">
        <v>21</v>
      </c>
      <c r="AX248" s="238">
        <v>2</v>
      </c>
      <c r="AY248" s="238">
        <v>1</v>
      </c>
      <c r="AZ248" s="238">
        <v>4</v>
      </c>
      <c r="BA248" s="238">
        <v>21</v>
      </c>
      <c r="BB248" s="238">
        <v>53</v>
      </c>
      <c r="BC248" s="238" t="s">
        <v>354</v>
      </c>
      <c r="BD248" s="238">
        <v>5</v>
      </c>
      <c r="BE248" s="238">
        <v>1</v>
      </c>
      <c r="BI248" s="238">
        <v>3</v>
      </c>
      <c r="BJ248" s="238">
        <v>20</v>
      </c>
      <c r="BK248" s="238">
        <v>50</v>
      </c>
      <c r="BL248" s="238">
        <v>11</v>
      </c>
      <c r="BM248" s="238">
        <v>21</v>
      </c>
      <c r="CT248" s="238">
        <v>426454</v>
      </c>
      <c r="CU248" s="238">
        <v>4958063</v>
      </c>
      <c r="CV248" s="238">
        <v>44.772183099999999</v>
      </c>
      <c r="CW248" s="238">
        <v>-93.929473400000006</v>
      </c>
      <c r="CX248" s="238" t="s">
        <v>359</v>
      </c>
      <c r="CY248" s="238" t="s">
        <v>1779</v>
      </c>
    </row>
    <row r="249" spans="1:103" x14ac:dyDescent="0.25">
      <c r="A249" s="238">
        <v>10780156</v>
      </c>
      <c r="B249" s="238">
        <v>2</v>
      </c>
      <c r="C249" s="238">
        <v>212</v>
      </c>
      <c r="D249" s="238">
        <v>130.87</v>
      </c>
      <c r="E249" s="238">
        <v>10</v>
      </c>
      <c r="F249" s="238" t="s">
        <v>380</v>
      </c>
      <c r="H249" s="238" t="s">
        <v>354</v>
      </c>
      <c r="I249" s="238">
        <v>25</v>
      </c>
      <c r="K249" s="238">
        <v>12508776</v>
      </c>
      <c r="L249" s="238">
        <v>122600158</v>
      </c>
      <c r="M249" s="238">
        <v>9</v>
      </c>
      <c r="N249" s="238">
        <v>10</v>
      </c>
      <c r="O249" s="238">
        <v>2012</v>
      </c>
      <c r="P249" s="238" t="s">
        <v>361</v>
      </c>
      <c r="Q249" s="238">
        <v>17</v>
      </c>
      <c r="R249" s="238" t="s">
        <v>369</v>
      </c>
      <c r="S249" s="238">
        <v>5</v>
      </c>
      <c r="T249" s="238">
        <v>0</v>
      </c>
      <c r="U249" s="238">
        <v>1</v>
      </c>
      <c r="V249" s="238">
        <v>4</v>
      </c>
      <c r="W249" s="238">
        <v>32</v>
      </c>
      <c r="X249" s="238">
        <v>2</v>
      </c>
      <c r="Y249" s="238">
        <v>1</v>
      </c>
      <c r="Z249" s="238">
        <v>1</v>
      </c>
      <c r="AB249" s="238">
        <v>1</v>
      </c>
      <c r="AC249" s="238">
        <v>98</v>
      </c>
      <c r="AD249" s="238">
        <v>212</v>
      </c>
      <c r="AE249" s="238">
        <v>33</v>
      </c>
      <c r="AF249" s="238" t="s">
        <v>358</v>
      </c>
      <c r="AG249" s="238">
        <v>3</v>
      </c>
      <c r="AH249" s="238">
        <v>2</v>
      </c>
      <c r="AI249" s="238">
        <v>2</v>
      </c>
      <c r="AJ249" s="238">
        <v>3</v>
      </c>
      <c r="AK249" s="238">
        <v>21</v>
      </c>
      <c r="AL249" s="238">
        <v>52</v>
      </c>
      <c r="AM249" s="238" t="s">
        <v>354</v>
      </c>
      <c r="AN249" s="238">
        <v>5</v>
      </c>
      <c r="AO249" s="238">
        <v>15</v>
      </c>
      <c r="AS249" s="238">
        <v>2</v>
      </c>
      <c r="AT249" s="238">
        <v>98</v>
      </c>
      <c r="AU249" s="238">
        <v>55</v>
      </c>
      <c r="AV249" s="238">
        <v>11</v>
      </c>
      <c r="AW249" s="238">
        <v>21</v>
      </c>
      <c r="CT249" s="238">
        <v>426454</v>
      </c>
      <c r="CU249" s="238">
        <v>4958063</v>
      </c>
      <c r="CV249" s="238">
        <v>44.772183099999999</v>
      </c>
      <c r="CW249" s="238">
        <v>-93.929473400000006</v>
      </c>
      <c r="CX249" s="238" t="s">
        <v>359</v>
      </c>
      <c r="CY249" s="238" t="s">
        <v>1780</v>
      </c>
    </row>
    <row r="250" spans="1:103" x14ac:dyDescent="0.25">
      <c r="A250" s="238">
        <v>10849216</v>
      </c>
      <c r="B250" s="238">
        <v>2</v>
      </c>
      <c r="C250" s="238">
        <v>212</v>
      </c>
      <c r="D250" s="238">
        <v>130.87</v>
      </c>
      <c r="E250" s="238">
        <v>10</v>
      </c>
      <c r="F250" s="238" t="s">
        <v>380</v>
      </c>
      <c r="H250" s="238" t="s">
        <v>354</v>
      </c>
      <c r="I250" s="238">
        <v>25</v>
      </c>
      <c r="K250" s="238">
        <v>13004553</v>
      </c>
      <c r="L250" s="238">
        <v>130450154</v>
      </c>
      <c r="M250" s="238">
        <v>2</v>
      </c>
      <c r="N250" s="238">
        <v>14</v>
      </c>
      <c r="O250" s="238">
        <v>2013</v>
      </c>
      <c r="P250" s="238" t="s">
        <v>384</v>
      </c>
      <c r="Q250" s="238">
        <v>6</v>
      </c>
      <c r="S250" s="238">
        <v>5</v>
      </c>
      <c r="T250" s="238">
        <v>0</v>
      </c>
      <c r="U250" s="238">
        <v>2</v>
      </c>
      <c r="V250" s="238">
        <v>5</v>
      </c>
      <c r="W250" s="238">
        <v>10</v>
      </c>
      <c r="X250" s="238">
        <v>3</v>
      </c>
      <c r="Y250" s="238">
        <v>4</v>
      </c>
      <c r="Z250" s="238">
        <v>2</v>
      </c>
      <c r="AB250" s="238">
        <v>5</v>
      </c>
      <c r="AC250" s="238">
        <v>98</v>
      </c>
      <c r="AD250" s="238" t="s">
        <v>383</v>
      </c>
      <c r="AE250" s="238" t="s">
        <v>869</v>
      </c>
      <c r="AF250" s="238" t="s">
        <v>358</v>
      </c>
      <c r="AG250" s="238">
        <v>10</v>
      </c>
      <c r="AH250" s="238">
        <v>2</v>
      </c>
      <c r="AI250" s="238">
        <v>2</v>
      </c>
      <c r="AJ250" s="238">
        <v>3</v>
      </c>
      <c r="AK250" s="238">
        <v>21</v>
      </c>
      <c r="AL250" s="238">
        <v>30</v>
      </c>
      <c r="AM250" s="238" t="s">
        <v>363</v>
      </c>
      <c r="AN250" s="238">
        <v>5</v>
      </c>
      <c r="AS250" s="238">
        <v>3</v>
      </c>
      <c r="AT250" s="238">
        <v>20</v>
      </c>
      <c r="AU250" s="238">
        <v>50</v>
      </c>
      <c r="AV250" s="238">
        <v>11</v>
      </c>
      <c r="AW250" s="238">
        <v>21</v>
      </c>
      <c r="AX250" s="238">
        <v>2</v>
      </c>
      <c r="AY250" s="238">
        <v>1</v>
      </c>
      <c r="AZ250" s="238">
        <v>1</v>
      </c>
      <c r="BA250" s="238">
        <v>21</v>
      </c>
      <c r="BB250" s="238">
        <v>48</v>
      </c>
      <c r="BC250" s="238" t="s">
        <v>354</v>
      </c>
      <c r="BD250" s="238">
        <v>5</v>
      </c>
      <c r="BE250" s="238">
        <v>1</v>
      </c>
      <c r="BI250" s="238">
        <v>3</v>
      </c>
      <c r="BJ250" s="238">
        <v>20</v>
      </c>
      <c r="BK250" s="238">
        <v>50</v>
      </c>
      <c r="BL250" s="238">
        <v>11</v>
      </c>
      <c r="BM250" s="238">
        <v>21</v>
      </c>
      <c r="CT250" s="238">
        <v>426454</v>
      </c>
      <c r="CU250" s="238">
        <v>4958063</v>
      </c>
      <c r="CV250" s="238">
        <v>44.772183099999999</v>
      </c>
      <c r="CW250" s="238">
        <v>-93.929473400000006</v>
      </c>
      <c r="CX250" s="238" t="s">
        <v>359</v>
      </c>
      <c r="CY250" s="238" t="s">
        <v>1781</v>
      </c>
    </row>
    <row r="251" spans="1:103" x14ac:dyDescent="0.25">
      <c r="A251" s="238">
        <v>10851775</v>
      </c>
      <c r="B251" s="238">
        <v>2</v>
      </c>
      <c r="C251" s="238">
        <v>212</v>
      </c>
      <c r="D251" s="238">
        <v>130.87</v>
      </c>
      <c r="E251" s="238">
        <v>10</v>
      </c>
      <c r="F251" s="238" t="s">
        <v>380</v>
      </c>
      <c r="H251" s="238" t="s">
        <v>354</v>
      </c>
      <c r="I251" s="238">
        <v>25</v>
      </c>
      <c r="K251" s="238">
        <v>13013842</v>
      </c>
      <c r="L251" s="238">
        <v>131340073</v>
      </c>
      <c r="M251" s="238">
        <v>5</v>
      </c>
      <c r="N251" s="238">
        <v>13</v>
      </c>
      <c r="O251" s="238">
        <v>2013</v>
      </c>
      <c r="P251" s="238" t="s">
        <v>361</v>
      </c>
      <c r="Q251" s="238">
        <v>14</v>
      </c>
      <c r="R251" s="238" t="s">
        <v>369</v>
      </c>
      <c r="S251" s="238">
        <v>4</v>
      </c>
      <c r="T251" s="238">
        <v>0</v>
      </c>
      <c r="U251" s="238">
        <v>2</v>
      </c>
      <c r="V251" s="238">
        <v>1</v>
      </c>
      <c r="W251" s="238">
        <v>10</v>
      </c>
      <c r="X251" s="238">
        <v>3</v>
      </c>
      <c r="Y251" s="238">
        <v>1</v>
      </c>
      <c r="Z251" s="238">
        <v>1</v>
      </c>
      <c r="AB251" s="238">
        <v>1</v>
      </c>
      <c r="AC251" s="238">
        <v>98</v>
      </c>
      <c r="AD251" s="238" t="s">
        <v>374</v>
      </c>
      <c r="AE251" s="238" t="s">
        <v>880</v>
      </c>
      <c r="AF251" s="238" t="s">
        <v>358</v>
      </c>
      <c r="AG251" s="238">
        <v>7</v>
      </c>
      <c r="AH251" s="238">
        <v>2</v>
      </c>
      <c r="AI251" s="238">
        <v>2</v>
      </c>
      <c r="AJ251" s="238">
        <v>3</v>
      </c>
      <c r="AK251" s="238">
        <v>21</v>
      </c>
      <c r="AL251" s="238">
        <v>77</v>
      </c>
      <c r="AM251" s="238" t="s">
        <v>363</v>
      </c>
      <c r="AN251" s="238">
        <v>5</v>
      </c>
      <c r="AO251" s="238">
        <v>21</v>
      </c>
      <c r="AS251" s="238">
        <v>3</v>
      </c>
      <c r="AT251" s="238">
        <v>20</v>
      </c>
      <c r="AU251" s="238">
        <v>50</v>
      </c>
      <c r="AV251" s="238">
        <v>11</v>
      </c>
      <c r="AW251" s="238">
        <v>21</v>
      </c>
      <c r="AX251" s="238">
        <v>2</v>
      </c>
      <c r="AY251" s="238">
        <v>3</v>
      </c>
      <c r="AZ251" s="238">
        <v>3</v>
      </c>
      <c r="BA251" s="238">
        <v>8</v>
      </c>
      <c r="BB251" s="238">
        <v>47</v>
      </c>
      <c r="BC251" s="238" t="s">
        <v>354</v>
      </c>
      <c r="BD251" s="238">
        <v>5</v>
      </c>
      <c r="BE251" s="238">
        <v>1</v>
      </c>
      <c r="BI251" s="238">
        <v>3</v>
      </c>
      <c r="BJ251" s="238">
        <v>20</v>
      </c>
      <c r="BK251" s="238">
        <v>50</v>
      </c>
      <c r="BL251" s="238">
        <v>11</v>
      </c>
      <c r="BM251" s="238">
        <v>21</v>
      </c>
      <c r="CT251" s="238">
        <v>426454</v>
      </c>
      <c r="CU251" s="238">
        <v>4958063</v>
      </c>
      <c r="CV251" s="238">
        <v>44.772183099999999</v>
      </c>
      <c r="CW251" s="238">
        <v>-93.929473400000006</v>
      </c>
      <c r="CX251" s="238" t="s">
        <v>359</v>
      </c>
      <c r="CY251" s="238" t="s">
        <v>1782</v>
      </c>
    </row>
    <row r="252" spans="1:103" x14ac:dyDescent="0.25">
      <c r="A252" s="238">
        <v>10853239</v>
      </c>
      <c r="B252" s="238">
        <v>2</v>
      </c>
      <c r="C252" s="238">
        <v>212</v>
      </c>
      <c r="D252" s="238">
        <v>130.87</v>
      </c>
      <c r="E252" s="238">
        <v>10</v>
      </c>
      <c r="F252" s="238" t="s">
        <v>380</v>
      </c>
      <c r="H252" s="238" t="s">
        <v>354</v>
      </c>
      <c r="I252" s="238">
        <v>25</v>
      </c>
      <c r="K252" s="238">
        <v>13023117</v>
      </c>
      <c r="L252" s="238">
        <v>132130143</v>
      </c>
      <c r="M252" s="238">
        <v>7</v>
      </c>
      <c r="N252" s="238">
        <v>31</v>
      </c>
      <c r="O252" s="238">
        <v>2013</v>
      </c>
      <c r="P252" s="238" t="s">
        <v>355</v>
      </c>
      <c r="Q252" s="238">
        <v>12</v>
      </c>
      <c r="S252" s="238">
        <v>4</v>
      </c>
      <c r="T252" s="238">
        <v>0</v>
      </c>
      <c r="U252" s="238">
        <v>2</v>
      </c>
      <c r="V252" s="238">
        <v>5</v>
      </c>
      <c r="W252" s="238">
        <v>10</v>
      </c>
      <c r="X252" s="238">
        <v>3</v>
      </c>
      <c r="Y252" s="238">
        <v>1</v>
      </c>
      <c r="Z252" s="238">
        <v>1</v>
      </c>
      <c r="AA252" s="238">
        <v>1</v>
      </c>
      <c r="AB252" s="238">
        <v>1</v>
      </c>
      <c r="AC252" s="238">
        <v>98</v>
      </c>
      <c r="AD252" s="238" t="s">
        <v>404</v>
      </c>
      <c r="AE252" s="238" t="s">
        <v>1783</v>
      </c>
      <c r="AF252" s="238" t="s">
        <v>358</v>
      </c>
      <c r="AG252" s="238">
        <v>10</v>
      </c>
      <c r="AH252" s="238">
        <v>2</v>
      </c>
      <c r="AI252" s="238">
        <v>2</v>
      </c>
      <c r="AJ252" s="238">
        <v>3</v>
      </c>
      <c r="AK252" s="238">
        <v>21</v>
      </c>
      <c r="AL252" s="238">
        <v>80</v>
      </c>
      <c r="AM252" s="238" t="s">
        <v>354</v>
      </c>
      <c r="AN252" s="238">
        <v>5</v>
      </c>
      <c r="AO252" s="238">
        <v>1</v>
      </c>
      <c r="AP252" s="238">
        <v>1</v>
      </c>
      <c r="AS252" s="238">
        <v>3</v>
      </c>
      <c r="AT252" s="238">
        <v>2</v>
      </c>
      <c r="AU252" s="238">
        <v>65</v>
      </c>
      <c r="AV252" s="238">
        <v>11</v>
      </c>
      <c r="AW252" s="238">
        <v>21</v>
      </c>
      <c r="AX252" s="238">
        <v>2</v>
      </c>
      <c r="AY252" s="238">
        <v>44</v>
      </c>
      <c r="AZ252" s="238">
        <v>2</v>
      </c>
      <c r="BA252" s="238">
        <v>24</v>
      </c>
      <c r="BB252" s="238">
        <v>81</v>
      </c>
      <c r="BC252" s="238" t="s">
        <v>354</v>
      </c>
      <c r="BD252" s="238">
        <v>5</v>
      </c>
      <c r="BE252" s="238">
        <v>2</v>
      </c>
      <c r="BF252" s="238">
        <v>15</v>
      </c>
      <c r="BI252" s="238">
        <v>3</v>
      </c>
      <c r="BJ252" s="238">
        <v>2</v>
      </c>
      <c r="BK252" s="238">
        <v>65</v>
      </c>
      <c r="BL252" s="238">
        <v>11</v>
      </c>
      <c r="BM252" s="238">
        <v>21</v>
      </c>
      <c r="CT252" s="238">
        <v>426454</v>
      </c>
      <c r="CU252" s="238">
        <v>4958063</v>
      </c>
      <c r="CV252" s="238">
        <v>44.772183099999999</v>
      </c>
      <c r="CW252" s="238">
        <v>-93.929473400000006</v>
      </c>
      <c r="CX252" s="238" t="s">
        <v>359</v>
      </c>
      <c r="CY252" s="238" t="s">
        <v>1784</v>
      </c>
    </row>
    <row r="253" spans="1:103" x14ac:dyDescent="0.25">
      <c r="A253" s="238">
        <v>10855931</v>
      </c>
      <c r="B253" s="238">
        <v>2</v>
      </c>
      <c r="C253" s="238">
        <v>212</v>
      </c>
      <c r="D253" s="238">
        <v>130.87</v>
      </c>
      <c r="E253" s="238">
        <v>10</v>
      </c>
      <c r="F253" s="238" t="s">
        <v>380</v>
      </c>
      <c r="H253" s="238" t="s">
        <v>354</v>
      </c>
      <c r="I253" s="238">
        <v>25</v>
      </c>
      <c r="K253" s="238">
        <v>13512521</v>
      </c>
      <c r="L253" s="238">
        <v>133400529</v>
      </c>
      <c r="M253" s="238">
        <v>12</v>
      </c>
      <c r="N253" s="238">
        <v>5</v>
      </c>
      <c r="O253" s="238">
        <v>2013</v>
      </c>
      <c r="P253" s="238" t="s">
        <v>384</v>
      </c>
      <c r="Q253" s="238">
        <v>18</v>
      </c>
      <c r="R253" s="238" t="s">
        <v>369</v>
      </c>
      <c r="S253" s="238">
        <v>5</v>
      </c>
      <c r="T253" s="238">
        <v>0</v>
      </c>
      <c r="U253" s="238">
        <v>2</v>
      </c>
      <c r="V253" s="238">
        <v>1</v>
      </c>
      <c r="W253" s="238">
        <v>10</v>
      </c>
      <c r="X253" s="238">
        <v>3</v>
      </c>
      <c r="Y253" s="238">
        <v>4</v>
      </c>
      <c r="Z253" s="238">
        <v>1</v>
      </c>
      <c r="AB253" s="238">
        <v>5</v>
      </c>
      <c r="AC253" s="238">
        <v>98</v>
      </c>
      <c r="AD253" s="238" t="s">
        <v>376</v>
      </c>
      <c r="AE253" s="238" t="s">
        <v>1785</v>
      </c>
      <c r="AF253" s="238" t="s">
        <v>358</v>
      </c>
      <c r="AG253" s="238">
        <v>7</v>
      </c>
      <c r="AH253" s="238">
        <v>2</v>
      </c>
      <c r="AI253" s="238">
        <v>2</v>
      </c>
      <c r="AJ253" s="238">
        <v>2</v>
      </c>
      <c r="AK253" s="238">
        <v>21</v>
      </c>
      <c r="AL253" s="238">
        <v>17</v>
      </c>
      <c r="AM253" s="238" t="s">
        <v>354</v>
      </c>
      <c r="AN253" s="238">
        <v>5</v>
      </c>
      <c r="AO253" s="238">
        <v>3</v>
      </c>
      <c r="AS253" s="238">
        <v>3</v>
      </c>
      <c r="AT253" s="238">
        <v>20</v>
      </c>
      <c r="AU253" s="238">
        <v>55</v>
      </c>
      <c r="AV253" s="238">
        <v>11</v>
      </c>
      <c r="AW253" s="238">
        <v>21</v>
      </c>
      <c r="AX253" s="238">
        <v>2</v>
      </c>
      <c r="AY253" s="238">
        <v>3</v>
      </c>
      <c r="AZ253" s="238">
        <v>4</v>
      </c>
      <c r="BA253" s="238">
        <v>21</v>
      </c>
      <c r="BB253" s="238">
        <v>46</v>
      </c>
      <c r="BC253" s="238" t="s">
        <v>354</v>
      </c>
      <c r="BD253" s="238">
        <v>5</v>
      </c>
      <c r="BE253" s="238">
        <v>1</v>
      </c>
      <c r="BI253" s="238">
        <v>3</v>
      </c>
      <c r="BJ253" s="238">
        <v>20</v>
      </c>
      <c r="BK253" s="238">
        <v>55</v>
      </c>
      <c r="BL253" s="238">
        <v>11</v>
      </c>
      <c r="BM253" s="238">
        <v>21</v>
      </c>
      <c r="CT253" s="238">
        <v>426454</v>
      </c>
      <c r="CU253" s="238">
        <v>4958063</v>
      </c>
      <c r="CV253" s="238">
        <v>44.772183099999999</v>
      </c>
      <c r="CW253" s="238">
        <v>-93.929473400000006</v>
      </c>
      <c r="CX253" s="238" t="s">
        <v>359</v>
      </c>
      <c r="CY253" s="238" t="s">
        <v>1786</v>
      </c>
    </row>
    <row r="254" spans="1:103" x14ac:dyDescent="0.25">
      <c r="A254" s="238">
        <v>10934345</v>
      </c>
      <c r="B254" s="238">
        <v>2</v>
      </c>
      <c r="C254" s="238">
        <v>212</v>
      </c>
      <c r="D254" s="238">
        <v>130.87</v>
      </c>
      <c r="E254" s="238">
        <v>10</v>
      </c>
      <c r="F254" s="238" t="s">
        <v>380</v>
      </c>
      <c r="H254" s="238" t="s">
        <v>354</v>
      </c>
      <c r="I254" s="238">
        <v>25</v>
      </c>
      <c r="K254" s="238">
        <v>14503450</v>
      </c>
      <c r="L254" s="238">
        <v>140850199</v>
      </c>
      <c r="M254" s="238">
        <v>3</v>
      </c>
      <c r="N254" s="238">
        <v>16</v>
      </c>
      <c r="O254" s="238">
        <v>2014</v>
      </c>
      <c r="P254" s="238" t="s">
        <v>366</v>
      </c>
      <c r="Q254" s="238">
        <v>19</v>
      </c>
      <c r="R254" s="238" t="s">
        <v>356</v>
      </c>
      <c r="S254" s="238">
        <v>5</v>
      </c>
      <c r="T254" s="238">
        <v>0</v>
      </c>
      <c r="U254" s="238">
        <v>2</v>
      </c>
      <c r="V254" s="238">
        <v>1</v>
      </c>
      <c r="W254" s="238">
        <v>10</v>
      </c>
      <c r="X254" s="238">
        <v>3</v>
      </c>
      <c r="Y254" s="238">
        <v>4</v>
      </c>
      <c r="Z254" s="238">
        <v>1</v>
      </c>
      <c r="AB254" s="238">
        <v>1</v>
      </c>
      <c r="AC254" s="238">
        <v>98</v>
      </c>
      <c r="AD254" s="238" t="s">
        <v>371</v>
      </c>
      <c r="AE254" s="238" t="s">
        <v>1787</v>
      </c>
      <c r="AF254" s="238" t="s">
        <v>358</v>
      </c>
      <c r="AG254" s="238">
        <v>7</v>
      </c>
      <c r="AH254" s="238">
        <v>2</v>
      </c>
      <c r="AI254" s="238">
        <v>1</v>
      </c>
      <c r="AJ254" s="238">
        <v>4</v>
      </c>
      <c r="AK254" s="238">
        <v>21</v>
      </c>
      <c r="AL254" s="238">
        <v>31</v>
      </c>
      <c r="AM254" s="238" t="s">
        <v>354</v>
      </c>
      <c r="AN254" s="238">
        <v>5</v>
      </c>
      <c r="AO254" s="238">
        <v>15</v>
      </c>
      <c r="AS254" s="238">
        <v>3</v>
      </c>
      <c r="AT254" s="238">
        <v>20</v>
      </c>
      <c r="AU254" s="238">
        <v>50</v>
      </c>
      <c r="AV254" s="238">
        <v>11</v>
      </c>
      <c r="AW254" s="238">
        <v>21</v>
      </c>
      <c r="AX254" s="238">
        <v>2</v>
      </c>
      <c r="AY254" s="238">
        <v>2</v>
      </c>
      <c r="AZ254" s="238">
        <v>4</v>
      </c>
      <c r="BA254" s="238">
        <v>8</v>
      </c>
      <c r="BB254" s="238">
        <v>27</v>
      </c>
      <c r="BC254" s="238" t="s">
        <v>363</v>
      </c>
      <c r="BD254" s="238">
        <v>5</v>
      </c>
      <c r="BE254" s="238">
        <v>1</v>
      </c>
      <c r="BI254" s="238">
        <v>3</v>
      </c>
      <c r="BJ254" s="238">
        <v>20</v>
      </c>
      <c r="BK254" s="238">
        <v>50</v>
      </c>
      <c r="BL254" s="238">
        <v>11</v>
      </c>
      <c r="BM254" s="238">
        <v>21</v>
      </c>
      <c r="CT254" s="238">
        <v>426454</v>
      </c>
      <c r="CU254" s="238">
        <v>4958063</v>
      </c>
      <c r="CV254" s="238">
        <v>44.772183099999999</v>
      </c>
      <c r="CW254" s="238">
        <v>-93.929473400000006</v>
      </c>
      <c r="CX254" s="238" t="s">
        <v>359</v>
      </c>
      <c r="CY254" s="238" t="s">
        <v>1788</v>
      </c>
    </row>
    <row r="255" spans="1:103" x14ac:dyDescent="0.25">
      <c r="A255" s="238">
        <v>10936935</v>
      </c>
      <c r="B255" s="238">
        <v>2</v>
      </c>
      <c r="C255" s="238">
        <v>212</v>
      </c>
      <c r="D255" s="238">
        <v>130.87</v>
      </c>
      <c r="E255" s="238">
        <v>10</v>
      </c>
      <c r="F255" s="238" t="s">
        <v>380</v>
      </c>
      <c r="H255" s="238" t="s">
        <v>354</v>
      </c>
      <c r="I255" s="238">
        <v>25</v>
      </c>
      <c r="K255" s="238">
        <v>14026154</v>
      </c>
      <c r="L255" s="238">
        <v>142360057</v>
      </c>
      <c r="M255" s="238">
        <v>8</v>
      </c>
      <c r="N255" s="238">
        <v>14</v>
      </c>
      <c r="O255" s="238">
        <v>2014</v>
      </c>
      <c r="P255" s="238" t="s">
        <v>384</v>
      </c>
      <c r="Q255" s="238">
        <v>15</v>
      </c>
      <c r="R255" s="238" t="s">
        <v>356</v>
      </c>
      <c r="S255" s="238">
        <v>5</v>
      </c>
      <c r="T255" s="238">
        <v>0</v>
      </c>
      <c r="U255" s="238">
        <v>2</v>
      </c>
      <c r="V255" s="238">
        <v>10</v>
      </c>
      <c r="W255" s="238">
        <v>10</v>
      </c>
      <c r="X255" s="238">
        <v>25</v>
      </c>
      <c r="Y255" s="238">
        <v>1</v>
      </c>
      <c r="Z255" s="238">
        <v>3</v>
      </c>
      <c r="AB255" s="238">
        <v>2</v>
      </c>
      <c r="AC255" s="238">
        <v>98</v>
      </c>
      <c r="AD255" s="238" t="s">
        <v>1754</v>
      </c>
      <c r="AE255" s="238" t="s">
        <v>1789</v>
      </c>
      <c r="AF255" s="238" t="s">
        <v>358</v>
      </c>
      <c r="AG255" s="238">
        <v>5</v>
      </c>
      <c r="AH255" s="238">
        <v>2</v>
      </c>
      <c r="AI255" s="238">
        <v>2</v>
      </c>
      <c r="AJ255" s="238">
        <v>4</v>
      </c>
      <c r="AK255" s="238">
        <v>10</v>
      </c>
      <c r="AL255" s="238">
        <v>45</v>
      </c>
      <c r="AM255" s="238" t="s">
        <v>354</v>
      </c>
      <c r="AN255" s="238">
        <v>5</v>
      </c>
      <c r="AS255" s="238">
        <v>3</v>
      </c>
      <c r="AT255" s="238">
        <v>98</v>
      </c>
      <c r="AU255" s="238">
        <v>55</v>
      </c>
      <c r="AV255" s="238">
        <v>10</v>
      </c>
      <c r="AW255" s="238">
        <v>21</v>
      </c>
      <c r="AX255" s="238">
        <v>2</v>
      </c>
      <c r="AY255" s="238">
        <v>2</v>
      </c>
      <c r="AZ255" s="238">
        <v>4</v>
      </c>
      <c r="BA255" s="238">
        <v>21</v>
      </c>
      <c r="BB255" s="238">
        <v>81</v>
      </c>
      <c r="BC255" s="238" t="s">
        <v>363</v>
      </c>
      <c r="BD255" s="238">
        <v>5</v>
      </c>
      <c r="BE255" s="238">
        <v>1</v>
      </c>
      <c r="BI255" s="238">
        <v>3</v>
      </c>
      <c r="BJ255" s="238">
        <v>98</v>
      </c>
      <c r="BK255" s="238">
        <v>55</v>
      </c>
      <c r="BL255" s="238">
        <v>10</v>
      </c>
      <c r="BM255" s="238">
        <v>21</v>
      </c>
      <c r="CT255" s="238">
        <v>426454</v>
      </c>
      <c r="CU255" s="238">
        <v>4958063</v>
      </c>
      <c r="CV255" s="238">
        <v>44.772183099999999</v>
      </c>
      <c r="CW255" s="238">
        <v>-93.929473400000006</v>
      </c>
      <c r="CX255" s="238" t="s">
        <v>359</v>
      </c>
      <c r="CY255" s="238" t="s">
        <v>1790</v>
      </c>
    </row>
    <row r="256" spans="1:103" x14ac:dyDescent="0.25">
      <c r="A256" s="238">
        <v>10939453</v>
      </c>
      <c r="B256" s="238">
        <v>2</v>
      </c>
      <c r="C256" s="238">
        <v>212</v>
      </c>
      <c r="D256" s="238">
        <v>130.87</v>
      </c>
      <c r="E256" s="238">
        <v>10</v>
      </c>
      <c r="F256" s="238" t="s">
        <v>380</v>
      </c>
      <c r="H256" s="238" t="s">
        <v>354</v>
      </c>
      <c r="I256" s="238">
        <v>25</v>
      </c>
      <c r="K256" s="238">
        <v>14513231</v>
      </c>
      <c r="L256" s="238">
        <v>143440230</v>
      </c>
      <c r="M256" s="238">
        <v>12</v>
      </c>
      <c r="N256" s="238">
        <v>9</v>
      </c>
      <c r="O256" s="238">
        <v>2014</v>
      </c>
      <c r="P256" s="238" t="s">
        <v>368</v>
      </c>
      <c r="Q256" s="238">
        <v>2</v>
      </c>
      <c r="R256" s="238" t="s">
        <v>369</v>
      </c>
      <c r="S256" s="238">
        <v>5</v>
      </c>
      <c r="T256" s="238">
        <v>0</v>
      </c>
      <c r="U256" s="238">
        <v>1</v>
      </c>
      <c r="V256" s="238">
        <v>5</v>
      </c>
      <c r="W256" s="238">
        <v>30</v>
      </c>
      <c r="X256" s="238">
        <v>3</v>
      </c>
      <c r="Y256" s="238">
        <v>5</v>
      </c>
      <c r="Z256" s="238">
        <v>2</v>
      </c>
      <c r="AB256" s="238">
        <v>1</v>
      </c>
      <c r="AC256" s="238">
        <v>98</v>
      </c>
      <c r="AD256" s="238" t="s">
        <v>376</v>
      </c>
      <c r="AE256" s="238" t="s">
        <v>1785</v>
      </c>
      <c r="AF256" s="238" t="s">
        <v>358</v>
      </c>
      <c r="AG256" s="238">
        <v>3</v>
      </c>
      <c r="AH256" s="238">
        <v>2</v>
      </c>
      <c r="AI256" s="238">
        <v>44</v>
      </c>
      <c r="AJ256" s="238">
        <v>3</v>
      </c>
      <c r="AK256" s="238">
        <v>21</v>
      </c>
      <c r="AL256" s="238">
        <v>36</v>
      </c>
      <c r="AM256" s="238" t="s">
        <v>354</v>
      </c>
      <c r="AN256" s="238">
        <v>5</v>
      </c>
      <c r="AS256" s="238">
        <v>3</v>
      </c>
      <c r="AT256" s="238">
        <v>20</v>
      </c>
      <c r="AU256" s="238">
        <v>50</v>
      </c>
      <c r="AV256" s="238">
        <v>11</v>
      </c>
      <c r="AW256" s="238">
        <v>21</v>
      </c>
      <c r="CT256" s="238">
        <v>426454</v>
      </c>
      <c r="CU256" s="238">
        <v>4958063</v>
      </c>
      <c r="CV256" s="238">
        <v>44.772183099999999</v>
      </c>
      <c r="CW256" s="238">
        <v>-93.929473400000006</v>
      </c>
      <c r="CX256" s="238" t="s">
        <v>359</v>
      </c>
      <c r="CY256" s="238" t="e">
        <v>#NAME?</v>
      </c>
    </row>
    <row r="257" spans="1:103" x14ac:dyDescent="0.25">
      <c r="A257" s="238">
        <v>11017432</v>
      </c>
      <c r="B257" s="238">
        <v>2</v>
      </c>
      <c r="C257" s="238">
        <v>212</v>
      </c>
      <c r="D257" s="238">
        <v>130.87</v>
      </c>
      <c r="E257" s="238">
        <v>10</v>
      </c>
      <c r="F257" s="238" t="s">
        <v>380</v>
      </c>
      <c r="H257" s="238" t="s">
        <v>354</v>
      </c>
      <c r="I257" s="238">
        <v>25</v>
      </c>
      <c r="K257" s="238">
        <v>15003342</v>
      </c>
      <c r="L257" s="238">
        <v>150390039</v>
      </c>
      <c r="M257" s="238">
        <v>2</v>
      </c>
      <c r="N257" s="238">
        <v>3</v>
      </c>
      <c r="O257" s="238">
        <v>2015</v>
      </c>
      <c r="P257" s="238" t="s">
        <v>368</v>
      </c>
      <c r="Q257" s="238">
        <v>15</v>
      </c>
      <c r="R257" s="238" t="s">
        <v>369</v>
      </c>
      <c r="S257" s="238">
        <v>5</v>
      </c>
      <c r="T257" s="238">
        <v>0</v>
      </c>
      <c r="U257" s="238">
        <v>2</v>
      </c>
      <c r="V257" s="238">
        <v>1</v>
      </c>
      <c r="W257" s="238">
        <v>10</v>
      </c>
      <c r="X257" s="238">
        <v>3</v>
      </c>
      <c r="Y257" s="238">
        <v>1</v>
      </c>
      <c r="Z257" s="238">
        <v>4</v>
      </c>
      <c r="AA257" s="238">
        <v>2</v>
      </c>
      <c r="AB257" s="238">
        <v>5</v>
      </c>
      <c r="AC257" s="238">
        <v>98</v>
      </c>
      <c r="AD257" s="238" t="s">
        <v>1791</v>
      </c>
      <c r="AE257" s="238" t="s">
        <v>1792</v>
      </c>
      <c r="AF257" s="238" t="s">
        <v>358</v>
      </c>
      <c r="AG257" s="238">
        <v>7</v>
      </c>
      <c r="AH257" s="238">
        <v>2</v>
      </c>
      <c r="AI257" s="238">
        <v>4</v>
      </c>
      <c r="AJ257" s="238">
        <v>3</v>
      </c>
      <c r="AK257" s="238">
        <v>21</v>
      </c>
      <c r="AL257" s="238">
        <v>56</v>
      </c>
      <c r="AM257" s="238" t="s">
        <v>363</v>
      </c>
      <c r="AN257" s="238">
        <v>5</v>
      </c>
      <c r="AS257" s="238">
        <v>3</v>
      </c>
      <c r="AT257" s="238">
        <v>20</v>
      </c>
      <c r="AU257" s="238">
        <v>50</v>
      </c>
      <c r="AV257" s="238">
        <v>11</v>
      </c>
      <c r="AW257" s="238">
        <v>21</v>
      </c>
      <c r="AX257" s="238">
        <v>2</v>
      </c>
      <c r="AY257" s="238">
        <v>4</v>
      </c>
      <c r="AZ257" s="238">
        <v>3</v>
      </c>
      <c r="BA257" s="238">
        <v>8</v>
      </c>
      <c r="BB257" s="238">
        <v>52</v>
      </c>
      <c r="BC257" s="238" t="s">
        <v>363</v>
      </c>
      <c r="BD257" s="238">
        <v>5</v>
      </c>
      <c r="BI257" s="238">
        <v>3</v>
      </c>
      <c r="BJ257" s="238">
        <v>20</v>
      </c>
      <c r="BK257" s="238">
        <v>50</v>
      </c>
      <c r="BL257" s="238">
        <v>11</v>
      </c>
      <c r="BM257" s="238">
        <v>21</v>
      </c>
      <c r="CT257" s="238">
        <v>426454</v>
      </c>
      <c r="CU257" s="238">
        <v>4958063</v>
      </c>
      <c r="CV257" s="238">
        <v>44.772183099999999</v>
      </c>
      <c r="CW257" s="238">
        <v>-93.929473400000006</v>
      </c>
      <c r="CX257" s="238" t="s">
        <v>359</v>
      </c>
      <c r="CY257" s="238" t="s">
        <v>1793</v>
      </c>
    </row>
    <row r="258" spans="1:103" x14ac:dyDescent="0.25">
      <c r="A258" s="238">
        <v>380671</v>
      </c>
      <c r="B258" s="238">
        <v>2</v>
      </c>
      <c r="C258" s="238">
        <v>212</v>
      </c>
      <c r="D258" s="238">
        <v>130.874</v>
      </c>
      <c r="E258" s="238">
        <v>10</v>
      </c>
      <c r="G258" s="238" t="s">
        <v>1633</v>
      </c>
      <c r="H258" s="238" t="s">
        <v>354</v>
      </c>
      <c r="I258" s="238">
        <v>25</v>
      </c>
      <c r="K258" s="238">
        <v>16032022</v>
      </c>
      <c r="M258" s="238">
        <v>9</v>
      </c>
      <c r="N258" s="238">
        <v>21</v>
      </c>
      <c r="O258" s="238">
        <v>2016</v>
      </c>
      <c r="P258" s="238" t="s">
        <v>355</v>
      </c>
      <c r="Q258" s="238">
        <v>9</v>
      </c>
      <c r="R258" s="238" t="s">
        <v>369</v>
      </c>
      <c r="S258" s="238">
        <v>5</v>
      </c>
      <c r="T258" s="238">
        <v>0</v>
      </c>
      <c r="U258" s="238">
        <v>2</v>
      </c>
      <c r="V258" s="238">
        <v>12</v>
      </c>
      <c r="W258" s="238">
        <v>10</v>
      </c>
      <c r="X258" s="238">
        <v>3</v>
      </c>
      <c r="Y258" s="238">
        <v>1</v>
      </c>
      <c r="Z258" s="238">
        <v>2</v>
      </c>
      <c r="AB258" s="238">
        <v>1</v>
      </c>
      <c r="AC258" s="238">
        <v>98</v>
      </c>
      <c r="AD258" s="238" t="s">
        <v>357</v>
      </c>
      <c r="AF258" s="238" t="s">
        <v>405</v>
      </c>
      <c r="AG258" s="238">
        <v>7</v>
      </c>
      <c r="AH258" s="238">
        <v>2</v>
      </c>
      <c r="AI258" s="238">
        <v>2</v>
      </c>
      <c r="AJ258" s="238">
        <v>3</v>
      </c>
      <c r="AK258" s="238">
        <v>34</v>
      </c>
      <c r="AL258" s="238">
        <v>54</v>
      </c>
      <c r="AM258" s="238" t="s">
        <v>354</v>
      </c>
      <c r="AN258" s="238">
        <v>5</v>
      </c>
      <c r="AO258" s="238">
        <v>1</v>
      </c>
      <c r="AS258" s="238">
        <v>14</v>
      </c>
      <c r="AT258" s="238">
        <v>20</v>
      </c>
      <c r="AU258" s="238">
        <v>50</v>
      </c>
      <c r="AV258" s="238">
        <v>11</v>
      </c>
      <c r="AW258" s="238">
        <v>21</v>
      </c>
      <c r="AX258" s="238">
        <v>2</v>
      </c>
      <c r="AY258" s="238">
        <v>2</v>
      </c>
      <c r="AZ258" s="238">
        <v>3</v>
      </c>
      <c r="BA258" s="238">
        <v>26</v>
      </c>
      <c r="BB258" s="238">
        <v>37</v>
      </c>
      <c r="BC258" s="238" t="s">
        <v>363</v>
      </c>
      <c r="BD258" s="238">
        <v>5</v>
      </c>
      <c r="BE258" s="238">
        <v>70</v>
      </c>
      <c r="BI258" s="238">
        <v>14</v>
      </c>
      <c r="BJ258" s="238">
        <v>20</v>
      </c>
      <c r="BK258" s="238">
        <v>50</v>
      </c>
      <c r="BL258" s="238">
        <v>11</v>
      </c>
      <c r="BM258" s="238">
        <v>21</v>
      </c>
      <c r="CT258" s="238">
        <v>426428.70451312303</v>
      </c>
      <c r="CU258" s="238">
        <v>4958098.7574870298</v>
      </c>
      <c r="CV258" s="238">
        <v>44.772497909999998</v>
      </c>
      <c r="CW258" s="238">
        <v>-93.929792190000001</v>
      </c>
      <c r="CX258" s="238" t="s">
        <v>359</v>
      </c>
      <c r="CY258" s="238" t="s">
        <v>1794</v>
      </c>
    </row>
    <row r="259" spans="1:103" x14ac:dyDescent="0.25">
      <c r="A259" s="238">
        <v>445946</v>
      </c>
      <c r="B259" s="238">
        <v>2</v>
      </c>
      <c r="C259" s="238">
        <v>212</v>
      </c>
      <c r="D259" s="238">
        <v>130.88</v>
      </c>
      <c r="E259" s="238">
        <v>10</v>
      </c>
      <c r="G259" s="238" t="s">
        <v>1633</v>
      </c>
      <c r="H259" s="238" t="s">
        <v>354</v>
      </c>
      <c r="I259" s="238">
        <v>25</v>
      </c>
      <c r="K259" s="238">
        <v>17503718</v>
      </c>
      <c r="M259" s="238">
        <v>4</v>
      </c>
      <c r="N259" s="238">
        <v>7</v>
      </c>
      <c r="O259" s="238">
        <v>2017</v>
      </c>
      <c r="P259" s="238" t="s">
        <v>362</v>
      </c>
      <c r="Q259" s="238">
        <v>12</v>
      </c>
      <c r="S259" s="238">
        <v>5</v>
      </c>
      <c r="T259" s="238">
        <v>0</v>
      </c>
      <c r="U259" s="238">
        <v>1</v>
      </c>
      <c r="W259" s="238">
        <v>28</v>
      </c>
      <c r="X259" s="238">
        <v>3</v>
      </c>
      <c r="Y259" s="238">
        <v>1</v>
      </c>
      <c r="Z259" s="238">
        <v>1</v>
      </c>
      <c r="AB259" s="238">
        <v>1</v>
      </c>
      <c r="AC259" s="238">
        <v>98</v>
      </c>
      <c r="AD259" s="238" t="s">
        <v>357</v>
      </c>
      <c r="AF259" s="238" t="s">
        <v>405</v>
      </c>
      <c r="AG259" s="238">
        <v>3</v>
      </c>
      <c r="AH259" s="238">
        <v>2</v>
      </c>
      <c r="AI259" s="238">
        <v>49</v>
      </c>
      <c r="AJ259" s="238">
        <v>3</v>
      </c>
      <c r="AK259" s="238">
        <v>24</v>
      </c>
      <c r="AL259" s="238">
        <v>39</v>
      </c>
      <c r="AM259" s="238" t="s">
        <v>354</v>
      </c>
      <c r="AN259" s="238">
        <v>5</v>
      </c>
      <c r="AO259" s="238">
        <v>68</v>
      </c>
      <c r="AS259" s="238">
        <v>14</v>
      </c>
      <c r="AT259" s="238">
        <v>20</v>
      </c>
      <c r="AV259" s="238">
        <v>11</v>
      </c>
      <c r="AW259" s="238">
        <v>21</v>
      </c>
      <c r="CT259" s="238">
        <v>426439.34467869002</v>
      </c>
      <c r="CU259" s="238">
        <v>4958094.9199898401</v>
      </c>
      <c r="CV259" s="238">
        <v>44.772464460000002</v>
      </c>
      <c r="CW259" s="238">
        <v>-93.929657180000007</v>
      </c>
      <c r="CX259" s="238" t="s">
        <v>391</v>
      </c>
      <c r="CY259" s="238" t="s">
        <v>1795</v>
      </c>
    </row>
    <row r="260" spans="1:103" x14ac:dyDescent="0.25">
      <c r="A260" s="238">
        <v>537515</v>
      </c>
      <c r="B260" s="238">
        <v>2</v>
      </c>
      <c r="C260" s="238">
        <v>212</v>
      </c>
      <c r="D260" s="238">
        <v>130.88300000000001</v>
      </c>
      <c r="E260" s="238">
        <v>10</v>
      </c>
      <c r="G260" s="238" t="s">
        <v>1633</v>
      </c>
      <c r="H260" s="238" t="s">
        <v>354</v>
      </c>
      <c r="I260" s="238">
        <v>25</v>
      </c>
      <c r="K260" s="238">
        <v>18001481</v>
      </c>
      <c r="M260" s="238">
        <v>1</v>
      </c>
      <c r="N260" s="238">
        <v>15</v>
      </c>
      <c r="O260" s="238">
        <v>2018</v>
      </c>
      <c r="P260" s="238" t="s">
        <v>361</v>
      </c>
      <c r="Q260" s="238">
        <v>5</v>
      </c>
      <c r="R260" s="238" t="s">
        <v>419</v>
      </c>
      <c r="S260" s="238">
        <v>5</v>
      </c>
      <c r="T260" s="238">
        <v>0</v>
      </c>
      <c r="U260" s="238">
        <v>2</v>
      </c>
      <c r="V260" s="238">
        <v>13</v>
      </c>
      <c r="W260" s="238">
        <v>10</v>
      </c>
      <c r="X260" s="238">
        <v>3</v>
      </c>
      <c r="Y260" s="238">
        <v>4</v>
      </c>
      <c r="Z260" s="238">
        <v>4</v>
      </c>
      <c r="AB260" s="238">
        <v>3</v>
      </c>
      <c r="AC260" s="238">
        <v>98</v>
      </c>
      <c r="AD260" s="238" t="s">
        <v>357</v>
      </c>
      <c r="AF260" s="238" t="s">
        <v>405</v>
      </c>
      <c r="AG260" s="238">
        <v>7</v>
      </c>
      <c r="AH260" s="238">
        <v>2</v>
      </c>
      <c r="AI260" s="238">
        <v>5</v>
      </c>
      <c r="AJ260" s="238">
        <v>1</v>
      </c>
      <c r="AK260" s="238">
        <v>24</v>
      </c>
      <c r="AL260" s="238">
        <v>49</v>
      </c>
      <c r="AM260" s="238" t="s">
        <v>363</v>
      </c>
      <c r="AN260" s="238">
        <v>5</v>
      </c>
      <c r="AO260" s="238">
        <v>63</v>
      </c>
      <c r="AS260" s="238">
        <v>14</v>
      </c>
      <c r="AT260" s="238">
        <v>20</v>
      </c>
      <c r="AU260" s="238">
        <v>55</v>
      </c>
      <c r="AV260" s="238">
        <v>11</v>
      </c>
      <c r="AW260" s="238">
        <v>21</v>
      </c>
      <c r="AX260" s="238">
        <v>2</v>
      </c>
      <c r="AY260" s="238">
        <v>49</v>
      </c>
      <c r="AZ260" s="238">
        <v>1</v>
      </c>
      <c r="BA260" s="238">
        <v>21</v>
      </c>
      <c r="BB260" s="238">
        <v>45</v>
      </c>
      <c r="BC260" s="238" t="s">
        <v>354</v>
      </c>
      <c r="BD260" s="238">
        <v>5</v>
      </c>
      <c r="BE260" s="238">
        <v>1</v>
      </c>
      <c r="BI260" s="238">
        <v>14</v>
      </c>
      <c r="BJ260" s="238">
        <v>20</v>
      </c>
      <c r="BK260" s="238">
        <v>55</v>
      </c>
      <c r="BL260" s="238">
        <v>11</v>
      </c>
      <c r="BM260" s="238">
        <v>21</v>
      </c>
      <c r="CT260" s="238">
        <v>426444.84517527302</v>
      </c>
      <c r="CU260" s="238">
        <v>4958091.1806419203</v>
      </c>
      <c r="CV260" s="238">
        <v>44.77243137</v>
      </c>
      <c r="CW260" s="238">
        <v>-93.929587130000002</v>
      </c>
      <c r="CX260" s="238" t="s">
        <v>359</v>
      </c>
      <c r="CY260" s="238" t="s">
        <v>1796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079BF-951C-427D-B4A9-51234A68A188}">
  <sheetPr>
    <tabColor theme="2" tint="-0.499984740745262"/>
  </sheetPr>
  <dimension ref="A1:CY131"/>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503442</v>
      </c>
      <c r="B2" s="238">
        <v>3</v>
      </c>
      <c r="C2" s="238">
        <v>22</v>
      </c>
      <c r="D2" s="238">
        <v>107.43300000000001</v>
      </c>
      <c r="E2" s="238">
        <v>43</v>
      </c>
      <c r="F2" s="238" t="s">
        <v>1475</v>
      </c>
      <c r="H2" s="238">
        <v>8</v>
      </c>
      <c r="I2" s="238">
        <v>22</v>
      </c>
      <c r="K2" s="238">
        <v>17004368</v>
      </c>
      <c r="M2" s="238">
        <v>9</v>
      </c>
      <c r="N2" s="238">
        <v>22</v>
      </c>
      <c r="O2" s="238">
        <v>2017</v>
      </c>
      <c r="P2" s="238" t="s">
        <v>362</v>
      </c>
      <c r="Q2" s="238">
        <v>18</v>
      </c>
      <c r="S2" s="238">
        <v>5</v>
      </c>
      <c r="T2" s="238">
        <v>0</v>
      </c>
      <c r="U2" s="238">
        <v>2</v>
      </c>
      <c r="V2" s="238">
        <v>12</v>
      </c>
      <c r="W2" s="238">
        <v>10</v>
      </c>
      <c r="X2" s="238">
        <v>4</v>
      </c>
      <c r="Y2" s="238">
        <v>1</v>
      </c>
      <c r="Z2" s="238">
        <v>1</v>
      </c>
      <c r="AB2" s="238">
        <v>1</v>
      </c>
      <c r="AC2" s="238">
        <v>98</v>
      </c>
      <c r="AD2" s="238" t="s">
        <v>1797</v>
      </c>
      <c r="AF2" s="238" t="s">
        <v>1798</v>
      </c>
      <c r="AG2" s="238">
        <v>7</v>
      </c>
      <c r="AH2" s="238">
        <v>2</v>
      </c>
      <c r="AI2" s="238">
        <v>2</v>
      </c>
      <c r="AJ2" s="238">
        <v>3</v>
      </c>
      <c r="AK2" s="238">
        <v>21</v>
      </c>
      <c r="AL2" s="238">
        <v>28</v>
      </c>
      <c r="AM2" s="238" t="s">
        <v>363</v>
      </c>
      <c r="AN2" s="238">
        <v>5</v>
      </c>
      <c r="AO2" s="238">
        <v>1</v>
      </c>
      <c r="AS2" s="238">
        <v>12</v>
      </c>
      <c r="AT2" s="238">
        <v>9</v>
      </c>
      <c r="AU2" s="238">
        <v>30</v>
      </c>
      <c r="AV2" s="238">
        <v>11</v>
      </c>
      <c r="AW2" s="238">
        <v>21</v>
      </c>
      <c r="AX2" s="238">
        <v>2</v>
      </c>
      <c r="AY2" s="238">
        <v>4</v>
      </c>
      <c r="AZ2" s="238">
        <v>3</v>
      </c>
      <c r="BA2" s="238">
        <v>24</v>
      </c>
      <c r="BB2" s="238">
        <v>70</v>
      </c>
      <c r="BC2" s="238" t="s">
        <v>363</v>
      </c>
      <c r="BD2" s="238">
        <v>5</v>
      </c>
      <c r="BE2" s="238">
        <v>1</v>
      </c>
      <c r="BI2" s="238">
        <v>12</v>
      </c>
      <c r="BJ2" s="238">
        <v>9</v>
      </c>
      <c r="BK2" s="238">
        <v>30</v>
      </c>
      <c r="BL2" s="238">
        <v>11</v>
      </c>
      <c r="BM2" s="238">
        <v>21</v>
      </c>
      <c r="CT2" s="238">
        <v>407901.66233333503</v>
      </c>
      <c r="CU2" s="238">
        <v>4958273.8534485605</v>
      </c>
      <c r="CV2" s="238">
        <v>44.7719278</v>
      </c>
      <c r="CW2" s="238">
        <v>-94.163924750000007</v>
      </c>
      <c r="CX2" s="238" t="s">
        <v>359</v>
      </c>
      <c r="CY2" s="238" t="s">
        <v>1799</v>
      </c>
    </row>
    <row r="3" spans="1:103" x14ac:dyDescent="0.25">
      <c r="A3" s="238">
        <v>339468</v>
      </c>
      <c r="B3" s="238">
        <v>3</v>
      </c>
      <c r="C3" s="238">
        <v>22</v>
      </c>
      <c r="D3" s="238">
        <v>107.45399999999999</v>
      </c>
      <c r="E3" s="238">
        <v>43</v>
      </c>
      <c r="F3" s="238" t="s">
        <v>1475</v>
      </c>
      <c r="H3" s="238">
        <v>8</v>
      </c>
      <c r="I3" s="238">
        <v>22</v>
      </c>
      <c r="K3" s="238">
        <v>16001392</v>
      </c>
      <c r="M3" s="238">
        <v>4</v>
      </c>
      <c r="N3" s="238">
        <v>1</v>
      </c>
      <c r="O3" s="238">
        <v>2016</v>
      </c>
      <c r="P3" s="238" t="s">
        <v>362</v>
      </c>
      <c r="Q3" s="238">
        <v>7</v>
      </c>
      <c r="S3" s="238">
        <v>5</v>
      </c>
      <c r="T3" s="238">
        <v>0</v>
      </c>
      <c r="U3" s="238">
        <v>2</v>
      </c>
      <c r="V3" s="238">
        <v>12</v>
      </c>
      <c r="W3" s="238">
        <v>10</v>
      </c>
      <c r="X3" s="238">
        <v>2</v>
      </c>
      <c r="Y3" s="238">
        <v>1</v>
      </c>
      <c r="Z3" s="238">
        <v>2</v>
      </c>
      <c r="AB3" s="238">
        <v>1</v>
      </c>
      <c r="AC3" s="238">
        <v>98</v>
      </c>
      <c r="AD3" s="238" t="s">
        <v>1797</v>
      </c>
      <c r="AF3" s="238" t="s">
        <v>1798</v>
      </c>
      <c r="AG3" s="238">
        <v>7</v>
      </c>
      <c r="AH3" s="238">
        <v>2</v>
      </c>
      <c r="AI3" s="238">
        <v>2</v>
      </c>
      <c r="AJ3" s="238">
        <v>4</v>
      </c>
      <c r="AK3" s="238">
        <v>21</v>
      </c>
      <c r="AL3" s="238">
        <v>49</v>
      </c>
      <c r="AM3" s="238" t="s">
        <v>354</v>
      </c>
      <c r="AN3" s="238">
        <v>5</v>
      </c>
      <c r="AO3" s="238">
        <v>1</v>
      </c>
      <c r="AS3" s="238">
        <v>12</v>
      </c>
      <c r="AT3" s="238">
        <v>9</v>
      </c>
      <c r="AU3" s="238">
        <v>30</v>
      </c>
      <c r="AV3" s="238">
        <v>13</v>
      </c>
      <c r="AW3" s="238">
        <v>21</v>
      </c>
      <c r="AX3" s="238">
        <v>2</v>
      </c>
      <c r="AY3" s="238">
        <v>2</v>
      </c>
      <c r="AZ3" s="238">
        <v>4</v>
      </c>
      <c r="BA3" s="238">
        <v>21</v>
      </c>
      <c r="BB3" s="238">
        <v>52</v>
      </c>
      <c r="BC3" s="238" t="s">
        <v>354</v>
      </c>
      <c r="BD3" s="238">
        <v>5</v>
      </c>
      <c r="BE3" s="238">
        <v>74</v>
      </c>
      <c r="BI3" s="238">
        <v>12</v>
      </c>
      <c r="BJ3" s="238">
        <v>9</v>
      </c>
      <c r="BK3" s="238">
        <v>30</v>
      </c>
      <c r="BL3" s="238">
        <v>13</v>
      </c>
      <c r="BM3" s="238">
        <v>21</v>
      </c>
      <c r="CT3" s="238">
        <v>407868.56270480901</v>
      </c>
      <c r="CU3" s="238">
        <v>4958281.7852800097</v>
      </c>
      <c r="CV3" s="238">
        <v>44.771994919999997</v>
      </c>
      <c r="CW3" s="238">
        <v>-94.164344409999998</v>
      </c>
      <c r="CX3" s="238" t="s">
        <v>359</v>
      </c>
      <c r="CY3" s="238" t="s">
        <v>1800</v>
      </c>
    </row>
    <row r="4" spans="1:103" x14ac:dyDescent="0.25">
      <c r="A4" s="238">
        <v>724543</v>
      </c>
      <c r="B4" s="238">
        <v>3</v>
      </c>
      <c r="C4" s="238">
        <v>22</v>
      </c>
      <c r="D4" s="238">
        <v>107.59399999999999</v>
      </c>
      <c r="E4" s="238">
        <v>43</v>
      </c>
      <c r="F4" s="238" t="s">
        <v>1475</v>
      </c>
      <c r="H4" s="238">
        <v>8</v>
      </c>
      <c r="I4" s="238">
        <v>22</v>
      </c>
      <c r="K4" s="238">
        <v>19201541</v>
      </c>
      <c r="M4" s="238">
        <v>6</v>
      </c>
      <c r="N4" s="238">
        <v>3</v>
      </c>
      <c r="O4" s="238">
        <v>2019</v>
      </c>
      <c r="P4" s="238" t="s">
        <v>361</v>
      </c>
      <c r="Q4" s="238">
        <v>8</v>
      </c>
      <c r="R4" s="238" t="s">
        <v>369</v>
      </c>
      <c r="S4" s="238">
        <v>5</v>
      </c>
      <c r="T4" s="238">
        <v>0</v>
      </c>
      <c r="U4" s="238">
        <v>2</v>
      </c>
      <c r="V4" s="238">
        <v>12</v>
      </c>
      <c r="W4" s="238">
        <v>10</v>
      </c>
      <c r="X4" s="238">
        <v>2</v>
      </c>
      <c r="Y4" s="238">
        <v>1</v>
      </c>
      <c r="Z4" s="238">
        <v>2</v>
      </c>
      <c r="AB4" s="238">
        <v>1</v>
      </c>
      <c r="AC4" s="238">
        <v>98</v>
      </c>
      <c r="AD4" s="238" t="s">
        <v>1797</v>
      </c>
      <c r="AF4" s="238" t="s">
        <v>1798</v>
      </c>
      <c r="AG4" s="238">
        <v>7</v>
      </c>
      <c r="AH4" s="238">
        <v>2</v>
      </c>
      <c r="AI4" s="238">
        <v>4</v>
      </c>
      <c r="AJ4" s="238">
        <v>3</v>
      </c>
      <c r="AK4" s="238">
        <v>21</v>
      </c>
      <c r="AL4" s="238">
        <v>33</v>
      </c>
      <c r="AM4" s="238" t="s">
        <v>363</v>
      </c>
      <c r="AN4" s="238">
        <v>5</v>
      </c>
      <c r="AO4" s="238">
        <v>74</v>
      </c>
      <c r="AS4" s="238">
        <v>12</v>
      </c>
      <c r="AT4" s="238">
        <v>9</v>
      </c>
      <c r="AU4" s="238">
        <v>30</v>
      </c>
      <c r="AV4" s="238">
        <v>11</v>
      </c>
      <c r="AW4" s="238">
        <v>21</v>
      </c>
      <c r="AX4" s="238">
        <v>2</v>
      </c>
      <c r="AY4" s="238">
        <v>2</v>
      </c>
      <c r="AZ4" s="238">
        <v>3</v>
      </c>
      <c r="BA4" s="238">
        <v>34</v>
      </c>
      <c r="BB4" s="238">
        <v>22</v>
      </c>
      <c r="BC4" s="238" t="s">
        <v>354</v>
      </c>
      <c r="BD4" s="238">
        <v>5</v>
      </c>
      <c r="BE4" s="238">
        <v>90</v>
      </c>
      <c r="BI4" s="238">
        <v>12</v>
      </c>
      <c r="BJ4" s="238">
        <v>9</v>
      </c>
      <c r="BK4" s="238">
        <v>30</v>
      </c>
      <c r="BL4" s="238">
        <v>11</v>
      </c>
      <c r="BM4" s="238">
        <v>21</v>
      </c>
      <c r="CT4" s="238">
        <v>407668.70713741501</v>
      </c>
      <c r="CU4" s="238">
        <v>4958270.6036745403</v>
      </c>
      <c r="CV4" s="238">
        <v>44.771868509999997</v>
      </c>
      <c r="CW4" s="238">
        <v>-94.166867600000003</v>
      </c>
      <c r="CX4" s="238" t="s">
        <v>359</v>
      </c>
      <c r="CY4" s="238" t="s">
        <v>1801</v>
      </c>
    </row>
    <row r="5" spans="1:103" x14ac:dyDescent="0.25">
      <c r="A5" s="238">
        <v>665007</v>
      </c>
      <c r="B5" s="238">
        <v>3</v>
      </c>
      <c r="C5" s="238">
        <v>22</v>
      </c>
      <c r="D5" s="238">
        <v>107.959</v>
      </c>
      <c r="E5" s="238">
        <v>43</v>
      </c>
      <c r="F5" s="238" t="s">
        <v>1475</v>
      </c>
      <c r="H5" s="238">
        <v>8</v>
      </c>
      <c r="I5" s="238">
        <v>22</v>
      </c>
      <c r="K5" s="238">
        <v>18202964</v>
      </c>
      <c r="M5" s="238">
        <v>12</v>
      </c>
      <c r="N5" s="238">
        <v>2</v>
      </c>
      <c r="O5" s="238">
        <v>2018</v>
      </c>
      <c r="P5" s="238" t="s">
        <v>366</v>
      </c>
      <c r="Q5" s="238">
        <v>10</v>
      </c>
      <c r="R5" s="238" t="s">
        <v>419</v>
      </c>
      <c r="S5" s="238">
        <v>5</v>
      </c>
      <c r="T5" s="238">
        <v>0</v>
      </c>
      <c r="U5" s="238">
        <v>1</v>
      </c>
      <c r="W5" s="238">
        <v>48</v>
      </c>
      <c r="X5" s="238">
        <v>2</v>
      </c>
      <c r="Y5" s="238">
        <v>1</v>
      </c>
      <c r="Z5" s="238">
        <v>2</v>
      </c>
      <c r="AB5" s="238">
        <v>5</v>
      </c>
      <c r="AC5" s="238">
        <v>98</v>
      </c>
      <c r="AD5" s="238">
        <v>22</v>
      </c>
      <c r="AF5" s="238" t="s">
        <v>1798</v>
      </c>
      <c r="AG5" s="238">
        <v>3</v>
      </c>
      <c r="AH5" s="238">
        <v>2</v>
      </c>
      <c r="AI5" s="238">
        <v>2</v>
      </c>
      <c r="AJ5" s="238">
        <v>1</v>
      </c>
      <c r="AK5" s="238">
        <v>21</v>
      </c>
      <c r="AL5" s="238">
        <v>26</v>
      </c>
      <c r="AM5" s="238" t="s">
        <v>354</v>
      </c>
      <c r="AN5" s="238">
        <v>5</v>
      </c>
      <c r="AO5" s="238">
        <v>68</v>
      </c>
      <c r="AP5" s="238">
        <v>72</v>
      </c>
      <c r="AS5" s="238">
        <v>12</v>
      </c>
      <c r="AT5" s="238">
        <v>9</v>
      </c>
      <c r="AU5" s="238">
        <v>60</v>
      </c>
      <c r="AV5" s="238">
        <v>12</v>
      </c>
      <c r="AW5" s="238">
        <v>21</v>
      </c>
      <c r="CT5" s="238">
        <v>407082.389298113</v>
      </c>
      <c r="CU5" s="238">
        <v>4958340.4538142402</v>
      </c>
      <c r="CV5" s="238">
        <v>44.772421250000001</v>
      </c>
      <c r="CW5" s="238">
        <v>-94.174288579999995</v>
      </c>
      <c r="CX5" s="238" t="s">
        <v>359</v>
      </c>
      <c r="CY5" s="238" t="s">
        <v>1802</v>
      </c>
    </row>
    <row r="6" spans="1:103" x14ac:dyDescent="0.25">
      <c r="A6" s="238">
        <v>10904919</v>
      </c>
      <c r="B6" s="238">
        <v>3</v>
      </c>
      <c r="C6" s="238">
        <v>22</v>
      </c>
      <c r="D6" s="238">
        <v>108.042</v>
      </c>
      <c r="E6" s="238">
        <v>43</v>
      </c>
      <c r="F6" s="238" t="s">
        <v>1475</v>
      </c>
      <c r="H6" s="238">
        <v>8</v>
      </c>
      <c r="I6" s="238">
        <v>22</v>
      </c>
      <c r="K6" s="238">
        <v>13201202</v>
      </c>
      <c r="L6" s="238">
        <v>133040165</v>
      </c>
      <c r="M6" s="238">
        <v>10</v>
      </c>
      <c r="N6" s="238">
        <v>1</v>
      </c>
      <c r="O6" s="238">
        <v>2013</v>
      </c>
      <c r="P6" s="238" t="s">
        <v>368</v>
      </c>
      <c r="Q6" s="238">
        <v>15</v>
      </c>
      <c r="S6" s="238">
        <v>5</v>
      </c>
      <c r="T6" s="238">
        <v>0</v>
      </c>
      <c r="U6" s="238">
        <v>2</v>
      </c>
      <c r="V6" s="238">
        <v>1</v>
      </c>
      <c r="W6" s="238">
        <v>10</v>
      </c>
      <c r="X6" s="238">
        <v>2</v>
      </c>
      <c r="Y6" s="238">
        <v>1</v>
      </c>
      <c r="Z6" s="238">
        <v>1</v>
      </c>
      <c r="AB6" s="238">
        <v>1</v>
      </c>
      <c r="AC6" s="238">
        <v>98</v>
      </c>
      <c r="AD6" s="238" t="s">
        <v>1803</v>
      </c>
      <c r="AE6" s="238">
        <v>109</v>
      </c>
      <c r="AF6" s="238" t="s">
        <v>1798</v>
      </c>
      <c r="AG6" s="238">
        <v>7</v>
      </c>
      <c r="AH6" s="238">
        <v>2</v>
      </c>
      <c r="AI6" s="238">
        <v>4</v>
      </c>
      <c r="AJ6" s="238">
        <v>6</v>
      </c>
      <c r="AK6" s="238">
        <v>21</v>
      </c>
      <c r="AL6" s="238">
        <v>19</v>
      </c>
      <c r="AM6" s="238" t="s">
        <v>354</v>
      </c>
      <c r="AN6" s="238">
        <v>5</v>
      </c>
      <c r="AO6" s="238">
        <v>15</v>
      </c>
      <c r="AS6" s="238">
        <v>7</v>
      </c>
      <c r="AT6" s="238">
        <v>98</v>
      </c>
      <c r="AU6" s="238">
        <v>55</v>
      </c>
      <c r="AV6" s="238">
        <v>11</v>
      </c>
      <c r="AW6" s="238">
        <v>21</v>
      </c>
      <c r="AX6" s="238">
        <v>2</v>
      </c>
      <c r="AY6" s="238">
        <v>3</v>
      </c>
      <c r="AZ6" s="238">
        <v>6</v>
      </c>
      <c r="BA6" s="238">
        <v>8</v>
      </c>
      <c r="BB6" s="238">
        <v>22</v>
      </c>
      <c r="BC6" s="238" t="s">
        <v>354</v>
      </c>
      <c r="BD6" s="238">
        <v>5</v>
      </c>
      <c r="BE6" s="238">
        <v>1</v>
      </c>
      <c r="BI6" s="238">
        <v>7</v>
      </c>
      <c r="BJ6" s="238">
        <v>98</v>
      </c>
      <c r="BK6" s="238">
        <v>55</v>
      </c>
      <c r="BL6" s="238">
        <v>11</v>
      </c>
      <c r="BM6" s="238">
        <v>21</v>
      </c>
      <c r="CT6" s="238">
        <v>406965</v>
      </c>
      <c r="CU6" s="238">
        <v>4958403</v>
      </c>
      <c r="CV6" s="238">
        <v>44.772972799999998</v>
      </c>
      <c r="CW6" s="238">
        <v>-94.175777400000001</v>
      </c>
      <c r="CX6" s="238" t="s">
        <v>359</v>
      </c>
      <c r="CY6" s="238" t="s">
        <v>1804</v>
      </c>
    </row>
    <row r="7" spans="1:103" x14ac:dyDescent="0.25">
      <c r="A7" s="238">
        <v>11045497</v>
      </c>
      <c r="B7" s="238">
        <v>3</v>
      </c>
      <c r="C7" s="238">
        <v>22</v>
      </c>
      <c r="D7" s="238">
        <v>108.324</v>
      </c>
      <c r="E7" s="238">
        <v>43</v>
      </c>
      <c r="G7" s="238" t="s">
        <v>423</v>
      </c>
      <c r="H7" s="238">
        <v>8</v>
      </c>
      <c r="I7" s="238">
        <v>22</v>
      </c>
      <c r="K7" s="238">
        <v>15200186</v>
      </c>
      <c r="L7" s="238">
        <v>150330203</v>
      </c>
      <c r="M7" s="238">
        <v>1</v>
      </c>
      <c r="N7" s="238">
        <v>29</v>
      </c>
      <c r="O7" s="238">
        <v>2015</v>
      </c>
      <c r="P7" s="238" t="s">
        <v>384</v>
      </c>
      <c r="Q7" s="238">
        <v>15</v>
      </c>
      <c r="S7" s="238">
        <v>4</v>
      </c>
      <c r="T7" s="238">
        <v>0</v>
      </c>
      <c r="U7" s="238">
        <v>2</v>
      </c>
      <c r="V7" s="238">
        <v>5</v>
      </c>
      <c r="W7" s="238">
        <v>10</v>
      </c>
      <c r="X7" s="238">
        <v>4</v>
      </c>
      <c r="Y7" s="238">
        <v>1</v>
      </c>
      <c r="Z7" s="238">
        <v>1</v>
      </c>
      <c r="AB7" s="238">
        <v>1</v>
      </c>
      <c r="AC7" s="238">
        <v>98</v>
      </c>
      <c r="AD7" s="238" t="s">
        <v>498</v>
      </c>
      <c r="AE7" s="238" t="s">
        <v>1805</v>
      </c>
      <c r="AF7" s="238" t="s">
        <v>1798</v>
      </c>
      <c r="AG7" s="238">
        <v>10</v>
      </c>
      <c r="AH7" s="238">
        <v>2</v>
      </c>
      <c r="AI7" s="238">
        <v>2</v>
      </c>
      <c r="AJ7" s="238">
        <v>1</v>
      </c>
      <c r="AK7" s="238">
        <v>24</v>
      </c>
      <c r="AL7" s="238">
        <v>20</v>
      </c>
      <c r="AM7" s="238" t="s">
        <v>354</v>
      </c>
      <c r="AN7" s="238">
        <v>5</v>
      </c>
      <c r="AO7" s="238">
        <v>2</v>
      </c>
      <c r="AS7" s="238">
        <v>7</v>
      </c>
      <c r="AT7" s="238">
        <v>98</v>
      </c>
      <c r="AU7" s="238">
        <v>55</v>
      </c>
      <c r="AV7" s="238">
        <v>11</v>
      </c>
      <c r="AW7" s="238">
        <v>21</v>
      </c>
      <c r="AX7" s="238">
        <v>2</v>
      </c>
      <c r="AY7" s="238">
        <v>2</v>
      </c>
      <c r="AZ7" s="238">
        <v>2</v>
      </c>
      <c r="BA7" s="238">
        <v>21</v>
      </c>
      <c r="BB7" s="238">
        <v>19</v>
      </c>
      <c r="BC7" s="238" t="s">
        <v>363</v>
      </c>
      <c r="BD7" s="238">
        <v>5</v>
      </c>
      <c r="BE7" s="238">
        <v>1</v>
      </c>
      <c r="BI7" s="238">
        <v>7</v>
      </c>
      <c r="BJ7" s="238">
        <v>98</v>
      </c>
      <c r="BK7" s="238">
        <v>55</v>
      </c>
      <c r="BL7" s="238">
        <v>11</v>
      </c>
      <c r="BM7" s="238">
        <v>21</v>
      </c>
      <c r="CT7" s="238">
        <v>406625</v>
      </c>
      <c r="CU7" s="238">
        <v>4958703</v>
      </c>
      <c r="CV7" s="238">
        <v>44.775623500000002</v>
      </c>
      <c r="CW7" s="238">
        <v>-94.180136000000005</v>
      </c>
      <c r="CX7" s="238" t="s">
        <v>359</v>
      </c>
      <c r="CY7" s="238" t="s">
        <v>1806</v>
      </c>
    </row>
    <row r="8" spans="1:103" x14ac:dyDescent="0.25">
      <c r="A8" s="238">
        <v>779793</v>
      </c>
      <c r="B8" s="238">
        <v>3</v>
      </c>
      <c r="C8" s="238">
        <v>22</v>
      </c>
      <c r="D8" s="238">
        <v>108.39100000000001</v>
      </c>
      <c r="E8" s="238">
        <v>43</v>
      </c>
      <c r="G8" s="238" t="s">
        <v>1475</v>
      </c>
      <c r="H8" s="238">
        <v>8</v>
      </c>
      <c r="I8" s="238">
        <v>22</v>
      </c>
      <c r="K8" s="238">
        <v>20200126</v>
      </c>
      <c r="L8" s="238">
        <v>200150164</v>
      </c>
      <c r="M8" s="238">
        <v>1</v>
      </c>
      <c r="N8" s="238">
        <v>15</v>
      </c>
      <c r="O8" s="238">
        <v>2020</v>
      </c>
      <c r="P8" s="238" t="s">
        <v>355</v>
      </c>
      <c r="Q8" s="238">
        <v>7</v>
      </c>
      <c r="R8" s="238">
        <v>98</v>
      </c>
      <c r="S8" s="238">
        <v>3</v>
      </c>
      <c r="T8" s="238">
        <v>0</v>
      </c>
      <c r="U8" s="238">
        <v>2</v>
      </c>
      <c r="V8" s="238">
        <v>12</v>
      </c>
      <c r="W8" s="238">
        <v>10</v>
      </c>
      <c r="X8" s="238">
        <v>16</v>
      </c>
      <c r="Y8" s="238">
        <v>2</v>
      </c>
      <c r="Z8" s="238">
        <v>2</v>
      </c>
      <c r="AB8" s="238">
        <v>2</v>
      </c>
      <c r="AC8" s="238">
        <v>98</v>
      </c>
      <c r="AD8" s="238">
        <v>22</v>
      </c>
      <c r="AF8" s="238" t="s">
        <v>1798</v>
      </c>
      <c r="AG8" s="238">
        <v>7</v>
      </c>
      <c r="AH8" s="238">
        <v>2</v>
      </c>
      <c r="AI8" s="238">
        <v>4</v>
      </c>
      <c r="AJ8" s="238">
        <v>1</v>
      </c>
      <c r="AK8" s="238">
        <v>21</v>
      </c>
      <c r="AL8" s="238">
        <v>28</v>
      </c>
      <c r="AM8" s="238" t="s">
        <v>354</v>
      </c>
      <c r="AN8" s="238">
        <v>9</v>
      </c>
      <c r="AO8" s="238">
        <v>4</v>
      </c>
      <c r="AS8" s="238">
        <v>12</v>
      </c>
      <c r="AT8" s="238">
        <v>98</v>
      </c>
      <c r="AU8" s="238">
        <v>60</v>
      </c>
      <c r="AV8" s="238">
        <v>11</v>
      </c>
      <c r="AW8" s="238">
        <v>21</v>
      </c>
      <c r="AX8" s="238">
        <v>2</v>
      </c>
      <c r="AY8" s="238">
        <v>4</v>
      </c>
      <c r="AZ8" s="238">
        <v>1</v>
      </c>
      <c r="BA8" s="238">
        <v>26</v>
      </c>
      <c r="BB8" s="238">
        <v>57</v>
      </c>
      <c r="BC8" s="238" t="s">
        <v>363</v>
      </c>
      <c r="BD8" s="238">
        <v>5</v>
      </c>
      <c r="BE8" s="238">
        <v>1</v>
      </c>
      <c r="BI8" s="238">
        <v>12</v>
      </c>
      <c r="BJ8" s="238">
        <v>98</v>
      </c>
      <c r="BK8" s="238">
        <v>60</v>
      </c>
      <c r="BL8" s="238">
        <v>11</v>
      </c>
      <c r="BM8" s="238">
        <v>21</v>
      </c>
      <c r="CT8" s="238">
        <v>406557.45491491101</v>
      </c>
      <c r="CU8" s="238">
        <v>4958763.7879942404</v>
      </c>
      <c r="CV8" s="238">
        <v>44.776163009999998</v>
      </c>
      <c r="CW8" s="238">
        <v>-94.180998939999995</v>
      </c>
      <c r="CX8" s="238" t="s">
        <v>359</v>
      </c>
      <c r="CY8" s="238" t="s">
        <v>1807</v>
      </c>
    </row>
    <row r="9" spans="1:103" x14ac:dyDescent="0.25">
      <c r="A9" s="238">
        <v>743583</v>
      </c>
      <c r="B9" s="238">
        <v>3</v>
      </c>
      <c r="C9" s="238">
        <v>22</v>
      </c>
      <c r="D9" s="238">
        <v>108.44499999999999</v>
      </c>
      <c r="E9" s="238">
        <v>43</v>
      </c>
      <c r="G9" s="238" t="s">
        <v>1475</v>
      </c>
      <c r="H9" s="238">
        <v>8</v>
      </c>
      <c r="I9" s="238">
        <v>22</v>
      </c>
      <c r="K9" s="238">
        <v>19202168</v>
      </c>
      <c r="M9" s="238">
        <v>8</v>
      </c>
      <c r="N9" s="238">
        <v>23</v>
      </c>
      <c r="O9" s="238">
        <v>2019</v>
      </c>
      <c r="P9" s="238" t="s">
        <v>362</v>
      </c>
      <c r="Q9" s="238">
        <v>9</v>
      </c>
      <c r="R9" s="238" t="s">
        <v>419</v>
      </c>
      <c r="S9" s="238">
        <v>5</v>
      </c>
      <c r="T9" s="238">
        <v>0</v>
      </c>
      <c r="U9" s="238">
        <v>2</v>
      </c>
      <c r="V9" s="238">
        <v>10</v>
      </c>
      <c r="W9" s="238">
        <v>10</v>
      </c>
      <c r="X9" s="238">
        <v>16</v>
      </c>
      <c r="Y9" s="238">
        <v>1</v>
      </c>
      <c r="Z9" s="238">
        <v>1</v>
      </c>
      <c r="AB9" s="238">
        <v>1</v>
      </c>
      <c r="AC9" s="238">
        <v>98</v>
      </c>
      <c r="AD9" s="238">
        <v>22</v>
      </c>
      <c r="AF9" s="238" t="s">
        <v>1798</v>
      </c>
      <c r="AG9" s="238">
        <v>5</v>
      </c>
      <c r="AH9" s="238">
        <v>2</v>
      </c>
      <c r="AI9" s="238">
        <v>2</v>
      </c>
      <c r="AJ9" s="238">
        <v>1</v>
      </c>
      <c r="AK9" s="238">
        <v>29</v>
      </c>
      <c r="AL9" s="238">
        <v>86</v>
      </c>
      <c r="AM9" s="238" t="s">
        <v>363</v>
      </c>
      <c r="AN9" s="238">
        <v>5</v>
      </c>
      <c r="AO9" s="238">
        <v>66</v>
      </c>
      <c r="AP9" s="238">
        <v>7</v>
      </c>
      <c r="AS9" s="238">
        <v>12</v>
      </c>
      <c r="AT9" s="238">
        <v>9</v>
      </c>
      <c r="AU9" s="238">
        <v>60</v>
      </c>
      <c r="AV9" s="238">
        <v>11</v>
      </c>
      <c r="AW9" s="238">
        <v>21</v>
      </c>
      <c r="AX9" s="238">
        <v>2</v>
      </c>
      <c r="AY9" s="238">
        <v>49</v>
      </c>
      <c r="AZ9" s="238">
        <v>1</v>
      </c>
      <c r="BA9" s="238">
        <v>24</v>
      </c>
      <c r="BB9" s="238">
        <v>65</v>
      </c>
      <c r="BC9" s="238" t="s">
        <v>354</v>
      </c>
      <c r="BD9" s="238">
        <v>5</v>
      </c>
      <c r="BE9" s="238">
        <v>1</v>
      </c>
      <c r="BI9" s="238">
        <v>12</v>
      </c>
      <c r="BJ9" s="238">
        <v>9</v>
      </c>
      <c r="BK9" s="238">
        <v>60</v>
      </c>
      <c r="BL9" s="238">
        <v>11</v>
      </c>
      <c r="BM9" s="238">
        <v>21</v>
      </c>
      <c r="CT9" s="238">
        <v>406485.48810431</v>
      </c>
      <c r="CU9" s="238">
        <v>4958823.0547794402</v>
      </c>
      <c r="CV9" s="238">
        <v>44.776687019999997</v>
      </c>
      <c r="CW9" s="238">
        <v>-94.181919210000004</v>
      </c>
      <c r="CX9" s="238" t="s">
        <v>359</v>
      </c>
      <c r="CY9" s="238" t="s">
        <v>1808</v>
      </c>
    </row>
    <row r="10" spans="1:103" x14ac:dyDescent="0.25">
      <c r="A10" s="238">
        <v>798948</v>
      </c>
      <c r="B10" s="238">
        <v>3</v>
      </c>
      <c r="C10" s="238">
        <v>22</v>
      </c>
      <c r="D10" s="238">
        <v>108.50700000000001</v>
      </c>
      <c r="E10" s="238">
        <v>43</v>
      </c>
      <c r="G10" s="238" t="s">
        <v>1475</v>
      </c>
      <c r="H10" s="238">
        <v>8</v>
      </c>
      <c r="I10" s="238">
        <v>22</v>
      </c>
      <c r="K10" s="238">
        <v>20000749</v>
      </c>
      <c r="L10" s="238">
        <v>200490302</v>
      </c>
      <c r="M10" s="238">
        <v>2</v>
      </c>
      <c r="N10" s="238">
        <v>18</v>
      </c>
      <c r="O10" s="238">
        <v>2020</v>
      </c>
      <c r="P10" s="238" t="s">
        <v>368</v>
      </c>
      <c r="Q10" s="238">
        <v>9</v>
      </c>
      <c r="S10" s="238">
        <v>5</v>
      </c>
      <c r="T10" s="238">
        <v>0</v>
      </c>
      <c r="U10" s="238">
        <v>2</v>
      </c>
      <c r="V10" s="238">
        <v>10</v>
      </c>
      <c r="W10" s="238">
        <v>10</v>
      </c>
      <c r="X10" s="238">
        <v>2</v>
      </c>
      <c r="Y10" s="238">
        <v>1</v>
      </c>
      <c r="Z10" s="238">
        <v>1</v>
      </c>
      <c r="AB10" s="238">
        <v>5</v>
      </c>
      <c r="AC10" s="238">
        <v>98</v>
      </c>
      <c r="AD10" s="238">
        <v>22</v>
      </c>
      <c r="AF10" s="238" t="s">
        <v>1798</v>
      </c>
      <c r="AG10" s="238">
        <v>5</v>
      </c>
      <c r="AH10" s="238">
        <v>2</v>
      </c>
      <c r="AI10" s="238">
        <v>4</v>
      </c>
      <c r="AJ10" s="238">
        <v>2</v>
      </c>
      <c r="AK10" s="238">
        <v>26</v>
      </c>
      <c r="AL10" s="238">
        <v>37</v>
      </c>
      <c r="AM10" s="238" t="s">
        <v>363</v>
      </c>
      <c r="AN10" s="238">
        <v>5</v>
      </c>
      <c r="AO10" s="238">
        <v>1</v>
      </c>
      <c r="AS10" s="238">
        <v>12</v>
      </c>
      <c r="AT10" s="238">
        <v>9</v>
      </c>
      <c r="AU10" s="238">
        <v>60</v>
      </c>
      <c r="AV10" s="238">
        <v>11</v>
      </c>
      <c r="AW10" s="238">
        <v>21</v>
      </c>
      <c r="AX10" s="238">
        <v>2</v>
      </c>
      <c r="AY10" s="238">
        <v>2</v>
      </c>
      <c r="AZ10" s="238">
        <v>2</v>
      </c>
      <c r="BA10" s="238">
        <v>21</v>
      </c>
      <c r="BB10" s="238">
        <v>24</v>
      </c>
      <c r="BC10" s="238" t="s">
        <v>354</v>
      </c>
      <c r="BD10" s="238">
        <v>5</v>
      </c>
      <c r="BE10" s="238">
        <v>99</v>
      </c>
      <c r="BI10" s="238">
        <v>12</v>
      </c>
      <c r="BJ10" s="238">
        <v>9</v>
      </c>
      <c r="BK10" s="238">
        <v>60</v>
      </c>
      <c r="BL10" s="238">
        <v>11</v>
      </c>
      <c r="BM10" s="238">
        <v>21</v>
      </c>
      <c r="CT10" s="238">
        <v>406414.42936344497</v>
      </c>
      <c r="CU10" s="238">
        <v>4958886.1126203602</v>
      </c>
      <c r="CV10" s="238">
        <v>44.777245270000002</v>
      </c>
      <c r="CW10" s="238">
        <v>-94.182828700000002</v>
      </c>
      <c r="CX10" s="238" t="s">
        <v>359</v>
      </c>
      <c r="CY10" s="238" t="s">
        <v>1809</v>
      </c>
    </row>
    <row r="11" spans="1:103" x14ac:dyDescent="0.25">
      <c r="A11" s="238">
        <v>513067</v>
      </c>
      <c r="B11" s="238">
        <v>3</v>
      </c>
      <c r="C11" s="238">
        <v>22</v>
      </c>
      <c r="D11" s="238">
        <v>108.623</v>
      </c>
      <c r="E11" s="238">
        <v>43</v>
      </c>
      <c r="G11" s="238" t="s">
        <v>1475</v>
      </c>
      <c r="H11" s="238">
        <v>8</v>
      </c>
      <c r="I11" s="238">
        <v>22</v>
      </c>
      <c r="K11" s="238">
        <v>17202804</v>
      </c>
      <c r="M11" s="238">
        <v>10</v>
      </c>
      <c r="N11" s="238">
        <v>31</v>
      </c>
      <c r="O11" s="238">
        <v>2017</v>
      </c>
      <c r="P11" s="238" t="s">
        <v>368</v>
      </c>
      <c r="Q11" s="238">
        <v>7</v>
      </c>
      <c r="R11" s="238">
        <v>98</v>
      </c>
      <c r="S11" s="238">
        <v>5</v>
      </c>
      <c r="T11" s="238">
        <v>0</v>
      </c>
      <c r="U11" s="238">
        <v>1</v>
      </c>
      <c r="W11" s="238">
        <v>48</v>
      </c>
      <c r="X11" s="238">
        <v>16</v>
      </c>
      <c r="Y11" s="238">
        <v>2</v>
      </c>
      <c r="Z11" s="238">
        <v>1</v>
      </c>
      <c r="AB11" s="238">
        <v>1</v>
      </c>
      <c r="AC11" s="238">
        <v>98</v>
      </c>
      <c r="AD11" s="238">
        <v>22</v>
      </c>
      <c r="AF11" s="238" t="s">
        <v>1798</v>
      </c>
      <c r="AG11" s="238">
        <v>3</v>
      </c>
      <c r="AH11" s="238">
        <v>2</v>
      </c>
      <c r="AI11" s="238">
        <v>2</v>
      </c>
      <c r="AJ11" s="238">
        <v>1</v>
      </c>
      <c r="AK11" s="238">
        <v>24</v>
      </c>
      <c r="AL11" s="238">
        <v>22</v>
      </c>
      <c r="AM11" s="238" t="s">
        <v>354</v>
      </c>
      <c r="AN11" s="238">
        <v>5</v>
      </c>
      <c r="AO11" s="238">
        <v>90</v>
      </c>
      <c r="AS11" s="238">
        <v>12</v>
      </c>
      <c r="AT11" s="238">
        <v>9</v>
      </c>
      <c r="AU11" s="238">
        <v>60</v>
      </c>
      <c r="AV11" s="238">
        <v>11</v>
      </c>
      <c r="AW11" s="238">
        <v>21</v>
      </c>
      <c r="CT11" s="238">
        <v>406256.88764710899</v>
      </c>
      <c r="CU11" s="238">
        <v>4959034.7218694398</v>
      </c>
      <c r="CV11" s="238">
        <v>44.778562170000001</v>
      </c>
      <c r="CW11" s="238">
        <v>-94.184846809999996</v>
      </c>
      <c r="CX11" s="238" t="s">
        <v>359</v>
      </c>
      <c r="CY11" s="238" t="s">
        <v>1810</v>
      </c>
    </row>
    <row r="12" spans="1:103" x14ac:dyDescent="0.25">
      <c r="A12" s="238">
        <v>10963981</v>
      </c>
      <c r="B12" s="238">
        <v>3</v>
      </c>
      <c r="C12" s="238">
        <v>22</v>
      </c>
      <c r="D12" s="238">
        <v>108.642</v>
      </c>
      <c r="E12" s="238">
        <v>43</v>
      </c>
      <c r="G12" s="238" t="s">
        <v>423</v>
      </c>
      <c r="H12" s="238">
        <v>8</v>
      </c>
      <c r="I12" s="238">
        <v>22</v>
      </c>
      <c r="K12" s="238">
        <v>14001079</v>
      </c>
      <c r="L12" s="238">
        <v>140390045</v>
      </c>
      <c r="M12" s="238">
        <v>2</v>
      </c>
      <c r="N12" s="238">
        <v>8</v>
      </c>
      <c r="O12" s="238">
        <v>2014</v>
      </c>
      <c r="P12" s="238" t="s">
        <v>364</v>
      </c>
      <c r="Q12" s="238">
        <v>6</v>
      </c>
      <c r="S12" s="238">
        <v>5</v>
      </c>
      <c r="T12" s="238">
        <v>0</v>
      </c>
      <c r="U12" s="238">
        <v>1</v>
      </c>
      <c r="V12" s="238">
        <v>4</v>
      </c>
      <c r="W12" s="238">
        <v>45</v>
      </c>
      <c r="X12" s="238">
        <v>2</v>
      </c>
      <c r="Y12" s="238">
        <v>6</v>
      </c>
      <c r="Z12" s="238">
        <v>2</v>
      </c>
      <c r="AB12" s="238">
        <v>1</v>
      </c>
      <c r="AC12" s="238">
        <v>98</v>
      </c>
      <c r="AD12" s="238" t="s">
        <v>574</v>
      </c>
      <c r="AE12" s="238" t="s">
        <v>1811</v>
      </c>
      <c r="AF12" s="238" t="s">
        <v>1798</v>
      </c>
      <c r="AG12" s="238">
        <v>3</v>
      </c>
      <c r="AH12" s="238">
        <v>2</v>
      </c>
      <c r="AI12" s="238">
        <v>2</v>
      </c>
      <c r="AJ12" s="238">
        <v>2</v>
      </c>
      <c r="AK12" s="238">
        <v>21</v>
      </c>
      <c r="AL12" s="238">
        <v>21</v>
      </c>
      <c r="AM12" s="238" t="s">
        <v>354</v>
      </c>
      <c r="AN12" s="238">
        <v>2</v>
      </c>
      <c r="AO12" s="238">
        <v>18</v>
      </c>
      <c r="AS12" s="238">
        <v>7</v>
      </c>
      <c r="AT12" s="238">
        <v>98</v>
      </c>
      <c r="AU12" s="238">
        <v>55</v>
      </c>
      <c r="AV12" s="238">
        <v>11</v>
      </c>
      <c r="AW12" s="238">
        <v>21</v>
      </c>
      <c r="CT12" s="238">
        <v>406247</v>
      </c>
      <c r="CU12" s="238">
        <v>4959046</v>
      </c>
      <c r="CV12" s="238">
        <v>44.7786641</v>
      </c>
      <c r="CW12" s="238">
        <v>-94.184971399999995</v>
      </c>
      <c r="CX12" s="238" t="s">
        <v>359</v>
      </c>
      <c r="CY12" s="238" t="s">
        <v>1812</v>
      </c>
    </row>
    <row r="13" spans="1:103" x14ac:dyDescent="0.25">
      <c r="A13" s="238">
        <v>10972624</v>
      </c>
      <c r="B13" s="238">
        <v>3</v>
      </c>
      <c r="C13" s="238">
        <v>22</v>
      </c>
      <c r="D13" s="238">
        <v>108.652</v>
      </c>
      <c r="E13" s="238">
        <v>43</v>
      </c>
      <c r="G13" s="238" t="s">
        <v>423</v>
      </c>
      <c r="H13" s="238">
        <v>8</v>
      </c>
      <c r="I13" s="238">
        <v>22</v>
      </c>
      <c r="K13" s="238">
        <v>14200571</v>
      </c>
      <c r="L13" s="238">
        <v>141060257</v>
      </c>
      <c r="M13" s="238">
        <v>4</v>
      </c>
      <c r="N13" s="238">
        <v>10</v>
      </c>
      <c r="O13" s="238">
        <v>2014</v>
      </c>
      <c r="P13" s="238" t="s">
        <v>384</v>
      </c>
      <c r="Q13" s="238">
        <v>15</v>
      </c>
      <c r="S13" s="238">
        <v>5</v>
      </c>
      <c r="T13" s="238">
        <v>0</v>
      </c>
      <c r="U13" s="238">
        <v>2</v>
      </c>
      <c r="V13" s="238">
        <v>90</v>
      </c>
      <c r="W13" s="238">
        <v>10</v>
      </c>
      <c r="X13" s="238">
        <v>4</v>
      </c>
      <c r="Y13" s="238">
        <v>1</v>
      </c>
      <c r="Z13" s="238">
        <v>2</v>
      </c>
      <c r="AB13" s="238">
        <v>1</v>
      </c>
      <c r="AC13" s="238">
        <v>98</v>
      </c>
      <c r="AD13" s="238" t="s">
        <v>498</v>
      </c>
      <c r="AE13" s="238" t="s">
        <v>1813</v>
      </c>
      <c r="AF13" s="238" t="s">
        <v>1798</v>
      </c>
      <c r="AG13" s="238">
        <v>90</v>
      </c>
      <c r="AH13" s="238">
        <v>2</v>
      </c>
      <c r="AI13" s="238">
        <v>2</v>
      </c>
      <c r="AJ13" s="238">
        <v>8</v>
      </c>
      <c r="AK13" s="238">
        <v>33</v>
      </c>
      <c r="AL13" s="238">
        <v>70</v>
      </c>
      <c r="AM13" s="238" t="s">
        <v>354</v>
      </c>
      <c r="AN13" s="238">
        <v>5</v>
      </c>
      <c r="AO13" s="238">
        <v>11</v>
      </c>
      <c r="AP13" s="238">
        <v>9</v>
      </c>
      <c r="AS13" s="238">
        <v>7</v>
      </c>
      <c r="AT13" s="238">
        <v>2</v>
      </c>
      <c r="AU13" s="238">
        <v>55</v>
      </c>
      <c r="AV13" s="238">
        <v>11</v>
      </c>
      <c r="AW13" s="238">
        <v>21</v>
      </c>
      <c r="AX13" s="238">
        <v>2</v>
      </c>
      <c r="AY13" s="238">
        <v>3</v>
      </c>
      <c r="AZ13" s="238">
        <v>6</v>
      </c>
      <c r="BA13" s="238">
        <v>7</v>
      </c>
      <c r="BB13" s="238">
        <v>21</v>
      </c>
      <c r="BC13" s="238" t="s">
        <v>354</v>
      </c>
      <c r="BD13" s="238">
        <v>5</v>
      </c>
      <c r="BE13" s="238">
        <v>16</v>
      </c>
      <c r="BI13" s="238">
        <v>7</v>
      </c>
      <c r="BJ13" s="238">
        <v>2</v>
      </c>
      <c r="BK13" s="238">
        <v>55</v>
      </c>
      <c r="BL13" s="238">
        <v>11</v>
      </c>
      <c r="BM13" s="238">
        <v>21</v>
      </c>
      <c r="CT13" s="238">
        <v>406235</v>
      </c>
      <c r="CU13" s="238">
        <v>4959057</v>
      </c>
      <c r="CV13" s="238">
        <v>44.7787614</v>
      </c>
      <c r="CW13" s="238">
        <v>-94.185124299999998</v>
      </c>
      <c r="CX13" s="238" t="s">
        <v>359</v>
      </c>
      <c r="CY13" s="238" t="s">
        <v>1814</v>
      </c>
    </row>
    <row r="14" spans="1:103" x14ac:dyDescent="0.25">
      <c r="A14" s="238">
        <v>820699</v>
      </c>
      <c r="B14" s="238">
        <v>3</v>
      </c>
      <c r="C14" s="238">
        <v>22</v>
      </c>
      <c r="D14" s="238">
        <v>108.82</v>
      </c>
      <c r="E14" s="238">
        <v>43</v>
      </c>
      <c r="G14" s="238" t="s">
        <v>1475</v>
      </c>
      <c r="H14" s="238">
        <v>8</v>
      </c>
      <c r="I14" s="238">
        <v>22</v>
      </c>
      <c r="K14" s="238">
        <v>20201595</v>
      </c>
      <c r="L14" s="238">
        <v>202020071</v>
      </c>
      <c r="M14" s="238">
        <v>7</v>
      </c>
      <c r="N14" s="238">
        <v>20</v>
      </c>
      <c r="O14" s="238">
        <v>2020</v>
      </c>
      <c r="P14" s="238" t="s">
        <v>361</v>
      </c>
      <c r="Q14" s="238">
        <v>17</v>
      </c>
      <c r="R14" s="238" t="s">
        <v>196</v>
      </c>
      <c r="S14" s="238">
        <v>5</v>
      </c>
      <c r="T14" s="238">
        <v>0</v>
      </c>
      <c r="U14" s="238">
        <v>2</v>
      </c>
      <c r="V14" s="238">
        <v>12</v>
      </c>
      <c r="W14" s="238">
        <v>10</v>
      </c>
      <c r="X14" s="238">
        <v>2</v>
      </c>
      <c r="Y14" s="238">
        <v>1</v>
      </c>
      <c r="Z14" s="238">
        <v>1</v>
      </c>
      <c r="AB14" s="238">
        <v>1</v>
      </c>
      <c r="AC14" s="238">
        <v>98</v>
      </c>
      <c r="AD14" s="238" t="s">
        <v>1803</v>
      </c>
      <c r="AF14" s="238" t="s">
        <v>1798</v>
      </c>
      <c r="AG14" s="238">
        <v>7</v>
      </c>
      <c r="AH14" s="238">
        <v>2</v>
      </c>
      <c r="AI14" s="238">
        <v>2</v>
      </c>
      <c r="AJ14" s="238">
        <v>2</v>
      </c>
      <c r="AK14" s="238">
        <v>21</v>
      </c>
      <c r="AL14" s="238">
        <v>27</v>
      </c>
      <c r="AM14" s="238" t="s">
        <v>354</v>
      </c>
      <c r="AN14" s="238">
        <v>5</v>
      </c>
      <c r="AO14" s="238">
        <v>4</v>
      </c>
      <c r="AS14" s="238">
        <v>12</v>
      </c>
      <c r="AT14" s="238">
        <v>9</v>
      </c>
      <c r="AU14" s="238">
        <v>60</v>
      </c>
      <c r="AV14" s="238">
        <v>11</v>
      </c>
      <c r="AW14" s="238">
        <v>21</v>
      </c>
      <c r="AX14" s="238">
        <v>2</v>
      </c>
      <c r="AY14" s="238">
        <v>3</v>
      </c>
      <c r="AZ14" s="238">
        <v>2</v>
      </c>
      <c r="BA14" s="238">
        <v>26</v>
      </c>
      <c r="BB14" s="238">
        <v>48</v>
      </c>
      <c r="BC14" s="238" t="s">
        <v>354</v>
      </c>
      <c r="BD14" s="238">
        <v>5</v>
      </c>
      <c r="BE14" s="238">
        <v>1</v>
      </c>
      <c r="BI14" s="238">
        <v>12</v>
      </c>
      <c r="BJ14" s="238">
        <v>9</v>
      </c>
      <c r="BK14" s="238">
        <v>60</v>
      </c>
      <c r="BL14" s="238">
        <v>11</v>
      </c>
      <c r="BM14" s="238">
        <v>21</v>
      </c>
      <c r="CT14" s="238">
        <v>406053.68724070903</v>
      </c>
      <c r="CU14" s="238">
        <v>4959237.9222758403</v>
      </c>
      <c r="CV14" s="238">
        <v>44.780364370000001</v>
      </c>
      <c r="CW14" s="238">
        <v>-94.187452059999998</v>
      </c>
      <c r="CX14" s="238" t="s">
        <v>359</v>
      </c>
      <c r="CY14" s="238" t="s">
        <v>1815</v>
      </c>
    </row>
    <row r="15" spans="1:103" x14ac:dyDescent="0.25">
      <c r="A15" s="238">
        <v>10738495</v>
      </c>
      <c r="B15" s="238">
        <v>3</v>
      </c>
      <c r="C15" s="238">
        <v>22</v>
      </c>
      <c r="D15" s="238">
        <v>109.11499999999999</v>
      </c>
      <c r="E15" s="238">
        <v>43</v>
      </c>
      <c r="G15" s="238" t="s">
        <v>423</v>
      </c>
      <c r="H15" s="238">
        <v>8</v>
      </c>
      <c r="I15" s="238">
        <v>22</v>
      </c>
      <c r="K15" s="238">
        <v>11200923</v>
      </c>
      <c r="L15" s="238">
        <v>112050016</v>
      </c>
      <c r="M15" s="238">
        <v>7</v>
      </c>
      <c r="N15" s="238">
        <v>3</v>
      </c>
      <c r="O15" s="238">
        <v>2011</v>
      </c>
      <c r="P15" s="238" t="s">
        <v>366</v>
      </c>
      <c r="Q15" s="238">
        <v>13</v>
      </c>
      <c r="S15" s="238">
        <v>3</v>
      </c>
      <c r="T15" s="238">
        <v>0</v>
      </c>
      <c r="U15" s="238">
        <v>1</v>
      </c>
      <c r="V15" s="238">
        <v>7</v>
      </c>
      <c r="W15" s="238">
        <v>45</v>
      </c>
      <c r="X15" s="238">
        <v>4</v>
      </c>
      <c r="Y15" s="238">
        <v>1</v>
      </c>
      <c r="Z15" s="238">
        <v>1</v>
      </c>
      <c r="AB15" s="238">
        <v>1</v>
      </c>
      <c r="AC15" s="238">
        <v>98</v>
      </c>
      <c r="AD15" s="238" t="s">
        <v>498</v>
      </c>
      <c r="AE15" s="238" t="s">
        <v>1813</v>
      </c>
      <c r="AF15" s="238" t="s">
        <v>1798</v>
      </c>
      <c r="AG15" s="238">
        <v>3</v>
      </c>
      <c r="AH15" s="238">
        <v>2</v>
      </c>
      <c r="AI15" s="238">
        <v>31</v>
      </c>
      <c r="AJ15" s="238">
        <v>1</v>
      </c>
      <c r="AK15" s="238">
        <v>21</v>
      </c>
      <c r="AL15" s="238">
        <v>59</v>
      </c>
      <c r="AM15" s="238" t="s">
        <v>354</v>
      </c>
      <c r="AN15" s="238">
        <v>5</v>
      </c>
      <c r="AO15" s="238">
        <v>72</v>
      </c>
      <c r="AS15" s="238">
        <v>7</v>
      </c>
      <c r="AT15" s="238">
        <v>98</v>
      </c>
      <c r="AU15" s="238">
        <v>55</v>
      </c>
      <c r="AV15" s="238">
        <v>11</v>
      </c>
      <c r="AW15" s="238">
        <v>21</v>
      </c>
      <c r="CT15" s="238">
        <v>405682</v>
      </c>
      <c r="CU15" s="238">
        <v>4959557</v>
      </c>
      <c r="CV15" s="238">
        <v>44.783186899999997</v>
      </c>
      <c r="CW15" s="238">
        <v>-94.192211900000004</v>
      </c>
      <c r="CX15" s="238" t="s">
        <v>359</v>
      </c>
      <c r="CY15" s="238" t="s">
        <v>1816</v>
      </c>
    </row>
    <row r="16" spans="1:103" x14ac:dyDescent="0.25">
      <c r="A16" s="238">
        <v>10745539</v>
      </c>
      <c r="B16" s="238">
        <v>3</v>
      </c>
      <c r="C16" s="238">
        <v>22</v>
      </c>
      <c r="D16" s="238">
        <v>109.11499999999999</v>
      </c>
      <c r="E16" s="238">
        <v>43</v>
      </c>
      <c r="G16" s="238" t="s">
        <v>423</v>
      </c>
      <c r="H16" s="238">
        <v>8</v>
      </c>
      <c r="I16" s="238">
        <v>22</v>
      </c>
      <c r="K16" s="238" t="s">
        <v>1817</v>
      </c>
      <c r="L16" s="238">
        <v>112670177</v>
      </c>
      <c r="M16" s="238">
        <v>9</v>
      </c>
      <c r="N16" s="238">
        <v>24</v>
      </c>
      <c r="O16" s="238">
        <v>2011</v>
      </c>
      <c r="P16" s="238" t="s">
        <v>364</v>
      </c>
      <c r="Q16" s="238">
        <v>21</v>
      </c>
      <c r="S16" s="238">
        <v>5</v>
      </c>
      <c r="T16" s="238">
        <v>0</v>
      </c>
      <c r="U16" s="238">
        <v>1</v>
      </c>
      <c r="V16" s="238">
        <v>4</v>
      </c>
      <c r="W16" s="238">
        <v>67</v>
      </c>
      <c r="X16" s="238">
        <v>4</v>
      </c>
      <c r="Y16" s="238">
        <v>6</v>
      </c>
      <c r="Z16" s="238">
        <v>1</v>
      </c>
      <c r="AB16" s="238">
        <v>1</v>
      </c>
      <c r="AC16" s="238">
        <v>98</v>
      </c>
      <c r="AD16" s="238" t="s">
        <v>574</v>
      </c>
      <c r="AE16" s="238" t="s">
        <v>1818</v>
      </c>
      <c r="AF16" s="238" t="s">
        <v>1798</v>
      </c>
      <c r="AG16" s="238">
        <v>3</v>
      </c>
      <c r="AH16" s="238">
        <v>2</v>
      </c>
      <c r="AI16" s="238">
        <v>2</v>
      </c>
      <c r="AJ16" s="238">
        <v>1</v>
      </c>
      <c r="AK16" s="238">
        <v>21</v>
      </c>
      <c r="AL16" s="238">
        <v>19</v>
      </c>
      <c r="AM16" s="238" t="s">
        <v>363</v>
      </c>
      <c r="AN16" s="238">
        <v>5</v>
      </c>
      <c r="AO16" s="238">
        <v>72</v>
      </c>
      <c r="AS16" s="238">
        <v>7</v>
      </c>
      <c r="AT16" s="238">
        <v>2</v>
      </c>
      <c r="AU16" s="238">
        <v>55</v>
      </c>
      <c r="AV16" s="238">
        <v>11</v>
      </c>
      <c r="AW16" s="238">
        <v>21</v>
      </c>
      <c r="CT16" s="238">
        <v>405682</v>
      </c>
      <c r="CU16" s="238">
        <v>4959557</v>
      </c>
      <c r="CV16" s="238">
        <v>44.783186899999997</v>
      </c>
      <c r="CW16" s="238">
        <v>-94.192211900000004</v>
      </c>
      <c r="CX16" s="238" t="s">
        <v>359</v>
      </c>
      <c r="CY16" s="238" t="s">
        <v>1819</v>
      </c>
    </row>
    <row r="17" spans="1:103" x14ac:dyDescent="0.25">
      <c r="A17" s="238">
        <v>524358</v>
      </c>
      <c r="B17" s="238">
        <v>3</v>
      </c>
      <c r="C17" s="238">
        <v>22</v>
      </c>
      <c r="D17" s="238">
        <v>109.11799999999999</v>
      </c>
      <c r="E17" s="238">
        <v>43</v>
      </c>
      <c r="G17" s="238" t="s">
        <v>1475</v>
      </c>
      <c r="H17" s="238">
        <v>8</v>
      </c>
      <c r="I17" s="238">
        <v>22</v>
      </c>
      <c r="K17" s="238">
        <v>17203180</v>
      </c>
      <c r="M17" s="238">
        <v>12</v>
      </c>
      <c r="N17" s="238">
        <v>8</v>
      </c>
      <c r="O17" s="238">
        <v>2017</v>
      </c>
      <c r="P17" s="238" t="s">
        <v>362</v>
      </c>
      <c r="Q17" s="238">
        <v>15</v>
      </c>
      <c r="R17" s="238" t="s">
        <v>196</v>
      </c>
      <c r="S17" s="238">
        <v>5</v>
      </c>
      <c r="T17" s="238">
        <v>0</v>
      </c>
      <c r="U17" s="238">
        <v>2</v>
      </c>
      <c r="V17" s="238">
        <v>5</v>
      </c>
      <c r="W17" s="238">
        <v>10</v>
      </c>
      <c r="X17" s="238">
        <v>16</v>
      </c>
      <c r="Y17" s="238">
        <v>3</v>
      </c>
      <c r="Z17" s="238">
        <v>2</v>
      </c>
      <c r="AB17" s="238">
        <v>1</v>
      </c>
      <c r="AC17" s="238">
        <v>98</v>
      </c>
      <c r="AD17" s="238" t="s">
        <v>1803</v>
      </c>
      <c r="AF17" s="238" t="s">
        <v>1798</v>
      </c>
      <c r="AG17" s="238">
        <v>10</v>
      </c>
      <c r="AH17" s="238">
        <v>2</v>
      </c>
      <c r="AI17" s="238">
        <v>2</v>
      </c>
      <c r="AJ17" s="238">
        <v>3</v>
      </c>
      <c r="AK17" s="238">
        <v>24</v>
      </c>
      <c r="AL17" s="238">
        <v>56</v>
      </c>
      <c r="AM17" s="238" t="s">
        <v>363</v>
      </c>
      <c r="AN17" s="238">
        <v>5</v>
      </c>
      <c r="AO17" s="238">
        <v>2</v>
      </c>
      <c r="AS17" s="238">
        <v>12</v>
      </c>
      <c r="AT17" s="238">
        <v>23</v>
      </c>
      <c r="AU17" s="238">
        <v>30</v>
      </c>
      <c r="AV17" s="238">
        <v>11</v>
      </c>
      <c r="AW17" s="238">
        <v>21</v>
      </c>
      <c r="AX17" s="238">
        <v>2</v>
      </c>
      <c r="AY17" s="238">
        <v>4</v>
      </c>
      <c r="AZ17" s="238">
        <v>2</v>
      </c>
      <c r="BA17" s="238">
        <v>21</v>
      </c>
      <c r="BB17" s="238">
        <v>18</v>
      </c>
      <c r="BC17" s="238" t="s">
        <v>363</v>
      </c>
      <c r="BD17" s="238">
        <v>5</v>
      </c>
      <c r="BE17" s="238">
        <v>1</v>
      </c>
      <c r="BI17" s="238">
        <v>12</v>
      </c>
      <c r="BJ17" s="238">
        <v>9</v>
      </c>
      <c r="BK17" s="238">
        <v>60</v>
      </c>
      <c r="BL17" s="238">
        <v>11</v>
      </c>
      <c r="BM17" s="238">
        <v>21</v>
      </c>
      <c r="CT17" s="238">
        <v>405668.45313690702</v>
      </c>
      <c r="CU17" s="238">
        <v>4959572.3562780498</v>
      </c>
      <c r="CV17" s="238">
        <v>44.78332365</v>
      </c>
      <c r="CW17" s="238">
        <v>-94.192382210000005</v>
      </c>
      <c r="CX17" s="238" t="s">
        <v>359</v>
      </c>
      <c r="CY17" s="238" t="s">
        <v>1820</v>
      </c>
    </row>
    <row r="18" spans="1:103" x14ac:dyDescent="0.25">
      <c r="A18" s="238">
        <v>11049940</v>
      </c>
      <c r="B18" s="238">
        <v>3</v>
      </c>
      <c r="C18" s="238">
        <v>22</v>
      </c>
      <c r="D18" s="238">
        <v>109.137</v>
      </c>
      <c r="E18" s="238">
        <v>43</v>
      </c>
      <c r="G18" s="238" t="s">
        <v>423</v>
      </c>
      <c r="H18" s="238">
        <v>8</v>
      </c>
      <c r="I18" s="238">
        <v>22</v>
      </c>
      <c r="K18" s="238">
        <v>15200602</v>
      </c>
      <c r="L18" s="238">
        <v>150990155</v>
      </c>
      <c r="M18" s="238">
        <v>4</v>
      </c>
      <c r="N18" s="238">
        <v>8</v>
      </c>
      <c r="O18" s="238">
        <v>2015</v>
      </c>
      <c r="P18" s="238" t="s">
        <v>355</v>
      </c>
      <c r="Q18" s="238">
        <v>5</v>
      </c>
      <c r="S18" s="238">
        <v>4</v>
      </c>
      <c r="T18" s="238">
        <v>0</v>
      </c>
      <c r="U18" s="238">
        <v>2</v>
      </c>
      <c r="V18" s="238">
        <v>1</v>
      </c>
      <c r="W18" s="238">
        <v>10</v>
      </c>
      <c r="X18" s="238">
        <v>2</v>
      </c>
      <c r="Y18" s="238">
        <v>6</v>
      </c>
      <c r="Z18" s="238">
        <v>2</v>
      </c>
      <c r="AB18" s="238">
        <v>1</v>
      </c>
      <c r="AC18" s="238">
        <v>98</v>
      </c>
      <c r="AD18" s="238" t="s">
        <v>1821</v>
      </c>
      <c r="AE18" s="238" t="s">
        <v>498</v>
      </c>
      <c r="AF18" s="238" t="s">
        <v>1798</v>
      </c>
      <c r="AG18" s="238">
        <v>7</v>
      </c>
      <c r="AH18" s="238">
        <v>2</v>
      </c>
      <c r="AI18" s="238">
        <v>4</v>
      </c>
      <c r="AJ18" s="238">
        <v>6</v>
      </c>
      <c r="AK18" s="238">
        <v>21</v>
      </c>
      <c r="AL18" s="238">
        <v>57</v>
      </c>
      <c r="AM18" s="238" t="s">
        <v>363</v>
      </c>
      <c r="AN18" s="238">
        <v>5</v>
      </c>
      <c r="AO18" s="238">
        <v>5</v>
      </c>
      <c r="AP18" s="238">
        <v>15</v>
      </c>
      <c r="AS18" s="238">
        <v>7</v>
      </c>
      <c r="AT18" s="238">
        <v>98</v>
      </c>
      <c r="AU18" s="238">
        <v>55</v>
      </c>
      <c r="AV18" s="238">
        <v>11</v>
      </c>
      <c r="AW18" s="238">
        <v>21</v>
      </c>
      <c r="AX18" s="238">
        <v>2</v>
      </c>
      <c r="AY18" s="238">
        <v>4</v>
      </c>
      <c r="AZ18" s="238">
        <v>6</v>
      </c>
      <c r="BA18" s="238">
        <v>27</v>
      </c>
      <c r="BB18" s="238">
        <v>38</v>
      </c>
      <c r="BC18" s="238" t="s">
        <v>354</v>
      </c>
      <c r="BD18" s="238">
        <v>5</v>
      </c>
      <c r="BE18" s="238">
        <v>1</v>
      </c>
      <c r="BI18" s="238">
        <v>7</v>
      </c>
      <c r="BJ18" s="238">
        <v>98</v>
      </c>
      <c r="BK18" s="238">
        <v>55</v>
      </c>
      <c r="BL18" s="238">
        <v>11</v>
      </c>
      <c r="BM18" s="238">
        <v>21</v>
      </c>
      <c r="CT18" s="238">
        <v>405656</v>
      </c>
      <c r="CU18" s="238">
        <v>4959581</v>
      </c>
      <c r="CV18" s="238">
        <v>44.7833963</v>
      </c>
      <c r="CW18" s="238">
        <v>-94.192539999999994</v>
      </c>
      <c r="CX18" s="238" t="s">
        <v>359</v>
      </c>
      <c r="CY18" s="238" t="s">
        <v>1822</v>
      </c>
    </row>
    <row r="19" spans="1:103" x14ac:dyDescent="0.25">
      <c r="A19" s="238">
        <v>10893204</v>
      </c>
      <c r="B19" s="238">
        <v>3</v>
      </c>
      <c r="C19" s="238">
        <v>22</v>
      </c>
      <c r="D19" s="238">
        <v>109.157</v>
      </c>
      <c r="E19" s="238">
        <v>43</v>
      </c>
      <c r="G19" s="238" t="s">
        <v>423</v>
      </c>
      <c r="H19" s="238">
        <v>8</v>
      </c>
      <c r="I19" s="238">
        <v>22</v>
      </c>
      <c r="K19" s="238">
        <v>13200803</v>
      </c>
      <c r="L19" s="238">
        <v>131790188</v>
      </c>
      <c r="M19" s="238">
        <v>6</v>
      </c>
      <c r="N19" s="238">
        <v>26</v>
      </c>
      <c r="O19" s="238">
        <v>2013</v>
      </c>
      <c r="P19" s="238" t="s">
        <v>355</v>
      </c>
      <c r="Q19" s="238">
        <v>23</v>
      </c>
      <c r="R19" s="238" t="s">
        <v>196</v>
      </c>
      <c r="S19" s="238">
        <v>3</v>
      </c>
      <c r="T19" s="238">
        <v>0</v>
      </c>
      <c r="U19" s="238">
        <v>1</v>
      </c>
      <c r="V19" s="238">
        <v>90</v>
      </c>
      <c r="W19" s="238">
        <v>4</v>
      </c>
      <c r="X19" s="238">
        <v>2</v>
      </c>
      <c r="Y19" s="238">
        <v>6</v>
      </c>
      <c r="Z19" s="238">
        <v>1</v>
      </c>
      <c r="AB19" s="238">
        <v>1</v>
      </c>
      <c r="AC19" s="238">
        <v>98</v>
      </c>
      <c r="AD19" s="238" t="s">
        <v>498</v>
      </c>
      <c r="AE19" s="238" t="s">
        <v>1823</v>
      </c>
      <c r="AF19" s="238" t="s">
        <v>1798</v>
      </c>
      <c r="AG19" s="238">
        <v>4</v>
      </c>
      <c r="AH19" s="238">
        <v>2</v>
      </c>
      <c r="AI19" s="238">
        <v>2</v>
      </c>
      <c r="AJ19" s="238">
        <v>8</v>
      </c>
      <c r="AK19" s="238">
        <v>21</v>
      </c>
      <c r="AL19" s="238">
        <v>18</v>
      </c>
      <c r="AM19" s="238" t="s">
        <v>363</v>
      </c>
      <c r="AN19" s="238">
        <v>5</v>
      </c>
      <c r="AO19" s="238">
        <v>1</v>
      </c>
      <c r="AS19" s="238">
        <v>7</v>
      </c>
      <c r="AT19" s="238">
        <v>98</v>
      </c>
      <c r="AU19" s="238">
        <v>55</v>
      </c>
      <c r="AV19" s="238">
        <v>11</v>
      </c>
      <c r="AW19" s="238">
        <v>21</v>
      </c>
      <c r="CT19" s="238">
        <v>405632</v>
      </c>
      <c r="CU19" s="238">
        <v>4959603</v>
      </c>
      <c r="CV19" s="238">
        <v>44.783596699999997</v>
      </c>
      <c r="CW19" s="238">
        <v>-94.192853799999995</v>
      </c>
      <c r="CX19" s="238" t="s">
        <v>359</v>
      </c>
      <c r="CY19" s="238" t="s">
        <v>1824</v>
      </c>
    </row>
    <row r="20" spans="1:103" x14ac:dyDescent="0.25">
      <c r="A20" s="238">
        <v>10888562</v>
      </c>
      <c r="B20" s="238">
        <v>3</v>
      </c>
      <c r="C20" s="238">
        <v>22</v>
      </c>
      <c r="D20" s="238">
        <v>109.381</v>
      </c>
      <c r="E20" s="238">
        <v>43</v>
      </c>
      <c r="G20" s="238" t="s">
        <v>423</v>
      </c>
      <c r="H20" s="238">
        <v>8</v>
      </c>
      <c r="I20" s="238">
        <v>22</v>
      </c>
      <c r="K20" s="238">
        <v>13200473</v>
      </c>
      <c r="L20" s="238">
        <v>131050170</v>
      </c>
      <c r="M20" s="238">
        <v>4</v>
      </c>
      <c r="N20" s="238">
        <v>9</v>
      </c>
      <c r="O20" s="238">
        <v>2013</v>
      </c>
      <c r="P20" s="238" t="s">
        <v>368</v>
      </c>
      <c r="Q20" s="238">
        <v>11</v>
      </c>
      <c r="R20" s="238" t="s">
        <v>196</v>
      </c>
      <c r="S20" s="238">
        <v>5</v>
      </c>
      <c r="T20" s="238">
        <v>0</v>
      </c>
      <c r="U20" s="238">
        <v>2</v>
      </c>
      <c r="V20" s="238">
        <v>5</v>
      </c>
      <c r="W20" s="238">
        <v>10</v>
      </c>
      <c r="X20" s="238">
        <v>2</v>
      </c>
      <c r="Y20" s="238">
        <v>1</v>
      </c>
      <c r="Z20" s="238">
        <v>5</v>
      </c>
      <c r="AB20" s="238">
        <v>4</v>
      </c>
      <c r="AC20" s="238">
        <v>98</v>
      </c>
      <c r="AD20" s="238" t="s">
        <v>498</v>
      </c>
      <c r="AE20" s="238" t="s">
        <v>1825</v>
      </c>
      <c r="AF20" s="238" t="s">
        <v>1798</v>
      </c>
      <c r="AG20" s="238">
        <v>10</v>
      </c>
      <c r="AH20" s="238">
        <v>2</v>
      </c>
      <c r="AI20" s="238">
        <v>1</v>
      </c>
      <c r="AJ20" s="238">
        <v>1</v>
      </c>
      <c r="AK20" s="238">
        <v>21</v>
      </c>
      <c r="AL20" s="238">
        <v>23</v>
      </c>
      <c r="AM20" s="238" t="s">
        <v>354</v>
      </c>
      <c r="AN20" s="238">
        <v>5</v>
      </c>
      <c r="AO20" s="238">
        <v>3</v>
      </c>
      <c r="AS20" s="238">
        <v>7</v>
      </c>
      <c r="AT20" s="238">
        <v>98</v>
      </c>
      <c r="AU20" s="238">
        <v>55</v>
      </c>
      <c r="AV20" s="238">
        <v>11</v>
      </c>
      <c r="AW20" s="238">
        <v>21</v>
      </c>
      <c r="AX20" s="238">
        <v>2</v>
      </c>
      <c r="AY20" s="238">
        <v>44</v>
      </c>
      <c r="AZ20" s="238">
        <v>2</v>
      </c>
      <c r="BA20" s="238">
        <v>21</v>
      </c>
      <c r="BB20" s="238">
        <v>51</v>
      </c>
      <c r="BC20" s="238" t="s">
        <v>354</v>
      </c>
      <c r="BD20" s="238">
        <v>5</v>
      </c>
      <c r="BE20" s="238">
        <v>1</v>
      </c>
      <c r="BI20" s="238">
        <v>7</v>
      </c>
      <c r="BJ20" s="238">
        <v>98</v>
      </c>
      <c r="BK20" s="238">
        <v>55</v>
      </c>
      <c r="BL20" s="238">
        <v>11</v>
      </c>
      <c r="BM20" s="238">
        <v>21</v>
      </c>
      <c r="CT20" s="238">
        <v>405363</v>
      </c>
      <c r="CU20" s="238">
        <v>4959844</v>
      </c>
      <c r="CV20" s="238">
        <v>44.785727999999999</v>
      </c>
      <c r="CW20" s="238">
        <v>-94.196286999999998</v>
      </c>
      <c r="CX20" s="238" t="s">
        <v>359</v>
      </c>
      <c r="CY20" s="238" t="s">
        <v>1826</v>
      </c>
    </row>
    <row r="21" spans="1:103" x14ac:dyDescent="0.25">
      <c r="A21" s="238">
        <v>800966</v>
      </c>
      <c r="B21" s="238">
        <v>3</v>
      </c>
      <c r="C21" s="238">
        <v>22</v>
      </c>
      <c r="D21" s="238">
        <v>109.438</v>
      </c>
      <c r="E21" s="238">
        <v>43</v>
      </c>
      <c r="G21" s="238" t="s">
        <v>1475</v>
      </c>
      <c r="H21" s="238">
        <v>8</v>
      </c>
      <c r="I21" s="238">
        <v>22</v>
      </c>
      <c r="K21" s="238">
        <v>20001833</v>
      </c>
      <c r="L21" s="238">
        <v>200570116</v>
      </c>
      <c r="M21" s="238">
        <v>2</v>
      </c>
      <c r="N21" s="238">
        <v>26</v>
      </c>
      <c r="O21" s="238">
        <v>2020</v>
      </c>
      <c r="P21" s="238" t="s">
        <v>355</v>
      </c>
      <c r="Q21" s="238">
        <v>16</v>
      </c>
      <c r="R21" s="238">
        <v>98</v>
      </c>
      <c r="S21" s="238">
        <v>4</v>
      </c>
      <c r="T21" s="238">
        <v>0</v>
      </c>
      <c r="U21" s="238">
        <v>2</v>
      </c>
      <c r="V21" s="238">
        <v>12</v>
      </c>
      <c r="W21" s="238">
        <v>10</v>
      </c>
      <c r="X21" s="238">
        <v>2</v>
      </c>
      <c r="Y21" s="238">
        <v>1</v>
      </c>
      <c r="Z21" s="238">
        <v>2</v>
      </c>
      <c r="AB21" s="238">
        <v>1</v>
      </c>
      <c r="AC21" s="238">
        <v>98</v>
      </c>
      <c r="AD21" s="238" t="s">
        <v>1803</v>
      </c>
      <c r="AF21" s="238" t="s">
        <v>1798</v>
      </c>
      <c r="AG21" s="238">
        <v>7</v>
      </c>
      <c r="AH21" s="238">
        <v>2</v>
      </c>
      <c r="AI21" s="238">
        <v>4</v>
      </c>
      <c r="AJ21" s="238">
        <v>2</v>
      </c>
      <c r="AK21" s="238">
        <v>21</v>
      </c>
      <c r="AL21" s="238">
        <v>52</v>
      </c>
      <c r="AM21" s="238" t="s">
        <v>363</v>
      </c>
      <c r="AN21" s="238">
        <v>5</v>
      </c>
      <c r="AO21" s="238">
        <v>1</v>
      </c>
      <c r="AS21" s="238">
        <v>12</v>
      </c>
      <c r="AT21" s="238">
        <v>9</v>
      </c>
      <c r="AU21" s="238">
        <v>60</v>
      </c>
      <c r="AV21" s="238">
        <v>11</v>
      </c>
      <c r="AW21" s="238">
        <v>21</v>
      </c>
      <c r="AX21" s="238">
        <v>2</v>
      </c>
      <c r="AY21" s="238">
        <v>4</v>
      </c>
      <c r="AZ21" s="238">
        <v>2</v>
      </c>
      <c r="BA21" s="238">
        <v>21</v>
      </c>
      <c r="BB21" s="238">
        <v>32</v>
      </c>
      <c r="BC21" s="238" t="s">
        <v>354</v>
      </c>
      <c r="BD21" s="238">
        <v>5</v>
      </c>
      <c r="BE21" s="238">
        <v>74</v>
      </c>
      <c r="BF21" s="238">
        <v>4</v>
      </c>
      <c r="BI21" s="238">
        <v>12</v>
      </c>
      <c r="BJ21" s="238">
        <v>9</v>
      </c>
      <c r="BK21" s="238">
        <v>60</v>
      </c>
      <c r="BL21" s="238">
        <v>11</v>
      </c>
      <c r="BM21" s="238">
        <v>21</v>
      </c>
      <c r="CT21" s="238">
        <v>405306.828604949</v>
      </c>
      <c r="CU21" s="238">
        <v>4959894.1981300795</v>
      </c>
      <c r="CV21" s="238">
        <v>44.78617251</v>
      </c>
      <c r="CW21" s="238">
        <v>-94.197012139999998</v>
      </c>
      <c r="CX21" s="238" t="s">
        <v>359</v>
      </c>
      <c r="CY21" s="238" t="s">
        <v>1827</v>
      </c>
    </row>
    <row r="22" spans="1:103" x14ac:dyDescent="0.25">
      <c r="A22" s="238">
        <v>631139</v>
      </c>
      <c r="B22" s="238">
        <v>3</v>
      </c>
      <c r="C22" s="238">
        <v>22</v>
      </c>
      <c r="D22" s="238">
        <v>109.52800000000001</v>
      </c>
      <c r="E22" s="238">
        <v>43</v>
      </c>
      <c r="G22" s="238" t="s">
        <v>1475</v>
      </c>
      <c r="H22" s="238">
        <v>8</v>
      </c>
      <c r="I22" s="238">
        <v>22</v>
      </c>
      <c r="K22" s="238">
        <v>18202103</v>
      </c>
      <c r="M22" s="238">
        <v>8</v>
      </c>
      <c r="N22" s="238">
        <v>28</v>
      </c>
      <c r="O22" s="238">
        <v>2018</v>
      </c>
      <c r="P22" s="238" t="s">
        <v>368</v>
      </c>
      <c r="Q22" s="238">
        <v>8</v>
      </c>
      <c r="R22" s="238" t="s">
        <v>196</v>
      </c>
      <c r="S22" s="238">
        <v>3</v>
      </c>
      <c r="T22" s="238">
        <v>0</v>
      </c>
      <c r="U22" s="238">
        <v>2</v>
      </c>
      <c r="V22" s="238">
        <v>5</v>
      </c>
      <c r="W22" s="238">
        <v>10</v>
      </c>
      <c r="X22" s="238">
        <v>2</v>
      </c>
      <c r="Y22" s="238">
        <v>1</v>
      </c>
      <c r="Z22" s="238">
        <v>2</v>
      </c>
      <c r="AA22" s="238">
        <v>3</v>
      </c>
      <c r="AB22" s="238">
        <v>2</v>
      </c>
      <c r="AC22" s="238">
        <v>98</v>
      </c>
      <c r="AD22" s="238" t="s">
        <v>1803</v>
      </c>
      <c r="AF22" s="238" t="s">
        <v>1798</v>
      </c>
      <c r="AG22" s="238">
        <v>10</v>
      </c>
      <c r="AH22" s="238">
        <v>2</v>
      </c>
      <c r="AI22" s="238">
        <v>3</v>
      </c>
      <c r="AJ22" s="238">
        <v>1</v>
      </c>
      <c r="AK22" s="238">
        <v>25</v>
      </c>
      <c r="AL22" s="238">
        <v>18</v>
      </c>
      <c r="AM22" s="238" t="s">
        <v>354</v>
      </c>
      <c r="AN22" s="238">
        <v>5</v>
      </c>
      <c r="AO22" s="238">
        <v>10</v>
      </c>
      <c r="AS22" s="238">
        <v>12</v>
      </c>
      <c r="AT22" s="238">
        <v>9</v>
      </c>
      <c r="AU22" s="238">
        <v>55</v>
      </c>
      <c r="AV22" s="238">
        <v>11</v>
      </c>
      <c r="AW22" s="238">
        <v>21</v>
      </c>
      <c r="AX22" s="238">
        <v>2</v>
      </c>
      <c r="AY22" s="238">
        <v>2</v>
      </c>
      <c r="AZ22" s="238">
        <v>1</v>
      </c>
      <c r="BA22" s="238">
        <v>21</v>
      </c>
      <c r="BB22" s="238">
        <v>35</v>
      </c>
      <c r="BC22" s="238" t="s">
        <v>363</v>
      </c>
      <c r="BD22" s="238">
        <v>5</v>
      </c>
      <c r="BE22" s="238">
        <v>1</v>
      </c>
      <c r="BI22" s="238">
        <v>12</v>
      </c>
      <c r="BJ22" s="238">
        <v>9</v>
      </c>
      <c r="BK22" s="238">
        <v>55</v>
      </c>
      <c r="BL22" s="238">
        <v>11</v>
      </c>
      <c r="BM22" s="238">
        <v>21</v>
      </c>
      <c r="CT22" s="238">
        <v>405185.85217170499</v>
      </c>
      <c r="CU22" s="238">
        <v>4959999.92379985</v>
      </c>
      <c r="CV22" s="238">
        <v>44.78710804</v>
      </c>
      <c r="CW22" s="238">
        <v>-94.198560749999999</v>
      </c>
      <c r="CX22" s="238" t="s">
        <v>359</v>
      </c>
      <c r="CY22" s="238" t="s">
        <v>1828</v>
      </c>
    </row>
    <row r="23" spans="1:103" x14ac:dyDescent="0.25">
      <c r="A23" s="238">
        <v>750473</v>
      </c>
      <c r="B23" s="238">
        <v>3</v>
      </c>
      <c r="C23" s="238">
        <v>22</v>
      </c>
      <c r="D23" s="238">
        <v>109.783</v>
      </c>
      <c r="E23" s="238">
        <v>43</v>
      </c>
      <c r="G23" s="238" t="s">
        <v>1475</v>
      </c>
      <c r="H23" s="238">
        <v>8</v>
      </c>
      <c r="I23" s="238">
        <v>22</v>
      </c>
      <c r="K23" s="238">
        <v>19202515</v>
      </c>
      <c r="M23" s="238">
        <v>9</v>
      </c>
      <c r="N23" s="238">
        <v>27</v>
      </c>
      <c r="O23" s="238">
        <v>2019</v>
      </c>
      <c r="P23" s="238" t="s">
        <v>362</v>
      </c>
      <c r="Q23" s="238">
        <v>15</v>
      </c>
      <c r="R23" s="238">
        <v>98</v>
      </c>
      <c r="S23" s="238">
        <v>5</v>
      </c>
      <c r="T23" s="238">
        <v>0</v>
      </c>
      <c r="U23" s="238">
        <v>2</v>
      </c>
      <c r="V23" s="238">
        <v>10</v>
      </c>
      <c r="W23" s="238">
        <v>10</v>
      </c>
      <c r="X23" s="238">
        <v>2</v>
      </c>
      <c r="Y23" s="238">
        <v>1</v>
      </c>
      <c r="Z23" s="238">
        <v>2</v>
      </c>
      <c r="AB23" s="238">
        <v>1</v>
      </c>
      <c r="AC23" s="238">
        <v>98</v>
      </c>
      <c r="AD23" s="238" t="s">
        <v>1803</v>
      </c>
      <c r="AF23" s="238" t="s">
        <v>1798</v>
      </c>
      <c r="AG23" s="238">
        <v>5</v>
      </c>
      <c r="AH23" s="238">
        <v>2</v>
      </c>
      <c r="AI23" s="238">
        <v>2</v>
      </c>
      <c r="AJ23" s="238">
        <v>2</v>
      </c>
      <c r="AK23" s="238">
        <v>20</v>
      </c>
      <c r="AL23" s="238">
        <v>49</v>
      </c>
      <c r="AM23" s="238" t="s">
        <v>363</v>
      </c>
      <c r="AN23" s="238">
        <v>5</v>
      </c>
      <c r="AO23" s="238">
        <v>2</v>
      </c>
      <c r="AS23" s="238">
        <v>12</v>
      </c>
      <c r="AT23" s="238">
        <v>98</v>
      </c>
      <c r="AU23" s="238">
        <v>60</v>
      </c>
      <c r="AV23" s="238">
        <v>11</v>
      </c>
      <c r="AW23" s="238">
        <v>21</v>
      </c>
      <c r="AX23" s="238">
        <v>2</v>
      </c>
      <c r="AY23" s="238">
        <v>2</v>
      </c>
      <c r="AZ23" s="238">
        <v>2</v>
      </c>
      <c r="BA23" s="238">
        <v>21</v>
      </c>
      <c r="BB23" s="238">
        <v>32</v>
      </c>
      <c r="BC23" s="238" t="s">
        <v>363</v>
      </c>
      <c r="BD23" s="238">
        <v>5</v>
      </c>
      <c r="BE23" s="238">
        <v>1</v>
      </c>
      <c r="BI23" s="238">
        <v>12</v>
      </c>
      <c r="BJ23" s="238">
        <v>98</v>
      </c>
      <c r="BK23" s="238">
        <v>60</v>
      </c>
      <c r="BL23" s="238">
        <v>11</v>
      </c>
      <c r="BM23" s="238">
        <v>21</v>
      </c>
      <c r="CT23" s="238">
        <v>404885.28490390303</v>
      </c>
      <c r="CU23" s="238">
        <v>4960253.9243078502</v>
      </c>
      <c r="CV23" s="238">
        <v>44.789354179999997</v>
      </c>
      <c r="CW23" s="238">
        <v>-94.202406909999993</v>
      </c>
      <c r="CX23" s="238" t="s">
        <v>359</v>
      </c>
      <c r="CY23" s="238" t="s">
        <v>1829</v>
      </c>
    </row>
    <row r="24" spans="1:103" x14ac:dyDescent="0.25">
      <c r="A24" s="238">
        <v>10736596</v>
      </c>
      <c r="B24" s="238">
        <v>3</v>
      </c>
      <c r="C24" s="238">
        <v>22</v>
      </c>
      <c r="D24" s="238">
        <v>109.827</v>
      </c>
      <c r="E24" s="238">
        <v>43</v>
      </c>
      <c r="G24" s="238" t="s">
        <v>423</v>
      </c>
      <c r="H24" s="238">
        <v>8</v>
      </c>
      <c r="I24" s="238">
        <v>22</v>
      </c>
      <c r="K24" s="238">
        <v>11200856</v>
      </c>
      <c r="L24" s="238">
        <v>111700141</v>
      </c>
      <c r="M24" s="238">
        <v>6</v>
      </c>
      <c r="N24" s="238">
        <v>17</v>
      </c>
      <c r="O24" s="238">
        <v>2011</v>
      </c>
      <c r="P24" s="238" t="s">
        <v>362</v>
      </c>
      <c r="Q24" s="238">
        <v>19</v>
      </c>
      <c r="S24" s="238">
        <v>3</v>
      </c>
      <c r="T24" s="238">
        <v>0</v>
      </c>
      <c r="U24" s="238">
        <v>2</v>
      </c>
      <c r="V24" s="238">
        <v>11</v>
      </c>
      <c r="W24" s="238">
        <v>10</v>
      </c>
      <c r="X24" s="238">
        <v>2</v>
      </c>
      <c r="Y24" s="238">
        <v>1</v>
      </c>
      <c r="Z24" s="238">
        <v>1</v>
      </c>
      <c r="AB24" s="238">
        <v>1</v>
      </c>
      <c r="AC24" s="238">
        <v>98</v>
      </c>
      <c r="AD24" s="238" t="s">
        <v>498</v>
      </c>
      <c r="AE24" s="238" t="s">
        <v>1830</v>
      </c>
      <c r="AF24" s="238" t="s">
        <v>1798</v>
      </c>
      <c r="AG24" s="238">
        <v>6</v>
      </c>
      <c r="AH24" s="238">
        <v>2</v>
      </c>
      <c r="AI24" s="238">
        <v>3</v>
      </c>
      <c r="AJ24" s="238">
        <v>2</v>
      </c>
      <c r="AK24" s="238">
        <v>21</v>
      </c>
      <c r="AL24" s="238">
        <v>19</v>
      </c>
      <c r="AM24" s="238" t="s">
        <v>354</v>
      </c>
      <c r="AN24" s="238">
        <v>5</v>
      </c>
      <c r="AO24" s="238">
        <v>4</v>
      </c>
      <c r="AP24" s="238">
        <v>15</v>
      </c>
      <c r="AS24" s="238">
        <v>7</v>
      </c>
      <c r="AT24" s="238">
        <v>5</v>
      </c>
      <c r="AU24" s="238">
        <v>55</v>
      </c>
      <c r="AV24" s="238">
        <v>10</v>
      </c>
      <c r="AW24" s="238">
        <v>21</v>
      </c>
      <c r="AX24" s="238">
        <v>2</v>
      </c>
      <c r="AY24" s="238">
        <v>1</v>
      </c>
      <c r="AZ24" s="238">
        <v>1</v>
      </c>
      <c r="BA24" s="238">
        <v>21</v>
      </c>
      <c r="BB24" s="238">
        <v>60</v>
      </c>
      <c r="BC24" s="238" t="s">
        <v>363</v>
      </c>
      <c r="BD24" s="238">
        <v>5</v>
      </c>
      <c r="BE24" s="238">
        <v>1</v>
      </c>
      <c r="BI24" s="238">
        <v>7</v>
      </c>
      <c r="BJ24" s="238">
        <v>5</v>
      </c>
      <c r="BK24" s="238">
        <v>55</v>
      </c>
      <c r="BL24" s="238">
        <v>10</v>
      </c>
      <c r="BM24" s="238">
        <v>21</v>
      </c>
      <c r="CT24" s="238">
        <v>404815</v>
      </c>
      <c r="CU24" s="238">
        <v>4960305</v>
      </c>
      <c r="CV24" s="238">
        <v>44.789803999999997</v>
      </c>
      <c r="CW24" s="238">
        <v>-94.203302800000003</v>
      </c>
      <c r="CX24" s="238" t="s">
        <v>359</v>
      </c>
      <c r="CY24" s="238" t="s">
        <v>1831</v>
      </c>
    </row>
    <row r="25" spans="1:103" x14ac:dyDescent="0.25">
      <c r="A25" s="238">
        <v>382768</v>
      </c>
      <c r="B25" s="238">
        <v>3</v>
      </c>
      <c r="C25" s="238">
        <v>22</v>
      </c>
      <c r="D25" s="238">
        <v>109.855</v>
      </c>
      <c r="E25" s="238">
        <v>43</v>
      </c>
      <c r="G25" s="238" t="s">
        <v>1475</v>
      </c>
      <c r="H25" s="238">
        <v>8</v>
      </c>
      <c r="I25" s="238">
        <v>22</v>
      </c>
      <c r="K25" s="238">
        <v>16201941</v>
      </c>
      <c r="M25" s="238">
        <v>9</v>
      </c>
      <c r="N25" s="238">
        <v>24</v>
      </c>
      <c r="O25" s="238">
        <v>2016</v>
      </c>
      <c r="P25" s="238" t="s">
        <v>364</v>
      </c>
      <c r="Q25" s="238">
        <v>15</v>
      </c>
      <c r="R25" s="238" t="s">
        <v>196</v>
      </c>
      <c r="S25" s="238">
        <v>5</v>
      </c>
      <c r="T25" s="238">
        <v>0</v>
      </c>
      <c r="U25" s="238">
        <v>2</v>
      </c>
      <c r="V25" s="238">
        <v>10</v>
      </c>
      <c r="W25" s="238">
        <v>10</v>
      </c>
      <c r="X25" s="238">
        <v>16</v>
      </c>
      <c r="Y25" s="238">
        <v>1</v>
      </c>
      <c r="Z25" s="238">
        <v>2</v>
      </c>
      <c r="AB25" s="238">
        <v>1</v>
      </c>
      <c r="AC25" s="238">
        <v>98</v>
      </c>
      <c r="AD25" s="238" t="s">
        <v>1803</v>
      </c>
      <c r="AF25" s="238" t="s">
        <v>1798</v>
      </c>
      <c r="AG25" s="238">
        <v>5</v>
      </c>
      <c r="AH25" s="238">
        <v>2</v>
      </c>
      <c r="AI25" s="238">
        <v>3</v>
      </c>
      <c r="AJ25" s="238">
        <v>1</v>
      </c>
      <c r="AK25" s="238">
        <v>27</v>
      </c>
      <c r="AL25" s="238">
        <v>19</v>
      </c>
      <c r="AM25" s="238" t="s">
        <v>354</v>
      </c>
      <c r="AN25" s="238">
        <v>5</v>
      </c>
      <c r="AO25" s="238">
        <v>74</v>
      </c>
      <c r="AP25" s="238">
        <v>7</v>
      </c>
      <c r="AS25" s="238">
        <v>12</v>
      </c>
      <c r="AT25" s="238">
        <v>23</v>
      </c>
      <c r="AU25" s="238">
        <v>60</v>
      </c>
      <c r="AV25" s="238">
        <v>12</v>
      </c>
      <c r="AW25" s="238">
        <v>21</v>
      </c>
      <c r="AX25" s="238">
        <v>2</v>
      </c>
      <c r="AY25" s="238">
        <v>2</v>
      </c>
      <c r="AZ25" s="238">
        <v>1</v>
      </c>
      <c r="BA25" s="238">
        <v>24</v>
      </c>
      <c r="BB25" s="238">
        <v>50</v>
      </c>
      <c r="BC25" s="238" t="s">
        <v>363</v>
      </c>
      <c r="BD25" s="238">
        <v>5</v>
      </c>
      <c r="BE25" s="238">
        <v>1</v>
      </c>
      <c r="BI25" s="238">
        <v>12</v>
      </c>
      <c r="BJ25" s="238">
        <v>23</v>
      </c>
      <c r="BK25" s="238">
        <v>60</v>
      </c>
      <c r="BL25" s="238">
        <v>12</v>
      </c>
      <c r="BM25" s="238">
        <v>21</v>
      </c>
      <c r="CT25" s="238">
        <v>404762.517991703</v>
      </c>
      <c r="CU25" s="238">
        <v>4960334.3578020502</v>
      </c>
      <c r="CV25" s="238">
        <v>44.79006175</v>
      </c>
      <c r="CW25" s="238">
        <v>-94.203973590000004</v>
      </c>
      <c r="CX25" s="238" t="s">
        <v>359</v>
      </c>
      <c r="CY25" s="238" t="s">
        <v>1832</v>
      </c>
    </row>
    <row r="26" spans="1:103" x14ac:dyDescent="0.25">
      <c r="A26" s="238">
        <v>468959</v>
      </c>
      <c r="B26" s="238">
        <v>3</v>
      </c>
      <c r="C26" s="238">
        <v>22</v>
      </c>
      <c r="D26" s="238">
        <v>109.855</v>
      </c>
      <c r="E26" s="238">
        <v>43</v>
      </c>
      <c r="G26" s="238" t="s">
        <v>1475</v>
      </c>
      <c r="H26" s="238">
        <v>8</v>
      </c>
      <c r="I26" s="238">
        <v>22</v>
      </c>
      <c r="K26" s="238">
        <v>17201544</v>
      </c>
      <c r="M26" s="238">
        <v>6</v>
      </c>
      <c r="N26" s="238">
        <v>10</v>
      </c>
      <c r="O26" s="238">
        <v>2017</v>
      </c>
      <c r="P26" s="238" t="s">
        <v>364</v>
      </c>
      <c r="Q26" s="238">
        <v>15</v>
      </c>
      <c r="R26" s="238" t="s">
        <v>356</v>
      </c>
      <c r="S26" s="238">
        <v>5</v>
      </c>
      <c r="T26" s="238">
        <v>0</v>
      </c>
      <c r="U26" s="238">
        <v>2</v>
      </c>
      <c r="V26" s="238">
        <v>5</v>
      </c>
      <c r="W26" s="238">
        <v>10</v>
      </c>
      <c r="X26" s="238">
        <v>4</v>
      </c>
      <c r="Y26" s="238">
        <v>1</v>
      </c>
      <c r="Z26" s="238">
        <v>2</v>
      </c>
      <c r="AA26" s="238">
        <v>7</v>
      </c>
      <c r="AB26" s="238">
        <v>1</v>
      </c>
      <c r="AC26" s="238">
        <v>98</v>
      </c>
      <c r="AD26" s="238" t="s">
        <v>1803</v>
      </c>
      <c r="AF26" s="238" t="s">
        <v>1798</v>
      </c>
      <c r="AG26" s="238">
        <v>9</v>
      </c>
      <c r="AH26" s="238">
        <v>2</v>
      </c>
      <c r="AI26" s="238">
        <v>2</v>
      </c>
      <c r="AJ26" s="238">
        <v>3</v>
      </c>
      <c r="AK26" s="238">
        <v>24</v>
      </c>
      <c r="AL26" s="238">
        <v>16</v>
      </c>
      <c r="AM26" s="238" t="s">
        <v>363</v>
      </c>
      <c r="AN26" s="238">
        <v>5</v>
      </c>
      <c r="AO26" s="238">
        <v>2</v>
      </c>
      <c r="AP26" s="238">
        <v>68</v>
      </c>
      <c r="AS26" s="238">
        <v>12</v>
      </c>
      <c r="AT26" s="238">
        <v>9</v>
      </c>
      <c r="AU26" s="238">
        <v>60</v>
      </c>
      <c r="AV26" s="238">
        <v>13</v>
      </c>
      <c r="AW26" s="238">
        <v>21</v>
      </c>
      <c r="AX26" s="238">
        <v>2</v>
      </c>
      <c r="AY26" s="238">
        <v>2</v>
      </c>
      <c r="AZ26" s="238">
        <v>4</v>
      </c>
      <c r="BA26" s="238">
        <v>27</v>
      </c>
      <c r="BB26" s="238">
        <v>61</v>
      </c>
      <c r="BC26" s="238" t="s">
        <v>363</v>
      </c>
      <c r="BD26" s="238">
        <v>5</v>
      </c>
      <c r="BE26" s="238">
        <v>68</v>
      </c>
      <c r="BI26" s="238">
        <v>12</v>
      </c>
      <c r="BJ26" s="238">
        <v>9</v>
      </c>
      <c r="BK26" s="238">
        <v>60</v>
      </c>
      <c r="BL26" s="238">
        <v>12</v>
      </c>
      <c r="BM26" s="238">
        <v>21</v>
      </c>
      <c r="CT26" s="238">
        <v>404764.63466260303</v>
      </c>
      <c r="CU26" s="238">
        <v>4960338.5911438502</v>
      </c>
      <c r="CV26" s="238">
        <v>44.79010014</v>
      </c>
      <c r="CW26" s="238">
        <v>-94.203947630000002</v>
      </c>
      <c r="CX26" s="238" t="s">
        <v>359</v>
      </c>
      <c r="CY26" s="238" t="s">
        <v>1833</v>
      </c>
    </row>
    <row r="27" spans="1:103" x14ac:dyDescent="0.25">
      <c r="A27" s="238">
        <v>10815756</v>
      </c>
      <c r="B27" s="238">
        <v>3</v>
      </c>
      <c r="C27" s="238">
        <v>22</v>
      </c>
      <c r="D27" s="238">
        <v>109.874</v>
      </c>
      <c r="E27" s="238">
        <v>43</v>
      </c>
      <c r="G27" s="238" t="s">
        <v>423</v>
      </c>
      <c r="H27" s="238">
        <v>8</v>
      </c>
      <c r="I27" s="238">
        <v>22</v>
      </c>
      <c r="K27" s="238">
        <v>12200370</v>
      </c>
      <c r="L27" s="238">
        <v>121100138</v>
      </c>
      <c r="M27" s="238">
        <v>4</v>
      </c>
      <c r="N27" s="238">
        <v>11</v>
      </c>
      <c r="O27" s="238">
        <v>2012</v>
      </c>
      <c r="P27" s="238" t="s">
        <v>355</v>
      </c>
      <c r="Q27" s="238">
        <v>8</v>
      </c>
      <c r="S27" s="238">
        <v>4</v>
      </c>
      <c r="T27" s="238">
        <v>0</v>
      </c>
      <c r="U27" s="238">
        <v>2</v>
      </c>
      <c r="V27" s="238">
        <v>5</v>
      </c>
      <c r="W27" s="238">
        <v>10</v>
      </c>
      <c r="X27" s="238">
        <v>4</v>
      </c>
      <c r="Y27" s="238">
        <v>1</v>
      </c>
      <c r="Z27" s="238">
        <v>1</v>
      </c>
      <c r="AB27" s="238">
        <v>1</v>
      </c>
      <c r="AC27" s="238">
        <v>98</v>
      </c>
      <c r="AD27" s="238" t="s">
        <v>498</v>
      </c>
      <c r="AE27" s="238" t="s">
        <v>1834</v>
      </c>
      <c r="AF27" s="238" t="s">
        <v>1798</v>
      </c>
      <c r="AG27" s="238">
        <v>10</v>
      </c>
      <c r="AH27" s="238">
        <v>2</v>
      </c>
      <c r="AI27" s="238">
        <v>3</v>
      </c>
      <c r="AJ27" s="238">
        <v>2</v>
      </c>
      <c r="AK27" s="238">
        <v>24</v>
      </c>
      <c r="AL27" s="238">
        <v>30</v>
      </c>
      <c r="AM27" s="238" t="s">
        <v>354</v>
      </c>
      <c r="AN27" s="238">
        <v>5</v>
      </c>
      <c r="AO27" s="238">
        <v>2</v>
      </c>
      <c r="AS27" s="238">
        <v>7</v>
      </c>
      <c r="AT27" s="238">
        <v>2</v>
      </c>
      <c r="AU27" s="238">
        <v>55</v>
      </c>
      <c r="AV27" s="238">
        <v>10</v>
      </c>
      <c r="AW27" s="238">
        <v>21</v>
      </c>
      <c r="AX27" s="238">
        <v>2</v>
      </c>
      <c r="AY27" s="238">
        <v>40</v>
      </c>
      <c r="AZ27" s="238">
        <v>1</v>
      </c>
      <c r="BA27" s="238">
        <v>21</v>
      </c>
      <c r="BB27" s="238">
        <v>51</v>
      </c>
      <c r="BC27" s="238" t="s">
        <v>354</v>
      </c>
      <c r="BD27" s="238">
        <v>5</v>
      </c>
      <c r="BE27" s="238">
        <v>1</v>
      </c>
      <c r="BI27" s="238">
        <v>7</v>
      </c>
      <c r="BJ27" s="238">
        <v>2</v>
      </c>
      <c r="BK27" s="238">
        <v>55</v>
      </c>
      <c r="BL27" s="238">
        <v>10</v>
      </c>
      <c r="BM27" s="238">
        <v>21</v>
      </c>
      <c r="CT27" s="238">
        <v>404751</v>
      </c>
      <c r="CU27" s="238">
        <v>4960345</v>
      </c>
      <c r="CV27" s="238">
        <v>44.790153599999996</v>
      </c>
      <c r="CW27" s="238">
        <v>-94.204120200000006</v>
      </c>
      <c r="CX27" s="238" t="s">
        <v>359</v>
      </c>
      <c r="CY27" s="238" t="s">
        <v>1835</v>
      </c>
    </row>
    <row r="28" spans="1:103" x14ac:dyDescent="0.25">
      <c r="A28" s="238">
        <v>703668</v>
      </c>
      <c r="B28" s="238">
        <v>3</v>
      </c>
      <c r="C28" s="238">
        <v>22</v>
      </c>
      <c r="D28" s="238">
        <v>109.876</v>
      </c>
      <c r="E28" s="238">
        <v>43</v>
      </c>
      <c r="G28" s="238" t="s">
        <v>1475</v>
      </c>
      <c r="H28" s="238">
        <v>8</v>
      </c>
      <c r="I28" s="238">
        <v>22</v>
      </c>
      <c r="K28" s="238">
        <v>19201121</v>
      </c>
      <c r="M28" s="238">
        <v>4</v>
      </c>
      <c r="N28" s="238">
        <v>10</v>
      </c>
      <c r="O28" s="238">
        <v>2019</v>
      </c>
      <c r="P28" s="238" t="s">
        <v>355</v>
      </c>
      <c r="Q28" s="238">
        <v>14</v>
      </c>
      <c r="R28" s="238">
        <v>98</v>
      </c>
      <c r="S28" s="238">
        <v>5</v>
      </c>
      <c r="T28" s="238">
        <v>0</v>
      </c>
      <c r="U28" s="238">
        <v>2</v>
      </c>
      <c r="V28" s="238">
        <v>5</v>
      </c>
      <c r="W28" s="238">
        <v>10</v>
      </c>
      <c r="X28" s="238">
        <v>2</v>
      </c>
      <c r="Y28" s="238">
        <v>1</v>
      </c>
      <c r="Z28" s="238">
        <v>4</v>
      </c>
      <c r="AB28" s="238">
        <v>4</v>
      </c>
      <c r="AC28" s="238">
        <v>98</v>
      </c>
      <c r="AD28" s="238" t="s">
        <v>1803</v>
      </c>
      <c r="AF28" s="238" t="s">
        <v>1798</v>
      </c>
      <c r="AG28" s="238">
        <v>10</v>
      </c>
      <c r="AH28" s="238">
        <v>2</v>
      </c>
      <c r="AI28" s="238">
        <v>4</v>
      </c>
      <c r="AJ28" s="238">
        <v>2</v>
      </c>
      <c r="AK28" s="238">
        <v>21</v>
      </c>
      <c r="AL28" s="238">
        <v>31</v>
      </c>
      <c r="AM28" s="238" t="s">
        <v>354</v>
      </c>
      <c r="AN28" s="238">
        <v>5</v>
      </c>
      <c r="AO28" s="238">
        <v>90</v>
      </c>
      <c r="AS28" s="238">
        <v>12</v>
      </c>
      <c r="AT28" s="238">
        <v>9</v>
      </c>
      <c r="AU28" s="238">
        <v>60</v>
      </c>
      <c r="AV28" s="238">
        <v>13</v>
      </c>
      <c r="AW28" s="238">
        <v>21</v>
      </c>
      <c r="AX28" s="238">
        <v>2</v>
      </c>
      <c r="AY28" s="238">
        <v>4</v>
      </c>
      <c r="AZ28" s="238">
        <v>2</v>
      </c>
      <c r="BA28" s="238">
        <v>90</v>
      </c>
      <c r="BB28" s="238">
        <v>44</v>
      </c>
      <c r="BC28" s="238" t="s">
        <v>354</v>
      </c>
      <c r="BD28" s="238">
        <v>5</v>
      </c>
      <c r="BE28" s="238">
        <v>1</v>
      </c>
      <c r="BI28" s="238">
        <v>12</v>
      </c>
      <c r="BJ28" s="238">
        <v>9</v>
      </c>
      <c r="BK28" s="238">
        <v>60</v>
      </c>
      <c r="BL28" s="238">
        <v>13</v>
      </c>
      <c r="BM28" s="238">
        <v>21</v>
      </c>
      <c r="CT28" s="238">
        <v>404745.58462450298</v>
      </c>
      <c r="CU28" s="238">
        <v>4960338.5911438502</v>
      </c>
      <c r="CV28" s="238">
        <v>44.790097600000003</v>
      </c>
      <c r="CW28" s="238">
        <v>-94.20418841</v>
      </c>
      <c r="CX28" s="238" t="s">
        <v>359</v>
      </c>
      <c r="CY28" s="238" t="s">
        <v>1836</v>
      </c>
    </row>
    <row r="29" spans="1:103" x14ac:dyDescent="0.25">
      <c r="A29" s="238">
        <v>585135</v>
      </c>
      <c r="B29" s="238">
        <v>3</v>
      </c>
      <c r="C29" s="238">
        <v>22</v>
      </c>
      <c r="D29" s="238">
        <v>109.883</v>
      </c>
      <c r="E29" s="238">
        <v>43</v>
      </c>
      <c r="G29" s="238" t="s">
        <v>1475</v>
      </c>
      <c r="H29" s="238">
        <v>8</v>
      </c>
      <c r="I29" s="238">
        <v>22</v>
      </c>
      <c r="K29" s="238">
        <v>18200787</v>
      </c>
      <c r="M29" s="238">
        <v>3</v>
      </c>
      <c r="N29" s="238">
        <v>23</v>
      </c>
      <c r="O29" s="238">
        <v>2018</v>
      </c>
      <c r="P29" s="238" t="s">
        <v>362</v>
      </c>
      <c r="Q29" s="238">
        <v>8</v>
      </c>
      <c r="R29" s="238" t="s">
        <v>196</v>
      </c>
      <c r="S29" s="238">
        <v>5</v>
      </c>
      <c r="T29" s="238">
        <v>0</v>
      </c>
      <c r="U29" s="238">
        <v>2</v>
      </c>
      <c r="V29" s="238">
        <v>12</v>
      </c>
      <c r="W29" s="238">
        <v>10</v>
      </c>
      <c r="X29" s="238">
        <v>4</v>
      </c>
      <c r="Y29" s="238">
        <v>1</v>
      </c>
      <c r="Z29" s="238">
        <v>2</v>
      </c>
      <c r="AB29" s="238">
        <v>1</v>
      </c>
      <c r="AC29" s="238">
        <v>98</v>
      </c>
      <c r="AD29" s="238" t="s">
        <v>1803</v>
      </c>
      <c r="AF29" s="238" t="s">
        <v>1798</v>
      </c>
      <c r="AG29" s="238">
        <v>7</v>
      </c>
      <c r="AH29" s="238">
        <v>2</v>
      </c>
      <c r="AI29" s="238">
        <v>2</v>
      </c>
      <c r="AJ29" s="238">
        <v>2</v>
      </c>
      <c r="AK29" s="238">
        <v>27</v>
      </c>
      <c r="AL29" s="238">
        <v>22</v>
      </c>
      <c r="AM29" s="238" t="s">
        <v>354</v>
      </c>
      <c r="AN29" s="238">
        <v>5</v>
      </c>
      <c r="AO29" s="238">
        <v>70</v>
      </c>
      <c r="AS29" s="238">
        <v>12</v>
      </c>
      <c r="AT29" s="238">
        <v>98</v>
      </c>
      <c r="AU29" s="238">
        <v>60</v>
      </c>
      <c r="AV29" s="238">
        <v>13</v>
      </c>
      <c r="AW29" s="238">
        <v>21</v>
      </c>
      <c r="AX29" s="238">
        <v>2</v>
      </c>
      <c r="AY29" s="238">
        <v>4</v>
      </c>
      <c r="AZ29" s="238">
        <v>2</v>
      </c>
      <c r="BA29" s="238">
        <v>24</v>
      </c>
      <c r="BB29" s="238">
        <v>50</v>
      </c>
      <c r="BC29" s="238" t="s">
        <v>363</v>
      </c>
      <c r="BD29" s="238">
        <v>5</v>
      </c>
      <c r="BE29" s="238">
        <v>1</v>
      </c>
      <c r="BI29" s="238">
        <v>12</v>
      </c>
      <c r="BJ29" s="238">
        <v>98</v>
      </c>
      <c r="BK29" s="238">
        <v>60</v>
      </c>
      <c r="BL29" s="238">
        <v>13</v>
      </c>
      <c r="BM29" s="238">
        <v>21</v>
      </c>
      <c r="CT29" s="238">
        <v>404741.35128270299</v>
      </c>
      <c r="CU29" s="238">
        <v>4960359.7578528496</v>
      </c>
      <c r="CV29" s="238">
        <v>44.790287540000001</v>
      </c>
      <c r="CW29" s="238">
        <v>-94.204245869999994</v>
      </c>
      <c r="CX29" s="238" t="s">
        <v>359</v>
      </c>
      <c r="CY29" s="238" t="s">
        <v>1837</v>
      </c>
    </row>
    <row r="30" spans="1:103" x14ac:dyDescent="0.25">
      <c r="A30" s="238">
        <v>757028</v>
      </c>
      <c r="B30" s="238">
        <v>3</v>
      </c>
      <c r="C30" s="238">
        <v>22</v>
      </c>
      <c r="D30" s="238">
        <v>109.883</v>
      </c>
      <c r="E30" s="238">
        <v>43</v>
      </c>
      <c r="G30" s="238" t="s">
        <v>1475</v>
      </c>
      <c r="H30" s="238">
        <v>8</v>
      </c>
      <c r="I30" s="238">
        <v>22</v>
      </c>
      <c r="K30" s="238">
        <v>19202715</v>
      </c>
      <c r="M30" s="238">
        <v>10</v>
      </c>
      <c r="N30" s="238">
        <v>22</v>
      </c>
      <c r="O30" s="238">
        <v>2019</v>
      </c>
      <c r="P30" s="238" t="s">
        <v>368</v>
      </c>
      <c r="Q30" s="238">
        <v>16</v>
      </c>
      <c r="R30" s="238">
        <v>98</v>
      </c>
      <c r="S30" s="238">
        <v>5</v>
      </c>
      <c r="T30" s="238">
        <v>0</v>
      </c>
      <c r="U30" s="238">
        <v>2</v>
      </c>
      <c r="V30" s="238">
        <v>5</v>
      </c>
      <c r="W30" s="238">
        <v>10</v>
      </c>
      <c r="X30" s="238">
        <v>4</v>
      </c>
      <c r="Y30" s="238">
        <v>1</v>
      </c>
      <c r="Z30" s="238">
        <v>2</v>
      </c>
      <c r="AB30" s="238">
        <v>1</v>
      </c>
      <c r="AC30" s="238">
        <v>98</v>
      </c>
      <c r="AD30" s="238" t="s">
        <v>1803</v>
      </c>
      <c r="AE30" s="238" t="s">
        <v>1838</v>
      </c>
      <c r="AF30" s="238" t="s">
        <v>1798</v>
      </c>
      <c r="AG30" s="238">
        <v>10</v>
      </c>
      <c r="AH30" s="238">
        <v>2</v>
      </c>
      <c r="AI30" s="238">
        <v>2</v>
      </c>
      <c r="AJ30" s="238">
        <v>1</v>
      </c>
      <c r="AK30" s="238">
        <v>21</v>
      </c>
      <c r="AL30" s="238">
        <v>27</v>
      </c>
      <c r="AM30" s="238" t="s">
        <v>354</v>
      </c>
      <c r="AN30" s="238">
        <v>5</v>
      </c>
      <c r="AO30" s="238">
        <v>1</v>
      </c>
      <c r="AS30" s="238">
        <v>12</v>
      </c>
      <c r="AT30" s="238">
        <v>9</v>
      </c>
      <c r="AU30" s="238">
        <v>60</v>
      </c>
      <c r="AV30" s="238">
        <v>12</v>
      </c>
      <c r="AW30" s="238">
        <v>21</v>
      </c>
      <c r="AX30" s="238">
        <v>2</v>
      </c>
      <c r="AY30" s="238">
        <v>3</v>
      </c>
      <c r="AZ30" s="238">
        <v>3</v>
      </c>
      <c r="BA30" s="238">
        <v>21</v>
      </c>
      <c r="BB30" s="238">
        <v>32</v>
      </c>
      <c r="BC30" s="238" t="s">
        <v>354</v>
      </c>
      <c r="BD30" s="238">
        <v>5</v>
      </c>
      <c r="BE30" s="238">
        <v>2</v>
      </c>
      <c r="BI30" s="238">
        <v>12</v>
      </c>
      <c r="BJ30" s="238">
        <v>9</v>
      </c>
      <c r="BK30" s="238">
        <v>55</v>
      </c>
      <c r="BL30" s="238">
        <v>13</v>
      </c>
      <c r="BM30" s="238">
        <v>21</v>
      </c>
      <c r="CT30" s="238">
        <v>404749.81796630297</v>
      </c>
      <c r="CU30" s="238">
        <v>4960342.8244856503</v>
      </c>
      <c r="CV30" s="238">
        <v>44.790136259999997</v>
      </c>
      <c r="CW30" s="238">
        <v>-94.204135690000001</v>
      </c>
      <c r="CX30" s="238" t="s">
        <v>359</v>
      </c>
      <c r="CY30" s="238" t="s">
        <v>1839</v>
      </c>
    </row>
    <row r="31" spans="1:103" x14ac:dyDescent="0.25">
      <c r="A31" s="238">
        <v>363797</v>
      </c>
      <c r="B31" s="238">
        <v>3</v>
      </c>
      <c r="C31" s="238">
        <v>22</v>
      </c>
      <c r="D31" s="238">
        <v>109.90600000000001</v>
      </c>
      <c r="E31" s="238">
        <v>43</v>
      </c>
      <c r="G31" s="238" t="s">
        <v>1475</v>
      </c>
      <c r="H31" s="238">
        <v>8</v>
      </c>
      <c r="I31" s="238">
        <v>22</v>
      </c>
      <c r="K31" s="238">
        <v>16201367</v>
      </c>
      <c r="M31" s="238">
        <v>7</v>
      </c>
      <c r="N31" s="238">
        <v>14</v>
      </c>
      <c r="O31" s="238">
        <v>2016</v>
      </c>
      <c r="P31" s="238" t="s">
        <v>384</v>
      </c>
      <c r="Q31" s="238">
        <v>13</v>
      </c>
      <c r="R31" s="238" t="s">
        <v>369</v>
      </c>
      <c r="S31" s="238">
        <v>3</v>
      </c>
      <c r="T31" s="238">
        <v>0</v>
      </c>
      <c r="U31" s="238">
        <v>2</v>
      </c>
      <c r="V31" s="238">
        <v>12</v>
      </c>
      <c r="W31" s="238">
        <v>10</v>
      </c>
      <c r="X31" s="238">
        <v>4</v>
      </c>
      <c r="Y31" s="238">
        <v>1</v>
      </c>
      <c r="Z31" s="238">
        <v>2</v>
      </c>
      <c r="AB31" s="238">
        <v>1</v>
      </c>
      <c r="AC31" s="238">
        <v>98</v>
      </c>
      <c r="AD31" s="238" t="s">
        <v>1803</v>
      </c>
      <c r="AF31" s="238" t="s">
        <v>1798</v>
      </c>
      <c r="AG31" s="238">
        <v>7</v>
      </c>
      <c r="AH31" s="238">
        <v>2</v>
      </c>
      <c r="AI31" s="238">
        <v>5</v>
      </c>
      <c r="AJ31" s="238">
        <v>3</v>
      </c>
      <c r="AK31" s="238">
        <v>21</v>
      </c>
      <c r="AL31" s="238">
        <v>18</v>
      </c>
      <c r="AM31" s="238" t="s">
        <v>363</v>
      </c>
      <c r="AN31" s="238">
        <v>5</v>
      </c>
      <c r="AO31" s="238">
        <v>74</v>
      </c>
      <c r="AS31" s="238">
        <v>12</v>
      </c>
      <c r="AT31" s="238">
        <v>9</v>
      </c>
      <c r="AU31" s="238">
        <v>60</v>
      </c>
      <c r="AV31" s="238">
        <v>11</v>
      </c>
      <c r="AW31" s="238">
        <v>21</v>
      </c>
      <c r="AX31" s="238">
        <v>2</v>
      </c>
      <c r="AY31" s="238">
        <v>4</v>
      </c>
      <c r="AZ31" s="238">
        <v>3</v>
      </c>
      <c r="BA31" s="238">
        <v>34</v>
      </c>
      <c r="BB31" s="238">
        <v>73</v>
      </c>
      <c r="BC31" s="238" t="s">
        <v>363</v>
      </c>
      <c r="BD31" s="238">
        <v>5</v>
      </c>
      <c r="BE31" s="238">
        <v>1</v>
      </c>
      <c r="BI31" s="238">
        <v>12</v>
      </c>
      <c r="BJ31" s="238">
        <v>9</v>
      </c>
      <c r="BK31" s="238">
        <v>60</v>
      </c>
      <c r="BL31" s="238">
        <v>11</v>
      </c>
      <c r="BM31" s="238">
        <v>21</v>
      </c>
      <c r="CT31" s="238">
        <v>404686.317839303</v>
      </c>
      <c r="CU31" s="238">
        <v>4960359.7578528496</v>
      </c>
      <c r="CV31" s="238">
        <v>44.790280199999998</v>
      </c>
      <c r="CW31" s="238">
        <v>-94.204941439999999</v>
      </c>
      <c r="CX31" s="238" t="s">
        <v>359</v>
      </c>
      <c r="CY31" s="238" t="s">
        <v>1840</v>
      </c>
    </row>
    <row r="32" spans="1:103" x14ac:dyDescent="0.25">
      <c r="A32" s="238">
        <v>593560</v>
      </c>
      <c r="B32" s="238">
        <v>3</v>
      </c>
      <c r="C32" s="238">
        <v>22</v>
      </c>
      <c r="D32" s="238">
        <v>110.05</v>
      </c>
      <c r="E32" s="238">
        <v>43</v>
      </c>
      <c r="F32" s="238" t="s">
        <v>1475</v>
      </c>
      <c r="H32" s="238">
        <v>8</v>
      </c>
      <c r="I32" s="238">
        <v>22</v>
      </c>
      <c r="K32" s="238">
        <v>18200973</v>
      </c>
      <c r="M32" s="238">
        <v>4</v>
      </c>
      <c r="N32" s="238">
        <v>11</v>
      </c>
      <c r="O32" s="238">
        <v>2018</v>
      </c>
      <c r="P32" s="238" t="s">
        <v>355</v>
      </c>
      <c r="Q32" s="238">
        <v>23</v>
      </c>
      <c r="R32" s="238" t="s">
        <v>196</v>
      </c>
      <c r="S32" s="238">
        <v>3</v>
      </c>
      <c r="T32" s="238">
        <v>0</v>
      </c>
      <c r="U32" s="238">
        <v>2</v>
      </c>
      <c r="V32" s="238">
        <v>11</v>
      </c>
      <c r="W32" s="238">
        <v>10</v>
      </c>
      <c r="X32" s="238">
        <v>2</v>
      </c>
      <c r="Y32" s="238">
        <v>5</v>
      </c>
      <c r="Z32" s="238">
        <v>1</v>
      </c>
      <c r="AB32" s="238">
        <v>1</v>
      </c>
      <c r="AC32" s="238">
        <v>98</v>
      </c>
      <c r="AD32" s="238" t="s">
        <v>1803</v>
      </c>
      <c r="AF32" s="238" t="s">
        <v>1798</v>
      </c>
      <c r="AG32" s="238">
        <v>6</v>
      </c>
      <c r="AH32" s="238">
        <v>2</v>
      </c>
      <c r="AI32" s="238">
        <v>2</v>
      </c>
      <c r="AJ32" s="238">
        <v>1</v>
      </c>
      <c r="AK32" s="238">
        <v>32</v>
      </c>
      <c r="AL32" s="238">
        <v>39</v>
      </c>
      <c r="AM32" s="238" t="s">
        <v>354</v>
      </c>
      <c r="AN32" s="238">
        <v>5</v>
      </c>
      <c r="AO32" s="238">
        <v>68</v>
      </c>
      <c r="AS32" s="238">
        <v>12</v>
      </c>
      <c r="AT32" s="238">
        <v>9</v>
      </c>
      <c r="AU32" s="238">
        <v>60</v>
      </c>
      <c r="AV32" s="238">
        <v>12</v>
      </c>
      <c r="AW32" s="238">
        <v>21</v>
      </c>
      <c r="AX32" s="238">
        <v>2</v>
      </c>
      <c r="AY32" s="238">
        <v>49</v>
      </c>
      <c r="AZ32" s="238">
        <v>2</v>
      </c>
      <c r="BA32" s="238">
        <v>21</v>
      </c>
      <c r="BB32" s="238">
        <v>42</v>
      </c>
      <c r="BC32" s="238" t="s">
        <v>354</v>
      </c>
      <c r="BD32" s="238">
        <v>5</v>
      </c>
      <c r="BE32" s="238">
        <v>1</v>
      </c>
      <c r="BI32" s="238">
        <v>12</v>
      </c>
      <c r="BJ32" s="238">
        <v>9</v>
      </c>
      <c r="BK32" s="238">
        <v>60</v>
      </c>
      <c r="BL32" s="238">
        <v>11</v>
      </c>
      <c r="BM32" s="238">
        <v>21</v>
      </c>
      <c r="CT32" s="238">
        <v>404474.650749302</v>
      </c>
      <c r="CU32" s="238">
        <v>4960389.3912454499</v>
      </c>
      <c r="CV32" s="238">
        <v>44.790518650000003</v>
      </c>
      <c r="CW32" s="238">
        <v>-94.207622279999995</v>
      </c>
      <c r="CX32" s="238" t="s">
        <v>359</v>
      </c>
      <c r="CY32" s="238" t="s">
        <v>1841</v>
      </c>
    </row>
    <row r="33" spans="1:103" x14ac:dyDescent="0.25">
      <c r="A33" s="238">
        <v>10832371</v>
      </c>
      <c r="B33" s="238">
        <v>3</v>
      </c>
      <c r="C33" s="238">
        <v>22</v>
      </c>
      <c r="D33" s="238">
        <v>110.298</v>
      </c>
      <c r="E33" s="238">
        <v>43</v>
      </c>
      <c r="G33" s="238" t="s">
        <v>423</v>
      </c>
      <c r="H33" s="238">
        <v>8</v>
      </c>
      <c r="I33" s="238">
        <v>22</v>
      </c>
      <c r="K33" s="238">
        <v>12012492</v>
      </c>
      <c r="L33" s="238">
        <v>123150024</v>
      </c>
      <c r="M33" s="238">
        <v>11</v>
      </c>
      <c r="N33" s="238">
        <v>9</v>
      </c>
      <c r="O33" s="238">
        <v>2012</v>
      </c>
      <c r="P33" s="238" t="s">
        <v>362</v>
      </c>
      <c r="Q33" s="238">
        <v>7</v>
      </c>
      <c r="S33" s="238">
        <v>5</v>
      </c>
      <c r="T33" s="238">
        <v>0</v>
      </c>
      <c r="U33" s="238">
        <v>1</v>
      </c>
      <c r="V33" s="238">
        <v>4</v>
      </c>
      <c r="W33" s="238">
        <v>45</v>
      </c>
      <c r="X33" s="238">
        <v>4</v>
      </c>
      <c r="Y33" s="238">
        <v>1</v>
      </c>
      <c r="Z33" s="238">
        <v>1</v>
      </c>
      <c r="AA33" s="238">
        <v>1</v>
      </c>
      <c r="AB33" s="238">
        <v>1</v>
      </c>
      <c r="AC33" s="238">
        <v>98</v>
      </c>
      <c r="AD33" s="238" t="s">
        <v>1803</v>
      </c>
      <c r="AE33" s="238" t="s">
        <v>1842</v>
      </c>
      <c r="AF33" s="238" t="s">
        <v>1798</v>
      </c>
      <c r="AG33" s="238">
        <v>3</v>
      </c>
      <c r="AH33" s="238">
        <v>2</v>
      </c>
      <c r="AI33" s="238">
        <v>2</v>
      </c>
      <c r="AJ33" s="238">
        <v>8</v>
      </c>
      <c r="AK33" s="238">
        <v>21</v>
      </c>
      <c r="AL33" s="238">
        <v>39</v>
      </c>
      <c r="AM33" s="238" t="s">
        <v>363</v>
      </c>
      <c r="AN33" s="238">
        <v>5</v>
      </c>
      <c r="AO33" s="238">
        <v>1</v>
      </c>
      <c r="AP33" s="238">
        <v>1</v>
      </c>
      <c r="AS33" s="238">
        <v>7</v>
      </c>
      <c r="AT33" s="238">
        <v>2</v>
      </c>
      <c r="AU33" s="238">
        <v>55</v>
      </c>
      <c r="AV33" s="238">
        <v>10</v>
      </c>
      <c r="AW33" s="238">
        <v>21</v>
      </c>
      <c r="CT33" s="238">
        <v>404081</v>
      </c>
      <c r="CU33" s="238">
        <v>4960452</v>
      </c>
      <c r="CV33" s="238">
        <v>44.791029399999999</v>
      </c>
      <c r="CW33" s="238">
        <v>-94.212614599999995</v>
      </c>
      <c r="CX33" s="238" t="s">
        <v>359</v>
      </c>
      <c r="CY33" s="238" t="s">
        <v>1843</v>
      </c>
    </row>
    <row r="34" spans="1:103" x14ac:dyDescent="0.25">
      <c r="A34" s="238">
        <v>10755233</v>
      </c>
      <c r="B34" s="238">
        <v>3</v>
      </c>
      <c r="C34" s="238">
        <v>22</v>
      </c>
      <c r="D34" s="238">
        <v>110.548</v>
      </c>
      <c r="E34" s="238">
        <v>43</v>
      </c>
      <c r="G34" s="238" t="s">
        <v>423</v>
      </c>
      <c r="H34" s="238">
        <v>8</v>
      </c>
      <c r="I34" s="238">
        <v>22</v>
      </c>
      <c r="K34" s="238" t="s">
        <v>1844</v>
      </c>
      <c r="L34" s="238">
        <v>113370011</v>
      </c>
      <c r="M34" s="238">
        <v>12</v>
      </c>
      <c r="N34" s="238">
        <v>2</v>
      </c>
      <c r="O34" s="238">
        <v>2011</v>
      </c>
      <c r="P34" s="238" t="s">
        <v>362</v>
      </c>
      <c r="Q34" s="238">
        <v>18</v>
      </c>
      <c r="S34" s="238">
        <v>2</v>
      </c>
      <c r="T34" s="238">
        <v>0</v>
      </c>
      <c r="U34" s="238">
        <v>2</v>
      </c>
      <c r="V34" s="238">
        <v>5</v>
      </c>
      <c r="W34" s="238">
        <v>10</v>
      </c>
      <c r="X34" s="238">
        <v>3</v>
      </c>
      <c r="Y34" s="238">
        <v>6</v>
      </c>
      <c r="Z34" s="238">
        <v>1</v>
      </c>
      <c r="AA34" s="238">
        <v>1</v>
      </c>
      <c r="AB34" s="238">
        <v>1</v>
      </c>
      <c r="AC34" s="238">
        <v>98</v>
      </c>
      <c r="AD34" s="238" t="s">
        <v>1845</v>
      </c>
      <c r="AE34" s="238" t="s">
        <v>1846</v>
      </c>
      <c r="AF34" s="238" t="s">
        <v>1798</v>
      </c>
      <c r="AG34" s="238">
        <v>10</v>
      </c>
      <c r="AH34" s="238">
        <v>2</v>
      </c>
      <c r="AI34" s="238">
        <v>3</v>
      </c>
      <c r="AJ34" s="238">
        <v>3</v>
      </c>
      <c r="AK34" s="238">
        <v>21</v>
      </c>
      <c r="AL34" s="238">
        <v>60</v>
      </c>
      <c r="AM34" s="238" t="s">
        <v>354</v>
      </c>
      <c r="AN34" s="238">
        <v>5</v>
      </c>
      <c r="AO34" s="238">
        <v>1</v>
      </c>
      <c r="AS34" s="238">
        <v>7</v>
      </c>
      <c r="AT34" s="238">
        <v>2</v>
      </c>
      <c r="AU34" s="238">
        <v>55</v>
      </c>
      <c r="AV34" s="238">
        <v>11</v>
      </c>
      <c r="AW34" s="238">
        <v>21</v>
      </c>
      <c r="AX34" s="238">
        <v>2</v>
      </c>
      <c r="AY34" s="238">
        <v>4</v>
      </c>
      <c r="AZ34" s="238">
        <v>2</v>
      </c>
      <c r="BA34" s="238">
        <v>21</v>
      </c>
      <c r="BB34" s="238">
        <v>16</v>
      </c>
      <c r="BC34" s="238" t="s">
        <v>354</v>
      </c>
      <c r="BD34" s="238">
        <v>5</v>
      </c>
      <c r="BE34" s="238">
        <v>4</v>
      </c>
      <c r="BI34" s="238">
        <v>7</v>
      </c>
      <c r="BJ34" s="238">
        <v>2</v>
      </c>
      <c r="BK34" s="238">
        <v>55</v>
      </c>
      <c r="BL34" s="238">
        <v>11</v>
      </c>
      <c r="BM34" s="238">
        <v>21</v>
      </c>
      <c r="CT34" s="238">
        <v>403700</v>
      </c>
      <c r="CU34" s="238">
        <v>4960581</v>
      </c>
      <c r="CV34" s="238">
        <v>44.7921421</v>
      </c>
      <c r="CW34" s="238">
        <v>-94.217447000000007</v>
      </c>
      <c r="CX34" s="238" t="s">
        <v>359</v>
      </c>
      <c r="CY34" s="238" t="s">
        <v>1847</v>
      </c>
    </row>
    <row r="35" spans="1:103" x14ac:dyDescent="0.25">
      <c r="A35" s="238">
        <v>427927</v>
      </c>
      <c r="B35" s="238">
        <v>3</v>
      </c>
      <c r="C35" s="238">
        <v>22</v>
      </c>
      <c r="D35" s="238">
        <v>110.633</v>
      </c>
      <c r="E35" s="238">
        <v>43</v>
      </c>
      <c r="G35" s="238" t="s">
        <v>1475</v>
      </c>
      <c r="H35" s="238">
        <v>8</v>
      </c>
      <c r="I35" s="238">
        <v>22</v>
      </c>
      <c r="K35" s="238">
        <v>17200682</v>
      </c>
      <c r="M35" s="238">
        <v>3</v>
      </c>
      <c r="N35" s="238">
        <v>9</v>
      </c>
      <c r="O35" s="238">
        <v>2017</v>
      </c>
      <c r="P35" s="238" t="s">
        <v>384</v>
      </c>
      <c r="Q35" s="238">
        <v>15</v>
      </c>
      <c r="R35" s="238">
        <v>98</v>
      </c>
      <c r="S35" s="238">
        <v>5</v>
      </c>
      <c r="T35" s="238">
        <v>0</v>
      </c>
      <c r="U35" s="238">
        <v>2</v>
      </c>
      <c r="V35" s="238">
        <v>12</v>
      </c>
      <c r="W35" s="238">
        <v>10</v>
      </c>
      <c r="X35" s="238">
        <v>2</v>
      </c>
      <c r="Y35" s="238">
        <v>1</v>
      </c>
      <c r="Z35" s="238">
        <v>2</v>
      </c>
      <c r="AB35" s="238">
        <v>1</v>
      </c>
      <c r="AC35" s="238">
        <v>98</v>
      </c>
      <c r="AD35" s="238" t="s">
        <v>1803</v>
      </c>
      <c r="AF35" s="238" t="s">
        <v>1798</v>
      </c>
      <c r="AG35" s="238">
        <v>7</v>
      </c>
      <c r="AH35" s="238">
        <v>2</v>
      </c>
      <c r="AI35" s="238">
        <v>2</v>
      </c>
      <c r="AJ35" s="238">
        <v>1</v>
      </c>
      <c r="AK35" s="238">
        <v>21</v>
      </c>
      <c r="AL35" s="238">
        <v>21</v>
      </c>
      <c r="AM35" s="238" t="s">
        <v>354</v>
      </c>
      <c r="AN35" s="238">
        <v>5</v>
      </c>
      <c r="AO35" s="238">
        <v>4</v>
      </c>
      <c r="AS35" s="238">
        <v>12</v>
      </c>
      <c r="AT35" s="238">
        <v>9</v>
      </c>
      <c r="AU35" s="238">
        <v>60</v>
      </c>
      <c r="AV35" s="238">
        <v>11</v>
      </c>
      <c r="AW35" s="238">
        <v>21</v>
      </c>
      <c r="AX35" s="238">
        <v>2</v>
      </c>
      <c r="AY35" s="238">
        <v>3</v>
      </c>
      <c r="AZ35" s="238">
        <v>1</v>
      </c>
      <c r="BA35" s="238">
        <v>34</v>
      </c>
      <c r="BB35" s="238">
        <v>64</v>
      </c>
      <c r="BC35" s="238" t="s">
        <v>354</v>
      </c>
      <c r="BD35" s="238">
        <v>5</v>
      </c>
      <c r="BE35" s="238">
        <v>1</v>
      </c>
      <c r="BI35" s="238">
        <v>12</v>
      </c>
      <c r="BJ35" s="238">
        <v>9</v>
      </c>
      <c r="BK35" s="238">
        <v>60</v>
      </c>
      <c r="BL35" s="238">
        <v>11</v>
      </c>
      <c r="BM35" s="238">
        <v>21</v>
      </c>
      <c r="CT35" s="238">
        <v>403560.24892049801</v>
      </c>
      <c r="CU35" s="238">
        <v>4960643.39175345</v>
      </c>
      <c r="CV35" s="238">
        <v>44.792681899999998</v>
      </c>
      <c r="CW35" s="238">
        <v>-94.219227590000003</v>
      </c>
      <c r="CX35" s="238" t="s">
        <v>359</v>
      </c>
      <c r="CY35" s="238" t="s">
        <v>1848</v>
      </c>
    </row>
    <row r="36" spans="1:103" x14ac:dyDescent="0.25">
      <c r="A36" s="238">
        <v>590619</v>
      </c>
      <c r="B36" s="238">
        <v>3</v>
      </c>
      <c r="C36" s="238">
        <v>22</v>
      </c>
      <c r="D36" s="238">
        <v>110.714</v>
      </c>
      <c r="E36" s="238">
        <v>43</v>
      </c>
      <c r="G36" s="238" t="s">
        <v>1475</v>
      </c>
      <c r="H36" s="238">
        <v>8</v>
      </c>
      <c r="I36" s="238">
        <v>22</v>
      </c>
      <c r="K36" s="238">
        <v>18003458</v>
      </c>
      <c r="M36" s="238">
        <v>4</v>
      </c>
      <c r="N36" s="238">
        <v>8</v>
      </c>
      <c r="O36" s="238">
        <v>2018</v>
      </c>
      <c r="P36" s="238" t="s">
        <v>366</v>
      </c>
      <c r="Q36" s="238">
        <v>17</v>
      </c>
      <c r="R36" s="238" t="s">
        <v>419</v>
      </c>
      <c r="S36" s="238">
        <v>3</v>
      </c>
      <c r="T36" s="238">
        <v>0</v>
      </c>
      <c r="U36" s="238">
        <v>1</v>
      </c>
      <c r="W36" s="238">
        <v>28</v>
      </c>
      <c r="X36" s="238">
        <v>2</v>
      </c>
      <c r="Y36" s="238">
        <v>1</v>
      </c>
      <c r="Z36" s="238">
        <v>3</v>
      </c>
      <c r="AB36" s="238">
        <v>2</v>
      </c>
      <c r="AC36" s="238">
        <v>98</v>
      </c>
      <c r="AD36" s="238" t="s">
        <v>1803</v>
      </c>
      <c r="AF36" s="238" t="s">
        <v>1798</v>
      </c>
      <c r="AG36" s="238">
        <v>3</v>
      </c>
      <c r="AH36" s="238">
        <v>2</v>
      </c>
      <c r="AI36" s="238">
        <v>2</v>
      </c>
      <c r="AJ36" s="238">
        <v>1</v>
      </c>
      <c r="AK36" s="238">
        <v>21</v>
      </c>
      <c r="AL36" s="238">
        <v>29</v>
      </c>
      <c r="AM36" s="238" t="s">
        <v>363</v>
      </c>
      <c r="AN36" s="238">
        <v>5</v>
      </c>
      <c r="AO36" s="238">
        <v>70</v>
      </c>
      <c r="AS36" s="238">
        <v>12</v>
      </c>
      <c r="AT36" s="238">
        <v>98</v>
      </c>
      <c r="AU36" s="238">
        <v>60</v>
      </c>
      <c r="AV36" s="238">
        <v>11</v>
      </c>
      <c r="AW36" s="238">
        <v>21</v>
      </c>
      <c r="CT36" s="238">
        <v>403448.292405935</v>
      </c>
      <c r="CU36" s="238">
        <v>4960669.4591241404</v>
      </c>
      <c r="CV36" s="238">
        <v>44.792901389999997</v>
      </c>
      <c r="CW36" s="238">
        <v>-94.22064761</v>
      </c>
      <c r="CX36" s="238" t="s">
        <v>359</v>
      </c>
      <c r="CY36" s="238" t="s">
        <v>1849</v>
      </c>
    </row>
    <row r="37" spans="1:103" x14ac:dyDescent="0.25">
      <c r="A37" s="238">
        <v>590500</v>
      </c>
      <c r="B37" s="238">
        <v>3</v>
      </c>
      <c r="C37" s="238">
        <v>22</v>
      </c>
      <c r="D37" s="238">
        <v>111.14</v>
      </c>
      <c r="E37" s="238">
        <v>43</v>
      </c>
      <c r="G37" s="238" t="s">
        <v>1475</v>
      </c>
      <c r="H37" s="238">
        <v>8</v>
      </c>
      <c r="I37" s="238">
        <v>22</v>
      </c>
      <c r="K37" s="238">
        <v>18200986</v>
      </c>
      <c r="M37" s="238">
        <v>4</v>
      </c>
      <c r="N37" s="238">
        <v>13</v>
      </c>
      <c r="O37" s="238">
        <v>2018</v>
      </c>
      <c r="P37" s="238" t="s">
        <v>362</v>
      </c>
      <c r="Q37" s="238">
        <v>7</v>
      </c>
      <c r="S37" s="238">
        <v>5</v>
      </c>
      <c r="T37" s="238">
        <v>0</v>
      </c>
      <c r="U37" s="238">
        <v>2</v>
      </c>
      <c r="W37" s="238">
        <v>12</v>
      </c>
      <c r="X37" s="238">
        <v>2</v>
      </c>
      <c r="Y37" s="238">
        <v>1</v>
      </c>
      <c r="Z37" s="238">
        <v>2</v>
      </c>
      <c r="AB37" s="238">
        <v>2</v>
      </c>
      <c r="AC37" s="238">
        <v>98</v>
      </c>
      <c r="AD37" s="238" t="s">
        <v>1803</v>
      </c>
      <c r="AF37" s="238" t="s">
        <v>1798</v>
      </c>
      <c r="AG37" s="238">
        <v>90</v>
      </c>
      <c r="AH37" s="238">
        <v>2</v>
      </c>
      <c r="AI37" s="238">
        <v>4</v>
      </c>
      <c r="AJ37" s="238">
        <v>1</v>
      </c>
      <c r="AK37" s="238">
        <v>21</v>
      </c>
      <c r="AL37" s="238">
        <v>63</v>
      </c>
      <c r="AM37" s="238" t="s">
        <v>354</v>
      </c>
      <c r="AN37" s="238">
        <v>5</v>
      </c>
      <c r="AO37" s="238">
        <v>90</v>
      </c>
      <c r="AS37" s="238">
        <v>12</v>
      </c>
      <c r="AT37" s="238">
        <v>9</v>
      </c>
      <c r="AU37" s="238">
        <v>60</v>
      </c>
      <c r="AV37" s="238">
        <v>11</v>
      </c>
      <c r="AW37" s="238">
        <v>21</v>
      </c>
      <c r="AX37" s="238">
        <v>2</v>
      </c>
      <c r="AY37" s="238">
        <v>2</v>
      </c>
      <c r="AZ37" s="238">
        <v>2</v>
      </c>
      <c r="BA37" s="238">
        <v>21</v>
      </c>
      <c r="BB37" s="238">
        <v>33</v>
      </c>
      <c r="BC37" s="238" t="s">
        <v>363</v>
      </c>
      <c r="BD37" s="238">
        <v>5</v>
      </c>
      <c r="BE37" s="238">
        <v>1</v>
      </c>
      <c r="BI37" s="238">
        <v>12</v>
      </c>
      <c r="BJ37" s="238">
        <v>9</v>
      </c>
      <c r="BK37" s="238">
        <v>60</v>
      </c>
      <c r="BL37" s="238">
        <v>11</v>
      </c>
      <c r="BM37" s="238">
        <v>21</v>
      </c>
      <c r="CT37" s="238">
        <v>402802.48073829501</v>
      </c>
      <c r="CU37" s="238">
        <v>4960901.6256032502</v>
      </c>
      <c r="CV37" s="238">
        <v>44.794903380000001</v>
      </c>
      <c r="CW37" s="238">
        <v>-94.228854720000001</v>
      </c>
      <c r="CX37" s="238" t="s">
        <v>391</v>
      </c>
      <c r="CY37" s="238" t="s">
        <v>1850</v>
      </c>
    </row>
    <row r="38" spans="1:103" x14ac:dyDescent="0.25">
      <c r="A38" s="238">
        <v>689097</v>
      </c>
      <c r="B38" s="238">
        <v>3</v>
      </c>
      <c r="C38" s="238">
        <v>22</v>
      </c>
      <c r="D38" s="238">
        <v>111.346</v>
      </c>
      <c r="E38" s="238">
        <v>43</v>
      </c>
      <c r="G38" s="238" t="s">
        <v>1475</v>
      </c>
      <c r="H38" s="238">
        <v>8</v>
      </c>
      <c r="I38" s="238">
        <v>22</v>
      </c>
      <c r="K38" s="238">
        <v>19200568</v>
      </c>
      <c r="M38" s="238">
        <v>2</v>
      </c>
      <c r="N38" s="238">
        <v>15</v>
      </c>
      <c r="O38" s="238">
        <v>2019</v>
      </c>
      <c r="P38" s="238" t="s">
        <v>362</v>
      </c>
      <c r="Q38" s="238">
        <v>23</v>
      </c>
      <c r="R38" s="238">
        <v>98</v>
      </c>
      <c r="S38" s="238">
        <v>3</v>
      </c>
      <c r="T38" s="238">
        <v>0</v>
      </c>
      <c r="U38" s="238">
        <v>1</v>
      </c>
      <c r="W38" s="238">
        <v>83</v>
      </c>
      <c r="X38" s="238">
        <v>2</v>
      </c>
      <c r="Y38" s="238">
        <v>6</v>
      </c>
      <c r="Z38" s="238">
        <v>1</v>
      </c>
      <c r="AB38" s="238">
        <v>1</v>
      </c>
      <c r="AC38" s="238">
        <v>98</v>
      </c>
      <c r="AD38" s="238" t="s">
        <v>1803</v>
      </c>
      <c r="AF38" s="238" t="s">
        <v>1798</v>
      </c>
      <c r="AG38" s="238">
        <v>3</v>
      </c>
      <c r="AH38" s="238">
        <v>2</v>
      </c>
      <c r="AI38" s="238">
        <v>2</v>
      </c>
      <c r="AJ38" s="238">
        <v>2</v>
      </c>
      <c r="AK38" s="238">
        <v>21</v>
      </c>
      <c r="AL38" s="238">
        <v>33</v>
      </c>
      <c r="AM38" s="238" t="s">
        <v>354</v>
      </c>
      <c r="AN38" s="238">
        <v>10</v>
      </c>
      <c r="AO38" s="238">
        <v>72</v>
      </c>
      <c r="AP38" s="238">
        <v>62</v>
      </c>
      <c r="AS38" s="238">
        <v>12</v>
      </c>
      <c r="AT38" s="238">
        <v>98</v>
      </c>
      <c r="AU38" s="238">
        <v>60</v>
      </c>
      <c r="AV38" s="238">
        <v>12</v>
      </c>
      <c r="AW38" s="238">
        <v>21</v>
      </c>
      <c r="CT38" s="238">
        <v>402493.446786894</v>
      </c>
      <c r="CU38" s="238">
        <v>4961015.9258318497</v>
      </c>
      <c r="CV38" s="238">
        <v>44.79589</v>
      </c>
      <c r="CW38" s="238">
        <v>-94.232782799999995</v>
      </c>
      <c r="CX38" s="238" t="s">
        <v>359</v>
      </c>
      <c r="CY38" s="238" t="s">
        <v>1851</v>
      </c>
    </row>
    <row r="39" spans="1:103" x14ac:dyDescent="0.25">
      <c r="A39" s="238">
        <v>10972134</v>
      </c>
      <c r="B39" s="238">
        <v>3</v>
      </c>
      <c r="C39" s="238">
        <v>22</v>
      </c>
      <c r="D39" s="238">
        <v>111.364</v>
      </c>
      <c r="E39" s="238">
        <v>43</v>
      </c>
      <c r="G39" s="238" t="s">
        <v>423</v>
      </c>
      <c r="H39" s="238">
        <v>8</v>
      </c>
      <c r="I39" s="238">
        <v>22</v>
      </c>
      <c r="K39" s="238">
        <v>14200539</v>
      </c>
      <c r="L39" s="238">
        <v>140970151</v>
      </c>
      <c r="M39" s="238">
        <v>4</v>
      </c>
      <c r="N39" s="238">
        <v>3</v>
      </c>
      <c r="O39" s="238">
        <v>2014</v>
      </c>
      <c r="P39" s="238" t="s">
        <v>384</v>
      </c>
      <c r="Q39" s="238">
        <v>20</v>
      </c>
      <c r="S39" s="238">
        <v>5</v>
      </c>
      <c r="T39" s="238">
        <v>0</v>
      </c>
      <c r="U39" s="238">
        <v>2</v>
      </c>
      <c r="V39" s="238">
        <v>10</v>
      </c>
      <c r="W39" s="238">
        <v>10</v>
      </c>
      <c r="X39" s="238">
        <v>2</v>
      </c>
      <c r="Y39" s="238">
        <v>6</v>
      </c>
      <c r="Z39" s="238">
        <v>4</v>
      </c>
      <c r="AA39" s="238">
        <v>7</v>
      </c>
      <c r="AB39" s="238">
        <v>5</v>
      </c>
      <c r="AC39" s="238">
        <v>98</v>
      </c>
      <c r="AD39" s="238" t="s">
        <v>498</v>
      </c>
      <c r="AE39" s="238">
        <v>112</v>
      </c>
      <c r="AF39" s="238" t="s">
        <v>1798</v>
      </c>
      <c r="AG39" s="238">
        <v>5</v>
      </c>
      <c r="AH39" s="238">
        <v>2</v>
      </c>
      <c r="AI39" s="238">
        <v>4</v>
      </c>
      <c r="AJ39" s="238">
        <v>1</v>
      </c>
      <c r="AK39" s="238">
        <v>29</v>
      </c>
      <c r="AL39" s="238">
        <v>24</v>
      </c>
      <c r="AM39" s="238" t="s">
        <v>354</v>
      </c>
      <c r="AN39" s="238">
        <v>5</v>
      </c>
      <c r="AO39" s="238">
        <v>3</v>
      </c>
      <c r="AS39" s="238">
        <v>7</v>
      </c>
      <c r="AT39" s="238">
        <v>98</v>
      </c>
      <c r="AU39" s="238">
        <v>55</v>
      </c>
      <c r="AV39" s="238">
        <v>11</v>
      </c>
      <c r="AW39" s="238">
        <v>21</v>
      </c>
      <c r="AX39" s="238">
        <v>2</v>
      </c>
      <c r="AY39" s="238">
        <v>40</v>
      </c>
      <c r="AZ39" s="238">
        <v>1</v>
      </c>
      <c r="BA39" s="238">
        <v>21</v>
      </c>
      <c r="BB39" s="238">
        <v>42</v>
      </c>
      <c r="BC39" s="238" t="s">
        <v>354</v>
      </c>
      <c r="BD39" s="238">
        <v>5</v>
      </c>
      <c r="BE39" s="238">
        <v>1</v>
      </c>
      <c r="BI39" s="238">
        <v>7</v>
      </c>
      <c r="BJ39" s="238">
        <v>98</v>
      </c>
      <c r="BK39" s="238">
        <v>55</v>
      </c>
      <c r="BL39" s="238">
        <v>11</v>
      </c>
      <c r="BM39" s="238">
        <v>21</v>
      </c>
      <c r="CT39" s="238">
        <v>402467</v>
      </c>
      <c r="CU39" s="238">
        <v>4961027</v>
      </c>
      <c r="CV39" s="238">
        <v>44.795987699999998</v>
      </c>
      <c r="CW39" s="238">
        <v>-94.233121299999993</v>
      </c>
      <c r="CX39" s="238" t="s">
        <v>359</v>
      </c>
      <c r="CY39" s="238" t="s">
        <v>1852</v>
      </c>
    </row>
    <row r="40" spans="1:103" x14ac:dyDescent="0.25">
      <c r="A40" s="238">
        <v>10744397</v>
      </c>
      <c r="B40" s="238">
        <v>3</v>
      </c>
      <c r="C40" s="238">
        <v>22</v>
      </c>
      <c r="D40" s="238">
        <v>111.376</v>
      </c>
      <c r="E40" s="238">
        <v>43</v>
      </c>
      <c r="G40" s="238" t="s">
        <v>423</v>
      </c>
      <c r="H40" s="238">
        <v>8</v>
      </c>
      <c r="I40" s="238">
        <v>22</v>
      </c>
      <c r="K40" s="238">
        <v>11201182</v>
      </c>
      <c r="L40" s="238">
        <v>112570002</v>
      </c>
      <c r="M40" s="238">
        <v>9</v>
      </c>
      <c r="N40" s="238">
        <v>9</v>
      </c>
      <c r="O40" s="238">
        <v>2011</v>
      </c>
      <c r="P40" s="238" t="s">
        <v>362</v>
      </c>
      <c r="Q40" s="238">
        <v>18</v>
      </c>
      <c r="S40" s="238">
        <v>3</v>
      </c>
      <c r="T40" s="238">
        <v>0</v>
      </c>
      <c r="U40" s="238">
        <v>2</v>
      </c>
      <c r="V40" s="238">
        <v>1</v>
      </c>
      <c r="W40" s="238">
        <v>10</v>
      </c>
      <c r="X40" s="238">
        <v>2</v>
      </c>
      <c r="Y40" s="238">
        <v>1</v>
      </c>
      <c r="Z40" s="238">
        <v>1</v>
      </c>
      <c r="AB40" s="238">
        <v>1</v>
      </c>
      <c r="AC40" s="238">
        <v>98</v>
      </c>
      <c r="AD40" s="238" t="s">
        <v>498</v>
      </c>
      <c r="AE40" s="238" t="s">
        <v>1853</v>
      </c>
      <c r="AF40" s="238" t="s">
        <v>1798</v>
      </c>
      <c r="AG40" s="238">
        <v>7</v>
      </c>
      <c r="AH40" s="238">
        <v>2</v>
      </c>
      <c r="AI40" s="238">
        <v>2</v>
      </c>
      <c r="AJ40" s="238">
        <v>2</v>
      </c>
      <c r="AK40" s="238">
        <v>26</v>
      </c>
      <c r="AL40" s="238">
        <v>52</v>
      </c>
      <c r="AM40" s="238" t="s">
        <v>363</v>
      </c>
      <c r="AN40" s="238">
        <v>5</v>
      </c>
      <c r="AS40" s="238">
        <v>7</v>
      </c>
      <c r="AT40" s="238">
        <v>98</v>
      </c>
      <c r="AU40" s="238">
        <v>55</v>
      </c>
      <c r="AV40" s="238">
        <v>11</v>
      </c>
      <c r="AW40" s="238">
        <v>21</v>
      </c>
      <c r="AX40" s="238">
        <v>2</v>
      </c>
      <c r="AY40" s="238">
        <v>31</v>
      </c>
      <c r="AZ40" s="238">
        <v>2</v>
      </c>
      <c r="BA40" s="238">
        <v>21</v>
      </c>
      <c r="BB40" s="238">
        <v>28</v>
      </c>
      <c r="BC40" s="238" t="s">
        <v>354</v>
      </c>
      <c r="BD40" s="238">
        <v>5</v>
      </c>
      <c r="BE40" s="238">
        <v>5</v>
      </c>
      <c r="BF40" s="238">
        <v>15</v>
      </c>
      <c r="BI40" s="238">
        <v>7</v>
      </c>
      <c r="BJ40" s="238">
        <v>98</v>
      </c>
      <c r="BK40" s="238">
        <v>55</v>
      </c>
      <c r="BL40" s="238">
        <v>11</v>
      </c>
      <c r="BM40" s="238">
        <v>21</v>
      </c>
      <c r="CT40" s="238">
        <v>402449</v>
      </c>
      <c r="CU40" s="238">
        <v>4961038</v>
      </c>
      <c r="CV40" s="238">
        <v>44.796078700000002</v>
      </c>
      <c r="CW40" s="238">
        <v>-94.233343700000006</v>
      </c>
      <c r="CX40" s="238" t="s">
        <v>359</v>
      </c>
      <c r="CY40" s="238" t="s">
        <v>1854</v>
      </c>
    </row>
    <row r="41" spans="1:103" x14ac:dyDescent="0.25">
      <c r="A41" s="238">
        <v>10965137</v>
      </c>
      <c r="B41" s="238">
        <v>3</v>
      </c>
      <c r="C41" s="238">
        <v>22</v>
      </c>
      <c r="D41" s="238">
        <v>111.44499999999999</v>
      </c>
      <c r="E41" s="238">
        <v>43</v>
      </c>
      <c r="G41" s="238" t="s">
        <v>423</v>
      </c>
      <c r="H41" s="238">
        <v>8</v>
      </c>
      <c r="I41" s="238">
        <v>22</v>
      </c>
      <c r="K41" s="238">
        <v>14200236</v>
      </c>
      <c r="L41" s="238">
        <v>140500304</v>
      </c>
      <c r="M41" s="238">
        <v>2</v>
      </c>
      <c r="N41" s="238">
        <v>13</v>
      </c>
      <c r="O41" s="238">
        <v>2014</v>
      </c>
      <c r="P41" s="238" t="s">
        <v>384</v>
      </c>
      <c r="Q41" s="238">
        <v>8</v>
      </c>
      <c r="S41" s="238">
        <v>2</v>
      </c>
      <c r="T41" s="238">
        <v>0</v>
      </c>
      <c r="U41" s="238">
        <v>3</v>
      </c>
      <c r="V41" s="238">
        <v>90</v>
      </c>
      <c r="W41" s="238">
        <v>10</v>
      </c>
      <c r="X41" s="238">
        <v>2</v>
      </c>
      <c r="Y41" s="238">
        <v>1</v>
      </c>
      <c r="Z41" s="238">
        <v>7</v>
      </c>
      <c r="AA41" s="238">
        <v>8</v>
      </c>
      <c r="AB41" s="238">
        <v>5</v>
      </c>
      <c r="AC41" s="238">
        <v>98</v>
      </c>
      <c r="AD41" s="238" t="s">
        <v>498</v>
      </c>
      <c r="AE41" s="238">
        <v>112</v>
      </c>
      <c r="AF41" s="238" t="s">
        <v>1798</v>
      </c>
      <c r="AG41" s="238">
        <v>90</v>
      </c>
      <c r="AH41" s="238">
        <v>2</v>
      </c>
      <c r="AI41" s="238">
        <v>2</v>
      </c>
      <c r="AJ41" s="238">
        <v>8</v>
      </c>
      <c r="AK41" s="238">
        <v>27</v>
      </c>
      <c r="AL41" s="238">
        <v>21</v>
      </c>
      <c r="AM41" s="238" t="s">
        <v>363</v>
      </c>
      <c r="AN41" s="238">
        <v>5</v>
      </c>
      <c r="AO41" s="238">
        <v>15</v>
      </c>
      <c r="AP41" s="238">
        <v>3</v>
      </c>
      <c r="AS41" s="238">
        <v>7</v>
      </c>
      <c r="AT41" s="238">
        <v>98</v>
      </c>
      <c r="AU41" s="238">
        <v>55</v>
      </c>
      <c r="AV41" s="238">
        <v>11</v>
      </c>
      <c r="AW41" s="238">
        <v>21</v>
      </c>
      <c r="AX41" s="238">
        <v>2</v>
      </c>
      <c r="AY41" s="238">
        <v>2</v>
      </c>
      <c r="AZ41" s="238">
        <v>6</v>
      </c>
      <c r="BA41" s="238">
        <v>27</v>
      </c>
      <c r="BB41" s="238">
        <v>57</v>
      </c>
      <c r="BC41" s="238" t="s">
        <v>363</v>
      </c>
      <c r="BD41" s="238">
        <v>5</v>
      </c>
      <c r="BE41" s="238">
        <v>1</v>
      </c>
      <c r="BI41" s="238">
        <v>7</v>
      </c>
      <c r="BJ41" s="238">
        <v>98</v>
      </c>
      <c r="BK41" s="238">
        <v>55</v>
      </c>
      <c r="BL41" s="238">
        <v>11</v>
      </c>
      <c r="BM41" s="238">
        <v>21</v>
      </c>
      <c r="BN41" s="238">
        <v>2</v>
      </c>
      <c r="BO41" s="238">
        <v>2</v>
      </c>
      <c r="BP41" s="238">
        <v>5</v>
      </c>
      <c r="BQ41" s="238">
        <v>26</v>
      </c>
      <c r="BR41" s="238">
        <v>22</v>
      </c>
      <c r="BS41" s="238" t="s">
        <v>363</v>
      </c>
      <c r="BT41" s="238">
        <v>5</v>
      </c>
      <c r="BU41" s="238">
        <v>1</v>
      </c>
      <c r="BY41" s="238">
        <v>7</v>
      </c>
      <c r="BZ41" s="238">
        <v>98</v>
      </c>
      <c r="CA41" s="238">
        <v>55</v>
      </c>
      <c r="CB41" s="238">
        <v>11</v>
      </c>
      <c r="CC41" s="238">
        <v>21</v>
      </c>
      <c r="CT41" s="238">
        <v>402361</v>
      </c>
      <c r="CU41" s="238">
        <v>4961104</v>
      </c>
      <c r="CV41" s="238">
        <v>44.796667200000002</v>
      </c>
      <c r="CW41" s="238">
        <v>-94.234476099999995</v>
      </c>
      <c r="CX41" s="238" t="s">
        <v>359</v>
      </c>
      <c r="CY41" s="238" t="s">
        <v>1855</v>
      </c>
    </row>
    <row r="42" spans="1:103" x14ac:dyDescent="0.25">
      <c r="A42" s="238">
        <v>10925876</v>
      </c>
      <c r="B42" s="238">
        <v>3</v>
      </c>
      <c r="C42" s="238">
        <v>22</v>
      </c>
      <c r="D42" s="238">
        <v>111.477</v>
      </c>
      <c r="E42" s="238">
        <v>43</v>
      </c>
      <c r="G42" s="238" t="s">
        <v>423</v>
      </c>
      <c r="H42" s="238">
        <v>8</v>
      </c>
      <c r="I42" s="238">
        <v>22</v>
      </c>
      <c r="L42" s="238">
        <v>140020055</v>
      </c>
      <c r="M42" s="238">
        <v>11</v>
      </c>
      <c r="N42" s="238">
        <v>30</v>
      </c>
      <c r="O42" s="238">
        <v>2013</v>
      </c>
      <c r="P42" s="238" t="s">
        <v>364</v>
      </c>
      <c r="Q42" s="238">
        <v>20</v>
      </c>
      <c r="S42" s="238">
        <v>5</v>
      </c>
      <c r="T42" s="238">
        <v>0</v>
      </c>
      <c r="U42" s="238">
        <v>1</v>
      </c>
      <c r="V42" s="238">
        <v>98</v>
      </c>
      <c r="W42" s="238">
        <v>16</v>
      </c>
      <c r="Y42" s="238">
        <v>5</v>
      </c>
      <c r="Z42" s="238">
        <v>2</v>
      </c>
      <c r="AB42" s="238">
        <v>1</v>
      </c>
      <c r="AC42" s="238">
        <v>98</v>
      </c>
      <c r="AF42" s="238" t="s">
        <v>1798</v>
      </c>
      <c r="AG42" s="238">
        <v>4</v>
      </c>
      <c r="AH42" s="238">
        <v>2</v>
      </c>
      <c r="AI42" s="238">
        <v>1</v>
      </c>
      <c r="AJ42" s="238">
        <v>1</v>
      </c>
      <c r="AK42" s="238">
        <v>21</v>
      </c>
      <c r="AL42" s="238">
        <v>37</v>
      </c>
      <c r="AM42" s="238" t="s">
        <v>354</v>
      </c>
      <c r="AT42" s="238">
        <v>98</v>
      </c>
      <c r="AU42" s="238">
        <v>55</v>
      </c>
      <c r="CT42" s="238">
        <v>402322</v>
      </c>
      <c r="CU42" s="238">
        <v>4961138</v>
      </c>
      <c r="CV42" s="238">
        <v>44.796961000000003</v>
      </c>
      <c r="CW42" s="238">
        <v>-94.234974100000002</v>
      </c>
      <c r="CX42" s="238" t="s">
        <v>359</v>
      </c>
    </row>
    <row r="43" spans="1:103" x14ac:dyDescent="0.25">
      <c r="A43" s="238">
        <v>668415</v>
      </c>
      <c r="B43" s="238">
        <v>3</v>
      </c>
      <c r="C43" s="238">
        <v>22</v>
      </c>
      <c r="D43" s="238">
        <v>111.491</v>
      </c>
      <c r="E43" s="238">
        <v>43</v>
      </c>
      <c r="G43" s="238" t="s">
        <v>1475</v>
      </c>
      <c r="H43" s="238">
        <v>8</v>
      </c>
      <c r="I43" s="238">
        <v>22</v>
      </c>
      <c r="K43" s="238">
        <v>18203074</v>
      </c>
      <c r="M43" s="238">
        <v>12</v>
      </c>
      <c r="N43" s="238">
        <v>14</v>
      </c>
      <c r="O43" s="238">
        <v>2018</v>
      </c>
      <c r="P43" s="238" t="s">
        <v>362</v>
      </c>
      <c r="Q43" s="238">
        <v>15</v>
      </c>
      <c r="R43" s="238">
        <v>98</v>
      </c>
      <c r="S43" s="238">
        <v>5</v>
      </c>
      <c r="T43" s="238">
        <v>0</v>
      </c>
      <c r="U43" s="238">
        <v>2</v>
      </c>
      <c r="V43" s="238">
        <v>12</v>
      </c>
      <c r="W43" s="238">
        <v>10</v>
      </c>
      <c r="X43" s="238">
        <v>3</v>
      </c>
      <c r="Y43" s="238">
        <v>1</v>
      </c>
      <c r="Z43" s="238">
        <v>1</v>
      </c>
      <c r="AB43" s="238">
        <v>1</v>
      </c>
      <c r="AC43" s="238">
        <v>98</v>
      </c>
      <c r="AD43" s="238" t="s">
        <v>1803</v>
      </c>
      <c r="AF43" s="238" t="s">
        <v>1798</v>
      </c>
      <c r="AG43" s="238">
        <v>7</v>
      </c>
      <c r="AH43" s="238">
        <v>2</v>
      </c>
      <c r="AI43" s="238">
        <v>4</v>
      </c>
      <c r="AJ43" s="238">
        <v>1</v>
      </c>
      <c r="AK43" s="238">
        <v>21</v>
      </c>
      <c r="AL43" s="238">
        <v>29</v>
      </c>
      <c r="AM43" s="238" t="s">
        <v>363</v>
      </c>
      <c r="AN43" s="238">
        <v>5</v>
      </c>
      <c r="AO43" s="238">
        <v>1</v>
      </c>
      <c r="AS43" s="238">
        <v>12</v>
      </c>
      <c r="AT43" s="238">
        <v>98</v>
      </c>
      <c r="AU43" s="238">
        <v>60</v>
      </c>
      <c r="AV43" s="238">
        <v>11</v>
      </c>
      <c r="AW43" s="238">
        <v>21</v>
      </c>
      <c r="AX43" s="238">
        <v>2</v>
      </c>
      <c r="AY43" s="238">
        <v>2</v>
      </c>
      <c r="AZ43" s="238">
        <v>1</v>
      </c>
      <c r="BA43" s="238">
        <v>24</v>
      </c>
      <c r="BB43" s="238">
        <v>18</v>
      </c>
      <c r="BC43" s="238" t="s">
        <v>354</v>
      </c>
      <c r="BD43" s="238">
        <v>5</v>
      </c>
      <c r="BE43" s="238">
        <v>1</v>
      </c>
      <c r="BI43" s="238">
        <v>12</v>
      </c>
      <c r="BJ43" s="238">
        <v>98</v>
      </c>
      <c r="BK43" s="238">
        <v>60</v>
      </c>
      <c r="BL43" s="238">
        <v>11</v>
      </c>
      <c r="BM43" s="238">
        <v>21</v>
      </c>
      <c r="CT43" s="238">
        <v>402302.94640589302</v>
      </c>
      <c r="CU43" s="238">
        <v>4961151.3927694503</v>
      </c>
      <c r="CV43" s="238">
        <v>44.797083200000003</v>
      </c>
      <c r="CW43" s="238">
        <v>-94.23521676</v>
      </c>
      <c r="CX43" s="238" t="s">
        <v>359</v>
      </c>
      <c r="CY43" s="238" t="s">
        <v>1856</v>
      </c>
    </row>
    <row r="44" spans="1:103" x14ac:dyDescent="0.25">
      <c r="A44" s="238">
        <v>10926977</v>
      </c>
      <c r="B44" s="238">
        <v>3</v>
      </c>
      <c r="C44" s="238">
        <v>22</v>
      </c>
      <c r="D44" s="238">
        <v>111.49299999999999</v>
      </c>
      <c r="E44" s="238">
        <v>43</v>
      </c>
      <c r="G44" s="238" t="s">
        <v>423</v>
      </c>
      <c r="H44" s="238">
        <v>8</v>
      </c>
      <c r="I44" s="238">
        <v>22</v>
      </c>
      <c r="K44" s="238">
        <v>13201468</v>
      </c>
      <c r="L44" s="238">
        <v>140920157</v>
      </c>
      <c r="M44" s="238">
        <v>11</v>
      </c>
      <c r="N44" s="238">
        <v>30</v>
      </c>
      <c r="O44" s="238">
        <v>2013</v>
      </c>
      <c r="P44" s="238" t="s">
        <v>364</v>
      </c>
      <c r="Q44" s="238">
        <v>20</v>
      </c>
      <c r="R44" s="238" t="s">
        <v>196</v>
      </c>
      <c r="S44" s="238">
        <v>5</v>
      </c>
      <c r="T44" s="238">
        <v>0</v>
      </c>
      <c r="U44" s="238">
        <v>1</v>
      </c>
      <c r="V44" s="238">
        <v>8</v>
      </c>
      <c r="W44" s="238">
        <v>16</v>
      </c>
      <c r="X44" s="238">
        <v>2</v>
      </c>
      <c r="Y44" s="238">
        <v>6</v>
      </c>
      <c r="Z44" s="238">
        <v>1</v>
      </c>
      <c r="AB44" s="238">
        <v>1</v>
      </c>
      <c r="AC44" s="238">
        <v>98</v>
      </c>
      <c r="AD44" s="238" t="s">
        <v>498</v>
      </c>
      <c r="AE44" s="238" t="s">
        <v>1857</v>
      </c>
      <c r="AF44" s="238" t="s">
        <v>1798</v>
      </c>
      <c r="AG44" s="238">
        <v>4</v>
      </c>
      <c r="AH44" s="238">
        <v>2</v>
      </c>
      <c r="AI44" s="238">
        <v>2</v>
      </c>
      <c r="AJ44" s="238">
        <v>1</v>
      </c>
      <c r="AK44" s="238">
        <v>21</v>
      </c>
      <c r="AL44" s="238">
        <v>31</v>
      </c>
      <c r="AM44" s="238" t="s">
        <v>354</v>
      </c>
      <c r="AN44" s="238">
        <v>5</v>
      </c>
      <c r="AO44" s="238">
        <v>1</v>
      </c>
      <c r="AS44" s="238">
        <v>7</v>
      </c>
      <c r="AT44" s="238">
        <v>98</v>
      </c>
      <c r="AU44" s="238">
        <v>55</v>
      </c>
      <c r="AV44" s="238">
        <v>10</v>
      </c>
      <c r="AW44" s="238">
        <v>21</v>
      </c>
      <c r="CT44" s="238">
        <v>402303</v>
      </c>
      <c r="CU44" s="238">
        <v>4961155</v>
      </c>
      <c r="CV44" s="238">
        <v>44.797115099999999</v>
      </c>
      <c r="CW44" s="238">
        <v>-94.235213799999997</v>
      </c>
      <c r="CX44" s="238" t="s">
        <v>359</v>
      </c>
      <c r="CY44" s="238" t="s">
        <v>1858</v>
      </c>
    </row>
    <row r="45" spans="1:103" x14ac:dyDescent="0.25">
      <c r="A45" s="238">
        <v>10899755</v>
      </c>
      <c r="B45" s="238">
        <v>3</v>
      </c>
      <c r="C45" s="238">
        <v>22</v>
      </c>
      <c r="D45" s="238">
        <v>111.544</v>
      </c>
      <c r="E45" s="238">
        <v>43</v>
      </c>
      <c r="G45" s="238" t="s">
        <v>423</v>
      </c>
      <c r="H45" s="238">
        <v>8</v>
      </c>
      <c r="I45" s="238">
        <v>22</v>
      </c>
      <c r="K45" s="238">
        <v>13201162</v>
      </c>
      <c r="L45" s="238">
        <v>132630187</v>
      </c>
      <c r="M45" s="238">
        <v>9</v>
      </c>
      <c r="N45" s="238">
        <v>20</v>
      </c>
      <c r="O45" s="238">
        <v>2013</v>
      </c>
      <c r="P45" s="238" t="s">
        <v>362</v>
      </c>
      <c r="Q45" s="238">
        <v>7</v>
      </c>
      <c r="R45" s="238" t="s">
        <v>196</v>
      </c>
      <c r="S45" s="238">
        <v>5</v>
      </c>
      <c r="T45" s="238">
        <v>0</v>
      </c>
      <c r="U45" s="238">
        <v>2</v>
      </c>
      <c r="V45" s="238">
        <v>1</v>
      </c>
      <c r="W45" s="238">
        <v>10</v>
      </c>
      <c r="X45" s="238">
        <v>2</v>
      </c>
      <c r="Y45" s="238">
        <v>1</v>
      </c>
      <c r="Z45" s="238">
        <v>2</v>
      </c>
      <c r="AB45" s="238">
        <v>1</v>
      </c>
      <c r="AC45" s="238">
        <v>98</v>
      </c>
      <c r="AD45" s="238">
        <v>22</v>
      </c>
      <c r="AE45" s="238" t="s">
        <v>1857</v>
      </c>
      <c r="AF45" s="238" t="s">
        <v>1798</v>
      </c>
      <c r="AG45" s="238">
        <v>7</v>
      </c>
      <c r="AH45" s="238">
        <v>2</v>
      </c>
      <c r="AI45" s="238">
        <v>2</v>
      </c>
      <c r="AJ45" s="238">
        <v>2</v>
      </c>
      <c r="AK45" s="238">
        <v>21</v>
      </c>
      <c r="AL45" s="238">
        <v>26</v>
      </c>
      <c r="AM45" s="238" t="s">
        <v>363</v>
      </c>
      <c r="AN45" s="238">
        <v>5</v>
      </c>
      <c r="AO45" s="238">
        <v>5</v>
      </c>
      <c r="AP45" s="238">
        <v>3</v>
      </c>
      <c r="AS45" s="238">
        <v>7</v>
      </c>
      <c r="AT45" s="238">
        <v>98</v>
      </c>
      <c r="AU45" s="238">
        <v>55</v>
      </c>
      <c r="AV45" s="238">
        <v>11</v>
      </c>
      <c r="AW45" s="238">
        <v>21</v>
      </c>
      <c r="AX45" s="238">
        <v>2</v>
      </c>
      <c r="AY45" s="238">
        <v>2</v>
      </c>
      <c r="AZ45" s="238">
        <v>2</v>
      </c>
      <c r="BA45" s="238">
        <v>21</v>
      </c>
      <c r="BB45" s="238">
        <v>30</v>
      </c>
      <c r="BC45" s="238" t="s">
        <v>354</v>
      </c>
      <c r="BD45" s="238">
        <v>5</v>
      </c>
      <c r="BE45" s="238">
        <v>1</v>
      </c>
      <c r="BI45" s="238">
        <v>7</v>
      </c>
      <c r="BJ45" s="238">
        <v>98</v>
      </c>
      <c r="BK45" s="238">
        <v>55</v>
      </c>
      <c r="BL45" s="238">
        <v>11</v>
      </c>
      <c r="BM45" s="238">
        <v>21</v>
      </c>
      <c r="CT45" s="238">
        <v>402242</v>
      </c>
      <c r="CU45" s="238">
        <v>4961212</v>
      </c>
      <c r="CV45" s="238">
        <v>44.797616099999999</v>
      </c>
      <c r="CW45" s="238">
        <v>-94.235992999999993</v>
      </c>
      <c r="CX45" s="238" t="s">
        <v>359</v>
      </c>
      <c r="CY45" s="238" t="s">
        <v>1859</v>
      </c>
    </row>
    <row r="46" spans="1:103" x14ac:dyDescent="0.25">
      <c r="A46" s="238">
        <v>871792</v>
      </c>
      <c r="B46" s="238">
        <v>3</v>
      </c>
      <c r="C46" s="238">
        <v>22</v>
      </c>
      <c r="D46" s="238">
        <v>111.596</v>
      </c>
      <c r="E46" s="238">
        <v>43</v>
      </c>
      <c r="G46" s="238" t="s">
        <v>1475</v>
      </c>
      <c r="H46" s="238">
        <v>8</v>
      </c>
      <c r="I46" s="238">
        <v>22</v>
      </c>
      <c r="K46" s="238">
        <v>20202996</v>
      </c>
      <c r="L46" s="238">
        <v>203650134</v>
      </c>
      <c r="M46" s="238">
        <v>12</v>
      </c>
      <c r="N46" s="238">
        <v>30</v>
      </c>
      <c r="O46" s="238">
        <v>2020</v>
      </c>
      <c r="P46" s="238" t="s">
        <v>355</v>
      </c>
      <c r="Q46" s="238">
        <v>6</v>
      </c>
      <c r="R46" s="238" t="s">
        <v>419</v>
      </c>
      <c r="S46" s="238">
        <v>5</v>
      </c>
      <c r="T46" s="238">
        <v>0</v>
      </c>
      <c r="U46" s="238">
        <v>2</v>
      </c>
      <c r="V46" s="238">
        <v>10</v>
      </c>
      <c r="W46" s="238">
        <v>10</v>
      </c>
      <c r="X46" s="238">
        <v>2</v>
      </c>
      <c r="Y46" s="238">
        <v>6</v>
      </c>
      <c r="Z46" s="238">
        <v>7</v>
      </c>
      <c r="AB46" s="238">
        <v>3</v>
      </c>
      <c r="AC46" s="238">
        <v>98</v>
      </c>
      <c r="AD46" s="238" t="s">
        <v>1803</v>
      </c>
      <c r="AF46" s="238" t="s">
        <v>1798</v>
      </c>
      <c r="AG46" s="238">
        <v>5</v>
      </c>
      <c r="AH46" s="238">
        <v>2</v>
      </c>
      <c r="AI46" s="238">
        <v>3</v>
      </c>
      <c r="AJ46" s="238">
        <v>1</v>
      </c>
      <c r="AK46" s="238">
        <v>29</v>
      </c>
      <c r="AL46" s="238">
        <v>52</v>
      </c>
      <c r="AM46" s="238" t="s">
        <v>354</v>
      </c>
      <c r="AN46" s="238">
        <v>5</v>
      </c>
      <c r="AO46" s="238">
        <v>68</v>
      </c>
      <c r="AS46" s="238">
        <v>12</v>
      </c>
      <c r="AT46" s="238">
        <v>9</v>
      </c>
      <c r="AU46" s="238">
        <v>60</v>
      </c>
      <c r="AV46" s="238">
        <v>11</v>
      </c>
      <c r="AW46" s="238">
        <v>21</v>
      </c>
      <c r="AX46" s="238">
        <v>2</v>
      </c>
      <c r="AY46" s="238">
        <v>4</v>
      </c>
      <c r="AZ46" s="238">
        <v>1</v>
      </c>
      <c r="BA46" s="238">
        <v>21</v>
      </c>
      <c r="BB46" s="238">
        <v>46</v>
      </c>
      <c r="BC46" s="238" t="s">
        <v>363</v>
      </c>
      <c r="BD46" s="238">
        <v>5</v>
      </c>
      <c r="BE46" s="238">
        <v>1</v>
      </c>
      <c r="BI46" s="238">
        <v>12</v>
      </c>
      <c r="BJ46" s="238">
        <v>9</v>
      </c>
      <c r="BK46" s="238">
        <v>60</v>
      </c>
      <c r="BL46" s="238">
        <v>11</v>
      </c>
      <c r="BM46" s="238">
        <v>21</v>
      </c>
      <c r="CT46" s="238">
        <v>402205.579544493</v>
      </c>
      <c r="CU46" s="238">
        <v>4961269.9263398498</v>
      </c>
      <c r="CV46" s="238">
        <v>44.798136700000001</v>
      </c>
      <c r="CW46" s="238">
        <v>-94.236470310000001</v>
      </c>
      <c r="CX46" s="238" t="s">
        <v>359</v>
      </c>
      <c r="CY46" s="238" t="s">
        <v>1860</v>
      </c>
    </row>
    <row r="47" spans="1:103" x14ac:dyDescent="0.25">
      <c r="A47" s="238">
        <v>626055</v>
      </c>
      <c r="B47" s="238">
        <v>3</v>
      </c>
      <c r="C47" s="238">
        <v>22</v>
      </c>
      <c r="D47" s="238">
        <v>111.59699999999999</v>
      </c>
      <c r="E47" s="238">
        <v>43</v>
      </c>
      <c r="G47" s="238" t="s">
        <v>1475</v>
      </c>
      <c r="H47" s="238">
        <v>8</v>
      </c>
      <c r="I47" s="238">
        <v>22</v>
      </c>
      <c r="K47" s="238">
        <v>18201939</v>
      </c>
      <c r="M47" s="238">
        <v>8</v>
      </c>
      <c r="N47" s="238">
        <v>7</v>
      </c>
      <c r="O47" s="238">
        <v>2018</v>
      </c>
      <c r="P47" s="238" t="s">
        <v>368</v>
      </c>
      <c r="Q47" s="238">
        <v>7</v>
      </c>
      <c r="R47" s="238" t="s">
        <v>196</v>
      </c>
      <c r="S47" s="238">
        <v>5</v>
      </c>
      <c r="T47" s="238">
        <v>0</v>
      </c>
      <c r="U47" s="238">
        <v>2</v>
      </c>
      <c r="V47" s="238">
        <v>5</v>
      </c>
      <c r="W47" s="238">
        <v>10</v>
      </c>
      <c r="X47" s="238">
        <v>3</v>
      </c>
      <c r="Y47" s="238">
        <v>1</v>
      </c>
      <c r="Z47" s="238">
        <v>3</v>
      </c>
      <c r="AB47" s="238">
        <v>2</v>
      </c>
      <c r="AC47" s="238">
        <v>98</v>
      </c>
      <c r="AD47" s="238" t="s">
        <v>1803</v>
      </c>
      <c r="AF47" s="238" t="s">
        <v>1798</v>
      </c>
      <c r="AG47" s="238">
        <v>10</v>
      </c>
      <c r="AH47" s="238">
        <v>2</v>
      </c>
      <c r="AI47" s="238">
        <v>2</v>
      </c>
      <c r="AJ47" s="238">
        <v>3</v>
      </c>
      <c r="AK47" s="238">
        <v>21</v>
      </c>
      <c r="AL47" s="238">
        <v>36</v>
      </c>
      <c r="AM47" s="238" t="s">
        <v>354</v>
      </c>
      <c r="AN47" s="238">
        <v>5</v>
      </c>
      <c r="AO47" s="238">
        <v>64</v>
      </c>
      <c r="AS47" s="238">
        <v>12</v>
      </c>
      <c r="AT47" s="238">
        <v>23</v>
      </c>
      <c r="AU47" s="238">
        <v>55</v>
      </c>
      <c r="AV47" s="238">
        <v>11</v>
      </c>
      <c r="AW47" s="238">
        <v>21</v>
      </c>
      <c r="AX47" s="238">
        <v>2</v>
      </c>
      <c r="AY47" s="238">
        <v>49</v>
      </c>
      <c r="AZ47" s="238">
        <v>2</v>
      </c>
      <c r="BA47" s="238">
        <v>21</v>
      </c>
      <c r="BB47" s="238">
        <v>58</v>
      </c>
      <c r="BC47" s="238" t="s">
        <v>354</v>
      </c>
      <c r="BD47" s="238">
        <v>5</v>
      </c>
      <c r="BE47" s="238">
        <v>1</v>
      </c>
      <c r="BI47" s="238">
        <v>12</v>
      </c>
      <c r="BJ47" s="238">
        <v>9</v>
      </c>
      <c r="BK47" s="238">
        <v>60</v>
      </c>
      <c r="BL47" s="238">
        <v>11</v>
      </c>
      <c r="BM47" s="238">
        <v>21</v>
      </c>
      <c r="CT47" s="238">
        <v>402184.41283549299</v>
      </c>
      <c r="CU47" s="238">
        <v>4961274.1596816499</v>
      </c>
      <c r="CV47" s="238">
        <v>44.798171910000001</v>
      </c>
      <c r="CW47" s="238">
        <v>-94.236738680000002</v>
      </c>
      <c r="CX47" s="238" t="s">
        <v>391</v>
      </c>
      <c r="CY47" s="238" t="s">
        <v>1861</v>
      </c>
    </row>
    <row r="48" spans="1:103" x14ac:dyDescent="0.25">
      <c r="A48" s="238">
        <v>10960308</v>
      </c>
      <c r="B48" s="238">
        <v>3</v>
      </c>
      <c r="C48" s="238">
        <v>22</v>
      </c>
      <c r="D48" s="238">
        <v>111.67400000000001</v>
      </c>
      <c r="E48" s="238">
        <v>43</v>
      </c>
      <c r="G48" s="238" t="s">
        <v>423</v>
      </c>
      <c r="H48" s="238">
        <v>8</v>
      </c>
      <c r="I48" s="238">
        <v>22</v>
      </c>
      <c r="K48" s="238" t="s">
        <v>1862</v>
      </c>
      <c r="L48" s="238">
        <v>140030232</v>
      </c>
      <c r="M48" s="238">
        <v>1</v>
      </c>
      <c r="N48" s="238">
        <v>3</v>
      </c>
      <c r="O48" s="238">
        <v>2014</v>
      </c>
      <c r="P48" s="238" t="s">
        <v>362</v>
      </c>
      <c r="Q48" s="238">
        <v>16</v>
      </c>
      <c r="S48" s="238">
        <v>4</v>
      </c>
      <c r="T48" s="238">
        <v>0</v>
      </c>
      <c r="U48" s="238">
        <v>1</v>
      </c>
      <c r="V48" s="238">
        <v>7</v>
      </c>
      <c r="W48" s="238">
        <v>83</v>
      </c>
      <c r="X48" s="238">
        <v>2</v>
      </c>
      <c r="Y48" s="238">
        <v>1</v>
      </c>
      <c r="Z48" s="238">
        <v>7</v>
      </c>
      <c r="AA48" s="238">
        <v>5</v>
      </c>
      <c r="AB48" s="238">
        <v>5</v>
      </c>
      <c r="AC48" s="238">
        <v>98</v>
      </c>
      <c r="AD48" s="238" t="s">
        <v>1863</v>
      </c>
      <c r="AE48" s="238" t="s">
        <v>1853</v>
      </c>
      <c r="AF48" s="238" t="s">
        <v>1798</v>
      </c>
      <c r="AG48" s="238">
        <v>3</v>
      </c>
      <c r="AH48" s="238">
        <v>2</v>
      </c>
      <c r="AI48" s="238">
        <v>4</v>
      </c>
      <c r="AJ48" s="238">
        <v>1</v>
      </c>
      <c r="AK48" s="238">
        <v>29</v>
      </c>
      <c r="AL48" s="238">
        <v>26</v>
      </c>
      <c r="AM48" s="238" t="s">
        <v>363</v>
      </c>
      <c r="AN48" s="238">
        <v>5</v>
      </c>
      <c r="AO48" s="238">
        <v>7</v>
      </c>
      <c r="AS48" s="238">
        <v>7</v>
      </c>
      <c r="AT48" s="238">
        <v>98</v>
      </c>
      <c r="AU48" s="238">
        <v>55</v>
      </c>
      <c r="AV48" s="238">
        <v>11</v>
      </c>
      <c r="AW48" s="238">
        <v>21</v>
      </c>
      <c r="CT48" s="238">
        <v>402088</v>
      </c>
      <c r="CU48" s="238">
        <v>4961352</v>
      </c>
      <c r="CV48" s="238">
        <v>44.798855600000003</v>
      </c>
      <c r="CW48" s="238">
        <v>-94.237966599999993</v>
      </c>
      <c r="CX48" s="238" t="s">
        <v>359</v>
      </c>
      <c r="CY48" s="238" t="s">
        <v>1864</v>
      </c>
    </row>
    <row r="49" spans="1:103" x14ac:dyDescent="0.25">
      <c r="A49" s="238">
        <v>393326</v>
      </c>
      <c r="B49" s="238">
        <v>3</v>
      </c>
      <c r="C49" s="238">
        <v>22</v>
      </c>
      <c r="D49" s="238">
        <v>111.80200000000001</v>
      </c>
      <c r="E49" s="238">
        <v>43</v>
      </c>
      <c r="G49" s="238" t="s">
        <v>1475</v>
      </c>
      <c r="H49" s="238">
        <v>8</v>
      </c>
      <c r="I49" s="238">
        <v>22</v>
      </c>
      <c r="K49" s="238">
        <v>16010507</v>
      </c>
      <c r="M49" s="238">
        <v>11</v>
      </c>
      <c r="N49" s="238">
        <v>9</v>
      </c>
      <c r="O49" s="238">
        <v>2016</v>
      </c>
      <c r="P49" s="238" t="s">
        <v>355</v>
      </c>
      <c r="Q49" s="238">
        <v>5</v>
      </c>
      <c r="S49" s="238">
        <v>5</v>
      </c>
      <c r="T49" s="238">
        <v>0</v>
      </c>
      <c r="U49" s="238">
        <v>2</v>
      </c>
      <c r="W49" s="238">
        <v>17</v>
      </c>
      <c r="X49" s="238">
        <v>2</v>
      </c>
      <c r="Y49" s="238">
        <v>6</v>
      </c>
      <c r="Z49" s="238">
        <v>1</v>
      </c>
      <c r="AB49" s="238">
        <v>1</v>
      </c>
      <c r="AC49" s="238">
        <v>98</v>
      </c>
      <c r="AD49" s="238" t="s">
        <v>1803</v>
      </c>
      <c r="AF49" s="238" t="s">
        <v>1798</v>
      </c>
      <c r="AG49" s="238">
        <v>90</v>
      </c>
      <c r="AH49" s="238">
        <v>2</v>
      </c>
      <c r="AI49" s="238">
        <v>3</v>
      </c>
      <c r="AJ49" s="238">
        <v>2</v>
      </c>
      <c r="AK49" s="238">
        <v>26</v>
      </c>
      <c r="AL49" s="238">
        <v>49</v>
      </c>
      <c r="AM49" s="238" t="s">
        <v>354</v>
      </c>
      <c r="AN49" s="238">
        <v>5</v>
      </c>
      <c r="AO49" s="238">
        <v>1</v>
      </c>
      <c r="AS49" s="238">
        <v>12</v>
      </c>
      <c r="AT49" s="238">
        <v>9</v>
      </c>
      <c r="AU49" s="238">
        <v>60</v>
      </c>
      <c r="AV49" s="238">
        <v>11</v>
      </c>
      <c r="AW49" s="238">
        <v>21</v>
      </c>
      <c r="AX49" s="238">
        <v>2</v>
      </c>
      <c r="AY49" s="238">
        <v>6</v>
      </c>
      <c r="AZ49" s="238">
        <v>2</v>
      </c>
      <c r="BA49" s="238">
        <v>26</v>
      </c>
      <c r="BB49" s="238">
        <v>39</v>
      </c>
      <c r="BC49" s="238" t="s">
        <v>354</v>
      </c>
      <c r="BD49" s="238">
        <v>5</v>
      </c>
      <c r="BE49" s="238">
        <v>1</v>
      </c>
      <c r="BI49" s="238">
        <v>12</v>
      </c>
      <c r="BJ49" s="238">
        <v>9</v>
      </c>
      <c r="BK49" s="238">
        <v>60</v>
      </c>
      <c r="BL49" s="238">
        <v>11</v>
      </c>
      <c r="BM49" s="238">
        <v>21</v>
      </c>
      <c r="CT49" s="238">
        <v>401923.89248213498</v>
      </c>
      <c r="CU49" s="238">
        <v>4961499.1250480199</v>
      </c>
      <c r="CV49" s="238">
        <v>44.800160910000002</v>
      </c>
      <c r="CW49" s="238">
        <v>-94.240075189999999</v>
      </c>
      <c r="CX49" s="238" t="s">
        <v>359</v>
      </c>
      <c r="CY49" s="238" t="s">
        <v>1865</v>
      </c>
    </row>
    <row r="50" spans="1:103" x14ac:dyDescent="0.25">
      <c r="A50" s="238">
        <v>689390</v>
      </c>
      <c r="B50" s="238">
        <v>3</v>
      </c>
      <c r="C50" s="238">
        <v>22</v>
      </c>
      <c r="D50" s="238">
        <v>111.956</v>
      </c>
      <c r="E50" s="238">
        <v>43</v>
      </c>
      <c r="G50" s="238" t="s">
        <v>1475</v>
      </c>
      <c r="H50" s="238">
        <v>8</v>
      </c>
      <c r="I50" s="238">
        <v>22</v>
      </c>
      <c r="K50" s="238">
        <v>19200596</v>
      </c>
      <c r="M50" s="238">
        <v>2</v>
      </c>
      <c r="N50" s="238">
        <v>18</v>
      </c>
      <c r="O50" s="238">
        <v>2019</v>
      </c>
      <c r="P50" s="238" t="s">
        <v>361</v>
      </c>
      <c r="Q50" s="238">
        <v>6</v>
      </c>
      <c r="R50" s="238" t="s">
        <v>196</v>
      </c>
      <c r="S50" s="238">
        <v>5</v>
      </c>
      <c r="T50" s="238">
        <v>0</v>
      </c>
      <c r="U50" s="238">
        <v>1</v>
      </c>
      <c r="W50" s="238">
        <v>83</v>
      </c>
      <c r="X50" s="238">
        <v>2</v>
      </c>
      <c r="Y50" s="238">
        <v>1</v>
      </c>
      <c r="Z50" s="238">
        <v>1</v>
      </c>
      <c r="AB50" s="238">
        <v>5</v>
      </c>
      <c r="AC50" s="238">
        <v>98</v>
      </c>
      <c r="AD50" s="238" t="s">
        <v>1803</v>
      </c>
      <c r="AF50" s="238" t="s">
        <v>1798</v>
      </c>
      <c r="AG50" s="238">
        <v>3</v>
      </c>
      <c r="AH50" s="238">
        <v>2</v>
      </c>
      <c r="AI50" s="238">
        <v>3</v>
      </c>
      <c r="AJ50" s="238">
        <v>2</v>
      </c>
      <c r="AK50" s="238">
        <v>29</v>
      </c>
      <c r="AL50" s="238">
        <v>20</v>
      </c>
      <c r="AM50" s="238" t="s">
        <v>363</v>
      </c>
      <c r="AN50" s="238">
        <v>5</v>
      </c>
      <c r="AO50" s="238">
        <v>72</v>
      </c>
      <c r="AS50" s="238">
        <v>12</v>
      </c>
      <c r="AT50" s="238">
        <v>9</v>
      </c>
      <c r="AU50" s="238">
        <v>55</v>
      </c>
      <c r="AV50" s="238">
        <v>11</v>
      </c>
      <c r="AW50" s="238">
        <v>21</v>
      </c>
      <c r="CT50" s="238">
        <v>401744.14528829098</v>
      </c>
      <c r="CU50" s="238">
        <v>4961646.6937600505</v>
      </c>
      <c r="CV50" s="238">
        <v>44.801464350000003</v>
      </c>
      <c r="CW50" s="238">
        <v>-94.242375890000005</v>
      </c>
      <c r="CX50" s="238" t="s">
        <v>359</v>
      </c>
      <c r="CY50" s="238" t="s">
        <v>1866</v>
      </c>
    </row>
    <row r="51" spans="1:103" x14ac:dyDescent="0.25">
      <c r="A51" s="238">
        <v>10925040</v>
      </c>
      <c r="B51" s="238">
        <v>3</v>
      </c>
      <c r="C51" s="238">
        <v>22</v>
      </c>
      <c r="D51" s="238">
        <v>112.303</v>
      </c>
      <c r="E51" s="238">
        <v>43</v>
      </c>
      <c r="G51" s="238" t="s">
        <v>423</v>
      </c>
      <c r="H51" s="238">
        <v>8</v>
      </c>
      <c r="I51" s="238">
        <v>22</v>
      </c>
      <c r="K51" s="238">
        <v>13201629</v>
      </c>
      <c r="L51" s="238">
        <v>133610249</v>
      </c>
      <c r="M51" s="238">
        <v>12</v>
      </c>
      <c r="N51" s="238">
        <v>19</v>
      </c>
      <c r="O51" s="238">
        <v>2013</v>
      </c>
      <c r="P51" s="238" t="s">
        <v>384</v>
      </c>
      <c r="Q51" s="238">
        <v>17</v>
      </c>
      <c r="S51" s="238">
        <v>4</v>
      </c>
      <c r="T51" s="238">
        <v>0</v>
      </c>
      <c r="U51" s="238">
        <v>2</v>
      </c>
      <c r="V51" s="238">
        <v>1</v>
      </c>
      <c r="W51" s="238">
        <v>10</v>
      </c>
      <c r="X51" s="238">
        <v>2</v>
      </c>
      <c r="Y51" s="238">
        <v>6</v>
      </c>
      <c r="Z51" s="238">
        <v>1</v>
      </c>
      <c r="AB51" s="238">
        <v>1</v>
      </c>
      <c r="AC51" s="238">
        <v>98</v>
      </c>
      <c r="AD51" s="238" t="s">
        <v>498</v>
      </c>
      <c r="AE51" s="238">
        <v>113</v>
      </c>
      <c r="AF51" s="238" t="s">
        <v>1798</v>
      </c>
      <c r="AG51" s="238">
        <v>7</v>
      </c>
      <c r="AH51" s="238">
        <v>2</v>
      </c>
      <c r="AI51" s="238">
        <v>2</v>
      </c>
      <c r="AJ51" s="238">
        <v>8</v>
      </c>
      <c r="AK51" s="238">
        <v>21</v>
      </c>
      <c r="AL51" s="238">
        <v>21</v>
      </c>
      <c r="AM51" s="238" t="s">
        <v>354</v>
      </c>
      <c r="AN51" s="238">
        <v>5</v>
      </c>
      <c r="AO51" s="238">
        <v>15</v>
      </c>
      <c r="AS51" s="238">
        <v>7</v>
      </c>
      <c r="AT51" s="238">
        <v>98</v>
      </c>
      <c r="AU51" s="238">
        <v>55</v>
      </c>
      <c r="AV51" s="238">
        <v>11</v>
      </c>
      <c r="AW51" s="238">
        <v>21</v>
      </c>
      <c r="AX51" s="238">
        <v>2</v>
      </c>
      <c r="AY51" s="238">
        <v>2</v>
      </c>
      <c r="AZ51" s="238">
        <v>8</v>
      </c>
      <c r="BA51" s="238">
        <v>26</v>
      </c>
      <c r="BB51" s="238">
        <v>60</v>
      </c>
      <c r="BC51" s="238" t="s">
        <v>363</v>
      </c>
      <c r="BD51" s="238">
        <v>5</v>
      </c>
      <c r="BE51" s="238">
        <v>1</v>
      </c>
      <c r="BI51" s="238">
        <v>7</v>
      </c>
      <c r="BJ51" s="238">
        <v>98</v>
      </c>
      <c r="BK51" s="238">
        <v>55</v>
      </c>
      <c r="BL51" s="238">
        <v>11</v>
      </c>
      <c r="BM51" s="238">
        <v>21</v>
      </c>
      <c r="CT51" s="238">
        <v>401335</v>
      </c>
      <c r="CU51" s="238">
        <v>4962028</v>
      </c>
      <c r="CV51" s="238">
        <v>44.804842499999999</v>
      </c>
      <c r="CW51" s="238">
        <v>-94.247624500000001</v>
      </c>
      <c r="CX51" s="238" t="s">
        <v>359</v>
      </c>
      <c r="CY51" s="238" t="s">
        <v>1867</v>
      </c>
    </row>
    <row r="52" spans="1:103" x14ac:dyDescent="0.25">
      <c r="A52" s="238">
        <v>10828614</v>
      </c>
      <c r="B52" s="238">
        <v>3</v>
      </c>
      <c r="C52" s="238">
        <v>22</v>
      </c>
      <c r="D52" s="238">
        <v>112.428</v>
      </c>
      <c r="E52" s="238">
        <v>43</v>
      </c>
      <c r="G52" s="238" t="s">
        <v>664</v>
      </c>
      <c r="H52" s="238">
        <v>8</v>
      </c>
      <c r="I52" s="238">
        <v>22</v>
      </c>
      <c r="K52" s="238">
        <v>12200980</v>
      </c>
      <c r="L52" s="238">
        <v>122700199</v>
      </c>
      <c r="M52" s="238">
        <v>9</v>
      </c>
      <c r="N52" s="238">
        <v>15</v>
      </c>
      <c r="O52" s="238">
        <v>2012</v>
      </c>
      <c r="P52" s="238" t="s">
        <v>364</v>
      </c>
      <c r="Q52" s="238">
        <v>23</v>
      </c>
      <c r="S52" s="238">
        <v>3</v>
      </c>
      <c r="T52" s="238">
        <v>0</v>
      </c>
      <c r="U52" s="238">
        <v>1</v>
      </c>
      <c r="V52" s="238">
        <v>10</v>
      </c>
      <c r="W52" s="238">
        <v>69</v>
      </c>
      <c r="X52" s="238">
        <v>2</v>
      </c>
      <c r="Y52" s="238">
        <v>6</v>
      </c>
      <c r="Z52" s="238">
        <v>1</v>
      </c>
      <c r="AB52" s="238">
        <v>1</v>
      </c>
      <c r="AC52" s="238">
        <v>98</v>
      </c>
      <c r="AD52" s="238" t="s">
        <v>498</v>
      </c>
      <c r="AE52" s="238">
        <v>113</v>
      </c>
      <c r="AF52" s="238" t="s">
        <v>1798</v>
      </c>
      <c r="AG52" s="238">
        <v>3</v>
      </c>
      <c r="AH52" s="238">
        <v>2</v>
      </c>
      <c r="AI52" s="238">
        <v>2</v>
      </c>
      <c r="AJ52" s="238">
        <v>6</v>
      </c>
      <c r="AK52" s="238">
        <v>21</v>
      </c>
      <c r="AL52" s="238">
        <v>17</v>
      </c>
      <c r="AM52" s="238" t="s">
        <v>363</v>
      </c>
      <c r="AN52" s="238">
        <v>5</v>
      </c>
      <c r="AO52" s="238">
        <v>15</v>
      </c>
      <c r="AP52" s="238">
        <v>16</v>
      </c>
      <c r="AS52" s="238">
        <v>7</v>
      </c>
      <c r="AT52" s="238">
        <v>98</v>
      </c>
      <c r="AU52" s="238">
        <v>55</v>
      </c>
      <c r="AV52" s="238">
        <v>11</v>
      </c>
      <c r="AW52" s="238">
        <v>21</v>
      </c>
      <c r="CT52" s="238">
        <v>401185</v>
      </c>
      <c r="CU52" s="238">
        <v>4962162</v>
      </c>
      <c r="CV52" s="238">
        <v>44.806026299999999</v>
      </c>
      <c r="CW52" s="238">
        <v>-94.249544499999999</v>
      </c>
      <c r="CX52" s="238" t="s">
        <v>359</v>
      </c>
      <c r="CY52" s="238" t="s">
        <v>1868</v>
      </c>
    </row>
    <row r="53" spans="1:103" x14ac:dyDescent="0.25">
      <c r="A53" s="238">
        <v>11049838</v>
      </c>
      <c r="B53" s="238">
        <v>3</v>
      </c>
      <c r="C53" s="238">
        <v>22</v>
      </c>
      <c r="D53" s="238">
        <v>112.479</v>
      </c>
      <c r="E53" s="238">
        <v>43</v>
      </c>
      <c r="G53" s="238" t="s">
        <v>664</v>
      </c>
      <c r="H53" s="238">
        <v>8</v>
      </c>
      <c r="I53" s="238">
        <v>22</v>
      </c>
      <c r="K53" s="238">
        <v>15200596</v>
      </c>
      <c r="L53" s="238">
        <v>150970163</v>
      </c>
      <c r="M53" s="238">
        <v>4</v>
      </c>
      <c r="N53" s="238">
        <v>6</v>
      </c>
      <c r="O53" s="238">
        <v>2015</v>
      </c>
      <c r="P53" s="238" t="s">
        <v>361</v>
      </c>
      <c r="Q53" s="238">
        <v>18</v>
      </c>
      <c r="S53" s="238">
        <v>5</v>
      </c>
      <c r="T53" s="238">
        <v>0</v>
      </c>
      <c r="U53" s="238">
        <v>1</v>
      </c>
      <c r="V53" s="238">
        <v>8</v>
      </c>
      <c r="W53" s="238">
        <v>16</v>
      </c>
      <c r="X53" s="238">
        <v>2</v>
      </c>
      <c r="Y53" s="238">
        <v>1</v>
      </c>
      <c r="Z53" s="238">
        <v>2</v>
      </c>
      <c r="AB53" s="238">
        <v>1</v>
      </c>
      <c r="AC53" s="238">
        <v>98</v>
      </c>
      <c r="AD53" s="238" t="s">
        <v>498</v>
      </c>
      <c r="AE53" s="238" t="s">
        <v>677</v>
      </c>
      <c r="AF53" s="238" t="s">
        <v>1798</v>
      </c>
      <c r="AG53" s="238">
        <v>4</v>
      </c>
      <c r="AH53" s="238">
        <v>2</v>
      </c>
      <c r="AI53" s="238">
        <v>3</v>
      </c>
      <c r="AJ53" s="238">
        <v>2</v>
      </c>
      <c r="AK53" s="238">
        <v>21</v>
      </c>
      <c r="AL53" s="238">
        <v>59</v>
      </c>
      <c r="AM53" s="238" t="s">
        <v>354</v>
      </c>
      <c r="AN53" s="238">
        <v>5</v>
      </c>
      <c r="AO53" s="238">
        <v>1</v>
      </c>
      <c r="AS53" s="238">
        <v>7</v>
      </c>
      <c r="AT53" s="238">
        <v>98</v>
      </c>
      <c r="AU53" s="238">
        <v>55</v>
      </c>
      <c r="AV53" s="238">
        <v>11</v>
      </c>
      <c r="AW53" s="238">
        <v>20</v>
      </c>
      <c r="CT53" s="238">
        <v>401124</v>
      </c>
      <c r="CU53" s="238">
        <v>4962216</v>
      </c>
      <c r="CV53" s="238">
        <v>44.8065055</v>
      </c>
      <c r="CW53" s="238">
        <v>-94.250321600000007</v>
      </c>
      <c r="CX53" s="238" t="s">
        <v>359</v>
      </c>
      <c r="CY53" s="238" t="s">
        <v>1869</v>
      </c>
    </row>
    <row r="54" spans="1:103" x14ac:dyDescent="0.25">
      <c r="A54" s="238">
        <v>10846628</v>
      </c>
      <c r="B54" s="238">
        <v>3</v>
      </c>
      <c r="C54" s="238">
        <v>22</v>
      </c>
      <c r="D54" s="238">
        <v>112.627</v>
      </c>
      <c r="E54" s="238">
        <v>43</v>
      </c>
      <c r="G54" s="238" t="s">
        <v>664</v>
      </c>
      <c r="H54" s="238">
        <v>8</v>
      </c>
      <c r="I54" s="238">
        <v>22</v>
      </c>
      <c r="K54" s="238">
        <v>12200034</v>
      </c>
      <c r="L54" s="238">
        <v>130170189</v>
      </c>
      <c r="M54" s="238">
        <v>1</v>
      </c>
      <c r="N54" s="238">
        <v>11</v>
      </c>
      <c r="O54" s="238">
        <v>2012</v>
      </c>
      <c r="P54" s="238" t="s">
        <v>355</v>
      </c>
      <c r="Q54" s="238">
        <v>14</v>
      </c>
      <c r="R54" s="238" t="s">
        <v>196</v>
      </c>
      <c r="S54" s="238">
        <v>4</v>
      </c>
      <c r="T54" s="238">
        <v>0</v>
      </c>
      <c r="U54" s="238">
        <v>1</v>
      </c>
      <c r="V54" s="238">
        <v>7</v>
      </c>
      <c r="W54" s="238">
        <v>32</v>
      </c>
      <c r="X54" s="238">
        <v>2</v>
      </c>
      <c r="Y54" s="238">
        <v>1</v>
      </c>
      <c r="Z54" s="238">
        <v>8</v>
      </c>
      <c r="AA54" s="238">
        <v>2</v>
      </c>
      <c r="AB54" s="238">
        <v>1</v>
      </c>
      <c r="AC54" s="238">
        <v>98</v>
      </c>
      <c r="AD54" s="238" t="s">
        <v>498</v>
      </c>
      <c r="AE54" s="238" t="s">
        <v>500</v>
      </c>
      <c r="AF54" s="238" t="s">
        <v>1798</v>
      </c>
      <c r="AG54" s="238">
        <v>3</v>
      </c>
      <c r="AH54" s="238">
        <v>2</v>
      </c>
      <c r="AI54" s="238">
        <v>4</v>
      </c>
      <c r="AJ54" s="238">
        <v>8</v>
      </c>
      <c r="AK54" s="238">
        <v>21</v>
      </c>
      <c r="AL54" s="238">
        <v>35</v>
      </c>
      <c r="AM54" s="238" t="s">
        <v>354</v>
      </c>
      <c r="AN54" s="238">
        <v>5</v>
      </c>
      <c r="AO54" s="238">
        <v>72</v>
      </c>
      <c r="AS54" s="238">
        <v>7</v>
      </c>
      <c r="AT54" s="238">
        <v>98</v>
      </c>
      <c r="AU54" s="238">
        <v>55</v>
      </c>
      <c r="AV54" s="238">
        <v>11</v>
      </c>
      <c r="AW54" s="238">
        <v>21</v>
      </c>
      <c r="CT54" s="238">
        <v>400946</v>
      </c>
      <c r="CU54" s="238">
        <v>4962376</v>
      </c>
      <c r="CV54" s="238">
        <v>44.807914699999998</v>
      </c>
      <c r="CW54" s="238">
        <v>-94.252607400000002</v>
      </c>
      <c r="CX54" s="238" t="s">
        <v>359</v>
      </c>
      <c r="CY54" s="238" t="s">
        <v>1870</v>
      </c>
    </row>
    <row r="55" spans="1:103" x14ac:dyDescent="0.25">
      <c r="A55" s="238">
        <v>10816161</v>
      </c>
      <c r="B55" s="238">
        <v>3</v>
      </c>
      <c r="C55" s="238">
        <v>22</v>
      </c>
      <c r="D55" s="238">
        <v>112.726</v>
      </c>
      <c r="E55" s="238">
        <v>43</v>
      </c>
      <c r="G55" s="238" t="s">
        <v>664</v>
      </c>
      <c r="H55" s="238">
        <v>8</v>
      </c>
      <c r="I55" s="238">
        <v>22</v>
      </c>
      <c r="K55" s="238">
        <v>12200405</v>
      </c>
      <c r="L55" s="238">
        <v>121150170</v>
      </c>
      <c r="M55" s="238">
        <v>4</v>
      </c>
      <c r="N55" s="238">
        <v>21</v>
      </c>
      <c r="O55" s="238">
        <v>2012</v>
      </c>
      <c r="P55" s="238" t="s">
        <v>364</v>
      </c>
      <c r="Q55" s="238">
        <v>13</v>
      </c>
      <c r="S55" s="238">
        <v>4</v>
      </c>
      <c r="T55" s="238">
        <v>0</v>
      </c>
      <c r="U55" s="238">
        <v>1</v>
      </c>
      <c r="V55" s="238">
        <v>4</v>
      </c>
      <c r="W55" s="238">
        <v>83</v>
      </c>
      <c r="X55" s="238">
        <v>10</v>
      </c>
      <c r="Y55" s="238">
        <v>1</v>
      </c>
      <c r="Z55" s="238">
        <v>2</v>
      </c>
      <c r="AA55" s="238">
        <v>3</v>
      </c>
      <c r="AB55" s="238">
        <v>2</v>
      </c>
      <c r="AC55" s="238">
        <v>98</v>
      </c>
      <c r="AD55" s="238" t="s">
        <v>498</v>
      </c>
      <c r="AE55" s="238" t="s">
        <v>677</v>
      </c>
      <c r="AF55" s="238" t="s">
        <v>1798</v>
      </c>
      <c r="AG55" s="238">
        <v>3</v>
      </c>
      <c r="AH55" s="238">
        <v>2</v>
      </c>
      <c r="AI55" s="238">
        <v>1</v>
      </c>
      <c r="AJ55" s="238">
        <v>2</v>
      </c>
      <c r="AK55" s="238">
        <v>21</v>
      </c>
      <c r="AL55" s="238">
        <v>42</v>
      </c>
      <c r="AM55" s="238" t="s">
        <v>354</v>
      </c>
      <c r="AN55" s="238">
        <v>90</v>
      </c>
      <c r="AO55" s="238">
        <v>21</v>
      </c>
      <c r="AS55" s="238">
        <v>7</v>
      </c>
      <c r="AT55" s="238">
        <v>98</v>
      </c>
      <c r="AU55" s="238">
        <v>55</v>
      </c>
      <c r="AV55" s="238">
        <v>11</v>
      </c>
      <c r="AW55" s="238">
        <v>21</v>
      </c>
      <c r="CT55" s="238">
        <v>400827</v>
      </c>
      <c r="CU55" s="238">
        <v>4962482</v>
      </c>
      <c r="CV55" s="238">
        <v>44.808856800000001</v>
      </c>
      <c r="CW55" s="238">
        <v>-94.2541358</v>
      </c>
      <c r="CX55" s="238" t="s">
        <v>359</v>
      </c>
      <c r="CY55" s="238" t="s">
        <v>1871</v>
      </c>
    </row>
    <row r="56" spans="1:103" x14ac:dyDescent="0.25">
      <c r="A56" s="238">
        <v>10880783</v>
      </c>
      <c r="B56" s="238">
        <v>3</v>
      </c>
      <c r="C56" s="238">
        <v>22</v>
      </c>
      <c r="D56" s="238">
        <v>112.726</v>
      </c>
      <c r="E56" s="238">
        <v>43</v>
      </c>
      <c r="G56" s="238" t="s">
        <v>605</v>
      </c>
      <c r="H56" s="238">
        <v>8</v>
      </c>
      <c r="I56" s="238">
        <v>22</v>
      </c>
      <c r="L56" s="238">
        <v>130510069</v>
      </c>
      <c r="M56" s="238">
        <v>1</v>
      </c>
      <c r="N56" s="238">
        <v>18</v>
      </c>
      <c r="O56" s="238">
        <v>2013</v>
      </c>
      <c r="P56" s="238" t="s">
        <v>362</v>
      </c>
      <c r="Q56" s="238">
        <v>5</v>
      </c>
      <c r="S56" s="238">
        <v>4</v>
      </c>
      <c r="T56" s="238">
        <v>0</v>
      </c>
      <c r="U56" s="238">
        <v>1</v>
      </c>
      <c r="V56" s="238">
        <v>8</v>
      </c>
      <c r="W56" s="238">
        <v>16</v>
      </c>
      <c r="Y56" s="238">
        <v>2</v>
      </c>
      <c r="Z56" s="238">
        <v>1</v>
      </c>
      <c r="AB56" s="238">
        <v>1</v>
      </c>
      <c r="AC56" s="238">
        <v>98</v>
      </c>
      <c r="AF56" s="238" t="s">
        <v>1798</v>
      </c>
      <c r="AG56" s="238">
        <v>4</v>
      </c>
      <c r="AH56" s="238">
        <v>2</v>
      </c>
      <c r="AI56" s="238">
        <v>2</v>
      </c>
      <c r="AJ56" s="238">
        <v>1</v>
      </c>
      <c r="AK56" s="238">
        <v>21</v>
      </c>
      <c r="AL56" s="238">
        <v>50</v>
      </c>
      <c r="AM56" s="238" t="s">
        <v>363</v>
      </c>
      <c r="AT56" s="238">
        <v>98</v>
      </c>
      <c r="AU56" s="238">
        <v>55</v>
      </c>
      <c r="CT56" s="238">
        <v>400827</v>
      </c>
      <c r="CU56" s="238">
        <v>4962482</v>
      </c>
      <c r="CV56" s="238">
        <v>44.808856800000001</v>
      </c>
      <c r="CW56" s="238">
        <v>-94.2541358</v>
      </c>
      <c r="CX56" s="238" t="s">
        <v>359</v>
      </c>
    </row>
    <row r="57" spans="1:103" x14ac:dyDescent="0.25">
      <c r="A57" s="238">
        <v>11046393</v>
      </c>
      <c r="B57" s="238">
        <v>3</v>
      </c>
      <c r="C57" s="238">
        <v>22</v>
      </c>
      <c r="D57" s="238">
        <v>112.726</v>
      </c>
      <c r="E57" s="238">
        <v>43</v>
      </c>
      <c r="G57" s="238" t="s">
        <v>664</v>
      </c>
      <c r="H57" s="238">
        <v>8</v>
      </c>
      <c r="I57" s="238">
        <v>22</v>
      </c>
      <c r="K57" s="238">
        <v>15200267</v>
      </c>
      <c r="L57" s="238">
        <v>150430315</v>
      </c>
      <c r="M57" s="238">
        <v>2</v>
      </c>
      <c r="N57" s="238">
        <v>10</v>
      </c>
      <c r="O57" s="238">
        <v>2015</v>
      </c>
      <c r="P57" s="238" t="s">
        <v>368</v>
      </c>
      <c r="Q57" s="238">
        <v>7</v>
      </c>
      <c r="S57" s="238">
        <v>5</v>
      </c>
      <c r="T57" s="238">
        <v>0</v>
      </c>
      <c r="U57" s="238">
        <v>1</v>
      </c>
      <c r="V57" s="238">
        <v>7</v>
      </c>
      <c r="W57" s="238">
        <v>83</v>
      </c>
      <c r="X57" s="238">
        <v>3</v>
      </c>
      <c r="Y57" s="238">
        <v>1</v>
      </c>
      <c r="Z57" s="238">
        <v>5</v>
      </c>
      <c r="AB57" s="238">
        <v>5</v>
      </c>
      <c r="AC57" s="238">
        <v>98</v>
      </c>
      <c r="AD57" s="238" t="s">
        <v>498</v>
      </c>
      <c r="AE57" s="238" t="s">
        <v>677</v>
      </c>
      <c r="AF57" s="238" t="s">
        <v>1798</v>
      </c>
      <c r="AG57" s="238">
        <v>3</v>
      </c>
      <c r="AH57" s="238">
        <v>2</v>
      </c>
      <c r="AI57" s="238">
        <v>2</v>
      </c>
      <c r="AJ57" s="238">
        <v>1</v>
      </c>
      <c r="AK57" s="238">
        <v>29</v>
      </c>
      <c r="AL57" s="238">
        <v>19</v>
      </c>
      <c r="AM57" s="238" t="s">
        <v>363</v>
      </c>
      <c r="AN57" s="238">
        <v>5</v>
      </c>
      <c r="AO57" s="238">
        <v>3</v>
      </c>
      <c r="AS57" s="238">
        <v>7</v>
      </c>
      <c r="AT57" s="238">
        <v>5</v>
      </c>
      <c r="AU57" s="238">
        <v>55</v>
      </c>
      <c r="AV57" s="238">
        <v>10</v>
      </c>
      <c r="AW57" s="238">
        <v>20</v>
      </c>
      <c r="CT57" s="238">
        <v>400827</v>
      </c>
      <c r="CU57" s="238">
        <v>4962482</v>
      </c>
      <c r="CV57" s="238">
        <v>44.808856800000001</v>
      </c>
      <c r="CW57" s="238">
        <v>-94.2541358</v>
      </c>
      <c r="CX57" s="238" t="s">
        <v>359</v>
      </c>
      <c r="CY57" s="238" t="s">
        <v>1872</v>
      </c>
    </row>
    <row r="58" spans="1:103" x14ac:dyDescent="0.25">
      <c r="A58" s="238">
        <v>863092</v>
      </c>
      <c r="B58" s="238">
        <v>3</v>
      </c>
      <c r="C58" s="238">
        <v>22</v>
      </c>
      <c r="D58" s="238">
        <v>112.74</v>
      </c>
      <c r="E58" s="238">
        <v>43</v>
      </c>
      <c r="G58" s="238" t="s">
        <v>605</v>
      </c>
      <c r="H58" s="238">
        <v>8</v>
      </c>
      <c r="I58" s="238">
        <v>22</v>
      </c>
      <c r="K58" s="238">
        <v>20202516</v>
      </c>
      <c r="L58" s="238">
        <v>203110248</v>
      </c>
      <c r="M58" s="238">
        <v>11</v>
      </c>
      <c r="N58" s="238">
        <v>6</v>
      </c>
      <c r="O58" s="238">
        <v>2020</v>
      </c>
      <c r="P58" s="238" t="s">
        <v>362</v>
      </c>
      <c r="Q58" s="238">
        <v>8</v>
      </c>
      <c r="R58" s="238" t="s">
        <v>196</v>
      </c>
      <c r="S58" s="238">
        <v>4</v>
      </c>
      <c r="T58" s="238">
        <v>0</v>
      </c>
      <c r="U58" s="238">
        <v>2</v>
      </c>
      <c r="V58" s="238">
        <v>12</v>
      </c>
      <c r="W58" s="238">
        <v>10</v>
      </c>
      <c r="X58" s="238">
        <v>10</v>
      </c>
      <c r="Y58" s="238">
        <v>1</v>
      </c>
      <c r="Z58" s="238">
        <v>1</v>
      </c>
      <c r="AB58" s="238">
        <v>1</v>
      </c>
      <c r="AC58" s="238">
        <v>98</v>
      </c>
      <c r="AD58" s="238" t="s">
        <v>1803</v>
      </c>
      <c r="AF58" s="238" t="s">
        <v>1798</v>
      </c>
      <c r="AG58" s="238">
        <v>7</v>
      </c>
      <c r="AH58" s="238">
        <v>2</v>
      </c>
      <c r="AI58" s="238">
        <v>4</v>
      </c>
      <c r="AJ58" s="238">
        <v>2</v>
      </c>
      <c r="AK58" s="238">
        <v>21</v>
      </c>
      <c r="AL58" s="238">
        <v>54</v>
      </c>
      <c r="AM58" s="238" t="s">
        <v>363</v>
      </c>
      <c r="AN58" s="238">
        <v>5</v>
      </c>
      <c r="AO58" s="238">
        <v>90</v>
      </c>
      <c r="AS58" s="238">
        <v>12</v>
      </c>
      <c r="AT58" s="238">
        <v>9</v>
      </c>
      <c r="AU58" s="238">
        <v>60</v>
      </c>
      <c r="AV58" s="238">
        <v>11</v>
      </c>
      <c r="AW58" s="238">
        <v>21</v>
      </c>
      <c r="AX58" s="238">
        <v>2</v>
      </c>
      <c r="AY58" s="238">
        <v>49</v>
      </c>
      <c r="AZ58" s="238">
        <v>2</v>
      </c>
      <c r="BA58" s="238">
        <v>24</v>
      </c>
      <c r="BB58" s="238">
        <v>60</v>
      </c>
      <c r="BC58" s="238" t="s">
        <v>354</v>
      </c>
      <c r="BD58" s="238">
        <v>5</v>
      </c>
      <c r="BE58" s="238">
        <v>65</v>
      </c>
      <c r="BF58" s="238">
        <v>68</v>
      </c>
      <c r="BI58" s="238">
        <v>12</v>
      </c>
      <c r="BJ58" s="238">
        <v>9</v>
      </c>
      <c r="BK58" s="238">
        <v>60</v>
      </c>
      <c r="BL58" s="238">
        <v>11</v>
      </c>
      <c r="BM58" s="238">
        <v>21</v>
      </c>
      <c r="CT58" s="238">
        <v>400821.276775887</v>
      </c>
      <c r="CU58" s="238">
        <v>4962484.8954364602</v>
      </c>
      <c r="CV58" s="238">
        <v>44.808880700000003</v>
      </c>
      <c r="CW58" s="238">
        <v>-94.25420561</v>
      </c>
      <c r="CX58" s="238" t="s">
        <v>359</v>
      </c>
      <c r="CY58" s="238" t="s">
        <v>1873</v>
      </c>
    </row>
    <row r="59" spans="1:103" x14ac:dyDescent="0.25">
      <c r="A59" s="238">
        <v>510023</v>
      </c>
      <c r="B59" s="238">
        <v>3</v>
      </c>
      <c r="C59" s="238">
        <v>22</v>
      </c>
      <c r="D59" s="238">
        <v>113.30200000000001</v>
      </c>
      <c r="E59" s="238">
        <v>43</v>
      </c>
      <c r="G59" s="238" t="s">
        <v>605</v>
      </c>
      <c r="H59" s="238">
        <v>8</v>
      </c>
      <c r="I59" s="238">
        <v>22</v>
      </c>
      <c r="K59" s="238">
        <v>17202695</v>
      </c>
      <c r="M59" s="238">
        <v>10</v>
      </c>
      <c r="N59" s="238">
        <v>19</v>
      </c>
      <c r="O59" s="238">
        <v>2017</v>
      </c>
      <c r="P59" s="238" t="s">
        <v>384</v>
      </c>
      <c r="Q59" s="238">
        <v>20</v>
      </c>
      <c r="R59" s="238" t="s">
        <v>196</v>
      </c>
      <c r="S59" s="238">
        <v>5</v>
      </c>
      <c r="T59" s="238">
        <v>0</v>
      </c>
      <c r="U59" s="238">
        <v>1</v>
      </c>
      <c r="W59" s="238">
        <v>16</v>
      </c>
      <c r="X59" s="238">
        <v>2</v>
      </c>
      <c r="Y59" s="238">
        <v>6</v>
      </c>
      <c r="Z59" s="238">
        <v>1</v>
      </c>
      <c r="AB59" s="238">
        <v>1</v>
      </c>
      <c r="AC59" s="238">
        <v>98</v>
      </c>
      <c r="AD59" s="238" t="s">
        <v>1803</v>
      </c>
      <c r="AF59" s="238" t="s">
        <v>1798</v>
      </c>
      <c r="AG59" s="238">
        <v>4</v>
      </c>
      <c r="AH59" s="238">
        <v>2</v>
      </c>
      <c r="AI59" s="238">
        <v>2</v>
      </c>
      <c r="AJ59" s="238">
        <v>2</v>
      </c>
      <c r="AK59" s="238">
        <v>21</v>
      </c>
      <c r="AL59" s="238">
        <v>18</v>
      </c>
      <c r="AM59" s="238" t="s">
        <v>354</v>
      </c>
      <c r="AN59" s="238">
        <v>5</v>
      </c>
      <c r="AO59" s="238">
        <v>1</v>
      </c>
      <c r="AS59" s="238">
        <v>12</v>
      </c>
      <c r="AT59" s="238">
        <v>9</v>
      </c>
      <c r="AU59" s="238">
        <v>60</v>
      </c>
      <c r="AV59" s="238">
        <v>11</v>
      </c>
      <c r="AW59" s="238">
        <v>21</v>
      </c>
      <c r="CT59" s="238">
        <v>400131.24206248502</v>
      </c>
      <c r="CU59" s="238">
        <v>4963115.66336466</v>
      </c>
      <c r="CV59" s="238">
        <v>44.814461479999999</v>
      </c>
      <c r="CW59" s="238">
        <v>-94.263053540000001</v>
      </c>
      <c r="CX59" s="238" t="s">
        <v>359</v>
      </c>
      <c r="CY59" s="238" t="s">
        <v>1874</v>
      </c>
    </row>
    <row r="60" spans="1:103" x14ac:dyDescent="0.25">
      <c r="A60" s="238">
        <v>10840151</v>
      </c>
      <c r="B60" s="238">
        <v>3</v>
      </c>
      <c r="C60" s="238">
        <v>22</v>
      </c>
      <c r="D60" s="238">
        <v>113.30500000000001</v>
      </c>
      <c r="E60" s="238">
        <v>43</v>
      </c>
      <c r="G60" s="238" t="s">
        <v>605</v>
      </c>
      <c r="H60" s="238">
        <v>8</v>
      </c>
      <c r="I60" s="238">
        <v>22</v>
      </c>
      <c r="K60" s="238">
        <v>12201352</v>
      </c>
      <c r="L60" s="238">
        <v>123460433</v>
      </c>
      <c r="M60" s="238">
        <v>12</v>
      </c>
      <c r="N60" s="238">
        <v>3</v>
      </c>
      <c r="O60" s="238">
        <v>2012</v>
      </c>
      <c r="P60" s="238" t="s">
        <v>361</v>
      </c>
      <c r="Q60" s="238">
        <v>17</v>
      </c>
      <c r="S60" s="238">
        <v>3</v>
      </c>
      <c r="T60" s="238">
        <v>0</v>
      </c>
      <c r="U60" s="238">
        <v>2</v>
      </c>
      <c r="V60" s="238">
        <v>1</v>
      </c>
      <c r="W60" s="238">
        <v>10</v>
      </c>
      <c r="X60" s="238">
        <v>2</v>
      </c>
      <c r="Y60" s="238">
        <v>6</v>
      </c>
      <c r="Z60" s="238">
        <v>2</v>
      </c>
      <c r="AB60" s="238">
        <v>1</v>
      </c>
      <c r="AC60" s="238">
        <v>98</v>
      </c>
      <c r="AD60" s="238" t="s">
        <v>498</v>
      </c>
      <c r="AE60" s="238">
        <v>114</v>
      </c>
      <c r="AF60" s="238" t="s">
        <v>1798</v>
      </c>
      <c r="AG60" s="238">
        <v>7</v>
      </c>
      <c r="AH60" s="238">
        <v>2</v>
      </c>
      <c r="AI60" s="238">
        <v>3</v>
      </c>
      <c r="AJ60" s="238">
        <v>8</v>
      </c>
      <c r="AK60" s="238">
        <v>8</v>
      </c>
      <c r="AL60" s="238">
        <v>44</v>
      </c>
      <c r="AM60" s="238" t="s">
        <v>354</v>
      </c>
      <c r="AN60" s="238">
        <v>5</v>
      </c>
      <c r="AS60" s="238">
        <v>7</v>
      </c>
      <c r="AT60" s="238">
        <v>98</v>
      </c>
      <c r="AU60" s="238">
        <v>55</v>
      </c>
      <c r="AV60" s="238">
        <v>11</v>
      </c>
      <c r="AW60" s="238">
        <v>21</v>
      </c>
      <c r="AX60" s="238">
        <v>2</v>
      </c>
      <c r="AY60" s="238">
        <v>2</v>
      </c>
      <c r="AZ60" s="238">
        <v>8</v>
      </c>
      <c r="BA60" s="238">
        <v>21</v>
      </c>
      <c r="BB60" s="238">
        <v>45</v>
      </c>
      <c r="BC60" s="238" t="s">
        <v>363</v>
      </c>
      <c r="BD60" s="238">
        <v>5</v>
      </c>
      <c r="BE60" s="238">
        <v>15</v>
      </c>
      <c r="BI60" s="238">
        <v>7</v>
      </c>
      <c r="BJ60" s="238">
        <v>98</v>
      </c>
      <c r="BK60" s="238">
        <v>55</v>
      </c>
      <c r="BL60" s="238">
        <v>11</v>
      </c>
      <c r="BM60" s="238">
        <v>21</v>
      </c>
      <c r="CT60" s="238">
        <v>400133</v>
      </c>
      <c r="CU60" s="238">
        <v>4963104</v>
      </c>
      <c r="CV60" s="238">
        <v>44.8143551</v>
      </c>
      <c r="CW60" s="238">
        <v>-94.263025200000001</v>
      </c>
      <c r="CX60" s="238" t="s">
        <v>359</v>
      </c>
      <c r="CY60" s="238" t="s">
        <v>1875</v>
      </c>
    </row>
    <row r="61" spans="1:103" x14ac:dyDescent="0.25">
      <c r="A61" s="238">
        <v>418274</v>
      </c>
      <c r="B61" s="238">
        <v>3</v>
      </c>
      <c r="C61" s="238">
        <v>22</v>
      </c>
      <c r="D61" s="238">
        <v>113.31699999999999</v>
      </c>
      <c r="E61" s="238">
        <v>43</v>
      </c>
      <c r="G61" s="238" t="s">
        <v>605</v>
      </c>
      <c r="H61" s="238">
        <v>8</v>
      </c>
      <c r="I61" s="238">
        <v>22</v>
      </c>
      <c r="K61" s="238">
        <v>17000760</v>
      </c>
      <c r="M61" s="238">
        <v>1</v>
      </c>
      <c r="N61" s="238">
        <v>25</v>
      </c>
      <c r="O61" s="238">
        <v>2017</v>
      </c>
      <c r="P61" s="238" t="s">
        <v>355</v>
      </c>
      <c r="Q61" s="238">
        <v>7</v>
      </c>
      <c r="R61" s="238" t="s">
        <v>419</v>
      </c>
      <c r="S61" s="238">
        <v>4</v>
      </c>
      <c r="T61" s="238">
        <v>0</v>
      </c>
      <c r="U61" s="238">
        <v>1</v>
      </c>
      <c r="W61" s="238">
        <v>83</v>
      </c>
      <c r="X61" s="238">
        <v>2</v>
      </c>
      <c r="Y61" s="238">
        <v>2</v>
      </c>
      <c r="Z61" s="238">
        <v>4</v>
      </c>
      <c r="AA61" s="238">
        <v>7</v>
      </c>
      <c r="AB61" s="238">
        <v>5</v>
      </c>
      <c r="AC61" s="238">
        <v>98</v>
      </c>
      <c r="AD61" s="238" t="s">
        <v>1803</v>
      </c>
      <c r="AF61" s="238" t="s">
        <v>1798</v>
      </c>
      <c r="AG61" s="238">
        <v>3</v>
      </c>
      <c r="AH61" s="238">
        <v>2</v>
      </c>
      <c r="AI61" s="238">
        <v>4</v>
      </c>
      <c r="AJ61" s="238">
        <v>1</v>
      </c>
      <c r="AK61" s="238">
        <v>21</v>
      </c>
      <c r="AL61" s="238">
        <v>20</v>
      </c>
      <c r="AM61" s="238" t="s">
        <v>354</v>
      </c>
      <c r="AN61" s="238">
        <v>5</v>
      </c>
      <c r="AO61" s="238">
        <v>1</v>
      </c>
      <c r="AS61" s="238">
        <v>12</v>
      </c>
      <c r="AT61" s="238">
        <v>9</v>
      </c>
      <c r="AV61" s="238">
        <v>13</v>
      </c>
      <c r="AW61" s="238">
        <v>21</v>
      </c>
      <c r="CT61" s="238">
        <v>400109.60839852202</v>
      </c>
      <c r="CU61" s="238">
        <v>4963129.3998451801</v>
      </c>
      <c r="CV61" s="238">
        <v>44.814582080000001</v>
      </c>
      <c r="CW61" s="238">
        <v>-94.263329780000007</v>
      </c>
      <c r="CX61" s="238" t="s">
        <v>359</v>
      </c>
      <c r="CY61" s="238" t="s">
        <v>1876</v>
      </c>
    </row>
    <row r="62" spans="1:103" x14ac:dyDescent="0.25">
      <c r="A62" s="238">
        <v>10824628</v>
      </c>
      <c r="B62" s="238">
        <v>3</v>
      </c>
      <c r="C62" s="238">
        <v>22</v>
      </c>
      <c r="D62" s="238">
        <v>113.417</v>
      </c>
      <c r="E62" s="238">
        <v>43</v>
      </c>
      <c r="G62" s="238" t="s">
        <v>605</v>
      </c>
      <c r="H62" s="238">
        <v>8</v>
      </c>
      <c r="I62" s="238">
        <v>22</v>
      </c>
      <c r="L62" s="238">
        <v>122220048</v>
      </c>
      <c r="M62" s="238">
        <v>7</v>
      </c>
      <c r="N62" s="238">
        <v>6</v>
      </c>
      <c r="O62" s="238">
        <v>2012</v>
      </c>
      <c r="P62" s="238" t="s">
        <v>362</v>
      </c>
      <c r="Q62" s="238">
        <v>15</v>
      </c>
      <c r="S62" s="238">
        <v>4</v>
      </c>
      <c r="T62" s="238">
        <v>0</v>
      </c>
      <c r="U62" s="238">
        <v>1</v>
      </c>
      <c r="V62" s="238">
        <v>8</v>
      </c>
      <c r="W62" s="238">
        <v>16</v>
      </c>
      <c r="Y62" s="238">
        <v>1</v>
      </c>
      <c r="Z62" s="238">
        <v>1</v>
      </c>
      <c r="AB62" s="238">
        <v>1</v>
      </c>
      <c r="AC62" s="238">
        <v>98</v>
      </c>
      <c r="AF62" s="238" t="s">
        <v>1798</v>
      </c>
      <c r="AG62" s="238">
        <v>4</v>
      </c>
      <c r="AH62" s="238">
        <v>2</v>
      </c>
      <c r="AI62" s="238">
        <v>2</v>
      </c>
      <c r="AJ62" s="238">
        <v>2</v>
      </c>
      <c r="AK62" s="238">
        <v>29</v>
      </c>
      <c r="AL62" s="238">
        <v>27</v>
      </c>
      <c r="AM62" s="238" t="s">
        <v>363</v>
      </c>
      <c r="AT62" s="238">
        <v>98</v>
      </c>
      <c r="AU62" s="238">
        <v>55</v>
      </c>
      <c r="CT62" s="238">
        <v>400012</v>
      </c>
      <c r="CU62" s="238">
        <v>4963236</v>
      </c>
      <c r="CV62" s="238">
        <v>44.815528800000003</v>
      </c>
      <c r="CW62" s="238">
        <v>-94.264586899999998</v>
      </c>
      <c r="CX62" s="238" t="s">
        <v>359</v>
      </c>
    </row>
    <row r="63" spans="1:103" x14ac:dyDescent="0.25">
      <c r="A63" s="238">
        <v>10822021</v>
      </c>
      <c r="B63" s="238">
        <v>3</v>
      </c>
      <c r="C63" s="238">
        <v>22</v>
      </c>
      <c r="D63" s="238">
        <v>113.498</v>
      </c>
      <c r="E63" s="238">
        <v>43</v>
      </c>
      <c r="G63" s="238" t="s">
        <v>605</v>
      </c>
      <c r="H63" s="238">
        <v>8</v>
      </c>
      <c r="I63" s="238">
        <v>22</v>
      </c>
      <c r="L63" s="238">
        <v>121910121</v>
      </c>
      <c r="M63" s="238">
        <v>6</v>
      </c>
      <c r="N63" s="238">
        <v>3</v>
      </c>
      <c r="O63" s="238">
        <v>2012</v>
      </c>
      <c r="P63" s="238" t="s">
        <v>366</v>
      </c>
      <c r="Q63" s="238">
        <v>21</v>
      </c>
      <c r="S63" s="238">
        <v>5</v>
      </c>
      <c r="T63" s="238">
        <v>0</v>
      </c>
      <c r="U63" s="238">
        <v>1</v>
      </c>
      <c r="V63" s="238">
        <v>8</v>
      </c>
      <c r="W63" s="238">
        <v>16</v>
      </c>
      <c r="Y63" s="238">
        <v>6</v>
      </c>
      <c r="Z63" s="238">
        <v>1</v>
      </c>
      <c r="AB63" s="238">
        <v>1</v>
      </c>
      <c r="AC63" s="238">
        <v>98</v>
      </c>
      <c r="AF63" s="238" t="s">
        <v>1798</v>
      </c>
      <c r="AG63" s="238">
        <v>4</v>
      </c>
      <c r="AH63" s="238">
        <v>2</v>
      </c>
      <c r="AI63" s="238">
        <v>2</v>
      </c>
      <c r="AJ63" s="238">
        <v>8</v>
      </c>
      <c r="AK63" s="238">
        <v>21</v>
      </c>
      <c r="AL63" s="238">
        <v>61</v>
      </c>
      <c r="AM63" s="238" t="s">
        <v>363</v>
      </c>
      <c r="AT63" s="238">
        <v>98</v>
      </c>
      <c r="AU63" s="238">
        <v>55</v>
      </c>
      <c r="CT63" s="238">
        <v>399933</v>
      </c>
      <c r="CU63" s="238">
        <v>4963341</v>
      </c>
      <c r="CV63" s="238">
        <v>44.816461099999998</v>
      </c>
      <c r="CW63" s="238">
        <v>-94.265600399999997</v>
      </c>
      <c r="CX63" s="238" t="s">
        <v>359</v>
      </c>
    </row>
    <row r="64" spans="1:103" x14ac:dyDescent="0.25">
      <c r="A64" s="238">
        <v>800782</v>
      </c>
      <c r="B64" s="238">
        <v>3</v>
      </c>
      <c r="C64" s="238">
        <v>22</v>
      </c>
      <c r="D64" s="238">
        <v>113.57599999999999</v>
      </c>
      <c r="E64" s="238">
        <v>43</v>
      </c>
      <c r="G64" s="238" t="s">
        <v>605</v>
      </c>
      <c r="H64" s="238">
        <v>8</v>
      </c>
      <c r="I64" s="238">
        <v>22</v>
      </c>
      <c r="K64" s="238">
        <v>20001684</v>
      </c>
      <c r="L64" s="238">
        <v>200560126</v>
      </c>
      <c r="M64" s="238">
        <v>2</v>
      </c>
      <c r="N64" s="238">
        <v>22</v>
      </c>
      <c r="O64" s="238">
        <v>2020</v>
      </c>
      <c r="P64" s="238" t="s">
        <v>364</v>
      </c>
      <c r="Q64" s="238">
        <v>0</v>
      </c>
      <c r="R64" s="238" t="s">
        <v>419</v>
      </c>
      <c r="S64" s="238">
        <v>5</v>
      </c>
      <c r="T64" s="238">
        <v>0</v>
      </c>
      <c r="U64" s="238">
        <v>1</v>
      </c>
      <c r="W64" s="238">
        <v>48</v>
      </c>
      <c r="X64" s="238">
        <v>2</v>
      </c>
      <c r="Y64" s="238">
        <v>6</v>
      </c>
      <c r="Z64" s="238">
        <v>6</v>
      </c>
      <c r="AB64" s="238">
        <v>1</v>
      </c>
      <c r="AC64" s="238">
        <v>98</v>
      </c>
      <c r="AD64" s="238" t="s">
        <v>1803</v>
      </c>
      <c r="AF64" s="238" t="s">
        <v>1798</v>
      </c>
      <c r="AG64" s="238">
        <v>3</v>
      </c>
      <c r="AH64" s="238">
        <v>2</v>
      </c>
      <c r="AI64" s="238">
        <v>2</v>
      </c>
      <c r="AJ64" s="238">
        <v>1</v>
      </c>
      <c r="AK64" s="238">
        <v>21</v>
      </c>
      <c r="AL64" s="238">
        <v>28</v>
      </c>
      <c r="AM64" s="238" t="s">
        <v>363</v>
      </c>
      <c r="AN64" s="238">
        <v>10</v>
      </c>
      <c r="AO64" s="238">
        <v>68</v>
      </c>
      <c r="AP64" s="238">
        <v>62</v>
      </c>
      <c r="AS64" s="238">
        <v>12</v>
      </c>
      <c r="AT64" s="238">
        <v>9</v>
      </c>
      <c r="AU64" s="238">
        <v>60</v>
      </c>
      <c r="AV64" s="238">
        <v>13</v>
      </c>
      <c r="AW64" s="238">
        <v>21</v>
      </c>
      <c r="CT64" s="238">
        <v>399864.49694314599</v>
      </c>
      <c r="CU64" s="238">
        <v>4963426.25564007</v>
      </c>
      <c r="CV64" s="238">
        <v>44.817219459999997</v>
      </c>
      <c r="CW64" s="238">
        <v>-94.266487470000001</v>
      </c>
      <c r="CX64" s="238" t="s">
        <v>359</v>
      </c>
      <c r="CY64" s="238" t="s">
        <v>1877</v>
      </c>
    </row>
    <row r="65" spans="1:103" x14ac:dyDescent="0.25">
      <c r="A65" s="238">
        <v>508410</v>
      </c>
      <c r="B65" s="238">
        <v>3</v>
      </c>
      <c r="C65" s="238">
        <v>22</v>
      </c>
      <c r="D65" s="238">
        <v>113.758</v>
      </c>
      <c r="E65" s="238">
        <v>43</v>
      </c>
      <c r="G65" s="238" t="s">
        <v>605</v>
      </c>
      <c r="H65" s="238">
        <v>8</v>
      </c>
      <c r="I65" s="238">
        <v>22</v>
      </c>
      <c r="K65" s="238">
        <v>17202605</v>
      </c>
      <c r="M65" s="238">
        <v>10</v>
      </c>
      <c r="N65" s="238">
        <v>10</v>
      </c>
      <c r="O65" s="238">
        <v>2017</v>
      </c>
      <c r="P65" s="238" t="s">
        <v>368</v>
      </c>
      <c r="Q65" s="238">
        <v>17</v>
      </c>
      <c r="R65" s="238">
        <v>98</v>
      </c>
      <c r="S65" s="238">
        <v>5</v>
      </c>
      <c r="T65" s="238">
        <v>0</v>
      </c>
      <c r="U65" s="238">
        <v>2</v>
      </c>
      <c r="V65" s="238">
        <v>12</v>
      </c>
      <c r="W65" s="238">
        <v>10</v>
      </c>
      <c r="X65" s="238">
        <v>3</v>
      </c>
      <c r="Y65" s="238">
        <v>1</v>
      </c>
      <c r="Z65" s="238">
        <v>2</v>
      </c>
      <c r="AB65" s="238">
        <v>1</v>
      </c>
      <c r="AC65" s="238">
        <v>98</v>
      </c>
      <c r="AD65" s="238" t="s">
        <v>1803</v>
      </c>
      <c r="AF65" s="238" t="s">
        <v>1798</v>
      </c>
      <c r="AG65" s="238">
        <v>7</v>
      </c>
      <c r="AH65" s="238">
        <v>2</v>
      </c>
      <c r="AI65" s="238">
        <v>3</v>
      </c>
      <c r="AJ65" s="238">
        <v>2</v>
      </c>
      <c r="AK65" s="238">
        <v>21</v>
      </c>
      <c r="AL65" s="238">
        <v>48</v>
      </c>
      <c r="AM65" s="238" t="s">
        <v>354</v>
      </c>
      <c r="AN65" s="238">
        <v>5</v>
      </c>
      <c r="AO65" s="238">
        <v>74</v>
      </c>
      <c r="AS65" s="238">
        <v>12</v>
      </c>
      <c r="AT65" s="238">
        <v>98</v>
      </c>
      <c r="AU65" s="238">
        <v>60</v>
      </c>
      <c r="AV65" s="238">
        <v>11</v>
      </c>
      <c r="AW65" s="238">
        <v>21</v>
      </c>
      <c r="AX65" s="238">
        <v>2</v>
      </c>
      <c r="AY65" s="238">
        <v>2</v>
      </c>
      <c r="AZ65" s="238">
        <v>2</v>
      </c>
      <c r="BA65" s="238">
        <v>34</v>
      </c>
      <c r="BB65" s="238">
        <v>18</v>
      </c>
      <c r="BC65" s="238" t="s">
        <v>354</v>
      </c>
      <c r="BD65" s="238">
        <v>5</v>
      </c>
      <c r="BE65" s="238">
        <v>1</v>
      </c>
      <c r="BI65" s="238">
        <v>12</v>
      </c>
      <c r="BJ65" s="238">
        <v>98</v>
      </c>
      <c r="BK65" s="238">
        <v>60</v>
      </c>
      <c r="BL65" s="238">
        <v>11</v>
      </c>
      <c r="BM65" s="238">
        <v>21</v>
      </c>
      <c r="CT65" s="238">
        <v>399712.14122428303</v>
      </c>
      <c r="CU65" s="238">
        <v>4963712.5645584604</v>
      </c>
      <c r="CV65" s="238">
        <v>44.819774860000003</v>
      </c>
      <c r="CW65" s="238">
        <v>-94.268470460000003</v>
      </c>
      <c r="CX65" s="238" t="s">
        <v>359</v>
      </c>
      <c r="CY65" s="238" t="s">
        <v>1878</v>
      </c>
    </row>
    <row r="66" spans="1:103" x14ac:dyDescent="0.25">
      <c r="A66" s="238">
        <v>518567</v>
      </c>
      <c r="B66" s="238">
        <v>3</v>
      </c>
      <c r="C66" s="238">
        <v>22</v>
      </c>
      <c r="D66" s="238">
        <v>113.85899999999999</v>
      </c>
      <c r="E66" s="238">
        <v>43</v>
      </c>
      <c r="G66" s="238" t="s">
        <v>605</v>
      </c>
      <c r="H66" s="238">
        <v>8</v>
      </c>
      <c r="I66" s="238">
        <v>22</v>
      </c>
      <c r="K66" s="238">
        <v>17002845</v>
      </c>
      <c r="M66" s="238">
        <v>11</v>
      </c>
      <c r="N66" s="238">
        <v>14</v>
      </c>
      <c r="O66" s="238">
        <v>2017</v>
      </c>
      <c r="P66" s="238" t="s">
        <v>368</v>
      </c>
      <c r="Q66" s="238">
        <v>1</v>
      </c>
      <c r="S66" s="238">
        <v>5</v>
      </c>
      <c r="T66" s="238">
        <v>0</v>
      </c>
      <c r="U66" s="238">
        <v>1</v>
      </c>
      <c r="W66" s="238">
        <v>16</v>
      </c>
      <c r="X66" s="238">
        <v>2</v>
      </c>
      <c r="Y66" s="238">
        <v>6</v>
      </c>
      <c r="Z66" s="238">
        <v>1</v>
      </c>
      <c r="AB66" s="238">
        <v>1</v>
      </c>
      <c r="AC66" s="238">
        <v>98</v>
      </c>
      <c r="AD66" s="238" t="s">
        <v>1803</v>
      </c>
      <c r="AF66" s="238" t="s">
        <v>1798</v>
      </c>
      <c r="AG66" s="238">
        <v>4</v>
      </c>
      <c r="AH66" s="238">
        <v>2</v>
      </c>
      <c r="AI66" s="238">
        <v>4</v>
      </c>
      <c r="AJ66" s="238">
        <v>4</v>
      </c>
      <c r="AK66" s="238">
        <v>21</v>
      </c>
      <c r="AL66" s="238">
        <v>47</v>
      </c>
      <c r="AM66" s="238" t="s">
        <v>354</v>
      </c>
      <c r="AN66" s="238">
        <v>5</v>
      </c>
      <c r="AO66" s="238">
        <v>1</v>
      </c>
      <c r="AS66" s="238">
        <v>12</v>
      </c>
      <c r="AT66" s="238">
        <v>9</v>
      </c>
      <c r="AU66" s="238">
        <v>55</v>
      </c>
      <c r="AV66" s="238">
        <v>11</v>
      </c>
      <c r="AW66" s="238">
        <v>21</v>
      </c>
      <c r="CT66" s="238">
        <v>399639.54766593</v>
      </c>
      <c r="CU66" s="238">
        <v>4963858.9127262402</v>
      </c>
      <c r="CV66" s="238">
        <v>44.821081790000001</v>
      </c>
      <c r="CW66" s="238">
        <v>-94.269417329999996</v>
      </c>
      <c r="CX66" s="238" t="s">
        <v>359</v>
      </c>
      <c r="CY66" s="238" t="s">
        <v>1879</v>
      </c>
    </row>
    <row r="67" spans="1:103" x14ac:dyDescent="0.25">
      <c r="A67" s="238">
        <v>10730947</v>
      </c>
      <c r="B67" s="238">
        <v>3</v>
      </c>
      <c r="C67" s="238">
        <v>22</v>
      </c>
      <c r="D67" s="238">
        <v>114.13</v>
      </c>
      <c r="E67" s="238">
        <v>43</v>
      </c>
      <c r="G67" s="238" t="s">
        <v>605</v>
      </c>
      <c r="H67" s="238">
        <v>8</v>
      </c>
      <c r="I67" s="238">
        <v>22</v>
      </c>
      <c r="K67" s="238">
        <v>11200406</v>
      </c>
      <c r="L67" s="238">
        <v>110660345</v>
      </c>
      <c r="M67" s="238">
        <v>2</v>
      </c>
      <c r="N67" s="238">
        <v>23</v>
      </c>
      <c r="O67" s="238">
        <v>2011</v>
      </c>
      <c r="P67" s="238" t="s">
        <v>355</v>
      </c>
      <c r="Q67" s="238">
        <v>12</v>
      </c>
      <c r="S67" s="238">
        <v>5</v>
      </c>
      <c r="T67" s="238">
        <v>0</v>
      </c>
      <c r="U67" s="238">
        <v>1</v>
      </c>
      <c r="V67" s="238">
        <v>4</v>
      </c>
      <c r="W67" s="238">
        <v>69</v>
      </c>
      <c r="X67" s="238">
        <v>2</v>
      </c>
      <c r="Y67" s="238">
        <v>1</v>
      </c>
      <c r="Z67" s="238">
        <v>1</v>
      </c>
      <c r="AB67" s="238">
        <v>1</v>
      </c>
      <c r="AC67" s="238">
        <v>98</v>
      </c>
      <c r="AD67" s="238" t="s">
        <v>498</v>
      </c>
      <c r="AE67" s="238" t="s">
        <v>1880</v>
      </c>
      <c r="AF67" s="238" t="s">
        <v>1798</v>
      </c>
      <c r="AG67" s="238">
        <v>3</v>
      </c>
      <c r="AH67" s="238">
        <v>2</v>
      </c>
      <c r="AI67" s="238">
        <v>2</v>
      </c>
      <c r="AJ67" s="238">
        <v>2</v>
      </c>
      <c r="AK67" s="238">
        <v>22</v>
      </c>
      <c r="AL67" s="238">
        <v>20</v>
      </c>
      <c r="AM67" s="238" t="s">
        <v>354</v>
      </c>
      <c r="AN67" s="238">
        <v>90</v>
      </c>
      <c r="AO67" s="238">
        <v>21</v>
      </c>
      <c r="AS67" s="238">
        <v>7</v>
      </c>
      <c r="AT67" s="238">
        <v>98</v>
      </c>
      <c r="AU67" s="238">
        <v>55</v>
      </c>
      <c r="AV67" s="238">
        <v>11</v>
      </c>
      <c r="AW67" s="238">
        <v>21</v>
      </c>
      <c r="CT67" s="238">
        <v>399443</v>
      </c>
      <c r="CU67" s="238">
        <v>4964231</v>
      </c>
      <c r="CV67" s="238">
        <v>44.824404100000002</v>
      </c>
      <c r="CW67" s="238">
        <v>-94.2719807</v>
      </c>
      <c r="CX67" s="238" t="s">
        <v>359</v>
      </c>
      <c r="CY67" s="238" t="s">
        <v>1881</v>
      </c>
    </row>
    <row r="68" spans="1:103" x14ac:dyDescent="0.25">
      <c r="A68" s="238">
        <v>783540</v>
      </c>
      <c r="B68" s="238">
        <v>3</v>
      </c>
      <c r="C68" s="238">
        <v>22</v>
      </c>
      <c r="D68" s="238">
        <v>114.254</v>
      </c>
      <c r="E68" s="238">
        <v>43</v>
      </c>
      <c r="F68" s="238" t="s">
        <v>1882</v>
      </c>
      <c r="H68" s="238">
        <v>8</v>
      </c>
      <c r="I68" s="238">
        <v>22</v>
      </c>
      <c r="K68" s="238">
        <v>20000813</v>
      </c>
      <c r="L68" s="238">
        <v>200260029</v>
      </c>
      <c r="M68" s="238">
        <v>1</v>
      </c>
      <c r="N68" s="238">
        <v>26</v>
      </c>
      <c r="O68" s="238">
        <v>2020</v>
      </c>
      <c r="P68" s="238" t="s">
        <v>366</v>
      </c>
      <c r="Q68" s="238">
        <v>12</v>
      </c>
      <c r="R68" s="238">
        <v>98</v>
      </c>
      <c r="S68" s="238">
        <v>5</v>
      </c>
      <c r="T68" s="238">
        <v>0</v>
      </c>
      <c r="U68" s="238">
        <v>2</v>
      </c>
      <c r="V68" s="238">
        <v>5</v>
      </c>
      <c r="W68" s="238">
        <v>10</v>
      </c>
      <c r="X68" s="238">
        <v>2</v>
      </c>
      <c r="Y68" s="238">
        <v>1</v>
      </c>
      <c r="Z68" s="238">
        <v>1</v>
      </c>
      <c r="AB68" s="238">
        <v>1</v>
      </c>
      <c r="AC68" s="238">
        <v>98</v>
      </c>
      <c r="AD68" s="238" t="s">
        <v>1803</v>
      </c>
      <c r="AF68" s="238" t="s">
        <v>1798</v>
      </c>
      <c r="AG68" s="238">
        <v>10</v>
      </c>
      <c r="AH68" s="238">
        <v>2</v>
      </c>
      <c r="AI68" s="238">
        <v>2</v>
      </c>
      <c r="AJ68" s="238">
        <v>3</v>
      </c>
      <c r="AK68" s="238">
        <v>31</v>
      </c>
      <c r="AL68" s="238">
        <v>24</v>
      </c>
      <c r="AM68" s="238" t="s">
        <v>363</v>
      </c>
      <c r="AN68" s="238">
        <v>5</v>
      </c>
      <c r="AO68" s="238">
        <v>2</v>
      </c>
      <c r="AS68" s="238">
        <v>12</v>
      </c>
      <c r="AT68" s="238">
        <v>9</v>
      </c>
      <c r="AU68" s="238">
        <v>30</v>
      </c>
      <c r="AV68" s="238">
        <v>11</v>
      </c>
      <c r="AW68" s="238">
        <v>21</v>
      </c>
      <c r="AX68" s="238">
        <v>2</v>
      </c>
      <c r="AY68" s="238">
        <v>2</v>
      </c>
      <c r="AZ68" s="238">
        <v>2</v>
      </c>
      <c r="BA68" s="238">
        <v>21</v>
      </c>
      <c r="BB68" s="238">
        <v>22</v>
      </c>
      <c r="BC68" s="238" t="s">
        <v>363</v>
      </c>
      <c r="BD68" s="238">
        <v>5</v>
      </c>
      <c r="BE68" s="238">
        <v>1</v>
      </c>
      <c r="BI68" s="238">
        <v>12</v>
      </c>
      <c r="BJ68" s="238">
        <v>9</v>
      </c>
      <c r="BK68" s="238">
        <v>30</v>
      </c>
      <c r="BL68" s="238">
        <v>11</v>
      </c>
      <c r="BM68" s="238">
        <v>21</v>
      </c>
      <c r="CT68" s="238">
        <v>399352.02228883002</v>
      </c>
      <c r="CU68" s="238">
        <v>4964389.91495784</v>
      </c>
      <c r="CV68" s="238">
        <v>44.825820319999998</v>
      </c>
      <c r="CW68" s="238">
        <v>-94.273158420000001</v>
      </c>
      <c r="CX68" s="238" t="s">
        <v>359</v>
      </c>
      <c r="CY68" s="238" t="s">
        <v>1883</v>
      </c>
    </row>
    <row r="69" spans="1:103" x14ac:dyDescent="0.25">
      <c r="A69" s="238">
        <v>352658</v>
      </c>
      <c r="B69" s="238">
        <v>3</v>
      </c>
      <c r="C69" s="238">
        <v>22</v>
      </c>
      <c r="D69" s="238">
        <v>114.379</v>
      </c>
      <c r="E69" s="238">
        <v>43</v>
      </c>
      <c r="F69" s="238" t="s">
        <v>1882</v>
      </c>
      <c r="H69" s="238">
        <v>8</v>
      </c>
      <c r="I69" s="238">
        <v>22</v>
      </c>
      <c r="K69" s="238">
        <v>16201044</v>
      </c>
      <c r="M69" s="238">
        <v>5</v>
      </c>
      <c r="N69" s="238">
        <v>29</v>
      </c>
      <c r="O69" s="238">
        <v>2016</v>
      </c>
      <c r="P69" s="238" t="s">
        <v>366</v>
      </c>
      <c r="Q69" s="238">
        <v>19</v>
      </c>
      <c r="R69" s="238" t="s">
        <v>196</v>
      </c>
      <c r="S69" s="238">
        <v>5</v>
      </c>
      <c r="T69" s="238">
        <v>0</v>
      </c>
      <c r="U69" s="238">
        <v>2</v>
      </c>
      <c r="V69" s="238">
        <v>12</v>
      </c>
      <c r="W69" s="238">
        <v>10</v>
      </c>
      <c r="X69" s="238">
        <v>10</v>
      </c>
      <c r="Y69" s="238">
        <v>3</v>
      </c>
      <c r="Z69" s="238">
        <v>1</v>
      </c>
      <c r="AB69" s="238">
        <v>1</v>
      </c>
      <c r="AC69" s="238">
        <v>98</v>
      </c>
      <c r="AD69" s="238" t="s">
        <v>1803</v>
      </c>
      <c r="AF69" s="238" t="s">
        <v>1798</v>
      </c>
      <c r="AG69" s="238">
        <v>7</v>
      </c>
      <c r="AH69" s="238">
        <v>2</v>
      </c>
      <c r="AI69" s="238">
        <v>2</v>
      </c>
      <c r="AJ69" s="238">
        <v>2</v>
      </c>
      <c r="AK69" s="238">
        <v>21</v>
      </c>
      <c r="AL69" s="238">
        <v>32</v>
      </c>
      <c r="AM69" s="238" t="s">
        <v>363</v>
      </c>
      <c r="AN69" s="238">
        <v>5</v>
      </c>
      <c r="AO69" s="238">
        <v>90</v>
      </c>
      <c r="AS69" s="238">
        <v>12</v>
      </c>
      <c r="AT69" s="238">
        <v>9</v>
      </c>
      <c r="AU69" s="238">
        <v>30</v>
      </c>
      <c r="AV69" s="238">
        <v>11</v>
      </c>
      <c r="AW69" s="238">
        <v>21</v>
      </c>
      <c r="AX69" s="238">
        <v>2</v>
      </c>
      <c r="AY69" s="238">
        <v>3</v>
      </c>
      <c r="AZ69" s="238">
        <v>2</v>
      </c>
      <c r="BA69" s="238">
        <v>26</v>
      </c>
      <c r="BB69" s="238">
        <v>34</v>
      </c>
      <c r="BC69" s="238" t="s">
        <v>363</v>
      </c>
      <c r="BD69" s="238">
        <v>5</v>
      </c>
      <c r="BE69" s="238">
        <v>1</v>
      </c>
      <c r="BI69" s="238">
        <v>12</v>
      </c>
      <c r="BJ69" s="238">
        <v>9</v>
      </c>
      <c r="BK69" s="238">
        <v>30</v>
      </c>
      <c r="BL69" s="238">
        <v>11</v>
      </c>
      <c r="BM69" s="238">
        <v>21</v>
      </c>
      <c r="CT69" s="238">
        <v>399233.77360088099</v>
      </c>
      <c r="CU69" s="238">
        <v>4964590.9829819696</v>
      </c>
      <c r="CV69" s="238">
        <v>44.827613239999998</v>
      </c>
      <c r="CW69" s="238">
        <v>-94.274693729999996</v>
      </c>
      <c r="CX69" s="238" t="s">
        <v>359</v>
      </c>
      <c r="CY69" s="238" t="s">
        <v>1884</v>
      </c>
    </row>
    <row r="70" spans="1:103" x14ac:dyDescent="0.25">
      <c r="A70" s="238">
        <v>810268</v>
      </c>
      <c r="B70" s="238">
        <v>3</v>
      </c>
      <c r="C70" s="238">
        <v>22</v>
      </c>
      <c r="D70" s="238">
        <v>114.395</v>
      </c>
      <c r="E70" s="238">
        <v>43</v>
      </c>
      <c r="F70" s="238" t="s">
        <v>1882</v>
      </c>
      <c r="H70" s="238">
        <v>8</v>
      </c>
      <c r="I70" s="238">
        <v>22</v>
      </c>
      <c r="K70" s="238">
        <v>20201167</v>
      </c>
      <c r="L70" s="238">
        <v>201350094</v>
      </c>
      <c r="M70" s="238">
        <v>5</v>
      </c>
      <c r="N70" s="238">
        <v>14</v>
      </c>
      <c r="O70" s="238">
        <v>2020</v>
      </c>
      <c r="P70" s="238" t="s">
        <v>384</v>
      </c>
      <c r="Q70" s="238">
        <v>5</v>
      </c>
      <c r="R70" s="238">
        <v>98</v>
      </c>
      <c r="S70" s="238">
        <v>4</v>
      </c>
      <c r="T70" s="238">
        <v>0</v>
      </c>
      <c r="U70" s="238">
        <v>2</v>
      </c>
      <c r="V70" s="238">
        <v>11</v>
      </c>
      <c r="W70" s="238">
        <v>10</v>
      </c>
      <c r="X70" s="238">
        <v>2</v>
      </c>
      <c r="Y70" s="238">
        <v>2</v>
      </c>
      <c r="Z70" s="238">
        <v>2</v>
      </c>
      <c r="AB70" s="238">
        <v>2</v>
      </c>
      <c r="AC70" s="238">
        <v>98</v>
      </c>
      <c r="AD70" s="238" t="s">
        <v>1803</v>
      </c>
      <c r="AF70" s="238" t="s">
        <v>1798</v>
      </c>
      <c r="AG70" s="238">
        <v>6</v>
      </c>
      <c r="AH70" s="238">
        <v>2</v>
      </c>
      <c r="AI70" s="238">
        <v>4</v>
      </c>
      <c r="AJ70" s="238">
        <v>2</v>
      </c>
      <c r="AK70" s="238">
        <v>21</v>
      </c>
      <c r="AL70" s="238">
        <v>25</v>
      </c>
      <c r="AM70" s="238" t="s">
        <v>354</v>
      </c>
      <c r="AN70" s="238">
        <v>9</v>
      </c>
      <c r="AO70" s="238">
        <v>70</v>
      </c>
      <c r="AS70" s="238">
        <v>12</v>
      </c>
      <c r="AT70" s="238">
        <v>98</v>
      </c>
      <c r="AU70" s="238">
        <v>30</v>
      </c>
      <c r="AV70" s="238">
        <v>11</v>
      </c>
      <c r="AW70" s="238">
        <v>21</v>
      </c>
      <c r="AX70" s="238">
        <v>2</v>
      </c>
      <c r="AY70" s="238">
        <v>49</v>
      </c>
      <c r="AZ70" s="238">
        <v>2</v>
      </c>
      <c r="BA70" s="238">
        <v>21</v>
      </c>
      <c r="BB70" s="238">
        <v>47</v>
      </c>
      <c r="BC70" s="238" t="s">
        <v>354</v>
      </c>
      <c r="BD70" s="238">
        <v>5</v>
      </c>
      <c r="BE70" s="238">
        <v>1</v>
      </c>
      <c r="BI70" s="238">
        <v>12</v>
      </c>
      <c r="BJ70" s="238">
        <v>98</v>
      </c>
      <c r="BK70" s="238">
        <v>30</v>
      </c>
      <c r="BL70" s="238">
        <v>11</v>
      </c>
      <c r="BM70" s="238">
        <v>21</v>
      </c>
      <c r="CT70" s="238">
        <v>399233.77360088099</v>
      </c>
      <c r="CU70" s="238">
        <v>4964584.6329692705</v>
      </c>
      <c r="CV70" s="238">
        <v>44.827556090000002</v>
      </c>
      <c r="CW70" s="238">
        <v>-94.274692470000005</v>
      </c>
      <c r="CX70" s="238" t="s">
        <v>359</v>
      </c>
      <c r="CY70" s="238" t="s">
        <v>1885</v>
      </c>
    </row>
    <row r="71" spans="1:103" x14ac:dyDescent="0.25">
      <c r="A71" s="238">
        <v>502531</v>
      </c>
      <c r="B71" s="238">
        <v>3</v>
      </c>
      <c r="C71" s="238">
        <v>22</v>
      </c>
      <c r="D71" s="238">
        <v>114.401</v>
      </c>
      <c r="E71" s="238">
        <v>43</v>
      </c>
      <c r="F71" s="238" t="s">
        <v>1882</v>
      </c>
      <c r="H71" s="238">
        <v>8</v>
      </c>
      <c r="I71" s="238">
        <v>22</v>
      </c>
      <c r="K71" s="238">
        <v>17202397</v>
      </c>
      <c r="M71" s="238">
        <v>9</v>
      </c>
      <c r="N71" s="238">
        <v>20</v>
      </c>
      <c r="O71" s="238">
        <v>2017</v>
      </c>
      <c r="P71" s="238" t="s">
        <v>355</v>
      </c>
      <c r="Q71" s="238">
        <v>6</v>
      </c>
      <c r="R71" s="238">
        <v>98</v>
      </c>
      <c r="S71" s="238">
        <v>5</v>
      </c>
      <c r="T71" s="238">
        <v>0</v>
      </c>
      <c r="U71" s="238">
        <v>2</v>
      </c>
      <c r="V71" s="238">
        <v>5</v>
      </c>
      <c r="W71" s="238">
        <v>10</v>
      </c>
      <c r="X71" s="238">
        <v>3</v>
      </c>
      <c r="Y71" s="238">
        <v>4</v>
      </c>
      <c r="Z71" s="238">
        <v>2</v>
      </c>
      <c r="AB71" s="238">
        <v>2</v>
      </c>
      <c r="AC71" s="238">
        <v>98</v>
      </c>
      <c r="AD71" s="238" t="s">
        <v>1803</v>
      </c>
      <c r="AE71" s="238" t="s">
        <v>632</v>
      </c>
      <c r="AF71" s="238" t="s">
        <v>1798</v>
      </c>
      <c r="AG71" s="238">
        <v>10</v>
      </c>
      <c r="AH71" s="238">
        <v>2</v>
      </c>
      <c r="AI71" s="238">
        <v>2</v>
      </c>
      <c r="AJ71" s="238">
        <v>1</v>
      </c>
      <c r="AK71" s="238">
        <v>21</v>
      </c>
      <c r="AL71" s="238">
        <v>58</v>
      </c>
      <c r="AM71" s="238" t="s">
        <v>363</v>
      </c>
      <c r="AN71" s="238">
        <v>5</v>
      </c>
      <c r="AO71" s="238">
        <v>2</v>
      </c>
      <c r="AS71" s="238">
        <v>12</v>
      </c>
      <c r="AT71" s="238">
        <v>23</v>
      </c>
      <c r="AU71" s="238">
        <v>30</v>
      </c>
      <c r="AV71" s="238">
        <v>11</v>
      </c>
      <c r="AW71" s="238">
        <v>21</v>
      </c>
      <c r="AX71" s="238">
        <v>2</v>
      </c>
      <c r="AY71" s="238">
        <v>4</v>
      </c>
      <c r="AZ71" s="238">
        <v>1</v>
      </c>
      <c r="BA71" s="238">
        <v>21</v>
      </c>
      <c r="BB71" s="238">
        <v>38</v>
      </c>
      <c r="BC71" s="238" t="s">
        <v>363</v>
      </c>
      <c r="BD71" s="238">
        <v>5</v>
      </c>
      <c r="BE71" s="238">
        <v>1</v>
      </c>
      <c r="BI71" s="238">
        <v>12</v>
      </c>
      <c r="BJ71" s="238">
        <v>9</v>
      </c>
      <c r="BK71" s="238">
        <v>30</v>
      </c>
      <c r="BL71" s="238">
        <v>11</v>
      </c>
      <c r="BM71" s="238">
        <v>21</v>
      </c>
      <c r="CT71" s="238">
        <v>399212.60689188098</v>
      </c>
      <c r="CU71" s="238">
        <v>4964618.4997036699</v>
      </c>
      <c r="CV71" s="238">
        <v>44.827857899999998</v>
      </c>
      <c r="CW71" s="238">
        <v>-94.274966890000002</v>
      </c>
      <c r="CX71" s="238" t="s">
        <v>359</v>
      </c>
      <c r="CY71" s="238" t="s">
        <v>1886</v>
      </c>
    </row>
    <row r="72" spans="1:103" x14ac:dyDescent="0.25">
      <c r="A72" s="238">
        <v>10915162</v>
      </c>
      <c r="B72" s="238">
        <v>3</v>
      </c>
      <c r="C72" s="238">
        <v>22</v>
      </c>
      <c r="D72" s="238">
        <v>114.923</v>
      </c>
      <c r="E72" s="238">
        <v>43</v>
      </c>
      <c r="G72" s="238" t="s">
        <v>605</v>
      </c>
      <c r="H72" s="238">
        <v>8</v>
      </c>
      <c r="I72" s="238">
        <v>22</v>
      </c>
      <c r="L72" s="238">
        <v>133500073</v>
      </c>
      <c r="M72" s="238">
        <v>11</v>
      </c>
      <c r="N72" s="238">
        <v>12</v>
      </c>
      <c r="O72" s="238">
        <v>2013</v>
      </c>
      <c r="P72" s="238" t="s">
        <v>368</v>
      </c>
      <c r="Q72" s="238">
        <v>17</v>
      </c>
      <c r="S72" s="238">
        <v>3</v>
      </c>
      <c r="T72" s="238">
        <v>0</v>
      </c>
      <c r="U72" s="238">
        <v>1</v>
      </c>
      <c r="V72" s="238">
        <v>98</v>
      </c>
      <c r="W72" s="238">
        <v>16</v>
      </c>
      <c r="Y72" s="238">
        <v>5</v>
      </c>
      <c r="Z72" s="238">
        <v>1</v>
      </c>
      <c r="AB72" s="238">
        <v>1</v>
      </c>
      <c r="AC72" s="238">
        <v>98</v>
      </c>
      <c r="AF72" s="238" t="s">
        <v>1798</v>
      </c>
      <c r="AG72" s="238">
        <v>4</v>
      </c>
      <c r="AH72" s="238">
        <v>2</v>
      </c>
      <c r="AI72" s="238">
        <v>3</v>
      </c>
      <c r="AJ72" s="238">
        <v>8</v>
      </c>
      <c r="AK72" s="238">
        <v>21</v>
      </c>
      <c r="AL72" s="238">
        <v>37</v>
      </c>
      <c r="AM72" s="238" t="s">
        <v>363</v>
      </c>
      <c r="AT72" s="238">
        <v>98</v>
      </c>
      <c r="AU72" s="238">
        <v>55</v>
      </c>
      <c r="CT72" s="238">
        <v>398620</v>
      </c>
      <c r="CU72" s="238">
        <v>4965191</v>
      </c>
      <c r="CV72" s="238">
        <v>44.832927300000001</v>
      </c>
      <c r="CW72" s="238">
        <v>-94.282580600000003</v>
      </c>
      <c r="CX72" s="238" t="s">
        <v>359</v>
      </c>
    </row>
    <row r="73" spans="1:103" x14ac:dyDescent="0.25">
      <c r="A73" s="238">
        <v>393669</v>
      </c>
      <c r="B73" s="238">
        <v>3</v>
      </c>
      <c r="C73" s="238">
        <v>22</v>
      </c>
      <c r="D73" s="238">
        <v>115.03400000000001</v>
      </c>
      <c r="E73" s="238">
        <v>43</v>
      </c>
      <c r="G73" s="238" t="s">
        <v>605</v>
      </c>
      <c r="H73" s="238">
        <v>8</v>
      </c>
      <c r="I73" s="238">
        <v>22</v>
      </c>
      <c r="K73" s="238">
        <v>16202369</v>
      </c>
      <c r="M73" s="238">
        <v>11</v>
      </c>
      <c r="N73" s="238">
        <v>11</v>
      </c>
      <c r="O73" s="238">
        <v>2016</v>
      </c>
      <c r="P73" s="238" t="s">
        <v>362</v>
      </c>
      <c r="Q73" s="238">
        <v>8</v>
      </c>
      <c r="R73" s="238" t="s">
        <v>196</v>
      </c>
      <c r="S73" s="238">
        <v>4</v>
      </c>
      <c r="T73" s="238">
        <v>0</v>
      </c>
      <c r="U73" s="238">
        <v>2</v>
      </c>
      <c r="V73" s="238">
        <v>12</v>
      </c>
      <c r="W73" s="238">
        <v>10</v>
      </c>
      <c r="X73" s="238">
        <v>3</v>
      </c>
      <c r="Y73" s="238">
        <v>2</v>
      </c>
      <c r="Z73" s="238">
        <v>1</v>
      </c>
      <c r="AB73" s="238">
        <v>1</v>
      </c>
      <c r="AC73" s="238">
        <v>98</v>
      </c>
      <c r="AD73" s="238" t="s">
        <v>1803</v>
      </c>
      <c r="AF73" s="238" t="s">
        <v>1798</v>
      </c>
      <c r="AG73" s="238">
        <v>7</v>
      </c>
      <c r="AH73" s="238">
        <v>2</v>
      </c>
      <c r="AI73" s="238">
        <v>2</v>
      </c>
      <c r="AJ73" s="238">
        <v>2</v>
      </c>
      <c r="AK73" s="238">
        <v>21</v>
      </c>
      <c r="AL73" s="238">
        <v>37</v>
      </c>
      <c r="AM73" s="238" t="s">
        <v>363</v>
      </c>
      <c r="AN73" s="238">
        <v>5</v>
      </c>
      <c r="AO73" s="238">
        <v>90</v>
      </c>
      <c r="AS73" s="238">
        <v>12</v>
      </c>
      <c r="AT73" s="238">
        <v>9</v>
      </c>
      <c r="AU73" s="238">
        <v>60</v>
      </c>
      <c r="AV73" s="238">
        <v>11</v>
      </c>
      <c r="AW73" s="238">
        <v>21</v>
      </c>
      <c r="AX73" s="238">
        <v>2</v>
      </c>
      <c r="AY73" s="238">
        <v>2</v>
      </c>
      <c r="AZ73" s="238">
        <v>2</v>
      </c>
      <c r="BA73" s="238">
        <v>26</v>
      </c>
      <c r="BB73" s="238">
        <v>23</v>
      </c>
      <c r="BC73" s="238" t="s">
        <v>363</v>
      </c>
      <c r="BD73" s="238">
        <v>5</v>
      </c>
      <c r="BE73" s="238">
        <v>1</v>
      </c>
      <c r="BI73" s="238">
        <v>12</v>
      </c>
      <c r="BJ73" s="238">
        <v>9</v>
      </c>
      <c r="BK73" s="238">
        <v>60</v>
      </c>
      <c r="BL73" s="238">
        <v>11</v>
      </c>
      <c r="BM73" s="238">
        <v>21</v>
      </c>
      <c r="CT73" s="238">
        <v>398480.23876047798</v>
      </c>
      <c r="CU73" s="238">
        <v>4965325.4677842697</v>
      </c>
      <c r="CV73" s="238">
        <v>44.834116770000001</v>
      </c>
      <c r="CW73" s="238">
        <v>-94.2843704</v>
      </c>
      <c r="CX73" s="238" t="s">
        <v>359</v>
      </c>
      <c r="CY73" s="238" t="s">
        <v>1887</v>
      </c>
    </row>
    <row r="74" spans="1:103" x14ac:dyDescent="0.25">
      <c r="A74" s="238">
        <v>512150</v>
      </c>
      <c r="B74" s="238">
        <v>3</v>
      </c>
      <c r="C74" s="238">
        <v>22</v>
      </c>
      <c r="D74" s="238">
        <v>115.19499999999999</v>
      </c>
      <c r="E74" s="238">
        <v>43</v>
      </c>
      <c r="G74" s="238" t="s">
        <v>605</v>
      </c>
      <c r="H74" s="238">
        <v>8</v>
      </c>
      <c r="I74" s="238">
        <v>22</v>
      </c>
      <c r="K74" s="238">
        <v>170113343</v>
      </c>
      <c r="M74" s="238">
        <v>10</v>
      </c>
      <c r="N74" s="238">
        <v>27</v>
      </c>
      <c r="O74" s="238">
        <v>2017</v>
      </c>
      <c r="P74" s="238" t="s">
        <v>362</v>
      </c>
      <c r="Q74" s="238">
        <v>21</v>
      </c>
      <c r="S74" s="238">
        <v>4</v>
      </c>
      <c r="T74" s="238">
        <v>0</v>
      </c>
      <c r="U74" s="238">
        <v>1</v>
      </c>
      <c r="W74" s="238">
        <v>16</v>
      </c>
      <c r="X74" s="238">
        <v>2</v>
      </c>
      <c r="Y74" s="238">
        <v>6</v>
      </c>
      <c r="Z74" s="238">
        <v>2</v>
      </c>
      <c r="AB74" s="238">
        <v>2</v>
      </c>
      <c r="AC74" s="238">
        <v>98</v>
      </c>
      <c r="AD74" s="238" t="s">
        <v>1803</v>
      </c>
      <c r="AF74" s="238" t="s">
        <v>1798</v>
      </c>
      <c r="AG74" s="238">
        <v>4</v>
      </c>
      <c r="AH74" s="238">
        <v>2</v>
      </c>
      <c r="AI74" s="238">
        <v>2</v>
      </c>
      <c r="AJ74" s="238">
        <v>2</v>
      </c>
      <c r="AK74" s="238">
        <v>21</v>
      </c>
      <c r="AL74" s="238">
        <v>34</v>
      </c>
      <c r="AM74" s="238" t="s">
        <v>354</v>
      </c>
      <c r="AN74" s="238">
        <v>5</v>
      </c>
      <c r="AO74" s="238">
        <v>1</v>
      </c>
      <c r="AS74" s="238">
        <v>12</v>
      </c>
      <c r="AT74" s="238">
        <v>9</v>
      </c>
      <c r="AV74" s="238">
        <v>11</v>
      </c>
      <c r="AW74" s="238">
        <v>21</v>
      </c>
      <c r="CT74" s="238">
        <v>398291.81046443997</v>
      </c>
      <c r="CU74" s="238">
        <v>4965502.77730106</v>
      </c>
      <c r="CV74" s="238">
        <v>44.83568571</v>
      </c>
      <c r="CW74" s="238">
        <v>-94.286789209999995</v>
      </c>
      <c r="CX74" s="238" t="s">
        <v>359</v>
      </c>
      <c r="CY74" s="238" t="s">
        <v>1888</v>
      </c>
    </row>
    <row r="75" spans="1:103" x14ac:dyDescent="0.25">
      <c r="A75" s="238">
        <v>10926848</v>
      </c>
      <c r="B75" s="238">
        <v>3</v>
      </c>
      <c r="C75" s="238">
        <v>22</v>
      </c>
      <c r="D75" s="238">
        <v>115.19799999999999</v>
      </c>
      <c r="E75" s="238">
        <v>43</v>
      </c>
      <c r="G75" s="238" t="s">
        <v>605</v>
      </c>
      <c r="H75" s="238">
        <v>8</v>
      </c>
      <c r="I75" s="238">
        <v>22</v>
      </c>
      <c r="L75" s="238">
        <v>140280255</v>
      </c>
      <c r="M75" s="238">
        <v>12</v>
      </c>
      <c r="N75" s="238">
        <v>26</v>
      </c>
      <c r="O75" s="238">
        <v>2013</v>
      </c>
      <c r="P75" s="238" t="s">
        <v>384</v>
      </c>
      <c r="Q75" s="238">
        <v>5</v>
      </c>
      <c r="S75" s="238">
        <v>4</v>
      </c>
      <c r="T75" s="238">
        <v>0</v>
      </c>
      <c r="U75" s="238">
        <v>1</v>
      </c>
      <c r="V75" s="238">
        <v>98</v>
      </c>
      <c r="W75" s="238">
        <v>16</v>
      </c>
      <c r="Y75" s="238">
        <v>4</v>
      </c>
      <c r="Z75" s="238">
        <v>1</v>
      </c>
      <c r="AB75" s="238">
        <v>1</v>
      </c>
      <c r="AC75" s="238">
        <v>98</v>
      </c>
      <c r="AF75" s="238" t="s">
        <v>1798</v>
      </c>
      <c r="AG75" s="238">
        <v>4</v>
      </c>
      <c r="AH75" s="238">
        <v>2</v>
      </c>
      <c r="AI75" s="238">
        <v>2</v>
      </c>
      <c r="AJ75" s="238">
        <v>6</v>
      </c>
      <c r="AK75" s="238">
        <v>21</v>
      </c>
      <c r="AL75" s="238">
        <v>32</v>
      </c>
      <c r="AM75" s="238" t="s">
        <v>363</v>
      </c>
      <c r="AT75" s="238">
        <v>98</v>
      </c>
      <c r="AU75" s="238">
        <v>55</v>
      </c>
      <c r="CT75" s="238">
        <v>398300</v>
      </c>
      <c r="CU75" s="238">
        <v>4965496</v>
      </c>
      <c r="CV75" s="238">
        <v>44.835626599999998</v>
      </c>
      <c r="CW75" s="238">
        <v>-94.286688400000003</v>
      </c>
      <c r="CX75" s="238" t="s">
        <v>359</v>
      </c>
    </row>
    <row r="76" spans="1:103" x14ac:dyDescent="0.25">
      <c r="A76" s="238">
        <v>623243</v>
      </c>
      <c r="B76" s="238">
        <v>3</v>
      </c>
      <c r="C76" s="238">
        <v>22</v>
      </c>
      <c r="D76" s="238">
        <v>115.313</v>
      </c>
      <c r="E76" s="238">
        <v>43</v>
      </c>
      <c r="G76" s="238" t="s">
        <v>605</v>
      </c>
      <c r="H76" s="238">
        <v>8</v>
      </c>
      <c r="I76" s="238">
        <v>22</v>
      </c>
      <c r="K76" s="238">
        <v>18201834</v>
      </c>
      <c r="M76" s="238">
        <v>7</v>
      </c>
      <c r="N76" s="238">
        <v>25</v>
      </c>
      <c r="O76" s="238">
        <v>2018</v>
      </c>
      <c r="P76" s="238" t="s">
        <v>355</v>
      </c>
      <c r="Q76" s="238">
        <v>5</v>
      </c>
      <c r="R76" s="238" t="s">
        <v>419</v>
      </c>
      <c r="S76" s="238">
        <v>5</v>
      </c>
      <c r="T76" s="238">
        <v>0</v>
      </c>
      <c r="U76" s="238">
        <v>1</v>
      </c>
      <c r="W76" s="238">
        <v>16</v>
      </c>
      <c r="X76" s="238">
        <v>2</v>
      </c>
      <c r="Y76" s="238">
        <v>6</v>
      </c>
      <c r="Z76" s="238">
        <v>1</v>
      </c>
      <c r="AB76" s="238">
        <v>1</v>
      </c>
      <c r="AC76" s="238">
        <v>98</v>
      </c>
      <c r="AD76" s="238" t="s">
        <v>1803</v>
      </c>
      <c r="AF76" s="238" t="s">
        <v>1798</v>
      </c>
      <c r="AG76" s="238">
        <v>4</v>
      </c>
      <c r="AH76" s="238">
        <v>2</v>
      </c>
      <c r="AI76" s="238">
        <v>2</v>
      </c>
      <c r="AJ76" s="238">
        <v>1</v>
      </c>
      <c r="AK76" s="238">
        <v>21</v>
      </c>
      <c r="AL76" s="238">
        <v>25</v>
      </c>
      <c r="AM76" s="238" t="s">
        <v>363</v>
      </c>
      <c r="AN76" s="238">
        <v>5</v>
      </c>
      <c r="AO76" s="238">
        <v>1</v>
      </c>
      <c r="AS76" s="238">
        <v>12</v>
      </c>
      <c r="AT76" s="238">
        <v>9</v>
      </c>
      <c r="AU76" s="238">
        <v>60</v>
      </c>
      <c r="AV76" s="238">
        <v>11</v>
      </c>
      <c r="AW76" s="238">
        <v>21</v>
      </c>
      <c r="CT76" s="238">
        <v>398150.03810007701</v>
      </c>
      <c r="CU76" s="238">
        <v>4965609.1016848702</v>
      </c>
      <c r="CV76" s="238">
        <v>44.836622400000003</v>
      </c>
      <c r="CW76" s="238">
        <v>-94.288603749999993</v>
      </c>
      <c r="CX76" s="238" t="s">
        <v>359</v>
      </c>
      <c r="CY76" s="238" t="s">
        <v>1889</v>
      </c>
    </row>
    <row r="77" spans="1:103" x14ac:dyDescent="0.25">
      <c r="A77" s="238">
        <v>564985</v>
      </c>
      <c r="B77" s="238">
        <v>3</v>
      </c>
      <c r="C77" s="238">
        <v>22</v>
      </c>
      <c r="D77" s="238">
        <v>115.33</v>
      </c>
      <c r="E77" s="238">
        <v>43</v>
      </c>
      <c r="G77" s="238" t="s">
        <v>605</v>
      </c>
      <c r="H77" s="238">
        <v>8</v>
      </c>
      <c r="I77" s="238">
        <v>22</v>
      </c>
      <c r="K77" s="238">
        <v>18200400</v>
      </c>
      <c r="M77" s="238">
        <v>2</v>
      </c>
      <c r="N77" s="238">
        <v>10</v>
      </c>
      <c r="O77" s="238">
        <v>2018</v>
      </c>
      <c r="P77" s="238" t="s">
        <v>364</v>
      </c>
      <c r="Q77" s="238">
        <v>15</v>
      </c>
      <c r="R77" s="238" t="s">
        <v>196</v>
      </c>
      <c r="S77" s="238">
        <v>5</v>
      </c>
      <c r="T77" s="238">
        <v>0</v>
      </c>
      <c r="U77" s="238">
        <v>1</v>
      </c>
      <c r="W77" s="238">
        <v>62</v>
      </c>
      <c r="X77" s="238">
        <v>2</v>
      </c>
      <c r="Y77" s="238">
        <v>1</v>
      </c>
      <c r="Z77" s="238">
        <v>1</v>
      </c>
      <c r="AB77" s="238">
        <v>1</v>
      </c>
      <c r="AC77" s="238">
        <v>98</v>
      </c>
      <c r="AD77" s="238" t="s">
        <v>1803</v>
      </c>
      <c r="AF77" s="238" t="s">
        <v>1798</v>
      </c>
      <c r="AG77" s="238">
        <v>3</v>
      </c>
      <c r="AH77" s="238">
        <v>2</v>
      </c>
      <c r="AI77" s="238">
        <v>4</v>
      </c>
      <c r="AJ77" s="238">
        <v>2</v>
      </c>
      <c r="AK77" s="238">
        <v>21</v>
      </c>
      <c r="AL77" s="238">
        <v>61</v>
      </c>
      <c r="AM77" s="238" t="s">
        <v>354</v>
      </c>
      <c r="AN77" s="238">
        <v>9</v>
      </c>
      <c r="AO77" s="238">
        <v>62</v>
      </c>
      <c r="AS77" s="238">
        <v>12</v>
      </c>
      <c r="AT77" s="238">
        <v>9</v>
      </c>
      <c r="AU77" s="238">
        <v>60</v>
      </c>
      <c r="AV77" s="238">
        <v>11</v>
      </c>
      <c r="AW77" s="238">
        <v>21</v>
      </c>
      <c r="CT77" s="238">
        <v>398141.57141647697</v>
      </c>
      <c r="CU77" s="238">
        <v>4965638.7350774696</v>
      </c>
      <c r="CV77" s="238">
        <v>44.83688789</v>
      </c>
      <c r="CW77" s="238">
        <v>-94.288716789999995</v>
      </c>
      <c r="CX77" s="238" t="s">
        <v>359</v>
      </c>
      <c r="CY77" s="238" t="s">
        <v>1890</v>
      </c>
    </row>
    <row r="78" spans="1:103" x14ac:dyDescent="0.25">
      <c r="A78" s="238">
        <v>359344</v>
      </c>
      <c r="B78" s="238">
        <v>3</v>
      </c>
      <c r="C78" s="238">
        <v>22</v>
      </c>
      <c r="D78" s="238">
        <v>115.419</v>
      </c>
      <c r="E78" s="238">
        <v>43</v>
      </c>
      <c r="G78" s="238" t="s">
        <v>605</v>
      </c>
      <c r="H78" s="238">
        <v>8</v>
      </c>
      <c r="I78" s="238">
        <v>22</v>
      </c>
      <c r="K78" s="238">
        <v>16201230</v>
      </c>
      <c r="M78" s="238">
        <v>6</v>
      </c>
      <c r="N78" s="238">
        <v>26</v>
      </c>
      <c r="O78" s="238">
        <v>2016</v>
      </c>
      <c r="P78" s="238" t="s">
        <v>366</v>
      </c>
      <c r="Q78" s="238">
        <v>1</v>
      </c>
      <c r="R78" s="238" t="s">
        <v>196</v>
      </c>
      <c r="S78" s="238">
        <v>4</v>
      </c>
      <c r="T78" s="238">
        <v>0</v>
      </c>
      <c r="U78" s="238">
        <v>1</v>
      </c>
      <c r="W78" s="238">
        <v>16</v>
      </c>
      <c r="X78" s="238">
        <v>2</v>
      </c>
      <c r="Y78" s="238">
        <v>6</v>
      </c>
      <c r="Z78" s="238">
        <v>1</v>
      </c>
      <c r="AB78" s="238">
        <v>1</v>
      </c>
      <c r="AC78" s="238">
        <v>98</v>
      </c>
      <c r="AD78" s="238" t="s">
        <v>1803</v>
      </c>
      <c r="AF78" s="238" t="s">
        <v>1798</v>
      </c>
      <c r="AG78" s="238">
        <v>4</v>
      </c>
      <c r="AH78" s="238">
        <v>2</v>
      </c>
      <c r="AI78" s="238">
        <v>3</v>
      </c>
      <c r="AJ78" s="238">
        <v>2</v>
      </c>
      <c r="AK78" s="238">
        <v>21</v>
      </c>
      <c r="AL78" s="238">
        <v>39</v>
      </c>
      <c r="AM78" s="238" t="s">
        <v>354</v>
      </c>
      <c r="AN78" s="238">
        <v>5</v>
      </c>
      <c r="AO78" s="238">
        <v>1</v>
      </c>
      <c r="AS78" s="238">
        <v>12</v>
      </c>
      <c r="AT78" s="238">
        <v>9</v>
      </c>
      <c r="AU78" s="238">
        <v>60</v>
      </c>
      <c r="AV78" s="238">
        <v>11</v>
      </c>
      <c r="AW78" s="238">
        <v>21</v>
      </c>
      <c r="CT78" s="238">
        <v>398027.271187876</v>
      </c>
      <c r="CU78" s="238">
        <v>4965748.80196427</v>
      </c>
      <c r="CV78" s="238">
        <v>44.837862149999999</v>
      </c>
      <c r="CW78" s="238">
        <v>-94.290184670000002</v>
      </c>
      <c r="CX78" s="238" t="s">
        <v>359</v>
      </c>
      <c r="CY78" s="238" t="s">
        <v>1891</v>
      </c>
    </row>
    <row r="79" spans="1:103" x14ac:dyDescent="0.25">
      <c r="A79" s="238">
        <v>737402</v>
      </c>
      <c r="B79" s="238">
        <v>3</v>
      </c>
      <c r="C79" s="238">
        <v>22</v>
      </c>
      <c r="D79" s="238">
        <v>115.732</v>
      </c>
      <c r="E79" s="238">
        <v>43</v>
      </c>
      <c r="G79" s="238" t="s">
        <v>605</v>
      </c>
      <c r="H79" s="238">
        <v>8</v>
      </c>
      <c r="I79" s="238">
        <v>22</v>
      </c>
      <c r="K79" s="238">
        <v>19201926</v>
      </c>
      <c r="M79" s="238">
        <v>7</v>
      </c>
      <c r="N79" s="238">
        <v>28</v>
      </c>
      <c r="O79" s="238">
        <v>2019</v>
      </c>
      <c r="P79" s="238" t="s">
        <v>366</v>
      </c>
      <c r="Q79" s="238">
        <v>15</v>
      </c>
      <c r="R79" s="238" t="s">
        <v>196</v>
      </c>
      <c r="S79" s="238">
        <v>3</v>
      </c>
      <c r="T79" s="238">
        <v>0</v>
      </c>
      <c r="U79" s="238">
        <v>2</v>
      </c>
      <c r="V79" s="238">
        <v>10</v>
      </c>
      <c r="W79" s="238">
        <v>10</v>
      </c>
      <c r="X79" s="238">
        <v>2</v>
      </c>
      <c r="Y79" s="238">
        <v>1</v>
      </c>
      <c r="Z79" s="238">
        <v>3</v>
      </c>
      <c r="AA79" s="238">
        <v>8</v>
      </c>
      <c r="AB79" s="238">
        <v>2</v>
      </c>
      <c r="AC79" s="238">
        <v>98</v>
      </c>
      <c r="AD79" s="238" t="s">
        <v>1803</v>
      </c>
      <c r="AF79" s="238" t="s">
        <v>1798</v>
      </c>
      <c r="AG79" s="238">
        <v>5</v>
      </c>
      <c r="AH79" s="238">
        <v>2</v>
      </c>
      <c r="AI79" s="238">
        <v>2</v>
      </c>
      <c r="AJ79" s="238">
        <v>2</v>
      </c>
      <c r="AK79" s="238">
        <v>25</v>
      </c>
      <c r="AL79" s="238">
        <v>25</v>
      </c>
      <c r="AM79" s="238" t="s">
        <v>354</v>
      </c>
      <c r="AN79" s="238">
        <v>5</v>
      </c>
      <c r="AO79" s="238">
        <v>70</v>
      </c>
      <c r="AP79" s="238">
        <v>10</v>
      </c>
      <c r="AS79" s="238">
        <v>12</v>
      </c>
      <c r="AT79" s="238">
        <v>98</v>
      </c>
      <c r="AU79" s="238">
        <v>60</v>
      </c>
      <c r="AV79" s="238">
        <v>11</v>
      </c>
      <c r="AW79" s="238">
        <v>21</v>
      </c>
      <c r="AX79" s="238">
        <v>2</v>
      </c>
      <c r="AY79" s="238">
        <v>49</v>
      </c>
      <c r="AZ79" s="238">
        <v>2</v>
      </c>
      <c r="BA79" s="238">
        <v>27</v>
      </c>
      <c r="BB79" s="238">
        <v>60</v>
      </c>
      <c r="BC79" s="238" t="s">
        <v>354</v>
      </c>
      <c r="BD79" s="238">
        <v>5</v>
      </c>
      <c r="BE79" s="238">
        <v>1</v>
      </c>
      <c r="BI79" s="238">
        <v>12</v>
      </c>
      <c r="BJ79" s="238">
        <v>98</v>
      </c>
      <c r="BK79" s="238">
        <v>60</v>
      </c>
      <c r="BL79" s="238">
        <v>11</v>
      </c>
      <c r="BM79" s="238">
        <v>21</v>
      </c>
      <c r="CT79" s="238">
        <v>397654.73710947501</v>
      </c>
      <c r="CU79" s="238">
        <v>4966045.1358902697</v>
      </c>
      <c r="CV79" s="238">
        <v>44.840475779999998</v>
      </c>
      <c r="CW79" s="238">
        <v>-94.29495661</v>
      </c>
      <c r="CX79" s="238" t="s">
        <v>359</v>
      </c>
      <c r="CY79" s="238" t="s">
        <v>1892</v>
      </c>
    </row>
    <row r="80" spans="1:103" x14ac:dyDescent="0.25">
      <c r="A80" s="238">
        <v>10893114</v>
      </c>
      <c r="B80" s="238">
        <v>3</v>
      </c>
      <c r="C80" s="238">
        <v>22</v>
      </c>
      <c r="D80" s="238">
        <v>115.77500000000001</v>
      </c>
      <c r="E80" s="238">
        <v>43</v>
      </c>
      <c r="G80" s="238" t="s">
        <v>605</v>
      </c>
      <c r="H80" s="238">
        <v>8</v>
      </c>
      <c r="I80" s="238">
        <v>22</v>
      </c>
      <c r="K80" s="238">
        <v>13200785</v>
      </c>
      <c r="L80" s="238">
        <v>131780209</v>
      </c>
      <c r="M80" s="238">
        <v>6</v>
      </c>
      <c r="N80" s="238">
        <v>21</v>
      </c>
      <c r="O80" s="238">
        <v>2013</v>
      </c>
      <c r="P80" s="238" t="s">
        <v>362</v>
      </c>
      <c r="Q80" s="238">
        <v>16</v>
      </c>
      <c r="S80" s="238">
        <v>4</v>
      </c>
      <c r="T80" s="238">
        <v>0</v>
      </c>
      <c r="U80" s="238">
        <v>2</v>
      </c>
      <c r="V80" s="238">
        <v>1</v>
      </c>
      <c r="W80" s="238">
        <v>10</v>
      </c>
      <c r="X80" s="238">
        <v>4</v>
      </c>
      <c r="Y80" s="238">
        <v>1</v>
      </c>
      <c r="Z80" s="238">
        <v>2</v>
      </c>
      <c r="AB80" s="238">
        <v>1</v>
      </c>
      <c r="AC80" s="238">
        <v>98</v>
      </c>
      <c r="AD80" s="238" t="s">
        <v>498</v>
      </c>
      <c r="AE80" s="238" t="s">
        <v>1893</v>
      </c>
      <c r="AF80" s="238" t="s">
        <v>1798</v>
      </c>
      <c r="AG80" s="238">
        <v>7</v>
      </c>
      <c r="AH80" s="238">
        <v>2</v>
      </c>
      <c r="AI80" s="238">
        <v>4</v>
      </c>
      <c r="AJ80" s="238">
        <v>6</v>
      </c>
      <c r="AK80" s="238">
        <v>24</v>
      </c>
      <c r="AL80" s="238">
        <v>48</v>
      </c>
      <c r="AM80" s="238" t="s">
        <v>363</v>
      </c>
      <c r="AN80" s="238">
        <v>5</v>
      </c>
      <c r="AO80" s="238">
        <v>1</v>
      </c>
      <c r="AS80" s="238">
        <v>7</v>
      </c>
      <c r="AT80" s="238">
        <v>1</v>
      </c>
      <c r="AU80" s="238">
        <v>55</v>
      </c>
      <c r="AV80" s="238">
        <v>11</v>
      </c>
      <c r="AW80" s="238">
        <v>21</v>
      </c>
      <c r="AX80" s="238">
        <v>2</v>
      </c>
      <c r="AY80" s="238">
        <v>2</v>
      </c>
      <c r="AZ80" s="238">
        <v>6</v>
      </c>
      <c r="BA80" s="238">
        <v>21</v>
      </c>
      <c r="BB80" s="238">
        <v>23</v>
      </c>
      <c r="BC80" s="238" t="s">
        <v>354</v>
      </c>
      <c r="BD80" s="238">
        <v>5</v>
      </c>
      <c r="BE80" s="238">
        <v>15</v>
      </c>
      <c r="BI80" s="238">
        <v>7</v>
      </c>
      <c r="BJ80" s="238">
        <v>1</v>
      </c>
      <c r="BK80" s="238">
        <v>55</v>
      </c>
      <c r="BL80" s="238">
        <v>11</v>
      </c>
      <c r="BM80" s="238">
        <v>21</v>
      </c>
      <c r="CT80" s="238">
        <v>397582</v>
      </c>
      <c r="CU80" s="238">
        <v>4966082</v>
      </c>
      <c r="CV80" s="238">
        <v>44.840796500000003</v>
      </c>
      <c r="CW80" s="238">
        <v>-94.295879200000002</v>
      </c>
      <c r="CX80" s="238" t="s">
        <v>359</v>
      </c>
      <c r="CY80" s="238" t="s">
        <v>1894</v>
      </c>
    </row>
    <row r="81" spans="1:103" x14ac:dyDescent="0.25">
      <c r="A81" s="238">
        <v>664907</v>
      </c>
      <c r="B81" s="238">
        <v>3</v>
      </c>
      <c r="C81" s="238">
        <v>22</v>
      </c>
      <c r="D81" s="238">
        <v>115.77500000000001</v>
      </c>
      <c r="E81" s="238">
        <v>43</v>
      </c>
      <c r="G81" s="238" t="s">
        <v>605</v>
      </c>
      <c r="H81" s="238">
        <v>8</v>
      </c>
      <c r="I81" s="238">
        <v>22</v>
      </c>
      <c r="K81" s="238">
        <v>18202951</v>
      </c>
      <c r="M81" s="238">
        <v>12</v>
      </c>
      <c r="N81" s="238">
        <v>1</v>
      </c>
      <c r="O81" s="238">
        <v>2018</v>
      </c>
      <c r="P81" s="238" t="s">
        <v>364</v>
      </c>
      <c r="Q81" s="238">
        <v>15</v>
      </c>
      <c r="R81" s="238" t="s">
        <v>196</v>
      </c>
      <c r="S81" s="238">
        <v>5</v>
      </c>
      <c r="T81" s="238">
        <v>0</v>
      </c>
      <c r="U81" s="238">
        <v>1</v>
      </c>
      <c r="W81" s="238">
        <v>28</v>
      </c>
      <c r="X81" s="238">
        <v>4</v>
      </c>
      <c r="Y81" s="238">
        <v>1</v>
      </c>
      <c r="Z81" s="238">
        <v>4</v>
      </c>
      <c r="AB81" s="238">
        <v>3</v>
      </c>
      <c r="AC81" s="238">
        <v>98</v>
      </c>
      <c r="AD81" s="238" t="s">
        <v>1803</v>
      </c>
      <c r="AF81" s="238" t="s">
        <v>1798</v>
      </c>
      <c r="AG81" s="238">
        <v>3</v>
      </c>
      <c r="AH81" s="238">
        <v>2</v>
      </c>
      <c r="AI81" s="238">
        <v>2</v>
      </c>
      <c r="AJ81" s="238">
        <v>2</v>
      </c>
      <c r="AK81" s="238">
        <v>24</v>
      </c>
      <c r="AL81" s="238">
        <v>24</v>
      </c>
      <c r="AM81" s="238" t="s">
        <v>354</v>
      </c>
      <c r="AN81" s="238">
        <v>5</v>
      </c>
      <c r="AO81" s="238">
        <v>62</v>
      </c>
      <c r="AS81" s="238">
        <v>12</v>
      </c>
      <c r="AT81" s="238">
        <v>9</v>
      </c>
      <c r="AU81" s="238">
        <v>60</v>
      </c>
      <c r="AV81" s="238">
        <v>11</v>
      </c>
      <c r="AW81" s="238">
        <v>21</v>
      </c>
      <c r="CT81" s="238">
        <v>397574.30361527402</v>
      </c>
      <c r="CU81" s="238">
        <v>4966070.5359410699</v>
      </c>
      <c r="CV81" s="238">
        <v>44.840692840000003</v>
      </c>
      <c r="CW81" s="238">
        <v>-94.295979180000003</v>
      </c>
      <c r="CX81" s="238" t="s">
        <v>359</v>
      </c>
      <c r="CY81" s="238" t="s">
        <v>1895</v>
      </c>
    </row>
    <row r="82" spans="1:103" x14ac:dyDescent="0.25">
      <c r="A82" s="238">
        <v>584597</v>
      </c>
      <c r="B82" s="238">
        <v>3</v>
      </c>
      <c r="C82" s="238">
        <v>22</v>
      </c>
      <c r="D82" s="238">
        <v>115.77800000000001</v>
      </c>
      <c r="E82" s="238">
        <v>43</v>
      </c>
      <c r="G82" s="238" t="s">
        <v>605</v>
      </c>
      <c r="H82" s="238">
        <v>8</v>
      </c>
      <c r="I82" s="238">
        <v>22</v>
      </c>
      <c r="K82" s="238">
        <v>18200771</v>
      </c>
      <c r="M82" s="238">
        <v>3</v>
      </c>
      <c r="N82" s="238">
        <v>20</v>
      </c>
      <c r="O82" s="238">
        <v>2018</v>
      </c>
      <c r="P82" s="238" t="s">
        <v>368</v>
      </c>
      <c r="Q82" s="238">
        <v>15</v>
      </c>
      <c r="R82" s="238" t="s">
        <v>196</v>
      </c>
      <c r="S82" s="238">
        <v>5</v>
      </c>
      <c r="T82" s="238">
        <v>0</v>
      </c>
      <c r="U82" s="238">
        <v>1</v>
      </c>
      <c r="W82" s="238">
        <v>28</v>
      </c>
      <c r="X82" s="238">
        <v>4</v>
      </c>
      <c r="Y82" s="238">
        <v>1</v>
      </c>
      <c r="Z82" s="238">
        <v>4</v>
      </c>
      <c r="AA82" s="238">
        <v>2</v>
      </c>
      <c r="AB82" s="238">
        <v>2</v>
      </c>
      <c r="AC82" s="238">
        <v>98</v>
      </c>
      <c r="AD82" s="238" t="s">
        <v>1803</v>
      </c>
      <c r="AF82" s="238" t="s">
        <v>1798</v>
      </c>
      <c r="AG82" s="238">
        <v>3</v>
      </c>
      <c r="AH82" s="238">
        <v>2</v>
      </c>
      <c r="AI82" s="238">
        <v>2</v>
      </c>
      <c r="AJ82" s="238">
        <v>2</v>
      </c>
      <c r="AK82" s="238">
        <v>21</v>
      </c>
      <c r="AL82" s="238">
        <v>21</v>
      </c>
      <c r="AM82" s="238" t="s">
        <v>363</v>
      </c>
      <c r="AN82" s="238">
        <v>5</v>
      </c>
      <c r="AO82" s="238">
        <v>1</v>
      </c>
      <c r="AS82" s="238">
        <v>12</v>
      </c>
      <c r="AT82" s="238">
        <v>9</v>
      </c>
      <c r="AU82" s="238">
        <v>60</v>
      </c>
      <c r="AV82" s="238">
        <v>11</v>
      </c>
      <c r="AW82" s="238">
        <v>21</v>
      </c>
      <c r="CT82" s="238">
        <v>397574.30361527501</v>
      </c>
      <c r="CU82" s="238">
        <v>4966079.00262467</v>
      </c>
      <c r="CV82" s="238">
        <v>44.840769039999998</v>
      </c>
      <c r="CW82" s="238">
        <v>-94.295980889999996</v>
      </c>
      <c r="CX82" s="238" t="s">
        <v>359</v>
      </c>
      <c r="CY82" s="238" t="s">
        <v>1896</v>
      </c>
    </row>
    <row r="83" spans="1:103" x14ac:dyDescent="0.25">
      <c r="A83" s="238">
        <v>781085</v>
      </c>
      <c r="B83" s="238">
        <v>3</v>
      </c>
      <c r="C83" s="238">
        <v>22</v>
      </c>
      <c r="D83" s="238">
        <v>116.324</v>
      </c>
      <c r="E83" s="238">
        <v>43</v>
      </c>
      <c r="G83" s="238" t="s">
        <v>605</v>
      </c>
      <c r="H83" s="238">
        <v>8</v>
      </c>
      <c r="I83" s="238">
        <v>22</v>
      </c>
      <c r="K83" s="238">
        <v>20200180</v>
      </c>
      <c r="L83" s="238">
        <v>200190097</v>
      </c>
      <c r="M83" s="238">
        <v>1</v>
      </c>
      <c r="N83" s="238">
        <v>19</v>
      </c>
      <c r="O83" s="238">
        <v>2020</v>
      </c>
      <c r="P83" s="238" t="s">
        <v>366</v>
      </c>
      <c r="Q83" s="238">
        <v>13</v>
      </c>
      <c r="R83" s="238" t="s">
        <v>196</v>
      </c>
      <c r="S83" s="238">
        <v>5</v>
      </c>
      <c r="T83" s="238">
        <v>0</v>
      </c>
      <c r="U83" s="238">
        <v>1</v>
      </c>
      <c r="W83" s="238">
        <v>83</v>
      </c>
      <c r="X83" s="238">
        <v>2</v>
      </c>
      <c r="Y83" s="238">
        <v>1</v>
      </c>
      <c r="Z83" s="238">
        <v>4</v>
      </c>
      <c r="AB83" s="238">
        <v>5</v>
      </c>
      <c r="AC83" s="238">
        <v>98</v>
      </c>
      <c r="AD83" s="238" t="s">
        <v>1803</v>
      </c>
      <c r="AF83" s="238" t="s">
        <v>1798</v>
      </c>
      <c r="AG83" s="238">
        <v>3</v>
      </c>
      <c r="AH83" s="238">
        <v>2</v>
      </c>
      <c r="AI83" s="238">
        <v>3</v>
      </c>
      <c r="AJ83" s="238">
        <v>2</v>
      </c>
      <c r="AK83" s="238">
        <v>21</v>
      </c>
      <c r="AL83" s="238">
        <v>20</v>
      </c>
      <c r="AM83" s="238" t="s">
        <v>354</v>
      </c>
      <c r="AN83" s="238">
        <v>5</v>
      </c>
      <c r="AO83" s="238">
        <v>68</v>
      </c>
      <c r="AS83" s="238">
        <v>12</v>
      </c>
      <c r="AT83" s="238">
        <v>9</v>
      </c>
      <c r="AU83" s="238">
        <v>60</v>
      </c>
      <c r="AV83" s="238">
        <v>11</v>
      </c>
      <c r="AW83" s="238">
        <v>21</v>
      </c>
      <c r="CT83" s="238">
        <v>396841.93548387202</v>
      </c>
      <c r="CU83" s="238">
        <v>4966536.2035390697</v>
      </c>
      <c r="CV83" s="238">
        <v>44.844778249999997</v>
      </c>
      <c r="CW83" s="238">
        <v>-94.305338000000006</v>
      </c>
      <c r="CX83" s="238" t="s">
        <v>359</v>
      </c>
      <c r="CY83" s="238" t="s">
        <v>1897</v>
      </c>
    </row>
    <row r="84" spans="1:103" x14ac:dyDescent="0.25">
      <c r="A84" s="238">
        <v>11094543</v>
      </c>
      <c r="B84" s="238">
        <v>3</v>
      </c>
      <c r="C84" s="238">
        <v>22</v>
      </c>
      <c r="D84" s="238">
        <v>116.506</v>
      </c>
      <c r="E84" s="238">
        <v>43</v>
      </c>
      <c r="G84" s="238" t="s">
        <v>605</v>
      </c>
      <c r="H84" s="238">
        <v>8</v>
      </c>
      <c r="I84" s="238">
        <v>22</v>
      </c>
      <c r="L84" s="238">
        <v>160210049</v>
      </c>
      <c r="M84" s="238">
        <v>12</v>
      </c>
      <c r="N84" s="238">
        <v>20</v>
      </c>
      <c r="O84" s="238">
        <v>2015</v>
      </c>
      <c r="P84" s="238" t="s">
        <v>366</v>
      </c>
      <c r="Q84" s="238">
        <v>18</v>
      </c>
      <c r="S84" s="238">
        <v>5</v>
      </c>
      <c r="T84" s="238">
        <v>0</v>
      </c>
      <c r="U84" s="238">
        <v>1</v>
      </c>
      <c r="V84" s="238">
        <v>8</v>
      </c>
      <c r="W84" s="238">
        <v>16</v>
      </c>
      <c r="Y84" s="238">
        <v>6</v>
      </c>
      <c r="Z84" s="238">
        <v>2</v>
      </c>
      <c r="AB84" s="238">
        <v>1</v>
      </c>
      <c r="AC84" s="238">
        <v>98</v>
      </c>
      <c r="AF84" s="238" t="s">
        <v>1798</v>
      </c>
      <c r="AG84" s="238">
        <v>4</v>
      </c>
      <c r="AH84" s="238">
        <v>2</v>
      </c>
      <c r="AI84" s="238">
        <v>2</v>
      </c>
      <c r="AJ84" s="238">
        <v>6</v>
      </c>
      <c r="AK84" s="238">
        <v>21</v>
      </c>
      <c r="AL84" s="238">
        <v>71</v>
      </c>
      <c r="AM84" s="238" t="s">
        <v>363</v>
      </c>
      <c r="AT84" s="238">
        <v>98</v>
      </c>
      <c r="AU84" s="238">
        <v>60</v>
      </c>
      <c r="CT84" s="238">
        <v>396595</v>
      </c>
      <c r="CU84" s="238">
        <v>4966721</v>
      </c>
      <c r="CV84" s="238">
        <v>44.846409399999999</v>
      </c>
      <c r="CW84" s="238">
        <v>-94.308503099999996</v>
      </c>
      <c r="CX84" s="238" t="s">
        <v>359</v>
      </c>
    </row>
    <row r="85" spans="1:103" x14ac:dyDescent="0.25">
      <c r="A85" s="238">
        <v>10892694</v>
      </c>
      <c r="B85" s="238">
        <v>3</v>
      </c>
      <c r="C85" s="238">
        <v>22</v>
      </c>
      <c r="D85" s="238">
        <v>116.79300000000001</v>
      </c>
      <c r="E85" s="238">
        <v>43</v>
      </c>
      <c r="G85" s="238" t="s">
        <v>605</v>
      </c>
      <c r="H85" s="238">
        <v>8</v>
      </c>
      <c r="I85" s="238">
        <v>22</v>
      </c>
      <c r="K85" s="238">
        <v>13200768</v>
      </c>
      <c r="L85" s="238">
        <v>131720165</v>
      </c>
      <c r="M85" s="238">
        <v>6</v>
      </c>
      <c r="N85" s="238">
        <v>18</v>
      </c>
      <c r="O85" s="238">
        <v>2013</v>
      </c>
      <c r="P85" s="238" t="s">
        <v>368</v>
      </c>
      <c r="Q85" s="238">
        <v>17</v>
      </c>
      <c r="S85" s="238">
        <v>5</v>
      </c>
      <c r="T85" s="238">
        <v>0</v>
      </c>
      <c r="U85" s="238">
        <v>3</v>
      </c>
      <c r="V85" s="238">
        <v>1</v>
      </c>
      <c r="W85" s="238">
        <v>10</v>
      </c>
      <c r="X85" s="238">
        <v>3</v>
      </c>
      <c r="Y85" s="238">
        <v>1</v>
      </c>
      <c r="Z85" s="238">
        <v>1</v>
      </c>
      <c r="AB85" s="238">
        <v>1</v>
      </c>
      <c r="AC85" s="238">
        <v>98</v>
      </c>
      <c r="AD85" s="238" t="s">
        <v>498</v>
      </c>
      <c r="AE85" s="238" t="s">
        <v>1898</v>
      </c>
      <c r="AF85" s="238" t="s">
        <v>1798</v>
      </c>
      <c r="AG85" s="238">
        <v>7</v>
      </c>
      <c r="AH85" s="238">
        <v>2</v>
      </c>
      <c r="AI85" s="238">
        <v>3</v>
      </c>
      <c r="AJ85" s="238">
        <v>1</v>
      </c>
      <c r="AK85" s="238">
        <v>21</v>
      </c>
      <c r="AL85" s="238">
        <v>53</v>
      </c>
      <c r="AM85" s="238" t="s">
        <v>354</v>
      </c>
      <c r="AN85" s="238">
        <v>5</v>
      </c>
      <c r="AS85" s="238">
        <v>7</v>
      </c>
      <c r="AT85" s="238">
        <v>98</v>
      </c>
      <c r="AU85" s="238">
        <v>55</v>
      </c>
      <c r="AV85" s="238">
        <v>11</v>
      </c>
      <c r="AW85" s="238">
        <v>20</v>
      </c>
      <c r="AX85" s="238">
        <v>2</v>
      </c>
      <c r="AY85" s="238">
        <v>4</v>
      </c>
      <c r="AZ85" s="238">
        <v>1</v>
      </c>
      <c r="BA85" s="238">
        <v>21</v>
      </c>
      <c r="BB85" s="238">
        <v>27</v>
      </c>
      <c r="BC85" s="238" t="s">
        <v>354</v>
      </c>
      <c r="BD85" s="238">
        <v>5</v>
      </c>
      <c r="BI85" s="238">
        <v>7</v>
      </c>
      <c r="BJ85" s="238">
        <v>98</v>
      </c>
      <c r="BK85" s="238">
        <v>55</v>
      </c>
      <c r="BL85" s="238">
        <v>11</v>
      </c>
      <c r="BM85" s="238">
        <v>20</v>
      </c>
      <c r="BN85" s="238">
        <v>2</v>
      </c>
      <c r="BO85" s="238">
        <v>2</v>
      </c>
      <c r="BP85" s="238">
        <v>1</v>
      </c>
      <c r="BQ85" s="238">
        <v>21</v>
      </c>
      <c r="BR85" s="238">
        <v>38</v>
      </c>
      <c r="BS85" s="238" t="s">
        <v>354</v>
      </c>
      <c r="BT85" s="238">
        <v>5</v>
      </c>
      <c r="BY85" s="238">
        <v>7</v>
      </c>
      <c r="BZ85" s="238">
        <v>98</v>
      </c>
      <c r="CA85" s="238">
        <v>55</v>
      </c>
      <c r="CB85" s="238">
        <v>11</v>
      </c>
      <c r="CC85" s="238">
        <v>20</v>
      </c>
      <c r="CT85" s="238">
        <v>396205</v>
      </c>
      <c r="CU85" s="238">
        <v>4966970</v>
      </c>
      <c r="CV85" s="238">
        <v>44.848587999999999</v>
      </c>
      <c r="CW85" s="238">
        <v>-94.313489399999995</v>
      </c>
      <c r="CX85" s="238" t="s">
        <v>359</v>
      </c>
      <c r="CY85" s="238" t="s">
        <v>1899</v>
      </c>
    </row>
    <row r="86" spans="1:103" x14ac:dyDescent="0.25">
      <c r="A86" s="238">
        <v>675805</v>
      </c>
      <c r="B86" s="238">
        <v>3</v>
      </c>
      <c r="C86" s="238">
        <v>22</v>
      </c>
      <c r="D86" s="238">
        <v>116.798</v>
      </c>
      <c r="E86" s="238">
        <v>43</v>
      </c>
      <c r="G86" s="238" t="s">
        <v>605</v>
      </c>
      <c r="H86" s="238">
        <v>8</v>
      </c>
      <c r="I86" s="238">
        <v>22</v>
      </c>
      <c r="K86" s="238">
        <v>19200102</v>
      </c>
      <c r="M86" s="238">
        <v>1</v>
      </c>
      <c r="N86" s="238">
        <v>13</v>
      </c>
      <c r="O86" s="238">
        <v>2019</v>
      </c>
      <c r="P86" s="238" t="s">
        <v>366</v>
      </c>
      <c r="Q86" s="238">
        <v>14</v>
      </c>
      <c r="R86" s="238" t="s">
        <v>419</v>
      </c>
      <c r="S86" s="238">
        <v>5</v>
      </c>
      <c r="T86" s="238">
        <v>0</v>
      </c>
      <c r="U86" s="238">
        <v>2</v>
      </c>
      <c r="V86" s="238">
        <v>5</v>
      </c>
      <c r="W86" s="238">
        <v>10</v>
      </c>
      <c r="X86" s="238">
        <v>3</v>
      </c>
      <c r="Y86" s="238">
        <v>1</v>
      </c>
      <c r="Z86" s="238">
        <v>2</v>
      </c>
      <c r="AB86" s="238">
        <v>1</v>
      </c>
      <c r="AC86" s="238">
        <v>98</v>
      </c>
      <c r="AD86" s="238" t="s">
        <v>1803</v>
      </c>
      <c r="AF86" s="238" t="s">
        <v>1798</v>
      </c>
      <c r="AG86" s="238">
        <v>10</v>
      </c>
      <c r="AH86" s="238">
        <v>2</v>
      </c>
      <c r="AI86" s="238">
        <v>2</v>
      </c>
      <c r="AJ86" s="238">
        <v>1</v>
      </c>
      <c r="AK86" s="238">
        <v>21</v>
      </c>
      <c r="AL86" s="238">
        <v>54</v>
      </c>
      <c r="AM86" s="238" t="s">
        <v>363</v>
      </c>
      <c r="AN86" s="238">
        <v>5</v>
      </c>
      <c r="AO86" s="238">
        <v>1</v>
      </c>
      <c r="AS86" s="238">
        <v>12</v>
      </c>
      <c r="AT86" s="238">
        <v>9</v>
      </c>
      <c r="AU86" s="238">
        <v>60</v>
      </c>
      <c r="AV86" s="238">
        <v>11</v>
      </c>
      <c r="AW86" s="238">
        <v>21</v>
      </c>
      <c r="AX86" s="238">
        <v>2</v>
      </c>
      <c r="AY86" s="238">
        <v>48</v>
      </c>
      <c r="AZ86" s="238">
        <v>4</v>
      </c>
      <c r="BA86" s="238">
        <v>21</v>
      </c>
      <c r="BB86" s="238">
        <v>23</v>
      </c>
      <c r="BC86" s="238" t="s">
        <v>354</v>
      </c>
      <c r="BD86" s="238">
        <v>5</v>
      </c>
      <c r="BE86" s="238">
        <v>2</v>
      </c>
      <c r="BI86" s="238">
        <v>12</v>
      </c>
      <c r="BJ86" s="238">
        <v>23</v>
      </c>
      <c r="BL86" s="238">
        <v>11</v>
      </c>
      <c r="BM86" s="238">
        <v>21</v>
      </c>
      <c r="CT86" s="238">
        <v>396200.58420116903</v>
      </c>
      <c r="CU86" s="238">
        <v>4966978.5877571702</v>
      </c>
      <c r="CV86" s="238">
        <v>44.84866658</v>
      </c>
      <c r="CW86" s="238">
        <v>-94.313541880000002</v>
      </c>
      <c r="CX86" s="238" t="s">
        <v>359</v>
      </c>
      <c r="CY86" s="238" t="s">
        <v>1900</v>
      </c>
    </row>
    <row r="87" spans="1:103" x14ac:dyDescent="0.25">
      <c r="A87" s="238">
        <v>11058839</v>
      </c>
      <c r="B87" s="238">
        <v>3</v>
      </c>
      <c r="C87" s="238">
        <v>22</v>
      </c>
      <c r="D87" s="238">
        <v>116.92400000000001</v>
      </c>
      <c r="E87" s="238">
        <v>43</v>
      </c>
      <c r="G87" s="238" t="s">
        <v>605</v>
      </c>
      <c r="H87" s="238">
        <v>8</v>
      </c>
      <c r="I87" s="238">
        <v>22</v>
      </c>
      <c r="K87" s="238">
        <v>15200833</v>
      </c>
      <c r="L87" s="238">
        <v>151660200</v>
      </c>
      <c r="M87" s="238">
        <v>5</v>
      </c>
      <c r="N87" s="238">
        <v>23</v>
      </c>
      <c r="O87" s="238">
        <v>2015</v>
      </c>
      <c r="P87" s="238" t="s">
        <v>364</v>
      </c>
      <c r="Q87" s="238">
        <v>18</v>
      </c>
      <c r="S87" s="238">
        <v>4</v>
      </c>
      <c r="T87" s="238">
        <v>0</v>
      </c>
      <c r="U87" s="238">
        <v>2</v>
      </c>
      <c r="V87" s="238">
        <v>1</v>
      </c>
      <c r="W87" s="238">
        <v>10</v>
      </c>
      <c r="X87" s="238">
        <v>4</v>
      </c>
      <c r="Y87" s="238">
        <v>1</v>
      </c>
      <c r="Z87" s="238">
        <v>2</v>
      </c>
      <c r="AB87" s="238">
        <v>1</v>
      </c>
      <c r="AC87" s="238">
        <v>98</v>
      </c>
      <c r="AD87" s="238" t="s">
        <v>498</v>
      </c>
      <c r="AE87" s="238" t="s">
        <v>1901</v>
      </c>
      <c r="AF87" s="238" t="s">
        <v>1798</v>
      </c>
      <c r="AG87" s="238">
        <v>7</v>
      </c>
      <c r="AH87" s="238">
        <v>2</v>
      </c>
      <c r="AI87" s="238">
        <v>2</v>
      </c>
      <c r="AJ87" s="238">
        <v>1</v>
      </c>
      <c r="AK87" s="238">
        <v>90</v>
      </c>
      <c r="AL87" s="238">
        <v>40</v>
      </c>
      <c r="AM87" s="238" t="s">
        <v>354</v>
      </c>
      <c r="AN87" s="238">
        <v>99</v>
      </c>
      <c r="AQ87" s="238">
        <v>90</v>
      </c>
      <c r="AS87" s="238">
        <v>7</v>
      </c>
      <c r="AT87" s="238">
        <v>2</v>
      </c>
      <c r="AU87" s="238">
        <v>55</v>
      </c>
      <c r="AV87" s="238">
        <v>11</v>
      </c>
      <c r="AW87" s="238">
        <v>21</v>
      </c>
      <c r="AX87" s="238">
        <v>2</v>
      </c>
      <c r="AY87" s="238">
        <v>3</v>
      </c>
      <c r="AZ87" s="238">
        <v>1</v>
      </c>
      <c r="BA87" s="238">
        <v>29</v>
      </c>
      <c r="BB87" s="238">
        <v>32</v>
      </c>
      <c r="BC87" s="238" t="s">
        <v>354</v>
      </c>
      <c r="BD87" s="238">
        <v>5</v>
      </c>
      <c r="BI87" s="238">
        <v>7</v>
      </c>
      <c r="BJ87" s="238">
        <v>2</v>
      </c>
      <c r="BK87" s="238">
        <v>55</v>
      </c>
      <c r="BL87" s="238">
        <v>11</v>
      </c>
      <c r="BM87" s="238">
        <v>21</v>
      </c>
      <c r="CT87" s="238">
        <v>396029</v>
      </c>
      <c r="CU87" s="238">
        <v>4967084</v>
      </c>
      <c r="CV87" s="238">
        <v>44.849591199999999</v>
      </c>
      <c r="CW87" s="238">
        <v>-94.315740099999999</v>
      </c>
      <c r="CX87" s="238" t="s">
        <v>359</v>
      </c>
      <c r="CY87" s="238" t="s">
        <v>1902</v>
      </c>
    </row>
    <row r="88" spans="1:103" x14ac:dyDescent="0.25">
      <c r="A88" s="238">
        <v>719801</v>
      </c>
      <c r="B88" s="238">
        <v>3</v>
      </c>
      <c r="C88" s="238">
        <v>22</v>
      </c>
      <c r="D88" s="238">
        <v>116.947</v>
      </c>
      <c r="E88" s="238">
        <v>43</v>
      </c>
      <c r="G88" s="238" t="s">
        <v>605</v>
      </c>
      <c r="H88" s="238">
        <v>8</v>
      </c>
      <c r="I88" s="238">
        <v>22</v>
      </c>
      <c r="K88" s="238">
        <v>19201378</v>
      </c>
      <c r="M88" s="238">
        <v>5</v>
      </c>
      <c r="N88" s="238">
        <v>12</v>
      </c>
      <c r="O88" s="238">
        <v>2019</v>
      </c>
      <c r="P88" s="238" t="s">
        <v>366</v>
      </c>
      <c r="Q88" s="238">
        <v>22</v>
      </c>
      <c r="R88" s="238">
        <v>98</v>
      </c>
      <c r="S88" s="238">
        <v>5</v>
      </c>
      <c r="T88" s="238">
        <v>0</v>
      </c>
      <c r="U88" s="238">
        <v>1</v>
      </c>
      <c r="W88" s="238">
        <v>48</v>
      </c>
      <c r="X88" s="238">
        <v>3</v>
      </c>
      <c r="Y88" s="238">
        <v>6</v>
      </c>
      <c r="Z88" s="238">
        <v>1</v>
      </c>
      <c r="AB88" s="238">
        <v>1</v>
      </c>
      <c r="AC88" s="238">
        <v>98</v>
      </c>
      <c r="AD88" s="238" t="s">
        <v>1803</v>
      </c>
      <c r="AF88" s="238" t="s">
        <v>1798</v>
      </c>
      <c r="AG88" s="238">
        <v>3</v>
      </c>
      <c r="AH88" s="238">
        <v>2</v>
      </c>
      <c r="AI88" s="238">
        <v>49</v>
      </c>
      <c r="AJ88" s="238">
        <v>2</v>
      </c>
      <c r="AK88" s="238">
        <v>21</v>
      </c>
      <c r="AL88" s="238">
        <v>57</v>
      </c>
      <c r="AM88" s="238" t="s">
        <v>354</v>
      </c>
      <c r="AN88" s="238">
        <v>5</v>
      </c>
      <c r="AO88" s="238">
        <v>90</v>
      </c>
      <c r="AS88" s="238">
        <v>12</v>
      </c>
      <c r="AT88" s="238">
        <v>98</v>
      </c>
      <c r="AU88" s="238">
        <v>60</v>
      </c>
      <c r="AV88" s="238">
        <v>11</v>
      </c>
      <c r="AW88" s="238">
        <v>21</v>
      </c>
      <c r="CT88" s="238">
        <v>396003.73380746797</v>
      </c>
      <c r="CU88" s="238">
        <v>4967095.0046566799</v>
      </c>
      <c r="CV88" s="238">
        <v>44.849685630000003</v>
      </c>
      <c r="CW88" s="238">
        <v>-94.316056149999994</v>
      </c>
      <c r="CX88" s="238" t="s">
        <v>359</v>
      </c>
      <c r="CY88" s="238" t="s">
        <v>1903</v>
      </c>
    </row>
    <row r="89" spans="1:103" x14ac:dyDescent="0.25">
      <c r="A89" s="238">
        <v>868733</v>
      </c>
      <c r="B89" s="238">
        <v>3</v>
      </c>
      <c r="C89" s="238">
        <v>22</v>
      </c>
      <c r="D89" s="238">
        <v>116.952</v>
      </c>
      <c r="E89" s="238">
        <v>43</v>
      </c>
      <c r="G89" s="238" t="s">
        <v>605</v>
      </c>
      <c r="H89" s="238">
        <v>8</v>
      </c>
      <c r="I89" s="238">
        <v>22</v>
      </c>
      <c r="K89" s="238">
        <v>20202836</v>
      </c>
      <c r="L89" s="238">
        <v>203510135</v>
      </c>
      <c r="M89" s="238">
        <v>12</v>
      </c>
      <c r="N89" s="238">
        <v>16</v>
      </c>
      <c r="O89" s="238">
        <v>2020</v>
      </c>
      <c r="P89" s="238" t="s">
        <v>355</v>
      </c>
      <c r="Q89" s="238">
        <v>8</v>
      </c>
      <c r="R89" s="238" t="s">
        <v>196</v>
      </c>
      <c r="S89" s="238">
        <v>0</v>
      </c>
      <c r="T89" s="238">
        <v>0</v>
      </c>
      <c r="U89" s="238">
        <v>1</v>
      </c>
      <c r="W89" s="238">
        <v>83</v>
      </c>
      <c r="X89" s="238">
        <v>2</v>
      </c>
      <c r="Y89" s="238">
        <v>1</v>
      </c>
      <c r="Z89" s="238">
        <v>1</v>
      </c>
      <c r="AB89" s="238">
        <v>1</v>
      </c>
      <c r="AC89" s="238">
        <v>98</v>
      </c>
      <c r="AD89" s="238" t="s">
        <v>1803</v>
      </c>
      <c r="AF89" s="238" t="s">
        <v>1798</v>
      </c>
      <c r="AG89" s="238">
        <v>3</v>
      </c>
      <c r="AH89" s="238">
        <v>2</v>
      </c>
      <c r="AI89" s="238">
        <v>4</v>
      </c>
      <c r="AJ89" s="238">
        <v>2</v>
      </c>
      <c r="AK89" s="238">
        <v>21</v>
      </c>
      <c r="AL89" s="238">
        <v>21</v>
      </c>
      <c r="AM89" s="238" t="s">
        <v>354</v>
      </c>
      <c r="AN89" s="238">
        <v>11</v>
      </c>
      <c r="AO89" s="238">
        <v>74</v>
      </c>
      <c r="AP89" s="238">
        <v>62</v>
      </c>
      <c r="AS89" s="238">
        <v>12</v>
      </c>
      <c r="AT89" s="238">
        <v>9</v>
      </c>
      <c r="AU89" s="238">
        <v>60</v>
      </c>
      <c r="AV89" s="238">
        <v>12</v>
      </c>
      <c r="AW89" s="238">
        <v>21</v>
      </c>
      <c r="CT89" s="238">
        <v>395999.50046566798</v>
      </c>
      <c r="CU89" s="238">
        <v>4967095.0046566799</v>
      </c>
      <c r="CV89" s="238">
        <v>44.849685010000002</v>
      </c>
      <c r="CW89" s="238">
        <v>-94.316109710000006</v>
      </c>
      <c r="CX89" s="238" t="s">
        <v>359</v>
      </c>
      <c r="CY89" s="238" t="s">
        <v>1904</v>
      </c>
    </row>
    <row r="90" spans="1:103" x14ac:dyDescent="0.25">
      <c r="A90" s="238">
        <v>10972951</v>
      </c>
      <c r="B90" s="238">
        <v>3</v>
      </c>
      <c r="C90" s="238">
        <v>22</v>
      </c>
      <c r="D90" s="238">
        <v>117.307</v>
      </c>
      <c r="E90" s="238">
        <v>43</v>
      </c>
      <c r="G90" s="238" t="s">
        <v>605</v>
      </c>
      <c r="H90" s="238">
        <v>8</v>
      </c>
      <c r="I90" s="238">
        <v>22</v>
      </c>
      <c r="K90" s="238">
        <v>14200619</v>
      </c>
      <c r="L90" s="238">
        <v>141120169</v>
      </c>
      <c r="M90" s="238">
        <v>4</v>
      </c>
      <c r="N90" s="238">
        <v>21</v>
      </c>
      <c r="O90" s="238">
        <v>2014</v>
      </c>
      <c r="P90" s="238" t="s">
        <v>361</v>
      </c>
      <c r="Q90" s="238">
        <v>18</v>
      </c>
      <c r="R90" s="238" t="s">
        <v>419</v>
      </c>
      <c r="S90" s="238">
        <v>5</v>
      </c>
      <c r="T90" s="238">
        <v>0</v>
      </c>
      <c r="U90" s="238">
        <v>1</v>
      </c>
      <c r="V90" s="238">
        <v>4</v>
      </c>
      <c r="W90" s="238">
        <v>32</v>
      </c>
      <c r="X90" s="238">
        <v>2</v>
      </c>
      <c r="Y90" s="238">
        <v>1</v>
      </c>
      <c r="Z90" s="238">
        <v>8</v>
      </c>
      <c r="AB90" s="238">
        <v>1</v>
      </c>
      <c r="AC90" s="238">
        <v>98</v>
      </c>
      <c r="AD90" s="238" t="s">
        <v>498</v>
      </c>
      <c r="AE90" s="238">
        <v>118</v>
      </c>
      <c r="AF90" s="238" t="s">
        <v>1798</v>
      </c>
      <c r="AG90" s="238">
        <v>3</v>
      </c>
      <c r="AH90" s="238">
        <v>2</v>
      </c>
      <c r="AI90" s="238">
        <v>2</v>
      </c>
      <c r="AJ90" s="238">
        <v>1</v>
      </c>
      <c r="AK90" s="238">
        <v>21</v>
      </c>
      <c r="AL90" s="238">
        <v>16</v>
      </c>
      <c r="AM90" s="238" t="s">
        <v>354</v>
      </c>
      <c r="AN90" s="238">
        <v>5</v>
      </c>
      <c r="AS90" s="238">
        <v>7</v>
      </c>
      <c r="AT90" s="238">
        <v>5</v>
      </c>
      <c r="AU90" s="238">
        <v>55</v>
      </c>
      <c r="AV90" s="238">
        <v>11</v>
      </c>
      <c r="AW90" s="238">
        <v>21</v>
      </c>
      <c r="CT90" s="238">
        <v>395582</v>
      </c>
      <c r="CU90" s="238">
        <v>4967508</v>
      </c>
      <c r="CV90" s="238">
        <v>44.8533416</v>
      </c>
      <c r="CW90" s="238">
        <v>-94.321471399999993</v>
      </c>
      <c r="CX90" s="238" t="s">
        <v>359</v>
      </c>
      <c r="CY90" s="238" t="s">
        <v>1905</v>
      </c>
    </row>
    <row r="91" spans="1:103" x14ac:dyDescent="0.25">
      <c r="A91" s="238">
        <v>421796</v>
      </c>
      <c r="B91" s="238">
        <v>3</v>
      </c>
      <c r="C91" s="238">
        <v>22</v>
      </c>
      <c r="D91" s="238">
        <v>117.595</v>
      </c>
      <c r="E91" s="238">
        <v>43</v>
      </c>
      <c r="G91" s="238" t="s">
        <v>605</v>
      </c>
      <c r="H91" s="238">
        <v>8</v>
      </c>
      <c r="I91" s="238">
        <v>22</v>
      </c>
      <c r="K91" s="238">
        <v>16202780</v>
      </c>
      <c r="M91" s="238">
        <v>12</v>
      </c>
      <c r="N91" s="238">
        <v>17</v>
      </c>
      <c r="O91" s="238">
        <v>2016</v>
      </c>
      <c r="P91" s="238" t="s">
        <v>364</v>
      </c>
      <c r="Q91" s="238">
        <v>6</v>
      </c>
      <c r="R91" s="238" t="s">
        <v>196</v>
      </c>
      <c r="S91" s="238">
        <v>5</v>
      </c>
      <c r="T91" s="238">
        <v>0</v>
      </c>
      <c r="U91" s="238">
        <v>1</v>
      </c>
      <c r="W91" s="238">
        <v>30</v>
      </c>
      <c r="X91" s="238">
        <v>2</v>
      </c>
      <c r="Y91" s="238">
        <v>6</v>
      </c>
      <c r="Z91" s="238">
        <v>7</v>
      </c>
      <c r="AB91" s="238">
        <v>3</v>
      </c>
      <c r="AC91" s="238">
        <v>98</v>
      </c>
      <c r="AD91" s="238" t="s">
        <v>1803</v>
      </c>
      <c r="AF91" s="238" t="s">
        <v>1798</v>
      </c>
      <c r="AG91" s="238">
        <v>3</v>
      </c>
      <c r="AH91" s="238">
        <v>2</v>
      </c>
      <c r="AI91" s="238">
        <v>2</v>
      </c>
      <c r="AJ91" s="238">
        <v>2</v>
      </c>
      <c r="AK91" s="238">
        <v>21</v>
      </c>
      <c r="AL91" s="238">
        <v>27</v>
      </c>
      <c r="AM91" s="238" t="s">
        <v>363</v>
      </c>
      <c r="AN91" s="238">
        <v>5</v>
      </c>
      <c r="AO91" s="238">
        <v>1</v>
      </c>
      <c r="AS91" s="238">
        <v>12</v>
      </c>
      <c r="AT91" s="238">
        <v>9</v>
      </c>
      <c r="AU91" s="238">
        <v>60</v>
      </c>
      <c r="AV91" s="238">
        <v>12</v>
      </c>
      <c r="AW91" s="238">
        <v>21</v>
      </c>
      <c r="CT91" s="238">
        <v>395233.265599865</v>
      </c>
      <c r="CU91" s="238">
        <v>4967835.8394716801</v>
      </c>
      <c r="CV91" s="238">
        <v>44.856240200000002</v>
      </c>
      <c r="CW91" s="238">
        <v>-94.32595671</v>
      </c>
      <c r="CX91" s="238" t="s">
        <v>359</v>
      </c>
      <c r="CY91" s="238" t="s">
        <v>1906</v>
      </c>
    </row>
    <row r="92" spans="1:103" x14ac:dyDescent="0.25">
      <c r="A92" s="238">
        <v>542089</v>
      </c>
      <c r="B92" s="238">
        <v>3</v>
      </c>
      <c r="C92" s="238">
        <v>22</v>
      </c>
      <c r="D92" s="238">
        <v>117.864</v>
      </c>
      <c r="E92" s="238">
        <v>43</v>
      </c>
      <c r="G92" s="238" t="s">
        <v>605</v>
      </c>
      <c r="H92" s="238">
        <v>8</v>
      </c>
      <c r="I92" s="238">
        <v>22</v>
      </c>
      <c r="K92" s="238">
        <v>18200311</v>
      </c>
      <c r="M92" s="238">
        <v>1</v>
      </c>
      <c r="N92" s="238">
        <v>31</v>
      </c>
      <c r="O92" s="238">
        <v>2018</v>
      </c>
      <c r="P92" s="238" t="s">
        <v>355</v>
      </c>
      <c r="Q92" s="238">
        <v>23</v>
      </c>
      <c r="R92" s="238" t="s">
        <v>419</v>
      </c>
      <c r="S92" s="238">
        <v>5</v>
      </c>
      <c r="T92" s="238">
        <v>0</v>
      </c>
      <c r="U92" s="238">
        <v>1</v>
      </c>
      <c r="W92" s="238">
        <v>32</v>
      </c>
      <c r="X92" s="238">
        <v>90</v>
      </c>
      <c r="Y92" s="238">
        <v>6</v>
      </c>
      <c r="Z92" s="238">
        <v>4</v>
      </c>
      <c r="AB92" s="238">
        <v>3</v>
      </c>
      <c r="AC92" s="238">
        <v>98</v>
      </c>
      <c r="AD92" s="238" t="s">
        <v>1803</v>
      </c>
      <c r="AF92" s="238" t="s">
        <v>1907</v>
      </c>
      <c r="AG92" s="238">
        <v>3</v>
      </c>
      <c r="AH92" s="238">
        <v>2</v>
      </c>
      <c r="AI92" s="238">
        <v>2</v>
      </c>
      <c r="AJ92" s="238">
        <v>1</v>
      </c>
      <c r="AK92" s="238">
        <v>21</v>
      </c>
      <c r="AL92" s="238">
        <v>31</v>
      </c>
      <c r="AM92" s="238" t="s">
        <v>354</v>
      </c>
      <c r="AN92" s="238">
        <v>99</v>
      </c>
      <c r="AO92" s="238">
        <v>90</v>
      </c>
      <c r="AS92" s="238">
        <v>90</v>
      </c>
      <c r="AT92" s="238">
        <v>24</v>
      </c>
      <c r="AU92" s="238">
        <v>60</v>
      </c>
      <c r="AV92" s="238">
        <v>11</v>
      </c>
      <c r="AW92" s="238">
        <v>21</v>
      </c>
      <c r="CT92" s="238">
        <v>394924.23164846399</v>
      </c>
      <c r="CU92" s="238">
        <v>4968221.0735754799</v>
      </c>
      <c r="CV92" s="238">
        <v>44.859661719999998</v>
      </c>
      <c r="CW92" s="238">
        <v>-94.329946699999994</v>
      </c>
      <c r="CX92" s="238" t="s">
        <v>359</v>
      </c>
      <c r="CY92" s="238" t="s">
        <v>1908</v>
      </c>
    </row>
    <row r="93" spans="1:103" x14ac:dyDescent="0.25">
      <c r="A93" s="238">
        <v>10729182</v>
      </c>
      <c r="B93" s="238">
        <v>3</v>
      </c>
      <c r="C93" s="238">
        <v>22</v>
      </c>
      <c r="D93" s="238">
        <v>118.224</v>
      </c>
      <c r="E93" s="238">
        <v>43</v>
      </c>
      <c r="G93" s="238" t="s">
        <v>605</v>
      </c>
      <c r="H93" s="238">
        <v>8</v>
      </c>
      <c r="I93" s="238">
        <v>22</v>
      </c>
      <c r="K93" s="238">
        <v>11200261</v>
      </c>
      <c r="L93" s="238">
        <v>110450238</v>
      </c>
      <c r="M93" s="238">
        <v>2</v>
      </c>
      <c r="N93" s="238">
        <v>1</v>
      </c>
      <c r="O93" s="238">
        <v>2011</v>
      </c>
      <c r="P93" s="238" t="s">
        <v>368</v>
      </c>
      <c r="Q93" s="238">
        <v>16</v>
      </c>
      <c r="S93" s="238">
        <v>5</v>
      </c>
      <c r="T93" s="238">
        <v>0</v>
      </c>
      <c r="U93" s="238">
        <v>2</v>
      </c>
      <c r="V93" s="238">
        <v>1</v>
      </c>
      <c r="W93" s="238">
        <v>10</v>
      </c>
      <c r="X93" s="238">
        <v>3</v>
      </c>
      <c r="Y93" s="238">
        <v>1</v>
      </c>
      <c r="Z93" s="238">
        <v>2</v>
      </c>
      <c r="AB93" s="238">
        <v>5</v>
      </c>
      <c r="AC93" s="238">
        <v>98</v>
      </c>
      <c r="AD93" s="238" t="s">
        <v>498</v>
      </c>
      <c r="AE93" s="238" t="s">
        <v>1909</v>
      </c>
      <c r="AF93" s="238" t="s">
        <v>1798</v>
      </c>
      <c r="AG93" s="238">
        <v>7</v>
      </c>
      <c r="AH93" s="238">
        <v>2</v>
      </c>
      <c r="AI93" s="238">
        <v>2</v>
      </c>
      <c r="AJ93" s="238">
        <v>3</v>
      </c>
      <c r="AK93" s="238">
        <v>23</v>
      </c>
      <c r="AL93" s="238">
        <v>23</v>
      </c>
      <c r="AM93" s="238" t="s">
        <v>363</v>
      </c>
      <c r="AN93" s="238">
        <v>5</v>
      </c>
      <c r="AO93" s="238">
        <v>1</v>
      </c>
      <c r="AS93" s="238">
        <v>7</v>
      </c>
      <c r="AT93" s="238">
        <v>2</v>
      </c>
      <c r="AU93" s="238">
        <v>55</v>
      </c>
      <c r="AV93" s="238">
        <v>11</v>
      </c>
      <c r="AW93" s="238">
        <v>21</v>
      </c>
      <c r="AX93" s="238">
        <v>2</v>
      </c>
      <c r="AY93" s="238">
        <v>2</v>
      </c>
      <c r="AZ93" s="238">
        <v>3</v>
      </c>
      <c r="BA93" s="238">
        <v>23</v>
      </c>
      <c r="BB93" s="238">
        <v>22</v>
      </c>
      <c r="BC93" s="238" t="s">
        <v>354</v>
      </c>
      <c r="BD93" s="238">
        <v>5</v>
      </c>
      <c r="BI93" s="238">
        <v>7</v>
      </c>
      <c r="BJ93" s="238">
        <v>2</v>
      </c>
      <c r="BK93" s="238">
        <v>55</v>
      </c>
      <c r="BL93" s="238">
        <v>11</v>
      </c>
      <c r="BM93" s="238">
        <v>21</v>
      </c>
      <c r="CT93" s="238">
        <v>394700</v>
      </c>
      <c r="CU93" s="238">
        <v>4968673</v>
      </c>
      <c r="CV93" s="238">
        <v>44.863694899999999</v>
      </c>
      <c r="CW93" s="238">
        <v>-94.332877300000007</v>
      </c>
      <c r="CX93" s="238" t="s">
        <v>359</v>
      </c>
      <c r="CY93" s="238" t="s">
        <v>1910</v>
      </c>
    </row>
    <row r="94" spans="1:103" x14ac:dyDescent="0.25">
      <c r="A94" s="238">
        <v>760361</v>
      </c>
      <c r="B94" s="238">
        <v>3</v>
      </c>
      <c r="C94" s="238">
        <v>22</v>
      </c>
      <c r="D94" s="238">
        <v>118.238</v>
      </c>
      <c r="E94" s="238">
        <v>43</v>
      </c>
      <c r="G94" s="238" t="s">
        <v>605</v>
      </c>
      <c r="H94" s="238">
        <v>8</v>
      </c>
      <c r="I94" s="238">
        <v>22</v>
      </c>
      <c r="K94" s="238">
        <v>19202863</v>
      </c>
      <c r="M94" s="238">
        <v>11</v>
      </c>
      <c r="N94" s="238">
        <v>6</v>
      </c>
      <c r="O94" s="238">
        <v>2019</v>
      </c>
      <c r="P94" s="238" t="s">
        <v>355</v>
      </c>
      <c r="Q94" s="238">
        <v>16</v>
      </c>
      <c r="R94" s="238" t="s">
        <v>196</v>
      </c>
      <c r="S94" s="238">
        <v>5</v>
      </c>
      <c r="T94" s="238">
        <v>0</v>
      </c>
      <c r="U94" s="238">
        <v>2</v>
      </c>
      <c r="V94" s="238">
        <v>5</v>
      </c>
      <c r="W94" s="238">
        <v>10</v>
      </c>
      <c r="X94" s="238">
        <v>3</v>
      </c>
      <c r="Y94" s="238">
        <v>1</v>
      </c>
      <c r="Z94" s="238">
        <v>1</v>
      </c>
      <c r="AB94" s="238">
        <v>1</v>
      </c>
      <c r="AC94" s="238">
        <v>98</v>
      </c>
      <c r="AD94" s="238" t="s">
        <v>1803</v>
      </c>
      <c r="AE94" s="238" t="s">
        <v>1911</v>
      </c>
      <c r="AF94" s="238" t="s">
        <v>1907</v>
      </c>
      <c r="AG94" s="238">
        <v>10</v>
      </c>
      <c r="AH94" s="238">
        <v>2</v>
      </c>
      <c r="AI94" s="238">
        <v>3</v>
      </c>
      <c r="AJ94" s="238">
        <v>2</v>
      </c>
      <c r="AK94" s="238">
        <v>21</v>
      </c>
      <c r="AL94" s="238">
        <v>22</v>
      </c>
      <c r="AM94" s="238" t="s">
        <v>354</v>
      </c>
      <c r="AN94" s="238">
        <v>5</v>
      </c>
      <c r="AO94" s="238">
        <v>1</v>
      </c>
      <c r="AS94" s="238">
        <v>15</v>
      </c>
      <c r="AT94" s="238">
        <v>9</v>
      </c>
      <c r="AU94" s="238">
        <v>60</v>
      </c>
      <c r="AV94" s="238">
        <v>11</v>
      </c>
      <c r="AW94" s="238">
        <v>21</v>
      </c>
      <c r="AX94" s="238">
        <v>2</v>
      </c>
      <c r="AY94" s="238">
        <v>2</v>
      </c>
      <c r="AZ94" s="238">
        <v>2</v>
      </c>
      <c r="BA94" s="238">
        <v>23</v>
      </c>
      <c r="BB94" s="238">
        <v>86</v>
      </c>
      <c r="BC94" s="238" t="s">
        <v>363</v>
      </c>
      <c r="BD94" s="238">
        <v>5</v>
      </c>
      <c r="BE94" s="238">
        <v>2</v>
      </c>
      <c r="BI94" s="238">
        <v>15</v>
      </c>
      <c r="BJ94" s="238">
        <v>23</v>
      </c>
      <c r="BK94" s="238">
        <v>60</v>
      </c>
      <c r="BL94" s="238">
        <v>11</v>
      </c>
      <c r="BM94" s="238">
        <v>21</v>
      </c>
      <c r="CT94" s="238">
        <v>394649.06443146197</v>
      </c>
      <c r="CU94" s="238">
        <v>4968716.37456608</v>
      </c>
      <c r="CV94" s="238">
        <v>44.864078679999999</v>
      </c>
      <c r="CW94" s="238">
        <v>-94.333531469999997</v>
      </c>
      <c r="CX94" s="238" t="s">
        <v>359</v>
      </c>
      <c r="CY94" s="238" t="s">
        <v>1912</v>
      </c>
    </row>
    <row r="95" spans="1:103" x14ac:dyDescent="0.25">
      <c r="A95" s="238">
        <v>446195</v>
      </c>
      <c r="B95" s="238">
        <v>3</v>
      </c>
      <c r="C95" s="238">
        <v>22</v>
      </c>
      <c r="D95" s="238">
        <v>118.252</v>
      </c>
      <c r="E95" s="238">
        <v>43</v>
      </c>
      <c r="G95" s="238" t="s">
        <v>605</v>
      </c>
      <c r="H95" s="238">
        <v>8</v>
      </c>
      <c r="I95" s="238">
        <v>22</v>
      </c>
      <c r="K95" s="238">
        <v>17201074</v>
      </c>
      <c r="M95" s="238">
        <v>4</v>
      </c>
      <c r="N95" s="238">
        <v>19</v>
      </c>
      <c r="O95" s="238">
        <v>2017</v>
      </c>
      <c r="P95" s="238" t="s">
        <v>355</v>
      </c>
      <c r="Q95" s="238">
        <v>13</v>
      </c>
      <c r="R95" s="238" t="s">
        <v>369</v>
      </c>
      <c r="S95" s="238">
        <v>5</v>
      </c>
      <c r="T95" s="238">
        <v>0</v>
      </c>
      <c r="U95" s="238">
        <v>2</v>
      </c>
      <c r="V95" s="238">
        <v>12</v>
      </c>
      <c r="W95" s="238">
        <v>10</v>
      </c>
      <c r="X95" s="238">
        <v>3</v>
      </c>
      <c r="Y95" s="238">
        <v>1</v>
      </c>
      <c r="Z95" s="238">
        <v>2</v>
      </c>
      <c r="AB95" s="238">
        <v>1</v>
      </c>
      <c r="AC95" s="238">
        <v>98</v>
      </c>
      <c r="AD95" s="238" t="s">
        <v>1803</v>
      </c>
      <c r="AF95" s="238" t="s">
        <v>1907</v>
      </c>
      <c r="AG95" s="238">
        <v>7</v>
      </c>
      <c r="AH95" s="238">
        <v>2</v>
      </c>
      <c r="AI95" s="238">
        <v>2</v>
      </c>
      <c r="AJ95" s="238">
        <v>3</v>
      </c>
      <c r="AK95" s="238">
        <v>23</v>
      </c>
      <c r="AL95" s="238">
        <v>59</v>
      </c>
      <c r="AM95" s="238" t="s">
        <v>354</v>
      </c>
      <c r="AN95" s="238">
        <v>5</v>
      </c>
      <c r="AO95" s="238">
        <v>1</v>
      </c>
      <c r="AS95" s="238">
        <v>12</v>
      </c>
      <c r="AT95" s="238">
        <v>23</v>
      </c>
      <c r="AU95" s="238">
        <v>55</v>
      </c>
      <c r="AV95" s="238">
        <v>11</v>
      </c>
      <c r="AW95" s="238">
        <v>21</v>
      </c>
      <c r="AX95" s="238">
        <v>2</v>
      </c>
      <c r="AY95" s="238">
        <v>4</v>
      </c>
      <c r="AZ95" s="238">
        <v>3</v>
      </c>
      <c r="BA95" s="238">
        <v>21</v>
      </c>
      <c r="BB95" s="238">
        <v>55</v>
      </c>
      <c r="BC95" s="238" t="s">
        <v>363</v>
      </c>
      <c r="BD95" s="238">
        <v>5</v>
      </c>
      <c r="BE95" s="238">
        <v>4</v>
      </c>
      <c r="BI95" s="238">
        <v>12</v>
      </c>
      <c r="BJ95" s="238">
        <v>23</v>
      </c>
      <c r="BK95" s="238">
        <v>55</v>
      </c>
      <c r="BL95" s="238">
        <v>11</v>
      </c>
      <c r="BM95" s="238">
        <v>21</v>
      </c>
      <c r="CT95" s="238">
        <v>394619.43103886303</v>
      </c>
      <c r="CU95" s="238">
        <v>4968762.9413258797</v>
      </c>
      <c r="CV95" s="238">
        <v>44.864493379999999</v>
      </c>
      <c r="CW95" s="238">
        <v>-94.333916149999993</v>
      </c>
      <c r="CX95" s="238" t="s">
        <v>359</v>
      </c>
      <c r="CY95" s="238" t="s">
        <v>1913</v>
      </c>
    </row>
    <row r="96" spans="1:103" x14ac:dyDescent="0.25">
      <c r="A96" s="238">
        <v>816994</v>
      </c>
      <c r="B96" s="238">
        <v>3</v>
      </c>
      <c r="C96" s="238">
        <v>22</v>
      </c>
      <c r="D96" s="238">
        <v>118.25700000000001</v>
      </c>
      <c r="E96" s="238">
        <v>43</v>
      </c>
      <c r="G96" s="238" t="s">
        <v>605</v>
      </c>
      <c r="H96" s="238">
        <v>8</v>
      </c>
      <c r="I96" s="238">
        <v>22</v>
      </c>
      <c r="K96" s="238">
        <v>20201440</v>
      </c>
      <c r="L96" s="238">
        <v>201800121</v>
      </c>
      <c r="M96" s="238">
        <v>6</v>
      </c>
      <c r="N96" s="238">
        <v>28</v>
      </c>
      <c r="O96" s="238">
        <v>2020</v>
      </c>
      <c r="P96" s="238" t="s">
        <v>366</v>
      </c>
      <c r="Q96" s="238">
        <v>9</v>
      </c>
      <c r="R96" s="238" t="s">
        <v>356</v>
      </c>
      <c r="S96" s="238">
        <v>3</v>
      </c>
      <c r="T96" s="238">
        <v>0</v>
      </c>
      <c r="U96" s="238">
        <v>3</v>
      </c>
      <c r="V96" s="238">
        <v>5</v>
      </c>
      <c r="W96" s="238">
        <v>10</v>
      </c>
      <c r="X96" s="238">
        <v>3</v>
      </c>
      <c r="Y96" s="238">
        <v>1</v>
      </c>
      <c r="Z96" s="238">
        <v>2</v>
      </c>
      <c r="AB96" s="238">
        <v>1</v>
      </c>
      <c r="AC96" s="238">
        <v>98</v>
      </c>
      <c r="AD96" s="238" t="s">
        <v>1803</v>
      </c>
      <c r="AE96" s="238" t="s">
        <v>1911</v>
      </c>
      <c r="AF96" s="238" t="s">
        <v>1907</v>
      </c>
      <c r="AG96" s="238">
        <v>10</v>
      </c>
      <c r="AH96" s="238">
        <v>2</v>
      </c>
      <c r="AI96" s="238">
        <v>2</v>
      </c>
      <c r="AJ96" s="238">
        <v>2</v>
      </c>
      <c r="AK96" s="238">
        <v>21</v>
      </c>
      <c r="AL96" s="238">
        <v>27</v>
      </c>
      <c r="AM96" s="238" t="s">
        <v>354</v>
      </c>
      <c r="AN96" s="238">
        <v>5</v>
      </c>
      <c r="AO96" s="238">
        <v>1</v>
      </c>
      <c r="AS96" s="238">
        <v>14</v>
      </c>
      <c r="AT96" s="238">
        <v>9</v>
      </c>
      <c r="AU96" s="238">
        <v>60</v>
      </c>
      <c r="AV96" s="238">
        <v>11</v>
      </c>
      <c r="AW96" s="238">
        <v>21</v>
      </c>
      <c r="AX96" s="238">
        <v>2</v>
      </c>
      <c r="AY96" s="238">
        <v>3</v>
      </c>
      <c r="AZ96" s="238">
        <v>4</v>
      </c>
      <c r="BA96" s="238">
        <v>21</v>
      </c>
      <c r="BB96" s="238">
        <v>33</v>
      </c>
      <c r="BC96" s="238" t="s">
        <v>354</v>
      </c>
      <c r="BD96" s="238">
        <v>5</v>
      </c>
      <c r="BE96" s="238">
        <v>65</v>
      </c>
      <c r="BI96" s="238">
        <v>14</v>
      </c>
      <c r="BJ96" s="238">
        <v>22</v>
      </c>
      <c r="BK96" s="238">
        <v>55</v>
      </c>
      <c r="BL96" s="238">
        <v>11</v>
      </c>
      <c r="BM96" s="238">
        <v>21</v>
      </c>
      <c r="BN96" s="238">
        <v>2</v>
      </c>
      <c r="BO96" s="238">
        <v>2</v>
      </c>
      <c r="BP96" s="238">
        <v>3</v>
      </c>
      <c r="BQ96" s="238">
        <v>34</v>
      </c>
      <c r="BR96" s="238">
        <v>44</v>
      </c>
      <c r="BS96" s="238" t="s">
        <v>354</v>
      </c>
      <c r="BT96" s="238">
        <v>5</v>
      </c>
      <c r="BU96" s="238">
        <v>1</v>
      </c>
      <c r="BY96" s="238">
        <v>12</v>
      </c>
      <c r="BZ96" s="238">
        <v>23</v>
      </c>
      <c r="CA96" s="238">
        <v>55</v>
      </c>
      <c r="CB96" s="238">
        <v>11</v>
      </c>
      <c r="CC96" s="238">
        <v>21</v>
      </c>
      <c r="CT96" s="238">
        <v>394636.364406062</v>
      </c>
      <c r="CU96" s="238">
        <v>4968743.8912877804</v>
      </c>
      <c r="CV96" s="238">
        <v>44.864324439999997</v>
      </c>
      <c r="CW96" s="238">
        <v>-94.333697900000004</v>
      </c>
      <c r="CX96" s="238" t="s">
        <v>359</v>
      </c>
      <c r="CY96" s="238" t="s">
        <v>1914</v>
      </c>
    </row>
    <row r="97" spans="1:103" x14ac:dyDescent="0.25">
      <c r="A97" s="238">
        <v>10806505</v>
      </c>
      <c r="B97" s="238">
        <v>3</v>
      </c>
      <c r="C97" s="238">
        <v>22</v>
      </c>
      <c r="D97" s="238">
        <v>118.26</v>
      </c>
      <c r="E97" s="238">
        <v>43</v>
      </c>
      <c r="G97" s="238" t="s">
        <v>605</v>
      </c>
      <c r="H97" s="238">
        <v>8</v>
      </c>
      <c r="I97" s="238">
        <v>22</v>
      </c>
      <c r="K97" s="238">
        <v>12200105</v>
      </c>
      <c r="L97" s="238">
        <v>120410195</v>
      </c>
      <c r="M97" s="238">
        <v>1</v>
      </c>
      <c r="N97" s="238">
        <v>23</v>
      </c>
      <c r="O97" s="238">
        <v>2012</v>
      </c>
      <c r="P97" s="238" t="s">
        <v>361</v>
      </c>
      <c r="Q97" s="238">
        <v>10</v>
      </c>
      <c r="S97" s="238">
        <v>5</v>
      </c>
      <c r="T97" s="238">
        <v>0</v>
      </c>
      <c r="U97" s="238">
        <v>2</v>
      </c>
      <c r="V97" s="238">
        <v>10</v>
      </c>
      <c r="W97" s="238">
        <v>10</v>
      </c>
      <c r="X97" s="238">
        <v>2</v>
      </c>
      <c r="Y97" s="238">
        <v>1</v>
      </c>
      <c r="Z97" s="238">
        <v>2</v>
      </c>
      <c r="AB97" s="238">
        <v>5</v>
      </c>
      <c r="AC97" s="238">
        <v>98</v>
      </c>
      <c r="AD97" s="238" t="s">
        <v>1915</v>
      </c>
      <c r="AE97" s="238" t="s">
        <v>1916</v>
      </c>
      <c r="AF97" s="238" t="s">
        <v>1798</v>
      </c>
      <c r="AG97" s="238">
        <v>5</v>
      </c>
      <c r="AH97" s="238">
        <v>2</v>
      </c>
      <c r="AI97" s="238">
        <v>2</v>
      </c>
      <c r="AJ97" s="238">
        <v>1</v>
      </c>
      <c r="AK97" s="238">
        <v>24</v>
      </c>
      <c r="AL97" s="238">
        <v>21</v>
      </c>
      <c r="AM97" s="238" t="s">
        <v>363</v>
      </c>
      <c r="AN97" s="238">
        <v>5</v>
      </c>
      <c r="AO97" s="238">
        <v>3</v>
      </c>
      <c r="AS97" s="238">
        <v>3</v>
      </c>
      <c r="AT97" s="238">
        <v>98</v>
      </c>
      <c r="AU97" s="238">
        <v>55</v>
      </c>
      <c r="AV97" s="238">
        <v>11</v>
      </c>
      <c r="AW97" s="238">
        <v>21</v>
      </c>
      <c r="AX97" s="238">
        <v>2</v>
      </c>
      <c r="AY97" s="238">
        <v>2</v>
      </c>
      <c r="AZ97" s="238">
        <v>1</v>
      </c>
      <c r="BA97" s="238">
        <v>21</v>
      </c>
      <c r="BB97" s="238">
        <v>38</v>
      </c>
      <c r="BC97" s="238" t="s">
        <v>354</v>
      </c>
      <c r="BD97" s="238">
        <v>5</v>
      </c>
      <c r="BE97" s="238">
        <v>1</v>
      </c>
      <c r="BI97" s="238">
        <v>3</v>
      </c>
      <c r="BJ97" s="238">
        <v>98</v>
      </c>
      <c r="BK97" s="238">
        <v>55</v>
      </c>
      <c r="BL97" s="238">
        <v>11</v>
      </c>
      <c r="BM97" s="238">
        <v>21</v>
      </c>
      <c r="CT97" s="238">
        <v>394677</v>
      </c>
      <c r="CU97" s="238">
        <v>4968725</v>
      </c>
      <c r="CV97" s="238">
        <v>44.864162399999998</v>
      </c>
      <c r="CW97" s="238">
        <v>-94.333177500000005</v>
      </c>
      <c r="CX97" s="238" t="s">
        <v>359</v>
      </c>
      <c r="CY97" s="238" t="s">
        <v>1917</v>
      </c>
    </row>
    <row r="98" spans="1:103" x14ac:dyDescent="0.25">
      <c r="A98" s="238">
        <v>10729963</v>
      </c>
      <c r="B98" s="238">
        <v>3</v>
      </c>
      <c r="C98" s="238">
        <v>22</v>
      </c>
      <c r="D98" s="238">
        <v>118.279</v>
      </c>
      <c r="E98" s="238">
        <v>43</v>
      </c>
      <c r="G98" s="238" t="s">
        <v>605</v>
      </c>
      <c r="H98" s="238">
        <v>8</v>
      </c>
      <c r="I98" s="238">
        <v>22</v>
      </c>
      <c r="K98" s="238">
        <v>209226</v>
      </c>
      <c r="L98" s="238">
        <v>110550001</v>
      </c>
      <c r="M98" s="238">
        <v>2</v>
      </c>
      <c r="N98" s="238">
        <v>23</v>
      </c>
      <c r="O98" s="238">
        <v>2011</v>
      </c>
      <c r="P98" s="238" t="s">
        <v>355</v>
      </c>
      <c r="Q98" s="238">
        <v>17</v>
      </c>
      <c r="R98" s="238" t="s">
        <v>196</v>
      </c>
      <c r="S98" s="238">
        <v>5</v>
      </c>
      <c r="T98" s="238">
        <v>0</v>
      </c>
      <c r="U98" s="238">
        <v>2</v>
      </c>
      <c r="V98" s="238">
        <v>3</v>
      </c>
      <c r="W98" s="238">
        <v>10</v>
      </c>
      <c r="X98" s="238">
        <v>3</v>
      </c>
      <c r="Y98" s="238">
        <v>1</v>
      </c>
      <c r="Z98" s="238">
        <v>2</v>
      </c>
      <c r="AB98" s="238">
        <v>2</v>
      </c>
      <c r="AC98" s="238">
        <v>98</v>
      </c>
      <c r="AD98" s="238" t="s">
        <v>1863</v>
      </c>
      <c r="AE98" s="238" t="s">
        <v>1918</v>
      </c>
      <c r="AF98" s="238" t="s">
        <v>1798</v>
      </c>
      <c r="AG98" s="238">
        <v>9</v>
      </c>
      <c r="AH98" s="238">
        <v>2</v>
      </c>
      <c r="AI98" s="238">
        <v>2</v>
      </c>
      <c r="AJ98" s="238">
        <v>2</v>
      </c>
      <c r="AK98" s="238">
        <v>21</v>
      </c>
      <c r="AL98" s="238">
        <v>40</v>
      </c>
      <c r="AM98" s="238" t="s">
        <v>363</v>
      </c>
      <c r="AN98" s="238">
        <v>5</v>
      </c>
      <c r="AO98" s="238">
        <v>1</v>
      </c>
      <c r="AP98" s="238">
        <v>1</v>
      </c>
      <c r="AS98" s="238">
        <v>7</v>
      </c>
      <c r="AT98" s="238">
        <v>22</v>
      </c>
      <c r="AU98" s="238">
        <v>55</v>
      </c>
      <c r="AV98" s="238">
        <v>11</v>
      </c>
      <c r="AW98" s="238">
        <v>21</v>
      </c>
      <c r="AX98" s="238">
        <v>2</v>
      </c>
      <c r="AY98" s="238">
        <v>2</v>
      </c>
      <c r="AZ98" s="238">
        <v>4</v>
      </c>
      <c r="BA98" s="238">
        <v>24</v>
      </c>
      <c r="BB98" s="238">
        <v>17</v>
      </c>
      <c r="BC98" s="238" t="s">
        <v>354</v>
      </c>
      <c r="BD98" s="238">
        <v>5</v>
      </c>
      <c r="BE98" s="238">
        <v>2</v>
      </c>
      <c r="BI98" s="238">
        <v>7</v>
      </c>
      <c r="BJ98" s="238">
        <v>22</v>
      </c>
      <c r="BK98" s="238">
        <v>55</v>
      </c>
      <c r="BL98" s="238">
        <v>11</v>
      </c>
      <c r="BM98" s="238">
        <v>21</v>
      </c>
      <c r="CT98" s="238">
        <v>394664</v>
      </c>
      <c r="CU98" s="238">
        <v>4968754</v>
      </c>
      <c r="CV98" s="238">
        <v>44.864415000000001</v>
      </c>
      <c r="CW98" s="238">
        <v>-94.333347000000003</v>
      </c>
      <c r="CX98" s="238" t="s">
        <v>359</v>
      </c>
      <c r="CY98" s="238" t="s">
        <v>1919</v>
      </c>
    </row>
    <row r="99" spans="1:103" x14ac:dyDescent="0.25">
      <c r="A99" s="238">
        <v>10813465</v>
      </c>
      <c r="B99" s="238">
        <v>3</v>
      </c>
      <c r="C99" s="238">
        <v>22</v>
      </c>
      <c r="D99" s="238">
        <v>118.279</v>
      </c>
      <c r="E99" s="238">
        <v>43</v>
      </c>
      <c r="G99" s="238" t="s">
        <v>605</v>
      </c>
      <c r="H99" s="238">
        <v>8</v>
      </c>
      <c r="I99" s="238">
        <v>22</v>
      </c>
      <c r="L99" s="238">
        <v>120740041</v>
      </c>
      <c r="M99" s="238">
        <v>2</v>
      </c>
      <c r="N99" s="238">
        <v>9</v>
      </c>
      <c r="O99" s="238">
        <v>2012</v>
      </c>
      <c r="P99" s="238" t="s">
        <v>384</v>
      </c>
      <c r="Q99" s="238">
        <v>17</v>
      </c>
      <c r="S99" s="238">
        <v>5</v>
      </c>
      <c r="T99" s="238">
        <v>0</v>
      </c>
      <c r="U99" s="238">
        <v>2</v>
      </c>
      <c r="V99" s="238">
        <v>1</v>
      </c>
      <c r="W99" s="238">
        <v>10</v>
      </c>
      <c r="Y99" s="238">
        <v>1</v>
      </c>
      <c r="Z99" s="238">
        <v>1</v>
      </c>
      <c r="AB99" s="238">
        <v>1</v>
      </c>
      <c r="AC99" s="238">
        <v>98</v>
      </c>
      <c r="AF99" s="238" t="s">
        <v>1798</v>
      </c>
      <c r="AG99" s="238">
        <v>7</v>
      </c>
      <c r="AH99" s="238">
        <v>2</v>
      </c>
      <c r="AI99" s="238">
        <v>3</v>
      </c>
      <c r="AJ99" s="238">
        <v>3</v>
      </c>
      <c r="AK99" s="238">
        <v>23</v>
      </c>
      <c r="AL99" s="238">
        <v>20</v>
      </c>
      <c r="AM99" s="238" t="s">
        <v>354</v>
      </c>
      <c r="AT99" s="238">
        <v>2</v>
      </c>
      <c r="AX99" s="238">
        <v>2</v>
      </c>
      <c r="AY99" s="238">
        <v>2</v>
      </c>
      <c r="AZ99" s="238">
        <v>3</v>
      </c>
      <c r="BA99" s="238">
        <v>23</v>
      </c>
      <c r="BB99" s="238">
        <v>20</v>
      </c>
      <c r="BC99" s="238" t="s">
        <v>363</v>
      </c>
      <c r="BJ99" s="238">
        <v>2</v>
      </c>
      <c r="CT99" s="238">
        <v>394664</v>
      </c>
      <c r="CU99" s="238">
        <v>4968754</v>
      </c>
      <c r="CV99" s="238">
        <v>44.864415000000001</v>
      </c>
      <c r="CW99" s="238">
        <v>-94.333347000000003</v>
      </c>
      <c r="CX99" s="238" t="s">
        <v>359</v>
      </c>
    </row>
    <row r="100" spans="1:103" x14ac:dyDescent="0.25">
      <c r="A100" s="238">
        <v>10824032</v>
      </c>
      <c r="B100" s="238">
        <v>3</v>
      </c>
      <c r="C100" s="238">
        <v>22</v>
      </c>
      <c r="D100" s="238">
        <v>118.279</v>
      </c>
      <c r="E100" s="238">
        <v>43</v>
      </c>
      <c r="G100" s="238" t="s">
        <v>605</v>
      </c>
      <c r="H100" s="238">
        <v>8</v>
      </c>
      <c r="I100" s="238">
        <v>22</v>
      </c>
      <c r="K100" s="238">
        <v>12200175</v>
      </c>
      <c r="L100" s="238">
        <v>122140171</v>
      </c>
      <c r="M100" s="238">
        <v>2</v>
      </c>
      <c r="N100" s="238">
        <v>9</v>
      </c>
      <c r="O100" s="238">
        <v>2012</v>
      </c>
      <c r="P100" s="238" t="s">
        <v>384</v>
      </c>
      <c r="Q100" s="238">
        <v>16</v>
      </c>
      <c r="S100" s="238">
        <v>4</v>
      </c>
      <c r="T100" s="238">
        <v>0</v>
      </c>
      <c r="U100" s="238">
        <v>2</v>
      </c>
      <c r="V100" s="238">
        <v>1</v>
      </c>
      <c r="W100" s="238">
        <v>10</v>
      </c>
      <c r="X100" s="238">
        <v>3</v>
      </c>
      <c r="Y100" s="238">
        <v>1</v>
      </c>
      <c r="Z100" s="238">
        <v>1</v>
      </c>
      <c r="AB100" s="238">
        <v>1</v>
      </c>
      <c r="AC100" s="238">
        <v>98</v>
      </c>
      <c r="AD100" s="238" t="s">
        <v>498</v>
      </c>
      <c r="AE100" s="238">
        <v>115</v>
      </c>
      <c r="AF100" s="238" t="s">
        <v>1798</v>
      </c>
      <c r="AG100" s="238">
        <v>7</v>
      </c>
      <c r="AH100" s="238">
        <v>2</v>
      </c>
      <c r="AI100" s="238">
        <v>3</v>
      </c>
      <c r="AJ100" s="238">
        <v>4</v>
      </c>
      <c r="AK100" s="238">
        <v>23</v>
      </c>
      <c r="AL100" s="238">
        <v>20</v>
      </c>
      <c r="AM100" s="238" t="s">
        <v>354</v>
      </c>
      <c r="AN100" s="238">
        <v>5</v>
      </c>
      <c r="AO100" s="238">
        <v>15</v>
      </c>
      <c r="AS100" s="238">
        <v>7</v>
      </c>
      <c r="AT100" s="238">
        <v>2</v>
      </c>
      <c r="AU100" s="238">
        <v>55</v>
      </c>
      <c r="AV100" s="238">
        <v>11</v>
      </c>
      <c r="AW100" s="238">
        <v>21</v>
      </c>
      <c r="AX100" s="238">
        <v>2</v>
      </c>
      <c r="AY100" s="238">
        <v>2</v>
      </c>
      <c r="AZ100" s="238">
        <v>4</v>
      </c>
      <c r="BA100" s="238">
        <v>23</v>
      </c>
      <c r="BB100" s="238">
        <v>20</v>
      </c>
      <c r="BC100" s="238" t="s">
        <v>363</v>
      </c>
      <c r="BD100" s="238">
        <v>5</v>
      </c>
      <c r="BE100" s="238">
        <v>1</v>
      </c>
      <c r="BI100" s="238">
        <v>7</v>
      </c>
      <c r="BJ100" s="238">
        <v>2</v>
      </c>
      <c r="BK100" s="238">
        <v>55</v>
      </c>
      <c r="BL100" s="238">
        <v>11</v>
      </c>
      <c r="BM100" s="238">
        <v>21</v>
      </c>
      <c r="CT100" s="238">
        <v>394664</v>
      </c>
      <c r="CU100" s="238">
        <v>4968754</v>
      </c>
      <c r="CV100" s="238">
        <v>44.864415000000001</v>
      </c>
      <c r="CW100" s="238">
        <v>-94.333347000000003</v>
      </c>
      <c r="CX100" s="238" t="s">
        <v>359</v>
      </c>
      <c r="CY100" s="238" t="s">
        <v>1920</v>
      </c>
    </row>
    <row r="101" spans="1:103" x14ac:dyDescent="0.25">
      <c r="A101" s="238">
        <v>10813746</v>
      </c>
      <c r="B101" s="238">
        <v>3</v>
      </c>
      <c r="C101" s="238">
        <v>22</v>
      </c>
      <c r="D101" s="238">
        <v>118.279</v>
      </c>
      <c r="E101" s="238">
        <v>43</v>
      </c>
      <c r="G101" s="238" t="s">
        <v>605</v>
      </c>
      <c r="H101" s="238">
        <v>8</v>
      </c>
      <c r="I101" s="238">
        <v>22</v>
      </c>
      <c r="K101" s="238">
        <v>12200293</v>
      </c>
      <c r="L101" s="238">
        <v>120780132</v>
      </c>
      <c r="M101" s="238">
        <v>3</v>
      </c>
      <c r="N101" s="238">
        <v>13</v>
      </c>
      <c r="O101" s="238">
        <v>2012</v>
      </c>
      <c r="P101" s="238" t="s">
        <v>368</v>
      </c>
      <c r="Q101" s="238">
        <v>14</v>
      </c>
      <c r="S101" s="238">
        <v>3</v>
      </c>
      <c r="T101" s="238">
        <v>0</v>
      </c>
      <c r="U101" s="238">
        <v>3</v>
      </c>
      <c r="V101" s="238">
        <v>5</v>
      </c>
      <c r="W101" s="238">
        <v>10</v>
      </c>
      <c r="X101" s="238">
        <v>3</v>
      </c>
      <c r="Y101" s="238">
        <v>1</v>
      </c>
      <c r="Z101" s="238">
        <v>1</v>
      </c>
      <c r="AB101" s="238">
        <v>1</v>
      </c>
      <c r="AC101" s="238">
        <v>98</v>
      </c>
      <c r="AD101" s="238" t="s">
        <v>1915</v>
      </c>
      <c r="AE101" s="238">
        <v>115</v>
      </c>
      <c r="AF101" s="238" t="s">
        <v>1798</v>
      </c>
      <c r="AG101" s="238">
        <v>10</v>
      </c>
      <c r="AH101" s="238">
        <v>2</v>
      </c>
      <c r="AI101" s="238">
        <v>1</v>
      </c>
      <c r="AJ101" s="238">
        <v>2</v>
      </c>
      <c r="AK101" s="238">
        <v>21</v>
      </c>
      <c r="AL101" s="238">
        <v>26</v>
      </c>
      <c r="AM101" s="238" t="s">
        <v>354</v>
      </c>
      <c r="AN101" s="238">
        <v>5</v>
      </c>
      <c r="AO101" s="238">
        <v>1</v>
      </c>
      <c r="AS101" s="238">
        <v>3</v>
      </c>
      <c r="AT101" s="238">
        <v>1</v>
      </c>
      <c r="AU101" s="238">
        <v>55</v>
      </c>
      <c r="AV101" s="238">
        <v>11</v>
      </c>
      <c r="AW101" s="238">
        <v>21</v>
      </c>
      <c r="AX101" s="238">
        <v>2</v>
      </c>
      <c r="AY101" s="238">
        <v>4</v>
      </c>
      <c r="AZ101" s="238">
        <v>4</v>
      </c>
      <c r="BA101" s="238">
        <v>24</v>
      </c>
      <c r="BB101" s="238">
        <v>33</v>
      </c>
      <c r="BC101" s="238" t="s">
        <v>363</v>
      </c>
      <c r="BD101" s="238">
        <v>5</v>
      </c>
      <c r="BE101" s="238">
        <v>2</v>
      </c>
      <c r="BI101" s="238">
        <v>3</v>
      </c>
      <c r="BJ101" s="238">
        <v>1</v>
      </c>
      <c r="BK101" s="238">
        <v>55</v>
      </c>
      <c r="BL101" s="238">
        <v>11</v>
      </c>
      <c r="BM101" s="238">
        <v>21</v>
      </c>
      <c r="BN101" s="238">
        <v>2</v>
      </c>
      <c r="BO101" s="238">
        <v>4</v>
      </c>
      <c r="BP101" s="238">
        <v>4</v>
      </c>
      <c r="BQ101" s="238">
        <v>23</v>
      </c>
      <c r="BR101" s="238">
        <v>56</v>
      </c>
      <c r="BS101" s="238" t="s">
        <v>363</v>
      </c>
      <c r="BT101" s="238">
        <v>5</v>
      </c>
      <c r="BU101" s="238">
        <v>1</v>
      </c>
      <c r="BY101" s="238">
        <v>3</v>
      </c>
      <c r="BZ101" s="238">
        <v>1</v>
      </c>
      <c r="CA101" s="238">
        <v>55</v>
      </c>
      <c r="CB101" s="238">
        <v>11</v>
      </c>
      <c r="CC101" s="238">
        <v>21</v>
      </c>
      <c r="CT101" s="238">
        <v>394664</v>
      </c>
      <c r="CU101" s="238">
        <v>4968754</v>
      </c>
      <c r="CV101" s="238">
        <v>44.864415000000001</v>
      </c>
      <c r="CW101" s="238">
        <v>-94.333347000000003</v>
      </c>
      <c r="CX101" s="238" t="s">
        <v>359</v>
      </c>
      <c r="CY101" s="238" t="s">
        <v>1921</v>
      </c>
    </row>
    <row r="102" spans="1:103" x14ac:dyDescent="0.25">
      <c r="A102" s="238">
        <v>10893111</v>
      </c>
      <c r="B102" s="238">
        <v>3</v>
      </c>
      <c r="C102" s="238">
        <v>22</v>
      </c>
      <c r="D102" s="238">
        <v>118.279</v>
      </c>
      <c r="E102" s="238">
        <v>43</v>
      </c>
      <c r="G102" s="238" t="s">
        <v>605</v>
      </c>
      <c r="H102" s="238">
        <v>8</v>
      </c>
      <c r="I102" s="238">
        <v>22</v>
      </c>
      <c r="K102" s="238">
        <v>13200789</v>
      </c>
      <c r="L102" s="238">
        <v>131780206</v>
      </c>
      <c r="M102" s="238">
        <v>6</v>
      </c>
      <c r="N102" s="238">
        <v>22</v>
      </c>
      <c r="O102" s="238">
        <v>2013</v>
      </c>
      <c r="P102" s="238" t="s">
        <v>364</v>
      </c>
      <c r="Q102" s="238">
        <v>18</v>
      </c>
      <c r="S102" s="238">
        <v>4</v>
      </c>
      <c r="T102" s="238">
        <v>0</v>
      </c>
      <c r="U102" s="238">
        <v>1</v>
      </c>
      <c r="V102" s="238">
        <v>5</v>
      </c>
      <c r="W102" s="238">
        <v>9</v>
      </c>
      <c r="X102" s="238">
        <v>3</v>
      </c>
      <c r="Y102" s="238">
        <v>1</v>
      </c>
      <c r="Z102" s="238">
        <v>1</v>
      </c>
      <c r="AB102" s="238">
        <v>1</v>
      </c>
      <c r="AC102" s="238">
        <v>98</v>
      </c>
      <c r="AD102" s="238">
        <v>22</v>
      </c>
      <c r="AE102" s="238">
        <v>115</v>
      </c>
      <c r="AF102" s="238" t="s">
        <v>1798</v>
      </c>
      <c r="AG102" s="238">
        <v>2</v>
      </c>
      <c r="AH102" s="238">
        <v>2</v>
      </c>
      <c r="AI102" s="238">
        <v>1</v>
      </c>
      <c r="AJ102" s="238">
        <v>4</v>
      </c>
      <c r="AK102" s="238">
        <v>21</v>
      </c>
      <c r="AL102" s="238">
        <v>68</v>
      </c>
      <c r="AM102" s="238" t="s">
        <v>354</v>
      </c>
      <c r="AN102" s="238">
        <v>5</v>
      </c>
      <c r="AO102" s="238">
        <v>2</v>
      </c>
      <c r="AS102" s="238">
        <v>7</v>
      </c>
      <c r="AT102" s="238">
        <v>2</v>
      </c>
      <c r="AU102" s="238">
        <v>55</v>
      </c>
      <c r="AV102" s="238">
        <v>11</v>
      </c>
      <c r="AW102" s="238">
        <v>21</v>
      </c>
      <c r="AX102" s="238">
        <v>6</v>
      </c>
      <c r="AY102" s="238">
        <v>62</v>
      </c>
      <c r="AZ102" s="238">
        <v>2</v>
      </c>
      <c r="BB102" s="238">
        <v>52</v>
      </c>
      <c r="BC102" s="238" t="s">
        <v>354</v>
      </c>
      <c r="BD102" s="238">
        <v>5</v>
      </c>
      <c r="BE102" s="238">
        <v>1</v>
      </c>
      <c r="BG102" s="238">
        <v>19</v>
      </c>
      <c r="BI102" s="238">
        <v>7</v>
      </c>
      <c r="BJ102" s="238">
        <v>2</v>
      </c>
      <c r="BK102" s="238">
        <v>55</v>
      </c>
      <c r="BL102" s="238">
        <v>11</v>
      </c>
      <c r="BM102" s="238">
        <v>21</v>
      </c>
      <c r="CT102" s="238">
        <v>394664</v>
      </c>
      <c r="CU102" s="238">
        <v>4968754</v>
      </c>
      <c r="CV102" s="238">
        <v>44.864415000000001</v>
      </c>
      <c r="CW102" s="238">
        <v>-94.333347000000003</v>
      </c>
      <c r="CX102" s="238" t="s">
        <v>359</v>
      </c>
      <c r="CY102" s="238" t="s">
        <v>1922</v>
      </c>
    </row>
    <row r="103" spans="1:103" x14ac:dyDescent="0.25">
      <c r="A103" s="238">
        <v>10972623</v>
      </c>
      <c r="B103" s="238">
        <v>3</v>
      </c>
      <c r="C103" s="238">
        <v>22</v>
      </c>
      <c r="D103" s="238">
        <v>118.279</v>
      </c>
      <c r="E103" s="238">
        <v>43</v>
      </c>
      <c r="G103" s="238" t="s">
        <v>605</v>
      </c>
      <c r="H103" s="238">
        <v>8</v>
      </c>
      <c r="I103" s="238">
        <v>22</v>
      </c>
      <c r="K103" s="238">
        <v>14200585</v>
      </c>
      <c r="L103" s="238">
        <v>141060256</v>
      </c>
      <c r="M103" s="238">
        <v>4</v>
      </c>
      <c r="N103" s="238">
        <v>15</v>
      </c>
      <c r="O103" s="238">
        <v>2014</v>
      </c>
      <c r="P103" s="238" t="s">
        <v>368</v>
      </c>
      <c r="Q103" s="238">
        <v>7</v>
      </c>
      <c r="R103" s="238" t="s">
        <v>419</v>
      </c>
      <c r="S103" s="238">
        <v>4</v>
      </c>
      <c r="T103" s="238">
        <v>0</v>
      </c>
      <c r="U103" s="238">
        <v>2</v>
      </c>
      <c r="V103" s="238">
        <v>5</v>
      </c>
      <c r="W103" s="238">
        <v>10</v>
      </c>
      <c r="X103" s="238">
        <v>3</v>
      </c>
      <c r="Y103" s="238">
        <v>1</v>
      </c>
      <c r="Z103" s="238">
        <v>1</v>
      </c>
      <c r="AB103" s="238">
        <v>1</v>
      </c>
      <c r="AC103" s="238">
        <v>98</v>
      </c>
      <c r="AD103" s="238">
        <v>22</v>
      </c>
      <c r="AE103" s="238" t="s">
        <v>1911</v>
      </c>
      <c r="AF103" s="238" t="s">
        <v>1798</v>
      </c>
      <c r="AG103" s="238">
        <v>10</v>
      </c>
      <c r="AH103" s="238">
        <v>2</v>
      </c>
      <c r="AI103" s="238">
        <v>3</v>
      </c>
      <c r="AJ103" s="238">
        <v>3</v>
      </c>
      <c r="AK103" s="238">
        <v>21</v>
      </c>
      <c r="AL103" s="238">
        <v>78</v>
      </c>
      <c r="AM103" s="238" t="s">
        <v>354</v>
      </c>
      <c r="AN103" s="238">
        <v>5</v>
      </c>
      <c r="AO103" s="238">
        <v>2</v>
      </c>
      <c r="AS103" s="238">
        <v>7</v>
      </c>
      <c r="AT103" s="238">
        <v>2</v>
      </c>
      <c r="AU103" s="238">
        <v>55</v>
      </c>
      <c r="AV103" s="238">
        <v>11</v>
      </c>
      <c r="AW103" s="238">
        <v>21</v>
      </c>
      <c r="AX103" s="238">
        <v>2</v>
      </c>
      <c r="AY103" s="238">
        <v>2</v>
      </c>
      <c r="AZ103" s="238">
        <v>1</v>
      </c>
      <c r="BA103" s="238">
        <v>21</v>
      </c>
      <c r="BB103" s="238">
        <v>28</v>
      </c>
      <c r="BC103" s="238" t="s">
        <v>363</v>
      </c>
      <c r="BD103" s="238">
        <v>5</v>
      </c>
      <c r="BE103" s="238">
        <v>1</v>
      </c>
      <c r="BI103" s="238">
        <v>7</v>
      </c>
      <c r="BJ103" s="238">
        <v>2</v>
      </c>
      <c r="BK103" s="238">
        <v>55</v>
      </c>
      <c r="BL103" s="238">
        <v>11</v>
      </c>
      <c r="BM103" s="238">
        <v>21</v>
      </c>
      <c r="CT103" s="238">
        <v>394664</v>
      </c>
      <c r="CU103" s="238">
        <v>4968754</v>
      </c>
      <c r="CV103" s="238">
        <v>44.864415000000001</v>
      </c>
      <c r="CW103" s="238">
        <v>-94.333347000000003</v>
      </c>
      <c r="CX103" s="238" t="s">
        <v>359</v>
      </c>
      <c r="CY103" s="238" t="s">
        <v>1923</v>
      </c>
    </row>
    <row r="104" spans="1:103" x14ac:dyDescent="0.25">
      <c r="A104" s="238">
        <v>11034953</v>
      </c>
      <c r="B104" s="238">
        <v>3</v>
      </c>
      <c r="C104" s="238">
        <v>22</v>
      </c>
      <c r="D104" s="238">
        <v>118.279</v>
      </c>
      <c r="E104" s="238">
        <v>43</v>
      </c>
      <c r="G104" s="238" t="s">
        <v>605</v>
      </c>
      <c r="H104" s="238">
        <v>8</v>
      </c>
      <c r="I104" s="238">
        <v>22</v>
      </c>
      <c r="K104" s="238">
        <v>15000153</v>
      </c>
      <c r="L104" s="238">
        <v>150060297</v>
      </c>
      <c r="M104" s="238">
        <v>1</v>
      </c>
      <c r="N104" s="238">
        <v>6</v>
      </c>
      <c r="O104" s="238">
        <v>2015</v>
      </c>
      <c r="P104" s="238" t="s">
        <v>368</v>
      </c>
      <c r="Q104" s="238">
        <v>9</v>
      </c>
      <c r="S104" s="238">
        <v>5</v>
      </c>
      <c r="T104" s="238">
        <v>0</v>
      </c>
      <c r="U104" s="238">
        <v>1</v>
      </c>
      <c r="V104" s="238">
        <v>7</v>
      </c>
      <c r="W104" s="238">
        <v>32</v>
      </c>
      <c r="X104" s="238">
        <v>3</v>
      </c>
      <c r="Y104" s="238">
        <v>1</v>
      </c>
      <c r="Z104" s="238">
        <v>1</v>
      </c>
      <c r="AA104" s="238">
        <v>7</v>
      </c>
      <c r="AB104" s="238">
        <v>5</v>
      </c>
      <c r="AC104" s="238">
        <v>98</v>
      </c>
      <c r="AD104" s="238" t="s">
        <v>1803</v>
      </c>
      <c r="AE104" s="238" t="s">
        <v>1924</v>
      </c>
      <c r="AF104" s="238" t="s">
        <v>1798</v>
      </c>
      <c r="AG104" s="238">
        <v>3</v>
      </c>
      <c r="AH104" s="238">
        <v>2</v>
      </c>
      <c r="AI104" s="238">
        <v>2</v>
      </c>
      <c r="AJ104" s="238">
        <v>8</v>
      </c>
      <c r="AK104" s="238">
        <v>24</v>
      </c>
      <c r="AL104" s="238">
        <v>78</v>
      </c>
      <c r="AM104" s="238" t="s">
        <v>363</v>
      </c>
      <c r="AN104" s="238">
        <v>5</v>
      </c>
      <c r="AO104" s="238">
        <v>1</v>
      </c>
      <c r="AP104" s="238">
        <v>1</v>
      </c>
      <c r="AS104" s="238">
        <v>3</v>
      </c>
      <c r="AT104" s="238">
        <v>22</v>
      </c>
      <c r="AU104" s="238">
        <v>55</v>
      </c>
      <c r="AV104" s="238">
        <v>11</v>
      </c>
      <c r="AW104" s="238">
        <v>21</v>
      </c>
      <c r="CT104" s="238">
        <v>394664</v>
      </c>
      <c r="CU104" s="238">
        <v>4968754</v>
      </c>
      <c r="CV104" s="238">
        <v>44.864415000000001</v>
      </c>
      <c r="CW104" s="238">
        <v>-94.333347000000003</v>
      </c>
      <c r="CX104" s="238" t="s">
        <v>359</v>
      </c>
      <c r="CY104" s="238" t="s">
        <v>1925</v>
      </c>
    </row>
    <row r="105" spans="1:103" x14ac:dyDescent="0.25">
      <c r="A105" s="238">
        <v>11065050</v>
      </c>
      <c r="B105" s="238">
        <v>3</v>
      </c>
      <c r="C105" s="238">
        <v>22</v>
      </c>
      <c r="D105" s="238">
        <v>118.279</v>
      </c>
      <c r="E105" s="238">
        <v>43</v>
      </c>
      <c r="G105" s="238" t="s">
        <v>605</v>
      </c>
      <c r="H105" s="238">
        <v>8</v>
      </c>
      <c r="I105" s="238">
        <v>22</v>
      </c>
      <c r="K105" s="238">
        <v>15010314</v>
      </c>
      <c r="L105" s="238">
        <v>152390045</v>
      </c>
      <c r="M105" s="238">
        <v>8</v>
      </c>
      <c r="N105" s="238">
        <v>26</v>
      </c>
      <c r="O105" s="238">
        <v>2015</v>
      </c>
      <c r="P105" s="238" t="s">
        <v>355</v>
      </c>
      <c r="Q105" s="238">
        <v>7</v>
      </c>
      <c r="R105" s="238" t="s">
        <v>196</v>
      </c>
      <c r="S105" s="238">
        <v>5</v>
      </c>
      <c r="T105" s="238">
        <v>0</v>
      </c>
      <c r="U105" s="238">
        <v>1</v>
      </c>
      <c r="V105" s="238">
        <v>5</v>
      </c>
      <c r="W105" s="238">
        <v>16</v>
      </c>
      <c r="X105" s="238">
        <v>2</v>
      </c>
      <c r="Y105" s="238">
        <v>1</v>
      </c>
      <c r="Z105" s="238">
        <v>1</v>
      </c>
      <c r="AB105" s="238">
        <v>1</v>
      </c>
      <c r="AC105" s="238">
        <v>98</v>
      </c>
      <c r="AD105" s="238" t="s">
        <v>1926</v>
      </c>
      <c r="AE105" s="238" t="s">
        <v>1846</v>
      </c>
      <c r="AF105" s="238" t="s">
        <v>1798</v>
      </c>
      <c r="AG105" s="238">
        <v>4</v>
      </c>
      <c r="AH105" s="238">
        <v>2</v>
      </c>
      <c r="AI105" s="238">
        <v>2</v>
      </c>
      <c r="AJ105" s="238">
        <v>1</v>
      </c>
      <c r="AK105" s="238">
        <v>21</v>
      </c>
      <c r="AL105" s="238">
        <v>55</v>
      </c>
      <c r="AM105" s="238" t="s">
        <v>354</v>
      </c>
      <c r="AN105" s="238">
        <v>5</v>
      </c>
      <c r="AO105" s="238">
        <v>1</v>
      </c>
      <c r="AS105" s="238">
        <v>7</v>
      </c>
      <c r="AT105" s="238">
        <v>98</v>
      </c>
      <c r="AU105" s="238">
        <v>55</v>
      </c>
      <c r="AV105" s="238">
        <v>11</v>
      </c>
      <c r="AW105" s="238">
        <v>21</v>
      </c>
      <c r="CT105" s="238">
        <v>394664</v>
      </c>
      <c r="CU105" s="238">
        <v>4968754</v>
      </c>
      <c r="CV105" s="238">
        <v>44.864415000000001</v>
      </c>
      <c r="CW105" s="238">
        <v>-94.333347000000003</v>
      </c>
      <c r="CX105" s="238" t="s">
        <v>359</v>
      </c>
      <c r="CY105" s="238" t="s">
        <v>1927</v>
      </c>
    </row>
    <row r="106" spans="1:103" x14ac:dyDescent="0.25">
      <c r="A106" s="238">
        <v>398686</v>
      </c>
      <c r="B106" s="238">
        <v>3</v>
      </c>
      <c r="C106" s="238">
        <v>22</v>
      </c>
      <c r="D106" s="238">
        <v>118.334</v>
      </c>
      <c r="E106" s="238">
        <v>43</v>
      </c>
      <c r="G106" s="238" t="s">
        <v>605</v>
      </c>
      <c r="H106" s="238">
        <v>8</v>
      </c>
      <c r="I106" s="238">
        <v>22</v>
      </c>
      <c r="K106" s="238">
        <v>16010966</v>
      </c>
      <c r="M106" s="238">
        <v>11</v>
      </c>
      <c r="N106" s="238">
        <v>23</v>
      </c>
      <c r="O106" s="238">
        <v>2016</v>
      </c>
      <c r="P106" s="238" t="s">
        <v>355</v>
      </c>
      <c r="Q106" s="238">
        <v>4</v>
      </c>
      <c r="R106" s="238" t="s">
        <v>196</v>
      </c>
      <c r="S106" s="238">
        <v>5</v>
      </c>
      <c r="T106" s="238">
        <v>0</v>
      </c>
      <c r="U106" s="238">
        <v>1</v>
      </c>
      <c r="W106" s="238">
        <v>32</v>
      </c>
      <c r="X106" s="238">
        <v>2</v>
      </c>
      <c r="Y106" s="238">
        <v>6</v>
      </c>
      <c r="Z106" s="238">
        <v>5</v>
      </c>
      <c r="AA106" s="238">
        <v>4</v>
      </c>
      <c r="AB106" s="238">
        <v>4</v>
      </c>
      <c r="AC106" s="238">
        <v>98</v>
      </c>
      <c r="AD106" s="238" t="s">
        <v>1803</v>
      </c>
      <c r="AF106" s="238" t="s">
        <v>1907</v>
      </c>
      <c r="AG106" s="238">
        <v>3</v>
      </c>
      <c r="AH106" s="238">
        <v>2</v>
      </c>
      <c r="AI106" s="238">
        <v>3</v>
      </c>
      <c r="AJ106" s="238">
        <v>2</v>
      </c>
      <c r="AK106" s="238">
        <v>26</v>
      </c>
      <c r="AL106" s="238">
        <v>53</v>
      </c>
      <c r="AM106" s="238" t="s">
        <v>363</v>
      </c>
      <c r="AN106" s="238">
        <v>5</v>
      </c>
      <c r="AO106" s="238">
        <v>90</v>
      </c>
      <c r="AS106" s="238">
        <v>15</v>
      </c>
      <c r="AT106" s="238">
        <v>98</v>
      </c>
      <c r="AU106" s="238">
        <v>60</v>
      </c>
      <c r="AV106" s="238">
        <v>12</v>
      </c>
      <c r="AW106" s="238">
        <v>21</v>
      </c>
      <c r="CT106" s="238">
        <v>394564.80354520498</v>
      </c>
      <c r="CU106" s="238">
        <v>4968883.8207078297</v>
      </c>
      <c r="CV106" s="238">
        <v>44.865573179999998</v>
      </c>
      <c r="CW106" s="238">
        <v>-94.334632580000005</v>
      </c>
      <c r="CX106" s="238" t="s">
        <v>359</v>
      </c>
      <c r="CY106" s="238" t="s">
        <v>1928</v>
      </c>
    </row>
    <row r="107" spans="1:103" x14ac:dyDescent="0.25">
      <c r="A107" s="238">
        <v>848309</v>
      </c>
      <c r="B107" s="238">
        <v>3</v>
      </c>
      <c r="C107" s="238">
        <v>22</v>
      </c>
      <c r="D107" s="238">
        <v>118.42400000000001</v>
      </c>
      <c r="E107" s="238">
        <v>43</v>
      </c>
      <c r="G107" s="238" t="s">
        <v>605</v>
      </c>
      <c r="H107" s="238">
        <v>8</v>
      </c>
      <c r="I107" s="238">
        <v>22</v>
      </c>
      <c r="K107" s="238">
        <v>20009578</v>
      </c>
      <c r="L107" s="238">
        <v>202940820</v>
      </c>
      <c r="M107" s="238">
        <v>10</v>
      </c>
      <c r="N107" s="238">
        <v>20</v>
      </c>
      <c r="O107" s="238">
        <v>2020</v>
      </c>
      <c r="P107" s="238" t="s">
        <v>368</v>
      </c>
      <c r="Q107" s="238">
        <v>14</v>
      </c>
      <c r="R107" s="238" t="s">
        <v>419</v>
      </c>
      <c r="S107" s="238">
        <v>5</v>
      </c>
      <c r="T107" s="238">
        <v>0</v>
      </c>
      <c r="U107" s="238">
        <v>2</v>
      </c>
      <c r="W107" s="238">
        <v>11</v>
      </c>
      <c r="X107" s="238">
        <v>2</v>
      </c>
      <c r="Y107" s="238">
        <v>1</v>
      </c>
      <c r="Z107" s="238">
        <v>4</v>
      </c>
      <c r="AB107" s="238">
        <v>3</v>
      </c>
      <c r="AC107" s="238">
        <v>98</v>
      </c>
      <c r="AD107" s="238" t="s">
        <v>1803</v>
      </c>
      <c r="AF107" s="238" t="s">
        <v>1798</v>
      </c>
      <c r="AG107" s="238">
        <v>90</v>
      </c>
      <c r="AH107" s="238">
        <v>3</v>
      </c>
      <c r="AI107" s="238">
        <v>4</v>
      </c>
      <c r="AJ107" s="238">
        <v>1</v>
      </c>
      <c r="AK107" s="238">
        <v>20</v>
      </c>
      <c r="AS107" s="238">
        <v>11</v>
      </c>
      <c r="AT107" s="238">
        <v>9</v>
      </c>
      <c r="AU107" s="238">
        <v>60</v>
      </c>
      <c r="AV107" s="238">
        <v>11</v>
      </c>
      <c r="AW107" s="238">
        <v>21</v>
      </c>
      <c r="AX107" s="238">
        <v>2</v>
      </c>
      <c r="AY107" s="238">
        <v>5</v>
      </c>
      <c r="AZ107" s="238">
        <v>1</v>
      </c>
      <c r="BA107" s="238">
        <v>21</v>
      </c>
      <c r="BB107" s="238">
        <v>58</v>
      </c>
      <c r="BC107" s="238" t="s">
        <v>363</v>
      </c>
      <c r="BD107" s="238">
        <v>5</v>
      </c>
      <c r="BE107" s="238">
        <v>1</v>
      </c>
      <c r="BI107" s="238">
        <v>11</v>
      </c>
      <c r="BJ107" s="238">
        <v>9</v>
      </c>
      <c r="BK107" s="238">
        <v>60</v>
      </c>
      <c r="BL107" s="238">
        <v>11</v>
      </c>
      <c r="BM107" s="238">
        <v>21</v>
      </c>
      <c r="CT107" s="238">
        <v>394579.56658161897</v>
      </c>
      <c r="CU107" s="238">
        <v>4968953.8943871902</v>
      </c>
      <c r="CV107" s="238">
        <v>44.866206009999999</v>
      </c>
      <c r="CW107" s="238">
        <v>-94.334460329999999</v>
      </c>
      <c r="CX107" s="238" t="s">
        <v>359</v>
      </c>
      <c r="CY107" s="238" t="s">
        <v>1929</v>
      </c>
    </row>
    <row r="108" spans="1:103" x14ac:dyDescent="0.25">
      <c r="A108" s="238">
        <v>636486</v>
      </c>
      <c r="B108" s="238">
        <v>3</v>
      </c>
      <c r="C108" s="238">
        <v>22</v>
      </c>
      <c r="D108" s="238">
        <v>118.542</v>
      </c>
      <c r="E108" s="238">
        <v>43</v>
      </c>
      <c r="G108" s="238" t="s">
        <v>605</v>
      </c>
      <c r="H108" s="238">
        <v>8</v>
      </c>
      <c r="I108" s="238">
        <v>22</v>
      </c>
      <c r="K108" s="238">
        <v>18202296</v>
      </c>
      <c r="M108" s="238">
        <v>9</v>
      </c>
      <c r="N108" s="238">
        <v>21</v>
      </c>
      <c r="O108" s="238">
        <v>2018</v>
      </c>
      <c r="P108" s="238" t="s">
        <v>362</v>
      </c>
      <c r="Q108" s="238">
        <v>12</v>
      </c>
      <c r="R108" s="238" t="s">
        <v>196</v>
      </c>
      <c r="S108" s="238">
        <v>5</v>
      </c>
      <c r="T108" s="238">
        <v>0</v>
      </c>
      <c r="U108" s="238">
        <v>2</v>
      </c>
      <c r="W108" s="238">
        <v>38</v>
      </c>
      <c r="X108" s="238">
        <v>2</v>
      </c>
      <c r="Y108" s="238">
        <v>1</v>
      </c>
      <c r="Z108" s="238">
        <v>2</v>
      </c>
      <c r="AB108" s="238">
        <v>1</v>
      </c>
      <c r="AC108" s="238">
        <v>98</v>
      </c>
      <c r="AD108" s="238" t="s">
        <v>1803</v>
      </c>
      <c r="AF108" s="238" t="s">
        <v>1907</v>
      </c>
      <c r="AG108" s="238">
        <v>90</v>
      </c>
      <c r="AH108" s="238">
        <v>2</v>
      </c>
      <c r="AI108" s="238">
        <v>49</v>
      </c>
      <c r="AJ108" s="238">
        <v>2</v>
      </c>
      <c r="AK108" s="238">
        <v>21</v>
      </c>
      <c r="AL108" s="238">
        <v>49</v>
      </c>
      <c r="AM108" s="238" t="s">
        <v>354</v>
      </c>
      <c r="AN108" s="238">
        <v>5</v>
      </c>
      <c r="AO108" s="238">
        <v>1</v>
      </c>
      <c r="AS108" s="238">
        <v>12</v>
      </c>
      <c r="AT108" s="238">
        <v>9</v>
      </c>
      <c r="AU108" s="238">
        <v>60</v>
      </c>
      <c r="AV108" s="238">
        <v>11</v>
      </c>
      <c r="AW108" s="238">
        <v>21</v>
      </c>
      <c r="AX108" s="238">
        <v>2</v>
      </c>
      <c r="AY108" s="238">
        <v>3</v>
      </c>
      <c r="AZ108" s="238">
        <v>2</v>
      </c>
      <c r="BA108" s="238">
        <v>21</v>
      </c>
      <c r="BB108" s="238">
        <v>25</v>
      </c>
      <c r="BC108" s="238" t="s">
        <v>354</v>
      </c>
      <c r="BD108" s="238">
        <v>5</v>
      </c>
      <c r="BE108" s="238">
        <v>1</v>
      </c>
      <c r="BI108" s="238">
        <v>12</v>
      </c>
      <c r="BJ108" s="238">
        <v>9</v>
      </c>
      <c r="BK108" s="238">
        <v>60</v>
      </c>
      <c r="BL108" s="238">
        <v>11</v>
      </c>
      <c r="BM108" s="238">
        <v>21</v>
      </c>
      <c r="CT108" s="238">
        <v>394505.13081026298</v>
      </c>
      <c r="CU108" s="238">
        <v>4969198.97553128</v>
      </c>
      <c r="CV108" s="238">
        <v>44.868400649999998</v>
      </c>
      <c r="CW108" s="238">
        <v>-94.335453319999999</v>
      </c>
      <c r="CX108" s="238" t="s">
        <v>391</v>
      </c>
      <c r="CY108" s="238" t="s">
        <v>1930</v>
      </c>
    </row>
    <row r="109" spans="1:103" x14ac:dyDescent="0.25">
      <c r="A109" s="238">
        <v>10744732</v>
      </c>
      <c r="B109" s="238">
        <v>3</v>
      </c>
      <c r="C109" s="238">
        <v>22</v>
      </c>
      <c r="D109" s="238">
        <v>118.79600000000001</v>
      </c>
      <c r="E109" s="238">
        <v>43</v>
      </c>
      <c r="G109" s="238" t="s">
        <v>605</v>
      </c>
      <c r="H109" s="238">
        <v>8</v>
      </c>
      <c r="I109" s="238">
        <v>22</v>
      </c>
      <c r="K109" s="238">
        <v>11603577</v>
      </c>
      <c r="L109" s="238">
        <v>112600032</v>
      </c>
      <c r="M109" s="238">
        <v>9</v>
      </c>
      <c r="N109" s="238">
        <v>6</v>
      </c>
      <c r="O109" s="238">
        <v>2011</v>
      </c>
      <c r="P109" s="238" t="s">
        <v>368</v>
      </c>
      <c r="Q109" s="238">
        <v>7</v>
      </c>
      <c r="R109" s="238" t="s">
        <v>419</v>
      </c>
      <c r="S109" s="238">
        <v>4</v>
      </c>
      <c r="T109" s="238">
        <v>0</v>
      </c>
      <c r="U109" s="238">
        <v>2</v>
      </c>
      <c r="V109" s="238">
        <v>5</v>
      </c>
      <c r="W109" s="238">
        <v>10</v>
      </c>
      <c r="X109" s="238">
        <v>3</v>
      </c>
      <c r="Y109" s="238">
        <v>1</v>
      </c>
      <c r="Z109" s="238">
        <v>1</v>
      </c>
      <c r="AB109" s="238">
        <v>1</v>
      </c>
      <c r="AC109" s="238">
        <v>98</v>
      </c>
      <c r="AD109" s="238" t="s">
        <v>498</v>
      </c>
      <c r="AE109" s="238" t="s">
        <v>1931</v>
      </c>
      <c r="AF109" s="238" t="s">
        <v>1798</v>
      </c>
      <c r="AG109" s="238">
        <v>10</v>
      </c>
      <c r="AH109" s="238">
        <v>2</v>
      </c>
      <c r="AI109" s="238">
        <v>3</v>
      </c>
      <c r="AJ109" s="238">
        <v>3</v>
      </c>
      <c r="AK109" s="238">
        <v>21</v>
      </c>
      <c r="AL109" s="238">
        <v>38</v>
      </c>
      <c r="AM109" s="238" t="s">
        <v>354</v>
      </c>
      <c r="AN109" s="238">
        <v>5</v>
      </c>
      <c r="AO109" s="238">
        <v>1</v>
      </c>
      <c r="AS109" s="238">
        <v>7</v>
      </c>
      <c r="AT109" s="238">
        <v>2</v>
      </c>
      <c r="AU109" s="238">
        <v>30</v>
      </c>
      <c r="AV109" s="238">
        <v>11</v>
      </c>
      <c r="AW109" s="238">
        <v>21</v>
      </c>
      <c r="AX109" s="238">
        <v>2</v>
      </c>
      <c r="AY109" s="238">
        <v>2</v>
      </c>
      <c r="AZ109" s="238">
        <v>1</v>
      </c>
      <c r="BA109" s="238">
        <v>21</v>
      </c>
      <c r="BB109" s="238">
        <v>52</v>
      </c>
      <c r="BC109" s="238" t="s">
        <v>363</v>
      </c>
      <c r="BD109" s="238">
        <v>5</v>
      </c>
      <c r="BE109" s="238">
        <v>2</v>
      </c>
      <c r="BI109" s="238">
        <v>7</v>
      </c>
      <c r="BJ109" s="238">
        <v>2</v>
      </c>
      <c r="BK109" s="238">
        <v>30</v>
      </c>
      <c r="BL109" s="238">
        <v>11</v>
      </c>
      <c r="BM109" s="238">
        <v>21</v>
      </c>
      <c r="CT109" s="238">
        <v>394525</v>
      </c>
      <c r="CU109" s="238">
        <v>4969558</v>
      </c>
      <c r="CV109" s="238">
        <v>44.871637399999997</v>
      </c>
      <c r="CW109" s="238">
        <v>-94.3352766</v>
      </c>
      <c r="CX109" s="238" t="s">
        <v>359</v>
      </c>
      <c r="CY109" s="238" t="s">
        <v>1932</v>
      </c>
    </row>
    <row r="110" spans="1:103" x14ac:dyDescent="0.25">
      <c r="A110" s="238">
        <v>674957</v>
      </c>
      <c r="B110" s="238">
        <v>3</v>
      </c>
      <c r="C110" s="238">
        <v>22</v>
      </c>
      <c r="D110" s="238">
        <v>119.273</v>
      </c>
      <c r="E110" s="238">
        <v>43</v>
      </c>
      <c r="G110" s="238" t="s">
        <v>605</v>
      </c>
      <c r="H110" s="238">
        <v>8</v>
      </c>
      <c r="I110" s="238">
        <v>22</v>
      </c>
      <c r="K110" s="238">
        <v>19200071</v>
      </c>
      <c r="M110" s="238">
        <v>1</v>
      </c>
      <c r="N110" s="238">
        <v>9</v>
      </c>
      <c r="O110" s="238">
        <v>2019</v>
      </c>
      <c r="P110" s="238" t="s">
        <v>355</v>
      </c>
      <c r="Q110" s="238">
        <v>13</v>
      </c>
      <c r="R110" s="238">
        <v>98</v>
      </c>
      <c r="S110" s="238">
        <v>5</v>
      </c>
      <c r="T110" s="238">
        <v>0</v>
      </c>
      <c r="U110" s="238">
        <v>2</v>
      </c>
      <c r="W110" s="238">
        <v>25</v>
      </c>
      <c r="X110" s="238">
        <v>2</v>
      </c>
      <c r="Y110" s="238">
        <v>1</v>
      </c>
      <c r="Z110" s="238">
        <v>1</v>
      </c>
      <c r="AB110" s="238">
        <v>1</v>
      </c>
      <c r="AC110" s="238">
        <v>98</v>
      </c>
      <c r="AD110" s="238" t="s">
        <v>1803</v>
      </c>
      <c r="AF110" s="238" t="s">
        <v>1798</v>
      </c>
      <c r="AG110" s="238">
        <v>90</v>
      </c>
      <c r="AH110" s="238">
        <v>1</v>
      </c>
      <c r="AJ110" s="238">
        <v>2</v>
      </c>
      <c r="AK110" s="238">
        <v>21</v>
      </c>
      <c r="AS110" s="238">
        <v>12</v>
      </c>
      <c r="AT110" s="238">
        <v>9</v>
      </c>
      <c r="AU110" s="238">
        <v>60</v>
      </c>
      <c r="AV110" s="238">
        <v>11</v>
      </c>
      <c r="AW110" s="238">
        <v>21</v>
      </c>
      <c r="AX110" s="238">
        <v>2</v>
      </c>
      <c r="AY110" s="238">
        <v>49</v>
      </c>
      <c r="AZ110" s="238">
        <v>1</v>
      </c>
      <c r="BA110" s="238">
        <v>21</v>
      </c>
      <c r="BB110" s="238">
        <v>40</v>
      </c>
      <c r="BC110" s="238" t="s">
        <v>354</v>
      </c>
      <c r="BD110" s="238">
        <v>5</v>
      </c>
      <c r="BE110" s="238">
        <v>1</v>
      </c>
      <c r="BI110" s="238">
        <v>12</v>
      </c>
      <c r="BJ110" s="238">
        <v>98</v>
      </c>
      <c r="BK110" s="238">
        <v>60</v>
      </c>
      <c r="BL110" s="238">
        <v>11</v>
      </c>
      <c r="BM110" s="238">
        <v>21</v>
      </c>
      <c r="CT110" s="238">
        <v>394627.89772246301</v>
      </c>
      <c r="CU110" s="238">
        <v>4970316.5777664902</v>
      </c>
      <c r="CV110" s="238">
        <v>44.878476880000001</v>
      </c>
      <c r="CW110" s="238">
        <v>-94.334132049999994</v>
      </c>
      <c r="CX110" s="238" t="s">
        <v>359</v>
      </c>
      <c r="CY110" s="238" t="s">
        <v>1933</v>
      </c>
    </row>
    <row r="111" spans="1:103" x14ac:dyDescent="0.25">
      <c r="A111" s="238">
        <v>10764972</v>
      </c>
      <c r="B111" s="238">
        <v>3</v>
      </c>
      <c r="C111" s="238">
        <v>22</v>
      </c>
      <c r="D111" s="238">
        <v>119.28</v>
      </c>
      <c r="E111" s="238">
        <v>43</v>
      </c>
      <c r="G111" s="238" t="s">
        <v>605</v>
      </c>
      <c r="H111" s="238">
        <v>8</v>
      </c>
      <c r="I111" s="238">
        <v>22</v>
      </c>
      <c r="L111" s="238">
        <v>120040094</v>
      </c>
      <c r="M111" s="238">
        <v>11</v>
      </c>
      <c r="N111" s="238">
        <v>28</v>
      </c>
      <c r="O111" s="238">
        <v>2011</v>
      </c>
      <c r="P111" s="238" t="s">
        <v>361</v>
      </c>
      <c r="Q111" s="238">
        <v>18</v>
      </c>
      <c r="S111" s="238">
        <v>5</v>
      </c>
      <c r="T111" s="238">
        <v>0</v>
      </c>
      <c r="U111" s="238">
        <v>1</v>
      </c>
      <c r="V111" s="238">
        <v>10</v>
      </c>
      <c r="W111" s="238">
        <v>16</v>
      </c>
      <c r="Y111" s="238">
        <v>7</v>
      </c>
      <c r="Z111" s="238">
        <v>1</v>
      </c>
      <c r="AB111" s="238">
        <v>1</v>
      </c>
      <c r="AC111" s="238">
        <v>98</v>
      </c>
      <c r="AF111" s="238" t="s">
        <v>1798</v>
      </c>
      <c r="AG111" s="238">
        <v>4</v>
      </c>
      <c r="AH111" s="238">
        <v>2</v>
      </c>
      <c r="AI111" s="238">
        <v>1</v>
      </c>
      <c r="AJ111" s="238">
        <v>6</v>
      </c>
      <c r="AK111" s="238">
        <v>21</v>
      </c>
      <c r="AL111" s="238">
        <v>69</v>
      </c>
      <c r="AM111" s="238" t="s">
        <v>354</v>
      </c>
      <c r="AT111" s="238">
        <v>98</v>
      </c>
      <c r="AU111" s="238">
        <v>55</v>
      </c>
      <c r="CT111" s="238">
        <v>394635</v>
      </c>
      <c r="CU111" s="238">
        <v>4970327</v>
      </c>
      <c r="CV111" s="238">
        <v>44.878573500000002</v>
      </c>
      <c r="CW111" s="238">
        <v>-94.334047999999996</v>
      </c>
      <c r="CX111" s="238" t="s">
        <v>359</v>
      </c>
    </row>
    <row r="112" spans="1:103" x14ac:dyDescent="0.25">
      <c r="A112" s="238">
        <v>797281</v>
      </c>
      <c r="B112" s="238">
        <v>3</v>
      </c>
      <c r="C112" s="238">
        <v>22</v>
      </c>
      <c r="D112" s="238">
        <v>119.524</v>
      </c>
      <c r="E112" s="238">
        <v>43</v>
      </c>
      <c r="G112" s="238" t="s">
        <v>605</v>
      </c>
      <c r="H112" s="238">
        <v>8</v>
      </c>
      <c r="I112" s="238">
        <v>22</v>
      </c>
      <c r="K112" s="238">
        <v>20002529</v>
      </c>
      <c r="L112" s="238">
        <v>200430121</v>
      </c>
      <c r="M112" s="238">
        <v>2</v>
      </c>
      <c r="N112" s="238">
        <v>12</v>
      </c>
      <c r="O112" s="238">
        <v>2020</v>
      </c>
      <c r="P112" s="238" t="s">
        <v>355</v>
      </c>
      <c r="Q112" s="238">
        <v>16</v>
      </c>
      <c r="R112" s="238">
        <v>98</v>
      </c>
      <c r="S112" s="238">
        <v>5</v>
      </c>
      <c r="T112" s="238">
        <v>0</v>
      </c>
      <c r="U112" s="238">
        <v>1</v>
      </c>
      <c r="W112" s="238">
        <v>83</v>
      </c>
      <c r="X112" s="238">
        <v>2</v>
      </c>
      <c r="Y112" s="238">
        <v>1</v>
      </c>
      <c r="Z112" s="238">
        <v>7</v>
      </c>
      <c r="AA112" s="238">
        <v>8</v>
      </c>
      <c r="AB112" s="238">
        <v>5</v>
      </c>
      <c r="AC112" s="238">
        <v>98</v>
      </c>
      <c r="AD112" s="238" t="s">
        <v>1803</v>
      </c>
      <c r="AF112" s="238" t="s">
        <v>1798</v>
      </c>
      <c r="AG112" s="238">
        <v>3</v>
      </c>
      <c r="AH112" s="238">
        <v>2</v>
      </c>
      <c r="AI112" s="238">
        <v>4</v>
      </c>
      <c r="AJ112" s="238">
        <v>1</v>
      </c>
      <c r="AK112" s="238">
        <v>21</v>
      </c>
      <c r="AL112" s="238">
        <v>21</v>
      </c>
      <c r="AM112" s="238" t="s">
        <v>354</v>
      </c>
      <c r="AN112" s="238">
        <v>5</v>
      </c>
      <c r="AO112" s="238">
        <v>99</v>
      </c>
      <c r="AS112" s="238">
        <v>12</v>
      </c>
      <c r="AT112" s="238">
        <v>98</v>
      </c>
      <c r="AV112" s="238">
        <v>11</v>
      </c>
      <c r="AW112" s="238">
        <v>21</v>
      </c>
      <c r="CT112" s="238">
        <v>394697.38547041302</v>
      </c>
      <c r="CU112" s="238">
        <v>4970697.7503365604</v>
      </c>
      <c r="CV112" s="238">
        <v>44.88191758</v>
      </c>
      <c r="CW112" s="238">
        <v>-94.333331729999998</v>
      </c>
      <c r="CX112" s="238" t="s">
        <v>359</v>
      </c>
      <c r="CY112" s="238" t="s">
        <v>1934</v>
      </c>
    </row>
    <row r="113" spans="1:103" x14ac:dyDescent="0.25">
      <c r="A113" s="238">
        <v>758716</v>
      </c>
      <c r="B113" s="238">
        <v>3</v>
      </c>
      <c r="C113" s="238">
        <v>22</v>
      </c>
      <c r="D113" s="238">
        <v>119.803</v>
      </c>
      <c r="E113" s="238">
        <v>43</v>
      </c>
      <c r="G113" s="238" t="s">
        <v>605</v>
      </c>
      <c r="H113" s="238">
        <v>8</v>
      </c>
      <c r="I113" s="238">
        <v>22</v>
      </c>
      <c r="K113" s="238">
        <v>19202800</v>
      </c>
      <c r="M113" s="238">
        <v>11</v>
      </c>
      <c r="N113" s="238">
        <v>1</v>
      </c>
      <c r="O113" s="238">
        <v>2019</v>
      </c>
      <c r="P113" s="238" t="s">
        <v>362</v>
      </c>
      <c r="Q113" s="238">
        <v>7</v>
      </c>
      <c r="R113" s="238">
        <v>98</v>
      </c>
      <c r="S113" s="238">
        <v>5</v>
      </c>
      <c r="T113" s="238">
        <v>0</v>
      </c>
      <c r="U113" s="238">
        <v>2</v>
      </c>
      <c r="V113" s="238">
        <v>12</v>
      </c>
      <c r="W113" s="238">
        <v>10</v>
      </c>
      <c r="X113" s="238">
        <v>2</v>
      </c>
      <c r="Y113" s="238">
        <v>2</v>
      </c>
      <c r="Z113" s="238">
        <v>2</v>
      </c>
      <c r="AB113" s="238">
        <v>1</v>
      </c>
      <c r="AC113" s="238">
        <v>98</v>
      </c>
      <c r="AD113" s="238" t="s">
        <v>1803</v>
      </c>
      <c r="AF113" s="238" t="s">
        <v>1798</v>
      </c>
      <c r="AG113" s="238">
        <v>7</v>
      </c>
      <c r="AH113" s="238">
        <v>2</v>
      </c>
      <c r="AI113" s="238">
        <v>4</v>
      </c>
      <c r="AJ113" s="238">
        <v>1</v>
      </c>
      <c r="AK113" s="238">
        <v>21</v>
      </c>
      <c r="AL113" s="238">
        <v>18</v>
      </c>
      <c r="AM113" s="238" t="s">
        <v>363</v>
      </c>
      <c r="AN113" s="238">
        <v>5</v>
      </c>
      <c r="AO113" s="238">
        <v>90</v>
      </c>
      <c r="AS113" s="238">
        <v>12</v>
      </c>
      <c r="AT113" s="238">
        <v>98</v>
      </c>
      <c r="AU113" s="238">
        <v>60</v>
      </c>
      <c r="AV113" s="238">
        <v>11</v>
      </c>
      <c r="AW113" s="238">
        <v>21</v>
      </c>
      <c r="AX113" s="238">
        <v>2</v>
      </c>
      <c r="AY113" s="238">
        <v>2</v>
      </c>
      <c r="AZ113" s="238">
        <v>1</v>
      </c>
      <c r="BA113" s="238">
        <v>21</v>
      </c>
      <c r="BB113" s="238">
        <v>30</v>
      </c>
      <c r="BC113" s="238" t="s">
        <v>354</v>
      </c>
      <c r="BD113" s="238">
        <v>5</v>
      </c>
      <c r="BE113" s="238">
        <v>1</v>
      </c>
      <c r="BI113" s="238">
        <v>12</v>
      </c>
      <c r="BJ113" s="238">
        <v>98</v>
      </c>
      <c r="BK113" s="238">
        <v>60</v>
      </c>
      <c r="BL113" s="238">
        <v>11</v>
      </c>
      <c r="BM113" s="238">
        <v>21</v>
      </c>
      <c r="CT113" s="238">
        <v>394708.33121666301</v>
      </c>
      <c r="CU113" s="238">
        <v>4971146.3127592904</v>
      </c>
      <c r="CV113" s="238">
        <v>44.885956110000002</v>
      </c>
      <c r="CW113" s="238">
        <v>-94.333286430000001</v>
      </c>
      <c r="CX113" s="238" t="s">
        <v>359</v>
      </c>
      <c r="CY113" s="238" t="s">
        <v>1935</v>
      </c>
    </row>
    <row r="114" spans="1:103" x14ac:dyDescent="0.25">
      <c r="A114" s="238">
        <v>10808691</v>
      </c>
      <c r="B114" s="238">
        <v>3</v>
      </c>
      <c r="C114" s="238">
        <v>22</v>
      </c>
      <c r="D114" s="238">
        <v>119.822</v>
      </c>
      <c r="E114" s="238">
        <v>43</v>
      </c>
      <c r="G114" s="238" t="s">
        <v>605</v>
      </c>
      <c r="H114" s="238">
        <v>8</v>
      </c>
      <c r="I114" s="238">
        <v>22</v>
      </c>
      <c r="K114" s="238">
        <v>12200244</v>
      </c>
      <c r="L114" s="238">
        <v>120670186</v>
      </c>
      <c r="M114" s="238">
        <v>2</v>
      </c>
      <c r="N114" s="238">
        <v>28</v>
      </c>
      <c r="O114" s="238">
        <v>2012</v>
      </c>
      <c r="P114" s="238" t="s">
        <v>368</v>
      </c>
      <c r="Q114" s="238">
        <v>19</v>
      </c>
      <c r="R114" s="238" t="s">
        <v>356</v>
      </c>
      <c r="S114" s="238">
        <v>4</v>
      </c>
      <c r="T114" s="238">
        <v>0</v>
      </c>
      <c r="U114" s="238">
        <v>1</v>
      </c>
      <c r="V114" s="238">
        <v>8</v>
      </c>
      <c r="W114" s="238">
        <v>69</v>
      </c>
      <c r="X114" s="238">
        <v>2</v>
      </c>
      <c r="Y114" s="238">
        <v>6</v>
      </c>
      <c r="Z114" s="238">
        <v>5</v>
      </c>
      <c r="AB114" s="238">
        <v>4</v>
      </c>
      <c r="AC114" s="238">
        <v>98</v>
      </c>
      <c r="AD114" s="238" t="s">
        <v>498</v>
      </c>
      <c r="AE114" s="238">
        <v>120</v>
      </c>
      <c r="AF114" s="238" t="s">
        <v>1798</v>
      </c>
      <c r="AG114" s="238">
        <v>3</v>
      </c>
      <c r="AH114" s="238">
        <v>2</v>
      </c>
      <c r="AI114" s="238">
        <v>2</v>
      </c>
      <c r="AJ114" s="238">
        <v>4</v>
      </c>
      <c r="AK114" s="238">
        <v>21</v>
      </c>
      <c r="AL114" s="238">
        <v>18</v>
      </c>
      <c r="AM114" s="238" t="s">
        <v>354</v>
      </c>
      <c r="AN114" s="238">
        <v>5</v>
      </c>
      <c r="AO114" s="238">
        <v>3</v>
      </c>
      <c r="AS114" s="238">
        <v>4</v>
      </c>
      <c r="AT114" s="238">
        <v>98</v>
      </c>
      <c r="AU114" s="238">
        <v>65</v>
      </c>
      <c r="AV114" s="238">
        <v>11</v>
      </c>
      <c r="AW114" s="238">
        <v>21</v>
      </c>
      <c r="CT114" s="238">
        <v>394707</v>
      </c>
      <c r="CU114" s="238">
        <v>4971193</v>
      </c>
      <c r="CV114" s="238">
        <v>44.886380500000001</v>
      </c>
      <c r="CW114" s="238">
        <v>-94.333312300000003</v>
      </c>
      <c r="CX114" s="238" t="s">
        <v>359</v>
      </c>
      <c r="CY114" s="238" t="s">
        <v>1936</v>
      </c>
    </row>
    <row r="115" spans="1:103" x14ac:dyDescent="0.25">
      <c r="A115" s="238">
        <v>10974667</v>
      </c>
      <c r="B115" s="238">
        <v>3</v>
      </c>
      <c r="C115" s="238">
        <v>22</v>
      </c>
      <c r="D115" s="238">
        <v>119.855</v>
      </c>
      <c r="E115" s="238">
        <v>43</v>
      </c>
      <c r="G115" s="238" t="s">
        <v>605</v>
      </c>
      <c r="H115" s="238">
        <v>8</v>
      </c>
      <c r="I115" s="238">
        <v>22</v>
      </c>
      <c r="K115" s="238" t="s">
        <v>1937</v>
      </c>
      <c r="L115" s="238">
        <v>141500004</v>
      </c>
      <c r="M115" s="238">
        <v>5</v>
      </c>
      <c r="N115" s="238">
        <v>24</v>
      </c>
      <c r="O115" s="238">
        <v>2014</v>
      </c>
      <c r="P115" s="238" t="s">
        <v>364</v>
      </c>
      <c r="Q115" s="238">
        <v>0</v>
      </c>
      <c r="S115" s="238">
        <v>5</v>
      </c>
      <c r="T115" s="238">
        <v>0</v>
      </c>
      <c r="U115" s="238">
        <v>1</v>
      </c>
      <c r="V115" s="238">
        <v>90</v>
      </c>
      <c r="W115" s="238">
        <v>45</v>
      </c>
      <c r="X115" s="238">
        <v>4</v>
      </c>
      <c r="Y115" s="238">
        <v>4</v>
      </c>
      <c r="Z115" s="238">
        <v>1</v>
      </c>
      <c r="AB115" s="238">
        <v>1</v>
      </c>
      <c r="AC115" s="238">
        <v>98</v>
      </c>
      <c r="AD115" s="238" t="s">
        <v>1938</v>
      </c>
      <c r="AE115" s="238" t="s">
        <v>574</v>
      </c>
      <c r="AF115" s="238" t="s">
        <v>1798</v>
      </c>
      <c r="AG115" s="238">
        <v>3</v>
      </c>
      <c r="AH115" s="238">
        <v>2</v>
      </c>
      <c r="AI115" s="238">
        <v>2</v>
      </c>
      <c r="AJ115" s="238">
        <v>3</v>
      </c>
      <c r="AK115" s="238">
        <v>21</v>
      </c>
      <c r="AL115" s="238">
        <v>34</v>
      </c>
      <c r="AM115" s="238" t="s">
        <v>354</v>
      </c>
      <c r="AN115" s="238">
        <v>9</v>
      </c>
      <c r="AO115" s="238">
        <v>15</v>
      </c>
      <c r="AS115" s="238">
        <v>7</v>
      </c>
      <c r="AT115" s="238">
        <v>2</v>
      </c>
      <c r="AU115" s="238">
        <v>45</v>
      </c>
      <c r="AV115" s="238">
        <v>11</v>
      </c>
      <c r="AW115" s="238">
        <v>21</v>
      </c>
      <c r="CT115" s="238">
        <v>394708</v>
      </c>
      <c r="CU115" s="238">
        <v>4971247</v>
      </c>
      <c r="CV115" s="238">
        <v>44.886860300000002</v>
      </c>
      <c r="CW115" s="238">
        <v>-94.333310299999994</v>
      </c>
      <c r="CX115" s="238" t="s">
        <v>359</v>
      </c>
      <c r="CY115" s="238" t="s">
        <v>1939</v>
      </c>
    </row>
    <row r="116" spans="1:103" x14ac:dyDescent="0.25">
      <c r="A116" s="238">
        <v>11044752</v>
      </c>
      <c r="B116" s="238">
        <v>3</v>
      </c>
      <c r="C116" s="238">
        <v>22</v>
      </c>
      <c r="D116" s="238">
        <v>119.855</v>
      </c>
      <c r="E116" s="238">
        <v>43</v>
      </c>
      <c r="G116" s="238" t="s">
        <v>605</v>
      </c>
      <c r="H116" s="238">
        <v>8</v>
      </c>
      <c r="I116" s="238">
        <v>22</v>
      </c>
      <c r="K116" s="238">
        <v>15200151</v>
      </c>
      <c r="L116" s="238">
        <v>150210257</v>
      </c>
      <c r="M116" s="238">
        <v>1</v>
      </c>
      <c r="N116" s="238">
        <v>21</v>
      </c>
      <c r="O116" s="238">
        <v>2015</v>
      </c>
      <c r="P116" s="238" t="s">
        <v>355</v>
      </c>
      <c r="Q116" s="238">
        <v>10</v>
      </c>
      <c r="S116" s="238">
        <v>5</v>
      </c>
      <c r="T116" s="238">
        <v>0</v>
      </c>
      <c r="U116" s="238">
        <v>2</v>
      </c>
      <c r="V116" s="238">
        <v>1</v>
      </c>
      <c r="W116" s="238">
        <v>10</v>
      </c>
      <c r="X116" s="238">
        <v>4</v>
      </c>
      <c r="Y116" s="238">
        <v>1</v>
      </c>
      <c r="Z116" s="238">
        <v>2</v>
      </c>
      <c r="AB116" s="238">
        <v>2</v>
      </c>
      <c r="AC116" s="238">
        <v>98</v>
      </c>
      <c r="AD116" s="238" t="s">
        <v>498</v>
      </c>
      <c r="AE116" s="238" t="s">
        <v>1940</v>
      </c>
      <c r="AF116" s="238" t="s">
        <v>1798</v>
      </c>
      <c r="AG116" s="238">
        <v>7</v>
      </c>
      <c r="AH116" s="238">
        <v>2</v>
      </c>
      <c r="AI116" s="238">
        <v>2</v>
      </c>
      <c r="AJ116" s="238">
        <v>1</v>
      </c>
      <c r="AK116" s="238">
        <v>21</v>
      </c>
      <c r="AL116" s="238">
        <v>19</v>
      </c>
      <c r="AM116" s="238" t="s">
        <v>363</v>
      </c>
      <c r="AN116" s="238">
        <v>5</v>
      </c>
      <c r="AO116" s="238">
        <v>15</v>
      </c>
      <c r="AS116" s="238">
        <v>7</v>
      </c>
      <c r="AT116" s="238">
        <v>2</v>
      </c>
      <c r="AU116" s="238">
        <v>55</v>
      </c>
      <c r="AV116" s="238">
        <v>11</v>
      </c>
      <c r="AW116" s="238">
        <v>21</v>
      </c>
      <c r="AX116" s="238">
        <v>2</v>
      </c>
      <c r="AY116" s="238">
        <v>4</v>
      </c>
      <c r="AZ116" s="238">
        <v>4</v>
      </c>
      <c r="BA116" s="238">
        <v>24</v>
      </c>
      <c r="BB116" s="238">
        <v>61</v>
      </c>
      <c r="BC116" s="238" t="s">
        <v>363</v>
      </c>
      <c r="BD116" s="238">
        <v>5</v>
      </c>
      <c r="BE116" s="238">
        <v>1</v>
      </c>
      <c r="BI116" s="238">
        <v>7</v>
      </c>
      <c r="BJ116" s="238">
        <v>2</v>
      </c>
      <c r="BK116" s="238">
        <v>55</v>
      </c>
      <c r="BL116" s="238">
        <v>11</v>
      </c>
      <c r="BM116" s="238">
        <v>21</v>
      </c>
      <c r="CT116" s="238">
        <v>394708</v>
      </c>
      <c r="CU116" s="238">
        <v>4971247</v>
      </c>
      <c r="CV116" s="238">
        <v>44.886860300000002</v>
      </c>
      <c r="CW116" s="238">
        <v>-94.333310299999994</v>
      </c>
      <c r="CX116" s="238" t="s">
        <v>359</v>
      </c>
      <c r="CY116" s="238" t="s">
        <v>1941</v>
      </c>
    </row>
    <row r="117" spans="1:103" x14ac:dyDescent="0.25">
      <c r="A117" s="238">
        <v>377930</v>
      </c>
      <c r="B117" s="238">
        <v>3</v>
      </c>
      <c r="C117" s="238">
        <v>22</v>
      </c>
      <c r="D117" s="238">
        <v>119.857</v>
      </c>
      <c r="E117" s="238">
        <v>43</v>
      </c>
      <c r="G117" s="238" t="s">
        <v>605</v>
      </c>
      <c r="H117" s="238">
        <v>8</v>
      </c>
      <c r="I117" s="238">
        <v>22</v>
      </c>
      <c r="K117" s="238">
        <v>16201809</v>
      </c>
      <c r="M117" s="238">
        <v>9</v>
      </c>
      <c r="N117" s="238">
        <v>9</v>
      </c>
      <c r="O117" s="238">
        <v>2016</v>
      </c>
      <c r="P117" s="238" t="s">
        <v>362</v>
      </c>
      <c r="Q117" s="238">
        <v>16</v>
      </c>
      <c r="R117" s="238" t="s">
        <v>196</v>
      </c>
      <c r="S117" s="238">
        <v>5</v>
      </c>
      <c r="T117" s="238">
        <v>0</v>
      </c>
      <c r="U117" s="238">
        <v>2</v>
      </c>
      <c r="V117" s="238">
        <v>5</v>
      </c>
      <c r="W117" s="238">
        <v>10</v>
      </c>
      <c r="X117" s="238">
        <v>4</v>
      </c>
      <c r="Y117" s="238">
        <v>1</v>
      </c>
      <c r="Z117" s="238">
        <v>1</v>
      </c>
      <c r="AB117" s="238">
        <v>1</v>
      </c>
      <c r="AC117" s="238">
        <v>98</v>
      </c>
      <c r="AD117" s="238" t="s">
        <v>1803</v>
      </c>
      <c r="AF117" s="238" t="s">
        <v>1798</v>
      </c>
      <c r="AG117" s="238">
        <v>10</v>
      </c>
      <c r="AH117" s="238">
        <v>2</v>
      </c>
      <c r="AI117" s="238">
        <v>2</v>
      </c>
      <c r="AJ117" s="238">
        <v>2</v>
      </c>
      <c r="AK117" s="238">
        <v>21</v>
      </c>
      <c r="AL117" s="238">
        <v>65</v>
      </c>
      <c r="AM117" s="238" t="s">
        <v>354</v>
      </c>
      <c r="AN117" s="238">
        <v>5</v>
      </c>
      <c r="AO117" s="238">
        <v>1</v>
      </c>
      <c r="AS117" s="238">
        <v>12</v>
      </c>
      <c r="AT117" s="238">
        <v>9</v>
      </c>
      <c r="AU117" s="238">
        <v>60</v>
      </c>
      <c r="AV117" s="238">
        <v>11</v>
      </c>
      <c r="AW117" s="238">
        <v>23</v>
      </c>
      <c r="AX117" s="238">
        <v>2</v>
      </c>
      <c r="AY117" s="238">
        <v>2</v>
      </c>
      <c r="AZ117" s="238">
        <v>3</v>
      </c>
      <c r="BA117" s="238">
        <v>24</v>
      </c>
      <c r="BB117" s="238">
        <v>32</v>
      </c>
      <c r="BC117" s="238" t="s">
        <v>354</v>
      </c>
      <c r="BD117" s="238">
        <v>5</v>
      </c>
      <c r="BE117" s="238">
        <v>2</v>
      </c>
      <c r="BI117" s="238">
        <v>12</v>
      </c>
      <c r="BJ117" s="238">
        <v>23</v>
      </c>
      <c r="BK117" s="238">
        <v>60</v>
      </c>
      <c r="BL117" s="238">
        <v>11</v>
      </c>
      <c r="BM117" s="238">
        <v>23</v>
      </c>
      <c r="CT117" s="238">
        <v>394712.564558463</v>
      </c>
      <c r="CU117" s="238">
        <v>4971264.84632969</v>
      </c>
      <c r="CV117" s="238">
        <v>44.887023499999998</v>
      </c>
      <c r="CW117" s="238">
        <v>-94.333257489999994</v>
      </c>
      <c r="CX117" s="238" t="s">
        <v>359</v>
      </c>
      <c r="CY117" s="238" t="s">
        <v>1942</v>
      </c>
    </row>
    <row r="118" spans="1:103" x14ac:dyDescent="0.25">
      <c r="A118" s="238">
        <v>658116</v>
      </c>
      <c r="B118" s="238">
        <v>3</v>
      </c>
      <c r="C118" s="238">
        <v>22</v>
      </c>
      <c r="D118" s="238">
        <v>119.869</v>
      </c>
      <c r="E118" s="238">
        <v>43</v>
      </c>
      <c r="G118" s="238" t="s">
        <v>605</v>
      </c>
      <c r="H118" s="238">
        <v>8</v>
      </c>
      <c r="I118" s="238">
        <v>22</v>
      </c>
      <c r="K118" s="238">
        <v>18202683</v>
      </c>
      <c r="M118" s="238">
        <v>11</v>
      </c>
      <c r="N118" s="238">
        <v>8</v>
      </c>
      <c r="O118" s="238">
        <v>2018</v>
      </c>
      <c r="P118" s="238" t="s">
        <v>384</v>
      </c>
      <c r="Q118" s="238">
        <v>18</v>
      </c>
      <c r="R118" s="238">
        <v>98</v>
      </c>
      <c r="S118" s="238">
        <v>4</v>
      </c>
      <c r="T118" s="238">
        <v>0</v>
      </c>
      <c r="U118" s="238">
        <v>2</v>
      </c>
      <c r="V118" s="238">
        <v>5</v>
      </c>
      <c r="W118" s="238">
        <v>10</v>
      </c>
      <c r="X118" s="238">
        <v>4</v>
      </c>
      <c r="Y118" s="238">
        <v>4</v>
      </c>
      <c r="Z118" s="238">
        <v>4</v>
      </c>
      <c r="AB118" s="238">
        <v>3</v>
      </c>
      <c r="AC118" s="238">
        <v>98</v>
      </c>
      <c r="AD118" s="238" t="s">
        <v>1803</v>
      </c>
      <c r="AF118" s="238" t="s">
        <v>1798</v>
      </c>
      <c r="AG118" s="238">
        <v>10</v>
      </c>
      <c r="AH118" s="238">
        <v>2</v>
      </c>
      <c r="AI118" s="238">
        <v>3</v>
      </c>
      <c r="AJ118" s="238">
        <v>3</v>
      </c>
      <c r="AK118" s="238">
        <v>31</v>
      </c>
      <c r="AL118" s="238">
        <v>76</v>
      </c>
      <c r="AM118" s="238" t="s">
        <v>354</v>
      </c>
      <c r="AN118" s="238">
        <v>5</v>
      </c>
      <c r="AO118" s="238">
        <v>90</v>
      </c>
      <c r="AS118" s="238">
        <v>12</v>
      </c>
      <c r="AT118" s="238">
        <v>23</v>
      </c>
      <c r="AU118" s="238">
        <v>55</v>
      </c>
      <c r="AV118" s="238">
        <v>11</v>
      </c>
      <c r="AW118" s="238">
        <v>21</v>
      </c>
      <c r="AX118" s="238">
        <v>2</v>
      </c>
      <c r="AY118" s="238">
        <v>2</v>
      </c>
      <c r="AZ118" s="238">
        <v>1</v>
      </c>
      <c r="BA118" s="238">
        <v>21</v>
      </c>
      <c r="BB118" s="238">
        <v>31</v>
      </c>
      <c r="BC118" s="238" t="s">
        <v>363</v>
      </c>
      <c r="BD118" s="238">
        <v>5</v>
      </c>
      <c r="BE118" s="238">
        <v>1</v>
      </c>
      <c r="BI118" s="238">
        <v>12</v>
      </c>
      <c r="BJ118" s="238">
        <v>9</v>
      </c>
      <c r="BK118" s="238">
        <v>60</v>
      </c>
      <c r="BL118" s="238">
        <v>11</v>
      </c>
      <c r="BM118" s="238">
        <v>21</v>
      </c>
      <c r="CT118" s="238">
        <v>394712.564558463</v>
      </c>
      <c r="CU118" s="238">
        <v>4971269.07967149</v>
      </c>
      <c r="CV118" s="238">
        <v>44.887061600000003</v>
      </c>
      <c r="CW118" s="238">
        <v>-94.333258369999996</v>
      </c>
      <c r="CX118" s="238" t="s">
        <v>359</v>
      </c>
      <c r="CY118" s="238" t="s">
        <v>1943</v>
      </c>
    </row>
    <row r="119" spans="1:103" x14ac:dyDescent="0.25">
      <c r="A119" s="238">
        <v>651994</v>
      </c>
      <c r="B119" s="238">
        <v>3</v>
      </c>
      <c r="C119" s="238">
        <v>22</v>
      </c>
      <c r="D119" s="238">
        <v>120.253</v>
      </c>
      <c r="E119" s="238">
        <v>43</v>
      </c>
      <c r="G119" s="238" t="s">
        <v>423</v>
      </c>
      <c r="H119" s="238">
        <v>8</v>
      </c>
      <c r="I119" s="238">
        <v>22</v>
      </c>
      <c r="K119" s="238">
        <v>18200630</v>
      </c>
      <c r="M119" s="238">
        <v>3</v>
      </c>
      <c r="N119" s="238">
        <v>5</v>
      </c>
      <c r="O119" s="238">
        <v>2018</v>
      </c>
      <c r="P119" s="238" t="s">
        <v>361</v>
      </c>
      <c r="Q119" s="238">
        <v>15</v>
      </c>
      <c r="R119" s="238" t="s">
        <v>419</v>
      </c>
      <c r="S119" s="238">
        <v>5</v>
      </c>
      <c r="T119" s="238">
        <v>0</v>
      </c>
      <c r="U119" s="238">
        <v>1</v>
      </c>
      <c r="W119" s="238">
        <v>28</v>
      </c>
      <c r="X119" s="238">
        <v>4</v>
      </c>
      <c r="Y119" s="238">
        <v>1</v>
      </c>
      <c r="Z119" s="238">
        <v>4</v>
      </c>
      <c r="AB119" s="238">
        <v>3</v>
      </c>
      <c r="AC119" s="238">
        <v>98</v>
      </c>
      <c r="AD119" s="238" t="s">
        <v>1803</v>
      </c>
      <c r="AF119" s="238" t="s">
        <v>1798</v>
      </c>
      <c r="AG119" s="238">
        <v>3</v>
      </c>
      <c r="AH119" s="238">
        <v>2</v>
      </c>
      <c r="AI119" s="238">
        <v>4</v>
      </c>
      <c r="AJ119" s="238">
        <v>1</v>
      </c>
      <c r="AK119" s="238">
        <v>26</v>
      </c>
      <c r="AL119" s="238">
        <v>23</v>
      </c>
      <c r="AM119" s="238" t="s">
        <v>363</v>
      </c>
      <c r="AN119" s="238">
        <v>5</v>
      </c>
      <c r="AO119" s="238">
        <v>75</v>
      </c>
      <c r="AP119" s="238">
        <v>64</v>
      </c>
      <c r="AS119" s="238">
        <v>12</v>
      </c>
      <c r="AT119" s="238">
        <v>23</v>
      </c>
      <c r="AU119" s="238">
        <v>55</v>
      </c>
      <c r="AV119" s="238">
        <v>11</v>
      </c>
      <c r="AW119" s="238">
        <v>21</v>
      </c>
      <c r="CT119" s="238">
        <v>394712.564558463</v>
      </c>
      <c r="CU119" s="238">
        <v>4971887.1475742897</v>
      </c>
      <c r="CV119" s="238">
        <v>44.892623999999998</v>
      </c>
      <c r="CW119" s="238">
        <v>-94.333386899999994</v>
      </c>
      <c r="CX119" s="238" t="s">
        <v>359</v>
      </c>
      <c r="CY119" s="238" t="s">
        <v>1944</v>
      </c>
    </row>
    <row r="120" spans="1:103" x14ac:dyDescent="0.25">
      <c r="A120" s="238">
        <v>688517</v>
      </c>
      <c r="B120" s="238">
        <v>3</v>
      </c>
      <c r="C120" s="238">
        <v>22</v>
      </c>
      <c r="D120" s="238">
        <v>120.259</v>
      </c>
      <c r="E120" s="238">
        <v>43</v>
      </c>
      <c r="F120" s="238" t="s">
        <v>423</v>
      </c>
      <c r="H120" s="238">
        <v>8</v>
      </c>
      <c r="I120" s="238">
        <v>22</v>
      </c>
      <c r="K120" s="238">
        <v>19200554</v>
      </c>
      <c r="M120" s="238">
        <v>2</v>
      </c>
      <c r="N120" s="238">
        <v>14</v>
      </c>
      <c r="O120" s="238">
        <v>2019</v>
      </c>
      <c r="P120" s="238" t="s">
        <v>384</v>
      </c>
      <c r="Q120" s="238">
        <v>13</v>
      </c>
      <c r="R120" s="238">
        <v>98</v>
      </c>
      <c r="S120" s="238">
        <v>5</v>
      </c>
      <c r="T120" s="238">
        <v>0</v>
      </c>
      <c r="U120" s="238">
        <v>2</v>
      </c>
      <c r="V120" s="238">
        <v>5</v>
      </c>
      <c r="W120" s="238">
        <v>10</v>
      </c>
      <c r="X120" s="238">
        <v>4</v>
      </c>
      <c r="Y120" s="238">
        <v>1</v>
      </c>
      <c r="Z120" s="238">
        <v>4</v>
      </c>
      <c r="AA120" s="238">
        <v>7</v>
      </c>
      <c r="AB120" s="238">
        <v>5</v>
      </c>
      <c r="AC120" s="238">
        <v>98</v>
      </c>
      <c r="AD120" s="238" t="s">
        <v>1803</v>
      </c>
      <c r="AF120" s="238" t="s">
        <v>1798</v>
      </c>
      <c r="AG120" s="238">
        <v>9</v>
      </c>
      <c r="AH120" s="238">
        <v>2</v>
      </c>
      <c r="AI120" s="238">
        <v>49</v>
      </c>
      <c r="AJ120" s="238">
        <v>2</v>
      </c>
      <c r="AK120" s="238">
        <v>23</v>
      </c>
      <c r="AL120" s="238">
        <v>37</v>
      </c>
      <c r="AM120" s="238" t="s">
        <v>354</v>
      </c>
      <c r="AN120" s="238">
        <v>5</v>
      </c>
      <c r="AO120" s="238">
        <v>68</v>
      </c>
      <c r="AS120" s="238">
        <v>12</v>
      </c>
      <c r="AT120" s="238">
        <v>9</v>
      </c>
      <c r="AU120" s="238">
        <v>60</v>
      </c>
      <c r="AV120" s="238">
        <v>11</v>
      </c>
      <c r="AW120" s="238">
        <v>21</v>
      </c>
      <c r="AX120" s="238">
        <v>2</v>
      </c>
      <c r="AY120" s="238">
        <v>49</v>
      </c>
      <c r="AZ120" s="238">
        <v>1</v>
      </c>
      <c r="BA120" s="238">
        <v>24</v>
      </c>
      <c r="BB120" s="238">
        <v>47</v>
      </c>
      <c r="BC120" s="238" t="s">
        <v>354</v>
      </c>
      <c r="BD120" s="238">
        <v>5</v>
      </c>
      <c r="BE120" s="238">
        <v>1</v>
      </c>
      <c r="BI120" s="238">
        <v>12</v>
      </c>
      <c r="BJ120" s="238">
        <v>23</v>
      </c>
      <c r="BK120" s="238">
        <v>60</v>
      </c>
      <c r="BL120" s="238">
        <v>11</v>
      </c>
      <c r="BM120" s="238">
        <v>21</v>
      </c>
      <c r="CT120" s="238">
        <v>394729.49792566302</v>
      </c>
      <c r="CU120" s="238">
        <v>4971895.6142578898</v>
      </c>
      <c r="CV120" s="238">
        <v>44.892702700000001</v>
      </c>
      <c r="CW120" s="238">
        <v>-94.333174270000001</v>
      </c>
      <c r="CX120" s="238" t="s">
        <v>359</v>
      </c>
      <c r="CY120" s="238" t="s">
        <v>1945</v>
      </c>
    </row>
    <row r="121" spans="1:103" x14ac:dyDescent="0.25">
      <c r="A121" s="238">
        <v>388180</v>
      </c>
      <c r="B121" s="238">
        <v>3</v>
      </c>
      <c r="C121" s="238">
        <v>22</v>
      </c>
      <c r="D121" s="238">
        <v>120.43600000000001</v>
      </c>
      <c r="E121" s="238">
        <v>43</v>
      </c>
      <c r="F121" s="238" t="s">
        <v>423</v>
      </c>
      <c r="H121" s="238">
        <v>8</v>
      </c>
      <c r="I121" s="238">
        <v>22</v>
      </c>
      <c r="K121" s="238">
        <v>16202147</v>
      </c>
      <c r="M121" s="238">
        <v>10</v>
      </c>
      <c r="N121" s="238">
        <v>20</v>
      </c>
      <c r="O121" s="238">
        <v>2016</v>
      </c>
      <c r="P121" s="238" t="s">
        <v>384</v>
      </c>
      <c r="Q121" s="238">
        <v>16</v>
      </c>
      <c r="R121" s="238" t="s">
        <v>419</v>
      </c>
      <c r="S121" s="238">
        <v>4</v>
      </c>
      <c r="T121" s="238">
        <v>0</v>
      </c>
      <c r="U121" s="238">
        <v>2</v>
      </c>
      <c r="V121" s="238">
        <v>12</v>
      </c>
      <c r="W121" s="238">
        <v>10</v>
      </c>
      <c r="X121" s="238">
        <v>4</v>
      </c>
      <c r="Y121" s="238">
        <v>1</v>
      </c>
      <c r="Z121" s="238">
        <v>1</v>
      </c>
      <c r="AB121" s="238">
        <v>1</v>
      </c>
      <c r="AC121" s="238">
        <v>98</v>
      </c>
      <c r="AD121" s="238" t="s">
        <v>1803</v>
      </c>
      <c r="AF121" s="238" t="s">
        <v>1798</v>
      </c>
      <c r="AG121" s="238">
        <v>7</v>
      </c>
      <c r="AH121" s="238">
        <v>2</v>
      </c>
      <c r="AI121" s="238">
        <v>2</v>
      </c>
      <c r="AJ121" s="238">
        <v>1</v>
      </c>
      <c r="AK121" s="238">
        <v>21</v>
      </c>
      <c r="AL121" s="238">
        <v>57</v>
      </c>
      <c r="AM121" s="238" t="s">
        <v>363</v>
      </c>
      <c r="AN121" s="238">
        <v>5</v>
      </c>
      <c r="AO121" s="238">
        <v>74</v>
      </c>
      <c r="AS121" s="238">
        <v>12</v>
      </c>
      <c r="AT121" s="238">
        <v>23</v>
      </c>
      <c r="AU121" s="238">
        <v>60</v>
      </c>
      <c r="AV121" s="238">
        <v>11</v>
      </c>
      <c r="AW121" s="238">
        <v>21</v>
      </c>
      <c r="AX121" s="238">
        <v>2</v>
      </c>
      <c r="AY121" s="238">
        <v>2</v>
      </c>
      <c r="AZ121" s="238">
        <v>1</v>
      </c>
      <c r="BA121" s="238">
        <v>21</v>
      </c>
      <c r="BB121" s="238">
        <v>36</v>
      </c>
      <c r="BC121" s="238" t="s">
        <v>354</v>
      </c>
      <c r="BD121" s="238">
        <v>5</v>
      </c>
      <c r="BE121" s="238">
        <v>1</v>
      </c>
      <c r="BI121" s="238">
        <v>12</v>
      </c>
      <c r="BJ121" s="238">
        <v>23</v>
      </c>
      <c r="BK121" s="238">
        <v>60</v>
      </c>
      <c r="BL121" s="238">
        <v>11</v>
      </c>
      <c r="BM121" s="238">
        <v>21</v>
      </c>
      <c r="CT121" s="238">
        <v>394733.73126746301</v>
      </c>
      <c r="CU121" s="238">
        <v>4972196.1815256998</v>
      </c>
      <c r="CV121" s="238">
        <v>44.895408330000002</v>
      </c>
      <c r="CW121" s="238">
        <v>-94.333183180000006</v>
      </c>
      <c r="CX121" s="238" t="s">
        <v>359</v>
      </c>
      <c r="CY121" s="238" t="s">
        <v>1946</v>
      </c>
    </row>
    <row r="122" spans="1:103" x14ac:dyDescent="0.25">
      <c r="A122" s="238">
        <v>648170</v>
      </c>
      <c r="B122" s="238">
        <v>3</v>
      </c>
      <c r="C122" s="238">
        <v>22</v>
      </c>
      <c r="D122" s="238">
        <v>120.477</v>
      </c>
      <c r="E122" s="238">
        <v>43</v>
      </c>
      <c r="F122" s="238" t="s">
        <v>423</v>
      </c>
      <c r="H122" s="238">
        <v>8</v>
      </c>
      <c r="I122" s="238">
        <v>22</v>
      </c>
      <c r="K122" s="238">
        <v>18202370</v>
      </c>
      <c r="M122" s="238">
        <v>9</v>
      </c>
      <c r="N122" s="238">
        <v>28</v>
      </c>
      <c r="O122" s="238">
        <v>2018</v>
      </c>
      <c r="P122" s="238" t="s">
        <v>362</v>
      </c>
      <c r="Q122" s="238">
        <v>17</v>
      </c>
      <c r="R122" s="238" t="s">
        <v>419</v>
      </c>
      <c r="S122" s="238">
        <v>4</v>
      </c>
      <c r="T122" s="238">
        <v>0</v>
      </c>
      <c r="U122" s="238">
        <v>2</v>
      </c>
      <c r="V122" s="238">
        <v>12</v>
      </c>
      <c r="W122" s="238">
        <v>10</v>
      </c>
      <c r="X122" s="238">
        <v>4</v>
      </c>
      <c r="Y122" s="238">
        <v>1</v>
      </c>
      <c r="Z122" s="238">
        <v>1</v>
      </c>
      <c r="AB122" s="238">
        <v>1</v>
      </c>
      <c r="AC122" s="238">
        <v>98</v>
      </c>
      <c r="AD122" s="238" t="s">
        <v>1803</v>
      </c>
      <c r="AF122" s="238" t="s">
        <v>1798</v>
      </c>
      <c r="AG122" s="238">
        <v>7</v>
      </c>
      <c r="AH122" s="238">
        <v>2</v>
      </c>
      <c r="AI122" s="238">
        <v>2</v>
      </c>
      <c r="AJ122" s="238">
        <v>1</v>
      </c>
      <c r="AK122" s="238">
        <v>21</v>
      </c>
      <c r="AL122" s="238">
        <v>91</v>
      </c>
      <c r="AM122" s="238" t="s">
        <v>354</v>
      </c>
      <c r="AN122" s="238">
        <v>5</v>
      </c>
      <c r="AO122" s="238">
        <v>1</v>
      </c>
      <c r="AS122" s="238">
        <v>12</v>
      </c>
      <c r="AT122" s="238">
        <v>23</v>
      </c>
      <c r="AU122" s="238">
        <v>60</v>
      </c>
      <c r="AV122" s="238">
        <v>11</v>
      </c>
      <c r="AW122" s="238">
        <v>21</v>
      </c>
      <c r="AX122" s="238">
        <v>2</v>
      </c>
      <c r="AY122" s="238">
        <v>4</v>
      </c>
      <c r="AZ122" s="238">
        <v>1</v>
      </c>
      <c r="BA122" s="238">
        <v>21</v>
      </c>
      <c r="BB122" s="238">
        <v>43</v>
      </c>
      <c r="BC122" s="238" t="s">
        <v>363</v>
      </c>
      <c r="BD122" s="238">
        <v>5</v>
      </c>
      <c r="BE122" s="238">
        <v>1</v>
      </c>
      <c r="BI122" s="238">
        <v>12</v>
      </c>
      <c r="BJ122" s="238">
        <v>23</v>
      </c>
      <c r="BK122" s="238">
        <v>60</v>
      </c>
      <c r="BL122" s="238">
        <v>11</v>
      </c>
      <c r="BM122" s="238">
        <v>21</v>
      </c>
      <c r="CT122" s="238">
        <v>394716.79790026299</v>
      </c>
      <c r="CU122" s="238">
        <v>4972246.9816273004</v>
      </c>
      <c r="CV122" s="238">
        <v>44.895863009999999</v>
      </c>
      <c r="CW122" s="238">
        <v>-94.333408149999997</v>
      </c>
      <c r="CX122" s="238" t="s">
        <v>359</v>
      </c>
      <c r="CY122" s="238" t="s">
        <v>1947</v>
      </c>
    </row>
    <row r="123" spans="1:103" x14ac:dyDescent="0.25">
      <c r="A123" s="238">
        <v>836136</v>
      </c>
      <c r="B123" s="238">
        <v>3</v>
      </c>
      <c r="C123" s="238">
        <v>22</v>
      </c>
      <c r="D123" s="238">
        <v>120.479</v>
      </c>
      <c r="E123" s="238">
        <v>43</v>
      </c>
      <c r="F123" s="238" t="s">
        <v>423</v>
      </c>
      <c r="H123" s="238">
        <v>8</v>
      </c>
      <c r="I123" s="238">
        <v>22</v>
      </c>
      <c r="K123" s="238">
        <v>20201868</v>
      </c>
      <c r="L123" s="238">
        <v>202320030</v>
      </c>
      <c r="M123" s="238">
        <v>8</v>
      </c>
      <c r="N123" s="238">
        <v>19</v>
      </c>
      <c r="O123" s="238">
        <v>2020</v>
      </c>
      <c r="P123" s="238" t="s">
        <v>355</v>
      </c>
      <c r="Q123" s="238">
        <v>10</v>
      </c>
      <c r="R123" s="238" t="s">
        <v>419</v>
      </c>
      <c r="S123" s="238">
        <v>5</v>
      </c>
      <c r="T123" s="238">
        <v>0</v>
      </c>
      <c r="U123" s="238">
        <v>2</v>
      </c>
      <c r="V123" s="238">
        <v>12</v>
      </c>
      <c r="W123" s="238">
        <v>10</v>
      </c>
      <c r="X123" s="238">
        <v>4</v>
      </c>
      <c r="Y123" s="238">
        <v>1</v>
      </c>
      <c r="Z123" s="238">
        <v>1</v>
      </c>
      <c r="AB123" s="238">
        <v>1</v>
      </c>
      <c r="AC123" s="238">
        <v>98</v>
      </c>
      <c r="AD123" s="238" t="s">
        <v>1803</v>
      </c>
      <c r="AF123" s="238" t="s">
        <v>1798</v>
      </c>
      <c r="AG123" s="238">
        <v>7</v>
      </c>
      <c r="AH123" s="238">
        <v>2</v>
      </c>
      <c r="AI123" s="238">
        <v>5</v>
      </c>
      <c r="AJ123" s="238">
        <v>1</v>
      </c>
      <c r="AK123" s="238">
        <v>21</v>
      </c>
      <c r="AL123" s="238">
        <v>29</v>
      </c>
      <c r="AM123" s="238" t="s">
        <v>363</v>
      </c>
      <c r="AN123" s="238">
        <v>5</v>
      </c>
      <c r="AO123" s="238">
        <v>90</v>
      </c>
      <c r="AS123" s="238">
        <v>12</v>
      </c>
      <c r="AT123" s="238">
        <v>23</v>
      </c>
      <c r="AU123" s="238">
        <v>60</v>
      </c>
      <c r="AV123" s="238">
        <v>11</v>
      </c>
      <c r="AW123" s="238">
        <v>21</v>
      </c>
      <c r="AX123" s="238">
        <v>2</v>
      </c>
      <c r="AY123" s="238">
        <v>49</v>
      </c>
      <c r="AZ123" s="238">
        <v>1</v>
      </c>
      <c r="BA123" s="238">
        <v>34</v>
      </c>
      <c r="BB123" s="238">
        <v>50</v>
      </c>
      <c r="BC123" s="238" t="s">
        <v>363</v>
      </c>
      <c r="BD123" s="238">
        <v>5</v>
      </c>
      <c r="BE123" s="238">
        <v>1</v>
      </c>
      <c r="BI123" s="238">
        <v>12</v>
      </c>
      <c r="BJ123" s="238">
        <v>23</v>
      </c>
      <c r="BK123" s="238">
        <v>60</v>
      </c>
      <c r="BL123" s="238">
        <v>11</v>
      </c>
      <c r="BM123" s="238">
        <v>21</v>
      </c>
      <c r="CT123" s="238">
        <v>394742.19795106299</v>
      </c>
      <c r="CU123" s="238">
        <v>4972234.2816019002</v>
      </c>
      <c r="CV123" s="238">
        <v>44.895752469999998</v>
      </c>
      <c r="CW123" s="238">
        <v>-94.333083909999999</v>
      </c>
      <c r="CX123" s="238" t="s">
        <v>359</v>
      </c>
      <c r="CY123" s="238" t="s">
        <v>1948</v>
      </c>
    </row>
    <row r="124" spans="1:103" x14ac:dyDescent="0.25">
      <c r="A124" s="238">
        <v>11035000</v>
      </c>
      <c r="B124" s="238">
        <v>3</v>
      </c>
      <c r="C124" s="238">
        <v>22</v>
      </c>
      <c r="D124" s="238">
        <v>120.49</v>
      </c>
      <c r="E124" s="238">
        <v>43</v>
      </c>
      <c r="F124" s="238" t="s">
        <v>423</v>
      </c>
      <c r="H124" s="238">
        <v>8</v>
      </c>
      <c r="I124" s="238">
        <v>22</v>
      </c>
      <c r="K124" s="238">
        <v>15200035</v>
      </c>
      <c r="L124" s="238">
        <v>150060434</v>
      </c>
      <c r="M124" s="238">
        <v>1</v>
      </c>
      <c r="N124" s="238">
        <v>6</v>
      </c>
      <c r="O124" s="238">
        <v>2015</v>
      </c>
      <c r="P124" s="238" t="s">
        <v>368</v>
      </c>
      <c r="Q124" s="238">
        <v>14</v>
      </c>
      <c r="S124" s="238">
        <v>5</v>
      </c>
      <c r="T124" s="238">
        <v>0</v>
      </c>
      <c r="U124" s="238">
        <v>2</v>
      </c>
      <c r="V124" s="238">
        <v>90</v>
      </c>
      <c r="W124" s="238">
        <v>10</v>
      </c>
      <c r="X124" s="238">
        <v>4</v>
      </c>
      <c r="Y124" s="238">
        <v>1</v>
      </c>
      <c r="Z124" s="238">
        <v>7</v>
      </c>
      <c r="AB124" s="238">
        <v>5</v>
      </c>
      <c r="AC124" s="238">
        <v>98</v>
      </c>
      <c r="AD124" s="238">
        <v>22</v>
      </c>
      <c r="AE124" s="238">
        <v>7</v>
      </c>
      <c r="AF124" s="238" t="s">
        <v>1798</v>
      </c>
      <c r="AG124" s="238">
        <v>90</v>
      </c>
      <c r="AH124" s="238">
        <v>1</v>
      </c>
      <c r="AI124" s="238">
        <v>42</v>
      </c>
      <c r="AJ124" s="238">
        <v>4</v>
      </c>
      <c r="AK124" s="238">
        <v>24</v>
      </c>
      <c r="AO124" s="238">
        <v>10</v>
      </c>
      <c r="AS124" s="238">
        <v>7</v>
      </c>
      <c r="AT124" s="238">
        <v>2</v>
      </c>
      <c r="AU124" s="238">
        <v>60</v>
      </c>
      <c r="AV124" s="238">
        <v>11</v>
      </c>
      <c r="AW124" s="238">
        <v>21</v>
      </c>
      <c r="AX124" s="238">
        <v>2</v>
      </c>
      <c r="AY124" s="238">
        <v>4</v>
      </c>
      <c r="AZ124" s="238">
        <v>2</v>
      </c>
      <c r="BA124" s="238">
        <v>23</v>
      </c>
      <c r="BB124" s="238">
        <v>30</v>
      </c>
      <c r="BC124" s="238" t="s">
        <v>354</v>
      </c>
      <c r="BD124" s="238">
        <v>5</v>
      </c>
      <c r="BE124" s="238">
        <v>1</v>
      </c>
      <c r="BI124" s="238">
        <v>7</v>
      </c>
      <c r="BJ124" s="238">
        <v>2</v>
      </c>
      <c r="BK124" s="238">
        <v>60</v>
      </c>
      <c r="BL124" s="238">
        <v>11</v>
      </c>
      <c r="BM124" s="238">
        <v>21</v>
      </c>
      <c r="CT124" s="238">
        <v>394733</v>
      </c>
      <c r="CU124" s="238">
        <v>4972267</v>
      </c>
      <c r="CV124" s="238">
        <v>44.896049400000003</v>
      </c>
      <c r="CW124" s="238">
        <v>-94.333207000000002</v>
      </c>
      <c r="CX124" s="238" t="s">
        <v>359</v>
      </c>
      <c r="CY124" s="238" t="s">
        <v>1949</v>
      </c>
    </row>
    <row r="125" spans="1:103" x14ac:dyDescent="0.25">
      <c r="A125" s="238">
        <v>508002</v>
      </c>
      <c r="B125" s="238">
        <v>3</v>
      </c>
      <c r="C125" s="238">
        <v>22</v>
      </c>
      <c r="D125" s="238">
        <v>120.497</v>
      </c>
      <c r="E125" s="238">
        <v>43</v>
      </c>
      <c r="G125" s="238" t="s">
        <v>423</v>
      </c>
      <c r="H125" s="238">
        <v>8</v>
      </c>
      <c r="I125" s="238">
        <v>22</v>
      </c>
      <c r="K125" s="238">
        <v>17202615</v>
      </c>
      <c r="M125" s="238">
        <v>10</v>
      </c>
      <c r="N125" s="238">
        <v>11</v>
      </c>
      <c r="O125" s="238">
        <v>2017</v>
      </c>
      <c r="P125" s="238" t="s">
        <v>355</v>
      </c>
      <c r="Q125" s="238">
        <v>19</v>
      </c>
      <c r="R125" s="238">
        <v>98</v>
      </c>
      <c r="S125" s="238">
        <v>5</v>
      </c>
      <c r="T125" s="238">
        <v>0</v>
      </c>
      <c r="U125" s="238">
        <v>2</v>
      </c>
      <c r="V125" s="238">
        <v>5</v>
      </c>
      <c r="W125" s="238">
        <v>10</v>
      </c>
      <c r="X125" s="238">
        <v>4</v>
      </c>
      <c r="Y125" s="238">
        <v>4</v>
      </c>
      <c r="Z125" s="238">
        <v>1</v>
      </c>
      <c r="AB125" s="238">
        <v>1</v>
      </c>
      <c r="AC125" s="238">
        <v>98</v>
      </c>
      <c r="AD125" s="238" t="s">
        <v>581</v>
      </c>
      <c r="AF125" s="238" t="s">
        <v>1798</v>
      </c>
      <c r="AG125" s="238">
        <v>10</v>
      </c>
      <c r="AH125" s="238">
        <v>2</v>
      </c>
      <c r="AI125" s="238">
        <v>2</v>
      </c>
      <c r="AJ125" s="238">
        <v>1</v>
      </c>
      <c r="AK125" s="238">
        <v>21</v>
      </c>
      <c r="AL125" s="238">
        <v>39</v>
      </c>
      <c r="AM125" s="238" t="s">
        <v>354</v>
      </c>
      <c r="AN125" s="238">
        <v>5</v>
      </c>
      <c r="AO125" s="238">
        <v>65</v>
      </c>
      <c r="AP125" s="238">
        <v>2</v>
      </c>
      <c r="AS125" s="238">
        <v>12</v>
      </c>
      <c r="AT125" s="238">
        <v>23</v>
      </c>
      <c r="AU125" s="238">
        <v>60</v>
      </c>
      <c r="AV125" s="238">
        <v>11</v>
      </c>
      <c r="AW125" s="238">
        <v>21</v>
      </c>
      <c r="AX125" s="238">
        <v>2</v>
      </c>
      <c r="AY125" s="238">
        <v>49</v>
      </c>
      <c r="AZ125" s="238">
        <v>3</v>
      </c>
      <c r="BA125" s="238">
        <v>21</v>
      </c>
      <c r="BB125" s="238">
        <v>46</v>
      </c>
      <c r="BC125" s="238" t="s">
        <v>354</v>
      </c>
      <c r="BD125" s="238">
        <v>5</v>
      </c>
      <c r="BE125" s="238">
        <v>1</v>
      </c>
      <c r="BI125" s="238">
        <v>12</v>
      </c>
      <c r="BJ125" s="238">
        <v>9</v>
      </c>
      <c r="BK125" s="238">
        <v>60</v>
      </c>
      <c r="BL125" s="238">
        <v>11</v>
      </c>
      <c r="BM125" s="238">
        <v>21</v>
      </c>
      <c r="CT125" s="238">
        <v>394721.03124206298</v>
      </c>
      <c r="CU125" s="238">
        <v>4972285.0817034999</v>
      </c>
      <c r="CV125" s="238">
        <v>44.89620652</v>
      </c>
      <c r="CW125" s="238">
        <v>-94.333362480000005</v>
      </c>
      <c r="CX125" s="238" t="s">
        <v>359</v>
      </c>
      <c r="CY125" s="238" t="s">
        <v>1950</v>
      </c>
    </row>
    <row r="126" spans="1:103" x14ac:dyDescent="0.25">
      <c r="A126" s="238">
        <v>766697</v>
      </c>
      <c r="B126" s="238">
        <v>3</v>
      </c>
      <c r="C126" s="238">
        <v>22</v>
      </c>
      <c r="D126" s="238">
        <v>120.497</v>
      </c>
      <c r="E126" s="238">
        <v>43</v>
      </c>
      <c r="G126" s="238" t="s">
        <v>423</v>
      </c>
      <c r="H126" s="238">
        <v>8</v>
      </c>
      <c r="I126" s="238">
        <v>22</v>
      </c>
      <c r="K126" s="238">
        <v>19203150</v>
      </c>
      <c r="M126" s="238">
        <v>11</v>
      </c>
      <c r="N126" s="238">
        <v>30</v>
      </c>
      <c r="O126" s="238">
        <v>2019</v>
      </c>
      <c r="P126" s="238" t="s">
        <v>364</v>
      </c>
      <c r="Q126" s="238">
        <v>18</v>
      </c>
      <c r="R126" s="238" t="s">
        <v>196</v>
      </c>
      <c r="S126" s="238">
        <v>3</v>
      </c>
      <c r="T126" s="238">
        <v>0</v>
      </c>
      <c r="U126" s="238">
        <v>2</v>
      </c>
      <c r="V126" s="238">
        <v>13</v>
      </c>
      <c r="W126" s="238">
        <v>10</v>
      </c>
      <c r="X126" s="238">
        <v>4</v>
      </c>
      <c r="Y126" s="238">
        <v>4</v>
      </c>
      <c r="Z126" s="238">
        <v>4</v>
      </c>
      <c r="AB126" s="238">
        <v>3</v>
      </c>
      <c r="AC126" s="238">
        <v>98</v>
      </c>
      <c r="AD126" s="238" t="s">
        <v>1803</v>
      </c>
      <c r="AF126" s="238" t="s">
        <v>1798</v>
      </c>
      <c r="AG126" s="238">
        <v>8</v>
      </c>
      <c r="AH126" s="238">
        <v>2</v>
      </c>
      <c r="AI126" s="238">
        <v>2</v>
      </c>
      <c r="AJ126" s="238">
        <v>4</v>
      </c>
      <c r="AK126" s="238">
        <v>21</v>
      </c>
      <c r="AL126" s="238">
        <v>20</v>
      </c>
      <c r="AM126" s="238" t="s">
        <v>363</v>
      </c>
      <c r="AN126" s="238">
        <v>5</v>
      </c>
      <c r="AO126" s="238">
        <v>2</v>
      </c>
      <c r="AS126" s="238">
        <v>12</v>
      </c>
      <c r="AT126" s="238">
        <v>9</v>
      </c>
      <c r="AU126" s="238">
        <v>60</v>
      </c>
      <c r="AV126" s="238">
        <v>11</v>
      </c>
      <c r="AW126" s="238">
        <v>21</v>
      </c>
      <c r="AX126" s="238">
        <v>2</v>
      </c>
      <c r="AY126" s="238">
        <v>2</v>
      </c>
      <c r="AZ126" s="238">
        <v>3</v>
      </c>
      <c r="BA126" s="238">
        <v>21</v>
      </c>
      <c r="BB126" s="238">
        <v>54</v>
      </c>
      <c r="BC126" s="238" t="s">
        <v>354</v>
      </c>
      <c r="BD126" s="238">
        <v>5</v>
      </c>
      <c r="BE126" s="238">
        <v>1</v>
      </c>
      <c r="BI126" s="238">
        <v>12</v>
      </c>
      <c r="BJ126" s="238">
        <v>9</v>
      </c>
      <c r="BK126" s="238">
        <v>60</v>
      </c>
      <c r="BL126" s="238">
        <v>11</v>
      </c>
      <c r="BM126" s="238">
        <v>21</v>
      </c>
      <c r="CT126" s="238">
        <v>394733.73126746301</v>
      </c>
      <c r="CU126" s="238">
        <v>4972263.9149944996</v>
      </c>
      <c r="CV126" s="238">
        <v>44.896017899999997</v>
      </c>
      <c r="CW126" s="238">
        <v>-94.333197269999999</v>
      </c>
      <c r="CX126" s="238" t="s">
        <v>359</v>
      </c>
      <c r="CY126" s="238" t="s">
        <v>1951</v>
      </c>
    </row>
    <row r="127" spans="1:103" x14ac:dyDescent="0.25">
      <c r="A127" s="238">
        <v>10750241</v>
      </c>
      <c r="B127" s="238">
        <v>3</v>
      </c>
      <c r="C127" s="238">
        <v>22</v>
      </c>
      <c r="D127" s="238">
        <v>120.499</v>
      </c>
      <c r="E127" s="238">
        <v>43</v>
      </c>
      <c r="F127" s="238" t="s">
        <v>423</v>
      </c>
      <c r="H127" s="238">
        <v>8</v>
      </c>
      <c r="I127" s="238">
        <v>22</v>
      </c>
      <c r="K127" s="238">
        <v>11201306</v>
      </c>
      <c r="L127" s="238">
        <v>112950216</v>
      </c>
      <c r="M127" s="238">
        <v>10</v>
      </c>
      <c r="N127" s="238">
        <v>16</v>
      </c>
      <c r="O127" s="238">
        <v>2011</v>
      </c>
      <c r="P127" s="238" t="s">
        <v>366</v>
      </c>
      <c r="Q127" s="238">
        <v>17</v>
      </c>
      <c r="S127" s="238">
        <v>5</v>
      </c>
      <c r="T127" s="238">
        <v>0</v>
      </c>
      <c r="U127" s="238">
        <v>2</v>
      </c>
      <c r="V127" s="238">
        <v>1</v>
      </c>
      <c r="W127" s="238">
        <v>10</v>
      </c>
      <c r="X127" s="238">
        <v>4</v>
      </c>
      <c r="Y127" s="238">
        <v>1</v>
      </c>
      <c r="Z127" s="238">
        <v>1</v>
      </c>
      <c r="AA127" s="238">
        <v>8</v>
      </c>
      <c r="AB127" s="238">
        <v>1</v>
      </c>
      <c r="AC127" s="238">
        <v>98</v>
      </c>
      <c r="AD127" s="238" t="s">
        <v>498</v>
      </c>
      <c r="AE127" s="238" t="s">
        <v>428</v>
      </c>
      <c r="AF127" s="238" t="s">
        <v>1798</v>
      </c>
      <c r="AG127" s="238">
        <v>7</v>
      </c>
      <c r="AH127" s="238">
        <v>2</v>
      </c>
      <c r="AI127" s="238">
        <v>2</v>
      </c>
      <c r="AJ127" s="238">
        <v>1</v>
      </c>
      <c r="AK127" s="238">
        <v>8</v>
      </c>
      <c r="AL127" s="238">
        <v>45</v>
      </c>
      <c r="AM127" s="238" t="s">
        <v>363</v>
      </c>
      <c r="AN127" s="238">
        <v>5</v>
      </c>
      <c r="AO127" s="238">
        <v>1</v>
      </c>
      <c r="AS127" s="238">
        <v>5</v>
      </c>
      <c r="AT127" s="238">
        <v>2</v>
      </c>
      <c r="AU127" s="238">
        <v>55</v>
      </c>
      <c r="AV127" s="238">
        <v>11</v>
      </c>
      <c r="AW127" s="238">
        <v>21</v>
      </c>
      <c r="AX127" s="238">
        <v>2</v>
      </c>
      <c r="AY127" s="238">
        <v>1</v>
      </c>
      <c r="AZ127" s="238">
        <v>1</v>
      </c>
      <c r="BA127" s="238">
        <v>26</v>
      </c>
      <c r="BB127" s="238">
        <v>59</v>
      </c>
      <c r="BC127" s="238" t="s">
        <v>363</v>
      </c>
      <c r="BD127" s="238">
        <v>5</v>
      </c>
      <c r="BE127" s="238">
        <v>15</v>
      </c>
      <c r="BI127" s="238">
        <v>5</v>
      </c>
      <c r="BJ127" s="238">
        <v>2</v>
      </c>
      <c r="BK127" s="238">
        <v>55</v>
      </c>
      <c r="BL127" s="238">
        <v>11</v>
      </c>
      <c r="BM127" s="238">
        <v>21</v>
      </c>
      <c r="CT127" s="238">
        <v>394733</v>
      </c>
      <c r="CU127" s="238">
        <v>4972282</v>
      </c>
      <c r="CV127" s="238">
        <v>44.8961787</v>
      </c>
      <c r="CW127" s="238">
        <v>-94.333205500000005</v>
      </c>
      <c r="CX127" s="238" t="s">
        <v>359</v>
      </c>
      <c r="CY127" s="238" t="s">
        <v>1952</v>
      </c>
    </row>
    <row r="128" spans="1:103" x14ac:dyDescent="0.25">
      <c r="A128" s="238">
        <v>10821147</v>
      </c>
      <c r="B128" s="238">
        <v>3</v>
      </c>
      <c r="C128" s="238">
        <v>22</v>
      </c>
      <c r="D128" s="238">
        <v>120.499</v>
      </c>
      <c r="E128" s="238">
        <v>43</v>
      </c>
      <c r="F128" s="238" t="s">
        <v>423</v>
      </c>
      <c r="H128" s="238">
        <v>8</v>
      </c>
      <c r="I128" s="238">
        <v>22</v>
      </c>
      <c r="K128" s="238">
        <v>12200583</v>
      </c>
      <c r="L128" s="238">
        <v>121790154</v>
      </c>
      <c r="M128" s="238">
        <v>6</v>
      </c>
      <c r="N128" s="238">
        <v>17</v>
      </c>
      <c r="O128" s="238">
        <v>2012</v>
      </c>
      <c r="P128" s="238" t="s">
        <v>366</v>
      </c>
      <c r="Q128" s="238">
        <v>15</v>
      </c>
      <c r="S128" s="238">
        <v>5</v>
      </c>
      <c r="T128" s="238">
        <v>0</v>
      </c>
      <c r="U128" s="238">
        <v>2</v>
      </c>
      <c r="V128" s="238">
        <v>10</v>
      </c>
      <c r="W128" s="238">
        <v>10</v>
      </c>
      <c r="X128" s="238">
        <v>4</v>
      </c>
      <c r="Y128" s="238">
        <v>1</v>
      </c>
      <c r="Z128" s="238">
        <v>2</v>
      </c>
      <c r="AA128" s="238">
        <v>3</v>
      </c>
      <c r="AB128" s="238">
        <v>2</v>
      </c>
      <c r="AC128" s="238">
        <v>98</v>
      </c>
      <c r="AD128" s="238" t="s">
        <v>498</v>
      </c>
      <c r="AE128" s="238" t="s">
        <v>428</v>
      </c>
      <c r="AF128" s="238" t="s">
        <v>1798</v>
      </c>
      <c r="AG128" s="238">
        <v>5</v>
      </c>
      <c r="AH128" s="238">
        <v>2</v>
      </c>
      <c r="AI128" s="238">
        <v>4</v>
      </c>
      <c r="AJ128" s="238">
        <v>1</v>
      </c>
      <c r="AK128" s="238">
        <v>23</v>
      </c>
      <c r="AL128" s="238">
        <v>31</v>
      </c>
      <c r="AM128" s="238" t="s">
        <v>354</v>
      </c>
      <c r="AN128" s="238">
        <v>5</v>
      </c>
      <c r="AO128" s="238">
        <v>15</v>
      </c>
      <c r="AS128" s="238">
        <v>5</v>
      </c>
      <c r="AT128" s="238">
        <v>2</v>
      </c>
      <c r="AU128" s="238">
        <v>55</v>
      </c>
      <c r="AV128" s="238">
        <v>11</v>
      </c>
      <c r="AW128" s="238">
        <v>21</v>
      </c>
      <c r="AX128" s="238">
        <v>2</v>
      </c>
      <c r="AY128" s="238">
        <v>2</v>
      </c>
      <c r="AZ128" s="238">
        <v>1</v>
      </c>
      <c r="BA128" s="238">
        <v>23</v>
      </c>
      <c r="BB128" s="238">
        <v>52</v>
      </c>
      <c r="BC128" s="238" t="s">
        <v>354</v>
      </c>
      <c r="BD128" s="238">
        <v>5</v>
      </c>
      <c r="BI128" s="238">
        <v>5</v>
      </c>
      <c r="BJ128" s="238">
        <v>2</v>
      </c>
      <c r="BK128" s="238">
        <v>55</v>
      </c>
      <c r="BL128" s="238">
        <v>11</v>
      </c>
      <c r="BM128" s="238">
        <v>21</v>
      </c>
      <c r="CT128" s="238">
        <v>394733</v>
      </c>
      <c r="CU128" s="238">
        <v>4972282</v>
      </c>
      <c r="CV128" s="238">
        <v>44.8961787</v>
      </c>
      <c r="CW128" s="238">
        <v>-94.333205500000005</v>
      </c>
      <c r="CX128" s="238" t="s">
        <v>359</v>
      </c>
      <c r="CY128" s="238" t="s">
        <v>1953</v>
      </c>
    </row>
    <row r="129" spans="1:103" x14ac:dyDescent="0.25">
      <c r="A129" s="238">
        <v>10971154</v>
      </c>
      <c r="B129" s="238">
        <v>3</v>
      </c>
      <c r="C129" s="238">
        <v>22</v>
      </c>
      <c r="D129" s="238">
        <v>120.499</v>
      </c>
      <c r="E129" s="238">
        <v>43</v>
      </c>
      <c r="F129" s="238" t="s">
        <v>423</v>
      </c>
      <c r="H129" s="238">
        <v>8</v>
      </c>
      <c r="I129" s="238">
        <v>22</v>
      </c>
      <c r="K129" s="238">
        <v>14200458</v>
      </c>
      <c r="L129" s="238">
        <v>140790143</v>
      </c>
      <c r="M129" s="238">
        <v>3</v>
      </c>
      <c r="N129" s="238">
        <v>15</v>
      </c>
      <c r="O129" s="238">
        <v>2014</v>
      </c>
      <c r="P129" s="238" t="s">
        <v>364</v>
      </c>
      <c r="Q129" s="238">
        <v>18</v>
      </c>
      <c r="S129" s="238">
        <v>5</v>
      </c>
      <c r="T129" s="238">
        <v>0</v>
      </c>
      <c r="U129" s="238">
        <v>2</v>
      </c>
      <c r="V129" s="238">
        <v>1</v>
      </c>
      <c r="W129" s="238">
        <v>10</v>
      </c>
      <c r="X129" s="238">
        <v>4</v>
      </c>
      <c r="Y129" s="238">
        <v>1</v>
      </c>
      <c r="Z129" s="238">
        <v>1</v>
      </c>
      <c r="AB129" s="238">
        <v>1</v>
      </c>
      <c r="AC129" s="238">
        <v>98</v>
      </c>
      <c r="AD129" s="238" t="s">
        <v>498</v>
      </c>
      <c r="AE129" s="238" t="s">
        <v>428</v>
      </c>
      <c r="AF129" s="238" t="s">
        <v>1798</v>
      </c>
      <c r="AG129" s="238">
        <v>7</v>
      </c>
      <c r="AH129" s="238">
        <v>2</v>
      </c>
      <c r="AI129" s="238">
        <v>2</v>
      </c>
      <c r="AJ129" s="238">
        <v>5</v>
      </c>
      <c r="AK129" s="238">
        <v>23</v>
      </c>
      <c r="AL129" s="238">
        <v>35</v>
      </c>
      <c r="AM129" s="238" t="s">
        <v>363</v>
      </c>
      <c r="AN129" s="238">
        <v>5</v>
      </c>
      <c r="AO129" s="238">
        <v>15</v>
      </c>
      <c r="AS129" s="238">
        <v>7</v>
      </c>
      <c r="AT129" s="238">
        <v>2</v>
      </c>
      <c r="AU129" s="238">
        <v>60</v>
      </c>
      <c r="AV129" s="238">
        <v>11</v>
      </c>
      <c r="AW129" s="238">
        <v>21</v>
      </c>
      <c r="AX129" s="238">
        <v>2</v>
      </c>
      <c r="AY129" s="238">
        <v>2</v>
      </c>
      <c r="AZ129" s="238">
        <v>5</v>
      </c>
      <c r="BA129" s="238">
        <v>21</v>
      </c>
      <c r="BB129" s="238">
        <v>18</v>
      </c>
      <c r="BC129" s="238" t="s">
        <v>363</v>
      </c>
      <c r="BD129" s="238">
        <v>5</v>
      </c>
      <c r="BI129" s="238">
        <v>7</v>
      </c>
      <c r="BJ129" s="238">
        <v>2</v>
      </c>
      <c r="BK129" s="238">
        <v>60</v>
      </c>
      <c r="BL129" s="238">
        <v>11</v>
      </c>
      <c r="BM129" s="238">
        <v>21</v>
      </c>
      <c r="CT129" s="238">
        <v>394733</v>
      </c>
      <c r="CU129" s="238">
        <v>4972282</v>
      </c>
      <c r="CV129" s="238">
        <v>44.8961787</v>
      </c>
      <c r="CW129" s="238">
        <v>-94.333205500000005</v>
      </c>
      <c r="CX129" s="238" t="s">
        <v>359</v>
      </c>
      <c r="CY129" s="238" t="s">
        <v>1954</v>
      </c>
    </row>
    <row r="130" spans="1:103" x14ac:dyDescent="0.25">
      <c r="A130" s="238">
        <v>10974283</v>
      </c>
      <c r="B130" s="238">
        <v>3</v>
      </c>
      <c r="C130" s="238">
        <v>22</v>
      </c>
      <c r="D130" s="238">
        <v>120.499</v>
      </c>
      <c r="E130" s="238">
        <v>43</v>
      </c>
      <c r="F130" s="238" t="s">
        <v>423</v>
      </c>
      <c r="H130" s="238">
        <v>8</v>
      </c>
      <c r="I130" s="238">
        <v>22</v>
      </c>
      <c r="K130" s="238">
        <v>14200734</v>
      </c>
      <c r="L130" s="238">
        <v>141410155</v>
      </c>
      <c r="M130" s="238">
        <v>5</v>
      </c>
      <c r="N130" s="238">
        <v>20</v>
      </c>
      <c r="O130" s="238">
        <v>2014</v>
      </c>
      <c r="P130" s="238" t="s">
        <v>368</v>
      </c>
      <c r="Q130" s="238">
        <v>5</v>
      </c>
      <c r="S130" s="238">
        <v>1</v>
      </c>
      <c r="T130" s="238">
        <v>1</v>
      </c>
      <c r="U130" s="238">
        <v>2</v>
      </c>
      <c r="V130" s="238">
        <v>5</v>
      </c>
      <c r="W130" s="238">
        <v>10</v>
      </c>
      <c r="X130" s="238">
        <v>4</v>
      </c>
      <c r="Y130" s="238">
        <v>1</v>
      </c>
      <c r="Z130" s="238">
        <v>6</v>
      </c>
      <c r="AA130" s="238">
        <v>2</v>
      </c>
      <c r="AB130" s="238">
        <v>2</v>
      </c>
      <c r="AC130" s="238">
        <v>98</v>
      </c>
      <c r="AD130" s="238" t="s">
        <v>498</v>
      </c>
      <c r="AE130" s="238" t="s">
        <v>428</v>
      </c>
      <c r="AF130" s="238" t="s">
        <v>1798</v>
      </c>
      <c r="AG130" s="238">
        <v>10</v>
      </c>
      <c r="AH130" s="238">
        <v>2</v>
      </c>
      <c r="AI130" s="238">
        <v>2</v>
      </c>
      <c r="AJ130" s="238">
        <v>1</v>
      </c>
      <c r="AK130" s="238">
        <v>21</v>
      </c>
      <c r="AL130" s="238">
        <v>29</v>
      </c>
      <c r="AM130" s="238" t="s">
        <v>354</v>
      </c>
      <c r="AN130" s="238">
        <v>5</v>
      </c>
      <c r="AO130" s="238">
        <v>4</v>
      </c>
      <c r="AS130" s="238">
        <v>7</v>
      </c>
      <c r="AT130" s="238">
        <v>2</v>
      </c>
      <c r="AU130" s="238">
        <v>60</v>
      </c>
      <c r="AV130" s="238">
        <v>11</v>
      </c>
      <c r="AW130" s="238">
        <v>21</v>
      </c>
      <c r="AX130" s="238">
        <v>2</v>
      </c>
      <c r="AY130" s="238">
        <v>4</v>
      </c>
      <c r="AZ130" s="238">
        <v>3</v>
      </c>
      <c r="BA130" s="238">
        <v>21</v>
      </c>
      <c r="BB130" s="238">
        <v>58</v>
      </c>
      <c r="BC130" s="238" t="s">
        <v>354</v>
      </c>
      <c r="BD130" s="238">
        <v>5</v>
      </c>
      <c r="BE130" s="238">
        <v>1</v>
      </c>
      <c r="BI130" s="238">
        <v>7</v>
      </c>
      <c r="BJ130" s="238">
        <v>2</v>
      </c>
      <c r="BK130" s="238">
        <v>60</v>
      </c>
      <c r="BL130" s="238">
        <v>11</v>
      </c>
      <c r="BM130" s="238">
        <v>21</v>
      </c>
      <c r="CT130" s="238">
        <v>394733</v>
      </c>
      <c r="CU130" s="238">
        <v>4972282</v>
      </c>
      <c r="CV130" s="238">
        <v>44.8961787</v>
      </c>
      <c r="CW130" s="238">
        <v>-94.333205500000005</v>
      </c>
      <c r="CX130" s="238" t="s">
        <v>359</v>
      </c>
      <c r="CY130" s="238" t="s">
        <v>1955</v>
      </c>
    </row>
    <row r="131" spans="1:103" x14ac:dyDescent="0.25">
      <c r="A131" s="238">
        <v>838850</v>
      </c>
      <c r="B131" s="238">
        <v>3</v>
      </c>
      <c r="C131" s="238">
        <v>22</v>
      </c>
      <c r="D131" s="238">
        <v>120.502</v>
      </c>
      <c r="E131" s="238">
        <v>43</v>
      </c>
      <c r="G131" s="238" t="s">
        <v>423</v>
      </c>
      <c r="H131" s="238">
        <v>8</v>
      </c>
      <c r="I131" s="238">
        <v>22</v>
      </c>
      <c r="K131" s="238">
        <v>20007782</v>
      </c>
      <c r="L131" s="238">
        <v>202470129</v>
      </c>
      <c r="M131" s="238">
        <v>9</v>
      </c>
      <c r="N131" s="238">
        <v>3</v>
      </c>
      <c r="O131" s="238">
        <v>2020</v>
      </c>
      <c r="P131" s="238" t="s">
        <v>384</v>
      </c>
      <c r="Q131" s="238">
        <v>3</v>
      </c>
      <c r="R131" s="238">
        <v>98</v>
      </c>
      <c r="S131" s="238">
        <v>5</v>
      </c>
      <c r="T131" s="238">
        <v>0</v>
      </c>
      <c r="U131" s="238">
        <v>1</v>
      </c>
      <c r="W131" s="238">
        <v>75</v>
      </c>
      <c r="X131" s="238">
        <v>4</v>
      </c>
      <c r="Y131" s="238">
        <v>4</v>
      </c>
      <c r="Z131" s="238">
        <v>2</v>
      </c>
      <c r="AB131" s="238">
        <v>1</v>
      </c>
      <c r="AC131" s="238">
        <v>98</v>
      </c>
      <c r="AD131" s="238" t="s">
        <v>1803</v>
      </c>
      <c r="AF131" s="238" t="s">
        <v>1798</v>
      </c>
      <c r="AG131" s="238">
        <v>3</v>
      </c>
      <c r="AH131" s="238">
        <v>2</v>
      </c>
      <c r="AI131" s="238">
        <v>49</v>
      </c>
      <c r="AJ131" s="238">
        <v>1</v>
      </c>
      <c r="AK131" s="238">
        <v>21</v>
      </c>
      <c r="AL131" s="238">
        <v>70</v>
      </c>
      <c r="AM131" s="238" t="s">
        <v>354</v>
      </c>
      <c r="AN131" s="238">
        <v>5</v>
      </c>
      <c r="AO131" s="238">
        <v>65</v>
      </c>
      <c r="AS131" s="238">
        <v>12</v>
      </c>
      <c r="AT131" s="238">
        <v>23</v>
      </c>
      <c r="AU131" s="238">
        <v>60</v>
      </c>
      <c r="AV131" s="238">
        <v>11</v>
      </c>
      <c r="AW131" s="238">
        <v>21</v>
      </c>
      <c r="CT131" s="238">
        <v>394735.00635964598</v>
      </c>
      <c r="CU131" s="238">
        <v>4972270.6523607997</v>
      </c>
      <c r="CV131" s="238">
        <v>44.896078729999999</v>
      </c>
      <c r="CW131" s="238">
        <v>-94.333182530000002</v>
      </c>
      <c r="CX131" s="238" t="s">
        <v>359</v>
      </c>
      <c r="CY131" s="238" t="s">
        <v>1956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F456-B151-4A0B-A222-129EBF46571A}">
  <sheetPr>
    <tabColor theme="2" tint="-0.499984740745262"/>
  </sheetPr>
  <dimension ref="A1:CY638"/>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653139</v>
      </c>
      <c r="B2" s="238">
        <v>2</v>
      </c>
      <c r="C2" s="238">
        <v>212</v>
      </c>
      <c r="D2" s="238">
        <v>145.75200000000001</v>
      </c>
      <c r="E2" s="238">
        <v>10</v>
      </c>
      <c r="F2" s="238" t="s">
        <v>1957</v>
      </c>
      <c r="H2" s="238" t="s">
        <v>354</v>
      </c>
      <c r="I2" s="238">
        <v>25</v>
      </c>
      <c r="K2" s="238">
        <v>18032878</v>
      </c>
      <c r="M2" s="238">
        <v>10</v>
      </c>
      <c r="N2" s="238">
        <v>19</v>
      </c>
      <c r="O2" s="238">
        <v>2018</v>
      </c>
      <c r="P2" s="238" t="s">
        <v>362</v>
      </c>
      <c r="Q2" s="238">
        <v>1</v>
      </c>
      <c r="R2" s="238" t="s">
        <v>356</v>
      </c>
      <c r="S2" s="238">
        <v>5</v>
      </c>
      <c r="T2" s="238">
        <v>0</v>
      </c>
      <c r="U2" s="238">
        <v>1</v>
      </c>
      <c r="W2" s="238">
        <v>61</v>
      </c>
      <c r="X2" s="238">
        <v>2</v>
      </c>
      <c r="Y2" s="238">
        <v>6</v>
      </c>
      <c r="Z2" s="238">
        <v>1</v>
      </c>
      <c r="AB2" s="238">
        <v>1</v>
      </c>
      <c r="AC2" s="238">
        <v>98</v>
      </c>
      <c r="AD2" s="238" t="s">
        <v>357</v>
      </c>
      <c r="AF2" s="238" t="s">
        <v>405</v>
      </c>
      <c r="AG2" s="238">
        <v>3</v>
      </c>
      <c r="AH2" s="238">
        <v>2</v>
      </c>
      <c r="AI2" s="238">
        <v>2</v>
      </c>
      <c r="AJ2" s="238">
        <v>4</v>
      </c>
      <c r="AK2" s="238">
        <v>21</v>
      </c>
      <c r="AL2" s="238">
        <v>36</v>
      </c>
      <c r="AM2" s="238" t="s">
        <v>354</v>
      </c>
      <c r="AN2" s="238">
        <v>99</v>
      </c>
      <c r="AO2" s="238">
        <v>68</v>
      </c>
      <c r="AP2" s="238">
        <v>62</v>
      </c>
      <c r="AS2" s="238">
        <v>15</v>
      </c>
      <c r="AT2" s="238">
        <v>9</v>
      </c>
      <c r="AU2" s="238">
        <v>65</v>
      </c>
      <c r="AV2" s="238">
        <v>11</v>
      </c>
      <c r="AW2" s="238">
        <v>21</v>
      </c>
      <c r="CT2" s="238">
        <v>449788.02102829103</v>
      </c>
      <c r="CU2" s="238">
        <v>4958703.6922836099</v>
      </c>
      <c r="CV2" s="238">
        <v>44.779965240000003</v>
      </c>
      <c r="CW2" s="238">
        <v>-93.634659659999997</v>
      </c>
      <c r="CX2" s="238" t="s">
        <v>359</v>
      </c>
      <c r="CY2" s="238" t="s">
        <v>1958</v>
      </c>
    </row>
    <row r="3" spans="1:103" x14ac:dyDescent="0.25">
      <c r="A3" s="238">
        <v>730045</v>
      </c>
      <c r="B3" s="238">
        <v>2</v>
      </c>
      <c r="C3" s="238">
        <v>212</v>
      </c>
      <c r="D3" s="238">
        <v>145.767</v>
      </c>
      <c r="E3" s="238">
        <v>10</v>
      </c>
      <c r="F3" s="238" t="s">
        <v>1957</v>
      </c>
      <c r="H3" s="238" t="s">
        <v>354</v>
      </c>
      <c r="I3" s="238">
        <v>25</v>
      </c>
      <c r="K3" s="238">
        <v>19508020</v>
      </c>
      <c r="M3" s="238">
        <v>6</v>
      </c>
      <c r="N3" s="238">
        <v>28</v>
      </c>
      <c r="O3" s="238">
        <v>2019</v>
      </c>
      <c r="P3" s="238" t="s">
        <v>362</v>
      </c>
      <c r="Q3" s="238">
        <v>13</v>
      </c>
      <c r="R3" s="238" t="s">
        <v>356</v>
      </c>
      <c r="S3" s="238">
        <v>3</v>
      </c>
      <c r="T3" s="238">
        <v>0</v>
      </c>
      <c r="U3" s="238">
        <v>1</v>
      </c>
      <c r="W3" s="238">
        <v>83</v>
      </c>
      <c r="X3" s="238">
        <v>2</v>
      </c>
      <c r="Y3" s="238">
        <v>1</v>
      </c>
      <c r="Z3" s="238">
        <v>2</v>
      </c>
      <c r="AB3" s="238">
        <v>1</v>
      </c>
      <c r="AC3" s="238">
        <v>98</v>
      </c>
      <c r="AD3" s="238" t="s">
        <v>357</v>
      </c>
      <c r="AF3" s="238" t="s">
        <v>405</v>
      </c>
      <c r="AG3" s="238">
        <v>3</v>
      </c>
      <c r="AH3" s="238">
        <v>2</v>
      </c>
      <c r="AI3" s="238">
        <v>3</v>
      </c>
      <c r="AJ3" s="238">
        <v>4</v>
      </c>
      <c r="AK3" s="238">
        <v>21</v>
      </c>
      <c r="AL3" s="238">
        <v>25</v>
      </c>
      <c r="AM3" s="238" t="s">
        <v>354</v>
      </c>
      <c r="AN3" s="238">
        <v>9</v>
      </c>
      <c r="AO3" s="238">
        <v>68</v>
      </c>
      <c r="AP3" s="238">
        <v>72</v>
      </c>
      <c r="AS3" s="238">
        <v>15</v>
      </c>
      <c r="AT3" s="238">
        <v>9</v>
      </c>
      <c r="AU3" s="238">
        <v>65</v>
      </c>
      <c r="AV3" s="238">
        <v>13</v>
      </c>
      <c r="AW3" s="238">
        <v>21</v>
      </c>
      <c r="CT3" s="238">
        <v>449805.27474388399</v>
      </c>
      <c r="CU3" s="238">
        <v>4958742.6212852402</v>
      </c>
      <c r="CV3" s="238">
        <v>44.780316880000001</v>
      </c>
      <c r="CW3" s="238">
        <v>-93.634445439999993</v>
      </c>
      <c r="CX3" s="238" t="s">
        <v>359</v>
      </c>
      <c r="CY3" s="238" t="s">
        <v>1959</v>
      </c>
    </row>
    <row r="4" spans="1:103" x14ac:dyDescent="0.25">
      <c r="A4" s="238">
        <v>11020758</v>
      </c>
      <c r="B4" s="238">
        <v>2</v>
      </c>
      <c r="C4" s="238">
        <v>212</v>
      </c>
      <c r="D4" s="238">
        <v>145.785</v>
      </c>
      <c r="E4" s="238">
        <v>10</v>
      </c>
      <c r="F4" s="238" t="s">
        <v>1957</v>
      </c>
      <c r="H4" s="238" t="s">
        <v>354</v>
      </c>
      <c r="I4" s="238">
        <v>25</v>
      </c>
      <c r="K4" s="238">
        <v>15006255</v>
      </c>
      <c r="L4" s="238">
        <v>152030150</v>
      </c>
      <c r="M4" s="238">
        <v>7</v>
      </c>
      <c r="N4" s="238">
        <v>11</v>
      </c>
      <c r="O4" s="238">
        <v>2015</v>
      </c>
      <c r="P4" s="238" t="s">
        <v>364</v>
      </c>
      <c r="Q4" s="238">
        <v>21</v>
      </c>
      <c r="S4" s="238">
        <v>4</v>
      </c>
      <c r="T4" s="238">
        <v>0</v>
      </c>
      <c r="U4" s="238">
        <v>1</v>
      </c>
      <c r="V4" s="238">
        <v>8</v>
      </c>
      <c r="W4" s="238">
        <v>16</v>
      </c>
      <c r="X4" s="238">
        <v>2</v>
      </c>
      <c r="Y4" s="238">
        <v>7</v>
      </c>
      <c r="Z4" s="238">
        <v>1</v>
      </c>
      <c r="AA4" s="238">
        <v>1</v>
      </c>
      <c r="AB4" s="238">
        <v>1</v>
      </c>
      <c r="AC4" s="238">
        <v>98</v>
      </c>
      <c r="AF4" s="238" t="s">
        <v>358</v>
      </c>
      <c r="AG4" s="238">
        <v>4</v>
      </c>
      <c r="AH4" s="238">
        <v>2</v>
      </c>
      <c r="AI4" s="238">
        <v>2</v>
      </c>
      <c r="AJ4" s="238">
        <v>4</v>
      </c>
      <c r="AK4" s="238">
        <v>21</v>
      </c>
      <c r="AL4" s="238">
        <v>17</v>
      </c>
      <c r="AM4" s="238" t="s">
        <v>363</v>
      </c>
      <c r="AN4" s="238">
        <v>5</v>
      </c>
      <c r="AO4" s="238">
        <v>1</v>
      </c>
      <c r="AS4" s="238">
        <v>1</v>
      </c>
      <c r="AT4" s="238">
        <v>98</v>
      </c>
      <c r="AU4" s="238">
        <v>65</v>
      </c>
      <c r="AV4" s="238">
        <v>10</v>
      </c>
      <c r="AW4" s="238">
        <v>21</v>
      </c>
      <c r="CT4" s="238">
        <v>449836</v>
      </c>
      <c r="CU4" s="238">
        <v>4958722</v>
      </c>
      <c r="CV4" s="238">
        <v>44.780137699999997</v>
      </c>
      <c r="CW4" s="238">
        <v>-93.634055799999999</v>
      </c>
      <c r="CX4" s="238" t="s">
        <v>359</v>
      </c>
    </row>
    <row r="5" spans="1:103" x14ac:dyDescent="0.25">
      <c r="A5" s="238">
        <v>533687</v>
      </c>
      <c r="B5" s="238">
        <v>2</v>
      </c>
      <c r="C5" s="238">
        <v>212</v>
      </c>
      <c r="D5" s="238">
        <v>145.80099999999999</v>
      </c>
      <c r="E5" s="238">
        <v>10</v>
      </c>
      <c r="F5" s="238" t="s">
        <v>1957</v>
      </c>
      <c r="H5" s="238" t="s">
        <v>354</v>
      </c>
      <c r="I5" s="238">
        <v>25</v>
      </c>
      <c r="K5" s="238">
        <v>18500451</v>
      </c>
      <c r="M5" s="238">
        <v>1</v>
      </c>
      <c r="N5" s="238">
        <v>8</v>
      </c>
      <c r="O5" s="238">
        <v>2018</v>
      </c>
      <c r="P5" s="238" t="s">
        <v>361</v>
      </c>
      <c r="Q5" s="238">
        <v>7</v>
      </c>
      <c r="R5" s="238" t="s">
        <v>369</v>
      </c>
      <c r="S5" s="238">
        <v>5</v>
      </c>
      <c r="T5" s="238">
        <v>0</v>
      </c>
      <c r="U5" s="238">
        <v>1</v>
      </c>
      <c r="W5" s="238">
        <v>55</v>
      </c>
      <c r="X5" s="238">
        <v>2</v>
      </c>
      <c r="Y5" s="238">
        <v>4</v>
      </c>
      <c r="Z5" s="238">
        <v>2</v>
      </c>
      <c r="AB5" s="238">
        <v>2</v>
      </c>
      <c r="AC5" s="238">
        <v>98</v>
      </c>
      <c r="AD5" s="238" t="s">
        <v>357</v>
      </c>
      <c r="AF5" s="238" t="s">
        <v>405</v>
      </c>
      <c r="AG5" s="238">
        <v>3</v>
      </c>
      <c r="AH5" s="238">
        <v>2</v>
      </c>
      <c r="AI5" s="238">
        <v>3</v>
      </c>
      <c r="AJ5" s="238">
        <v>3</v>
      </c>
      <c r="AK5" s="238">
        <v>21</v>
      </c>
      <c r="AL5" s="238">
        <v>38</v>
      </c>
      <c r="AM5" s="238" t="s">
        <v>354</v>
      </c>
      <c r="AN5" s="238">
        <v>5</v>
      </c>
      <c r="AO5" s="238">
        <v>68</v>
      </c>
      <c r="AS5" s="238">
        <v>15</v>
      </c>
      <c r="AT5" s="238">
        <v>9</v>
      </c>
      <c r="AU5" s="238">
        <v>65</v>
      </c>
      <c r="AV5" s="238">
        <v>12</v>
      </c>
      <c r="AW5" s="238">
        <v>21</v>
      </c>
      <c r="CT5" s="238">
        <v>449830.674794683</v>
      </c>
      <c r="CU5" s="238">
        <v>4958746.8546270402</v>
      </c>
      <c r="CV5" s="238">
        <v>44.780356769999997</v>
      </c>
      <c r="CW5" s="238">
        <v>-93.634124819999997</v>
      </c>
      <c r="CX5" s="238" t="s">
        <v>359</v>
      </c>
      <c r="CY5" s="238" t="s">
        <v>1960</v>
      </c>
    </row>
    <row r="6" spans="1:103" x14ac:dyDescent="0.25">
      <c r="A6" s="238">
        <v>692450</v>
      </c>
      <c r="B6" s="238">
        <v>2</v>
      </c>
      <c r="C6" s="238">
        <v>212</v>
      </c>
      <c r="D6" s="238">
        <v>145.815</v>
      </c>
      <c r="E6" s="238">
        <v>10</v>
      </c>
      <c r="F6" s="238" t="s">
        <v>1957</v>
      </c>
      <c r="H6" s="238" t="s">
        <v>354</v>
      </c>
      <c r="I6" s="238">
        <v>25</v>
      </c>
      <c r="K6" s="238">
        <v>19503285</v>
      </c>
      <c r="M6" s="238">
        <v>2</v>
      </c>
      <c r="N6" s="238">
        <v>27</v>
      </c>
      <c r="O6" s="238">
        <v>2019</v>
      </c>
      <c r="P6" s="238" t="s">
        <v>355</v>
      </c>
      <c r="Q6" s="238">
        <v>9</v>
      </c>
      <c r="R6" s="238" t="s">
        <v>369</v>
      </c>
      <c r="S6" s="238">
        <v>5</v>
      </c>
      <c r="T6" s="238">
        <v>0</v>
      </c>
      <c r="U6" s="238">
        <v>1</v>
      </c>
      <c r="W6" s="238">
        <v>55</v>
      </c>
      <c r="X6" s="238">
        <v>2</v>
      </c>
      <c r="Y6" s="238">
        <v>1</v>
      </c>
      <c r="Z6" s="238">
        <v>1</v>
      </c>
      <c r="AB6" s="238">
        <v>5</v>
      </c>
      <c r="AC6" s="238">
        <v>98</v>
      </c>
      <c r="AD6" s="238" t="s">
        <v>357</v>
      </c>
      <c r="AF6" s="238" t="s">
        <v>358</v>
      </c>
      <c r="AG6" s="238">
        <v>3</v>
      </c>
      <c r="AH6" s="238">
        <v>2</v>
      </c>
      <c r="AI6" s="238">
        <v>2</v>
      </c>
      <c r="AJ6" s="238">
        <v>3</v>
      </c>
      <c r="AK6" s="238">
        <v>21</v>
      </c>
      <c r="AL6" s="238">
        <v>28</v>
      </c>
      <c r="AM6" s="238" t="s">
        <v>363</v>
      </c>
      <c r="AN6" s="238">
        <v>5</v>
      </c>
      <c r="AO6" s="238">
        <v>70</v>
      </c>
      <c r="AS6" s="238">
        <v>15</v>
      </c>
      <c r="AT6" s="238">
        <v>9</v>
      </c>
      <c r="AU6" s="238">
        <v>65</v>
      </c>
      <c r="AV6" s="238">
        <v>12</v>
      </c>
      <c r="AW6" s="238">
        <v>21</v>
      </c>
      <c r="CT6" s="238">
        <v>449873.00821268401</v>
      </c>
      <c r="CU6" s="238">
        <v>4958755.3213106403</v>
      </c>
      <c r="CV6" s="238">
        <v>44.780435959999998</v>
      </c>
      <c r="CW6" s="238">
        <v>-93.633590609999999</v>
      </c>
      <c r="CX6" s="238" t="s">
        <v>359</v>
      </c>
      <c r="CY6" s="238" t="s">
        <v>1961</v>
      </c>
    </row>
    <row r="7" spans="1:103" x14ac:dyDescent="0.25">
      <c r="A7" s="238">
        <v>10853598</v>
      </c>
      <c r="B7" s="238">
        <v>2</v>
      </c>
      <c r="C7" s="238">
        <v>212</v>
      </c>
      <c r="D7" s="238">
        <v>145.81700000000001</v>
      </c>
      <c r="E7" s="238">
        <v>10</v>
      </c>
      <c r="F7" s="238" t="s">
        <v>1957</v>
      </c>
      <c r="H7" s="238" t="s">
        <v>354</v>
      </c>
      <c r="I7" s="238">
        <v>25</v>
      </c>
      <c r="K7" s="238">
        <v>13508499</v>
      </c>
      <c r="L7" s="238">
        <v>132330210</v>
      </c>
      <c r="M7" s="238">
        <v>8</v>
      </c>
      <c r="N7" s="238">
        <v>21</v>
      </c>
      <c r="O7" s="238">
        <v>2013</v>
      </c>
      <c r="P7" s="238" t="s">
        <v>355</v>
      </c>
      <c r="Q7" s="238">
        <v>5</v>
      </c>
      <c r="R7" s="238" t="s">
        <v>356</v>
      </c>
      <c r="S7" s="238">
        <v>5</v>
      </c>
      <c r="T7" s="238">
        <v>0</v>
      </c>
      <c r="U7" s="238">
        <v>1</v>
      </c>
      <c r="V7" s="238">
        <v>90</v>
      </c>
      <c r="W7" s="238">
        <v>69</v>
      </c>
      <c r="X7" s="238">
        <v>2</v>
      </c>
      <c r="Y7" s="238">
        <v>6</v>
      </c>
      <c r="Z7" s="238">
        <v>1</v>
      </c>
      <c r="AB7" s="238">
        <v>1</v>
      </c>
      <c r="AC7" s="238">
        <v>98</v>
      </c>
      <c r="AD7" s="238" t="s">
        <v>376</v>
      </c>
      <c r="AE7" s="238" t="s">
        <v>1962</v>
      </c>
      <c r="AF7" s="238" t="s">
        <v>358</v>
      </c>
      <c r="AG7" s="238">
        <v>3</v>
      </c>
      <c r="AH7" s="238">
        <v>2</v>
      </c>
      <c r="AI7" s="238">
        <v>2</v>
      </c>
      <c r="AJ7" s="238">
        <v>4</v>
      </c>
      <c r="AK7" s="238">
        <v>21</v>
      </c>
      <c r="AL7" s="238">
        <v>20</v>
      </c>
      <c r="AM7" s="238" t="s">
        <v>354</v>
      </c>
      <c r="AN7" s="238">
        <v>5</v>
      </c>
      <c r="AS7" s="238">
        <v>1</v>
      </c>
      <c r="AT7" s="238">
        <v>98</v>
      </c>
      <c r="AU7" s="238">
        <v>65</v>
      </c>
      <c r="AV7" s="238">
        <v>10</v>
      </c>
      <c r="AW7" s="238">
        <v>21</v>
      </c>
      <c r="CT7" s="238">
        <v>449866</v>
      </c>
      <c r="CU7" s="238">
        <v>4958764</v>
      </c>
      <c r="CV7" s="238">
        <v>44.780510900000003</v>
      </c>
      <c r="CW7" s="238">
        <v>-93.633674299999996</v>
      </c>
      <c r="CX7" s="238" t="s">
        <v>359</v>
      </c>
      <c r="CY7" s="238" t="s">
        <v>1963</v>
      </c>
    </row>
    <row r="8" spans="1:103" x14ac:dyDescent="0.25">
      <c r="A8" s="238">
        <v>450995</v>
      </c>
      <c r="B8" s="238">
        <v>2</v>
      </c>
      <c r="C8" s="238">
        <v>212</v>
      </c>
      <c r="D8" s="238">
        <v>145.89500000000001</v>
      </c>
      <c r="E8" s="238">
        <v>10</v>
      </c>
      <c r="F8" s="238" t="s">
        <v>1957</v>
      </c>
      <c r="H8" s="238" t="s">
        <v>354</v>
      </c>
      <c r="I8" s="238">
        <v>25</v>
      </c>
      <c r="K8" s="238">
        <v>17504544</v>
      </c>
      <c r="M8" s="238">
        <v>4</v>
      </c>
      <c r="N8" s="238">
        <v>28</v>
      </c>
      <c r="O8" s="238">
        <v>2017</v>
      </c>
      <c r="P8" s="238" t="s">
        <v>362</v>
      </c>
      <c r="Q8" s="238">
        <v>16</v>
      </c>
      <c r="R8" s="238" t="s">
        <v>356</v>
      </c>
      <c r="S8" s="238">
        <v>5</v>
      </c>
      <c r="T8" s="238">
        <v>0</v>
      </c>
      <c r="U8" s="238">
        <v>1</v>
      </c>
      <c r="V8" s="238">
        <v>90</v>
      </c>
      <c r="W8" s="238">
        <v>10</v>
      </c>
      <c r="X8" s="238">
        <v>2</v>
      </c>
      <c r="Y8" s="238">
        <v>1</v>
      </c>
      <c r="Z8" s="238">
        <v>1</v>
      </c>
      <c r="AB8" s="238">
        <v>1</v>
      </c>
      <c r="AC8" s="238">
        <v>98</v>
      </c>
      <c r="AD8" s="238" t="s">
        <v>357</v>
      </c>
      <c r="AF8" s="238" t="s">
        <v>405</v>
      </c>
      <c r="AG8" s="238">
        <v>4</v>
      </c>
      <c r="AH8" s="238">
        <v>2</v>
      </c>
      <c r="AI8" s="238">
        <v>2</v>
      </c>
      <c r="AJ8" s="238">
        <v>4</v>
      </c>
      <c r="AK8" s="238">
        <v>21</v>
      </c>
      <c r="AL8" s="238">
        <v>16</v>
      </c>
      <c r="AM8" s="238" t="s">
        <v>363</v>
      </c>
      <c r="AN8" s="238">
        <v>5</v>
      </c>
      <c r="AO8" s="238">
        <v>70</v>
      </c>
      <c r="AS8" s="238">
        <v>15</v>
      </c>
      <c r="AT8" s="238">
        <v>9</v>
      </c>
      <c r="AU8" s="238">
        <v>65</v>
      </c>
      <c r="AV8" s="238">
        <v>13</v>
      </c>
      <c r="AW8" s="238">
        <v>21</v>
      </c>
      <c r="CT8" s="238">
        <v>449898.40826348402</v>
      </c>
      <c r="CU8" s="238">
        <v>4958882.3215646399</v>
      </c>
      <c r="CV8" s="238">
        <v>44.781580959999999</v>
      </c>
      <c r="CW8" s="238">
        <v>-93.633282080000001</v>
      </c>
      <c r="CX8" s="238" t="s">
        <v>359</v>
      </c>
      <c r="CY8" s="238" t="s">
        <v>1964</v>
      </c>
    </row>
    <row r="9" spans="1:103" x14ac:dyDescent="0.25">
      <c r="A9" s="238">
        <v>694973</v>
      </c>
      <c r="B9" s="238">
        <v>2</v>
      </c>
      <c r="C9" s="238">
        <v>212</v>
      </c>
      <c r="D9" s="238">
        <v>145.92500000000001</v>
      </c>
      <c r="E9" s="238">
        <v>10</v>
      </c>
      <c r="F9" s="238" t="s">
        <v>1957</v>
      </c>
      <c r="H9" s="238" t="s">
        <v>354</v>
      </c>
      <c r="I9" s="238">
        <v>25</v>
      </c>
      <c r="K9" s="238">
        <v>19006342</v>
      </c>
      <c r="M9" s="238">
        <v>3</v>
      </c>
      <c r="N9" s="238">
        <v>5</v>
      </c>
      <c r="O9" s="238">
        <v>2019</v>
      </c>
      <c r="P9" s="238" t="s">
        <v>368</v>
      </c>
      <c r="Q9" s="238">
        <v>9</v>
      </c>
      <c r="R9" s="238" t="s">
        <v>369</v>
      </c>
      <c r="S9" s="238">
        <v>5</v>
      </c>
      <c r="T9" s="238">
        <v>0</v>
      </c>
      <c r="U9" s="238">
        <v>1</v>
      </c>
      <c r="W9" s="238">
        <v>48</v>
      </c>
      <c r="X9" s="238">
        <v>2</v>
      </c>
      <c r="Y9" s="238">
        <v>1</v>
      </c>
      <c r="Z9" s="238">
        <v>1</v>
      </c>
      <c r="AB9" s="238">
        <v>5</v>
      </c>
      <c r="AC9" s="238">
        <v>98</v>
      </c>
      <c r="AD9" s="238" t="s">
        <v>357</v>
      </c>
      <c r="AF9" s="238" t="s">
        <v>358</v>
      </c>
      <c r="AG9" s="238">
        <v>3</v>
      </c>
      <c r="AH9" s="238">
        <v>2</v>
      </c>
      <c r="AI9" s="238">
        <v>4</v>
      </c>
      <c r="AJ9" s="238">
        <v>3</v>
      </c>
      <c r="AK9" s="238">
        <v>21</v>
      </c>
      <c r="AL9" s="238">
        <v>22</v>
      </c>
      <c r="AM9" s="238" t="s">
        <v>363</v>
      </c>
      <c r="AN9" s="238">
        <v>5</v>
      </c>
      <c r="AO9" s="238">
        <v>1</v>
      </c>
      <c r="AS9" s="238">
        <v>15</v>
      </c>
      <c r="AT9" s="238">
        <v>9</v>
      </c>
      <c r="AU9" s="238">
        <v>65</v>
      </c>
      <c r="AV9" s="238">
        <v>12</v>
      </c>
      <c r="AW9" s="238">
        <v>21</v>
      </c>
      <c r="CT9" s="238">
        <v>449954.79274714203</v>
      </c>
      <c r="CU9" s="238">
        <v>4958913.3480192497</v>
      </c>
      <c r="CV9" s="238">
        <v>44.781864200000001</v>
      </c>
      <c r="CW9" s="238">
        <v>-93.632572469999999</v>
      </c>
      <c r="CX9" s="238" t="s">
        <v>359</v>
      </c>
      <c r="CY9" s="238" t="s">
        <v>1965</v>
      </c>
    </row>
    <row r="10" spans="1:103" x14ac:dyDescent="0.25">
      <c r="A10" s="238">
        <v>410507</v>
      </c>
      <c r="B10" s="238">
        <v>2</v>
      </c>
      <c r="C10" s="238">
        <v>212</v>
      </c>
      <c r="D10" s="238">
        <v>145.94800000000001</v>
      </c>
      <c r="E10" s="238">
        <v>10</v>
      </c>
      <c r="F10" s="238" t="s">
        <v>1957</v>
      </c>
      <c r="H10" s="238" t="s">
        <v>354</v>
      </c>
      <c r="I10" s="238">
        <v>25</v>
      </c>
      <c r="K10" s="238">
        <v>17500046</v>
      </c>
      <c r="M10" s="238">
        <v>1</v>
      </c>
      <c r="N10" s="238">
        <v>2</v>
      </c>
      <c r="O10" s="238">
        <v>2017</v>
      </c>
      <c r="P10" s="238" t="s">
        <v>361</v>
      </c>
      <c r="Q10" s="238">
        <v>15</v>
      </c>
      <c r="R10" s="238" t="s">
        <v>369</v>
      </c>
      <c r="S10" s="238">
        <v>5</v>
      </c>
      <c r="T10" s="238">
        <v>0</v>
      </c>
      <c r="U10" s="238">
        <v>1</v>
      </c>
      <c r="W10" s="238">
        <v>55</v>
      </c>
      <c r="X10" s="238">
        <v>2</v>
      </c>
      <c r="Y10" s="238">
        <v>1</v>
      </c>
      <c r="Z10" s="238">
        <v>2</v>
      </c>
      <c r="AB10" s="238">
        <v>5</v>
      </c>
      <c r="AC10" s="238">
        <v>98</v>
      </c>
      <c r="AD10" s="238" t="s">
        <v>357</v>
      </c>
      <c r="AF10" s="238" t="s">
        <v>358</v>
      </c>
      <c r="AG10" s="238">
        <v>3</v>
      </c>
      <c r="AH10" s="238">
        <v>2</v>
      </c>
      <c r="AI10" s="238">
        <v>4</v>
      </c>
      <c r="AJ10" s="238">
        <v>3</v>
      </c>
      <c r="AK10" s="238">
        <v>21</v>
      </c>
      <c r="AL10" s="238">
        <v>39</v>
      </c>
      <c r="AM10" s="238" t="s">
        <v>363</v>
      </c>
      <c r="AN10" s="238">
        <v>5</v>
      </c>
      <c r="AO10" s="238">
        <v>99</v>
      </c>
      <c r="AS10" s="238">
        <v>15</v>
      </c>
      <c r="AT10" s="238">
        <v>9</v>
      </c>
      <c r="AU10" s="238">
        <v>65</v>
      </c>
      <c r="AV10" s="238">
        <v>12</v>
      </c>
      <c r="AW10" s="238">
        <v>21</v>
      </c>
      <c r="CT10" s="238">
        <v>449957.675048684</v>
      </c>
      <c r="CU10" s="238">
        <v>4958950.0550334398</v>
      </c>
      <c r="CV10" s="238">
        <v>44.782194830000002</v>
      </c>
      <c r="CW10" s="238">
        <v>-93.632539649999998</v>
      </c>
      <c r="CX10" s="238" t="s">
        <v>359</v>
      </c>
      <c r="CY10" s="238" t="s">
        <v>1966</v>
      </c>
    </row>
    <row r="11" spans="1:103" x14ac:dyDescent="0.25">
      <c r="A11" s="238">
        <v>871446</v>
      </c>
      <c r="B11" s="238">
        <v>2</v>
      </c>
      <c r="C11" s="238">
        <v>212</v>
      </c>
      <c r="D11" s="238">
        <v>145.96</v>
      </c>
      <c r="E11" s="238">
        <v>10</v>
      </c>
      <c r="F11" s="238" t="s">
        <v>1957</v>
      </c>
      <c r="H11" s="238" t="s">
        <v>354</v>
      </c>
      <c r="I11" s="238">
        <v>25</v>
      </c>
      <c r="K11" s="238">
        <v>20511338</v>
      </c>
      <c r="L11" s="238">
        <v>203640033</v>
      </c>
      <c r="M11" s="238">
        <v>12</v>
      </c>
      <c r="N11" s="238">
        <v>29</v>
      </c>
      <c r="O11" s="238">
        <v>2020</v>
      </c>
      <c r="P11" s="238" t="s">
        <v>368</v>
      </c>
      <c r="Q11" s="238">
        <v>9</v>
      </c>
      <c r="R11" s="238" t="s">
        <v>369</v>
      </c>
      <c r="S11" s="238">
        <v>5</v>
      </c>
      <c r="T11" s="238">
        <v>0</v>
      </c>
      <c r="U11" s="238">
        <v>2</v>
      </c>
      <c r="V11" s="238">
        <v>10</v>
      </c>
      <c r="W11" s="238">
        <v>10</v>
      </c>
      <c r="X11" s="238">
        <v>2</v>
      </c>
      <c r="Y11" s="238">
        <v>1</v>
      </c>
      <c r="Z11" s="238">
        <v>2</v>
      </c>
      <c r="AB11" s="238">
        <v>2</v>
      </c>
      <c r="AC11" s="238">
        <v>98</v>
      </c>
      <c r="AD11" s="238" t="s">
        <v>1967</v>
      </c>
      <c r="AF11" s="238" t="s">
        <v>358</v>
      </c>
      <c r="AG11" s="238">
        <v>5</v>
      </c>
      <c r="AH11" s="238">
        <v>2</v>
      </c>
      <c r="AI11" s="238">
        <v>2</v>
      </c>
      <c r="AJ11" s="238">
        <v>3</v>
      </c>
      <c r="AK11" s="238">
        <v>21</v>
      </c>
      <c r="AL11" s="238">
        <v>29</v>
      </c>
      <c r="AM11" s="238" t="s">
        <v>363</v>
      </c>
      <c r="AN11" s="238">
        <v>5</v>
      </c>
      <c r="AO11" s="238">
        <v>68</v>
      </c>
      <c r="AS11" s="238">
        <v>15</v>
      </c>
      <c r="AT11" s="238">
        <v>9</v>
      </c>
      <c r="AU11" s="238">
        <v>65</v>
      </c>
      <c r="AV11" s="238">
        <v>11</v>
      </c>
      <c r="AW11" s="238">
        <v>21</v>
      </c>
      <c r="AX11" s="238">
        <v>2</v>
      </c>
      <c r="AY11" s="238">
        <v>2</v>
      </c>
      <c r="AZ11" s="238">
        <v>3</v>
      </c>
      <c r="BA11" s="238">
        <v>21</v>
      </c>
      <c r="BB11" s="238">
        <v>51</v>
      </c>
      <c r="BC11" s="238" t="s">
        <v>354</v>
      </c>
      <c r="BD11" s="238">
        <v>5</v>
      </c>
      <c r="BE11" s="238">
        <v>1</v>
      </c>
      <c r="BI11" s="238">
        <v>15</v>
      </c>
      <c r="BJ11" s="238">
        <v>9</v>
      </c>
      <c r="BK11" s="238">
        <v>65</v>
      </c>
      <c r="BL11" s="238">
        <v>11</v>
      </c>
      <c r="BM11" s="238">
        <v>21</v>
      </c>
      <c r="CT11" s="238">
        <v>449970.37507408398</v>
      </c>
      <c r="CU11" s="238">
        <v>4958966.98840064</v>
      </c>
      <c r="CV11" s="238">
        <v>44.782348149999997</v>
      </c>
      <c r="CW11" s="238">
        <v>-93.632380789999999</v>
      </c>
      <c r="CX11" s="238" t="s">
        <v>359</v>
      </c>
      <c r="CY11" s="238" t="s">
        <v>1968</v>
      </c>
    </row>
    <row r="12" spans="1:103" x14ac:dyDescent="0.25">
      <c r="A12" s="238">
        <v>843118</v>
      </c>
      <c r="B12" s="238">
        <v>2</v>
      </c>
      <c r="C12" s="238">
        <v>212</v>
      </c>
      <c r="D12" s="238">
        <v>145.999</v>
      </c>
      <c r="E12" s="238">
        <v>10</v>
      </c>
      <c r="F12" s="238" t="s">
        <v>1957</v>
      </c>
      <c r="H12" s="238" t="s">
        <v>354</v>
      </c>
      <c r="I12" s="238">
        <v>25</v>
      </c>
      <c r="K12" s="238">
        <v>20507921</v>
      </c>
      <c r="L12" s="238">
        <v>202630194</v>
      </c>
      <c r="M12" s="238">
        <v>9</v>
      </c>
      <c r="N12" s="238">
        <v>19</v>
      </c>
      <c r="O12" s="238">
        <v>2020</v>
      </c>
      <c r="P12" s="238" t="s">
        <v>364</v>
      </c>
      <c r="Q12" s="238">
        <v>1</v>
      </c>
      <c r="S12" s="238">
        <v>5</v>
      </c>
      <c r="T12" s="238">
        <v>0</v>
      </c>
      <c r="U12" s="238">
        <v>1</v>
      </c>
      <c r="W12" s="238">
        <v>55</v>
      </c>
      <c r="X12" s="238">
        <v>2</v>
      </c>
      <c r="Y12" s="238">
        <v>6</v>
      </c>
      <c r="Z12" s="238">
        <v>1</v>
      </c>
      <c r="AB12" s="238">
        <v>1</v>
      </c>
      <c r="AC12" s="238">
        <v>98</v>
      </c>
      <c r="AD12" s="238" t="s">
        <v>357</v>
      </c>
      <c r="AF12" s="238" t="s">
        <v>405</v>
      </c>
      <c r="AG12" s="238">
        <v>3</v>
      </c>
      <c r="AH12" s="238">
        <v>1</v>
      </c>
      <c r="AI12" s="238">
        <v>2</v>
      </c>
      <c r="AJ12" s="238">
        <v>4</v>
      </c>
      <c r="AK12" s="238">
        <v>32</v>
      </c>
      <c r="AS12" s="238">
        <v>15</v>
      </c>
      <c r="AT12" s="238">
        <v>9</v>
      </c>
      <c r="AU12" s="238">
        <v>65</v>
      </c>
      <c r="AV12" s="238">
        <v>13</v>
      </c>
      <c r="AW12" s="238">
        <v>21</v>
      </c>
      <c r="CT12" s="238">
        <v>449976.72508678399</v>
      </c>
      <c r="CU12" s="238">
        <v>4959068.5886038402</v>
      </c>
      <c r="CV12" s="238">
        <v>44.783263169999998</v>
      </c>
      <c r="CW12" s="238">
        <v>-93.632310520000004</v>
      </c>
      <c r="CX12" s="238" t="s">
        <v>359</v>
      </c>
      <c r="CY12" s="238" t="s">
        <v>1969</v>
      </c>
    </row>
    <row r="13" spans="1:103" x14ac:dyDescent="0.25">
      <c r="A13" s="238">
        <v>626327</v>
      </c>
      <c r="B13" s="238">
        <v>2</v>
      </c>
      <c r="C13" s="238">
        <v>212</v>
      </c>
      <c r="D13" s="238">
        <v>146.17099999999999</v>
      </c>
      <c r="E13" s="238">
        <v>10</v>
      </c>
      <c r="F13" s="238" t="s">
        <v>1957</v>
      </c>
      <c r="H13" s="238" t="s">
        <v>354</v>
      </c>
      <c r="I13" s="238">
        <v>25</v>
      </c>
      <c r="K13" s="238">
        <v>18509473</v>
      </c>
      <c r="M13" s="238">
        <v>8</v>
      </c>
      <c r="N13" s="238">
        <v>8</v>
      </c>
      <c r="O13" s="238">
        <v>2018</v>
      </c>
      <c r="P13" s="238" t="s">
        <v>355</v>
      </c>
      <c r="Q13" s="238">
        <v>7</v>
      </c>
      <c r="R13" s="238" t="s">
        <v>369</v>
      </c>
      <c r="S13" s="238">
        <v>5</v>
      </c>
      <c r="T13" s="238">
        <v>0</v>
      </c>
      <c r="U13" s="238">
        <v>1</v>
      </c>
      <c r="W13" s="238">
        <v>55</v>
      </c>
      <c r="X13" s="238">
        <v>2</v>
      </c>
      <c r="Y13" s="238">
        <v>1</v>
      </c>
      <c r="Z13" s="238">
        <v>1</v>
      </c>
      <c r="AB13" s="238">
        <v>1</v>
      </c>
      <c r="AC13" s="238">
        <v>98</v>
      </c>
      <c r="AD13" s="238" t="s">
        <v>357</v>
      </c>
      <c r="AF13" s="238" t="s">
        <v>358</v>
      </c>
      <c r="AG13" s="238">
        <v>3</v>
      </c>
      <c r="AH13" s="238">
        <v>2</v>
      </c>
      <c r="AI13" s="238">
        <v>2</v>
      </c>
      <c r="AJ13" s="238">
        <v>3</v>
      </c>
      <c r="AK13" s="238">
        <v>21</v>
      </c>
      <c r="AL13" s="238">
        <v>20</v>
      </c>
      <c r="AM13" s="238" t="s">
        <v>354</v>
      </c>
      <c r="AN13" s="238">
        <v>9</v>
      </c>
      <c r="AO13" s="238">
        <v>62</v>
      </c>
      <c r="AS13" s="238">
        <v>15</v>
      </c>
      <c r="AT13" s="238">
        <v>9</v>
      </c>
      <c r="AU13" s="238">
        <v>65</v>
      </c>
      <c r="AV13" s="238">
        <v>11</v>
      </c>
      <c r="AW13" s="238">
        <v>21</v>
      </c>
      <c r="CT13" s="238">
        <v>450025.40851748502</v>
      </c>
      <c r="CU13" s="238">
        <v>4959301.4224028401</v>
      </c>
      <c r="CV13" s="238">
        <v>44.785362480000003</v>
      </c>
      <c r="CW13" s="238">
        <v>-93.631718039999996</v>
      </c>
      <c r="CX13" s="238" t="s">
        <v>359</v>
      </c>
      <c r="CY13" s="238" t="s">
        <v>1970</v>
      </c>
    </row>
    <row r="14" spans="1:103" x14ac:dyDescent="0.25">
      <c r="A14" s="238">
        <v>770757</v>
      </c>
      <c r="B14" s="238">
        <v>2</v>
      </c>
      <c r="C14" s="238">
        <v>212</v>
      </c>
      <c r="D14" s="238">
        <v>146.23599999999999</v>
      </c>
      <c r="E14" s="238">
        <v>10</v>
      </c>
      <c r="F14" s="238" t="s">
        <v>1957</v>
      </c>
      <c r="H14" s="238" t="s">
        <v>354</v>
      </c>
      <c r="I14" s="238">
        <v>25</v>
      </c>
      <c r="K14" s="238">
        <v>19515055</v>
      </c>
      <c r="M14" s="238">
        <v>12</v>
      </c>
      <c r="N14" s="238">
        <v>10</v>
      </c>
      <c r="O14" s="238">
        <v>2019</v>
      </c>
      <c r="P14" s="238" t="s">
        <v>368</v>
      </c>
      <c r="Q14" s="238">
        <v>15</v>
      </c>
      <c r="R14" s="238" t="s">
        <v>196</v>
      </c>
      <c r="S14" s="238">
        <v>5</v>
      </c>
      <c r="T14" s="238">
        <v>0</v>
      </c>
      <c r="U14" s="238">
        <v>2</v>
      </c>
      <c r="V14" s="238">
        <v>10</v>
      </c>
      <c r="W14" s="238">
        <v>10</v>
      </c>
      <c r="X14" s="238">
        <v>2</v>
      </c>
      <c r="Y14" s="238">
        <v>1</v>
      </c>
      <c r="Z14" s="238">
        <v>1</v>
      </c>
      <c r="AB14" s="238">
        <v>1</v>
      </c>
      <c r="AC14" s="238">
        <v>98</v>
      </c>
      <c r="AD14" s="238" t="s">
        <v>357</v>
      </c>
      <c r="AF14" s="238" t="s">
        <v>405</v>
      </c>
      <c r="AG14" s="238">
        <v>5</v>
      </c>
      <c r="AH14" s="238">
        <v>2</v>
      </c>
      <c r="AI14" s="238">
        <v>2</v>
      </c>
      <c r="AJ14" s="238">
        <v>4</v>
      </c>
      <c r="AK14" s="238">
        <v>21</v>
      </c>
      <c r="AL14" s="238">
        <v>50</v>
      </c>
      <c r="AM14" s="238" t="s">
        <v>363</v>
      </c>
      <c r="AN14" s="238">
        <v>5</v>
      </c>
      <c r="AO14" s="238">
        <v>1</v>
      </c>
      <c r="AS14" s="238">
        <v>15</v>
      </c>
      <c r="AT14" s="238">
        <v>9</v>
      </c>
      <c r="AU14" s="238">
        <v>65</v>
      </c>
      <c r="AV14" s="238">
        <v>11</v>
      </c>
      <c r="AW14" s="238">
        <v>21</v>
      </c>
      <c r="AX14" s="238">
        <v>1</v>
      </c>
      <c r="AY14" s="238">
        <v>3</v>
      </c>
      <c r="AZ14" s="238">
        <v>4</v>
      </c>
      <c r="BA14" s="238">
        <v>28</v>
      </c>
      <c r="BB14" s="238">
        <v>0</v>
      </c>
      <c r="BI14" s="238">
        <v>15</v>
      </c>
      <c r="BJ14" s="238">
        <v>9</v>
      </c>
      <c r="BK14" s="238">
        <v>65</v>
      </c>
      <c r="BL14" s="238">
        <v>11</v>
      </c>
      <c r="BM14" s="238">
        <v>21</v>
      </c>
      <c r="CT14" s="238">
        <v>450000.00846668403</v>
      </c>
      <c r="CU14" s="238">
        <v>4959449.58936584</v>
      </c>
      <c r="CV14" s="238">
        <v>44.78669446</v>
      </c>
      <c r="CW14" s="238">
        <v>-93.632053650000003</v>
      </c>
      <c r="CX14" s="238" t="s">
        <v>359</v>
      </c>
      <c r="CY14" s="238" t="s">
        <v>1971</v>
      </c>
    </row>
    <row r="15" spans="1:103" x14ac:dyDescent="0.25">
      <c r="A15" s="238">
        <v>342934</v>
      </c>
      <c r="B15" s="238">
        <v>2</v>
      </c>
      <c r="C15" s="238">
        <v>212</v>
      </c>
      <c r="D15" s="238">
        <v>146.309</v>
      </c>
      <c r="E15" s="238">
        <v>10</v>
      </c>
      <c r="F15" s="238" t="s">
        <v>1957</v>
      </c>
      <c r="H15" s="238" t="s">
        <v>354</v>
      </c>
      <c r="I15" s="238">
        <v>25</v>
      </c>
      <c r="K15" s="238">
        <v>16012215</v>
      </c>
      <c r="M15" s="238">
        <v>4</v>
      </c>
      <c r="N15" s="238">
        <v>17</v>
      </c>
      <c r="O15" s="238">
        <v>2016</v>
      </c>
      <c r="P15" s="238" t="s">
        <v>366</v>
      </c>
      <c r="Q15" s="238">
        <v>19</v>
      </c>
      <c r="R15" s="238" t="s">
        <v>356</v>
      </c>
      <c r="S15" s="238">
        <v>5</v>
      </c>
      <c r="T15" s="238">
        <v>0</v>
      </c>
      <c r="U15" s="238">
        <v>1</v>
      </c>
      <c r="W15" s="238">
        <v>83</v>
      </c>
      <c r="X15" s="238">
        <v>2</v>
      </c>
      <c r="Y15" s="238">
        <v>1</v>
      </c>
      <c r="Z15" s="238">
        <v>2</v>
      </c>
      <c r="AB15" s="238">
        <v>1</v>
      </c>
      <c r="AC15" s="238">
        <v>98</v>
      </c>
      <c r="AD15" s="238" t="s">
        <v>357</v>
      </c>
      <c r="AF15" s="238" t="s">
        <v>405</v>
      </c>
      <c r="AG15" s="238">
        <v>3</v>
      </c>
      <c r="AH15" s="238">
        <v>2</v>
      </c>
      <c r="AI15" s="238">
        <v>2</v>
      </c>
      <c r="AJ15" s="238">
        <v>2</v>
      </c>
      <c r="AK15" s="238">
        <v>21</v>
      </c>
      <c r="AL15" s="238">
        <v>32</v>
      </c>
      <c r="AM15" s="238" t="s">
        <v>354</v>
      </c>
      <c r="AN15" s="238">
        <v>10</v>
      </c>
      <c r="AO15" s="238">
        <v>62</v>
      </c>
      <c r="AP15" s="238">
        <v>72</v>
      </c>
      <c r="AS15" s="238">
        <v>14</v>
      </c>
      <c r="AT15" s="238">
        <v>9</v>
      </c>
      <c r="AU15" s="238">
        <v>65</v>
      </c>
      <c r="AV15" s="238">
        <v>11</v>
      </c>
      <c r="AW15" s="238">
        <v>21</v>
      </c>
      <c r="CT15" s="238">
        <v>450012.38814369199</v>
      </c>
      <c r="CU15" s="238">
        <v>4959529.1939346101</v>
      </c>
      <c r="CV15" s="238">
        <v>44.787411900000002</v>
      </c>
      <c r="CW15" s="238">
        <v>-93.631904989999995</v>
      </c>
      <c r="CX15" s="238" t="s">
        <v>359</v>
      </c>
      <c r="CY15" s="238" t="s">
        <v>1972</v>
      </c>
    </row>
    <row r="16" spans="1:103" x14ac:dyDescent="0.25">
      <c r="A16" s="238">
        <v>11024126</v>
      </c>
      <c r="B16" s="238">
        <v>2</v>
      </c>
      <c r="C16" s="238">
        <v>212</v>
      </c>
      <c r="D16" s="238">
        <v>146.309</v>
      </c>
      <c r="E16" s="238">
        <v>10</v>
      </c>
      <c r="F16" s="238" t="s">
        <v>1957</v>
      </c>
      <c r="H16" s="238" t="s">
        <v>354</v>
      </c>
      <c r="I16" s="238">
        <v>25</v>
      </c>
      <c r="K16" s="238">
        <v>15513115</v>
      </c>
      <c r="L16" s="238">
        <v>153500331</v>
      </c>
      <c r="M16" s="238">
        <v>12</v>
      </c>
      <c r="N16" s="238">
        <v>15</v>
      </c>
      <c r="O16" s="238">
        <v>2015</v>
      </c>
      <c r="P16" s="238" t="s">
        <v>368</v>
      </c>
      <c r="Q16" s="238">
        <v>14</v>
      </c>
      <c r="R16" s="238" t="s">
        <v>356</v>
      </c>
      <c r="S16" s="238">
        <v>3</v>
      </c>
      <c r="T16" s="238">
        <v>0</v>
      </c>
      <c r="U16" s="238">
        <v>1</v>
      </c>
      <c r="V16" s="238">
        <v>7</v>
      </c>
      <c r="W16" s="238">
        <v>45</v>
      </c>
      <c r="X16" s="238">
        <v>2</v>
      </c>
      <c r="Y16" s="238">
        <v>1</v>
      </c>
      <c r="Z16" s="238">
        <v>2</v>
      </c>
      <c r="AB16" s="238">
        <v>1</v>
      </c>
      <c r="AC16" s="238">
        <v>98</v>
      </c>
      <c r="AD16" s="238" t="s">
        <v>376</v>
      </c>
      <c r="AE16" s="238" t="s">
        <v>1973</v>
      </c>
      <c r="AF16" s="238" t="s">
        <v>358</v>
      </c>
      <c r="AG16" s="238">
        <v>3</v>
      </c>
      <c r="AH16" s="238">
        <v>2</v>
      </c>
      <c r="AI16" s="238">
        <v>4</v>
      </c>
      <c r="AJ16" s="238">
        <v>4</v>
      </c>
      <c r="AK16" s="238">
        <v>21</v>
      </c>
      <c r="AL16" s="238">
        <v>51</v>
      </c>
      <c r="AM16" s="238" t="s">
        <v>363</v>
      </c>
      <c r="AN16" s="238">
        <v>9</v>
      </c>
      <c r="AO16" s="238">
        <v>21</v>
      </c>
      <c r="AS16" s="238">
        <v>3</v>
      </c>
      <c r="AT16" s="238">
        <v>98</v>
      </c>
      <c r="AU16" s="238">
        <v>65</v>
      </c>
      <c r="AV16" s="238">
        <v>11</v>
      </c>
      <c r="AW16" s="238">
        <v>21</v>
      </c>
      <c r="CT16" s="238">
        <v>450027</v>
      </c>
      <c r="CU16" s="238">
        <v>4959524</v>
      </c>
      <c r="CV16" s="238">
        <v>44.7873643</v>
      </c>
      <c r="CW16" s="238">
        <v>-93.6317217</v>
      </c>
      <c r="CX16" s="238" t="s">
        <v>359</v>
      </c>
      <c r="CY16" s="238" t="s">
        <v>1974</v>
      </c>
    </row>
    <row r="17" spans="1:103" x14ac:dyDescent="0.25">
      <c r="A17" s="238">
        <v>804655</v>
      </c>
      <c r="B17" s="238">
        <v>2</v>
      </c>
      <c r="C17" s="238">
        <v>212</v>
      </c>
      <c r="D17" s="238">
        <v>146.4</v>
      </c>
      <c r="E17" s="238">
        <v>10</v>
      </c>
      <c r="F17" s="238" t="s">
        <v>1957</v>
      </c>
      <c r="H17" s="238" t="s">
        <v>354</v>
      </c>
      <c r="I17" s="238">
        <v>25</v>
      </c>
      <c r="K17" s="238">
        <v>20502988</v>
      </c>
      <c r="L17" s="238">
        <v>200780076</v>
      </c>
      <c r="M17" s="238">
        <v>3</v>
      </c>
      <c r="N17" s="238">
        <v>18</v>
      </c>
      <c r="O17" s="238">
        <v>2020</v>
      </c>
      <c r="P17" s="238" t="s">
        <v>355</v>
      </c>
      <c r="Q17" s="238">
        <v>22</v>
      </c>
      <c r="R17" s="238" t="s">
        <v>356</v>
      </c>
      <c r="S17" s="238">
        <v>4</v>
      </c>
      <c r="T17" s="238">
        <v>0</v>
      </c>
      <c r="U17" s="238">
        <v>1</v>
      </c>
      <c r="W17" s="238">
        <v>55</v>
      </c>
      <c r="X17" s="238">
        <v>2</v>
      </c>
      <c r="Y17" s="238">
        <v>6</v>
      </c>
      <c r="Z17" s="238">
        <v>2</v>
      </c>
      <c r="AB17" s="238">
        <v>1</v>
      </c>
      <c r="AC17" s="238">
        <v>98</v>
      </c>
      <c r="AD17" s="238" t="s">
        <v>357</v>
      </c>
      <c r="AF17" s="238" t="s">
        <v>358</v>
      </c>
      <c r="AG17" s="238">
        <v>3</v>
      </c>
      <c r="AH17" s="238">
        <v>2</v>
      </c>
      <c r="AI17" s="238">
        <v>2</v>
      </c>
      <c r="AJ17" s="238">
        <v>4</v>
      </c>
      <c r="AK17" s="238">
        <v>27</v>
      </c>
      <c r="AL17" s="238">
        <v>22</v>
      </c>
      <c r="AM17" s="238" t="s">
        <v>363</v>
      </c>
      <c r="AN17" s="238">
        <v>5</v>
      </c>
      <c r="AO17" s="238">
        <v>72</v>
      </c>
      <c r="AS17" s="238">
        <v>15</v>
      </c>
      <c r="AT17" s="238">
        <v>9</v>
      </c>
      <c r="AU17" s="238">
        <v>65</v>
      </c>
      <c r="AV17" s="238">
        <v>11</v>
      </c>
      <c r="AW17" s="238">
        <v>21</v>
      </c>
      <c r="CT17" s="238">
        <v>450021.17517568503</v>
      </c>
      <c r="CU17" s="238">
        <v>4959669.72313945</v>
      </c>
      <c r="CV17" s="238">
        <v>44.78867752</v>
      </c>
      <c r="CW17" s="238">
        <v>-93.631807710000004</v>
      </c>
      <c r="CX17" s="238" t="s">
        <v>359</v>
      </c>
      <c r="CY17" s="238" t="s">
        <v>1975</v>
      </c>
    </row>
    <row r="18" spans="1:103" x14ac:dyDescent="0.25">
      <c r="A18" s="238">
        <v>533594</v>
      </c>
      <c r="B18" s="238">
        <v>2</v>
      </c>
      <c r="C18" s="238">
        <v>212</v>
      </c>
      <c r="D18" s="238">
        <v>146.46199999999999</v>
      </c>
      <c r="E18" s="238">
        <v>10</v>
      </c>
      <c r="F18" s="238" t="s">
        <v>1957</v>
      </c>
      <c r="H18" s="238" t="s">
        <v>354</v>
      </c>
      <c r="I18" s="238">
        <v>25</v>
      </c>
      <c r="K18" s="238">
        <v>18000667</v>
      </c>
      <c r="M18" s="238">
        <v>1</v>
      </c>
      <c r="N18" s="238">
        <v>7</v>
      </c>
      <c r="O18" s="238">
        <v>2018</v>
      </c>
      <c r="P18" s="238" t="s">
        <v>366</v>
      </c>
      <c r="Q18" s="238">
        <v>17</v>
      </c>
      <c r="R18" s="238" t="s">
        <v>356</v>
      </c>
      <c r="S18" s="238">
        <v>3</v>
      </c>
      <c r="T18" s="238">
        <v>0</v>
      </c>
      <c r="U18" s="238">
        <v>2</v>
      </c>
      <c r="V18" s="238">
        <v>12</v>
      </c>
      <c r="W18" s="238">
        <v>10</v>
      </c>
      <c r="X18" s="238">
        <v>2</v>
      </c>
      <c r="Y18" s="238">
        <v>3</v>
      </c>
      <c r="Z18" s="238">
        <v>2</v>
      </c>
      <c r="AB18" s="238">
        <v>1</v>
      </c>
      <c r="AC18" s="238">
        <v>98</v>
      </c>
      <c r="AD18" s="238" t="s">
        <v>357</v>
      </c>
      <c r="AF18" s="238" t="s">
        <v>405</v>
      </c>
      <c r="AG18" s="238">
        <v>7</v>
      </c>
      <c r="AH18" s="238">
        <v>2</v>
      </c>
      <c r="AI18" s="238">
        <v>4</v>
      </c>
      <c r="AJ18" s="238">
        <v>4</v>
      </c>
      <c r="AK18" s="238">
        <v>21</v>
      </c>
      <c r="AL18" s="238">
        <v>49</v>
      </c>
      <c r="AM18" s="238" t="s">
        <v>363</v>
      </c>
      <c r="AN18" s="238">
        <v>5</v>
      </c>
      <c r="AO18" s="238">
        <v>1</v>
      </c>
      <c r="AS18" s="238">
        <v>14</v>
      </c>
      <c r="AT18" s="238">
        <v>9</v>
      </c>
      <c r="AU18" s="238">
        <v>65</v>
      </c>
      <c r="AV18" s="238">
        <v>11</v>
      </c>
      <c r="AW18" s="238">
        <v>21</v>
      </c>
      <c r="AX18" s="238">
        <v>1</v>
      </c>
      <c r="AY18" s="238">
        <v>5</v>
      </c>
      <c r="AZ18" s="238">
        <v>4</v>
      </c>
      <c r="BA18" s="238">
        <v>21</v>
      </c>
      <c r="BI18" s="238">
        <v>14</v>
      </c>
      <c r="BJ18" s="238">
        <v>9</v>
      </c>
      <c r="BK18" s="238">
        <v>65</v>
      </c>
      <c r="BL18" s="238">
        <v>11</v>
      </c>
      <c r="BM18" s="238">
        <v>21</v>
      </c>
      <c r="CT18" s="238">
        <v>450006.83083604299</v>
      </c>
      <c r="CU18" s="238">
        <v>4959776.4837591499</v>
      </c>
      <c r="CV18" s="238">
        <v>44.789637550000002</v>
      </c>
      <c r="CW18" s="238">
        <v>-93.631999519999994</v>
      </c>
      <c r="CX18" s="238" t="s">
        <v>359</v>
      </c>
      <c r="CY18" s="238" t="s">
        <v>1976</v>
      </c>
    </row>
    <row r="19" spans="1:103" x14ac:dyDescent="0.25">
      <c r="A19" s="238">
        <v>513914</v>
      </c>
      <c r="B19" s="238">
        <v>2</v>
      </c>
      <c r="C19" s="238">
        <v>212</v>
      </c>
      <c r="D19" s="238">
        <v>146.53299999999999</v>
      </c>
      <c r="E19" s="238">
        <v>10</v>
      </c>
      <c r="F19" s="238" t="s">
        <v>1957</v>
      </c>
      <c r="H19" s="238" t="s">
        <v>354</v>
      </c>
      <c r="I19" s="238">
        <v>25</v>
      </c>
      <c r="K19" s="238">
        <v>17512329</v>
      </c>
      <c r="M19" s="238">
        <v>11</v>
      </c>
      <c r="N19" s="238">
        <v>3</v>
      </c>
      <c r="O19" s="238">
        <v>2017</v>
      </c>
      <c r="P19" s="238" t="s">
        <v>362</v>
      </c>
      <c r="Q19" s="238">
        <v>2</v>
      </c>
      <c r="R19" s="238" t="s">
        <v>369</v>
      </c>
      <c r="S19" s="238">
        <v>5</v>
      </c>
      <c r="T19" s="238">
        <v>0</v>
      </c>
      <c r="U19" s="238">
        <v>1</v>
      </c>
      <c r="W19" s="238">
        <v>32</v>
      </c>
      <c r="X19" s="238">
        <v>2</v>
      </c>
      <c r="Y19" s="238">
        <v>6</v>
      </c>
      <c r="Z19" s="238">
        <v>1</v>
      </c>
      <c r="AB19" s="238">
        <v>1</v>
      </c>
      <c r="AC19" s="238">
        <v>98</v>
      </c>
      <c r="AD19" s="238" t="s">
        <v>357</v>
      </c>
      <c r="AF19" s="238" t="s">
        <v>358</v>
      </c>
      <c r="AG19" s="238">
        <v>3</v>
      </c>
      <c r="AH19" s="238">
        <v>2</v>
      </c>
      <c r="AI19" s="238">
        <v>2</v>
      </c>
      <c r="AJ19" s="238">
        <v>3</v>
      </c>
      <c r="AK19" s="238">
        <v>27</v>
      </c>
      <c r="AL19" s="238">
        <v>37</v>
      </c>
      <c r="AM19" s="238" t="s">
        <v>354</v>
      </c>
      <c r="AN19" s="238">
        <v>5</v>
      </c>
      <c r="AO19" s="238">
        <v>71</v>
      </c>
      <c r="AS19" s="238">
        <v>15</v>
      </c>
      <c r="AT19" s="238">
        <v>9</v>
      </c>
      <c r="AU19" s="238">
        <v>65</v>
      </c>
      <c r="AV19" s="238">
        <v>11</v>
      </c>
      <c r="AW19" s="238">
        <v>21</v>
      </c>
      <c r="CT19" s="238">
        <v>450033.875201085</v>
      </c>
      <c r="CU19" s="238">
        <v>4959881.3902294496</v>
      </c>
      <c r="CV19" s="238">
        <v>44.790583779999999</v>
      </c>
      <c r="CW19" s="238">
        <v>-93.631667960000001</v>
      </c>
      <c r="CX19" s="238" t="s">
        <v>359</v>
      </c>
      <c r="CY19" s="238" t="s">
        <v>1977</v>
      </c>
    </row>
    <row r="20" spans="1:103" x14ac:dyDescent="0.25">
      <c r="A20" s="238">
        <v>749012</v>
      </c>
      <c r="B20" s="238">
        <v>2</v>
      </c>
      <c r="C20" s="238">
        <v>212</v>
      </c>
      <c r="D20" s="238">
        <v>146.542</v>
      </c>
      <c r="E20" s="238">
        <v>10</v>
      </c>
      <c r="F20" s="238" t="s">
        <v>1957</v>
      </c>
      <c r="H20" s="238" t="s">
        <v>354</v>
      </c>
      <c r="I20" s="238">
        <v>25</v>
      </c>
      <c r="K20" s="238">
        <v>19511494</v>
      </c>
      <c r="M20" s="238">
        <v>9</v>
      </c>
      <c r="N20" s="238">
        <v>21</v>
      </c>
      <c r="O20" s="238">
        <v>2019</v>
      </c>
      <c r="P20" s="238" t="s">
        <v>364</v>
      </c>
      <c r="Q20" s="238">
        <v>11</v>
      </c>
      <c r="R20" s="238" t="s">
        <v>369</v>
      </c>
      <c r="S20" s="238">
        <v>5</v>
      </c>
      <c r="T20" s="238">
        <v>0</v>
      </c>
      <c r="U20" s="238">
        <v>2</v>
      </c>
      <c r="V20" s="238">
        <v>12</v>
      </c>
      <c r="W20" s="238">
        <v>10</v>
      </c>
      <c r="X20" s="238">
        <v>2</v>
      </c>
      <c r="Y20" s="238">
        <v>1</v>
      </c>
      <c r="Z20" s="238">
        <v>2</v>
      </c>
      <c r="AB20" s="238">
        <v>1</v>
      </c>
      <c r="AC20" s="238">
        <v>3</v>
      </c>
      <c r="AD20" s="238" t="s">
        <v>357</v>
      </c>
      <c r="AF20" s="238" t="s">
        <v>358</v>
      </c>
      <c r="AG20" s="238">
        <v>7</v>
      </c>
      <c r="AH20" s="238">
        <v>2</v>
      </c>
      <c r="AI20" s="238">
        <v>2</v>
      </c>
      <c r="AJ20" s="238">
        <v>3</v>
      </c>
      <c r="AK20" s="238">
        <v>26</v>
      </c>
      <c r="AL20" s="238">
        <v>24</v>
      </c>
      <c r="AM20" s="238" t="s">
        <v>363</v>
      </c>
      <c r="AN20" s="238">
        <v>99</v>
      </c>
      <c r="AO20" s="238">
        <v>71</v>
      </c>
      <c r="AS20" s="238">
        <v>15</v>
      </c>
      <c r="AT20" s="238">
        <v>9</v>
      </c>
      <c r="AU20" s="238">
        <v>55</v>
      </c>
      <c r="AV20" s="238">
        <v>11</v>
      </c>
      <c r="AW20" s="238">
        <v>24</v>
      </c>
      <c r="AX20" s="238">
        <v>2</v>
      </c>
      <c r="AY20" s="238">
        <v>2</v>
      </c>
      <c r="AZ20" s="238">
        <v>3</v>
      </c>
      <c r="BA20" s="238">
        <v>26</v>
      </c>
      <c r="BB20" s="238">
        <v>26</v>
      </c>
      <c r="BC20" s="238" t="s">
        <v>363</v>
      </c>
      <c r="BD20" s="238">
        <v>5</v>
      </c>
      <c r="BE20" s="238">
        <v>4</v>
      </c>
      <c r="BI20" s="238">
        <v>15</v>
      </c>
      <c r="BJ20" s="238">
        <v>9</v>
      </c>
      <c r="BK20" s="238">
        <v>55</v>
      </c>
      <c r="BL20" s="238">
        <v>11</v>
      </c>
      <c r="BM20" s="238">
        <v>24</v>
      </c>
      <c r="CT20" s="238">
        <v>450025.40851748397</v>
      </c>
      <c r="CU20" s="238">
        <v>4959898.3235966498</v>
      </c>
      <c r="CV20" s="238">
        <v>44.790735609999999</v>
      </c>
      <c r="CW20" s="238">
        <v>-93.631776650000006</v>
      </c>
      <c r="CX20" s="238" t="s">
        <v>359</v>
      </c>
      <c r="CY20" s="238" t="s">
        <v>1978</v>
      </c>
    </row>
    <row r="21" spans="1:103" x14ac:dyDescent="0.25">
      <c r="A21" s="238">
        <v>512672</v>
      </c>
      <c r="B21" s="238">
        <v>2</v>
      </c>
      <c r="C21" s="238">
        <v>212</v>
      </c>
      <c r="D21" s="238">
        <v>146.54900000000001</v>
      </c>
      <c r="E21" s="238">
        <v>10</v>
      </c>
      <c r="F21" s="238" t="s">
        <v>1957</v>
      </c>
      <c r="H21" s="238" t="s">
        <v>354</v>
      </c>
      <c r="I21" s="238">
        <v>25</v>
      </c>
      <c r="K21" s="238">
        <v>17512060</v>
      </c>
      <c r="M21" s="238">
        <v>10</v>
      </c>
      <c r="N21" s="238">
        <v>27</v>
      </c>
      <c r="O21" s="238">
        <v>2017</v>
      </c>
      <c r="P21" s="238" t="s">
        <v>362</v>
      </c>
      <c r="Q21" s="238">
        <v>22</v>
      </c>
      <c r="R21" s="238" t="s">
        <v>356</v>
      </c>
      <c r="S21" s="238">
        <v>5</v>
      </c>
      <c r="T21" s="238">
        <v>0</v>
      </c>
      <c r="U21" s="238">
        <v>1</v>
      </c>
      <c r="W21" s="238">
        <v>56</v>
      </c>
      <c r="X21" s="238">
        <v>2</v>
      </c>
      <c r="Y21" s="238">
        <v>4</v>
      </c>
      <c r="Z21" s="238">
        <v>2</v>
      </c>
      <c r="AB21" s="238">
        <v>5</v>
      </c>
      <c r="AC21" s="238">
        <v>98</v>
      </c>
      <c r="AD21" s="238" t="s">
        <v>1979</v>
      </c>
      <c r="AF21" s="238" t="s">
        <v>405</v>
      </c>
      <c r="AG21" s="238">
        <v>3</v>
      </c>
      <c r="AH21" s="238">
        <v>2</v>
      </c>
      <c r="AI21" s="238">
        <v>4</v>
      </c>
      <c r="AJ21" s="238">
        <v>4</v>
      </c>
      <c r="AK21" s="238">
        <v>21</v>
      </c>
      <c r="AL21" s="238">
        <v>19</v>
      </c>
      <c r="AM21" s="238" t="s">
        <v>363</v>
      </c>
      <c r="AN21" s="238">
        <v>5</v>
      </c>
      <c r="AO21" s="238">
        <v>71</v>
      </c>
      <c r="AS21" s="238">
        <v>15</v>
      </c>
      <c r="AT21" s="238">
        <v>9</v>
      </c>
      <c r="AU21" s="238">
        <v>65</v>
      </c>
      <c r="AV21" s="238">
        <v>11</v>
      </c>
      <c r="AW21" s="238">
        <v>21</v>
      </c>
      <c r="CT21" s="238">
        <v>450016.94183388399</v>
      </c>
      <c r="CU21" s="238">
        <v>4959915.25696385</v>
      </c>
      <c r="CV21" s="238">
        <v>44.79088745</v>
      </c>
      <c r="CW21" s="238">
        <v>-93.631885339999997</v>
      </c>
      <c r="CX21" s="238" t="s">
        <v>359</v>
      </c>
      <c r="CY21" s="238" t="s">
        <v>1980</v>
      </c>
    </row>
    <row r="22" spans="1:103" x14ac:dyDescent="0.25">
      <c r="A22" s="238">
        <v>635182</v>
      </c>
      <c r="B22" s="238">
        <v>2</v>
      </c>
      <c r="C22" s="238">
        <v>212</v>
      </c>
      <c r="D22" s="238">
        <v>146.55000000000001</v>
      </c>
      <c r="E22" s="238">
        <v>10</v>
      </c>
      <c r="F22" s="238" t="s">
        <v>1957</v>
      </c>
      <c r="H22" s="238" t="s">
        <v>354</v>
      </c>
      <c r="I22" s="238">
        <v>25</v>
      </c>
      <c r="K22" s="238">
        <v>18510943</v>
      </c>
      <c r="M22" s="238">
        <v>9</v>
      </c>
      <c r="N22" s="238">
        <v>15</v>
      </c>
      <c r="O22" s="238">
        <v>2018</v>
      </c>
      <c r="P22" s="238" t="s">
        <v>364</v>
      </c>
      <c r="Q22" s="238">
        <v>6</v>
      </c>
      <c r="R22" s="238" t="s">
        <v>369</v>
      </c>
      <c r="S22" s="238">
        <v>3</v>
      </c>
      <c r="T22" s="238">
        <v>0</v>
      </c>
      <c r="U22" s="238">
        <v>1</v>
      </c>
      <c r="W22" s="238">
        <v>55</v>
      </c>
      <c r="X22" s="238">
        <v>2</v>
      </c>
      <c r="Y22" s="238">
        <v>1</v>
      </c>
      <c r="Z22" s="238">
        <v>1</v>
      </c>
      <c r="AB22" s="238">
        <v>1</v>
      </c>
      <c r="AC22" s="238">
        <v>98</v>
      </c>
      <c r="AD22" s="238" t="s">
        <v>357</v>
      </c>
      <c r="AF22" s="238" t="s">
        <v>358</v>
      </c>
      <c r="AG22" s="238">
        <v>3</v>
      </c>
      <c r="AH22" s="238">
        <v>2</v>
      </c>
      <c r="AI22" s="238">
        <v>2</v>
      </c>
      <c r="AJ22" s="238">
        <v>3</v>
      </c>
      <c r="AK22" s="238">
        <v>21</v>
      </c>
      <c r="AL22" s="238">
        <v>18</v>
      </c>
      <c r="AM22" s="238" t="s">
        <v>363</v>
      </c>
      <c r="AN22" s="238">
        <v>9</v>
      </c>
      <c r="AO22" s="238">
        <v>90</v>
      </c>
      <c r="AS22" s="238">
        <v>15</v>
      </c>
      <c r="AT22" s="238">
        <v>9</v>
      </c>
      <c r="AU22" s="238">
        <v>65</v>
      </c>
      <c r="AV22" s="238">
        <v>11</v>
      </c>
      <c r="AW22" s="238">
        <v>21</v>
      </c>
      <c r="CT22" s="238">
        <v>450031.75853018498</v>
      </c>
      <c r="CU22" s="238">
        <v>4959911.02362205</v>
      </c>
      <c r="CV22" s="238">
        <v>44.790850380000002</v>
      </c>
      <c r="CW22" s="238">
        <v>-93.631697630000005</v>
      </c>
      <c r="CX22" s="238" t="s">
        <v>359</v>
      </c>
      <c r="CY22" s="238" t="s">
        <v>1981</v>
      </c>
    </row>
    <row r="23" spans="1:103" x14ac:dyDescent="0.25">
      <c r="A23" s="238">
        <v>512671</v>
      </c>
      <c r="B23" s="238">
        <v>2</v>
      </c>
      <c r="C23" s="238">
        <v>212</v>
      </c>
      <c r="D23" s="238">
        <v>146.56399999999999</v>
      </c>
      <c r="E23" s="238">
        <v>10</v>
      </c>
      <c r="F23" s="238" t="s">
        <v>1957</v>
      </c>
      <c r="H23" s="238" t="s">
        <v>354</v>
      </c>
      <c r="I23" s="238">
        <v>25</v>
      </c>
      <c r="K23" s="238">
        <v>17512057</v>
      </c>
      <c r="M23" s="238">
        <v>10</v>
      </c>
      <c r="N23" s="238">
        <v>27</v>
      </c>
      <c r="O23" s="238">
        <v>2017</v>
      </c>
      <c r="P23" s="238" t="s">
        <v>362</v>
      </c>
      <c r="Q23" s="238">
        <v>22</v>
      </c>
      <c r="R23" s="238" t="s">
        <v>356</v>
      </c>
      <c r="S23" s="238">
        <v>5</v>
      </c>
      <c r="T23" s="238">
        <v>0</v>
      </c>
      <c r="U23" s="238">
        <v>1</v>
      </c>
      <c r="W23" s="238">
        <v>56</v>
      </c>
      <c r="X23" s="238">
        <v>2</v>
      </c>
      <c r="Y23" s="238">
        <v>4</v>
      </c>
      <c r="Z23" s="238">
        <v>2</v>
      </c>
      <c r="AB23" s="238">
        <v>5</v>
      </c>
      <c r="AC23" s="238">
        <v>98</v>
      </c>
      <c r="AD23" s="238" t="s">
        <v>1979</v>
      </c>
      <c r="AF23" s="238" t="s">
        <v>358</v>
      </c>
      <c r="AG23" s="238">
        <v>3</v>
      </c>
      <c r="AH23" s="238">
        <v>2</v>
      </c>
      <c r="AI23" s="238">
        <v>3</v>
      </c>
      <c r="AJ23" s="238">
        <v>4</v>
      </c>
      <c r="AK23" s="238">
        <v>21</v>
      </c>
      <c r="AL23" s="238">
        <v>38</v>
      </c>
      <c r="AM23" s="238" t="s">
        <v>354</v>
      </c>
      <c r="AN23" s="238">
        <v>5</v>
      </c>
      <c r="AO23" s="238">
        <v>71</v>
      </c>
      <c r="AS23" s="238">
        <v>15</v>
      </c>
      <c r="AT23" s="238">
        <v>9</v>
      </c>
      <c r="AU23" s="238">
        <v>65</v>
      </c>
      <c r="AV23" s="238">
        <v>11</v>
      </c>
      <c r="AW23" s="238">
        <v>21</v>
      </c>
      <c r="CT23" s="238">
        <v>450033.875201085</v>
      </c>
      <c r="CU23" s="238">
        <v>4959932.1903310502</v>
      </c>
      <c r="CV23" s="238">
        <v>44.791041059999998</v>
      </c>
      <c r="CW23" s="238">
        <v>-93.631672949999995</v>
      </c>
      <c r="CX23" s="238" t="s">
        <v>359</v>
      </c>
      <c r="CY23" s="238" t="s">
        <v>1982</v>
      </c>
    </row>
    <row r="24" spans="1:103" x14ac:dyDescent="0.25">
      <c r="A24" s="238">
        <v>512670</v>
      </c>
      <c r="B24" s="238">
        <v>2</v>
      </c>
      <c r="C24" s="238">
        <v>212</v>
      </c>
      <c r="D24" s="238">
        <v>146.58600000000001</v>
      </c>
      <c r="E24" s="238">
        <v>10</v>
      </c>
      <c r="F24" s="238" t="s">
        <v>1957</v>
      </c>
      <c r="H24" s="238" t="s">
        <v>354</v>
      </c>
      <c r="I24" s="238">
        <v>25</v>
      </c>
      <c r="K24" s="238">
        <v>17512056</v>
      </c>
      <c r="M24" s="238">
        <v>10</v>
      </c>
      <c r="N24" s="238">
        <v>27</v>
      </c>
      <c r="O24" s="238">
        <v>2017</v>
      </c>
      <c r="P24" s="238" t="s">
        <v>362</v>
      </c>
      <c r="Q24" s="238">
        <v>22</v>
      </c>
      <c r="R24" s="238" t="s">
        <v>356</v>
      </c>
      <c r="S24" s="238">
        <v>5</v>
      </c>
      <c r="T24" s="238">
        <v>0</v>
      </c>
      <c r="U24" s="238">
        <v>2</v>
      </c>
      <c r="V24" s="238">
        <v>12</v>
      </c>
      <c r="W24" s="238">
        <v>10</v>
      </c>
      <c r="X24" s="238">
        <v>2</v>
      </c>
      <c r="Y24" s="238">
        <v>4</v>
      </c>
      <c r="Z24" s="238">
        <v>2</v>
      </c>
      <c r="AB24" s="238">
        <v>5</v>
      </c>
      <c r="AC24" s="238">
        <v>98</v>
      </c>
      <c r="AD24" s="238" t="s">
        <v>1983</v>
      </c>
      <c r="AF24" s="238" t="s">
        <v>405</v>
      </c>
      <c r="AG24" s="238">
        <v>7</v>
      </c>
      <c r="AH24" s="238">
        <v>1</v>
      </c>
      <c r="AJ24" s="238">
        <v>4</v>
      </c>
      <c r="AK24" s="238">
        <v>21</v>
      </c>
      <c r="AS24" s="238">
        <v>15</v>
      </c>
      <c r="AT24" s="238">
        <v>9</v>
      </c>
      <c r="AU24" s="238">
        <v>65</v>
      </c>
      <c r="AV24" s="238">
        <v>11</v>
      </c>
      <c r="AW24" s="238">
        <v>21</v>
      </c>
      <c r="AX24" s="238">
        <v>2</v>
      </c>
      <c r="AY24" s="238">
        <v>2</v>
      </c>
      <c r="AZ24" s="238">
        <v>4</v>
      </c>
      <c r="BA24" s="238">
        <v>21</v>
      </c>
      <c r="BB24" s="238">
        <v>17</v>
      </c>
      <c r="BC24" s="238" t="s">
        <v>363</v>
      </c>
      <c r="BD24" s="238">
        <v>5</v>
      </c>
      <c r="BE24" s="238">
        <v>71</v>
      </c>
      <c r="BI24" s="238">
        <v>15</v>
      </c>
      <c r="BJ24" s="238">
        <v>9</v>
      </c>
      <c r="BK24" s="238">
        <v>65</v>
      </c>
      <c r="BL24" s="238">
        <v>11</v>
      </c>
      <c r="BM24" s="238">
        <v>21</v>
      </c>
      <c r="CT24" s="238">
        <v>450016.94183388399</v>
      </c>
      <c r="CU24" s="238">
        <v>4959974.5237490498</v>
      </c>
      <c r="CV24" s="238">
        <v>44.791420950000003</v>
      </c>
      <c r="CW24" s="238">
        <v>-93.631891159999995</v>
      </c>
      <c r="CX24" s="238" t="s">
        <v>359</v>
      </c>
      <c r="CY24" s="238" t="s">
        <v>1984</v>
      </c>
    </row>
    <row r="25" spans="1:103" x14ac:dyDescent="0.25">
      <c r="A25" s="238">
        <v>755930</v>
      </c>
      <c r="B25" s="238">
        <v>2</v>
      </c>
      <c r="C25" s="238">
        <v>212</v>
      </c>
      <c r="D25" s="238">
        <v>146.60499999999999</v>
      </c>
      <c r="E25" s="238">
        <v>10</v>
      </c>
      <c r="F25" s="238" t="s">
        <v>1957</v>
      </c>
      <c r="H25" s="238" t="s">
        <v>354</v>
      </c>
      <c r="I25" s="238">
        <v>25</v>
      </c>
      <c r="K25" s="238">
        <v>19512655</v>
      </c>
      <c r="M25" s="238">
        <v>10</v>
      </c>
      <c r="N25" s="238">
        <v>20</v>
      </c>
      <c r="O25" s="238">
        <v>2019</v>
      </c>
      <c r="P25" s="238" t="s">
        <v>366</v>
      </c>
      <c r="Q25" s="238">
        <v>5</v>
      </c>
      <c r="R25" s="238" t="s">
        <v>356</v>
      </c>
      <c r="S25" s="238">
        <v>5</v>
      </c>
      <c r="T25" s="238">
        <v>0</v>
      </c>
      <c r="U25" s="238">
        <v>1</v>
      </c>
      <c r="W25" s="238">
        <v>55</v>
      </c>
      <c r="X25" s="238">
        <v>2</v>
      </c>
      <c r="Y25" s="238">
        <v>4</v>
      </c>
      <c r="Z25" s="238">
        <v>1</v>
      </c>
      <c r="AB25" s="238">
        <v>1</v>
      </c>
      <c r="AC25" s="238">
        <v>3</v>
      </c>
      <c r="AD25" s="238" t="s">
        <v>357</v>
      </c>
      <c r="AF25" s="238" t="s">
        <v>405</v>
      </c>
      <c r="AG25" s="238">
        <v>3</v>
      </c>
      <c r="AH25" s="238">
        <v>2</v>
      </c>
      <c r="AI25" s="238">
        <v>3</v>
      </c>
      <c r="AJ25" s="238">
        <v>4</v>
      </c>
      <c r="AK25" s="238">
        <v>21</v>
      </c>
      <c r="AL25" s="238">
        <v>19</v>
      </c>
      <c r="AM25" s="238" t="s">
        <v>354</v>
      </c>
      <c r="AN25" s="238">
        <v>9</v>
      </c>
      <c r="AO25" s="238">
        <v>62</v>
      </c>
      <c r="AP25" s="238">
        <v>70</v>
      </c>
      <c r="AS25" s="238">
        <v>15</v>
      </c>
      <c r="AT25" s="238">
        <v>9</v>
      </c>
      <c r="AU25" s="238">
        <v>65</v>
      </c>
      <c r="AV25" s="238">
        <v>11</v>
      </c>
      <c r="AW25" s="238">
        <v>21</v>
      </c>
      <c r="CT25" s="238">
        <v>450016.94183388399</v>
      </c>
      <c r="CU25" s="238">
        <v>4960042.2572178496</v>
      </c>
      <c r="CV25" s="238">
        <v>44.792030670000003</v>
      </c>
      <c r="CW25" s="238">
        <v>-93.631897820000006</v>
      </c>
      <c r="CX25" s="238" t="s">
        <v>359</v>
      </c>
      <c r="CY25" s="238" t="s">
        <v>1985</v>
      </c>
    </row>
    <row r="26" spans="1:103" x14ac:dyDescent="0.25">
      <c r="A26" s="238">
        <v>664148</v>
      </c>
      <c r="B26" s="238">
        <v>2</v>
      </c>
      <c r="C26" s="238">
        <v>212</v>
      </c>
      <c r="D26" s="238">
        <v>146.65700000000001</v>
      </c>
      <c r="E26" s="238">
        <v>10</v>
      </c>
      <c r="F26" s="238" t="s">
        <v>1957</v>
      </c>
      <c r="H26" s="238" t="s">
        <v>354</v>
      </c>
      <c r="I26" s="238">
        <v>25</v>
      </c>
      <c r="K26" s="238">
        <v>18514061</v>
      </c>
      <c r="M26" s="238">
        <v>11</v>
      </c>
      <c r="N26" s="238">
        <v>28</v>
      </c>
      <c r="O26" s="238">
        <v>2018</v>
      </c>
      <c r="P26" s="238" t="s">
        <v>355</v>
      </c>
      <c r="Q26" s="238">
        <v>13</v>
      </c>
      <c r="R26" s="238" t="s">
        <v>356</v>
      </c>
      <c r="S26" s="238">
        <v>5</v>
      </c>
      <c r="T26" s="238">
        <v>0</v>
      </c>
      <c r="U26" s="238">
        <v>1</v>
      </c>
      <c r="W26" s="238">
        <v>55</v>
      </c>
      <c r="X26" s="238">
        <v>2</v>
      </c>
      <c r="Y26" s="238">
        <v>1</v>
      </c>
      <c r="Z26" s="238">
        <v>2</v>
      </c>
      <c r="AA26" s="238">
        <v>4</v>
      </c>
      <c r="AB26" s="238">
        <v>3</v>
      </c>
      <c r="AC26" s="238">
        <v>98</v>
      </c>
      <c r="AD26" s="238" t="s">
        <v>357</v>
      </c>
      <c r="AF26" s="238" t="s">
        <v>405</v>
      </c>
      <c r="AG26" s="238">
        <v>3</v>
      </c>
      <c r="AH26" s="238">
        <v>2</v>
      </c>
      <c r="AI26" s="238">
        <v>3</v>
      </c>
      <c r="AJ26" s="238">
        <v>4</v>
      </c>
      <c r="AK26" s="238">
        <v>21</v>
      </c>
      <c r="AL26" s="238">
        <v>44</v>
      </c>
      <c r="AM26" s="238" t="s">
        <v>354</v>
      </c>
      <c r="AN26" s="238">
        <v>5</v>
      </c>
      <c r="AO26" s="238">
        <v>71</v>
      </c>
      <c r="AS26" s="238">
        <v>15</v>
      </c>
      <c r="AT26" s="238">
        <v>9</v>
      </c>
      <c r="AU26" s="238">
        <v>65</v>
      </c>
      <c r="AV26" s="238">
        <v>11</v>
      </c>
      <c r="AW26" s="238">
        <v>21</v>
      </c>
      <c r="CT26" s="238">
        <v>450016.94183388399</v>
      </c>
      <c r="CU26" s="238">
        <v>4960126.9240538497</v>
      </c>
      <c r="CV26" s="238">
        <v>44.792792820000003</v>
      </c>
      <c r="CW26" s="238">
        <v>-93.631906130000004</v>
      </c>
      <c r="CX26" s="238" t="s">
        <v>359</v>
      </c>
      <c r="CY26" s="238" t="s">
        <v>1986</v>
      </c>
    </row>
    <row r="27" spans="1:103" x14ac:dyDescent="0.25">
      <c r="A27" s="238">
        <v>10856725</v>
      </c>
      <c r="B27" s="238">
        <v>2</v>
      </c>
      <c r="C27" s="238">
        <v>212</v>
      </c>
      <c r="D27" s="238">
        <v>146.767</v>
      </c>
      <c r="E27" s="238">
        <v>10</v>
      </c>
      <c r="F27" s="238" t="s">
        <v>1957</v>
      </c>
      <c r="H27" s="238" t="s">
        <v>354</v>
      </c>
      <c r="I27" s="238">
        <v>25</v>
      </c>
      <c r="K27" s="238">
        <v>13012455</v>
      </c>
      <c r="L27" s="238">
        <v>133640465</v>
      </c>
      <c r="M27" s="238">
        <v>12</v>
      </c>
      <c r="N27" s="238">
        <v>30</v>
      </c>
      <c r="O27" s="238">
        <v>2013</v>
      </c>
      <c r="P27" s="238" t="s">
        <v>361</v>
      </c>
      <c r="Q27" s="238">
        <v>22</v>
      </c>
      <c r="R27" s="238" t="s">
        <v>356</v>
      </c>
      <c r="S27" s="238">
        <v>4</v>
      </c>
      <c r="T27" s="238">
        <v>0</v>
      </c>
      <c r="U27" s="238">
        <v>1</v>
      </c>
      <c r="V27" s="238">
        <v>4</v>
      </c>
      <c r="W27" s="238">
        <v>83</v>
      </c>
      <c r="X27" s="238">
        <v>2</v>
      </c>
      <c r="Y27" s="238">
        <v>4</v>
      </c>
      <c r="Z27" s="238">
        <v>2</v>
      </c>
      <c r="AA27" s="238">
        <v>90</v>
      </c>
      <c r="AB27" s="238">
        <v>5</v>
      </c>
      <c r="AC27" s="238">
        <v>98</v>
      </c>
      <c r="AD27" s="238">
        <v>212</v>
      </c>
      <c r="AE27" s="238">
        <v>140</v>
      </c>
      <c r="AF27" s="238" t="s">
        <v>358</v>
      </c>
      <c r="AG27" s="238">
        <v>3</v>
      </c>
      <c r="AH27" s="238">
        <v>2</v>
      </c>
      <c r="AI27" s="238">
        <v>2</v>
      </c>
      <c r="AJ27" s="238">
        <v>4</v>
      </c>
      <c r="AK27" s="238">
        <v>21</v>
      </c>
      <c r="AL27" s="238">
        <v>18</v>
      </c>
      <c r="AM27" s="238" t="s">
        <v>363</v>
      </c>
      <c r="AN27" s="238">
        <v>5</v>
      </c>
      <c r="AO27" s="238">
        <v>3</v>
      </c>
      <c r="AS27" s="238">
        <v>1</v>
      </c>
      <c r="AT27" s="238">
        <v>90</v>
      </c>
      <c r="AU27" s="238">
        <v>65</v>
      </c>
      <c r="AV27" s="238">
        <v>11</v>
      </c>
      <c r="AW27" s="238">
        <v>21</v>
      </c>
      <c r="CT27" s="238">
        <v>450038</v>
      </c>
      <c r="CU27" s="238">
        <v>4960259</v>
      </c>
      <c r="CV27" s="238">
        <v>44.793985499999998</v>
      </c>
      <c r="CW27" s="238">
        <v>-93.631650500000006</v>
      </c>
      <c r="CX27" s="238" t="s">
        <v>359</v>
      </c>
      <c r="CY27" s="238" t="s">
        <v>1987</v>
      </c>
    </row>
    <row r="28" spans="1:103" x14ac:dyDescent="0.25">
      <c r="A28" s="238">
        <v>798903</v>
      </c>
      <c r="B28" s="238">
        <v>2</v>
      </c>
      <c r="C28" s="238">
        <v>212</v>
      </c>
      <c r="D28" s="238">
        <v>146.77500000000001</v>
      </c>
      <c r="E28" s="238">
        <v>10</v>
      </c>
      <c r="F28" s="238" t="s">
        <v>1957</v>
      </c>
      <c r="H28" s="238" t="s">
        <v>354</v>
      </c>
      <c r="I28" s="238">
        <v>25</v>
      </c>
      <c r="K28" s="238">
        <v>20004801</v>
      </c>
      <c r="L28" s="238">
        <v>200490256</v>
      </c>
      <c r="M28" s="238">
        <v>2</v>
      </c>
      <c r="N28" s="238">
        <v>18</v>
      </c>
      <c r="O28" s="238">
        <v>2020</v>
      </c>
      <c r="P28" s="238" t="s">
        <v>368</v>
      </c>
      <c r="Q28" s="238">
        <v>1</v>
      </c>
      <c r="R28" s="238" t="s">
        <v>356</v>
      </c>
      <c r="S28" s="238">
        <v>5</v>
      </c>
      <c r="T28" s="238">
        <v>0</v>
      </c>
      <c r="U28" s="238">
        <v>1</v>
      </c>
      <c r="W28" s="238">
        <v>55</v>
      </c>
      <c r="X28" s="238">
        <v>2</v>
      </c>
      <c r="Y28" s="238">
        <v>6</v>
      </c>
      <c r="Z28" s="238">
        <v>7</v>
      </c>
      <c r="AA28" s="238">
        <v>4</v>
      </c>
      <c r="AB28" s="238">
        <v>5</v>
      </c>
      <c r="AC28" s="238">
        <v>98</v>
      </c>
      <c r="AD28" s="238" t="s">
        <v>357</v>
      </c>
      <c r="AF28" s="238" t="s">
        <v>405</v>
      </c>
      <c r="AG28" s="238">
        <v>3</v>
      </c>
      <c r="AH28" s="238">
        <v>2</v>
      </c>
      <c r="AI28" s="238">
        <v>2</v>
      </c>
      <c r="AJ28" s="238">
        <v>4</v>
      </c>
      <c r="AK28" s="238">
        <v>21</v>
      </c>
      <c r="AL28" s="238">
        <v>21</v>
      </c>
      <c r="AM28" s="238" t="s">
        <v>363</v>
      </c>
      <c r="AN28" s="238">
        <v>5</v>
      </c>
      <c r="AO28" s="238">
        <v>75</v>
      </c>
      <c r="AS28" s="238">
        <v>15</v>
      </c>
      <c r="AT28" s="238">
        <v>9</v>
      </c>
      <c r="AU28" s="238">
        <v>65</v>
      </c>
      <c r="AV28" s="238">
        <v>11</v>
      </c>
      <c r="AW28" s="238">
        <v>21</v>
      </c>
      <c r="CT28" s="238">
        <v>450017.205281089</v>
      </c>
      <c r="CU28" s="238">
        <v>4960315.8396104705</v>
      </c>
      <c r="CV28" s="238">
        <v>44.7944934</v>
      </c>
      <c r="CW28" s="238">
        <v>-93.631921360000007</v>
      </c>
      <c r="CX28" s="238" t="s">
        <v>359</v>
      </c>
      <c r="CY28" s="238" t="s">
        <v>1988</v>
      </c>
    </row>
    <row r="29" spans="1:103" x14ac:dyDescent="0.25">
      <c r="A29" s="238">
        <v>10854459</v>
      </c>
      <c r="B29" s="238">
        <v>2</v>
      </c>
      <c r="C29" s="238">
        <v>212</v>
      </c>
      <c r="D29" s="238">
        <v>146.875</v>
      </c>
      <c r="E29" s="238">
        <v>10</v>
      </c>
      <c r="F29" s="238" t="s">
        <v>1957</v>
      </c>
      <c r="H29" s="238" t="s">
        <v>354</v>
      </c>
      <c r="I29" s="238">
        <v>25</v>
      </c>
      <c r="K29" s="238">
        <v>13509391</v>
      </c>
      <c r="L29" s="238">
        <v>132770196</v>
      </c>
      <c r="M29" s="238">
        <v>9</v>
      </c>
      <c r="N29" s="238">
        <v>14</v>
      </c>
      <c r="O29" s="238">
        <v>2013</v>
      </c>
      <c r="P29" s="238" t="s">
        <v>364</v>
      </c>
      <c r="Q29" s="238">
        <v>19</v>
      </c>
      <c r="R29" s="238" t="s">
        <v>356</v>
      </c>
      <c r="S29" s="238">
        <v>5</v>
      </c>
      <c r="T29" s="238">
        <v>0</v>
      </c>
      <c r="U29" s="238">
        <v>1</v>
      </c>
      <c r="V29" s="238">
        <v>90</v>
      </c>
      <c r="W29" s="238">
        <v>54</v>
      </c>
      <c r="X29" s="238">
        <v>2</v>
      </c>
      <c r="Y29" s="238">
        <v>4</v>
      </c>
      <c r="Z29" s="238">
        <v>3</v>
      </c>
      <c r="AB29" s="238">
        <v>2</v>
      </c>
      <c r="AC29" s="238">
        <v>98</v>
      </c>
      <c r="AD29" s="238" t="s">
        <v>376</v>
      </c>
      <c r="AE29" s="238" t="s">
        <v>1042</v>
      </c>
      <c r="AF29" s="238" t="s">
        <v>358</v>
      </c>
      <c r="AG29" s="238">
        <v>3</v>
      </c>
      <c r="AH29" s="238">
        <v>2</v>
      </c>
      <c r="AI29" s="238">
        <v>2</v>
      </c>
      <c r="AJ29" s="238">
        <v>4</v>
      </c>
      <c r="AK29" s="238">
        <v>21</v>
      </c>
      <c r="AL29" s="238">
        <v>51</v>
      </c>
      <c r="AM29" s="238" t="s">
        <v>363</v>
      </c>
      <c r="AN29" s="238">
        <v>5</v>
      </c>
      <c r="AO29" s="238">
        <v>15</v>
      </c>
      <c r="AS29" s="238">
        <v>1</v>
      </c>
      <c r="AT29" s="238">
        <v>98</v>
      </c>
      <c r="AU29" s="238">
        <v>65</v>
      </c>
      <c r="AV29" s="238">
        <v>10</v>
      </c>
      <c r="AW29" s="238">
        <v>21</v>
      </c>
      <c r="CT29" s="238">
        <v>450042</v>
      </c>
      <c r="CU29" s="238">
        <v>4960433</v>
      </c>
      <c r="CV29" s="238">
        <v>44.7955501</v>
      </c>
      <c r="CW29" s="238">
        <v>-93.631616600000001</v>
      </c>
      <c r="CX29" s="238" t="s">
        <v>359</v>
      </c>
      <c r="CY29" s="238" t="s">
        <v>1989</v>
      </c>
    </row>
    <row r="30" spans="1:103" x14ac:dyDescent="0.25">
      <c r="A30" s="238">
        <v>512155</v>
      </c>
      <c r="B30" s="238">
        <v>2</v>
      </c>
      <c r="C30" s="238">
        <v>212</v>
      </c>
      <c r="D30" s="238">
        <v>147.03700000000001</v>
      </c>
      <c r="E30" s="238">
        <v>10</v>
      </c>
      <c r="F30" s="238" t="s">
        <v>1957</v>
      </c>
      <c r="H30" s="238" t="s">
        <v>354</v>
      </c>
      <c r="I30" s="238">
        <v>25</v>
      </c>
      <c r="K30" s="238">
        <v>17011066</v>
      </c>
      <c r="M30" s="238">
        <v>10</v>
      </c>
      <c r="N30" s="238">
        <v>27</v>
      </c>
      <c r="O30" s="238">
        <v>2017</v>
      </c>
      <c r="P30" s="238" t="s">
        <v>362</v>
      </c>
      <c r="Q30" s="238">
        <v>22</v>
      </c>
      <c r="R30" s="238" t="s">
        <v>356</v>
      </c>
      <c r="S30" s="238">
        <v>4</v>
      </c>
      <c r="T30" s="238">
        <v>0</v>
      </c>
      <c r="U30" s="238">
        <v>1</v>
      </c>
      <c r="W30" s="238">
        <v>55</v>
      </c>
      <c r="X30" s="238">
        <v>2</v>
      </c>
      <c r="Y30" s="238">
        <v>6</v>
      </c>
      <c r="Z30" s="238">
        <v>4</v>
      </c>
      <c r="AA30" s="238">
        <v>5</v>
      </c>
      <c r="AB30" s="238">
        <v>5</v>
      </c>
      <c r="AC30" s="238">
        <v>98</v>
      </c>
      <c r="AD30" s="238" t="s">
        <v>357</v>
      </c>
      <c r="AF30" s="238" t="s">
        <v>405</v>
      </c>
      <c r="AG30" s="238">
        <v>3</v>
      </c>
      <c r="AH30" s="238">
        <v>2</v>
      </c>
      <c r="AI30" s="238">
        <v>4</v>
      </c>
      <c r="AJ30" s="238">
        <v>4</v>
      </c>
      <c r="AK30" s="238">
        <v>21</v>
      </c>
      <c r="AL30" s="238">
        <v>16</v>
      </c>
      <c r="AM30" s="238" t="s">
        <v>363</v>
      </c>
      <c r="AN30" s="238">
        <v>5</v>
      </c>
      <c r="AO30" s="238">
        <v>72</v>
      </c>
      <c r="AS30" s="238">
        <v>15</v>
      </c>
      <c r="AT30" s="238">
        <v>9</v>
      </c>
      <c r="AU30" s="238">
        <v>65</v>
      </c>
      <c r="AV30" s="238">
        <v>12</v>
      </c>
      <c r="AW30" s="238">
        <v>21</v>
      </c>
      <c r="CT30" s="238">
        <v>450053.39759584301</v>
      </c>
      <c r="CU30" s="238">
        <v>4960699.3522715596</v>
      </c>
      <c r="CV30" s="238">
        <v>44.79794819</v>
      </c>
      <c r="CW30" s="238">
        <v>-93.631501470000003</v>
      </c>
      <c r="CX30" s="238" t="s">
        <v>359</v>
      </c>
      <c r="CY30" s="238" t="s">
        <v>1990</v>
      </c>
    </row>
    <row r="31" spans="1:103" x14ac:dyDescent="0.25">
      <c r="A31" s="238">
        <v>10848132</v>
      </c>
      <c r="B31" s="238">
        <v>2</v>
      </c>
      <c r="C31" s="238">
        <v>212</v>
      </c>
      <c r="D31" s="238">
        <v>147.03800000000001</v>
      </c>
      <c r="E31" s="238">
        <v>10</v>
      </c>
      <c r="F31" s="238" t="s">
        <v>1957</v>
      </c>
      <c r="H31" s="238" t="s">
        <v>354</v>
      </c>
      <c r="I31" s="238">
        <v>25</v>
      </c>
      <c r="K31" s="238">
        <v>13500826</v>
      </c>
      <c r="L31" s="238">
        <v>130280308</v>
      </c>
      <c r="M31" s="238">
        <v>1</v>
      </c>
      <c r="N31" s="238">
        <v>23</v>
      </c>
      <c r="O31" s="238">
        <v>2013</v>
      </c>
      <c r="P31" s="238" t="s">
        <v>355</v>
      </c>
      <c r="Q31" s="238">
        <v>8</v>
      </c>
      <c r="R31" s="238" t="s">
        <v>369</v>
      </c>
      <c r="S31" s="238">
        <v>5</v>
      </c>
      <c r="T31" s="238">
        <v>0</v>
      </c>
      <c r="U31" s="238">
        <v>1</v>
      </c>
      <c r="V31" s="238">
        <v>7</v>
      </c>
      <c r="W31" s="238">
        <v>26</v>
      </c>
      <c r="X31" s="238">
        <v>2</v>
      </c>
      <c r="Y31" s="238">
        <v>1</v>
      </c>
      <c r="Z31" s="238">
        <v>2</v>
      </c>
      <c r="AB31" s="238">
        <v>5</v>
      </c>
      <c r="AC31" s="238">
        <v>98</v>
      </c>
      <c r="AD31" s="238" t="s">
        <v>376</v>
      </c>
      <c r="AE31" s="238" t="s">
        <v>1991</v>
      </c>
      <c r="AF31" s="238" t="s">
        <v>358</v>
      </c>
      <c r="AG31" s="238">
        <v>3</v>
      </c>
      <c r="AH31" s="238">
        <v>2</v>
      </c>
      <c r="AI31" s="238">
        <v>4</v>
      </c>
      <c r="AJ31" s="238">
        <v>3</v>
      </c>
      <c r="AK31" s="238">
        <v>21</v>
      </c>
      <c r="AL31" s="238">
        <v>51</v>
      </c>
      <c r="AM31" s="238" t="s">
        <v>354</v>
      </c>
      <c r="AN31" s="238">
        <v>5</v>
      </c>
      <c r="AS31" s="238">
        <v>1</v>
      </c>
      <c r="AT31" s="238">
        <v>98</v>
      </c>
      <c r="AU31" s="238">
        <v>65</v>
      </c>
      <c r="AV31" s="238">
        <v>11</v>
      </c>
      <c r="AW31" s="238">
        <v>21</v>
      </c>
      <c r="CT31" s="238">
        <v>450088</v>
      </c>
      <c r="CU31" s="238">
        <v>4960692</v>
      </c>
      <c r="CV31" s="238">
        <v>44.797886699999999</v>
      </c>
      <c r="CW31" s="238">
        <v>-93.631059300000004</v>
      </c>
      <c r="CX31" s="238" t="s">
        <v>359</v>
      </c>
      <c r="CY31" s="238" t="s">
        <v>1992</v>
      </c>
    </row>
    <row r="32" spans="1:103" x14ac:dyDescent="0.25">
      <c r="A32" s="238">
        <v>10855441</v>
      </c>
      <c r="B32" s="238">
        <v>2</v>
      </c>
      <c r="C32" s="238">
        <v>212</v>
      </c>
      <c r="D32" s="238">
        <v>147.05500000000001</v>
      </c>
      <c r="E32" s="238">
        <v>10</v>
      </c>
      <c r="F32" s="238" t="s">
        <v>1957</v>
      </c>
      <c r="H32" s="238" t="s">
        <v>354</v>
      </c>
      <c r="I32" s="238">
        <v>25</v>
      </c>
      <c r="K32" s="238">
        <v>13034921</v>
      </c>
      <c r="L32" s="238">
        <v>133250012</v>
      </c>
      <c r="M32" s="238">
        <v>11</v>
      </c>
      <c r="N32" s="238">
        <v>20</v>
      </c>
      <c r="O32" s="238">
        <v>2013</v>
      </c>
      <c r="P32" s="238" t="s">
        <v>355</v>
      </c>
      <c r="Q32" s="238">
        <v>18</v>
      </c>
      <c r="R32" s="238" t="s">
        <v>356</v>
      </c>
      <c r="S32" s="238">
        <v>5</v>
      </c>
      <c r="T32" s="238">
        <v>0</v>
      </c>
      <c r="U32" s="238">
        <v>1</v>
      </c>
      <c r="V32" s="238">
        <v>98</v>
      </c>
      <c r="W32" s="238">
        <v>16</v>
      </c>
      <c r="X32" s="238">
        <v>2</v>
      </c>
      <c r="Y32" s="238">
        <v>6</v>
      </c>
      <c r="Z32" s="238">
        <v>1</v>
      </c>
      <c r="AA32" s="238">
        <v>1</v>
      </c>
      <c r="AB32" s="238">
        <v>1</v>
      </c>
      <c r="AC32" s="238">
        <v>98</v>
      </c>
      <c r="AD32" s="238" t="s">
        <v>1993</v>
      </c>
      <c r="AE32" s="238" t="s">
        <v>1994</v>
      </c>
      <c r="AF32" s="238" t="s">
        <v>358</v>
      </c>
      <c r="AG32" s="238">
        <v>4</v>
      </c>
      <c r="AH32" s="238">
        <v>2</v>
      </c>
      <c r="AI32" s="238">
        <v>4</v>
      </c>
      <c r="AJ32" s="238">
        <v>4</v>
      </c>
      <c r="AK32" s="238">
        <v>21</v>
      </c>
      <c r="AL32" s="238">
        <v>52</v>
      </c>
      <c r="AM32" s="238" t="s">
        <v>363</v>
      </c>
      <c r="AN32" s="238">
        <v>5</v>
      </c>
      <c r="AO32" s="238">
        <v>1</v>
      </c>
      <c r="AP32" s="238">
        <v>1</v>
      </c>
      <c r="AS32" s="238">
        <v>1</v>
      </c>
      <c r="AT32" s="238">
        <v>98</v>
      </c>
      <c r="AU32" s="238">
        <v>65</v>
      </c>
      <c r="AV32" s="238">
        <v>11</v>
      </c>
      <c r="AW32" s="238">
        <v>21</v>
      </c>
      <c r="CT32" s="238">
        <v>450096</v>
      </c>
      <c r="CU32" s="238">
        <v>4960717</v>
      </c>
      <c r="CV32" s="238">
        <v>44.798113999999998</v>
      </c>
      <c r="CW32" s="238">
        <v>-93.630962600000004</v>
      </c>
      <c r="CX32" s="238" t="s">
        <v>359</v>
      </c>
      <c r="CY32" s="238" t="s">
        <v>1995</v>
      </c>
    </row>
    <row r="33" spans="1:103" x14ac:dyDescent="0.25">
      <c r="A33" s="238">
        <v>446210</v>
      </c>
      <c r="B33" s="238">
        <v>2</v>
      </c>
      <c r="C33" s="238">
        <v>212</v>
      </c>
      <c r="D33" s="238">
        <v>147.07499999999999</v>
      </c>
      <c r="E33" s="238">
        <v>10</v>
      </c>
      <c r="F33" s="238" t="s">
        <v>1957</v>
      </c>
      <c r="H33" s="238" t="s">
        <v>354</v>
      </c>
      <c r="I33" s="238">
        <v>25</v>
      </c>
      <c r="K33" s="238">
        <v>17504153</v>
      </c>
      <c r="M33" s="238">
        <v>4</v>
      </c>
      <c r="N33" s="238">
        <v>19</v>
      </c>
      <c r="O33" s="238">
        <v>2017</v>
      </c>
      <c r="P33" s="238" t="s">
        <v>355</v>
      </c>
      <c r="Q33" s="238">
        <v>15</v>
      </c>
      <c r="R33" s="238" t="s">
        <v>369</v>
      </c>
      <c r="S33" s="238">
        <v>5</v>
      </c>
      <c r="T33" s="238">
        <v>0</v>
      </c>
      <c r="U33" s="238">
        <v>1</v>
      </c>
      <c r="V33" s="238">
        <v>90</v>
      </c>
      <c r="W33" s="238">
        <v>10</v>
      </c>
      <c r="X33" s="238">
        <v>2</v>
      </c>
      <c r="Y33" s="238">
        <v>1</v>
      </c>
      <c r="Z33" s="238">
        <v>3</v>
      </c>
      <c r="AB33" s="238">
        <v>1</v>
      </c>
      <c r="AC33" s="238">
        <v>98</v>
      </c>
      <c r="AD33" s="238" t="s">
        <v>357</v>
      </c>
      <c r="AF33" s="238" t="s">
        <v>358</v>
      </c>
      <c r="AG33" s="238">
        <v>4</v>
      </c>
      <c r="AH33" s="238">
        <v>2</v>
      </c>
      <c r="AI33" s="238">
        <v>3</v>
      </c>
      <c r="AJ33" s="238">
        <v>3</v>
      </c>
      <c r="AK33" s="238">
        <v>21</v>
      </c>
      <c r="AL33" s="238">
        <v>19</v>
      </c>
      <c r="AM33" s="238" t="s">
        <v>354</v>
      </c>
      <c r="AN33" s="238">
        <v>5</v>
      </c>
      <c r="AO33" s="238">
        <v>75</v>
      </c>
      <c r="AS33" s="238">
        <v>15</v>
      </c>
      <c r="AT33" s="238">
        <v>9</v>
      </c>
      <c r="AU33" s="238">
        <v>65</v>
      </c>
      <c r="AV33" s="238">
        <v>13</v>
      </c>
      <c r="AW33" s="238">
        <v>21</v>
      </c>
      <c r="CT33" s="238">
        <v>450110.07535348501</v>
      </c>
      <c r="CU33" s="238">
        <v>4960744.9919566503</v>
      </c>
      <c r="CV33" s="238">
        <v>44.798362990000001</v>
      </c>
      <c r="CW33" s="238">
        <v>-93.630789379999996</v>
      </c>
      <c r="CX33" s="238" t="s">
        <v>359</v>
      </c>
      <c r="CY33" s="238" t="s">
        <v>1996</v>
      </c>
    </row>
    <row r="34" spans="1:103" x14ac:dyDescent="0.25">
      <c r="A34" s="238">
        <v>10698369</v>
      </c>
      <c r="B34" s="238">
        <v>2</v>
      </c>
      <c r="C34" s="238">
        <v>212</v>
      </c>
      <c r="D34" s="238">
        <v>147.11600000000001</v>
      </c>
      <c r="E34" s="238">
        <v>10</v>
      </c>
      <c r="F34" s="238" t="s">
        <v>1957</v>
      </c>
      <c r="H34" s="238" t="s">
        <v>354</v>
      </c>
      <c r="I34" s="238">
        <v>25</v>
      </c>
      <c r="K34" s="238">
        <v>11501995</v>
      </c>
      <c r="L34" s="238">
        <v>110460302</v>
      </c>
      <c r="M34" s="238">
        <v>2</v>
      </c>
      <c r="N34" s="238">
        <v>9</v>
      </c>
      <c r="O34" s="238">
        <v>2011</v>
      </c>
      <c r="P34" s="238" t="s">
        <v>355</v>
      </c>
      <c r="Q34" s="238">
        <v>14</v>
      </c>
      <c r="R34" s="238" t="s">
        <v>369</v>
      </c>
      <c r="S34" s="238">
        <v>3</v>
      </c>
      <c r="T34" s="238">
        <v>0</v>
      </c>
      <c r="U34" s="238">
        <v>1</v>
      </c>
      <c r="V34" s="238">
        <v>4</v>
      </c>
      <c r="W34" s="238">
        <v>83</v>
      </c>
      <c r="X34" s="238">
        <v>2</v>
      </c>
      <c r="Y34" s="238">
        <v>1</v>
      </c>
      <c r="Z34" s="238">
        <v>1</v>
      </c>
      <c r="AB34" s="238">
        <v>1</v>
      </c>
      <c r="AC34" s="238">
        <v>98</v>
      </c>
      <c r="AD34" s="238">
        <v>212</v>
      </c>
      <c r="AE34" s="238" t="s">
        <v>1997</v>
      </c>
      <c r="AF34" s="238" t="s">
        <v>358</v>
      </c>
      <c r="AG34" s="238">
        <v>3</v>
      </c>
      <c r="AH34" s="238">
        <v>2</v>
      </c>
      <c r="AI34" s="238">
        <v>3</v>
      </c>
      <c r="AJ34" s="238">
        <v>3</v>
      </c>
      <c r="AK34" s="238">
        <v>21</v>
      </c>
      <c r="AL34" s="238">
        <v>71</v>
      </c>
      <c r="AM34" s="238" t="s">
        <v>354</v>
      </c>
      <c r="AN34" s="238">
        <v>5</v>
      </c>
      <c r="AO34" s="238">
        <v>15</v>
      </c>
      <c r="AS34" s="238">
        <v>1</v>
      </c>
      <c r="AT34" s="238">
        <v>98</v>
      </c>
      <c r="AU34" s="238">
        <v>65</v>
      </c>
      <c r="AV34" s="238">
        <v>10</v>
      </c>
      <c r="AW34" s="238">
        <v>21</v>
      </c>
      <c r="CT34" s="238">
        <v>450130</v>
      </c>
      <c r="CU34" s="238">
        <v>4960809</v>
      </c>
      <c r="CV34" s="238">
        <v>44.798941800000001</v>
      </c>
      <c r="CW34" s="238">
        <v>-93.630543299999999</v>
      </c>
      <c r="CX34" s="238" t="s">
        <v>359</v>
      </c>
      <c r="CY34" s="238" t="s">
        <v>1998</v>
      </c>
    </row>
    <row r="35" spans="1:103" x14ac:dyDescent="0.25">
      <c r="A35" s="238">
        <v>692581</v>
      </c>
      <c r="B35" s="238">
        <v>2</v>
      </c>
      <c r="C35" s="238">
        <v>212</v>
      </c>
      <c r="D35" s="238">
        <v>147.22900000000001</v>
      </c>
      <c r="E35" s="238">
        <v>10</v>
      </c>
      <c r="F35" s="238" t="s">
        <v>1957</v>
      </c>
      <c r="H35" s="238" t="s">
        <v>354</v>
      </c>
      <c r="I35" s="238">
        <v>25</v>
      </c>
      <c r="K35" s="238">
        <v>19503274</v>
      </c>
      <c r="M35" s="238">
        <v>2</v>
      </c>
      <c r="N35" s="238">
        <v>27</v>
      </c>
      <c r="O35" s="238">
        <v>2019</v>
      </c>
      <c r="P35" s="238" t="s">
        <v>355</v>
      </c>
      <c r="Q35" s="238">
        <v>8</v>
      </c>
      <c r="R35" s="238" t="s">
        <v>369</v>
      </c>
      <c r="S35" s="238">
        <v>5</v>
      </c>
      <c r="T35" s="238">
        <v>0</v>
      </c>
      <c r="U35" s="238">
        <v>1</v>
      </c>
      <c r="W35" s="238">
        <v>83</v>
      </c>
      <c r="X35" s="238">
        <v>2</v>
      </c>
      <c r="Y35" s="238">
        <v>1</v>
      </c>
      <c r="Z35" s="238">
        <v>2</v>
      </c>
      <c r="AB35" s="238">
        <v>5</v>
      </c>
      <c r="AC35" s="238">
        <v>98</v>
      </c>
      <c r="AD35" s="238" t="s">
        <v>357</v>
      </c>
      <c r="AF35" s="238" t="s">
        <v>405</v>
      </c>
      <c r="AG35" s="238">
        <v>3</v>
      </c>
      <c r="AH35" s="238">
        <v>2</v>
      </c>
      <c r="AI35" s="238">
        <v>2</v>
      </c>
      <c r="AJ35" s="238">
        <v>3</v>
      </c>
      <c r="AK35" s="238">
        <v>21</v>
      </c>
      <c r="AL35" s="238">
        <v>54</v>
      </c>
      <c r="AM35" s="238" t="s">
        <v>354</v>
      </c>
      <c r="AN35" s="238">
        <v>5</v>
      </c>
      <c r="AO35" s="238">
        <v>71</v>
      </c>
      <c r="AS35" s="238">
        <v>15</v>
      </c>
      <c r="AT35" s="238">
        <v>9</v>
      </c>
      <c r="AU35" s="238">
        <v>65</v>
      </c>
      <c r="AV35" s="238">
        <v>13</v>
      </c>
      <c r="AW35" s="238">
        <v>21</v>
      </c>
      <c r="CT35" s="238">
        <v>450211.67555668502</v>
      </c>
      <c r="CU35" s="238">
        <v>4961007.4591482496</v>
      </c>
      <c r="CV35" s="238">
        <v>44.80073273</v>
      </c>
      <c r="CW35" s="238">
        <v>-93.629530560000006</v>
      </c>
      <c r="CX35" s="238" t="s">
        <v>359</v>
      </c>
      <c r="CY35" s="238" t="s">
        <v>1999</v>
      </c>
    </row>
    <row r="36" spans="1:103" x14ac:dyDescent="0.25">
      <c r="A36" s="238">
        <v>10775096</v>
      </c>
      <c r="B36" s="238">
        <v>2</v>
      </c>
      <c r="C36" s="238">
        <v>212</v>
      </c>
      <c r="D36" s="238">
        <v>147.238</v>
      </c>
      <c r="E36" s="238">
        <v>10</v>
      </c>
      <c r="F36" s="238" t="s">
        <v>1957</v>
      </c>
      <c r="H36" s="238" t="s">
        <v>354</v>
      </c>
      <c r="I36" s="238">
        <v>25</v>
      </c>
      <c r="K36" s="238">
        <v>12501624</v>
      </c>
      <c r="L36" s="238">
        <v>120450296</v>
      </c>
      <c r="M36" s="238">
        <v>2</v>
      </c>
      <c r="N36" s="238">
        <v>13</v>
      </c>
      <c r="O36" s="238">
        <v>2012</v>
      </c>
      <c r="P36" s="238" t="s">
        <v>361</v>
      </c>
      <c r="Q36" s="238">
        <v>19</v>
      </c>
      <c r="S36" s="238">
        <v>5</v>
      </c>
      <c r="T36" s="238">
        <v>0</v>
      </c>
      <c r="U36" s="238">
        <v>1</v>
      </c>
      <c r="V36" s="238">
        <v>7</v>
      </c>
      <c r="W36" s="238">
        <v>54</v>
      </c>
      <c r="X36" s="238">
        <v>2</v>
      </c>
      <c r="Y36" s="238">
        <v>6</v>
      </c>
      <c r="Z36" s="238">
        <v>2</v>
      </c>
      <c r="AA36" s="238">
        <v>4</v>
      </c>
      <c r="AB36" s="238">
        <v>3</v>
      </c>
      <c r="AC36" s="238">
        <v>98</v>
      </c>
      <c r="AD36" s="238" t="s">
        <v>376</v>
      </c>
      <c r="AE36" s="238" t="s">
        <v>2000</v>
      </c>
      <c r="AF36" s="238" t="s">
        <v>358</v>
      </c>
      <c r="AG36" s="238">
        <v>3</v>
      </c>
      <c r="AH36" s="238">
        <v>2</v>
      </c>
      <c r="AI36" s="238">
        <v>3</v>
      </c>
      <c r="AJ36" s="238">
        <v>6</v>
      </c>
      <c r="AK36" s="238">
        <v>21</v>
      </c>
      <c r="AL36" s="238">
        <v>48</v>
      </c>
      <c r="AM36" s="238" t="s">
        <v>354</v>
      </c>
      <c r="AN36" s="238">
        <v>5</v>
      </c>
      <c r="AO36" s="238">
        <v>3</v>
      </c>
      <c r="AS36" s="238">
        <v>1</v>
      </c>
      <c r="AT36" s="238">
        <v>98</v>
      </c>
      <c r="AU36" s="238">
        <v>65</v>
      </c>
      <c r="AV36" s="238">
        <v>10</v>
      </c>
      <c r="AW36" s="238">
        <v>21</v>
      </c>
      <c r="CT36" s="238">
        <v>450220</v>
      </c>
      <c r="CU36" s="238">
        <v>4960984</v>
      </c>
      <c r="CV36" s="238">
        <v>44.8005201</v>
      </c>
      <c r="CW36" s="238">
        <v>-93.629422199999993</v>
      </c>
      <c r="CX36" s="238" t="s">
        <v>359</v>
      </c>
      <c r="CY36" s="238" t="s">
        <v>2001</v>
      </c>
    </row>
    <row r="37" spans="1:103" x14ac:dyDescent="0.25">
      <c r="A37" s="238">
        <v>10855112</v>
      </c>
      <c r="B37" s="238">
        <v>2</v>
      </c>
      <c r="C37" s="238">
        <v>212</v>
      </c>
      <c r="D37" s="238">
        <v>147.24799999999999</v>
      </c>
      <c r="E37" s="238">
        <v>10</v>
      </c>
      <c r="F37" s="238" t="s">
        <v>1957</v>
      </c>
      <c r="H37" s="238" t="s">
        <v>354</v>
      </c>
      <c r="I37" s="238">
        <v>25</v>
      </c>
      <c r="K37" s="238">
        <v>13511268</v>
      </c>
      <c r="L37" s="238">
        <v>133100255</v>
      </c>
      <c r="M37" s="238">
        <v>11</v>
      </c>
      <c r="N37" s="238">
        <v>6</v>
      </c>
      <c r="O37" s="238">
        <v>2013</v>
      </c>
      <c r="P37" s="238" t="s">
        <v>355</v>
      </c>
      <c r="Q37" s="238">
        <v>6</v>
      </c>
      <c r="S37" s="238">
        <v>5</v>
      </c>
      <c r="T37" s="238">
        <v>0</v>
      </c>
      <c r="U37" s="238">
        <v>2</v>
      </c>
      <c r="V37" s="238">
        <v>1</v>
      </c>
      <c r="W37" s="238">
        <v>10</v>
      </c>
      <c r="X37" s="238">
        <v>2</v>
      </c>
      <c r="Y37" s="238">
        <v>1</v>
      </c>
      <c r="Z37" s="238">
        <v>2</v>
      </c>
      <c r="AB37" s="238">
        <v>5</v>
      </c>
      <c r="AC37" s="238">
        <v>98</v>
      </c>
      <c r="AD37" s="238" t="s">
        <v>376</v>
      </c>
      <c r="AE37" s="238" t="s">
        <v>1997</v>
      </c>
      <c r="AF37" s="238" t="s">
        <v>358</v>
      </c>
      <c r="AG37" s="238">
        <v>7</v>
      </c>
      <c r="AH37" s="238">
        <v>2</v>
      </c>
      <c r="AI37" s="238">
        <v>4</v>
      </c>
      <c r="AJ37" s="238">
        <v>1</v>
      </c>
      <c r="AK37" s="238">
        <v>21</v>
      </c>
      <c r="AL37" s="238">
        <v>35</v>
      </c>
      <c r="AM37" s="238" t="s">
        <v>363</v>
      </c>
      <c r="AN37" s="238">
        <v>5</v>
      </c>
      <c r="AO37" s="238">
        <v>5</v>
      </c>
      <c r="AS37" s="238">
        <v>1</v>
      </c>
      <c r="AT37" s="238">
        <v>98</v>
      </c>
      <c r="AU37" s="238">
        <v>65</v>
      </c>
      <c r="AV37" s="238">
        <v>11</v>
      </c>
      <c r="AW37" s="238">
        <v>21</v>
      </c>
      <c r="AX37" s="238">
        <v>2</v>
      </c>
      <c r="AY37" s="238">
        <v>4</v>
      </c>
      <c r="AZ37" s="238">
        <v>1</v>
      </c>
      <c r="BA37" s="238">
        <v>21</v>
      </c>
      <c r="BB37" s="238">
        <v>55</v>
      </c>
      <c r="BC37" s="238" t="s">
        <v>354</v>
      </c>
      <c r="BD37" s="238">
        <v>5</v>
      </c>
      <c r="BE37" s="238">
        <v>1</v>
      </c>
      <c r="BI37" s="238">
        <v>1</v>
      </c>
      <c r="BJ37" s="238">
        <v>98</v>
      </c>
      <c r="BK37" s="238">
        <v>65</v>
      </c>
      <c r="BL37" s="238">
        <v>11</v>
      </c>
      <c r="BM37" s="238">
        <v>21</v>
      </c>
      <c r="CT37" s="238">
        <v>450229</v>
      </c>
      <c r="CU37" s="238">
        <v>4960998</v>
      </c>
      <c r="CV37" s="238">
        <v>44.800653099999998</v>
      </c>
      <c r="CW37" s="238">
        <v>-93.629315800000001</v>
      </c>
      <c r="CX37" s="238" t="s">
        <v>359</v>
      </c>
      <c r="CY37" s="238" t="s">
        <v>2002</v>
      </c>
    </row>
    <row r="38" spans="1:103" x14ac:dyDescent="0.25">
      <c r="A38" s="238">
        <v>453347</v>
      </c>
      <c r="B38" s="238">
        <v>2</v>
      </c>
      <c r="C38" s="238">
        <v>212</v>
      </c>
      <c r="D38" s="238">
        <v>147.262</v>
      </c>
      <c r="E38" s="238">
        <v>10</v>
      </c>
      <c r="F38" s="238" t="s">
        <v>1957</v>
      </c>
      <c r="H38" s="238" t="s">
        <v>354</v>
      </c>
      <c r="I38" s="238">
        <v>25</v>
      </c>
      <c r="K38" s="238">
        <v>17505350</v>
      </c>
      <c r="M38" s="238">
        <v>5</v>
      </c>
      <c r="N38" s="238">
        <v>18</v>
      </c>
      <c r="O38" s="238">
        <v>2017</v>
      </c>
      <c r="P38" s="238" t="s">
        <v>384</v>
      </c>
      <c r="Q38" s="238">
        <v>6</v>
      </c>
      <c r="R38" s="238" t="s">
        <v>356</v>
      </c>
      <c r="S38" s="238">
        <v>5</v>
      </c>
      <c r="T38" s="238">
        <v>0</v>
      </c>
      <c r="U38" s="238">
        <v>1</v>
      </c>
      <c r="V38" s="238">
        <v>10</v>
      </c>
      <c r="W38" s="238">
        <v>10</v>
      </c>
      <c r="X38" s="238">
        <v>2</v>
      </c>
      <c r="Y38" s="238">
        <v>1</v>
      </c>
      <c r="Z38" s="238">
        <v>3</v>
      </c>
      <c r="AB38" s="238">
        <v>2</v>
      </c>
      <c r="AC38" s="238">
        <v>98</v>
      </c>
      <c r="AD38" s="238" t="s">
        <v>357</v>
      </c>
      <c r="AF38" s="238" t="s">
        <v>405</v>
      </c>
      <c r="AG38" s="238">
        <v>4</v>
      </c>
      <c r="AH38" s="238">
        <v>2</v>
      </c>
      <c r="AI38" s="238">
        <v>2</v>
      </c>
      <c r="AJ38" s="238">
        <v>4</v>
      </c>
      <c r="AK38" s="238">
        <v>21</v>
      </c>
      <c r="AL38" s="238">
        <v>19</v>
      </c>
      <c r="AM38" s="238" t="s">
        <v>354</v>
      </c>
      <c r="AN38" s="238">
        <v>5</v>
      </c>
      <c r="AO38" s="238">
        <v>90</v>
      </c>
      <c r="AS38" s="238">
        <v>15</v>
      </c>
      <c r="AT38" s="238">
        <v>9</v>
      </c>
      <c r="AU38" s="238">
        <v>65</v>
      </c>
      <c r="AV38" s="238">
        <v>12</v>
      </c>
      <c r="AW38" s="238">
        <v>21</v>
      </c>
      <c r="CT38" s="238">
        <v>450186.27550588502</v>
      </c>
      <c r="CU38" s="238">
        <v>4961041.32588265</v>
      </c>
      <c r="CV38" s="238">
        <v>44.801035810000002</v>
      </c>
      <c r="CW38" s="238">
        <v>-93.629855019999994</v>
      </c>
      <c r="CX38" s="238" t="s">
        <v>359</v>
      </c>
      <c r="CY38" s="238" t="s">
        <v>2003</v>
      </c>
    </row>
    <row r="39" spans="1:103" x14ac:dyDescent="0.25">
      <c r="A39" s="238">
        <v>848473</v>
      </c>
      <c r="B39" s="238">
        <v>2</v>
      </c>
      <c r="C39" s="238">
        <v>212</v>
      </c>
      <c r="D39" s="238">
        <v>147.267</v>
      </c>
      <c r="E39" s="238">
        <v>10</v>
      </c>
      <c r="F39" s="238" t="s">
        <v>1957</v>
      </c>
      <c r="H39" s="238" t="s">
        <v>354</v>
      </c>
      <c r="I39" s="238">
        <v>25</v>
      </c>
      <c r="K39" s="238">
        <v>20509063</v>
      </c>
      <c r="L39" s="238">
        <v>202950188</v>
      </c>
      <c r="M39" s="238">
        <v>10</v>
      </c>
      <c r="N39" s="238">
        <v>21</v>
      </c>
      <c r="O39" s="238">
        <v>2020</v>
      </c>
      <c r="P39" s="238" t="s">
        <v>355</v>
      </c>
      <c r="Q39" s="238">
        <v>8</v>
      </c>
      <c r="R39" s="238" t="s">
        <v>369</v>
      </c>
      <c r="S39" s="238">
        <v>4</v>
      </c>
      <c r="T39" s="238">
        <v>0</v>
      </c>
      <c r="U39" s="238">
        <v>2</v>
      </c>
      <c r="W39" s="238">
        <v>11</v>
      </c>
      <c r="X39" s="238">
        <v>2</v>
      </c>
      <c r="Y39" s="238">
        <v>1</v>
      </c>
      <c r="Z39" s="238">
        <v>2</v>
      </c>
      <c r="AB39" s="238">
        <v>2</v>
      </c>
      <c r="AC39" s="238">
        <v>98</v>
      </c>
      <c r="AD39" s="238" t="s">
        <v>2004</v>
      </c>
      <c r="AF39" s="238" t="s">
        <v>405</v>
      </c>
      <c r="AG39" s="238">
        <v>90</v>
      </c>
      <c r="AH39" s="238">
        <v>2</v>
      </c>
      <c r="AI39" s="238">
        <v>2</v>
      </c>
      <c r="AJ39" s="238">
        <v>3</v>
      </c>
      <c r="AK39" s="238">
        <v>21</v>
      </c>
      <c r="AL39" s="238">
        <v>32</v>
      </c>
      <c r="AM39" s="238" t="s">
        <v>363</v>
      </c>
      <c r="AN39" s="238">
        <v>5</v>
      </c>
      <c r="AO39" s="238">
        <v>75</v>
      </c>
      <c r="AS39" s="238">
        <v>15</v>
      </c>
      <c r="AT39" s="238">
        <v>9</v>
      </c>
      <c r="AU39" s="238">
        <v>65</v>
      </c>
      <c r="AV39" s="238">
        <v>13</v>
      </c>
      <c r="AW39" s="238">
        <v>21</v>
      </c>
      <c r="AX39" s="238">
        <v>2</v>
      </c>
      <c r="AY39" s="238">
        <v>4</v>
      </c>
      <c r="AZ39" s="238">
        <v>3</v>
      </c>
      <c r="BA39" s="238">
        <v>90</v>
      </c>
      <c r="BB39" s="238">
        <v>35</v>
      </c>
      <c r="BC39" s="238" t="s">
        <v>363</v>
      </c>
      <c r="BD39" s="238">
        <v>5</v>
      </c>
      <c r="BE39" s="238">
        <v>62</v>
      </c>
      <c r="BI39" s="238">
        <v>15</v>
      </c>
      <c r="BJ39" s="238">
        <v>9</v>
      </c>
      <c r="BK39" s="238">
        <v>65</v>
      </c>
      <c r="BL39" s="238">
        <v>13</v>
      </c>
      <c r="BM39" s="238">
        <v>21</v>
      </c>
      <c r="CT39" s="238">
        <v>450245.542291085</v>
      </c>
      <c r="CU39" s="238">
        <v>4961058.2592498502</v>
      </c>
      <c r="CV39" s="238">
        <v>44.801192370000003</v>
      </c>
      <c r="CW39" s="238">
        <v>-93.629107340000004</v>
      </c>
      <c r="CX39" s="238" t="s">
        <v>359</v>
      </c>
      <c r="CY39" s="238" t="s">
        <v>2005</v>
      </c>
    </row>
    <row r="40" spans="1:103" x14ac:dyDescent="0.25">
      <c r="A40" s="238">
        <v>759088</v>
      </c>
      <c r="B40" s="238">
        <v>2</v>
      </c>
      <c r="C40" s="238">
        <v>212</v>
      </c>
      <c r="D40" s="238">
        <v>147.28899999999999</v>
      </c>
      <c r="E40" s="238">
        <v>10</v>
      </c>
      <c r="F40" s="238" t="s">
        <v>1957</v>
      </c>
      <c r="H40" s="238" t="s">
        <v>354</v>
      </c>
      <c r="I40" s="238">
        <v>25</v>
      </c>
      <c r="K40" s="238">
        <v>19513266</v>
      </c>
      <c r="M40" s="238">
        <v>11</v>
      </c>
      <c r="N40" s="238">
        <v>2</v>
      </c>
      <c r="O40" s="238">
        <v>2019</v>
      </c>
      <c r="P40" s="238" t="s">
        <v>364</v>
      </c>
      <c r="Q40" s="238">
        <v>6</v>
      </c>
      <c r="R40" s="238" t="s">
        <v>369</v>
      </c>
      <c r="S40" s="238">
        <v>4</v>
      </c>
      <c r="T40" s="238">
        <v>0</v>
      </c>
      <c r="U40" s="238">
        <v>1</v>
      </c>
      <c r="W40" s="238">
        <v>61</v>
      </c>
      <c r="X40" s="238">
        <v>2</v>
      </c>
      <c r="Y40" s="238">
        <v>6</v>
      </c>
      <c r="Z40" s="238">
        <v>2</v>
      </c>
      <c r="AB40" s="238">
        <v>5</v>
      </c>
      <c r="AC40" s="238">
        <v>98</v>
      </c>
      <c r="AD40" s="238" t="s">
        <v>357</v>
      </c>
      <c r="AF40" s="238" t="s">
        <v>358</v>
      </c>
      <c r="AG40" s="238">
        <v>3</v>
      </c>
      <c r="AH40" s="238">
        <v>2</v>
      </c>
      <c r="AI40" s="238">
        <v>2</v>
      </c>
      <c r="AJ40" s="238">
        <v>3</v>
      </c>
      <c r="AK40" s="238">
        <v>21</v>
      </c>
      <c r="AL40" s="238">
        <v>22</v>
      </c>
      <c r="AM40" s="238" t="s">
        <v>363</v>
      </c>
      <c r="AN40" s="238">
        <v>5</v>
      </c>
      <c r="AO40" s="238">
        <v>71</v>
      </c>
      <c r="AS40" s="238">
        <v>15</v>
      </c>
      <c r="AT40" s="238">
        <v>9</v>
      </c>
      <c r="AU40" s="238">
        <v>65</v>
      </c>
      <c r="AV40" s="238">
        <v>12</v>
      </c>
      <c r="AW40" s="238">
        <v>21</v>
      </c>
      <c r="CT40" s="238">
        <v>450262.47565828502</v>
      </c>
      <c r="CU40" s="238">
        <v>4961054.0259080501</v>
      </c>
      <c r="CV40" s="238">
        <v>44.801155450000003</v>
      </c>
      <c r="CW40" s="238">
        <v>-93.628892829999998</v>
      </c>
      <c r="CX40" s="238" t="s">
        <v>359</v>
      </c>
      <c r="CY40" s="238" t="s">
        <v>2006</v>
      </c>
    </row>
    <row r="41" spans="1:103" x14ac:dyDescent="0.25">
      <c r="A41" s="238">
        <v>397002</v>
      </c>
      <c r="B41" s="238">
        <v>2</v>
      </c>
      <c r="C41" s="238">
        <v>212</v>
      </c>
      <c r="D41" s="238">
        <v>147.34100000000001</v>
      </c>
      <c r="E41" s="238">
        <v>10</v>
      </c>
      <c r="F41" s="238" t="s">
        <v>1957</v>
      </c>
      <c r="H41" s="238" t="s">
        <v>354</v>
      </c>
      <c r="I41" s="238">
        <v>25</v>
      </c>
      <c r="K41" s="238">
        <v>16011422</v>
      </c>
      <c r="M41" s="238">
        <v>11</v>
      </c>
      <c r="N41" s="238">
        <v>22</v>
      </c>
      <c r="O41" s="238">
        <v>2016</v>
      </c>
      <c r="P41" s="238" t="s">
        <v>368</v>
      </c>
      <c r="Q41" s="238">
        <v>17</v>
      </c>
      <c r="R41" s="238" t="s">
        <v>369</v>
      </c>
      <c r="S41" s="238">
        <v>5</v>
      </c>
      <c r="T41" s="238">
        <v>0</v>
      </c>
      <c r="U41" s="238">
        <v>1</v>
      </c>
      <c r="W41" s="238">
        <v>84</v>
      </c>
      <c r="X41" s="238">
        <v>2</v>
      </c>
      <c r="Y41" s="238">
        <v>4</v>
      </c>
      <c r="Z41" s="238">
        <v>5</v>
      </c>
      <c r="AA41" s="238">
        <v>3</v>
      </c>
      <c r="AB41" s="238">
        <v>5</v>
      </c>
      <c r="AC41" s="238">
        <v>98</v>
      </c>
      <c r="AD41" s="238" t="s">
        <v>357</v>
      </c>
      <c r="AF41" s="238" t="s">
        <v>358</v>
      </c>
      <c r="AG41" s="238">
        <v>3</v>
      </c>
      <c r="AH41" s="238">
        <v>2</v>
      </c>
      <c r="AI41" s="238">
        <v>3</v>
      </c>
      <c r="AJ41" s="238">
        <v>3</v>
      </c>
      <c r="AK41" s="238">
        <v>21</v>
      </c>
      <c r="AL41" s="238">
        <v>22</v>
      </c>
      <c r="AM41" s="238" t="s">
        <v>354</v>
      </c>
      <c r="AN41" s="238">
        <v>5</v>
      </c>
      <c r="AO41" s="238">
        <v>1</v>
      </c>
      <c r="AS41" s="238">
        <v>15</v>
      </c>
      <c r="AT41" s="238">
        <v>9</v>
      </c>
      <c r="AU41" s="238">
        <v>65</v>
      </c>
      <c r="AV41" s="238">
        <v>11</v>
      </c>
      <c r="AW41" s="238">
        <v>21</v>
      </c>
      <c r="CT41" s="238">
        <v>450297.87308479397</v>
      </c>
      <c r="CU41" s="238">
        <v>4961129.2480150796</v>
      </c>
      <c r="CV41" s="238">
        <v>44.80183504</v>
      </c>
      <c r="CW41" s="238">
        <v>-93.628452629999998</v>
      </c>
      <c r="CX41" s="238" t="s">
        <v>359</v>
      </c>
      <c r="CY41" s="238" t="s">
        <v>2007</v>
      </c>
    </row>
    <row r="42" spans="1:103" x14ac:dyDescent="0.25">
      <c r="A42" s="238">
        <v>869997</v>
      </c>
      <c r="B42" s="238">
        <v>2</v>
      </c>
      <c r="C42" s="238">
        <v>212</v>
      </c>
      <c r="D42" s="238">
        <v>147.346</v>
      </c>
      <c r="E42" s="238">
        <v>10</v>
      </c>
      <c r="F42" s="238" t="s">
        <v>1957</v>
      </c>
      <c r="H42" s="238" t="s">
        <v>354</v>
      </c>
      <c r="I42" s="238">
        <v>25</v>
      </c>
      <c r="K42" s="238">
        <v>20011235</v>
      </c>
      <c r="L42" s="238">
        <v>203590045</v>
      </c>
      <c r="M42" s="238">
        <v>12</v>
      </c>
      <c r="N42" s="238">
        <v>24</v>
      </c>
      <c r="O42" s="238">
        <v>2020</v>
      </c>
      <c r="P42" s="238" t="s">
        <v>384</v>
      </c>
      <c r="Q42" s="238">
        <v>10</v>
      </c>
      <c r="R42" s="238" t="s">
        <v>356</v>
      </c>
      <c r="S42" s="238">
        <v>5</v>
      </c>
      <c r="T42" s="238">
        <v>0</v>
      </c>
      <c r="U42" s="238">
        <v>1</v>
      </c>
      <c r="W42" s="238">
        <v>55</v>
      </c>
      <c r="X42" s="238">
        <v>27</v>
      </c>
      <c r="Y42" s="238">
        <v>1</v>
      </c>
      <c r="Z42" s="238">
        <v>1</v>
      </c>
      <c r="AB42" s="238">
        <v>5</v>
      </c>
      <c r="AC42" s="238">
        <v>98</v>
      </c>
      <c r="AD42" s="238" t="s">
        <v>357</v>
      </c>
      <c r="AF42" s="238" t="s">
        <v>405</v>
      </c>
      <c r="AG42" s="238">
        <v>3</v>
      </c>
      <c r="AH42" s="238">
        <v>2</v>
      </c>
      <c r="AI42" s="238">
        <v>4</v>
      </c>
      <c r="AJ42" s="238">
        <v>4</v>
      </c>
      <c r="AK42" s="238">
        <v>21</v>
      </c>
      <c r="AL42" s="238">
        <v>47</v>
      </c>
      <c r="AM42" s="238" t="s">
        <v>354</v>
      </c>
      <c r="AN42" s="238">
        <v>5</v>
      </c>
      <c r="AO42" s="238">
        <v>68</v>
      </c>
      <c r="AP42" s="238">
        <v>75</v>
      </c>
      <c r="AS42" s="238">
        <v>15</v>
      </c>
      <c r="AT42" s="238">
        <v>9</v>
      </c>
      <c r="AU42" s="238">
        <v>65</v>
      </c>
      <c r="AV42" s="238">
        <v>11</v>
      </c>
      <c r="AW42" s="238">
        <v>21</v>
      </c>
      <c r="CT42" s="238">
        <v>450310.343524875</v>
      </c>
      <c r="CU42" s="238">
        <v>4961167.1629784498</v>
      </c>
      <c r="CV42" s="238">
        <v>44.802177200000003</v>
      </c>
      <c r="CW42" s="238">
        <v>-93.628298659999999</v>
      </c>
      <c r="CX42" s="238" t="s">
        <v>359</v>
      </c>
      <c r="CY42" s="238" t="s">
        <v>2008</v>
      </c>
    </row>
    <row r="43" spans="1:103" x14ac:dyDescent="0.25">
      <c r="A43" s="238">
        <v>10854827</v>
      </c>
      <c r="B43" s="238">
        <v>2</v>
      </c>
      <c r="C43" s="238">
        <v>212</v>
      </c>
      <c r="D43" s="238">
        <v>147.35599999999999</v>
      </c>
      <c r="E43" s="238">
        <v>10</v>
      </c>
      <c r="F43" s="238" t="s">
        <v>1957</v>
      </c>
      <c r="H43" s="238" t="s">
        <v>354</v>
      </c>
      <c r="I43" s="238">
        <v>25</v>
      </c>
      <c r="K43" s="238">
        <v>13010273</v>
      </c>
      <c r="L43" s="238">
        <v>132960089</v>
      </c>
      <c r="M43" s="238">
        <v>10</v>
      </c>
      <c r="N43" s="238">
        <v>23</v>
      </c>
      <c r="O43" s="238">
        <v>2013</v>
      </c>
      <c r="P43" s="238" t="s">
        <v>355</v>
      </c>
      <c r="Q43" s="238">
        <v>11</v>
      </c>
      <c r="R43" s="238" t="s">
        <v>369</v>
      </c>
      <c r="S43" s="238">
        <v>5</v>
      </c>
      <c r="T43" s="238">
        <v>0</v>
      </c>
      <c r="U43" s="238">
        <v>2</v>
      </c>
      <c r="V43" s="238">
        <v>1</v>
      </c>
      <c r="W43" s="238">
        <v>10</v>
      </c>
      <c r="X43" s="238">
        <v>3</v>
      </c>
      <c r="Y43" s="238">
        <v>1</v>
      </c>
      <c r="Z43" s="238">
        <v>2</v>
      </c>
      <c r="AB43" s="238">
        <v>1</v>
      </c>
      <c r="AC43" s="238">
        <v>98</v>
      </c>
      <c r="AD43" s="238" t="s">
        <v>2009</v>
      </c>
      <c r="AE43" s="238" t="s">
        <v>357</v>
      </c>
      <c r="AF43" s="238" t="s">
        <v>358</v>
      </c>
      <c r="AG43" s="238">
        <v>7</v>
      </c>
      <c r="AH43" s="238">
        <v>2</v>
      </c>
      <c r="AI43" s="238">
        <v>2</v>
      </c>
      <c r="AJ43" s="238">
        <v>3</v>
      </c>
      <c r="AK43" s="238">
        <v>26</v>
      </c>
      <c r="AL43" s="238">
        <v>54</v>
      </c>
      <c r="AM43" s="238" t="s">
        <v>354</v>
      </c>
      <c r="AN43" s="238">
        <v>5</v>
      </c>
      <c r="AO43" s="238">
        <v>15</v>
      </c>
      <c r="AS43" s="238">
        <v>3</v>
      </c>
      <c r="AT43" s="238">
        <v>20</v>
      </c>
      <c r="AU43" s="238">
        <v>55</v>
      </c>
      <c r="AV43" s="238">
        <v>11</v>
      </c>
      <c r="AW43" s="238">
        <v>21</v>
      </c>
      <c r="AX43" s="238">
        <v>2</v>
      </c>
      <c r="AY43" s="238">
        <v>1</v>
      </c>
      <c r="AZ43" s="238">
        <v>3</v>
      </c>
      <c r="BA43" s="238">
        <v>26</v>
      </c>
      <c r="BB43" s="238">
        <v>49</v>
      </c>
      <c r="BC43" s="238" t="s">
        <v>354</v>
      </c>
      <c r="BD43" s="238">
        <v>5</v>
      </c>
      <c r="BE43" s="238">
        <v>1</v>
      </c>
      <c r="BI43" s="238">
        <v>3</v>
      </c>
      <c r="BJ43" s="238">
        <v>20</v>
      </c>
      <c r="BK43" s="238">
        <v>55</v>
      </c>
      <c r="BL43" s="238">
        <v>11</v>
      </c>
      <c r="BM43" s="238">
        <v>21</v>
      </c>
      <c r="CT43" s="238">
        <v>450316</v>
      </c>
      <c r="CU43" s="238">
        <v>4961149</v>
      </c>
      <c r="CV43" s="238">
        <v>44.8020116</v>
      </c>
      <c r="CW43" s="238">
        <v>-93.628228699999994</v>
      </c>
      <c r="CX43" s="238" t="s">
        <v>359</v>
      </c>
      <c r="CY43" s="238" t="s">
        <v>2010</v>
      </c>
    </row>
    <row r="44" spans="1:103" x14ac:dyDescent="0.25">
      <c r="A44" s="238">
        <v>10934194</v>
      </c>
      <c r="B44" s="238">
        <v>2</v>
      </c>
      <c r="C44" s="238">
        <v>212</v>
      </c>
      <c r="D44" s="238">
        <v>147.35599999999999</v>
      </c>
      <c r="E44" s="238">
        <v>10</v>
      </c>
      <c r="F44" s="238" t="s">
        <v>1957</v>
      </c>
      <c r="H44" s="238" t="s">
        <v>354</v>
      </c>
      <c r="I44" s="238">
        <v>25</v>
      </c>
      <c r="K44" s="238">
        <v>14503565</v>
      </c>
      <c r="L44" s="238">
        <v>140780284</v>
      </c>
      <c r="M44" s="238">
        <v>3</v>
      </c>
      <c r="N44" s="238">
        <v>19</v>
      </c>
      <c r="O44" s="238">
        <v>2014</v>
      </c>
      <c r="P44" s="238" t="s">
        <v>355</v>
      </c>
      <c r="Q44" s="238">
        <v>8</v>
      </c>
      <c r="R44" s="238" t="s">
        <v>369</v>
      </c>
      <c r="S44" s="238">
        <v>5</v>
      </c>
      <c r="T44" s="238">
        <v>0</v>
      </c>
      <c r="U44" s="238">
        <v>2</v>
      </c>
      <c r="V44" s="238">
        <v>10</v>
      </c>
      <c r="W44" s="238">
        <v>10</v>
      </c>
      <c r="X44" s="238">
        <v>25</v>
      </c>
      <c r="Y44" s="238">
        <v>1</v>
      </c>
      <c r="Z44" s="238">
        <v>2</v>
      </c>
      <c r="AB44" s="238">
        <v>4</v>
      </c>
      <c r="AC44" s="238">
        <v>98</v>
      </c>
      <c r="AD44" s="238" t="s">
        <v>376</v>
      </c>
      <c r="AE44" s="238" t="s">
        <v>2011</v>
      </c>
      <c r="AF44" s="238" t="s">
        <v>358</v>
      </c>
      <c r="AG44" s="238">
        <v>5</v>
      </c>
      <c r="AH44" s="238">
        <v>2</v>
      </c>
      <c r="AI44" s="238">
        <v>41</v>
      </c>
      <c r="AJ44" s="238">
        <v>3</v>
      </c>
      <c r="AK44" s="238">
        <v>21</v>
      </c>
      <c r="AL44" s="238">
        <v>56</v>
      </c>
      <c r="AM44" s="238" t="s">
        <v>354</v>
      </c>
      <c r="AN44" s="238">
        <v>5</v>
      </c>
      <c r="AO44" s="238">
        <v>1</v>
      </c>
      <c r="AS44" s="238">
        <v>2</v>
      </c>
      <c r="AT44" s="238">
        <v>98</v>
      </c>
      <c r="AU44" s="238">
        <v>55</v>
      </c>
      <c r="AV44" s="238">
        <v>11</v>
      </c>
      <c r="AW44" s="238">
        <v>20</v>
      </c>
      <c r="AX44" s="238">
        <v>2</v>
      </c>
      <c r="AY44" s="238">
        <v>2</v>
      </c>
      <c r="AZ44" s="238">
        <v>3</v>
      </c>
      <c r="BA44" s="238">
        <v>29</v>
      </c>
      <c r="BB44" s="238">
        <v>30</v>
      </c>
      <c r="BC44" s="238" t="s">
        <v>354</v>
      </c>
      <c r="BD44" s="238">
        <v>5</v>
      </c>
      <c r="BE44" s="238">
        <v>8</v>
      </c>
      <c r="BF44" s="238">
        <v>7</v>
      </c>
      <c r="BI44" s="238">
        <v>2</v>
      </c>
      <c r="BJ44" s="238">
        <v>98</v>
      </c>
      <c r="BK44" s="238">
        <v>55</v>
      </c>
      <c r="BL44" s="238">
        <v>11</v>
      </c>
      <c r="BM44" s="238">
        <v>20</v>
      </c>
      <c r="CT44" s="238">
        <v>450316</v>
      </c>
      <c r="CU44" s="238">
        <v>4961149</v>
      </c>
      <c r="CV44" s="238">
        <v>44.8020116</v>
      </c>
      <c r="CW44" s="238">
        <v>-93.628228699999994</v>
      </c>
      <c r="CX44" s="238" t="s">
        <v>359</v>
      </c>
      <c r="CY44" s="238" t="s">
        <v>2012</v>
      </c>
    </row>
    <row r="45" spans="1:103" x14ac:dyDescent="0.25">
      <c r="A45" s="238">
        <v>10935328</v>
      </c>
      <c r="B45" s="238">
        <v>2</v>
      </c>
      <c r="C45" s="238">
        <v>212</v>
      </c>
      <c r="D45" s="238">
        <v>147.35599999999999</v>
      </c>
      <c r="E45" s="238">
        <v>10</v>
      </c>
      <c r="F45" s="238" t="s">
        <v>1957</v>
      </c>
      <c r="H45" s="238" t="s">
        <v>354</v>
      </c>
      <c r="I45" s="238">
        <v>25</v>
      </c>
      <c r="K45" s="238">
        <v>14004534</v>
      </c>
      <c r="L45" s="238">
        <v>141460009</v>
      </c>
      <c r="M45" s="238">
        <v>5</v>
      </c>
      <c r="N45" s="238">
        <v>26</v>
      </c>
      <c r="O45" s="238">
        <v>2014</v>
      </c>
      <c r="P45" s="238" t="s">
        <v>361</v>
      </c>
      <c r="Q45" s="238">
        <v>2</v>
      </c>
      <c r="R45" s="238" t="s">
        <v>356</v>
      </c>
      <c r="S45" s="238">
        <v>5</v>
      </c>
      <c r="T45" s="238">
        <v>0</v>
      </c>
      <c r="U45" s="238">
        <v>1</v>
      </c>
      <c r="V45" s="238">
        <v>8</v>
      </c>
      <c r="W45" s="238">
        <v>16</v>
      </c>
      <c r="X45" s="238">
        <v>26</v>
      </c>
      <c r="Y45" s="238">
        <v>6</v>
      </c>
      <c r="Z45" s="238">
        <v>1</v>
      </c>
      <c r="AB45" s="238">
        <v>1</v>
      </c>
      <c r="AC45" s="238">
        <v>98</v>
      </c>
      <c r="AD45" s="238" t="s">
        <v>357</v>
      </c>
      <c r="AE45" s="238" t="s">
        <v>2013</v>
      </c>
      <c r="AF45" s="238" t="s">
        <v>358</v>
      </c>
      <c r="AG45" s="238">
        <v>4</v>
      </c>
      <c r="AH45" s="238">
        <v>2</v>
      </c>
      <c r="AI45" s="238">
        <v>4</v>
      </c>
      <c r="AJ45" s="238">
        <v>4</v>
      </c>
      <c r="AK45" s="238">
        <v>21</v>
      </c>
      <c r="AL45" s="238">
        <v>63</v>
      </c>
      <c r="AM45" s="238" t="s">
        <v>363</v>
      </c>
      <c r="AN45" s="238">
        <v>5</v>
      </c>
      <c r="AO45" s="238">
        <v>1</v>
      </c>
      <c r="AS45" s="238">
        <v>1</v>
      </c>
      <c r="AT45" s="238">
        <v>98</v>
      </c>
      <c r="AU45" s="238">
        <v>65</v>
      </c>
      <c r="AV45" s="238">
        <v>11</v>
      </c>
      <c r="AW45" s="238">
        <v>21</v>
      </c>
      <c r="CT45" s="238">
        <v>450316</v>
      </c>
      <c r="CU45" s="238">
        <v>4961149</v>
      </c>
      <c r="CV45" s="238">
        <v>44.8020116</v>
      </c>
      <c r="CW45" s="238">
        <v>-93.628228699999994</v>
      </c>
      <c r="CX45" s="238" t="s">
        <v>359</v>
      </c>
      <c r="CY45" s="238" t="s">
        <v>2014</v>
      </c>
    </row>
    <row r="46" spans="1:103" x14ac:dyDescent="0.25">
      <c r="A46" s="238">
        <v>10967414</v>
      </c>
      <c r="B46" s="238">
        <v>2</v>
      </c>
      <c r="C46" s="238">
        <v>212</v>
      </c>
      <c r="D46" s="238">
        <v>147.35599999999999</v>
      </c>
      <c r="E46" s="238">
        <v>27</v>
      </c>
      <c r="H46" s="238" t="s">
        <v>354</v>
      </c>
      <c r="I46" s="238">
        <v>25</v>
      </c>
      <c r="K46" s="238">
        <v>14506693</v>
      </c>
      <c r="L46" s="238">
        <v>141730116</v>
      </c>
      <c r="M46" s="238">
        <v>6</v>
      </c>
      <c r="N46" s="238">
        <v>20</v>
      </c>
      <c r="O46" s="238">
        <v>2014</v>
      </c>
      <c r="P46" s="238" t="s">
        <v>362</v>
      </c>
      <c r="Q46" s="238">
        <v>20</v>
      </c>
      <c r="S46" s="238">
        <v>5</v>
      </c>
      <c r="T46" s="238">
        <v>0</v>
      </c>
      <c r="U46" s="238">
        <v>2</v>
      </c>
      <c r="V46" s="238">
        <v>10</v>
      </c>
      <c r="W46" s="238">
        <v>10</v>
      </c>
      <c r="X46" s="238">
        <v>2</v>
      </c>
      <c r="Y46" s="238">
        <v>4</v>
      </c>
      <c r="Z46" s="238">
        <v>1</v>
      </c>
      <c r="AB46" s="238">
        <v>1</v>
      </c>
      <c r="AC46" s="238">
        <v>98</v>
      </c>
      <c r="AD46" s="238">
        <v>212</v>
      </c>
      <c r="AE46" s="238" t="s">
        <v>1997</v>
      </c>
      <c r="AF46" s="238" t="s">
        <v>358</v>
      </c>
      <c r="AG46" s="238">
        <v>5</v>
      </c>
      <c r="AH46" s="238">
        <v>2</v>
      </c>
      <c r="AI46" s="238">
        <v>2</v>
      </c>
      <c r="AJ46" s="238">
        <v>4</v>
      </c>
      <c r="AK46" s="238">
        <v>21</v>
      </c>
      <c r="AL46" s="238">
        <v>19</v>
      </c>
      <c r="AM46" s="238" t="s">
        <v>354</v>
      </c>
      <c r="AN46" s="238">
        <v>5</v>
      </c>
      <c r="AO46" s="238">
        <v>1</v>
      </c>
      <c r="AS46" s="238">
        <v>1</v>
      </c>
      <c r="AT46" s="238">
        <v>98</v>
      </c>
      <c r="AU46" s="238">
        <v>60</v>
      </c>
      <c r="AV46" s="238">
        <v>11</v>
      </c>
      <c r="AW46" s="238">
        <v>21</v>
      </c>
      <c r="AX46" s="238">
        <v>1</v>
      </c>
      <c r="AY46" s="238">
        <v>41</v>
      </c>
      <c r="AZ46" s="238">
        <v>4</v>
      </c>
      <c r="BA46" s="238">
        <v>28</v>
      </c>
      <c r="BD46" s="238">
        <v>99</v>
      </c>
      <c r="BE46" s="238">
        <v>8</v>
      </c>
      <c r="BI46" s="238">
        <v>1</v>
      </c>
      <c r="BJ46" s="238">
        <v>98</v>
      </c>
      <c r="BK46" s="238">
        <v>60</v>
      </c>
      <c r="BL46" s="238">
        <v>11</v>
      </c>
      <c r="BM46" s="238">
        <v>21</v>
      </c>
      <c r="CT46" s="238">
        <v>450316</v>
      </c>
      <c r="CU46" s="238">
        <v>4961149</v>
      </c>
      <c r="CV46" s="238">
        <v>44.8020116</v>
      </c>
      <c r="CW46" s="238">
        <v>-93.628228699999994</v>
      </c>
      <c r="CX46" s="238" t="s">
        <v>359</v>
      </c>
      <c r="CY46" s="238" t="s">
        <v>2015</v>
      </c>
    </row>
    <row r="47" spans="1:103" x14ac:dyDescent="0.25">
      <c r="A47" s="238">
        <v>847399</v>
      </c>
      <c r="B47" s="238">
        <v>2</v>
      </c>
      <c r="C47" s="238">
        <v>212</v>
      </c>
      <c r="D47" s="238">
        <v>147.357</v>
      </c>
      <c r="E47" s="238">
        <v>10</v>
      </c>
      <c r="F47" s="238" t="s">
        <v>1957</v>
      </c>
      <c r="H47" s="238" t="s">
        <v>354</v>
      </c>
      <c r="I47" s="238">
        <v>25</v>
      </c>
      <c r="K47" s="238">
        <v>20508941</v>
      </c>
      <c r="L47" s="238">
        <v>202940015</v>
      </c>
      <c r="M47" s="238">
        <v>10</v>
      </c>
      <c r="N47" s="238">
        <v>20</v>
      </c>
      <c r="O47" s="238">
        <v>2020</v>
      </c>
      <c r="P47" s="238" t="s">
        <v>368</v>
      </c>
      <c r="Q47" s="238">
        <v>6</v>
      </c>
      <c r="R47" s="238" t="s">
        <v>369</v>
      </c>
      <c r="S47" s="238">
        <v>5</v>
      </c>
      <c r="T47" s="238">
        <v>0</v>
      </c>
      <c r="U47" s="238">
        <v>1</v>
      </c>
      <c r="W47" s="238">
        <v>83</v>
      </c>
      <c r="X47" s="238">
        <v>2</v>
      </c>
      <c r="Y47" s="238">
        <v>4</v>
      </c>
      <c r="Z47" s="238">
        <v>2</v>
      </c>
      <c r="AB47" s="238">
        <v>5</v>
      </c>
      <c r="AC47" s="238">
        <v>98</v>
      </c>
      <c r="AD47" s="238" t="s">
        <v>357</v>
      </c>
      <c r="AF47" s="238" t="s">
        <v>358</v>
      </c>
      <c r="AG47" s="238">
        <v>3</v>
      </c>
      <c r="AH47" s="238">
        <v>2</v>
      </c>
      <c r="AI47" s="238">
        <v>4</v>
      </c>
      <c r="AJ47" s="238">
        <v>3</v>
      </c>
      <c r="AK47" s="238">
        <v>27</v>
      </c>
      <c r="AL47" s="238">
        <v>53</v>
      </c>
      <c r="AM47" s="238" t="s">
        <v>363</v>
      </c>
      <c r="AN47" s="238">
        <v>5</v>
      </c>
      <c r="AO47" s="238">
        <v>75</v>
      </c>
      <c r="AS47" s="238">
        <v>15</v>
      </c>
      <c r="AT47" s="238">
        <v>9</v>
      </c>
      <c r="AU47" s="238">
        <v>65</v>
      </c>
      <c r="AV47" s="238">
        <v>11</v>
      </c>
      <c r="AW47" s="238">
        <v>21</v>
      </c>
      <c r="CT47" s="238">
        <v>450313.27575988497</v>
      </c>
      <c r="CU47" s="238">
        <v>4961151.3927694503</v>
      </c>
      <c r="CV47" s="238">
        <v>44.802035449999998</v>
      </c>
      <c r="CW47" s="238">
        <v>-93.628260049999994</v>
      </c>
      <c r="CX47" s="238" t="s">
        <v>359</v>
      </c>
      <c r="CY47" s="238" t="s">
        <v>2016</v>
      </c>
    </row>
    <row r="48" spans="1:103" x14ac:dyDescent="0.25">
      <c r="A48" s="238">
        <v>10703856</v>
      </c>
      <c r="B48" s="238">
        <v>2</v>
      </c>
      <c r="C48" s="238">
        <v>212</v>
      </c>
      <c r="D48" s="238">
        <v>147.36500000000001</v>
      </c>
      <c r="E48" s="238">
        <v>10</v>
      </c>
      <c r="F48" s="238" t="s">
        <v>1957</v>
      </c>
      <c r="H48" s="238" t="s">
        <v>354</v>
      </c>
      <c r="I48" s="238">
        <v>25</v>
      </c>
      <c r="K48" s="238">
        <v>11010112</v>
      </c>
      <c r="L48" s="238">
        <v>112830157</v>
      </c>
      <c r="M48" s="238">
        <v>10</v>
      </c>
      <c r="N48" s="238">
        <v>10</v>
      </c>
      <c r="O48" s="238">
        <v>2011</v>
      </c>
      <c r="P48" s="238" t="s">
        <v>361</v>
      </c>
      <c r="Q48" s="238">
        <v>16</v>
      </c>
      <c r="R48" s="238" t="s">
        <v>369</v>
      </c>
      <c r="S48" s="238">
        <v>5</v>
      </c>
      <c r="T48" s="238">
        <v>0</v>
      </c>
      <c r="U48" s="238">
        <v>2</v>
      </c>
      <c r="V48" s="238">
        <v>10</v>
      </c>
      <c r="W48" s="238">
        <v>10</v>
      </c>
      <c r="X48" s="238">
        <v>2</v>
      </c>
      <c r="Y48" s="238">
        <v>1</v>
      </c>
      <c r="Z48" s="238">
        <v>2</v>
      </c>
      <c r="AA48" s="238">
        <v>2</v>
      </c>
      <c r="AB48" s="238">
        <v>1</v>
      </c>
      <c r="AC48" s="238">
        <v>98</v>
      </c>
      <c r="AD48" s="238" t="s">
        <v>1997</v>
      </c>
      <c r="AE48" s="238" t="s">
        <v>2017</v>
      </c>
      <c r="AF48" s="238" t="s">
        <v>358</v>
      </c>
      <c r="AG48" s="238">
        <v>5</v>
      </c>
      <c r="AH48" s="238">
        <v>2</v>
      </c>
      <c r="AI48" s="238">
        <v>2</v>
      </c>
      <c r="AJ48" s="238">
        <v>3</v>
      </c>
      <c r="AK48" s="238">
        <v>28</v>
      </c>
      <c r="AL48" s="238">
        <v>16</v>
      </c>
      <c r="AM48" s="238" t="s">
        <v>354</v>
      </c>
      <c r="AN48" s="238">
        <v>5</v>
      </c>
      <c r="AO48" s="238">
        <v>8</v>
      </c>
      <c r="AS48" s="238">
        <v>3</v>
      </c>
      <c r="AT48" s="238">
        <v>98</v>
      </c>
      <c r="AU48" s="238">
        <v>45</v>
      </c>
      <c r="AV48" s="238">
        <v>11</v>
      </c>
      <c r="AW48" s="238">
        <v>21</v>
      </c>
      <c r="AX48" s="238">
        <v>2</v>
      </c>
      <c r="AY48" s="238">
        <v>40</v>
      </c>
      <c r="AZ48" s="238">
        <v>3</v>
      </c>
      <c r="BA48" s="238">
        <v>21</v>
      </c>
      <c r="BB48" s="238">
        <v>32</v>
      </c>
      <c r="BC48" s="238" t="s">
        <v>354</v>
      </c>
      <c r="BD48" s="238">
        <v>5</v>
      </c>
      <c r="BE48" s="238">
        <v>1</v>
      </c>
      <c r="BI48" s="238">
        <v>3</v>
      </c>
      <c r="BJ48" s="238">
        <v>98</v>
      </c>
      <c r="BK48" s="238">
        <v>45</v>
      </c>
      <c r="BL48" s="238">
        <v>11</v>
      </c>
      <c r="BM48" s="238">
        <v>21</v>
      </c>
      <c r="CT48" s="238">
        <v>450323</v>
      </c>
      <c r="CU48" s="238">
        <v>4961161</v>
      </c>
      <c r="CV48" s="238">
        <v>44.802120799999997</v>
      </c>
      <c r="CW48" s="238">
        <v>-93.628141400000004</v>
      </c>
      <c r="CX48" s="238" t="s">
        <v>359</v>
      </c>
      <c r="CY48" s="238" t="s">
        <v>2018</v>
      </c>
    </row>
    <row r="49" spans="1:103" x14ac:dyDescent="0.25">
      <c r="A49" s="238">
        <v>10931283</v>
      </c>
      <c r="B49" s="238">
        <v>2</v>
      </c>
      <c r="C49" s="238">
        <v>212</v>
      </c>
      <c r="D49" s="238">
        <v>147.376</v>
      </c>
      <c r="E49" s="238">
        <v>10</v>
      </c>
      <c r="F49" s="238" t="s">
        <v>1957</v>
      </c>
      <c r="H49" s="238" t="s">
        <v>354</v>
      </c>
      <c r="I49" s="238">
        <v>25</v>
      </c>
      <c r="K49" s="238">
        <v>14000668</v>
      </c>
      <c r="L49" s="238">
        <v>140220061</v>
      </c>
      <c r="M49" s="238">
        <v>1</v>
      </c>
      <c r="N49" s="238">
        <v>22</v>
      </c>
      <c r="O49" s="238">
        <v>2014</v>
      </c>
      <c r="P49" s="238" t="s">
        <v>355</v>
      </c>
      <c r="Q49" s="238">
        <v>8</v>
      </c>
      <c r="R49" s="238" t="s">
        <v>369</v>
      </c>
      <c r="S49" s="238">
        <v>4</v>
      </c>
      <c r="T49" s="238">
        <v>0</v>
      </c>
      <c r="U49" s="238">
        <v>1</v>
      </c>
      <c r="V49" s="238">
        <v>4</v>
      </c>
      <c r="W49" s="238">
        <v>83</v>
      </c>
      <c r="X49" s="238">
        <v>2</v>
      </c>
      <c r="Y49" s="238">
        <v>1</v>
      </c>
      <c r="Z49" s="238">
        <v>1</v>
      </c>
      <c r="AA49" s="238">
        <v>7</v>
      </c>
      <c r="AB49" s="238">
        <v>5</v>
      </c>
      <c r="AC49" s="238">
        <v>98</v>
      </c>
      <c r="AD49" s="238" t="s">
        <v>357</v>
      </c>
      <c r="AE49" s="238" t="s">
        <v>1014</v>
      </c>
      <c r="AF49" s="238" t="s">
        <v>358</v>
      </c>
      <c r="AG49" s="238">
        <v>3</v>
      </c>
      <c r="AH49" s="238">
        <v>2</v>
      </c>
      <c r="AI49" s="238">
        <v>3</v>
      </c>
      <c r="AJ49" s="238">
        <v>3</v>
      </c>
      <c r="AK49" s="238">
        <v>21</v>
      </c>
      <c r="AL49" s="238">
        <v>50</v>
      </c>
      <c r="AM49" s="238" t="s">
        <v>363</v>
      </c>
      <c r="AN49" s="238">
        <v>5</v>
      </c>
      <c r="AO49" s="238">
        <v>3</v>
      </c>
      <c r="AS49" s="238">
        <v>1</v>
      </c>
      <c r="AT49" s="238">
        <v>98</v>
      </c>
      <c r="AU49" s="238">
        <v>65</v>
      </c>
      <c r="AV49" s="238">
        <v>10</v>
      </c>
      <c r="AW49" s="238">
        <v>21</v>
      </c>
      <c r="CT49" s="238">
        <v>450331</v>
      </c>
      <c r="CU49" s="238">
        <v>4961176</v>
      </c>
      <c r="CV49" s="238">
        <v>44.8022542</v>
      </c>
      <c r="CW49" s="238">
        <v>-93.628034600000007</v>
      </c>
      <c r="CX49" s="238" t="s">
        <v>359</v>
      </c>
      <c r="CY49" s="238" t="s">
        <v>2019</v>
      </c>
    </row>
    <row r="50" spans="1:103" x14ac:dyDescent="0.25">
      <c r="A50" s="238">
        <v>10697557</v>
      </c>
      <c r="B50" s="238">
        <v>2</v>
      </c>
      <c r="C50" s="238">
        <v>212</v>
      </c>
      <c r="D50" s="238">
        <v>147.37899999999999</v>
      </c>
      <c r="E50" s="238">
        <v>10</v>
      </c>
      <c r="F50" s="238" t="s">
        <v>1957</v>
      </c>
      <c r="H50" s="238" t="s">
        <v>354</v>
      </c>
      <c r="I50" s="238">
        <v>25</v>
      </c>
      <c r="K50" s="238">
        <v>11501614</v>
      </c>
      <c r="L50" s="238">
        <v>110320129</v>
      </c>
      <c r="M50" s="238">
        <v>1</v>
      </c>
      <c r="N50" s="238">
        <v>31</v>
      </c>
      <c r="O50" s="238">
        <v>2011</v>
      </c>
      <c r="P50" s="238" t="s">
        <v>361</v>
      </c>
      <c r="Q50" s="238">
        <v>11</v>
      </c>
      <c r="R50" s="238" t="s">
        <v>356</v>
      </c>
      <c r="S50" s="238">
        <v>5</v>
      </c>
      <c r="T50" s="238">
        <v>0</v>
      </c>
      <c r="U50" s="238">
        <v>1</v>
      </c>
      <c r="V50" s="238">
        <v>98</v>
      </c>
      <c r="W50" s="238">
        <v>76</v>
      </c>
      <c r="X50" s="238">
        <v>2</v>
      </c>
      <c r="Y50" s="238">
        <v>1</v>
      </c>
      <c r="Z50" s="238">
        <v>2</v>
      </c>
      <c r="AA50" s="238">
        <v>4</v>
      </c>
      <c r="AB50" s="238">
        <v>5</v>
      </c>
      <c r="AC50" s="238">
        <v>98</v>
      </c>
      <c r="AD50" s="238">
        <v>212</v>
      </c>
      <c r="AE50" s="238">
        <v>10</v>
      </c>
      <c r="AF50" s="238" t="s">
        <v>358</v>
      </c>
      <c r="AG50" s="238">
        <v>3</v>
      </c>
      <c r="AH50" s="238">
        <v>2</v>
      </c>
      <c r="AI50" s="238">
        <v>1</v>
      </c>
      <c r="AJ50" s="238">
        <v>4</v>
      </c>
      <c r="AK50" s="238">
        <v>21</v>
      </c>
      <c r="AL50" s="238">
        <v>33</v>
      </c>
      <c r="AM50" s="238" t="s">
        <v>363</v>
      </c>
      <c r="AN50" s="238">
        <v>5</v>
      </c>
      <c r="AO50" s="238">
        <v>3</v>
      </c>
      <c r="AS50" s="238">
        <v>1</v>
      </c>
      <c r="AT50" s="238">
        <v>98</v>
      </c>
      <c r="AU50" s="238">
        <v>65</v>
      </c>
      <c r="AV50" s="238">
        <v>11</v>
      </c>
      <c r="AW50" s="238">
        <v>21</v>
      </c>
      <c r="CT50" s="238">
        <v>450334</v>
      </c>
      <c r="CU50" s="238">
        <v>4961181</v>
      </c>
      <c r="CV50" s="238">
        <v>44.802302699999998</v>
      </c>
      <c r="CW50" s="238">
        <v>-93.627995799999994</v>
      </c>
      <c r="CX50" s="238" t="s">
        <v>359</v>
      </c>
      <c r="CY50" s="238" t="s">
        <v>2020</v>
      </c>
    </row>
    <row r="51" spans="1:103" x14ac:dyDescent="0.25">
      <c r="A51" s="238">
        <v>766533</v>
      </c>
      <c r="B51" s="238">
        <v>2</v>
      </c>
      <c r="C51" s="238">
        <v>212</v>
      </c>
      <c r="D51" s="238">
        <v>147.452</v>
      </c>
      <c r="E51" s="238">
        <v>10</v>
      </c>
      <c r="F51" s="238" t="s">
        <v>1957</v>
      </c>
      <c r="H51" s="238" t="s">
        <v>354</v>
      </c>
      <c r="I51" s="238">
        <v>25</v>
      </c>
      <c r="K51" s="238">
        <v>19514583</v>
      </c>
      <c r="M51" s="238">
        <v>11</v>
      </c>
      <c r="N51" s="238">
        <v>30</v>
      </c>
      <c r="O51" s="238">
        <v>2019</v>
      </c>
      <c r="P51" s="238" t="s">
        <v>364</v>
      </c>
      <c r="Q51" s="238">
        <v>11</v>
      </c>
      <c r="R51" s="238" t="s">
        <v>356</v>
      </c>
      <c r="S51" s="238">
        <v>5</v>
      </c>
      <c r="T51" s="238">
        <v>0</v>
      </c>
      <c r="U51" s="238">
        <v>1</v>
      </c>
      <c r="W51" s="238">
        <v>55</v>
      </c>
      <c r="X51" s="238">
        <v>2</v>
      </c>
      <c r="Y51" s="238">
        <v>1</v>
      </c>
      <c r="Z51" s="238">
        <v>5</v>
      </c>
      <c r="AB51" s="238">
        <v>4</v>
      </c>
      <c r="AC51" s="238">
        <v>98</v>
      </c>
      <c r="AD51" s="238" t="s">
        <v>357</v>
      </c>
      <c r="AF51" s="238" t="s">
        <v>405</v>
      </c>
      <c r="AG51" s="238">
        <v>3</v>
      </c>
      <c r="AH51" s="238">
        <v>2</v>
      </c>
      <c r="AI51" s="238">
        <v>4</v>
      </c>
      <c r="AJ51" s="238">
        <v>4</v>
      </c>
      <c r="AK51" s="238">
        <v>21</v>
      </c>
      <c r="AL51" s="238">
        <v>37</v>
      </c>
      <c r="AM51" s="238" t="s">
        <v>363</v>
      </c>
      <c r="AN51" s="238">
        <v>5</v>
      </c>
      <c r="AO51" s="238">
        <v>63</v>
      </c>
      <c r="AS51" s="238">
        <v>15</v>
      </c>
      <c r="AT51" s="238">
        <v>9</v>
      </c>
      <c r="AU51" s="238">
        <v>65</v>
      </c>
      <c r="AV51" s="238">
        <v>11</v>
      </c>
      <c r="AW51" s="238">
        <v>21</v>
      </c>
      <c r="CT51" s="238">
        <v>450393.70925408602</v>
      </c>
      <c r="CU51" s="238">
        <v>4961316.4930996504</v>
      </c>
      <c r="CV51" s="238">
        <v>44.803527219999999</v>
      </c>
      <c r="CW51" s="238">
        <v>-93.627259179999996</v>
      </c>
      <c r="CX51" s="238" t="s">
        <v>359</v>
      </c>
      <c r="CY51" s="238" t="s">
        <v>2021</v>
      </c>
    </row>
    <row r="52" spans="1:103" x14ac:dyDescent="0.25">
      <c r="A52" s="238">
        <v>10778252</v>
      </c>
      <c r="B52" s="238">
        <v>2</v>
      </c>
      <c r="C52" s="238">
        <v>212</v>
      </c>
      <c r="D52" s="238">
        <v>147.602</v>
      </c>
      <c r="E52" s="238">
        <v>10</v>
      </c>
      <c r="F52" s="238" t="s">
        <v>1957</v>
      </c>
      <c r="H52" s="238" t="s">
        <v>354</v>
      </c>
      <c r="I52" s="238">
        <v>25</v>
      </c>
      <c r="K52" s="238">
        <v>12505652</v>
      </c>
      <c r="L52" s="238">
        <v>121670264</v>
      </c>
      <c r="M52" s="238">
        <v>6</v>
      </c>
      <c r="N52" s="238">
        <v>13</v>
      </c>
      <c r="O52" s="238">
        <v>2012</v>
      </c>
      <c r="P52" s="238" t="s">
        <v>355</v>
      </c>
      <c r="Q52" s="238">
        <v>7</v>
      </c>
      <c r="R52" s="238" t="s">
        <v>369</v>
      </c>
      <c r="S52" s="238">
        <v>5</v>
      </c>
      <c r="T52" s="238">
        <v>0</v>
      </c>
      <c r="U52" s="238">
        <v>2</v>
      </c>
      <c r="V52" s="238">
        <v>7</v>
      </c>
      <c r="W52" s="238">
        <v>45</v>
      </c>
      <c r="X52" s="238">
        <v>2</v>
      </c>
      <c r="Y52" s="238">
        <v>1</v>
      </c>
      <c r="Z52" s="238">
        <v>2</v>
      </c>
      <c r="AB52" s="238">
        <v>1</v>
      </c>
      <c r="AC52" s="238">
        <v>98</v>
      </c>
      <c r="AD52" s="238" t="s">
        <v>376</v>
      </c>
      <c r="AE52" s="238">
        <v>41</v>
      </c>
      <c r="AF52" s="238" t="s">
        <v>358</v>
      </c>
      <c r="AG52" s="238">
        <v>90</v>
      </c>
      <c r="AH52" s="238">
        <v>2</v>
      </c>
      <c r="AI52" s="238">
        <v>2</v>
      </c>
      <c r="AJ52" s="238">
        <v>3</v>
      </c>
      <c r="AK52" s="238">
        <v>28</v>
      </c>
      <c r="AL52" s="238">
        <v>24</v>
      </c>
      <c r="AM52" s="238" t="s">
        <v>363</v>
      </c>
      <c r="AN52" s="238">
        <v>5</v>
      </c>
      <c r="AO52" s="238">
        <v>8</v>
      </c>
      <c r="AS52" s="238">
        <v>1</v>
      </c>
      <c r="AT52" s="238">
        <v>98</v>
      </c>
      <c r="AU52" s="238">
        <v>65</v>
      </c>
      <c r="AV52" s="238">
        <v>11</v>
      </c>
      <c r="AW52" s="238">
        <v>21</v>
      </c>
      <c r="AX52" s="238">
        <v>2</v>
      </c>
      <c r="AY52" s="238">
        <v>2</v>
      </c>
      <c r="AZ52" s="238">
        <v>3</v>
      </c>
      <c r="BA52" s="238">
        <v>27</v>
      </c>
      <c r="BB52" s="238">
        <v>27</v>
      </c>
      <c r="BC52" s="238" t="s">
        <v>363</v>
      </c>
      <c r="BD52" s="238">
        <v>5</v>
      </c>
      <c r="BE52" s="238">
        <v>1</v>
      </c>
      <c r="BI52" s="238">
        <v>1</v>
      </c>
      <c r="BJ52" s="238">
        <v>98</v>
      </c>
      <c r="BK52" s="238">
        <v>65</v>
      </c>
      <c r="BL52" s="238">
        <v>11</v>
      </c>
      <c r="BM52" s="238">
        <v>21</v>
      </c>
      <c r="CT52" s="238">
        <v>450514</v>
      </c>
      <c r="CU52" s="238">
        <v>4961491</v>
      </c>
      <c r="CV52" s="238">
        <v>44.8051095</v>
      </c>
      <c r="CW52" s="238">
        <v>-93.625749499999998</v>
      </c>
      <c r="CX52" s="238" t="s">
        <v>359</v>
      </c>
      <c r="CY52" s="238" t="s">
        <v>2022</v>
      </c>
    </row>
    <row r="53" spans="1:103" x14ac:dyDescent="0.25">
      <c r="A53" s="238">
        <v>10696292</v>
      </c>
      <c r="B53" s="238">
        <v>2</v>
      </c>
      <c r="C53" s="238">
        <v>212</v>
      </c>
      <c r="D53" s="238">
        <v>147.62899999999999</v>
      </c>
      <c r="E53" s="238">
        <v>10</v>
      </c>
      <c r="F53" s="238" t="s">
        <v>1957</v>
      </c>
      <c r="H53" s="238" t="s">
        <v>354</v>
      </c>
      <c r="I53" s="238">
        <v>25</v>
      </c>
      <c r="K53" s="238">
        <v>11500421</v>
      </c>
      <c r="L53" s="238">
        <v>110120514</v>
      </c>
      <c r="M53" s="238">
        <v>1</v>
      </c>
      <c r="N53" s="238">
        <v>10</v>
      </c>
      <c r="O53" s="238">
        <v>2011</v>
      </c>
      <c r="P53" s="238" t="s">
        <v>361</v>
      </c>
      <c r="Q53" s="238">
        <v>12</v>
      </c>
      <c r="R53" s="238" t="s">
        <v>369</v>
      </c>
      <c r="S53" s="238">
        <v>4</v>
      </c>
      <c r="T53" s="238">
        <v>0</v>
      </c>
      <c r="U53" s="238">
        <v>1</v>
      </c>
      <c r="V53" s="238">
        <v>4</v>
      </c>
      <c r="W53" s="238">
        <v>6</v>
      </c>
      <c r="X53" s="238">
        <v>2</v>
      </c>
      <c r="Y53" s="238">
        <v>1</v>
      </c>
      <c r="Z53" s="238">
        <v>4</v>
      </c>
      <c r="AB53" s="238">
        <v>3</v>
      </c>
      <c r="AC53" s="238">
        <v>98</v>
      </c>
      <c r="AD53" s="238">
        <v>212</v>
      </c>
      <c r="AE53" s="238" t="s">
        <v>1997</v>
      </c>
      <c r="AF53" s="238" t="s">
        <v>358</v>
      </c>
      <c r="AG53" s="238">
        <v>3</v>
      </c>
      <c r="AH53" s="238">
        <v>2</v>
      </c>
      <c r="AI53" s="238">
        <v>3</v>
      </c>
      <c r="AJ53" s="238">
        <v>3</v>
      </c>
      <c r="AK53" s="238">
        <v>21</v>
      </c>
      <c r="AL53" s="238">
        <v>36</v>
      </c>
      <c r="AM53" s="238" t="s">
        <v>354</v>
      </c>
      <c r="AN53" s="238">
        <v>5</v>
      </c>
      <c r="AO53" s="238">
        <v>3</v>
      </c>
      <c r="AS53" s="238">
        <v>1</v>
      </c>
      <c r="AT53" s="238">
        <v>98</v>
      </c>
      <c r="AU53" s="238">
        <v>65</v>
      </c>
      <c r="AV53" s="238">
        <v>10</v>
      </c>
      <c r="AW53" s="238">
        <v>21</v>
      </c>
      <c r="CT53" s="238">
        <v>450536</v>
      </c>
      <c r="CU53" s="238">
        <v>4961529</v>
      </c>
      <c r="CV53" s="238">
        <v>44.805445599999999</v>
      </c>
      <c r="CW53" s="238">
        <v>-93.625480499999995</v>
      </c>
      <c r="CX53" s="238" t="s">
        <v>359</v>
      </c>
      <c r="CY53" s="238" t="s">
        <v>2023</v>
      </c>
    </row>
    <row r="54" spans="1:103" x14ac:dyDescent="0.25">
      <c r="A54" s="238">
        <v>800897</v>
      </c>
      <c r="B54" s="238">
        <v>2</v>
      </c>
      <c r="C54" s="238">
        <v>212</v>
      </c>
      <c r="D54" s="238">
        <v>147.65600000000001</v>
      </c>
      <c r="E54" s="238">
        <v>10</v>
      </c>
      <c r="F54" s="238" t="s">
        <v>1957</v>
      </c>
      <c r="H54" s="238" t="s">
        <v>354</v>
      </c>
      <c r="I54" s="238">
        <v>25</v>
      </c>
      <c r="K54" s="238">
        <v>20001873</v>
      </c>
      <c r="L54" s="238">
        <v>200570066</v>
      </c>
      <c r="M54" s="238">
        <v>2</v>
      </c>
      <c r="N54" s="238">
        <v>26</v>
      </c>
      <c r="O54" s="238">
        <v>2020</v>
      </c>
      <c r="P54" s="238" t="s">
        <v>355</v>
      </c>
      <c r="Q54" s="238">
        <v>14</v>
      </c>
      <c r="R54" s="238">
        <v>98</v>
      </c>
      <c r="S54" s="238">
        <v>5</v>
      </c>
      <c r="T54" s="238">
        <v>0</v>
      </c>
      <c r="U54" s="238">
        <v>2</v>
      </c>
      <c r="V54" s="238">
        <v>12</v>
      </c>
      <c r="W54" s="238">
        <v>10</v>
      </c>
      <c r="X54" s="238">
        <v>3</v>
      </c>
      <c r="Y54" s="238">
        <v>1</v>
      </c>
      <c r="Z54" s="238">
        <v>1</v>
      </c>
      <c r="AB54" s="238">
        <v>1</v>
      </c>
      <c r="AC54" s="238">
        <v>98</v>
      </c>
      <c r="AD54" s="238" t="s">
        <v>357</v>
      </c>
      <c r="AE54" s="238" t="s">
        <v>1997</v>
      </c>
      <c r="AF54" s="238" t="s">
        <v>405</v>
      </c>
      <c r="AG54" s="238">
        <v>7</v>
      </c>
      <c r="AH54" s="238">
        <v>2</v>
      </c>
      <c r="AI54" s="238">
        <v>4</v>
      </c>
      <c r="AJ54" s="238">
        <v>2</v>
      </c>
      <c r="AK54" s="238">
        <v>21</v>
      </c>
      <c r="AL54" s="238">
        <v>72</v>
      </c>
      <c r="AM54" s="238" t="s">
        <v>354</v>
      </c>
      <c r="AN54" s="238">
        <v>5</v>
      </c>
      <c r="AO54" s="238">
        <v>90</v>
      </c>
      <c r="AS54" s="238">
        <v>11</v>
      </c>
      <c r="AT54" s="238">
        <v>20</v>
      </c>
      <c r="AU54" s="238">
        <v>65</v>
      </c>
      <c r="AV54" s="238">
        <v>11</v>
      </c>
      <c r="AW54" s="238">
        <v>23</v>
      </c>
      <c r="AX54" s="238">
        <v>2</v>
      </c>
      <c r="AY54" s="238">
        <v>3</v>
      </c>
      <c r="AZ54" s="238">
        <v>2</v>
      </c>
      <c r="BA54" s="238">
        <v>34</v>
      </c>
      <c r="BB54" s="238">
        <v>67</v>
      </c>
      <c r="BC54" s="238" t="s">
        <v>354</v>
      </c>
      <c r="BD54" s="238">
        <v>5</v>
      </c>
      <c r="BE54" s="238">
        <v>1</v>
      </c>
      <c r="BI54" s="238">
        <v>11</v>
      </c>
      <c r="BJ54" s="238">
        <v>20</v>
      </c>
      <c r="BK54" s="238">
        <v>65</v>
      </c>
      <c r="BL54" s="238">
        <v>11</v>
      </c>
      <c r="BM54" s="238">
        <v>23</v>
      </c>
      <c r="CT54" s="238">
        <v>450557.06797665701</v>
      </c>
      <c r="CU54" s="238">
        <v>4961600.6359655503</v>
      </c>
      <c r="CV54" s="238">
        <v>44.806096320000002</v>
      </c>
      <c r="CW54" s="238">
        <v>-93.625221300000007</v>
      </c>
      <c r="CX54" s="238" t="s">
        <v>359</v>
      </c>
      <c r="CY54" s="238" t="s">
        <v>2024</v>
      </c>
    </row>
    <row r="55" spans="1:103" x14ac:dyDescent="0.25">
      <c r="A55" s="238">
        <v>10703695</v>
      </c>
      <c r="B55" s="238">
        <v>2</v>
      </c>
      <c r="C55" s="238">
        <v>212</v>
      </c>
      <c r="D55" s="238">
        <v>147.66499999999999</v>
      </c>
      <c r="E55" s="238">
        <v>10</v>
      </c>
      <c r="F55" s="238" t="s">
        <v>1957</v>
      </c>
      <c r="H55" s="238" t="s">
        <v>354</v>
      </c>
      <c r="I55" s="238">
        <v>25</v>
      </c>
      <c r="K55" s="238">
        <v>11509666</v>
      </c>
      <c r="L55" s="238">
        <v>112760018</v>
      </c>
      <c r="M55" s="238">
        <v>10</v>
      </c>
      <c r="N55" s="238">
        <v>1</v>
      </c>
      <c r="O55" s="238">
        <v>2011</v>
      </c>
      <c r="P55" s="238" t="s">
        <v>364</v>
      </c>
      <c r="Q55" s="238">
        <v>14</v>
      </c>
      <c r="S55" s="238">
        <v>5</v>
      </c>
      <c r="T55" s="238">
        <v>0</v>
      </c>
      <c r="U55" s="238">
        <v>1</v>
      </c>
      <c r="V55" s="238">
        <v>4</v>
      </c>
      <c r="W55" s="238">
        <v>60</v>
      </c>
      <c r="X55" s="238">
        <v>2</v>
      </c>
      <c r="Y55" s="238">
        <v>1</v>
      </c>
      <c r="Z55" s="238">
        <v>1</v>
      </c>
      <c r="AB55" s="238">
        <v>1</v>
      </c>
      <c r="AC55" s="238">
        <v>98</v>
      </c>
      <c r="AD55" s="238" t="s">
        <v>376</v>
      </c>
      <c r="AE55" s="238" t="s">
        <v>2000</v>
      </c>
      <c r="AF55" s="238" t="s">
        <v>358</v>
      </c>
      <c r="AG55" s="238">
        <v>3</v>
      </c>
      <c r="AH55" s="238">
        <v>2</v>
      </c>
      <c r="AI55" s="238">
        <v>3</v>
      </c>
      <c r="AJ55" s="238">
        <v>1</v>
      </c>
      <c r="AK55" s="238">
        <v>21</v>
      </c>
      <c r="AL55" s="238">
        <v>15</v>
      </c>
      <c r="AM55" s="238" t="s">
        <v>354</v>
      </c>
      <c r="AN55" s="238">
        <v>5</v>
      </c>
      <c r="AO55" s="238">
        <v>15</v>
      </c>
      <c r="AS55" s="238">
        <v>1</v>
      </c>
      <c r="AT55" s="238">
        <v>98</v>
      </c>
      <c r="AU55" s="238">
        <v>65</v>
      </c>
      <c r="AV55" s="238">
        <v>11</v>
      </c>
      <c r="AW55" s="238">
        <v>21</v>
      </c>
      <c r="CT55" s="238">
        <v>450565</v>
      </c>
      <c r="CU55" s="238">
        <v>4961578</v>
      </c>
      <c r="CV55" s="238">
        <v>44.8058932</v>
      </c>
      <c r="CW55" s="238">
        <v>-93.625122300000001</v>
      </c>
      <c r="CX55" s="238" t="s">
        <v>359</v>
      </c>
      <c r="CY55" s="238" t="s">
        <v>2025</v>
      </c>
    </row>
    <row r="56" spans="1:103" x14ac:dyDescent="0.25">
      <c r="A56" s="238">
        <v>10704370</v>
      </c>
      <c r="B56" s="238">
        <v>2</v>
      </c>
      <c r="C56" s="238">
        <v>212</v>
      </c>
      <c r="D56" s="238">
        <v>147.66499999999999</v>
      </c>
      <c r="E56" s="238">
        <v>10</v>
      </c>
      <c r="F56" s="238" t="s">
        <v>1957</v>
      </c>
      <c r="H56" s="238" t="s">
        <v>354</v>
      </c>
      <c r="I56" s="238">
        <v>25</v>
      </c>
      <c r="K56" s="238">
        <v>11510889</v>
      </c>
      <c r="L56" s="238">
        <v>113110043</v>
      </c>
      <c r="M56" s="238">
        <v>11</v>
      </c>
      <c r="N56" s="238">
        <v>5</v>
      </c>
      <c r="O56" s="238">
        <v>2011</v>
      </c>
      <c r="P56" s="238" t="s">
        <v>364</v>
      </c>
      <c r="Q56" s="238">
        <v>6</v>
      </c>
      <c r="R56" s="238" t="s">
        <v>356</v>
      </c>
      <c r="S56" s="238">
        <v>5</v>
      </c>
      <c r="T56" s="238">
        <v>0</v>
      </c>
      <c r="U56" s="238">
        <v>1</v>
      </c>
      <c r="V56" s="238">
        <v>7</v>
      </c>
      <c r="W56" s="238">
        <v>83</v>
      </c>
      <c r="X56" s="238">
        <v>2</v>
      </c>
      <c r="Y56" s="238">
        <v>6</v>
      </c>
      <c r="Z56" s="238">
        <v>1</v>
      </c>
      <c r="AB56" s="238">
        <v>1</v>
      </c>
      <c r="AC56" s="238">
        <v>98</v>
      </c>
      <c r="AD56" s="238" t="s">
        <v>376</v>
      </c>
      <c r="AE56" s="238" t="s">
        <v>2000</v>
      </c>
      <c r="AF56" s="238" t="s">
        <v>358</v>
      </c>
      <c r="AG56" s="238">
        <v>3</v>
      </c>
      <c r="AH56" s="238">
        <v>2</v>
      </c>
      <c r="AI56" s="238">
        <v>3</v>
      </c>
      <c r="AJ56" s="238">
        <v>4</v>
      </c>
      <c r="AK56" s="238">
        <v>27</v>
      </c>
      <c r="AL56" s="238">
        <v>36</v>
      </c>
      <c r="AM56" s="238" t="s">
        <v>354</v>
      </c>
      <c r="AN56" s="238">
        <v>5</v>
      </c>
      <c r="AO56" s="238">
        <v>72</v>
      </c>
      <c r="AS56" s="238">
        <v>1</v>
      </c>
      <c r="AT56" s="238">
        <v>98</v>
      </c>
      <c r="AU56" s="238">
        <v>65</v>
      </c>
      <c r="AV56" s="238">
        <v>11</v>
      </c>
      <c r="AW56" s="238">
        <v>21</v>
      </c>
      <c r="CT56" s="238">
        <v>450565</v>
      </c>
      <c r="CU56" s="238">
        <v>4961578</v>
      </c>
      <c r="CV56" s="238">
        <v>44.8058932</v>
      </c>
      <c r="CW56" s="238">
        <v>-93.625122300000001</v>
      </c>
      <c r="CX56" s="238" t="s">
        <v>359</v>
      </c>
      <c r="CY56" s="238" t="s">
        <v>2026</v>
      </c>
    </row>
    <row r="57" spans="1:103" x14ac:dyDescent="0.25">
      <c r="A57" s="238">
        <v>10936834</v>
      </c>
      <c r="B57" s="238">
        <v>2</v>
      </c>
      <c r="C57" s="238">
        <v>212</v>
      </c>
      <c r="D57" s="238">
        <v>147.66499999999999</v>
      </c>
      <c r="E57" s="238">
        <v>10</v>
      </c>
      <c r="F57" s="238" t="s">
        <v>1957</v>
      </c>
      <c r="H57" s="238" t="s">
        <v>354</v>
      </c>
      <c r="I57" s="238">
        <v>25</v>
      </c>
      <c r="K57" s="238">
        <v>14007756</v>
      </c>
      <c r="L57" s="238">
        <v>142300107</v>
      </c>
      <c r="M57" s="238">
        <v>8</v>
      </c>
      <c r="N57" s="238">
        <v>18</v>
      </c>
      <c r="O57" s="238">
        <v>2014</v>
      </c>
      <c r="P57" s="238" t="s">
        <v>361</v>
      </c>
      <c r="Q57" s="238">
        <v>15</v>
      </c>
      <c r="S57" s="238">
        <v>5</v>
      </c>
      <c r="T57" s="238">
        <v>0</v>
      </c>
      <c r="U57" s="238">
        <v>2</v>
      </c>
      <c r="V57" s="238">
        <v>1</v>
      </c>
      <c r="W57" s="238">
        <v>10</v>
      </c>
      <c r="X57" s="238">
        <v>4</v>
      </c>
      <c r="Y57" s="238">
        <v>1</v>
      </c>
      <c r="Z57" s="238">
        <v>1</v>
      </c>
      <c r="AA57" s="238">
        <v>1</v>
      </c>
      <c r="AB57" s="238">
        <v>1</v>
      </c>
      <c r="AC57" s="238">
        <v>98</v>
      </c>
      <c r="AD57" s="238" t="s">
        <v>2027</v>
      </c>
      <c r="AE57" s="238" t="s">
        <v>2028</v>
      </c>
      <c r="AF57" s="238" t="s">
        <v>358</v>
      </c>
      <c r="AG57" s="238">
        <v>7</v>
      </c>
      <c r="AH57" s="238">
        <v>2</v>
      </c>
      <c r="AI57" s="238">
        <v>1</v>
      </c>
      <c r="AJ57" s="238">
        <v>6</v>
      </c>
      <c r="AK57" s="238">
        <v>4</v>
      </c>
      <c r="AL57" s="238">
        <v>46</v>
      </c>
      <c r="AM57" s="238" t="s">
        <v>354</v>
      </c>
      <c r="AN57" s="238">
        <v>5</v>
      </c>
      <c r="AO57" s="238">
        <v>5</v>
      </c>
      <c r="AP57" s="238">
        <v>9</v>
      </c>
      <c r="AS57" s="238">
        <v>4</v>
      </c>
      <c r="AT57" s="238">
        <v>20</v>
      </c>
      <c r="AU57" s="238">
        <v>45</v>
      </c>
      <c r="AV57" s="238">
        <v>11</v>
      </c>
      <c r="AW57" s="238">
        <v>20</v>
      </c>
      <c r="AX57" s="238">
        <v>2</v>
      </c>
      <c r="AY57" s="238">
        <v>4</v>
      </c>
      <c r="AZ57" s="238">
        <v>6</v>
      </c>
      <c r="BA57" s="238">
        <v>4</v>
      </c>
      <c r="BB57" s="238">
        <v>16</v>
      </c>
      <c r="BC57" s="238" t="s">
        <v>354</v>
      </c>
      <c r="BD57" s="238">
        <v>5</v>
      </c>
      <c r="BE57" s="238">
        <v>1</v>
      </c>
      <c r="BF57" s="238">
        <v>10</v>
      </c>
      <c r="BI57" s="238">
        <v>4</v>
      </c>
      <c r="BJ57" s="238">
        <v>20</v>
      </c>
      <c r="BK57" s="238">
        <v>45</v>
      </c>
      <c r="BL57" s="238">
        <v>11</v>
      </c>
      <c r="BM57" s="238">
        <v>20</v>
      </c>
      <c r="CT57" s="238">
        <v>450565</v>
      </c>
      <c r="CU57" s="238">
        <v>4961578</v>
      </c>
      <c r="CV57" s="238">
        <v>44.8058932</v>
      </c>
      <c r="CW57" s="238">
        <v>-93.625122300000001</v>
      </c>
      <c r="CX57" s="238" t="s">
        <v>359</v>
      </c>
      <c r="CY57" s="238" t="s">
        <v>2029</v>
      </c>
    </row>
    <row r="58" spans="1:103" x14ac:dyDescent="0.25">
      <c r="A58" s="238">
        <v>10848131</v>
      </c>
      <c r="B58" s="238">
        <v>2</v>
      </c>
      <c r="C58" s="238">
        <v>212</v>
      </c>
      <c r="D58" s="238">
        <v>147.71899999999999</v>
      </c>
      <c r="E58" s="238">
        <v>10</v>
      </c>
      <c r="F58" s="238" t="s">
        <v>1957</v>
      </c>
      <c r="H58" s="238" t="s">
        <v>354</v>
      </c>
      <c r="I58" s="238">
        <v>25</v>
      </c>
      <c r="K58" s="238">
        <v>13500821</v>
      </c>
      <c r="L58" s="238">
        <v>130280305</v>
      </c>
      <c r="M58" s="238">
        <v>1</v>
      </c>
      <c r="N58" s="238">
        <v>23</v>
      </c>
      <c r="O58" s="238">
        <v>2013</v>
      </c>
      <c r="P58" s="238" t="s">
        <v>355</v>
      </c>
      <c r="Q58" s="238">
        <v>7</v>
      </c>
      <c r="R58" s="238" t="s">
        <v>369</v>
      </c>
      <c r="S58" s="238">
        <v>5</v>
      </c>
      <c r="T58" s="238">
        <v>0</v>
      </c>
      <c r="U58" s="238">
        <v>1</v>
      </c>
      <c r="V58" s="238">
        <v>4</v>
      </c>
      <c r="W58" s="238">
        <v>53</v>
      </c>
      <c r="X58" s="238">
        <v>2</v>
      </c>
      <c r="Y58" s="238">
        <v>1</v>
      </c>
      <c r="Z58" s="238">
        <v>2</v>
      </c>
      <c r="AB58" s="238">
        <v>3</v>
      </c>
      <c r="AC58" s="238">
        <v>98</v>
      </c>
      <c r="AD58" s="238" t="s">
        <v>376</v>
      </c>
      <c r="AE58" s="238" t="s">
        <v>2030</v>
      </c>
      <c r="AF58" s="238" t="s">
        <v>358</v>
      </c>
      <c r="AG58" s="238">
        <v>3</v>
      </c>
      <c r="AH58" s="238">
        <v>2</v>
      </c>
      <c r="AI58" s="238">
        <v>4</v>
      </c>
      <c r="AJ58" s="238">
        <v>3</v>
      </c>
      <c r="AK58" s="238">
        <v>21</v>
      </c>
      <c r="AL58" s="238">
        <v>26</v>
      </c>
      <c r="AM58" s="238" t="s">
        <v>363</v>
      </c>
      <c r="AN58" s="238">
        <v>5</v>
      </c>
      <c r="AO58" s="238">
        <v>3</v>
      </c>
      <c r="AS58" s="238">
        <v>1</v>
      </c>
      <c r="AT58" s="238">
        <v>98</v>
      </c>
      <c r="AU58" s="238">
        <v>65</v>
      </c>
      <c r="AV58" s="238">
        <v>11</v>
      </c>
      <c r="AW58" s="238">
        <v>21</v>
      </c>
      <c r="CT58" s="238">
        <v>450609</v>
      </c>
      <c r="CU58" s="238">
        <v>4961653</v>
      </c>
      <c r="CV58" s="238">
        <v>44.806571900000002</v>
      </c>
      <c r="CW58" s="238">
        <v>-93.624573799999993</v>
      </c>
      <c r="CX58" s="238" t="s">
        <v>359</v>
      </c>
      <c r="CY58" s="238" t="s">
        <v>2031</v>
      </c>
    </row>
    <row r="59" spans="1:103" x14ac:dyDescent="0.25">
      <c r="A59" s="238">
        <v>10856311</v>
      </c>
      <c r="B59" s="238">
        <v>2</v>
      </c>
      <c r="C59" s="238">
        <v>212</v>
      </c>
      <c r="D59" s="238">
        <v>147.71899999999999</v>
      </c>
      <c r="E59" s="238">
        <v>10</v>
      </c>
      <c r="F59" s="238" t="s">
        <v>1957</v>
      </c>
      <c r="H59" s="238" t="s">
        <v>354</v>
      </c>
      <c r="I59" s="238">
        <v>25</v>
      </c>
      <c r="K59" s="238">
        <v>13513092</v>
      </c>
      <c r="L59" s="238">
        <v>133510520</v>
      </c>
      <c r="M59" s="238">
        <v>12</v>
      </c>
      <c r="N59" s="238">
        <v>14</v>
      </c>
      <c r="O59" s="238">
        <v>2013</v>
      </c>
      <c r="P59" s="238" t="s">
        <v>364</v>
      </c>
      <c r="Q59" s="238">
        <v>8</v>
      </c>
      <c r="R59" s="238" t="s">
        <v>356</v>
      </c>
      <c r="S59" s="238">
        <v>5</v>
      </c>
      <c r="T59" s="238">
        <v>0</v>
      </c>
      <c r="U59" s="238">
        <v>1</v>
      </c>
      <c r="V59" s="238">
        <v>7</v>
      </c>
      <c r="W59" s="238">
        <v>54</v>
      </c>
      <c r="X59" s="238">
        <v>5</v>
      </c>
      <c r="Y59" s="238">
        <v>1</v>
      </c>
      <c r="Z59" s="238">
        <v>2</v>
      </c>
      <c r="AB59" s="238">
        <v>3</v>
      </c>
      <c r="AC59" s="238">
        <v>98</v>
      </c>
      <c r="AD59" s="238" t="s">
        <v>376</v>
      </c>
      <c r="AE59" s="238" t="s">
        <v>2032</v>
      </c>
      <c r="AF59" s="238" t="s">
        <v>358</v>
      </c>
      <c r="AG59" s="238">
        <v>3</v>
      </c>
      <c r="AH59" s="238">
        <v>2</v>
      </c>
      <c r="AI59" s="238">
        <v>2</v>
      </c>
      <c r="AJ59" s="238">
        <v>4</v>
      </c>
      <c r="AK59" s="238">
        <v>21</v>
      </c>
      <c r="AL59" s="238">
        <v>45</v>
      </c>
      <c r="AM59" s="238" t="s">
        <v>363</v>
      </c>
      <c r="AN59" s="238">
        <v>5</v>
      </c>
      <c r="AO59" s="238">
        <v>3</v>
      </c>
      <c r="AP59" s="238">
        <v>15</v>
      </c>
      <c r="AS59" s="238">
        <v>1</v>
      </c>
      <c r="AT59" s="238">
        <v>98</v>
      </c>
      <c r="AU59" s="238">
        <v>65</v>
      </c>
      <c r="AV59" s="238">
        <v>11</v>
      </c>
      <c r="AW59" s="238">
        <v>21</v>
      </c>
      <c r="CT59" s="238">
        <v>450609</v>
      </c>
      <c r="CU59" s="238">
        <v>4961653</v>
      </c>
      <c r="CV59" s="238">
        <v>44.806571900000002</v>
      </c>
      <c r="CW59" s="238">
        <v>-93.624573799999993</v>
      </c>
      <c r="CX59" s="238" t="s">
        <v>359</v>
      </c>
      <c r="CY59" s="238" t="s">
        <v>2033</v>
      </c>
    </row>
    <row r="60" spans="1:103" x14ac:dyDescent="0.25">
      <c r="A60" s="238">
        <v>10936317</v>
      </c>
      <c r="B60" s="238">
        <v>2</v>
      </c>
      <c r="C60" s="238">
        <v>212</v>
      </c>
      <c r="D60" s="238">
        <v>147.71899999999999</v>
      </c>
      <c r="E60" s="238">
        <v>10</v>
      </c>
      <c r="F60" s="238" t="s">
        <v>1957</v>
      </c>
      <c r="H60" s="238" t="s">
        <v>354</v>
      </c>
      <c r="I60" s="238">
        <v>25</v>
      </c>
      <c r="K60" s="238">
        <v>14507659</v>
      </c>
      <c r="L60" s="238">
        <v>142020165</v>
      </c>
      <c r="M60" s="238">
        <v>7</v>
      </c>
      <c r="N60" s="238">
        <v>17</v>
      </c>
      <c r="O60" s="238">
        <v>2014</v>
      </c>
      <c r="P60" s="238" t="s">
        <v>384</v>
      </c>
      <c r="Q60" s="238">
        <v>23</v>
      </c>
      <c r="R60" s="238" t="s">
        <v>356</v>
      </c>
      <c r="S60" s="238">
        <v>5</v>
      </c>
      <c r="T60" s="238">
        <v>0</v>
      </c>
      <c r="U60" s="238">
        <v>2</v>
      </c>
      <c r="V60" s="238">
        <v>1</v>
      </c>
      <c r="W60" s="238">
        <v>10</v>
      </c>
      <c r="X60" s="238">
        <v>2</v>
      </c>
      <c r="Y60" s="238">
        <v>6</v>
      </c>
      <c r="Z60" s="238">
        <v>1</v>
      </c>
      <c r="AB60" s="238">
        <v>1</v>
      </c>
      <c r="AC60" s="238">
        <v>98</v>
      </c>
      <c r="AD60" s="238" t="s">
        <v>2034</v>
      </c>
      <c r="AE60" s="238" t="s">
        <v>2035</v>
      </c>
      <c r="AF60" s="238" t="s">
        <v>358</v>
      </c>
      <c r="AG60" s="238">
        <v>7</v>
      </c>
      <c r="AH60" s="238">
        <v>2</v>
      </c>
      <c r="AI60" s="238">
        <v>2</v>
      </c>
      <c r="AJ60" s="238">
        <v>4</v>
      </c>
      <c r="AK60" s="238">
        <v>28</v>
      </c>
      <c r="AL60" s="238">
        <v>32</v>
      </c>
      <c r="AM60" s="238" t="s">
        <v>354</v>
      </c>
      <c r="AN60" s="238">
        <v>5</v>
      </c>
      <c r="AO60" s="238">
        <v>7</v>
      </c>
      <c r="AP60" s="238">
        <v>8</v>
      </c>
      <c r="AS60" s="238">
        <v>1</v>
      </c>
      <c r="AT60" s="238">
        <v>98</v>
      </c>
      <c r="AU60" s="238">
        <v>65</v>
      </c>
      <c r="AV60" s="238">
        <v>11</v>
      </c>
      <c r="AW60" s="238">
        <v>21</v>
      </c>
      <c r="AX60" s="238">
        <v>2</v>
      </c>
      <c r="AY60" s="238">
        <v>3</v>
      </c>
      <c r="AZ60" s="238">
        <v>4</v>
      </c>
      <c r="BA60" s="238">
        <v>21</v>
      </c>
      <c r="BB60" s="238">
        <v>21</v>
      </c>
      <c r="BC60" s="238" t="s">
        <v>354</v>
      </c>
      <c r="BD60" s="238">
        <v>5</v>
      </c>
      <c r="BE60" s="238">
        <v>1</v>
      </c>
      <c r="BI60" s="238">
        <v>1</v>
      </c>
      <c r="BJ60" s="238">
        <v>98</v>
      </c>
      <c r="BK60" s="238">
        <v>65</v>
      </c>
      <c r="BL60" s="238">
        <v>11</v>
      </c>
      <c r="BM60" s="238">
        <v>21</v>
      </c>
      <c r="CT60" s="238">
        <v>450609</v>
      </c>
      <c r="CU60" s="238">
        <v>4961653</v>
      </c>
      <c r="CV60" s="238">
        <v>44.806571900000002</v>
      </c>
      <c r="CW60" s="238">
        <v>-93.624573799999993</v>
      </c>
      <c r="CX60" s="238" t="s">
        <v>359</v>
      </c>
      <c r="CY60" s="238" t="s">
        <v>2036</v>
      </c>
    </row>
    <row r="61" spans="1:103" x14ac:dyDescent="0.25">
      <c r="A61" s="238">
        <v>10698664</v>
      </c>
      <c r="B61" s="238">
        <v>2</v>
      </c>
      <c r="C61" s="238">
        <v>212</v>
      </c>
      <c r="D61" s="238">
        <v>147.72300000000001</v>
      </c>
      <c r="E61" s="238">
        <v>10</v>
      </c>
      <c r="F61" s="238" t="s">
        <v>1957</v>
      </c>
      <c r="H61" s="238" t="s">
        <v>354</v>
      </c>
      <c r="I61" s="238">
        <v>25</v>
      </c>
      <c r="K61" s="238">
        <v>11001737</v>
      </c>
      <c r="L61" s="238">
        <v>110530027</v>
      </c>
      <c r="M61" s="238">
        <v>2</v>
      </c>
      <c r="N61" s="238">
        <v>21</v>
      </c>
      <c r="O61" s="238">
        <v>2011</v>
      </c>
      <c r="P61" s="238" t="s">
        <v>361</v>
      </c>
      <c r="Q61" s="238">
        <v>22</v>
      </c>
      <c r="R61" s="238" t="s">
        <v>356</v>
      </c>
      <c r="S61" s="238">
        <v>5</v>
      </c>
      <c r="T61" s="238">
        <v>0</v>
      </c>
      <c r="U61" s="238">
        <v>1</v>
      </c>
      <c r="V61" s="238">
        <v>4</v>
      </c>
      <c r="W61" s="238">
        <v>83</v>
      </c>
      <c r="X61" s="238">
        <v>2</v>
      </c>
      <c r="Y61" s="238">
        <v>4</v>
      </c>
      <c r="Z61" s="238">
        <v>1</v>
      </c>
      <c r="AB61" s="238">
        <v>5</v>
      </c>
      <c r="AC61" s="238">
        <v>98</v>
      </c>
      <c r="AD61" s="238" t="s">
        <v>357</v>
      </c>
      <c r="AE61" s="238" t="s">
        <v>1027</v>
      </c>
      <c r="AF61" s="238" t="s">
        <v>358</v>
      </c>
      <c r="AG61" s="238">
        <v>3</v>
      </c>
      <c r="AH61" s="238">
        <v>2</v>
      </c>
      <c r="AI61" s="238">
        <v>3</v>
      </c>
      <c r="AJ61" s="238">
        <v>3</v>
      </c>
      <c r="AK61" s="238">
        <v>21</v>
      </c>
      <c r="AL61" s="238">
        <v>31</v>
      </c>
      <c r="AM61" s="238" t="s">
        <v>354</v>
      </c>
      <c r="AN61" s="238">
        <v>99</v>
      </c>
      <c r="AO61" s="238">
        <v>3</v>
      </c>
      <c r="AS61" s="238">
        <v>1</v>
      </c>
      <c r="AT61" s="238">
        <v>98</v>
      </c>
      <c r="AU61" s="238">
        <v>65</v>
      </c>
      <c r="AV61" s="238">
        <v>11</v>
      </c>
      <c r="AW61" s="238">
        <v>21</v>
      </c>
      <c r="CT61" s="238">
        <v>450613</v>
      </c>
      <c r="CU61" s="238">
        <v>4961659</v>
      </c>
      <c r="CV61" s="238">
        <v>44.806629800000003</v>
      </c>
      <c r="CW61" s="238">
        <v>-93.6245251</v>
      </c>
      <c r="CX61" s="238" t="s">
        <v>359</v>
      </c>
      <c r="CY61" s="238" t="s">
        <v>2037</v>
      </c>
    </row>
    <row r="62" spans="1:103" x14ac:dyDescent="0.25">
      <c r="A62" s="238">
        <v>10697227</v>
      </c>
      <c r="B62" s="238">
        <v>2</v>
      </c>
      <c r="C62" s="238">
        <v>212</v>
      </c>
      <c r="D62" s="238">
        <v>147.77699999999999</v>
      </c>
      <c r="E62" s="238">
        <v>10</v>
      </c>
      <c r="F62" s="238" t="s">
        <v>1957</v>
      </c>
      <c r="H62" s="238" t="s">
        <v>354</v>
      </c>
      <c r="I62" s="238">
        <v>25</v>
      </c>
      <c r="K62" s="238">
        <v>11501005</v>
      </c>
      <c r="L62" s="238">
        <v>110250472</v>
      </c>
      <c r="M62" s="238">
        <v>1</v>
      </c>
      <c r="N62" s="238">
        <v>19</v>
      </c>
      <c r="O62" s="238">
        <v>2011</v>
      </c>
      <c r="P62" s="238" t="s">
        <v>355</v>
      </c>
      <c r="Q62" s="238">
        <v>10</v>
      </c>
      <c r="R62" s="238" t="s">
        <v>369</v>
      </c>
      <c r="S62" s="238">
        <v>4</v>
      </c>
      <c r="T62" s="238">
        <v>0</v>
      </c>
      <c r="U62" s="238">
        <v>2</v>
      </c>
      <c r="V62" s="238">
        <v>1</v>
      </c>
      <c r="W62" s="238">
        <v>10</v>
      </c>
      <c r="X62" s="238">
        <v>2</v>
      </c>
      <c r="Y62" s="238">
        <v>1</v>
      </c>
      <c r="Z62" s="238">
        <v>1</v>
      </c>
      <c r="AB62" s="238">
        <v>2</v>
      </c>
      <c r="AC62" s="238">
        <v>98</v>
      </c>
      <c r="AD62" s="238" t="s">
        <v>2038</v>
      </c>
      <c r="AE62" s="238" t="s">
        <v>2039</v>
      </c>
      <c r="AF62" s="238" t="s">
        <v>358</v>
      </c>
      <c r="AG62" s="238">
        <v>7</v>
      </c>
      <c r="AH62" s="238">
        <v>2</v>
      </c>
      <c r="AI62" s="238">
        <v>2</v>
      </c>
      <c r="AJ62" s="238">
        <v>3</v>
      </c>
      <c r="AK62" s="238">
        <v>21</v>
      </c>
      <c r="AL62" s="238">
        <v>21</v>
      </c>
      <c r="AM62" s="238" t="s">
        <v>354</v>
      </c>
      <c r="AN62" s="238">
        <v>5</v>
      </c>
      <c r="AO62" s="238">
        <v>3</v>
      </c>
      <c r="AS62" s="238">
        <v>1</v>
      </c>
      <c r="AT62" s="238">
        <v>98</v>
      </c>
      <c r="AU62" s="238">
        <v>65</v>
      </c>
      <c r="AV62" s="238">
        <v>11</v>
      </c>
      <c r="AW62" s="238">
        <v>21</v>
      </c>
      <c r="AX62" s="238">
        <v>2</v>
      </c>
      <c r="AY62" s="238">
        <v>4</v>
      </c>
      <c r="AZ62" s="238">
        <v>3</v>
      </c>
      <c r="BA62" s="238">
        <v>26</v>
      </c>
      <c r="BB62" s="238">
        <v>70</v>
      </c>
      <c r="BC62" s="238" t="s">
        <v>354</v>
      </c>
      <c r="BD62" s="238">
        <v>5</v>
      </c>
      <c r="BE62" s="238">
        <v>1</v>
      </c>
      <c r="BI62" s="238">
        <v>1</v>
      </c>
      <c r="BJ62" s="238">
        <v>98</v>
      </c>
      <c r="BK62" s="238">
        <v>65</v>
      </c>
      <c r="BL62" s="238">
        <v>11</v>
      </c>
      <c r="BM62" s="238">
        <v>21</v>
      </c>
      <c r="CT62" s="238">
        <v>450659</v>
      </c>
      <c r="CU62" s="238">
        <v>4961732</v>
      </c>
      <c r="CV62" s="238">
        <v>44.807284899999999</v>
      </c>
      <c r="CW62" s="238">
        <v>-93.6239408</v>
      </c>
      <c r="CX62" s="238" t="s">
        <v>359</v>
      </c>
      <c r="CY62" s="238" t="s">
        <v>2040</v>
      </c>
    </row>
    <row r="63" spans="1:103" x14ac:dyDescent="0.25">
      <c r="A63" s="238">
        <v>10696301</v>
      </c>
      <c r="B63" s="238">
        <v>2</v>
      </c>
      <c r="C63" s="238">
        <v>212</v>
      </c>
      <c r="D63" s="238">
        <v>147.81399999999999</v>
      </c>
      <c r="E63" s="238">
        <v>10</v>
      </c>
      <c r="F63" s="238" t="s">
        <v>1957</v>
      </c>
      <c r="H63" s="238" t="s">
        <v>354</v>
      </c>
      <c r="I63" s="238">
        <v>25</v>
      </c>
      <c r="K63" s="238">
        <v>11500432</v>
      </c>
      <c r="L63" s="238">
        <v>110120543</v>
      </c>
      <c r="M63" s="238">
        <v>1</v>
      </c>
      <c r="N63" s="238">
        <v>10</v>
      </c>
      <c r="O63" s="238">
        <v>2011</v>
      </c>
      <c r="P63" s="238" t="s">
        <v>361</v>
      </c>
      <c r="Q63" s="238">
        <v>14</v>
      </c>
      <c r="R63" s="238" t="s">
        <v>356</v>
      </c>
      <c r="S63" s="238">
        <v>4</v>
      </c>
      <c r="T63" s="238">
        <v>0</v>
      </c>
      <c r="U63" s="238">
        <v>1</v>
      </c>
      <c r="V63" s="238">
        <v>4</v>
      </c>
      <c r="W63" s="238">
        <v>83</v>
      </c>
      <c r="X63" s="238">
        <v>2</v>
      </c>
      <c r="Y63" s="238">
        <v>1</v>
      </c>
      <c r="Z63" s="238">
        <v>2</v>
      </c>
      <c r="AB63" s="238">
        <v>3</v>
      </c>
      <c r="AC63" s="238">
        <v>98</v>
      </c>
      <c r="AD63" s="238">
        <v>212</v>
      </c>
      <c r="AE63" s="238" t="s">
        <v>2038</v>
      </c>
      <c r="AF63" s="238" t="s">
        <v>358</v>
      </c>
      <c r="AG63" s="238">
        <v>3</v>
      </c>
      <c r="AH63" s="238">
        <v>2</v>
      </c>
      <c r="AI63" s="238">
        <v>3</v>
      </c>
      <c r="AJ63" s="238">
        <v>3</v>
      </c>
      <c r="AK63" s="238">
        <v>21</v>
      </c>
      <c r="AL63" s="238">
        <v>56</v>
      </c>
      <c r="AM63" s="238" t="s">
        <v>363</v>
      </c>
      <c r="AN63" s="238">
        <v>5</v>
      </c>
      <c r="AO63" s="238">
        <v>3</v>
      </c>
      <c r="AS63" s="238">
        <v>1</v>
      </c>
      <c r="AT63" s="238">
        <v>98</v>
      </c>
      <c r="AU63" s="238">
        <v>65</v>
      </c>
      <c r="AV63" s="238">
        <v>10</v>
      </c>
      <c r="AW63" s="238">
        <v>21</v>
      </c>
      <c r="CT63" s="238">
        <v>450694</v>
      </c>
      <c r="CU63" s="238">
        <v>4961781</v>
      </c>
      <c r="CV63" s="238">
        <v>44.807727999999997</v>
      </c>
      <c r="CW63" s="238">
        <v>-93.623507599999996</v>
      </c>
      <c r="CX63" s="238" t="s">
        <v>359</v>
      </c>
      <c r="CY63" s="238" t="s">
        <v>2041</v>
      </c>
    </row>
    <row r="64" spans="1:103" x14ac:dyDescent="0.25">
      <c r="A64" s="238">
        <v>487395</v>
      </c>
      <c r="B64" s="238">
        <v>2</v>
      </c>
      <c r="C64" s="238">
        <v>212</v>
      </c>
      <c r="D64" s="238">
        <v>147.81800000000001</v>
      </c>
      <c r="E64" s="238">
        <v>10</v>
      </c>
      <c r="F64" s="238" t="s">
        <v>1957</v>
      </c>
      <c r="H64" s="238" t="s">
        <v>354</v>
      </c>
      <c r="I64" s="238">
        <v>25</v>
      </c>
      <c r="K64" s="238">
        <v>17507840</v>
      </c>
      <c r="M64" s="238">
        <v>7</v>
      </c>
      <c r="N64" s="238">
        <v>17</v>
      </c>
      <c r="O64" s="238">
        <v>2017</v>
      </c>
      <c r="P64" s="238" t="s">
        <v>361</v>
      </c>
      <c r="Q64" s="238">
        <v>7</v>
      </c>
      <c r="R64" s="238" t="s">
        <v>369</v>
      </c>
      <c r="S64" s="238">
        <v>4</v>
      </c>
      <c r="T64" s="238">
        <v>0</v>
      </c>
      <c r="U64" s="238">
        <v>1</v>
      </c>
      <c r="W64" s="238">
        <v>83</v>
      </c>
      <c r="X64" s="238">
        <v>2</v>
      </c>
      <c r="Y64" s="238">
        <v>1</v>
      </c>
      <c r="Z64" s="238">
        <v>2</v>
      </c>
      <c r="AB64" s="238">
        <v>1</v>
      </c>
      <c r="AC64" s="238">
        <v>98</v>
      </c>
      <c r="AD64" s="238" t="s">
        <v>357</v>
      </c>
      <c r="AF64" s="238" t="s">
        <v>358</v>
      </c>
      <c r="AG64" s="238">
        <v>3</v>
      </c>
      <c r="AH64" s="238">
        <v>2</v>
      </c>
      <c r="AI64" s="238">
        <v>4</v>
      </c>
      <c r="AJ64" s="238">
        <v>1</v>
      </c>
      <c r="AK64" s="238">
        <v>21</v>
      </c>
      <c r="AL64" s="238">
        <v>23</v>
      </c>
      <c r="AM64" s="238" t="s">
        <v>363</v>
      </c>
      <c r="AN64" s="238">
        <v>9</v>
      </c>
      <c r="AO64" s="238">
        <v>62</v>
      </c>
      <c r="AS64" s="238">
        <v>15</v>
      </c>
      <c r="AT64" s="238">
        <v>9</v>
      </c>
      <c r="AU64" s="238">
        <v>65</v>
      </c>
      <c r="AV64" s="238">
        <v>13</v>
      </c>
      <c r="AW64" s="238">
        <v>21</v>
      </c>
      <c r="CT64" s="238">
        <v>450694.27652188699</v>
      </c>
      <c r="CU64" s="238">
        <v>4961786.3940394502</v>
      </c>
      <c r="CV64" s="238">
        <v>44.807777940000001</v>
      </c>
      <c r="CW64" s="238">
        <v>-93.623504370000006</v>
      </c>
      <c r="CX64" s="238" t="s">
        <v>359</v>
      </c>
      <c r="CY64" s="238" t="s">
        <v>2042</v>
      </c>
    </row>
    <row r="65" spans="1:103" x14ac:dyDescent="0.25">
      <c r="A65" s="238">
        <v>420231</v>
      </c>
      <c r="B65" s="238">
        <v>2</v>
      </c>
      <c r="C65" s="238">
        <v>212</v>
      </c>
      <c r="D65" s="238">
        <v>147.9</v>
      </c>
      <c r="E65" s="238">
        <v>10</v>
      </c>
      <c r="F65" s="238" t="s">
        <v>1957</v>
      </c>
      <c r="H65" s="238" t="s">
        <v>354</v>
      </c>
      <c r="I65" s="238">
        <v>25</v>
      </c>
      <c r="K65" s="238">
        <v>17501385</v>
      </c>
      <c r="M65" s="238">
        <v>1</v>
      </c>
      <c r="N65" s="238">
        <v>30</v>
      </c>
      <c r="O65" s="238">
        <v>2017</v>
      </c>
      <c r="P65" s="238" t="s">
        <v>361</v>
      </c>
      <c r="Q65" s="238">
        <v>9</v>
      </c>
      <c r="R65" s="238" t="s">
        <v>369</v>
      </c>
      <c r="S65" s="238">
        <v>5</v>
      </c>
      <c r="T65" s="238">
        <v>0</v>
      </c>
      <c r="U65" s="238">
        <v>1</v>
      </c>
      <c r="V65" s="238">
        <v>90</v>
      </c>
      <c r="W65" s="238">
        <v>10</v>
      </c>
      <c r="X65" s="238">
        <v>2</v>
      </c>
      <c r="Y65" s="238">
        <v>1</v>
      </c>
      <c r="Z65" s="238">
        <v>4</v>
      </c>
      <c r="AB65" s="238">
        <v>5</v>
      </c>
      <c r="AC65" s="238">
        <v>98</v>
      </c>
      <c r="AD65" s="238" t="s">
        <v>357</v>
      </c>
      <c r="AF65" s="238" t="s">
        <v>358</v>
      </c>
      <c r="AG65" s="238">
        <v>4</v>
      </c>
      <c r="AH65" s="238">
        <v>2</v>
      </c>
      <c r="AI65" s="238">
        <v>3</v>
      </c>
      <c r="AJ65" s="238">
        <v>3</v>
      </c>
      <c r="AK65" s="238">
        <v>21</v>
      </c>
      <c r="AL65" s="238">
        <v>43</v>
      </c>
      <c r="AM65" s="238" t="s">
        <v>354</v>
      </c>
      <c r="AN65" s="238">
        <v>5</v>
      </c>
      <c r="AO65" s="238">
        <v>70</v>
      </c>
      <c r="AS65" s="238">
        <v>15</v>
      </c>
      <c r="AT65" s="238">
        <v>9</v>
      </c>
      <c r="AU65" s="238">
        <v>65</v>
      </c>
      <c r="AV65" s="238">
        <v>13</v>
      </c>
      <c r="AW65" s="238">
        <v>21</v>
      </c>
      <c r="CT65" s="238">
        <v>450778.94335788803</v>
      </c>
      <c r="CU65" s="238">
        <v>4961887.9942426505</v>
      </c>
      <c r="CV65" s="238">
        <v>44.80869835</v>
      </c>
      <c r="CW65" s="238">
        <v>-93.622443599999997</v>
      </c>
      <c r="CX65" s="238" t="s">
        <v>359</v>
      </c>
      <c r="CY65" s="238" t="s">
        <v>2043</v>
      </c>
    </row>
    <row r="66" spans="1:103" x14ac:dyDescent="0.25">
      <c r="A66" s="238">
        <v>10782103</v>
      </c>
      <c r="B66" s="238">
        <v>2</v>
      </c>
      <c r="C66" s="238">
        <v>212</v>
      </c>
      <c r="D66" s="238">
        <v>147.92699999999999</v>
      </c>
      <c r="E66" s="238">
        <v>10</v>
      </c>
      <c r="F66" s="238" t="s">
        <v>1957</v>
      </c>
      <c r="H66" s="238" t="s">
        <v>354</v>
      </c>
      <c r="I66" s="238">
        <v>25</v>
      </c>
      <c r="K66" s="238">
        <v>12008392</v>
      </c>
      <c r="L66" s="238">
        <v>123430110</v>
      </c>
      <c r="M66" s="238">
        <v>12</v>
      </c>
      <c r="N66" s="238">
        <v>7</v>
      </c>
      <c r="O66" s="238">
        <v>2012</v>
      </c>
      <c r="P66" s="238" t="s">
        <v>362</v>
      </c>
      <c r="Q66" s="238">
        <v>15</v>
      </c>
      <c r="R66" s="238" t="s">
        <v>356</v>
      </c>
      <c r="S66" s="238">
        <v>5</v>
      </c>
      <c r="T66" s="238">
        <v>0</v>
      </c>
      <c r="U66" s="238">
        <v>2</v>
      </c>
      <c r="V66" s="238">
        <v>10</v>
      </c>
      <c r="W66" s="238">
        <v>10</v>
      </c>
      <c r="X66" s="238">
        <v>2</v>
      </c>
      <c r="Y66" s="238">
        <v>1</v>
      </c>
      <c r="Z66" s="238">
        <v>4</v>
      </c>
      <c r="AB66" s="238">
        <v>5</v>
      </c>
      <c r="AC66" s="238">
        <v>98</v>
      </c>
      <c r="AD66" s="238" t="s">
        <v>357</v>
      </c>
      <c r="AE66" s="238" t="s">
        <v>1014</v>
      </c>
      <c r="AF66" s="238" t="s">
        <v>358</v>
      </c>
      <c r="AG66" s="238">
        <v>5</v>
      </c>
      <c r="AH66" s="238">
        <v>2</v>
      </c>
      <c r="AI66" s="238">
        <v>4</v>
      </c>
      <c r="AJ66" s="238">
        <v>4</v>
      </c>
      <c r="AK66" s="238">
        <v>21</v>
      </c>
      <c r="AL66" s="238">
        <v>16</v>
      </c>
      <c r="AM66" s="238" t="s">
        <v>363</v>
      </c>
      <c r="AN66" s="238">
        <v>5</v>
      </c>
      <c r="AS66" s="238">
        <v>1</v>
      </c>
      <c r="AT66" s="238">
        <v>98</v>
      </c>
      <c r="AU66" s="238">
        <v>65</v>
      </c>
      <c r="AV66" s="238">
        <v>11</v>
      </c>
      <c r="AW66" s="238">
        <v>21</v>
      </c>
      <c r="AX66" s="238">
        <v>2</v>
      </c>
      <c r="AY66" s="238">
        <v>2</v>
      </c>
      <c r="AZ66" s="238">
        <v>4</v>
      </c>
      <c r="BA66" s="238">
        <v>21</v>
      </c>
      <c r="BB66" s="238">
        <v>28</v>
      </c>
      <c r="BC66" s="238" t="s">
        <v>363</v>
      </c>
      <c r="BD66" s="238">
        <v>5</v>
      </c>
      <c r="BI66" s="238">
        <v>1</v>
      </c>
      <c r="BJ66" s="238">
        <v>98</v>
      </c>
      <c r="BK66" s="238">
        <v>65</v>
      </c>
      <c r="BL66" s="238">
        <v>11</v>
      </c>
      <c r="BM66" s="238">
        <v>21</v>
      </c>
      <c r="CT66" s="238">
        <v>450809</v>
      </c>
      <c r="CU66" s="238">
        <v>4961922</v>
      </c>
      <c r="CV66" s="238">
        <v>44.809002900000003</v>
      </c>
      <c r="CW66" s="238">
        <v>-93.622067900000005</v>
      </c>
      <c r="CX66" s="238" t="s">
        <v>359</v>
      </c>
      <c r="CY66" s="238" t="s">
        <v>2044</v>
      </c>
    </row>
    <row r="67" spans="1:103" x14ac:dyDescent="0.25">
      <c r="A67" s="238">
        <v>380962</v>
      </c>
      <c r="B67" s="238">
        <v>2</v>
      </c>
      <c r="C67" s="238">
        <v>212</v>
      </c>
      <c r="D67" s="238">
        <v>147.982</v>
      </c>
      <c r="E67" s="238">
        <v>10</v>
      </c>
      <c r="F67" s="238" t="s">
        <v>1957</v>
      </c>
      <c r="H67" s="238" t="s">
        <v>354</v>
      </c>
      <c r="I67" s="238">
        <v>25</v>
      </c>
      <c r="K67" s="238">
        <v>16510471</v>
      </c>
      <c r="M67" s="238">
        <v>9</v>
      </c>
      <c r="N67" s="238">
        <v>22</v>
      </c>
      <c r="O67" s="238">
        <v>2016</v>
      </c>
      <c r="P67" s="238" t="s">
        <v>384</v>
      </c>
      <c r="Q67" s="238">
        <v>8</v>
      </c>
      <c r="R67" s="238" t="s">
        <v>369</v>
      </c>
      <c r="S67" s="238">
        <v>5</v>
      </c>
      <c r="T67" s="238">
        <v>0</v>
      </c>
      <c r="U67" s="238">
        <v>2</v>
      </c>
      <c r="V67" s="238">
        <v>10</v>
      </c>
      <c r="W67" s="238">
        <v>10</v>
      </c>
      <c r="X67" s="238">
        <v>2</v>
      </c>
      <c r="Y67" s="238">
        <v>1</v>
      </c>
      <c r="Z67" s="238">
        <v>2</v>
      </c>
      <c r="AB67" s="238">
        <v>1</v>
      </c>
      <c r="AC67" s="238">
        <v>98</v>
      </c>
      <c r="AD67" s="238" t="s">
        <v>357</v>
      </c>
      <c r="AF67" s="238" t="s">
        <v>358</v>
      </c>
      <c r="AG67" s="238">
        <v>5</v>
      </c>
      <c r="AH67" s="238">
        <v>2</v>
      </c>
      <c r="AI67" s="238">
        <v>2</v>
      </c>
      <c r="AJ67" s="238">
        <v>3</v>
      </c>
      <c r="AK67" s="238">
        <v>28</v>
      </c>
      <c r="AL67" s="238">
        <v>61</v>
      </c>
      <c r="AM67" s="238" t="s">
        <v>354</v>
      </c>
      <c r="AN67" s="238">
        <v>5</v>
      </c>
      <c r="AO67" s="238">
        <v>74</v>
      </c>
      <c r="AP67" s="238">
        <v>90</v>
      </c>
      <c r="AS67" s="238">
        <v>15</v>
      </c>
      <c r="AT67" s="238">
        <v>9</v>
      </c>
      <c r="AU67" s="238">
        <v>65</v>
      </c>
      <c r="AV67" s="238">
        <v>13</v>
      </c>
      <c r="AW67" s="238">
        <v>21</v>
      </c>
      <c r="AX67" s="238">
        <v>2</v>
      </c>
      <c r="AY67" s="238">
        <v>4</v>
      </c>
      <c r="AZ67" s="238">
        <v>3</v>
      </c>
      <c r="BA67" s="238">
        <v>21</v>
      </c>
      <c r="BB67" s="238">
        <v>34</v>
      </c>
      <c r="BC67" s="238" t="s">
        <v>363</v>
      </c>
      <c r="BD67" s="238">
        <v>5</v>
      </c>
      <c r="BE67" s="238">
        <v>1</v>
      </c>
      <c r="BI67" s="238">
        <v>15</v>
      </c>
      <c r="BJ67" s="238">
        <v>9</v>
      </c>
      <c r="BK67" s="238">
        <v>65</v>
      </c>
      <c r="BL67" s="238">
        <v>13</v>
      </c>
      <c r="BM67" s="238">
        <v>21</v>
      </c>
      <c r="CT67" s="238">
        <v>450863.61019388802</v>
      </c>
      <c r="CU67" s="238">
        <v>4961989.59444586</v>
      </c>
      <c r="CV67" s="238">
        <v>44.809618759999999</v>
      </c>
      <c r="CW67" s="238">
        <v>-93.621382800000006</v>
      </c>
      <c r="CX67" s="238" t="s">
        <v>359</v>
      </c>
      <c r="CY67" s="238" t="s">
        <v>2045</v>
      </c>
    </row>
    <row r="68" spans="1:103" x14ac:dyDescent="0.25">
      <c r="A68" s="238">
        <v>10704032</v>
      </c>
      <c r="B68" s="238">
        <v>2</v>
      </c>
      <c r="C68" s="238">
        <v>212</v>
      </c>
      <c r="D68" s="238">
        <v>147.99799999999999</v>
      </c>
      <c r="E68" s="238">
        <v>10</v>
      </c>
      <c r="F68" s="238" t="s">
        <v>1957</v>
      </c>
      <c r="H68" s="238" t="s">
        <v>354</v>
      </c>
      <c r="I68" s="238">
        <v>25</v>
      </c>
      <c r="K68" s="238">
        <v>11510223</v>
      </c>
      <c r="L68" s="238">
        <v>112930019</v>
      </c>
      <c r="M68" s="238">
        <v>10</v>
      </c>
      <c r="N68" s="238">
        <v>18</v>
      </c>
      <c r="O68" s="238">
        <v>2011</v>
      </c>
      <c r="P68" s="238" t="s">
        <v>368</v>
      </c>
      <c r="Q68" s="238">
        <v>6</v>
      </c>
      <c r="R68" s="238" t="s">
        <v>356</v>
      </c>
      <c r="S68" s="238">
        <v>5</v>
      </c>
      <c r="T68" s="238">
        <v>0</v>
      </c>
      <c r="U68" s="238">
        <v>2</v>
      </c>
      <c r="V68" s="238">
        <v>90</v>
      </c>
      <c r="W68" s="238">
        <v>81</v>
      </c>
      <c r="X68" s="238">
        <v>2</v>
      </c>
      <c r="Y68" s="238">
        <v>6</v>
      </c>
      <c r="Z68" s="238">
        <v>2</v>
      </c>
      <c r="AB68" s="238">
        <v>1</v>
      </c>
      <c r="AC68" s="238">
        <v>98</v>
      </c>
      <c r="AD68" s="238" t="s">
        <v>371</v>
      </c>
      <c r="AE68" s="238" t="s">
        <v>1991</v>
      </c>
      <c r="AF68" s="238" t="s">
        <v>358</v>
      </c>
      <c r="AG68" s="238">
        <v>90</v>
      </c>
      <c r="AH68" s="238">
        <v>2</v>
      </c>
      <c r="AI68" s="238">
        <v>3</v>
      </c>
      <c r="AJ68" s="238">
        <v>4</v>
      </c>
      <c r="AK68" s="238">
        <v>21</v>
      </c>
      <c r="AL68" s="238">
        <v>28</v>
      </c>
      <c r="AM68" s="238" t="s">
        <v>354</v>
      </c>
      <c r="AN68" s="238">
        <v>5</v>
      </c>
      <c r="AS68" s="238">
        <v>1</v>
      </c>
      <c r="AT68" s="238">
        <v>98</v>
      </c>
      <c r="AU68" s="238">
        <v>65</v>
      </c>
      <c r="AV68" s="238">
        <v>11</v>
      </c>
      <c r="AW68" s="238">
        <v>21</v>
      </c>
      <c r="AX68" s="238">
        <v>2</v>
      </c>
      <c r="AY68" s="238">
        <v>41</v>
      </c>
      <c r="AZ68" s="238">
        <v>3</v>
      </c>
      <c r="BA68" s="238">
        <v>21</v>
      </c>
      <c r="BB68" s="238">
        <v>36</v>
      </c>
      <c r="BC68" s="238" t="s">
        <v>354</v>
      </c>
      <c r="BD68" s="238">
        <v>5</v>
      </c>
      <c r="BE68" s="238">
        <v>1</v>
      </c>
      <c r="BI68" s="238">
        <v>1</v>
      </c>
      <c r="BJ68" s="238">
        <v>98</v>
      </c>
      <c r="BK68" s="238">
        <v>65</v>
      </c>
      <c r="BL68" s="238">
        <v>11</v>
      </c>
      <c r="BM68" s="238">
        <v>21</v>
      </c>
      <c r="CT68" s="238">
        <v>450888</v>
      </c>
      <c r="CU68" s="238">
        <v>4962003</v>
      </c>
      <c r="CV68" s="238">
        <v>44.8097426</v>
      </c>
      <c r="CW68" s="238">
        <v>-93.621077200000002</v>
      </c>
      <c r="CX68" s="238" t="s">
        <v>359</v>
      </c>
      <c r="CY68" s="238" t="s">
        <v>2046</v>
      </c>
    </row>
    <row r="69" spans="1:103" x14ac:dyDescent="0.25">
      <c r="A69" s="238">
        <v>424772</v>
      </c>
      <c r="B69" s="238">
        <v>2</v>
      </c>
      <c r="C69" s="238">
        <v>212</v>
      </c>
      <c r="D69" s="238">
        <v>148</v>
      </c>
      <c r="E69" s="238">
        <v>10</v>
      </c>
      <c r="F69" s="238" t="s">
        <v>1957</v>
      </c>
      <c r="H69" s="238" t="s">
        <v>354</v>
      </c>
      <c r="I69" s="238">
        <v>25</v>
      </c>
      <c r="K69" s="238">
        <v>17502151</v>
      </c>
      <c r="M69" s="238">
        <v>2</v>
      </c>
      <c r="N69" s="238">
        <v>20</v>
      </c>
      <c r="O69" s="238">
        <v>2017</v>
      </c>
      <c r="P69" s="238" t="s">
        <v>361</v>
      </c>
      <c r="Q69" s="238">
        <v>5</v>
      </c>
      <c r="R69" s="238" t="s">
        <v>356</v>
      </c>
      <c r="S69" s="238">
        <v>5</v>
      </c>
      <c r="T69" s="238">
        <v>0</v>
      </c>
      <c r="U69" s="238">
        <v>1</v>
      </c>
      <c r="W69" s="238">
        <v>55</v>
      </c>
      <c r="X69" s="238">
        <v>2</v>
      </c>
      <c r="Y69" s="238">
        <v>4</v>
      </c>
      <c r="Z69" s="238">
        <v>1</v>
      </c>
      <c r="AB69" s="238">
        <v>1</v>
      </c>
      <c r="AC69" s="238">
        <v>98</v>
      </c>
      <c r="AD69" s="238" t="s">
        <v>357</v>
      </c>
      <c r="AF69" s="238" t="s">
        <v>405</v>
      </c>
      <c r="AG69" s="238">
        <v>3</v>
      </c>
      <c r="AH69" s="238">
        <v>2</v>
      </c>
      <c r="AI69" s="238">
        <v>2</v>
      </c>
      <c r="AJ69" s="238">
        <v>4</v>
      </c>
      <c r="AK69" s="238">
        <v>21</v>
      </c>
      <c r="AL69" s="238">
        <v>36</v>
      </c>
      <c r="AM69" s="238" t="s">
        <v>354</v>
      </c>
      <c r="AN69" s="238">
        <v>5</v>
      </c>
      <c r="AO69" s="238">
        <v>99</v>
      </c>
      <c r="AS69" s="238">
        <v>15</v>
      </c>
      <c r="AT69" s="238">
        <v>9</v>
      </c>
      <c r="AU69" s="238">
        <v>65</v>
      </c>
      <c r="AV69" s="238">
        <v>11</v>
      </c>
      <c r="AW69" s="238">
        <v>21</v>
      </c>
      <c r="CT69" s="238">
        <v>450838.21014308702</v>
      </c>
      <c r="CU69" s="238">
        <v>4962040.3945474597</v>
      </c>
      <c r="CV69" s="238">
        <v>44.810074299999997</v>
      </c>
      <c r="CW69" s="238">
        <v>-93.621708900000002</v>
      </c>
      <c r="CX69" s="238" t="s">
        <v>359</v>
      </c>
      <c r="CY69" s="238" t="s">
        <v>2047</v>
      </c>
    </row>
    <row r="70" spans="1:103" x14ac:dyDescent="0.25">
      <c r="A70" s="238">
        <v>431300</v>
      </c>
      <c r="B70" s="238">
        <v>2</v>
      </c>
      <c r="C70" s="238">
        <v>212</v>
      </c>
      <c r="D70" s="238">
        <v>148.06700000000001</v>
      </c>
      <c r="E70" s="238">
        <v>10</v>
      </c>
      <c r="F70" s="238" t="s">
        <v>1957</v>
      </c>
      <c r="H70" s="238" t="s">
        <v>354</v>
      </c>
      <c r="I70" s="238">
        <v>25</v>
      </c>
      <c r="K70" s="238">
        <v>17503253</v>
      </c>
      <c r="M70" s="238">
        <v>3</v>
      </c>
      <c r="N70" s="238">
        <v>24</v>
      </c>
      <c r="O70" s="238">
        <v>2017</v>
      </c>
      <c r="P70" s="238" t="s">
        <v>362</v>
      </c>
      <c r="Q70" s="238">
        <v>1</v>
      </c>
      <c r="S70" s="238">
        <v>5</v>
      </c>
      <c r="T70" s="238">
        <v>0</v>
      </c>
      <c r="U70" s="238">
        <v>1</v>
      </c>
      <c r="W70" s="238">
        <v>57</v>
      </c>
      <c r="X70" s="238">
        <v>2</v>
      </c>
      <c r="Y70" s="238">
        <v>1</v>
      </c>
      <c r="Z70" s="238">
        <v>2</v>
      </c>
      <c r="AB70" s="238">
        <v>99</v>
      </c>
      <c r="AC70" s="238">
        <v>98</v>
      </c>
      <c r="AD70" s="238" t="s">
        <v>357</v>
      </c>
      <c r="AF70" s="238" t="s">
        <v>358</v>
      </c>
      <c r="AG70" s="238">
        <v>3</v>
      </c>
      <c r="AH70" s="238">
        <v>2</v>
      </c>
      <c r="AI70" s="238">
        <v>2</v>
      </c>
      <c r="AJ70" s="238">
        <v>1</v>
      </c>
      <c r="AK70" s="238">
        <v>99</v>
      </c>
      <c r="AL70" s="238">
        <v>21</v>
      </c>
      <c r="AM70" s="238" t="s">
        <v>363</v>
      </c>
      <c r="AN70" s="238">
        <v>5</v>
      </c>
      <c r="AO70" s="238">
        <v>99</v>
      </c>
      <c r="AS70" s="238">
        <v>15</v>
      </c>
      <c r="AT70" s="238">
        <v>9</v>
      </c>
      <c r="AU70" s="238">
        <v>65</v>
      </c>
      <c r="AV70" s="238">
        <v>11</v>
      </c>
      <c r="AW70" s="238">
        <v>21</v>
      </c>
      <c r="CT70" s="238">
        <v>450965.21039708803</v>
      </c>
      <c r="CU70" s="238">
        <v>4962082.7279654602</v>
      </c>
      <c r="CV70" s="238">
        <v>44.810464099999997</v>
      </c>
      <c r="CW70" s="238">
        <v>-93.620107009999998</v>
      </c>
      <c r="CX70" s="238" t="s">
        <v>359</v>
      </c>
      <c r="CY70" s="238" t="s">
        <v>2048</v>
      </c>
    </row>
    <row r="71" spans="1:103" x14ac:dyDescent="0.25">
      <c r="A71" s="238">
        <v>539673</v>
      </c>
      <c r="B71" s="238">
        <v>2</v>
      </c>
      <c r="C71" s="238">
        <v>212</v>
      </c>
      <c r="D71" s="238">
        <v>148.10599999999999</v>
      </c>
      <c r="E71" s="238">
        <v>10</v>
      </c>
      <c r="F71" s="238" t="s">
        <v>1957</v>
      </c>
      <c r="H71" s="238" t="s">
        <v>354</v>
      </c>
      <c r="I71" s="238">
        <v>25</v>
      </c>
      <c r="K71" s="238">
        <v>18501342</v>
      </c>
      <c r="M71" s="238">
        <v>1</v>
      </c>
      <c r="N71" s="238">
        <v>22</v>
      </c>
      <c r="O71" s="238">
        <v>2018</v>
      </c>
      <c r="P71" s="238" t="s">
        <v>361</v>
      </c>
      <c r="Q71" s="238">
        <v>10</v>
      </c>
      <c r="R71" s="238" t="s">
        <v>196</v>
      </c>
      <c r="S71" s="238">
        <v>5</v>
      </c>
      <c r="T71" s="238">
        <v>0</v>
      </c>
      <c r="U71" s="238">
        <v>2</v>
      </c>
      <c r="V71" s="238">
        <v>10</v>
      </c>
      <c r="W71" s="238">
        <v>10</v>
      </c>
      <c r="X71" s="238">
        <v>2</v>
      </c>
      <c r="Y71" s="238">
        <v>1</v>
      </c>
      <c r="Z71" s="238">
        <v>4</v>
      </c>
      <c r="AB71" s="238">
        <v>3</v>
      </c>
      <c r="AC71" s="238">
        <v>98</v>
      </c>
      <c r="AD71" s="238" t="s">
        <v>357</v>
      </c>
      <c r="AF71" s="238" t="s">
        <v>405</v>
      </c>
      <c r="AG71" s="238">
        <v>5</v>
      </c>
      <c r="AH71" s="238">
        <v>2</v>
      </c>
      <c r="AI71" s="238">
        <v>2</v>
      </c>
      <c r="AJ71" s="238">
        <v>2</v>
      </c>
      <c r="AK71" s="238">
        <v>21</v>
      </c>
      <c r="AL71" s="238">
        <v>35</v>
      </c>
      <c r="AM71" s="238" t="s">
        <v>354</v>
      </c>
      <c r="AN71" s="238">
        <v>5</v>
      </c>
      <c r="AO71" s="238">
        <v>71</v>
      </c>
      <c r="AS71" s="238">
        <v>12</v>
      </c>
      <c r="AT71" s="238">
        <v>9</v>
      </c>
      <c r="AU71" s="238">
        <v>65</v>
      </c>
      <c r="AV71" s="238">
        <v>11</v>
      </c>
      <c r="AW71" s="238">
        <v>21</v>
      </c>
      <c r="AX71" s="238">
        <v>2</v>
      </c>
      <c r="AY71" s="238">
        <v>2</v>
      </c>
      <c r="AZ71" s="238">
        <v>2</v>
      </c>
      <c r="BA71" s="238">
        <v>21</v>
      </c>
      <c r="BB71" s="238">
        <v>63</v>
      </c>
      <c r="BC71" s="238" t="s">
        <v>354</v>
      </c>
      <c r="BD71" s="238">
        <v>5</v>
      </c>
      <c r="BE71" s="238">
        <v>1</v>
      </c>
      <c r="BI71" s="238">
        <v>12</v>
      </c>
      <c r="BJ71" s="238">
        <v>9</v>
      </c>
      <c r="BK71" s="238">
        <v>65</v>
      </c>
      <c r="BL71" s="238">
        <v>11</v>
      </c>
      <c r="BM71" s="238">
        <v>21</v>
      </c>
      <c r="CT71" s="238">
        <v>450986.37710608798</v>
      </c>
      <c r="CU71" s="238">
        <v>4962133.5280670598</v>
      </c>
      <c r="CV71" s="238">
        <v>44.810922840000003</v>
      </c>
      <c r="CW71" s="238">
        <v>-93.61984425</v>
      </c>
      <c r="CX71" s="238" t="s">
        <v>359</v>
      </c>
      <c r="CY71" s="238" t="s">
        <v>2049</v>
      </c>
    </row>
    <row r="72" spans="1:103" x14ac:dyDescent="0.25">
      <c r="A72" s="238">
        <v>332305</v>
      </c>
      <c r="B72" s="238">
        <v>2</v>
      </c>
      <c r="C72" s="238">
        <v>212</v>
      </c>
      <c r="D72" s="238">
        <v>148.15199999999999</v>
      </c>
      <c r="E72" s="238">
        <v>10</v>
      </c>
      <c r="F72" s="238" t="s">
        <v>1957</v>
      </c>
      <c r="H72" s="238" t="s">
        <v>354</v>
      </c>
      <c r="I72" s="238">
        <v>25</v>
      </c>
      <c r="K72" s="238">
        <v>16001772</v>
      </c>
      <c r="M72" s="238">
        <v>2</v>
      </c>
      <c r="N72" s="238">
        <v>28</v>
      </c>
      <c r="O72" s="238">
        <v>2016</v>
      </c>
      <c r="P72" s="238" t="s">
        <v>366</v>
      </c>
      <c r="Q72" s="238">
        <v>9</v>
      </c>
      <c r="R72" s="238" t="s">
        <v>356</v>
      </c>
      <c r="S72" s="238">
        <v>5</v>
      </c>
      <c r="T72" s="238">
        <v>0</v>
      </c>
      <c r="U72" s="238">
        <v>1</v>
      </c>
      <c r="W72" s="238">
        <v>61</v>
      </c>
      <c r="X72" s="238">
        <v>2</v>
      </c>
      <c r="Y72" s="238">
        <v>1</v>
      </c>
      <c r="Z72" s="238">
        <v>2</v>
      </c>
      <c r="AB72" s="238">
        <v>1</v>
      </c>
      <c r="AC72" s="238">
        <v>98</v>
      </c>
      <c r="AD72" s="238" t="s">
        <v>357</v>
      </c>
      <c r="AF72" s="238" t="s">
        <v>405</v>
      </c>
      <c r="AG72" s="238">
        <v>3</v>
      </c>
      <c r="AH72" s="238">
        <v>1</v>
      </c>
      <c r="AI72" s="238">
        <v>2</v>
      </c>
      <c r="AJ72" s="238">
        <v>4</v>
      </c>
      <c r="AK72" s="238">
        <v>21</v>
      </c>
      <c r="AL72" s="238">
        <v>33</v>
      </c>
      <c r="AM72" s="238" t="s">
        <v>354</v>
      </c>
      <c r="AN72" s="238">
        <v>9</v>
      </c>
      <c r="AO72" s="238">
        <v>68</v>
      </c>
      <c r="AP72" s="238">
        <v>70</v>
      </c>
      <c r="AS72" s="238">
        <v>15</v>
      </c>
      <c r="AT72" s="238">
        <v>9</v>
      </c>
      <c r="AU72" s="238">
        <v>65</v>
      </c>
      <c r="CT72" s="238">
        <v>451045.30511384498</v>
      </c>
      <c r="CU72" s="238">
        <v>4962178.4203511896</v>
      </c>
      <c r="CV72" s="238">
        <v>44.811330990000002</v>
      </c>
      <c r="CW72" s="238">
        <v>-93.619103390000006</v>
      </c>
      <c r="CX72" s="238" t="s">
        <v>359</v>
      </c>
      <c r="CY72" s="238" t="s">
        <v>2050</v>
      </c>
    </row>
    <row r="73" spans="1:103" x14ac:dyDescent="0.25">
      <c r="A73" s="238">
        <v>10855521</v>
      </c>
      <c r="B73" s="238">
        <v>2</v>
      </c>
      <c r="C73" s="238">
        <v>212</v>
      </c>
      <c r="D73" s="238">
        <v>148.22200000000001</v>
      </c>
      <c r="E73" s="238">
        <v>10</v>
      </c>
      <c r="F73" s="238" t="s">
        <v>1957</v>
      </c>
      <c r="H73" s="238" t="s">
        <v>354</v>
      </c>
      <c r="I73" s="238">
        <v>25</v>
      </c>
      <c r="K73" s="238">
        <v>13511884</v>
      </c>
      <c r="L73" s="238">
        <v>133290192</v>
      </c>
      <c r="M73" s="238">
        <v>11</v>
      </c>
      <c r="N73" s="238">
        <v>21</v>
      </c>
      <c r="O73" s="238">
        <v>2013</v>
      </c>
      <c r="P73" s="238" t="s">
        <v>384</v>
      </c>
      <c r="Q73" s="238">
        <v>17</v>
      </c>
      <c r="R73" s="238" t="s">
        <v>356</v>
      </c>
      <c r="S73" s="238">
        <v>5</v>
      </c>
      <c r="T73" s="238">
        <v>0</v>
      </c>
      <c r="U73" s="238">
        <v>1</v>
      </c>
      <c r="V73" s="238">
        <v>4</v>
      </c>
      <c r="W73" s="238">
        <v>41</v>
      </c>
      <c r="X73" s="238">
        <v>2</v>
      </c>
      <c r="Y73" s="238">
        <v>6</v>
      </c>
      <c r="Z73" s="238">
        <v>4</v>
      </c>
      <c r="AB73" s="238">
        <v>2</v>
      </c>
      <c r="AC73" s="238">
        <v>98</v>
      </c>
      <c r="AD73" s="238">
        <v>212</v>
      </c>
      <c r="AE73" s="238">
        <v>41</v>
      </c>
      <c r="AF73" s="238" t="s">
        <v>358</v>
      </c>
      <c r="AG73" s="238">
        <v>3</v>
      </c>
      <c r="AH73" s="238">
        <v>2</v>
      </c>
      <c r="AI73" s="238">
        <v>3</v>
      </c>
      <c r="AJ73" s="238">
        <v>4</v>
      </c>
      <c r="AK73" s="238">
        <v>21</v>
      </c>
      <c r="AL73" s="238">
        <v>40</v>
      </c>
      <c r="AM73" s="238" t="s">
        <v>354</v>
      </c>
      <c r="AN73" s="238">
        <v>5</v>
      </c>
      <c r="AO73" s="238">
        <v>3</v>
      </c>
      <c r="AS73" s="238">
        <v>1</v>
      </c>
      <c r="AT73" s="238">
        <v>98</v>
      </c>
      <c r="AU73" s="238">
        <v>65</v>
      </c>
      <c r="AV73" s="238">
        <v>11</v>
      </c>
      <c r="AW73" s="238">
        <v>21</v>
      </c>
      <c r="CT73" s="238">
        <v>451171</v>
      </c>
      <c r="CU73" s="238">
        <v>4962226</v>
      </c>
      <c r="CV73" s="238">
        <v>44.8117643</v>
      </c>
      <c r="CW73" s="238">
        <v>-93.617515299999994</v>
      </c>
      <c r="CX73" s="238" t="s">
        <v>359</v>
      </c>
      <c r="CY73" s="238" t="s">
        <v>2051</v>
      </c>
    </row>
    <row r="74" spans="1:103" x14ac:dyDescent="0.25">
      <c r="A74" s="238">
        <v>10855523</v>
      </c>
      <c r="B74" s="238">
        <v>2</v>
      </c>
      <c r="C74" s="238">
        <v>212</v>
      </c>
      <c r="D74" s="238">
        <v>148.22200000000001</v>
      </c>
      <c r="E74" s="238">
        <v>10</v>
      </c>
      <c r="F74" s="238" t="s">
        <v>1957</v>
      </c>
      <c r="H74" s="238" t="s">
        <v>354</v>
      </c>
      <c r="I74" s="238">
        <v>25</v>
      </c>
      <c r="K74" s="238">
        <v>13511878</v>
      </c>
      <c r="L74" s="238">
        <v>133290209</v>
      </c>
      <c r="M74" s="238">
        <v>11</v>
      </c>
      <c r="N74" s="238">
        <v>21</v>
      </c>
      <c r="O74" s="238">
        <v>2013</v>
      </c>
      <c r="P74" s="238" t="s">
        <v>384</v>
      </c>
      <c r="Q74" s="238">
        <v>17</v>
      </c>
      <c r="R74" s="238" t="s">
        <v>356</v>
      </c>
      <c r="S74" s="238">
        <v>4</v>
      </c>
      <c r="T74" s="238">
        <v>0</v>
      </c>
      <c r="U74" s="238">
        <v>2</v>
      </c>
      <c r="V74" s="238">
        <v>90</v>
      </c>
      <c r="W74" s="238">
        <v>10</v>
      </c>
      <c r="X74" s="238">
        <v>2</v>
      </c>
      <c r="Y74" s="238">
        <v>6</v>
      </c>
      <c r="Z74" s="238">
        <v>4</v>
      </c>
      <c r="AB74" s="238">
        <v>2</v>
      </c>
      <c r="AC74" s="238">
        <v>98</v>
      </c>
      <c r="AD74" s="238" t="s">
        <v>376</v>
      </c>
      <c r="AE74" s="238">
        <v>41</v>
      </c>
      <c r="AF74" s="238" t="s">
        <v>358</v>
      </c>
      <c r="AG74" s="238">
        <v>90</v>
      </c>
      <c r="AH74" s="238">
        <v>2</v>
      </c>
      <c r="AI74" s="238">
        <v>4</v>
      </c>
      <c r="AJ74" s="238">
        <v>4</v>
      </c>
      <c r="AK74" s="238">
        <v>21</v>
      </c>
      <c r="AL74" s="238">
        <v>20</v>
      </c>
      <c r="AM74" s="238" t="s">
        <v>363</v>
      </c>
      <c r="AN74" s="238">
        <v>5</v>
      </c>
      <c r="AO74" s="238">
        <v>3</v>
      </c>
      <c r="AS74" s="238">
        <v>1</v>
      </c>
      <c r="AT74" s="238">
        <v>98</v>
      </c>
      <c r="AU74" s="238">
        <v>65</v>
      </c>
      <c r="AV74" s="238">
        <v>11</v>
      </c>
      <c r="AW74" s="238">
        <v>21</v>
      </c>
      <c r="AX74" s="238">
        <v>2</v>
      </c>
      <c r="AY74" s="238">
        <v>4</v>
      </c>
      <c r="AZ74" s="238">
        <v>4</v>
      </c>
      <c r="BA74" s="238">
        <v>21</v>
      </c>
      <c r="BB74" s="238">
        <v>53</v>
      </c>
      <c r="BC74" s="238" t="s">
        <v>354</v>
      </c>
      <c r="BD74" s="238">
        <v>5</v>
      </c>
      <c r="BE74" s="238">
        <v>1</v>
      </c>
      <c r="BI74" s="238">
        <v>1</v>
      </c>
      <c r="BJ74" s="238">
        <v>98</v>
      </c>
      <c r="BK74" s="238">
        <v>65</v>
      </c>
      <c r="BL74" s="238">
        <v>11</v>
      </c>
      <c r="BM74" s="238">
        <v>21</v>
      </c>
      <c r="CT74" s="238">
        <v>451171</v>
      </c>
      <c r="CU74" s="238">
        <v>4962226</v>
      </c>
      <c r="CV74" s="238">
        <v>44.8117643</v>
      </c>
      <c r="CW74" s="238">
        <v>-93.617515299999994</v>
      </c>
      <c r="CX74" s="238" t="s">
        <v>359</v>
      </c>
      <c r="CY74" s="238" t="s">
        <v>2052</v>
      </c>
    </row>
    <row r="75" spans="1:103" x14ac:dyDescent="0.25">
      <c r="A75" s="238">
        <v>692325</v>
      </c>
      <c r="B75" s="238">
        <v>2</v>
      </c>
      <c r="C75" s="238">
        <v>212</v>
      </c>
      <c r="D75" s="238">
        <v>148.22900000000001</v>
      </c>
      <c r="E75" s="238">
        <v>10</v>
      </c>
      <c r="F75" s="238" t="s">
        <v>1957</v>
      </c>
      <c r="H75" s="238" t="s">
        <v>354</v>
      </c>
      <c r="I75" s="238">
        <v>25</v>
      </c>
      <c r="K75" s="238">
        <v>19503261</v>
      </c>
      <c r="M75" s="238">
        <v>2</v>
      </c>
      <c r="N75" s="238">
        <v>27</v>
      </c>
      <c r="O75" s="238">
        <v>2019</v>
      </c>
      <c r="P75" s="238" t="s">
        <v>355</v>
      </c>
      <c r="Q75" s="238">
        <v>6</v>
      </c>
      <c r="R75" s="238" t="s">
        <v>369</v>
      </c>
      <c r="S75" s="238">
        <v>5</v>
      </c>
      <c r="T75" s="238">
        <v>0</v>
      </c>
      <c r="U75" s="238">
        <v>2</v>
      </c>
      <c r="V75" s="238">
        <v>5</v>
      </c>
      <c r="W75" s="238">
        <v>10</v>
      </c>
      <c r="X75" s="238">
        <v>2</v>
      </c>
      <c r="Y75" s="238">
        <v>1</v>
      </c>
      <c r="Z75" s="238">
        <v>1</v>
      </c>
      <c r="AB75" s="238">
        <v>5</v>
      </c>
      <c r="AC75" s="238">
        <v>98</v>
      </c>
      <c r="AD75" s="238" t="s">
        <v>357</v>
      </c>
      <c r="AF75" s="238" t="s">
        <v>358</v>
      </c>
      <c r="AG75" s="238">
        <v>10</v>
      </c>
      <c r="AH75" s="238">
        <v>2</v>
      </c>
      <c r="AI75" s="238">
        <v>2</v>
      </c>
      <c r="AJ75" s="238">
        <v>3</v>
      </c>
      <c r="AK75" s="238">
        <v>21</v>
      </c>
      <c r="AL75" s="238">
        <v>23</v>
      </c>
      <c r="AM75" s="238" t="s">
        <v>363</v>
      </c>
      <c r="AN75" s="238">
        <v>5</v>
      </c>
      <c r="AO75" s="238">
        <v>70</v>
      </c>
      <c r="AS75" s="238">
        <v>15</v>
      </c>
      <c r="AT75" s="238">
        <v>9</v>
      </c>
      <c r="AU75" s="238">
        <v>65</v>
      </c>
      <c r="AV75" s="238">
        <v>11</v>
      </c>
      <c r="AW75" s="238">
        <v>21</v>
      </c>
      <c r="AX75" s="238">
        <v>2</v>
      </c>
      <c r="AY75" s="238">
        <v>5</v>
      </c>
      <c r="AZ75" s="238">
        <v>3</v>
      </c>
      <c r="BA75" s="238">
        <v>21</v>
      </c>
      <c r="BB75" s="238">
        <v>32</v>
      </c>
      <c r="BC75" s="238" t="s">
        <v>354</v>
      </c>
      <c r="BD75" s="238">
        <v>5</v>
      </c>
      <c r="BE75" s="238">
        <v>1</v>
      </c>
      <c r="BI75" s="238">
        <v>15</v>
      </c>
      <c r="BJ75" s="238">
        <v>9</v>
      </c>
      <c r="BK75" s="238">
        <v>65</v>
      </c>
      <c r="BL75" s="238">
        <v>11</v>
      </c>
      <c r="BM75" s="238">
        <v>21</v>
      </c>
      <c r="CT75" s="238">
        <v>451181.11082888901</v>
      </c>
      <c r="CU75" s="238">
        <v>4962230.89492846</v>
      </c>
      <c r="CV75" s="238">
        <v>44.81181265</v>
      </c>
      <c r="CW75" s="238">
        <v>-93.617391069999996</v>
      </c>
      <c r="CX75" s="238" t="s">
        <v>359</v>
      </c>
      <c r="CY75" s="238" t="s">
        <v>2053</v>
      </c>
    </row>
    <row r="76" spans="1:103" x14ac:dyDescent="0.25">
      <c r="A76" s="238">
        <v>605889</v>
      </c>
      <c r="B76" s="238">
        <v>2</v>
      </c>
      <c r="C76" s="238">
        <v>212</v>
      </c>
      <c r="D76" s="238">
        <v>148.27500000000001</v>
      </c>
      <c r="E76" s="238">
        <v>10</v>
      </c>
      <c r="F76" s="238" t="s">
        <v>1957</v>
      </c>
      <c r="H76" s="238" t="s">
        <v>354</v>
      </c>
      <c r="I76" s="238">
        <v>25</v>
      </c>
      <c r="K76" s="238">
        <v>18507643</v>
      </c>
      <c r="M76" s="238">
        <v>6</v>
      </c>
      <c r="N76" s="238">
        <v>21</v>
      </c>
      <c r="O76" s="238">
        <v>2018</v>
      </c>
      <c r="P76" s="238" t="s">
        <v>384</v>
      </c>
      <c r="Q76" s="238">
        <v>7</v>
      </c>
      <c r="R76" s="238" t="s">
        <v>369</v>
      </c>
      <c r="S76" s="238">
        <v>3</v>
      </c>
      <c r="T76" s="238">
        <v>0</v>
      </c>
      <c r="U76" s="238">
        <v>1</v>
      </c>
      <c r="W76" s="238">
        <v>83</v>
      </c>
      <c r="X76" s="238">
        <v>2</v>
      </c>
      <c r="Y76" s="238">
        <v>1</v>
      </c>
      <c r="Z76" s="238">
        <v>2</v>
      </c>
      <c r="AB76" s="238">
        <v>1</v>
      </c>
      <c r="AC76" s="238">
        <v>98</v>
      </c>
      <c r="AD76" s="238" t="s">
        <v>2054</v>
      </c>
      <c r="AF76" s="238" t="s">
        <v>358</v>
      </c>
      <c r="AG76" s="238">
        <v>3</v>
      </c>
      <c r="AH76" s="238">
        <v>2</v>
      </c>
      <c r="AI76" s="238">
        <v>31</v>
      </c>
      <c r="AJ76" s="238">
        <v>3</v>
      </c>
      <c r="AK76" s="238">
        <v>26</v>
      </c>
      <c r="AL76" s="238">
        <v>44</v>
      </c>
      <c r="AM76" s="238" t="s">
        <v>354</v>
      </c>
      <c r="AN76" s="238">
        <v>5</v>
      </c>
      <c r="AO76" s="238">
        <v>4</v>
      </c>
      <c r="AS76" s="238">
        <v>15</v>
      </c>
      <c r="AT76" s="238">
        <v>9</v>
      </c>
      <c r="AU76" s="238">
        <v>65</v>
      </c>
      <c r="AV76" s="238">
        <v>11</v>
      </c>
      <c r="AW76" s="238">
        <v>21</v>
      </c>
      <c r="CT76" s="238">
        <v>451244.61095588899</v>
      </c>
      <c r="CU76" s="238">
        <v>4962268.9950046604</v>
      </c>
      <c r="CV76" s="238">
        <v>44.812159950000002</v>
      </c>
      <c r="CW76" s="238">
        <v>-93.616591709999994</v>
      </c>
      <c r="CX76" s="238" t="s">
        <v>359</v>
      </c>
      <c r="CY76" s="238" t="s">
        <v>2055</v>
      </c>
    </row>
    <row r="77" spans="1:103" x14ac:dyDescent="0.25">
      <c r="A77" s="238">
        <v>10774660</v>
      </c>
      <c r="B77" s="238">
        <v>2</v>
      </c>
      <c r="C77" s="238">
        <v>212</v>
      </c>
      <c r="D77" s="238">
        <v>148.28899999999999</v>
      </c>
      <c r="E77" s="238">
        <v>10</v>
      </c>
      <c r="F77" s="238" t="s">
        <v>1957</v>
      </c>
      <c r="H77" s="238" t="s">
        <v>354</v>
      </c>
      <c r="I77" s="238">
        <v>25</v>
      </c>
      <c r="K77" s="238">
        <v>12501032</v>
      </c>
      <c r="L77" s="238">
        <v>120330201</v>
      </c>
      <c r="M77" s="238">
        <v>1</v>
      </c>
      <c r="N77" s="238">
        <v>26</v>
      </c>
      <c r="O77" s="238">
        <v>2012</v>
      </c>
      <c r="P77" s="238" t="s">
        <v>384</v>
      </c>
      <c r="Q77" s="238">
        <v>4</v>
      </c>
      <c r="S77" s="238">
        <v>5</v>
      </c>
      <c r="T77" s="238">
        <v>0</v>
      </c>
      <c r="U77" s="238">
        <v>1</v>
      </c>
      <c r="V77" s="238">
        <v>4</v>
      </c>
      <c r="W77" s="238">
        <v>54</v>
      </c>
      <c r="X77" s="238">
        <v>2</v>
      </c>
      <c r="Y77" s="238">
        <v>6</v>
      </c>
      <c r="Z77" s="238">
        <v>2</v>
      </c>
      <c r="AB77" s="238">
        <v>1</v>
      </c>
      <c r="AC77" s="238">
        <v>98</v>
      </c>
      <c r="AD77" s="238" t="s">
        <v>376</v>
      </c>
      <c r="AE77" s="238">
        <v>41</v>
      </c>
      <c r="AF77" s="238" t="s">
        <v>358</v>
      </c>
      <c r="AG77" s="238">
        <v>3</v>
      </c>
      <c r="AH77" s="238">
        <v>2</v>
      </c>
      <c r="AI77" s="238">
        <v>1</v>
      </c>
      <c r="AJ77" s="238">
        <v>3</v>
      </c>
      <c r="AK77" s="238">
        <v>21</v>
      </c>
      <c r="AN77" s="238">
        <v>99</v>
      </c>
      <c r="AS77" s="238">
        <v>1</v>
      </c>
      <c r="AT77" s="238">
        <v>98</v>
      </c>
      <c r="AU77" s="238">
        <v>65</v>
      </c>
      <c r="AV77" s="238">
        <v>11</v>
      </c>
      <c r="AW77" s="238">
        <v>21</v>
      </c>
      <c r="CT77" s="238">
        <v>451265</v>
      </c>
      <c r="CU77" s="238">
        <v>4962280</v>
      </c>
      <c r="CV77" s="238">
        <v>44.8122641</v>
      </c>
      <c r="CW77" s="238">
        <v>-93.616339999999994</v>
      </c>
      <c r="CX77" s="238" t="s">
        <v>359</v>
      </c>
      <c r="CY77" s="238" t="s">
        <v>2056</v>
      </c>
    </row>
    <row r="78" spans="1:103" x14ac:dyDescent="0.25">
      <c r="A78" s="238">
        <v>329370</v>
      </c>
      <c r="B78" s="238">
        <v>2</v>
      </c>
      <c r="C78" s="238">
        <v>212</v>
      </c>
      <c r="D78" s="238">
        <v>148.297</v>
      </c>
      <c r="E78" s="238">
        <v>10</v>
      </c>
      <c r="F78" s="238" t="s">
        <v>1957</v>
      </c>
      <c r="H78" s="238" t="s">
        <v>354</v>
      </c>
      <c r="I78" s="238">
        <v>25</v>
      </c>
      <c r="K78" s="238">
        <v>16501925</v>
      </c>
      <c r="M78" s="238">
        <v>2</v>
      </c>
      <c r="N78" s="238">
        <v>15</v>
      </c>
      <c r="O78" s="238">
        <v>2016</v>
      </c>
      <c r="P78" s="238" t="s">
        <v>361</v>
      </c>
      <c r="Q78" s="238">
        <v>17</v>
      </c>
      <c r="R78" s="238" t="s">
        <v>356</v>
      </c>
      <c r="S78" s="238">
        <v>5</v>
      </c>
      <c r="T78" s="238">
        <v>0</v>
      </c>
      <c r="U78" s="238">
        <v>2</v>
      </c>
      <c r="V78" s="238">
        <v>10</v>
      </c>
      <c r="W78" s="238">
        <v>10</v>
      </c>
      <c r="X78" s="238">
        <v>2</v>
      </c>
      <c r="Y78" s="238">
        <v>4</v>
      </c>
      <c r="Z78" s="238">
        <v>1</v>
      </c>
      <c r="AB78" s="238">
        <v>1</v>
      </c>
      <c r="AC78" s="238">
        <v>98</v>
      </c>
      <c r="AD78" s="238" t="s">
        <v>357</v>
      </c>
      <c r="AF78" s="238" t="s">
        <v>405</v>
      </c>
      <c r="AG78" s="238">
        <v>5</v>
      </c>
      <c r="AH78" s="238">
        <v>2</v>
      </c>
      <c r="AI78" s="238">
        <v>4</v>
      </c>
      <c r="AJ78" s="238">
        <v>4</v>
      </c>
      <c r="AK78" s="238">
        <v>21</v>
      </c>
      <c r="AL78" s="238">
        <v>40</v>
      </c>
      <c r="AM78" s="238" t="s">
        <v>354</v>
      </c>
      <c r="AN78" s="238">
        <v>5</v>
      </c>
      <c r="AO78" s="238">
        <v>99</v>
      </c>
      <c r="AS78" s="238">
        <v>15</v>
      </c>
      <c r="AT78" s="238">
        <v>9</v>
      </c>
      <c r="AU78" s="238">
        <v>65</v>
      </c>
      <c r="AV78" s="238">
        <v>11</v>
      </c>
      <c r="AW78" s="238">
        <v>21</v>
      </c>
      <c r="AX78" s="238">
        <v>2</v>
      </c>
      <c r="AY78" s="238">
        <v>4</v>
      </c>
      <c r="AZ78" s="238">
        <v>4</v>
      </c>
      <c r="BA78" s="238">
        <v>21</v>
      </c>
      <c r="BB78" s="238">
        <v>39</v>
      </c>
      <c r="BC78" s="238" t="s">
        <v>363</v>
      </c>
      <c r="BD78" s="238">
        <v>5</v>
      </c>
      <c r="BE78" s="238">
        <v>99</v>
      </c>
      <c r="BI78" s="238">
        <v>15</v>
      </c>
      <c r="BJ78" s="238">
        <v>9</v>
      </c>
      <c r="BK78" s="238">
        <v>65</v>
      </c>
      <c r="BL78" s="238">
        <v>11</v>
      </c>
      <c r="BM78" s="238">
        <v>21</v>
      </c>
      <c r="CT78" s="238">
        <v>451244.61095588899</v>
      </c>
      <c r="CU78" s="238">
        <v>4962302.8617390599</v>
      </c>
      <c r="CV78" s="238">
        <v>44.812464810000002</v>
      </c>
      <c r="CW78" s="238">
        <v>-93.61659496</v>
      </c>
      <c r="CX78" s="238" t="s">
        <v>359</v>
      </c>
      <c r="CY78" s="238" t="s">
        <v>2057</v>
      </c>
    </row>
    <row r="79" spans="1:103" x14ac:dyDescent="0.25">
      <c r="A79" s="238">
        <v>416930</v>
      </c>
      <c r="B79" s="238">
        <v>2</v>
      </c>
      <c r="C79" s="238">
        <v>212</v>
      </c>
      <c r="D79" s="238">
        <v>148.34899999999999</v>
      </c>
      <c r="E79" s="238">
        <v>10</v>
      </c>
      <c r="F79" s="238" t="s">
        <v>1957</v>
      </c>
      <c r="H79" s="238" t="s">
        <v>354</v>
      </c>
      <c r="I79" s="238">
        <v>25</v>
      </c>
      <c r="K79" s="238">
        <v>17000593</v>
      </c>
      <c r="M79" s="238">
        <v>1</v>
      </c>
      <c r="N79" s="238">
        <v>19</v>
      </c>
      <c r="O79" s="238">
        <v>2017</v>
      </c>
      <c r="P79" s="238" t="s">
        <v>384</v>
      </c>
      <c r="Q79" s="238">
        <v>11</v>
      </c>
      <c r="R79" s="238" t="s">
        <v>356</v>
      </c>
      <c r="S79" s="238">
        <v>4</v>
      </c>
      <c r="T79" s="238">
        <v>0</v>
      </c>
      <c r="U79" s="238">
        <v>1</v>
      </c>
      <c r="W79" s="238">
        <v>55</v>
      </c>
      <c r="X79" s="238">
        <v>2</v>
      </c>
      <c r="Y79" s="238">
        <v>1</v>
      </c>
      <c r="Z79" s="238">
        <v>1</v>
      </c>
      <c r="AB79" s="238">
        <v>1</v>
      </c>
      <c r="AC79" s="238">
        <v>98</v>
      </c>
      <c r="AD79" s="238" t="s">
        <v>357</v>
      </c>
      <c r="AF79" s="238" t="s">
        <v>405</v>
      </c>
      <c r="AG79" s="238">
        <v>3</v>
      </c>
      <c r="AH79" s="238">
        <v>2</v>
      </c>
      <c r="AI79" s="238">
        <v>2</v>
      </c>
      <c r="AJ79" s="238">
        <v>4</v>
      </c>
      <c r="AK79" s="238">
        <v>21</v>
      </c>
      <c r="AL79" s="238">
        <v>63</v>
      </c>
      <c r="AM79" s="238" t="s">
        <v>363</v>
      </c>
      <c r="AN79" s="238">
        <v>7</v>
      </c>
      <c r="AO79" s="238">
        <v>68</v>
      </c>
      <c r="AP79" s="238">
        <v>90</v>
      </c>
      <c r="AS79" s="238">
        <v>15</v>
      </c>
      <c r="AT79" s="238">
        <v>98</v>
      </c>
      <c r="AU79" s="238">
        <v>65</v>
      </c>
      <c r="AV79" s="238">
        <v>12</v>
      </c>
      <c r="AW79" s="238">
        <v>21</v>
      </c>
      <c r="CT79" s="238">
        <v>451322.50820336997</v>
      </c>
      <c r="CU79" s="238">
        <v>4962335.0915958798</v>
      </c>
      <c r="CV79" s="238">
        <v>44.812760249999997</v>
      </c>
      <c r="CW79" s="238">
        <v>-93.615612960000007</v>
      </c>
      <c r="CX79" s="238" t="s">
        <v>359</v>
      </c>
      <c r="CY79" s="238" t="s">
        <v>2058</v>
      </c>
    </row>
    <row r="80" spans="1:103" x14ac:dyDescent="0.25">
      <c r="A80" s="238">
        <v>405040</v>
      </c>
      <c r="B80" s="238">
        <v>2</v>
      </c>
      <c r="C80" s="238">
        <v>212</v>
      </c>
      <c r="D80" s="238">
        <v>148.35900000000001</v>
      </c>
      <c r="E80" s="238">
        <v>10</v>
      </c>
      <c r="F80" s="238" t="s">
        <v>1957</v>
      </c>
      <c r="H80" s="238" t="s">
        <v>354</v>
      </c>
      <c r="I80" s="238">
        <v>25</v>
      </c>
      <c r="K80" s="238">
        <v>16012168</v>
      </c>
      <c r="M80" s="238">
        <v>12</v>
      </c>
      <c r="N80" s="238">
        <v>16</v>
      </c>
      <c r="O80" s="238">
        <v>2016</v>
      </c>
      <c r="P80" s="238" t="s">
        <v>362</v>
      </c>
      <c r="Q80" s="238">
        <v>23</v>
      </c>
      <c r="R80" s="238" t="s">
        <v>356</v>
      </c>
      <c r="S80" s="238">
        <v>5</v>
      </c>
      <c r="T80" s="238">
        <v>0</v>
      </c>
      <c r="U80" s="238">
        <v>1</v>
      </c>
      <c r="W80" s="238">
        <v>55</v>
      </c>
      <c r="X80" s="238">
        <v>2</v>
      </c>
      <c r="Y80" s="238">
        <v>6</v>
      </c>
      <c r="Z80" s="238">
        <v>4</v>
      </c>
      <c r="AA80" s="238">
        <v>7</v>
      </c>
      <c r="AB80" s="238">
        <v>3</v>
      </c>
      <c r="AC80" s="238">
        <v>98</v>
      </c>
      <c r="AD80" s="238" t="s">
        <v>357</v>
      </c>
      <c r="AF80" s="238" t="s">
        <v>405</v>
      </c>
      <c r="AG80" s="238">
        <v>3</v>
      </c>
      <c r="AH80" s="238">
        <v>2</v>
      </c>
      <c r="AI80" s="238">
        <v>4</v>
      </c>
      <c r="AJ80" s="238">
        <v>4</v>
      </c>
      <c r="AK80" s="238">
        <v>21</v>
      </c>
      <c r="AL80" s="238">
        <v>16</v>
      </c>
      <c r="AM80" s="238" t="s">
        <v>354</v>
      </c>
      <c r="AN80" s="238">
        <v>5</v>
      </c>
      <c r="AO80" s="238">
        <v>90</v>
      </c>
      <c r="AS80" s="238">
        <v>15</v>
      </c>
      <c r="AT80" s="238">
        <v>98</v>
      </c>
      <c r="AU80" s="238">
        <v>65</v>
      </c>
      <c r="AV80" s="238">
        <v>12</v>
      </c>
      <c r="AW80" s="238">
        <v>21</v>
      </c>
      <c r="CT80" s="238">
        <v>451334.64414255798</v>
      </c>
      <c r="CU80" s="238">
        <v>4962343.9366816897</v>
      </c>
      <c r="CV80" s="238">
        <v>44.812840700000002</v>
      </c>
      <c r="CW80" s="238">
        <v>-93.615460330000005</v>
      </c>
      <c r="CX80" s="238" t="s">
        <v>359</v>
      </c>
      <c r="CY80" s="238" t="s">
        <v>2059</v>
      </c>
    </row>
    <row r="81" spans="1:103" x14ac:dyDescent="0.25">
      <c r="A81" s="238">
        <v>488598</v>
      </c>
      <c r="B81" s="238">
        <v>2</v>
      </c>
      <c r="C81" s="238">
        <v>212</v>
      </c>
      <c r="D81" s="238">
        <v>148.37200000000001</v>
      </c>
      <c r="E81" s="238">
        <v>10</v>
      </c>
      <c r="F81" s="238" t="s">
        <v>1957</v>
      </c>
      <c r="H81" s="238" t="s">
        <v>354</v>
      </c>
      <c r="I81" s="238">
        <v>25</v>
      </c>
      <c r="K81" s="238">
        <v>17508070</v>
      </c>
      <c r="M81" s="238">
        <v>7</v>
      </c>
      <c r="N81" s="238">
        <v>21</v>
      </c>
      <c r="O81" s="238">
        <v>2017</v>
      </c>
      <c r="P81" s="238" t="s">
        <v>362</v>
      </c>
      <c r="Q81" s="238">
        <v>15</v>
      </c>
      <c r="R81" s="238" t="s">
        <v>356</v>
      </c>
      <c r="S81" s="238">
        <v>5</v>
      </c>
      <c r="T81" s="238">
        <v>0</v>
      </c>
      <c r="U81" s="238">
        <v>1</v>
      </c>
      <c r="W81" s="238">
        <v>55</v>
      </c>
      <c r="X81" s="238">
        <v>2</v>
      </c>
      <c r="Y81" s="238">
        <v>1</v>
      </c>
      <c r="Z81" s="238">
        <v>1</v>
      </c>
      <c r="AB81" s="238">
        <v>1</v>
      </c>
      <c r="AC81" s="238">
        <v>98</v>
      </c>
      <c r="AD81" s="238" t="s">
        <v>357</v>
      </c>
      <c r="AF81" s="238" t="s">
        <v>358</v>
      </c>
      <c r="AG81" s="238">
        <v>3</v>
      </c>
      <c r="AH81" s="238">
        <v>2</v>
      </c>
      <c r="AI81" s="238">
        <v>4</v>
      </c>
      <c r="AJ81" s="238">
        <v>4</v>
      </c>
      <c r="AK81" s="238">
        <v>21</v>
      </c>
      <c r="AL81" s="238">
        <v>53</v>
      </c>
      <c r="AM81" s="238" t="s">
        <v>363</v>
      </c>
      <c r="AN81" s="238">
        <v>8</v>
      </c>
      <c r="AO81" s="238">
        <v>90</v>
      </c>
      <c r="AS81" s="238">
        <v>15</v>
      </c>
      <c r="AT81" s="238">
        <v>9</v>
      </c>
      <c r="AU81" s="238">
        <v>65</v>
      </c>
      <c r="AV81" s="238">
        <v>11</v>
      </c>
      <c r="AW81" s="238">
        <v>21</v>
      </c>
      <c r="CT81" s="238">
        <v>451380.07789348997</v>
      </c>
      <c r="CU81" s="238">
        <v>4962345.1951570604</v>
      </c>
      <c r="CV81" s="238">
        <v>44.812855120000002</v>
      </c>
      <c r="CW81" s="238">
        <v>-93.614885900000004</v>
      </c>
      <c r="CX81" s="238" t="s">
        <v>359</v>
      </c>
      <c r="CY81" s="238" t="s">
        <v>2060</v>
      </c>
    </row>
    <row r="82" spans="1:103" x14ac:dyDescent="0.25">
      <c r="A82" s="238">
        <v>600627</v>
      </c>
      <c r="B82" s="238">
        <v>2</v>
      </c>
      <c r="C82" s="238">
        <v>212</v>
      </c>
      <c r="D82" s="238">
        <v>148.446</v>
      </c>
      <c r="E82" s="238">
        <v>10</v>
      </c>
      <c r="F82" s="238" t="s">
        <v>1957</v>
      </c>
      <c r="H82" s="238" t="s">
        <v>354</v>
      </c>
      <c r="I82" s="238">
        <v>25</v>
      </c>
      <c r="K82" s="238">
        <v>18506782</v>
      </c>
      <c r="M82" s="238">
        <v>5</v>
      </c>
      <c r="N82" s="238">
        <v>29</v>
      </c>
      <c r="O82" s="238">
        <v>2018</v>
      </c>
      <c r="P82" s="238" t="s">
        <v>368</v>
      </c>
      <c r="Q82" s="238">
        <v>18</v>
      </c>
      <c r="R82" s="238" t="s">
        <v>356</v>
      </c>
      <c r="S82" s="238">
        <v>5</v>
      </c>
      <c r="T82" s="238">
        <v>0</v>
      </c>
      <c r="U82" s="238">
        <v>1</v>
      </c>
      <c r="W82" s="238">
        <v>55</v>
      </c>
      <c r="X82" s="238">
        <v>2</v>
      </c>
      <c r="Y82" s="238">
        <v>1</v>
      </c>
      <c r="Z82" s="238">
        <v>3</v>
      </c>
      <c r="AB82" s="238">
        <v>2</v>
      </c>
      <c r="AC82" s="238">
        <v>98</v>
      </c>
      <c r="AD82" s="238" t="s">
        <v>357</v>
      </c>
      <c r="AF82" s="238" t="s">
        <v>358</v>
      </c>
      <c r="AG82" s="238">
        <v>3</v>
      </c>
      <c r="AH82" s="238">
        <v>2</v>
      </c>
      <c r="AI82" s="238">
        <v>2</v>
      </c>
      <c r="AJ82" s="238">
        <v>4</v>
      </c>
      <c r="AK82" s="238">
        <v>21</v>
      </c>
      <c r="AL82" s="238">
        <v>28</v>
      </c>
      <c r="AM82" s="238" t="s">
        <v>363</v>
      </c>
      <c r="AN82" s="238">
        <v>5</v>
      </c>
      <c r="AO82" s="238">
        <v>90</v>
      </c>
      <c r="AS82" s="238">
        <v>15</v>
      </c>
      <c r="AT82" s="238">
        <v>9</v>
      </c>
      <c r="AU82" s="238">
        <v>65</v>
      </c>
      <c r="AV82" s="238">
        <v>11</v>
      </c>
      <c r="AW82" s="238">
        <v>21</v>
      </c>
      <c r="CT82" s="238">
        <v>451490.14478029002</v>
      </c>
      <c r="CU82" s="238">
        <v>4962395.9952586601</v>
      </c>
      <c r="CV82" s="238">
        <v>44.813319890000002</v>
      </c>
      <c r="CW82" s="238">
        <v>-93.613498829999997</v>
      </c>
      <c r="CX82" s="238" t="s">
        <v>359</v>
      </c>
      <c r="CY82" s="238" t="s">
        <v>2061</v>
      </c>
    </row>
    <row r="83" spans="1:103" x14ac:dyDescent="0.25">
      <c r="A83" s="238">
        <v>848316</v>
      </c>
      <c r="B83" s="238">
        <v>2</v>
      </c>
      <c r="C83" s="238">
        <v>212</v>
      </c>
      <c r="D83" s="238">
        <v>148.47900000000001</v>
      </c>
      <c r="E83" s="238">
        <v>10</v>
      </c>
      <c r="F83" s="238" t="s">
        <v>1957</v>
      </c>
      <c r="H83" s="238" t="s">
        <v>354</v>
      </c>
      <c r="I83" s="238">
        <v>25</v>
      </c>
      <c r="K83" s="238">
        <v>20508986</v>
      </c>
      <c r="L83" s="238">
        <v>202940825</v>
      </c>
      <c r="M83" s="238">
        <v>10</v>
      </c>
      <c r="N83" s="238">
        <v>20</v>
      </c>
      <c r="O83" s="238">
        <v>2020</v>
      </c>
      <c r="P83" s="238" t="s">
        <v>368</v>
      </c>
      <c r="Q83" s="238">
        <v>15</v>
      </c>
      <c r="R83" s="238" t="s">
        <v>356</v>
      </c>
      <c r="S83" s="238">
        <v>5</v>
      </c>
      <c r="T83" s="238">
        <v>0</v>
      </c>
      <c r="U83" s="238">
        <v>1</v>
      </c>
      <c r="W83" s="238">
        <v>62</v>
      </c>
      <c r="X83" s="238">
        <v>2</v>
      </c>
      <c r="Y83" s="238">
        <v>1</v>
      </c>
      <c r="Z83" s="238">
        <v>4</v>
      </c>
      <c r="AB83" s="238">
        <v>3</v>
      </c>
      <c r="AC83" s="238">
        <v>98</v>
      </c>
      <c r="AD83" s="238" t="s">
        <v>357</v>
      </c>
      <c r="AF83" s="238" t="s">
        <v>358</v>
      </c>
      <c r="AG83" s="238">
        <v>3</v>
      </c>
      <c r="AH83" s="238">
        <v>2</v>
      </c>
      <c r="AI83" s="238">
        <v>4</v>
      </c>
      <c r="AJ83" s="238">
        <v>4</v>
      </c>
      <c r="AK83" s="238">
        <v>21</v>
      </c>
      <c r="AL83" s="238">
        <v>43</v>
      </c>
      <c r="AM83" s="238" t="s">
        <v>363</v>
      </c>
      <c r="AN83" s="238">
        <v>5</v>
      </c>
      <c r="AO83" s="238">
        <v>90</v>
      </c>
      <c r="AS83" s="238">
        <v>15</v>
      </c>
      <c r="AT83" s="238">
        <v>9</v>
      </c>
      <c r="AV83" s="238">
        <v>11</v>
      </c>
      <c r="AW83" s="238">
        <v>21</v>
      </c>
      <c r="CT83" s="238">
        <v>451540.94488189003</v>
      </c>
      <c r="CU83" s="238">
        <v>4962412.9286258603</v>
      </c>
      <c r="CV83" s="238">
        <v>44.813475769999997</v>
      </c>
      <c r="CW83" s="238">
        <v>-93.612858020000004</v>
      </c>
      <c r="CX83" s="238" t="s">
        <v>359</v>
      </c>
      <c r="CY83" s="238" t="s">
        <v>2062</v>
      </c>
    </row>
    <row r="84" spans="1:103" x14ac:dyDescent="0.25">
      <c r="A84" s="238">
        <v>10854351</v>
      </c>
      <c r="B84" s="238">
        <v>2</v>
      </c>
      <c r="C84" s="238">
        <v>212</v>
      </c>
      <c r="D84" s="238">
        <v>148.488</v>
      </c>
      <c r="E84" s="238">
        <v>10</v>
      </c>
      <c r="F84" s="238" t="s">
        <v>1957</v>
      </c>
      <c r="H84" s="238" t="s">
        <v>354</v>
      </c>
      <c r="I84" s="238">
        <v>25</v>
      </c>
      <c r="K84" s="238">
        <v>13509873</v>
      </c>
      <c r="L84" s="238">
        <v>132720167</v>
      </c>
      <c r="M84" s="238">
        <v>9</v>
      </c>
      <c r="N84" s="238">
        <v>28</v>
      </c>
      <c r="O84" s="238">
        <v>2013</v>
      </c>
      <c r="P84" s="238" t="s">
        <v>364</v>
      </c>
      <c r="Q84" s="238">
        <v>22</v>
      </c>
      <c r="R84" s="238" t="s">
        <v>356</v>
      </c>
      <c r="S84" s="238">
        <v>4</v>
      </c>
      <c r="T84" s="238">
        <v>0</v>
      </c>
      <c r="U84" s="238">
        <v>2</v>
      </c>
      <c r="V84" s="238">
        <v>1</v>
      </c>
      <c r="W84" s="238">
        <v>10</v>
      </c>
      <c r="X84" s="238">
        <v>2</v>
      </c>
      <c r="Y84" s="238">
        <v>6</v>
      </c>
      <c r="Z84" s="238">
        <v>2</v>
      </c>
      <c r="AB84" s="238">
        <v>1</v>
      </c>
      <c r="AC84" s="238">
        <v>98</v>
      </c>
      <c r="AD84" s="238" t="s">
        <v>376</v>
      </c>
      <c r="AE84" s="238" t="s">
        <v>2063</v>
      </c>
      <c r="AF84" s="238" t="s">
        <v>358</v>
      </c>
      <c r="AG84" s="238">
        <v>7</v>
      </c>
      <c r="AH84" s="238">
        <v>2</v>
      </c>
      <c r="AI84" s="238">
        <v>1</v>
      </c>
      <c r="AJ84" s="238">
        <v>4</v>
      </c>
      <c r="AK84" s="238">
        <v>27</v>
      </c>
      <c r="AL84" s="238">
        <v>43</v>
      </c>
      <c r="AM84" s="238" t="s">
        <v>354</v>
      </c>
      <c r="AN84" s="238">
        <v>5</v>
      </c>
      <c r="AO84" s="238">
        <v>5</v>
      </c>
      <c r="AS84" s="238">
        <v>1</v>
      </c>
      <c r="AT84" s="238">
        <v>98</v>
      </c>
      <c r="AU84" s="238">
        <v>65</v>
      </c>
      <c r="AV84" s="238">
        <v>11</v>
      </c>
      <c r="AW84" s="238">
        <v>21</v>
      </c>
      <c r="AX84" s="238">
        <v>2</v>
      </c>
      <c r="AY84" s="238">
        <v>2</v>
      </c>
      <c r="AZ84" s="238">
        <v>4</v>
      </c>
      <c r="BA84" s="238">
        <v>27</v>
      </c>
      <c r="BB84" s="238">
        <v>52</v>
      </c>
      <c r="BC84" s="238" t="s">
        <v>363</v>
      </c>
      <c r="BD84" s="238">
        <v>5</v>
      </c>
      <c r="BE84" s="238">
        <v>1</v>
      </c>
      <c r="BI84" s="238">
        <v>1</v>
      </c>
      <c r="BJ84" s="238">
        <v>98</v>
      </c>
      <c r="BK84" s="238">
        <v>65</v>
      </c>
      <c r="BL84" s="238">
        <v>11</v>
      </c>
      <c r="BM84" s="238">
        <v>21</v>
      </c>
      <c r="CT84" s="238">
        <v>451557</v>
      </c>
      <c r="CU84" s="238">
        <v>4962407</v>
      </c>
      <c r="CV84" s="238">
        <v>44.813423899999997</v>
      </c>
      <c r="CW84" s="238">
        <v>-93.612655099999998</v>
      </c>
      <c r="CX84" s="238" t="s">
        <v>359</v>
      </c>
      <c r="CY84" s="238" t="s">
        <v>2064</v>
      </c>
    </row>
    <row r="85" spans="1:103" x14ac:dyDescent="0.25">
      <c r="A85" s="238">
        <v>10932862</v>
      </c>
      <c r="B85" s="238">
        <v>2</v>
      </c>
      <c r="C85" s="238">
        <v>212</v>
      </c>
      <c r="D85" s="238">
        <v>148.51</v>
      </c>
      <c r="E85" s="238">
        <v>10</v>
      </c>
      <c r="F85" s="238" t="s">
        <v>1957</v>
      </c>
      <c r="H85" s="238" t="s">
        <v>354</v>
      </c>
      <c r="I85" s="238">
        <v>25</v>
      </c>
      <c r="K85" s="238">
        <v>14502027</v>
      </c>
      <c r="L85" s="238">
        <v>140440315</v>
      </c>
      <c r="M85" s="238">
        <v>2</v>
      </c>
      <c r="N85" s="238">
        <v>12</v>
      </c>
      <c r="O85" s="238">
        <v>2014</v>
      </c>
      <c r="P85" s="238" t="s">
        <v>355</v>
      </c>
      <c r="Q85" s="238">
        <v>8</v>
      </c>
      <c r="R85" s="238" t="s">
        <v>369</v>
      </c>
      <c r="S85" s="238">
        <v>4</v>
      </c>
      <c r="T85" s="238">
        <v>0</v>
      </c>
      <c r="U85" s="238">
        <v>1</v>
      </c>
      <c r="V85" s="238">
        <v>4</v>
      </c>
      <c r="W85" s="238">
        <v>83</v>
      </c>
      <c r="X85" s="238">
        <v>2</v>
      </c>
      <c r="Y85" s="238">
        <v>1</v>
      </c>
      <c r="Z85" s="238">
        <v>2</v>
      </c>
      <c r="AB85" s="238">
        <v>5</v>
      </c>
      <c r="AC85" s="238">
        <v>98</v>
      </c>
      <c r="AD85" s="238" t="s">
        <v>376</v>
      </c>
      <c r="AE85" s="238" t="s">
        <v>2065</v>
      </c>
      <c r="AF85" s="238" t="s">
        <v>358</v>
      </c>
      <c r="AG85" s="238">
        <v>3</v>
      </c>
      <c r="AH85" s="238">
        <v>2</v>
      </c>
      <c r="AI85" s="238">
        <v>4</v>
      </c>
      <c r="AJ85" s="238">
        <v>3</v>
      </c>
      <c r="AK85" s="238">
        <v>21</v>
      </c>
      <c r="AL85" s="238">
        <v>34</v>
      </c>
      <c r="AM85" s="238" t="s">
        <v>363</v>
      </c>
      <c r="AN85" s="238">
        <v>5</v>
      </c>
      <c r="AO85" s="238">
        <v>3</v>
      </c>
      <c r="AS85" s="238">
        <v>1</v>
      </c>
      <c r="AT85" s="238">
        <v>98</v>
      </c>
      <c r="AU85" s="238">
        <v>65</v>
      </c>
      <c r="AV85" s="238">
        <v>10</v>
      </c>
      <c r="AW85" s="238">
        <v>21</v>
      </c>
      <c r="CT85" s="238">
        <v>451591</v>
      </c>
      <c r="CU85" s="238">
        <v>4962418</v>
      </c>
      <c r="CV85" s="238">
        <v>44.8135245</v>
      </c>
      <c r="CW85" s="238">
        <v>-93.612221700000006</v>
      </c>
      <c r="CX85" s="238" t="s">
        <v>359</v>
      </c>
      <c r="CY85" s="238" t="s">
        <v>2066</v>
      </c>
    </row>
    <row r="86" spans="1:103" x14ac:dyDescent="0.25">
      <c r="A86" s="238">
        <v>678285</v>
      </c>
      <c r="B86" s="238">
        <v>2</v>
      </c>
      <c r="C86" s="238">
        <v>212</v>
      </c>
      <c r="D86" s="238">
        <v>148.51400000000001</v>
      </c>
      <c r="E86" s="238">
        <v>10</v>
      </c>
      <c r="F86" s="238" t="s">
        <v>1957</v>
      </c>
      <c r="H86" s="238" t="s">
        <v>354</v>
      </c>
      <c r="I86" s="238">
        <v>25</v>
      </c>
      <c r="K86" s="238">
        <v>19500640</v>
      </c>
      <c r="M86" s="238">
        <v>1</v>
      </c>
      <c r="N86" s="238">
        <v>18</v>
      </c>
      <c r="O86" s="238">
        <v>2019</v>
      </c>
      <c r="P86" s="238" t="s">
        <v>362</v>
      </c>
      <c r="Q86" s="238">
        <v>16</v>
      </c>
      <c r="R86" s="238" t="s">
        <v>356</v>
      </c>
      <c r="S86" s="238">
        <v>5</v>
      </c>
      <c r="T86" s="238">
        <v>0</v>
      </c>
      <c r="U86" s="238">
        <v>1</v>
      </c>
      <c r="W86" s="238">
        <v>62</v>
      </c>
      <c r="X86" s="238">
        <v>2</v>
      </c>
      <c r="Y86" s="238">
        <v>7</v>
      </c>
      <c r="Z86" s="238">
        <v>2</v>
      </c>
      <c r="AB86" s="238">
        <v>3</v>
      </c>
      <c r="AC86" s="238">
        <v>98</v>
      </c>
      <c r="AD86" s="238" t="s">
        <v>357</v>
      </c>
      <c r="AF86" s="238" t="s">
        <v>405</v>
      </c>
      <c r="AG86" s="238">
        <v>3</v>
      </c>
      <c r="AH86" s="238">
        <v>2</v>
      </c>
      <c r="AI86" s="238">
        <v>4</v>
      </c>
      <c r="AJ86" s="238">
        <v>4</v>
      </c>
      <c r="AK86" s="238">
        <v>21</v>
      </c>
      <c r="AL86" s="238">
        <v>28</v>
      </c>
      <c r="AM86" s="238" t="s">
        <v>363</v>
      </c>
      <c r="AN86" s="238">
        <v>5</v>
      </c>
      <c r="AO86" s="238">
        <v>75</v>
      </c>
      <c r="AS86" s="238">
        <v>15</v>
      </c>
      <c r="AT86" s="238">
        <v>9</v>
      </c>
      <c r="AU86" s="238">
        <v>65</v>
      </c>
      <c r="AV86" s="238">
        <v>11</v>
      </c>
      <c r="AW86" s="238">
        <v>21</v>
      </c>
      <c r="CT86" s="238">
        <v>451600.211667091</v>
      </c>
      <c r="CU86" s="238">
        <v>4962455.2620438598</v>
      </c>
      <c r="CV86" s="238">
        <v>44.813860869999999</v>
      </c>
      <c r="CW86" s="238">
        <v>-93.612112550000006</v>
      </c>
      <c r="CX86" s="238" t="s">
        <v>359</v>
      </c>
      <c r="CY86" s="238" t="s">
        <v>2067</v>
      </c>
    </row>
    <row r="87" spans="1:103" x14ac:dyDescent="0.25">
      <c r="A87" s="238">
        <v>848392</v>
      </c>
      <c r="B87" s="238">
        <v>2</v>
      </c>
      <c r="C87" s="238">
        <v>212</v>
      </c>
      <c r="D87" s="238">
        <v>148.56299999999999</v>
      </c>
      <c r="E87" s="238">
        <v>10</v>
      </c>
      <c r="F87" s="238" t="s">
        <v>1957</v>
      </c>
      <c r="H87" s="238" t="s">
        <v>354</v>
      </c>
      <c r="I87" s="238">
        <v>25</v>
      </c>
      <c r="K87" s="238">
        <v>20509059</v>
      </c>
      <c r="L87" s="238">
        <v>202950162</v>
      </c>
      <c r="M87" s="238">
        <v>10</v>
      </c>
      <c r="N87" s="238">
        <v>21</v>
      </c>
      <c r="O87" s="238">
        <v>2020</v>
      </c>
      <c r="P87" s="238" t="s">
        <v>355</v>
      </c>
      <c r="Q87" s="238">
        <v>7</v>
      </c>
      <c r="R87" s="238" t="s">
        <v>356</v>
      </c>
      <c r="S87" s="238">
        <v>5</v>
      </c>
      <c r="T87" s="238">
        <v>0</v>
      </c>
      <c r="U87" s="238">
        <v>2</v>
      </c>
      <c r="V87" s="238">
        <v>10</v>
      </c>
      <c r="W87" s="238">
        <v>10</v>
      </c>
      <c r="X87" s="238">
        <v>2</v>
      </c>
      <c r="Y87" s="238">
        <v>1</v>
      </c>
      <c r="Z87" s="238">
        <v>2</v>
      </c>
      <c r="AB87" s="238">
        <v>2</v>
      </c>
      <c r="AC87" s="238">
        <v>98</v>
      </c>
      <c r="AD87" s="238" t="s">
        <v>2068</v>
      </c>
      <c r="AF87" s="238" t="s">
        <v>405</v>
      </c>
      <c r="AG87" s="238">
        <v>5</v>
      </c>
      <c r="AH87" s="238">
        <v>2</v>
      </c>
      <c r="AI87" s="238">
        <v>2</v>
      </c>
      <c r="AJ87" s="238">
        <v>4</v>
      </c>
      <c r="AK87" s="238">
        <v>21</v>
      </c>
      <c r="AL87" s="238">
        <v>30</v>
      </c>
      <c r="AM87" s="238" t="s">
        <v>354</v>
      </c>
      <c r="AN87" s="238">
        <v>5</v>
      </c>
      <c r="AO87" s="238">
        <v>75</v>
      </c>
      <c r="AS87" s="238">
        <v>15</v>
      </c>
      <c r="AT87" s="238">
        <v>9</v>
      </c>
      <c r="AU87" s="238">
        <v>65</v>
      </c>
      <c r="AV87" s="238">
        <v>11</v>
      </c>
      <c r="AW87" s="238">
        <v>21</v>
      </c>
      <c r="AX87" s="238">
        <v>2</v>
      </c>
      <c r="AY87" s="238">
        <v>2</v>
      </c>
      <c r="AZ87" s="238">
        <v>4</v>
      </c>
      <c r="BA87" s="238">
        <v>21</v>
      </c>
      <c r="BB87" s="238">
        <v>49</v>
      </c>
      <c r="BC87" s="238" t="s">
        <v>354</v>
      </c>
      <c r="BD87" s="238">
        <v>5</v>
      </c>
      <c r="BE87" s="238">
        <v>1</v>
      </c>
      <c r="BI87" s="238">
        <v>15</v>
      </c>
      <c r="BJ87" s="238">
        <v>9</v>
      </c>
      <c r="BK87" s="238">
        <v>65</v>
      </c>
      <c r="BL87" s="238">
        <v>11</v>
      </c>
      <c r="BM87" s="238">
        <v>21</v>
      </c>
      <c r="CT87" s="238">
        <v>451676.41181949101</v>
      </c>
      <c r="CU87" s="238">
        <v>4962472.19541106</v>
      </c>
      <c r="CV87" s="238">
        <v>44.81401846</v>
      </c>
      <c r="CW87" s="238">
        <v>-93.611150510000002</v>
      </c>
      <c r="CX87" s="238" t="s">
        <v>359</v>
      </c>
      <c r="CY87" s="238" t="s">
        <v>2069</v>
      </c>
    </row>
    <row r="88" spans="1:103" x14ac:dyDescent="0.25">
      <c r="A88" s="238">
        <v>404505</v>
      </c>
      <c r="B88" s="238">
        <v>2</v>
      </c>
      <c r="C88" s="238">
        <v>212</v>
      </c>
      <c r="D88" s="238">
        <v>148.59399999999999</v>
      </c>
      <c r="E88" s="238">
        <v>10</v>
      </c>
      <c r="F88" s="238" t="s">
        <v>1957</v>
      </c>
      <c r="H88" s="238" t="s">
        <v>354</v>
      </c>
      <c r="I88" s="238">
        <v>25</v>
      </c>
      <c r="K88" s="238">
        <v>16514511</v>
      </c>
      <c r="M88" s="238">
        <v>12</v>
      </c>
      <c r="N88" s="238">
        <v>16</v>
      </c>
      <c r="O88" s="238">
        <v>2016</v>
      </c>
      <c r="P88" s="238" t="s">
        <v>362</v>
      </c>
      <c r="Q88" s="238">
        <v>7</v>
      </c>
      <c r="R88" s="238" t="s">
        <v>356</v>
      </c>
      <c r="S88" s="238">
        <v>5</v>
      </c>
      <c r="T88" s="238">
        <v>0</v>
      </c>
      <c r="U88" s="238">
        <v>1</v>
      </c>
      <c r="W88" s="238">
        <v>55</v>
      </c>
      <c r="X88" s="238">
        <v>26</v>
      </c>
      <c r="Y88" s="238">
        <v>4</v>
      </c>
      <c r="Z88" s="238">
        <v>4</v>
      </c>
      <c r="AB88" s="238">
        <v>5</v>
      </c>
      <c r="AC88" s="238">
        <v>98</v>
      </c>
      <c r="AD88" s="238" t="s">
        <v>357</v>
      </c>
      <c r="AF88" s="238" t="s">
        <v>358</v>
      </c>
      <c r="AG88" s="238">
        <v>3</v>
      </c>
      <c r="AH88" s="238">
        <v>2</v>
      </c>
      <c r="AI88" s="238">
        <v>4</v>
      </c>
      <c r="AJ88" s="238">
        <v>4</v>
      </c>
      <c r="AK88" s="238">
        <v>21</v>
      </c>
      <c r="AL88" s="238">
        <v>49</v>
      </c>
      <c r="AM88" s="238" t="s">
        <v>363</v>
      </c>
      <c r="AN88" s="238">
        <v>5</v>
      </c>
      <c r="AO88" s="238">
        <v>72</v>
      </c>
      <c r="AP88" s="238">
        <v>62</v>
      </c>
      <c r="AS88" s="238">
        <v>15</v>
      </c>
      <c r="AT88" s="238">
        <v>9</v>
      </c>
      <c r="AU88" s="238">
        <v>65</v>
      </c>
      <c r="AV88" s="238">
        <v>11</v>
      </c>
      <c r="AW88" s="238">
        <v>21</v>
      </c>
      <c r="CT88" s="238">
        <v>451722.97857929103</v>
      </c>
      <c r="CU88" s="238">
        <v>4962442.5620184597</v>
      </c>
      <c r="CV88" s="238">
        <v>44.813754850000002</v>
      </c>
      <c r="CW88" s="238">
        <v>-93.610558800000007</v>
      </c>
      <c r="CX88" s="238" t="s">
        <v>359</v>
      </c>
      <c r="CY88" s="238" t="s">
        <v>2070</v>
      </c>
    </row>
    <row r="89" spans="1:103" x14ac:dyDescent="0.25">
      <c r="A89" s="238">
        <v>581145</v>
      </c>
      <c r="B89" s="238">
        <v>2</v>
      </c>
      <c r="C89" s="238">
        <v>212</v>
      </c>
      <c r="D89" s="238">
        <v>148.62200000000001</v>
      </c>
      <c r="E89" s="238">
        <v>10</v>
      </c>
      <c r="F89" s="238" t="s">
        <v>1957</v>
      </c>
      <c r="H89" s="238" t="s">
        <v>354</v>
      </c>
      <c r="I89" s="238">
        <v>25</v>
      </c>
      <c r="K89" s="238">
        <v>18503457</v>
      </c>
      <c r="M89" s="238">
        <v>3</v>
      </c>
      <c r="N89" s="238">
        <v>5</v>
      </c>
      <c r="O89" s="238">
        <v>2018</v>
      </c>
      <c r="P89" s="238" t="s">
        <v>361</v>
      </c>
      <c r="Q89" s="238">
        <v>9</v>
      </c>
      <c r="R89" s="238" t="s">
        <v>356</v>
      </c>
      <c r="S89" s="238">
        <v>5</v>
      </c>
      <c r="T89" s="238">
        <v>0</v>
      </c>
      <c r="U89" s="238">
        <v>1</v>
      </c>
      <c r="W89" s="238">
        <v>57</v>
      </c>
      <c r="X89" s="238">
        <v>2</v>
      </c>
      <c r="Y89" s="238">
        <v>1</v>
      </c>
      <c r="Z89" s="238">
        <v>4</v>
      </c>
      <c r="AB89" s="238">
        <v>4</v>
      </c>
      <c r="AC89" s="238">
        <v>98</v>
      </c>
      <c r="AD89" s="238" t="s">
        <v>357</v>
      </c>
      <c r="AF89" s="238" t="s">
        <v>405</v>
      </c>
      <c r="AG89" s="238">
        <v>3</v>
      </c>
      <c r="AH89" s="238">
        <v>2</v>
      </c>
      <c r="AI89" s="238">
        <v>2</v>
      </c>
      <c r="AJ89" s="238">
        <v>4</v>
      </c>
      <c r="AK89" s="238">
        <v>21</v>
      </c>
      <c r="AL89" s="238">
        <v>30</v>
      </c>
      <c r="AM89" s="238" t="s">
        <v>354</v>
      </c>
      <c r="AN89" s="238">
        <v>5</v>
      </c>
      <c r="AO89" s="238">
        <v>75</v>
      </c>
      <c r="AS89" s="238">
        <v>15</v>
      </c>
      <c r="AT89" s="238">
        <v>9</v>
      </c>
      <c r="AU89" s="238">
        <v>65</v>
      </c>
      <c r="AV89" s="238">
        <v>12</v>
      </c>
      <c r="AW89" s="238">
        <v>21</v>
      </c>
      <c r="CT89" s="238">
        <v>451752.61197189102</v>
      </c>
      <c r="CU89" s="238">
        <v>4962489.1287782602</v>
      </c>
      <c r="CV89" s="238">
        <v>44.81417604</v>
      </c>
      <c r="CW89" s="238">
        <v>-93.610188469999997</v>
      </c>
      <c r="CX89" s="238" t="s">
        <v>359</v>
      </c>
      <c r="CY89" s="238" t="s">
        <v>2071</v>
      </c>
    </row>
    <row r="90" spans="1:103" x14ac:dyDescent="0.25">
      <c r="A90" s="238">
        <v>11016920</v>
      </c>
      <c r="B90" s="238">
        <v>2</v>
      </c>
      <c r="C90" s="238">
        <v>212</v>
      </c>
      <c r="D90" s="238">
        <v>148.648</v>
      </c>
      <c r="E90" s="238">
        <v>10</v>
      </c>
      <c r="F90" s="238" t="s">
        <v>1957</v>
      </c>
      <c r="H90" s="238" t="s">
        <v>354</v>
      </c>
      <c r="I90" s="238">
        <v>25</v>
      </c>
      <c r="K90" s="238">
        <v>15002479</v>
      </c>
      <c r="L90" s="238">
        <v>150260004</v>
      </c>
      <c r="M90" s="238">
        <v>1</v>
      </c>
      <c r="N90" s="238">
        <v>25</v>
      </c>
      <c r="O90" s="238">
        <v>2015</v>
      </c>
      <c r="P90" s="238" t="s">
        <v>366</v>
      </c>
      <c r="Q90" s="238">
        <v>23</v>
      </c>
      <c r="R90" s="238" t="s">
        <v>356</v>
      </c>
      <c r="S90" s="238">
        <v>5</v>
      </c>
      <c r="T90" s="238">
        <v>0</v>
      </c>
      <c r="U90" s="238">
        <v>1</v>
      </c>
      <c r="V90" s="238">
        <v>8</v>
      </c>
      <c r="W90" s="238">
        <v>16</v>
      </c>
      <c r="X90" s="238">
        <v>2</v>
      </c>
      <c r="Y90" s="238">
        <v>4</v>
      </c>
      <c r="Z90" s="238">
        <v>1</v>
      </c>
      <c r="AB90" s="238">
        <v>1</v>
      </c>
      <c r="AC90" s="238">
        <v>98</v>
      </c>
      <c r="AD90" s="238" t="s">
        <v>1627</v>
      </c>
      <c r="AE90" s="238" t="s">
        <v>2072</v>
      </c>
      <c r="AF90" s="238" t="s">
        <v>358</v>
      </c>
      <c r="AG90" s="238">
        <v>4</v>
      </c>
      <c r="AH90" s="238">
        <v>2</v>
      </c>
      <c r="AI90" s="238">
        <v>2</v>
      </c>
      <c r="AJ90" s="238">
        <v>4</v>
      </c>
      <c r="AK90" s="238">
        <v>21</v>
      </c>
      <c r="AL90" s="238">
        <v>47</v>
      </c>
      <c r="AM90" s="238" t="s">
        <v>363</v>
      </c>
      <c r="AN90" s="238">
        <v>5</v>
      </c>
      <c r="AO90" s="238">
        <v>1</v>
      </c>
      <c r="AS90" s="238">
        <v>1</v>
      </c>
      <c r="AT90" s="238">
        <v>98</v>
      </c>
      <c r="AU90" s="238">
        <v>65</v>
      </c>
      <c r="AV90" s="238">
        <v>11</v>
      </c>
      <c r="AW90" s="238">
        <v>21</v>
      </c>
      <c r="CT90" s="238">
        <v>451807</v>
      </c>
      <c r="CU90" s="238">
        <v>4962471</v>
      </c>
      <c r="CV90" s="238">
        <v>44.814012400000003</v>
      </c>
      <c r="CW90" s="238">
        <v>-93.609498500000001</v>
      </c>
      <c r="CX90" s="238" t="s">
        <v>359</v>
      </c>
      <c r="CY90" s="238" t="s">
        <v>2073</v>
      </c>
    </row>
    <row r="91" spans="1:103" x14ac:dyDescent="0.25">
      <c r="A91" s="238">
        <v>512673</v>
      </c>
      <c r="B91" s="238">
        <v>2</v>
      </c>
      <c r="C91" s="238">
        <v>212</v>
      </c>
      <c r="D91" s="238">
        <v>148.72300000000001</v>
      </c>
      <c r="E91" s="238">
        <v>10</v>
      </c>
      <c r="F91" s="238" t="s">
        <v>1957</v>
      </c>
      <c r="H91" s="238" t="s">
        <v>354</v>
      </c>
      <c r="I91" s="238">
        <v>25</v>
      </c>
      <c r="K91" s="238">
        <v>17512064</v>
      </c>
      <c r="M91" s="238">
        <v>10</v>
      </c>
      <c r="N91" s="238">
        <v>27</v>
      </c>
      <c r="O91" s="238">
        <v>2017</v>
      </c>
      <c r="P91" s="238" t="s">
        <v>362</v>
      </c>
      <c r="Q91" s="238">
        <v>23</v>
      </c>
      <c r="R91" s="238" t="s">
        <v>356</v>
      </c>
      <c r="S91" s="238">
        <v>4</v>
      </c>
      <c r="T91" s="238">
        <v>0</v>
      </c>
      <c r="U91" s="238">
        <v>1</v>
      </c>
      <c r="W91" s="238">
        <v>55</v>
      </c>
      <c r="X91" s="238">
        <v>2</v>
      </c>
      <c r="Y91" s="238">
        <v>3</v>
      </c>
      <c r="Z91" s="238">
        <v>2</v>
      </c>
      <c r="AB91" s="238">
        <v>5</v>
      </c>
      <c r="AC91" s="238">
        <v>98</v>
      </c>
      <c r="AD91" s="238" t="s">
        <v>2074</v>
      </c>
      <c r="AF91" s="238" t="s">
        <v>405</v>
      </c>
      <c r="AG91" s="238">
        <v>3</v>
      </c>
      <c r="AH91" s="238">
        <v>2</v>
      </c>
      <c r="AI91" s="238">
        <v>3</v>
      </c>
      <c r="AJ91" s="238">
        <v>4</v>
      </c>
      <c r="AK91" s="238">
        <v>21</v>
      </c>
      <c r="AL91" s="238">
        <v>21</v>
      </c>
      <c r="AM91" s="238" t="s">
        <v>354</v>
      </c>
      <c r="AN91" s="238">
        <v>5</v>
      </c>
      <c r="AO91" s="238">
        <v>71</v>
      </c>
      <c r="AS91" s="238">
        <v>15</v>
      </c>
      <c r="AT91" s="238">
        <v>9</v>
      </c>
      <c r="AU91" s="238">
        <v>65</v>
      </c>
      <c r="AV91" s="238">
        <v>11</v>
      </c>
      <c r="AW91" s="238">
        <v>21</v>
      </c>
      <c r="CT91" s="238">
        <v>451896.54559309199</v>
      </c>
      <c r="CU91" s="238">
        <v>4962506.0621454604</v>
      </c>
      <c r="CV91" s="238">
        <v>44.81433818</v>
      </c>
      <c r="CW91" s="238">
        <v>-93.608369830000001</v>
      </c>
      <c r="CX91" s="238" t="s">
        <v>359</v>
      </c>
      <c r="CY91" s="238" t="s">
        <v>2075</v>
      </c>
    </row>
    <row r="92" spans="1:103" x14ac:dyDescent="0.25">
      <c r="A92" s="238">
        <v>837751</v>
      </c>
      <c r="B92" s="238">
        <v>2</v>
      </c>
      <c r="C92" s="238">
        <v>212</v>
      </c>
      <c r="D92" s="238">
        <v>148.72300000000001</v>
      </c>
      <c r="E92" s="238">
        <v>10</v>
      </c>
      <c r="F92" s="238" t="s">
        <v>1957</v>
      </c>
      <c r="H92" s="238" t="s">
        <v>354</v>
      </c>
      <c r="I92" s="238">
        <v>25</v>
      </c>
      <c r="K92" s="238">
        <v>20025446</v>
      </c>
      <c r="L92" s="238">
        <v>202410148</v>
      </c>
      <c r="M92" s="238">
        <v>8</v>
      </c>
      <c r="N92" s="238">
        <v>28</v>
      </c>
      <c r="O92" s="238">
        <v>2020</v>
      </c>
      <c r="P92" s="238" t="s">
        <v>362</v>
      </c>
      <c r="Q92" s="238">
        <v>21</v>
      </c>
      <c r="R92" s="238" t="s">
        <v>356</v>
      </c>
      <c r="S92" s="238">
        <v>5</v>
      </c>
      <c r="T92" s="238">
        <v>0</v>
      </c>
      <c r="U92" s="238">
        <v>2</v>
      </c>
      <c r="V92" s="238">
        <v>10</v>
      </c>
      <c r="W92" s="238">
        <v>10</v>
      </c>
      <c r="X92" s="238">
        <v>25</v>
      </c>
      <c r="Y92" s="238">
        <v>4</v>
      </c>
      <c r="Z92" s="238">
        <v>1</v>
      </c>
      <c r="AB92" s="238">
        <v>1</v>
      </c>
      <c r="AC92" s="238">
        <v>98</v>
      </c>
      <c r="AD92" s="238" t="s">
        <v>357</v>
      </c>
      <c r="AF92" s="238" t="s">
        <v>405</v>
      </c>
      <c r="AG92" s="238">
        <v>5</v>
      </c>
      <c r="AH92" s="238">
        <v>2</v>
      </c>
      <c r="AI92" s="238">
        <v>4</v>
      </c>
      <c r="AJ92" s="238">
        <v>4</v>
      </c>
      <c r="AK92" s="238">
        <v>21</v>
      </c>
      <c r="AL92" s="238">
        <v>63</v>
      </c>
      <c r="AM92" s="238" t="s">
        <v>363</v>
      </c>
      <c r="AN92" s="238">
        <v>5</v>
      </c>
      <c r="AO92" s="238">
        <v>1</v>
      </c>
      <c r="AS92" s="238">
        <v>14</v>
      </c>
      <c r="AT92" s="238">
        <v>9</v>
      </c>
      <c r="AU92" s="238">
        <v>65</v>
      </c>
      <c r="AV92" s="238">
        <v>11</v>
      </c>
      <c r="AW92" s="238">
        <v>24</v>
      </c>
      <c r="AX92" s="238">
        <v>2</v>
      </c>
      <c r="AY92" s="238">
        <v>3</v>
      </c>
      <c r="AZ92" s="238">
        <v>4</v>
      </c>
      <c r="BA92" s="238">
        <v>21</v>
      </c>
      <c r="BB92" s="238">
        <v>58</v>
      </c>
      <c r="BC92" s="238" t="s">
        <v>354</v>
      </c>
      <c r="BD92" s="238">
        <v>5</v>
      </c>
      <c r="BE92" s="238">
        <v>1</v>
      </c>
      <c r="BI92" s="238">
        <v>14</v>
      </c>
      <c r="BJ92" s="238">
        <v>9</v>
      </c>
      <c r="BK92" s="238">
        <v>65</v>
      </c>
      <c r="BL92" s="238">
        <v>11</v>
      </c>
      <c r="BM92" s="238">
        <v>24</v>
      </c>
      <c r="CT92" s="238">
        <v>451930.471286221</v>
      </c>
      <c r="CU92" s="238">
        <v>4962521.1082517803</v>
      </c>
      <c r="CV92" s="238">
        <v>44.814475899999998</v>
      </c>
      <c r="CW92" s="238">
        <v>-93.607942219999998</v>
      </c>
      <c r="CX92" s="238" t="s">
        <v>359</v>
      </c>
      <c r="CY92" s="238" t="s">
        <v>2076</v>
      </c>
    </row>
    <row r="93" spans="1:103" x14ac:dyDescent="0.25">
      <c r="A93" s="238">
        <v>455473</v>
      </c>
      <c r="B93" s="238">
        <v>2</v>
      </c>
      <c r="C93" s="238">
        <v>212</v>
      </c>
      <c r="D93" s="238">
        <v>148.72999999999999</v>
      </c>
      <c r="E93" s="238">
        <v>10</v>
      </c>
      <c r="F93" s="238" t="s">
        <v>1957</v>
      </c>
      <c r="H93" s="238" t="s">
        <v>354</v>
      </c>
      <c r="I93" s="238">
        <v>25</v>
      </c>
      <c r="K93" s="238">
        <v>17505755</v>
      </c>
      <c r="M93" s="238">
        <v>5</v>
      </c>
      <c r="N93" s="238">
        <v>28</v>
      </c>
      <c r="O93" s="238">
        <v>2017</v>
      </c>
      <c r="P93" s="238" t="s">
        <v>366</v>
      </c>
      <c r="Q93" s="238">
        <v>20</v>
      </c>
      <c r="R93" s="238" t="s">
        <v>356</v>
      </c>
      <c r="S93" s="238">
        <v>5</v>
      </c>
      <c r="T93" s="238">
        <v>0</v>
      </c>
      <c r="U93" s="238">
        <v>1</v>
      </c>
      <c r="W93" s="238">
        <v>16</v>
      </c>
      <c r="X93" s="238">
        <v>2</v>
      </c>
      <c r="Y93" s="238">
        <v>3</v>
      </c>
      <c r="Z93" s="238">
        <v>1</v>
      </c>
      <c r="AA93" s="238">
        <v>2</v>
      </c>
      <c r="AB93" s="238">
        <v>1</v>
      </c>
      <c r="AC93" s="238">
        <v>98</v>
      </c>
      <c r="AD93" s="238" t="s">
        <v>357</v>
      </c>
      <c r="AF93" s="238" t="s">
        <v>405</v>
      </c>
      <c r="AG93" s="238">
        <v>4</v>
      </c>
      <c r="AH93" s="238">
        <v>2</v>
      </c>
      <c r="AI93" s="238">
        <v>4</v>
      </c>
      <c r="AJ93" s="238">
        <v>4</v>
      </c>
      <c r="AK93" s="238">
        <v>21</v>
      </c>
      <c r="AL93" s="238">
        <v>59</v>
      </c>
      <c r="AM93" s="238" t="s">
        <v>354</v>
      </c>
      <c r="AN93" s="238">
        <v>5</v>
      </c>
      <c r="AO93" s="238">
        <v>1</v>
      </c>
      <c r="AS93" s="238">
        <v>15</v>
      </c>
      <c r="AT93" s="238">
        <v>9</v>
      </c>
      <c r="AU93" s="238">
        <v>65</v>
      </c>
      <c r="AV93" s="238">
        <v>11</v>
      </c>
      <c r="AW93" s="238">
        <v>21</v>
      </c>
      <c r="CT93" s="238">
        <v>451905.01227669202</v>
      </c>
      <c r="CU93" s="238">
        <v>4962518.7621708596</v>
      </c>
      <c r="CV93" s="238">
        <v>44.814453069999999</v>
      </c>
      <c r="CW93" s="238">
        <v>-93.608263960000002</v>
      </c>
      <c r="CX93" s="238" t="s">
        <v>359</v>
      </c>
      <c r="CY93" s="238" t="s">
        <v>2077</v>
      </c>
    </row>
    <row r="94" spans="1:103" x14ac:dyDescent="0.25">
      <c r="A94" s="238">
        <v>10782134</v>
      </c>
      <c r="B94" s="238">
        <v>2</v>
      </c>
      <c r="C94" s="238">
        <v>212</v>
      </c>
      <c r="D94" s="238">
        <v>148.73699999999999</v>
      </c>
      <c r="E94" s="238">
        <v>10</v>
      </c>
      <c r="F94" s="238" t="s">
        <v>1957</v>
      </c>
      <c r="H94" s="238" t="s">
        <v>354</v>
      </c>
      <c r="I94" s="238">
        <v>25</v>
      </c>
      <c r="K94" s="238">
        <v>12511975</v>
      </c>
      <c r="L94" s="238">
        <v>123430381</v>
      </c>
      <c r="M94" s="238">
        <v>12</v>
      </c>
      <c r="N94" s="238">
        <v>7</v>
      </c>
      <c r="O94" s="238">
        <v>2012</v>
      </c>
      <c r="P94" s="238" t="s">
        <v>362</v>
      </c>
      <c r="Q94" s="238">
        <v>23</v>
      </c>
      <c r="R94" s="238" t="s">
        <v>356</v>
      </c>
      <c r="S94" s="238">
        <v>5</v>
      </c>
      <c r="T94" s="238">
        <v>0</v>
      </c>
      <c r="U94" s="238">
        <v>1</v>
      </c>
      <c r="V94" s="238">
        <v>90</v>
      </c>
      <c r="W94" s="238">
        <v>83</v>
      </c>
      <c r="X94" s="238">
        <v>26</v>
      </c>
      <c r="Y94" s="238">
        <v>4</v>
      </c>
      <c r="Z94" s="238">
        <v>2</v>
      </c>
      <c r="AA94" s="238">
        <v>4</v>
      </c>
      <c r="AB94" s="238">
        <v>3</v>
      </c>
      <c r="AC94" s="238">
        <v>98</v>
      </c>
      <c r="AD94" s="238" t="s">
        <v>2034</v>
      </c>
      <c r="AE94" s="238" t="s">
        <v>2078</v>
      </c>
      <c r="AF94" s="238" t="s">
        <v>358</v>
      </c>
      <c r="AG94" s="238">
        <v>3</v>
      </c>
      <c r="AH94" s="238">
        <v>2</v>
      </c>
      <c r="AI94" s="238">
        <v>4</v>
      </c>
      <c r="AJ94" s="238">
        <v>4</v>
      </c>
      <c r="AK94" s="238">
        <v>21</v>
      </c>
      <c r="AL94" s="238">
        <v>63</v>
      </c>
      <c r="AM94" s="238" t="s">
        <v>363</v>
      </c>
      <c r="AN94" s="238">
        <v>5</v>
      </c>
      <c r="AO94" s="238">
        <v>3</v>
      </c>
      <c r="AS94" s="238">
        <v>2</v>
      </c>
      <c r="AT94" s="238">
        <v>98</v>
      </c>
      <c r="AU94" s="238">
        <v>65</v>
      </c>
      <c r="AV94" s="238">
        <v>10</v>
      </c>
      <c r="AW94" s="238">
        <v>21</v>
      </c>
      <c r="CT94" s="238">
        <v>451948</v>
      </c>
      <c r="CU94" s="238">
        <v>4962500</v>
      </c>
      <c r="CV94" s="238">
        <v>44.814290200000002</v>
      </c>
      <c r="CW94" s="238">
        <v>-93.607719500000002</v>
      </c>
      <c r="CX94" s="238" t="s">
        <v>359</v>
      </c>
      <c r="CY94" s="238" t="s">
        <v>2079</v>
      </c>
    </row>
    <row r="95" spans="1:103" x14ac:dyDescent="0.25">
      <c r="A95" s="238">
        <v>759030</v>
      </c>
      <c r="B95" s="238">
        <v>2</v>
      </c>
      <c r="C95" s="238">
        <v>212</v>
      </c>
      <c r="D95" s="238">
        <v>148.75200000000001</v>
      </c>
      <c r="E95" s="238">
        <v>10</v>
      </c>
      <c r="F95" s="238" t="s">
        <v>1957</v>
      </c>
      <c r="H95" s="238" t="s">
        <v>354</v>
      </c>
      <c r="I95" s="238">
        <v>25</v>
      </c>
      <c r="K95" s="238">
        <v>19010950</v>
      </c>
      <c r="M95" s="238">
        <v>11</v>
      </c>
      <c r="N95" s="238">
        <v>2</v>
      </c>
      <c r="O95" s="238">
        <v>2019</v>
      </c>
      <c r="P95" s="238" t="s">
        <v>364</v>
      </c>
      <c r="Q95" s="238">
        <v>6</v>
      </c>
      <c r="R95" s="238" t="s">
        <v>356</v>
      </c>
      <c r="S95" s="238">
        <v>5</v>
      </c>
      <c r="T95" s="238">
        <v>0</v>
      </c>
      <c r="U95" s="238">
        <v>2</v>
      </c>
      <c r="V95" s="238">
        <v>10</v>
      </c>
      <c r="W95" s="238">
        <v>10</v>
      </c>
      <c r="X95" s="238">
        <v>2</v>
      </c>
      <c r="Y95" s="238">
        <v>4</v>
      </c>
      <c r="Z95" s="238">
        <v>2</v>
      </c>
      <c r="AA95" s="238">
        <v>4</v>
      </c>
      <c r="AB95" s="238">
        <v>5</v>
      </c>
      <c r="AC95" s="238">
        <v>98</v>
      </c>
      <c r="AD95" s="238" t="s">
        <v>357</v>
      </c>
      <c r="AF95" s="238" t="s">
        <v>405</v>
      </c>
      <c r="AG95" s="238">
        <v>5</v>
      </c>
      <c r="AH95" s="238">
        <v>2</v>
      </c>
      <c r="AI95" s="238">
        <v>3</v>
      </c>
      <c r="AJ95" s="238">
        <v>4</v>
      </c>
      <c r="AK95" s="238">
        <v>21</v>
      </c>
      <c r="AL95" s="238">
        <v>29</v>
      </c>
      <c r="AM95" s="238" t="s">
        <v>354</v>
      </c>
      <c r="AN95" s="238">
        <v>5</v>
      </c>
      <c r="AO95" s="238">
        <v>72</v>
      </c>
      <c r="AS95" s="238">
        <v>15</v>
      </c>
      <c r="AT95" s="238">
        <v>9</v>
      </c>
      <c r="AU95" s="238">
        <v>65</v>
      </c>
      <c r="AV95" s="238">
        <v>11</v>
      </c>
      <c r="AW95" s="238">
        <v>21</v>
      </c>
      <c r="AX95" s="238">
        <v>2</v>
      </c>
      <c r="AY95" s="238">
        <v>4</v>
      </c>
      <c r="AZ95" s="238">
        <v>4</v>
      </c>
      <c r="BA95" s="238">
        <v>21</v>
      </c>
      <c r="BB95" s="238">
        <v>73</v>
      </c>
      <c r="BC95" s="238" t="s">
        <v>354</v>
      </c>
      <c r="BD95" s="238">
        <v>5</v>
      </c>
      <c r="BE95" s="238">
        <v>1</v>
      </c>
      <c r="BI95" s="238">
        <v>15</v>
      </c>
      <c r="BJ95" s="238">
        <v>9</v>
      </c>
      <c r="BK95" s="238">
        <v>65</v>
      </c>
      <c r="BL95" s="238">
        <v>11</v>
      </c>
      <c r="BM95" s="238">
        <v>21</v>
      </c>
      <c r="CT95" s="238">
        <v>451975.42320506298</v>
      </c>
      <c r="CU95" s="238">
        <v>4962528.9711187398</v>
      </c>
      <c r="CV95" s="238">
        <v>44.814549710000001</v>
      </c>
      <c r="CW95" s="238">
        <v>-93.607374480000004</v>
      </c>
      <c r="CX95" s="238" t="s">
        <v>359</v>
      </c>
      <c r="CY95" s="238" t="s">
        <v>2080</v>
      </c>
    </row>
    <row r="96" spans="1:103" x14ac:dyDescent="0.25">
      <c r="A96" s="238">
        <v>10778304</v>
      </c>
      <c r="B96" s="238">
        <v>2</v>
      </c>
      <c r="C96" s="238">
        <v>212</v>
      </c>
      <c r="D96" s="238">
        <v>148.75399999999999</v>
      </c>
      <c r="E96" s="238">
        <v>10</v>
      </c>
      <c r="F96" s="238" t="s">
        <v>1957</v>
      </c>
      <c r="H96" s="238" t="s">
        <v>354</v>
      </c>
      <c r="I96" s="238">
        <v>25</v>
      </c>
      <c r="K96" s="238">
        <v>12505826</v>
      </c>
      <c r="L96" s="238">
        <v>121700257</v>
      </c>
      <c r="M96" s="238">
        <v>6</v>
      </c>
      <c r="N96" s="238">
        <v>18</v>
      </c>
      <c r="O96" s="238">
        <v>2012</v>
      </c>
      <c r="P96" s="238" t="s">
        <v>361</v>
      </c>
      <c r="Q96" s="238">
        <v>12</v>
      </c>
      <c r="R96" s="238" t="s">
        <v>369</v>
      </c>
      <c r="S96" s="238">
        <v>5</v>
      </c>
      <c r="T96" s="238">
        <v>0</v>
      </c>
      <c r="U96" s="238">
        <v>2</v>
      </c>
      <c r="V96" s="238">
        <v>1</v>
      </c>
      <c r="W96" s="238">
        <v>10</v>
      </c>
      <c r="X96" s="238">
        <v>3</v>
      </c>
      <c r="Y96" s="238">
        <v>1</v>
      </c>
      <c r="Z96" s="238">
        <v>1</v>
      </c>
      <c r="AB96" s="238">
        <v>1</v>
      </c>
      <c r="AC96" s="238">
        <v>98</v>
      </c>
      <c r="AD96" s="238" t="s">
        <v>376</v>
      </c>
      <c r="AE96" s="238" t="s">
        <v>1991</v>
      </c>
      <c r="AF96" s="238" t="s">
        <v>358</v>
      </c>
      <c r="AG96" s="238">
        <v>7</v>
      </c>
      <c r="AH96" s="238">
        <v>2</v>
      </c>
      <c r="AI96" s="238">
        <v>2</v>
      </c>
      <c r="AJ96" s="238">
        <v>3</v>
      </c>
      <c r="AK96" s="238">
        <v>21</v>
      </c>
      <c r="AL96" s="238">
        <v>21</v>
      </c>
      <c r="AM96" s="238" t="s">
        <v>354</v>
      </c>
      <c r="AN96" s="238">
        <v>5</v>
      </c>
      <c r="AO96" s="238">
        <v>15</v>
      </c>
      <c r="AS96" s="238">
        <v>2</v>
      </c>
      <c r="AT96" s="238">
        <v>20</v>
      </c>
      <c r="AU96" s="238">
        <v>65</v>
      </c>
      <c r="AV96" s="238">
        <v>11</v>
      </c>
      <c r="AW96" s="238">
        <v>20</v>
      </c>
      <c r="AX96" s="238">
        <v>2</v>
      </c>
      <c r="AY96" s="238">
        <v>4</v>
      </c>
      <c r="AZ96" s="238">
        <v>3</v>
      </c>
      <c r="BA96" s="238">
        <v>21</v>
      </c>
      <c r="BB96" s="238">
        <v>35</v>
      </c>
      <c r="BC96" s="238" t="s">
        <v>354</v>
      </c>
      <c r="BD96" s="238">
        <v>5</v>
      </c>
      <c r="BE96" s="238">
        <v>1</v>
      </c>
      <c r="BI96" s="238">
        <v>2</v>
      </c>
      <c r="BJ96" s="238">
        <v>20</v>
      </c>
      <c r="BK96" s="238">
        <v>65</v>
      </c>
      <c r="BL96" s="238">
        <v>11</v>
      </c>
      <c r="BM96" s="238">
        <v>20</v>
      </c>
      <c r="CT96" s="238">
        <v>451974</v>
      </c>
      <c r="CU96" s="238">
        <v>4962506</v>
      </c>
      <c r="CV96" s="238">
        <v>44.814340700000002</v>
      </c>
      <c r="CW96" s="238">
        <v>-93.607396100000003</v>
      </c>
      <c r="CX96" s="238" t="s">
        <v>359</v>
      </c>
      <c r="CY96" s="238" t="s">
        <v>2081</v>
      </c>
    </row>
    <row r="97" spans="1:103" x14ac:dyDescent="0.25">
      <c r="A97" s="238">
        <v>690175</v>
      </c>
      <c r="B97" s="238">
        <v>2</v>
      </c>
      <c r="C97" s="238">
        <v>212</v>
      </c>
      <c r="D97" s="238">
        <v>148.83099999999999</v>
      </c>
      <c r="E97" s="238">
        <v>10</v>
      </c>
      <c r="F97" s="238" t="s">
        <v>1957</v>
      </c>
      <c r="H97" s="238" t="s">
        <v>354</v>
      </c>
      <c r="I97" s="238">
        <v>25</v>
      </c>
      <c r="K97" s="238">
        <v>19502916</v>
      </c>
      <c r="M97" s="238">
        <v>2</v>
      </c>
      <c r="N97" s="238">
        <v>20</v>
      </c>
      <c r="O97" s="238">
        <v>2019</v>
      </c>
      <c r="P97" s="238" t="s">
        <v>355</v>
      </c>
      <c r="Q97" s="238">
        <v>16</v>
      </c>
      <c r="R97" s="238" t="s">
        <v>369</v>
      </c>
      <c r="S97" s="238">
        <v>5</v>
      </c>
      <c r="T97" s="238">
        <v>0</v>
      </c>
      <c r="U97" s="238">
        <v>1</v>
      </c>
      <c r="W97" s="238">
        <v>32</v>
      </c>
      <c r="X97" s="238">
        <v>2</v>
      </c>
      <c r="Y97" s="238">
        <v>1</v>
      </c>
      <c r="Z97" s="238">
        <v>4</v>
      </c>
      <c r="AB97" s="238">
        <v>3</v>
      </c>
      <c r="AC97" s="238">
        <v>98</v>
      </c>
      <c r="AD97" s="238" t="s">
        <v>357</v>
      </c>
      <c r="AF97" s="238" t="s">
        <v>405</v>
      </c>
      <c r="AG97" s="238">
        <v>3</v>
      </c>
      <c r="AH97" s="238">
        <v>2</v>
      </c>
      <c r="AI97" s="238">
        <v>4</v>
      </c>
      <c r="AJ97" s="238">
        <v>3</v>
      </c>
      <c r="AK97" s="238">
        <v>21</v>
      </c>
      <c r="AL97" s="238">
        <v>45</v>
      </c>
      <c r="AM97" s="238" t="s">
        <v>354</v>
      </c>
      <c r="AN97" s="238">
        <v>5</v>
      </c>
      <c r="AO97" s="238">
        <v>75</v>
      </c>
      <c r="AS97" s="238">
        <v>15</v>
      </c>
      <c r="AT97" s="238">
        <v>9</v>
      </c>
      <c r="AU97" s="238">
        <v>65</v>
      </c>
      <c r="AV97" s="238">
        <v>11</v>
      </c>
      <c r="AW97" s="238">
        <v>21</v>
      </c>
      <c r="CT97" s="238">
        <v>452099.745999493</v>
      </c>
      <c r="CU97" s="238">
        <v>4962556.8622470601</v>
      </c>
      <c r="CV97" s="238">
        <v>44.81480913</v>
      </c>
      <c r="CW97" s="238">
        <v>-93.60580487</v>
      </c>
      <c r="CX97" s="238" t="s">
        <v>359</v>
      </c>
      <c r="CY97" s="238" t="s">
        <v>2082</v>
      </c>
    </row>
    <row r="98" spans="1:103" x14ac:dyDescent="0.25">
      <c r="A98" s="238">
        <v>420230</v>
      </c>
      <c r="B98" s="238">
        <v>2</v>
      </c>
      <c r="C98" s="238">
        <v>212</v>
      </c>
      <c r="D98" s="238">
        <v>148.874</v>
      </c>
      <c r="E98" s="238">
        <v>10</v>
      </c>
      <c r="F98" s="238" t="s">
        <v>1957</v>
      </c>
      <c r="H98" s="238" t="s">
        <v>354</v>
      </c>
      <c r="I98" s="238">
        <v>25</v>
      </c>
      <c r="K98" s="238">
        <v>17501380</v>
      </c>
      <c r="M98" s="238">
        <v>1</v>
      </c>
      <c r="N98" s="238">
        <v>30</v>
      </c>
      <c r="O98" s="238">
        <v>2017</v>
      </c>
      <c r="P98" s="238" t="s">
        <v>361</v>
      </c>
      <c r="Q98" s="238">
        <v>8</v>
      </c>
      <c r="R98" s="238" t="s">
        <v>369</v>
      </c>
      <c r="S98" s="238">
        <v>5</v>
      </c>
      <c r="T98" s="238">
        <v>0</v>
      </c>
      <c r="U98" s="238">
        <v>2</v>
      </c>
      <c r="V98" s="238">
        <v>12</v>
      </c>
      <c r="W98" s="238">
        <v>10</v>
      </c>
      <c r="X98" s="238">
        <v>2</v>
      </c>
      <c r="Y98" s="238">
        <v>1</v>
      </c>
      <c r="Z98" s="238">
        <v>4</v>
      </c>
      <c r="AB98" s="238">
        <v>5</v>
      </c>
      <c r="AC98" s="238">
        <v>98</v>
      </c>
      <c r="AD98" s="238" t="s">
        <v>357</v>
      </c>
      <c r="AF98" s="238" t="s">
        <v>405</v>
      </c>
      <c r="AG98" s="238">
        <v>7</v>
      </c>
      <c r="AH98" s="238">
        <v>2</v>
      </c>
      <c r="AI98" s="238">
        <v>2</v>
      </c>
      <c r="AJ98" s="238">
        <v>3</v>
      </c>
      <c r="AK98" s="238">
        <v>21</v>
      </c>
      <c r="AL98" s="238">
        <v>30</v>
      </c>
      <c r="AM98" s="238" t="s">
        <v>363</v>
      </c>
      <c r="AN98" s="238">
        <v>5</v>
      </c>
      <c r="AO98" s="238">
        <v>74</v>
      </c>
      <c r="AS98" s="238">
        <v>15</v>
      </c>
      <c r="AT98" s="238">
        <v>9</v>
      </c>
      <c r="AU98" s="238">
        <v>65</v>
      </c>
      <c r="AV98" s="238">
        <v>11</v>
      </c>
      <c r="AW98" s="238">
        <v>21</v>
      </c>
      <c r="AX98" s="238">
        <v>2</v>
      </c>
      <c r="AY98" s="238">
        <v>2</v>
      </c>
      <c r="AZ98" s="238">
        <v>3</v>
      </c>
      <c r="BA98" s="238">
        <v>34</v>
      </c>
      <c r="BB98" s="238">
        <v>47</v>
      </c>
      <c r="BC98" s="238" t="s">
        <v>354</v>
      </c>
      <c r="BD98" s="238">
        <v>5</v>
      </c>
      <c r="BE98" s="238">
        <v>1</v>
      </c>
      <c r="BI98" s="238">
        <v>15</v>
      </c>
      <c r="BJ98" s="238">
        <v>9</v>
      </c>
      <c r="BK98" s="238">
        <v>65</v>
      </c>
      <c r="BL98" s="238">
        <v>11</v>
      </c>
      <c r="BM98" s="238">
        <v>21</v>
      </c>
      <c r="CT98" s="238">
        <v>452133.61273389298</v>
      </c>
      <c r="CU98" s="238">
        <v>4962556.8622470601</v>
      </c>
      <c r="CV98" s="238">
        <v>44.814811400000004</v>
      </c>
      <c r="CW98" s="238">
        <v>-93.605376570000004</v>
      </c>
      <c r="CX98" s="238" t="s">
        <v>359</v>
      </c>
      <c r="CY98" s="238" t="s">
        <v>2083</v>
      </c>
    </row>
    <row r="99" spans="1:103" x14ac:dyDescent="0.25">
      <c r="A99" s="238">
        <v>11016315</v>
      </c>
      <c r="B99" s="238">
        <v>2</v>
      </c>
      <c r="C99" s="238">
        <v>212</v>
      </c>
      <c r="D99" s="238">
        <v>148.93199999999999</v>
      </c>
      <c r="E99" s="238">
        <v>10</v>
      </c>
      <c r="F99" s="238" t="s">
        <v>1957</v>
      </c>
      <c r="H99" s="238" t="s">
        <v>354</v>
      </c>
      <c r="I99" s="238">
        <v>25</v>
      </c>
      <c r="K99" s="238">
        <v>15500337</v>
      </c>
      <c r="L99" s="238">
        <v>150120312</v>
      </c>
      <c r="M99" s="238">
        <v>1</v>
      </c>
      <c r="N99" s="238">
        <v>7</v>
      </c>
      <c r="O99" s="238">
        <v>2015</v>
      </c>
      <c r="P99" s="238" t="s">
        <v>355</v>
      </c>
      <c r="Q99" s="238">
        <v>21</v>
      </c>
      <c r="R99" s="238" t="s">
        <v>356</v>
      </c>
      <c r="S99" s="238">
        <v>5</v>
      </c>
      <c r="T99" s="238">
        <v>0</v>
      </c>
      <c r="U99" s="238">
        <v>2</v>
      </c>
      <c r="V99" s="238">
        <v>1</v>
      </c>
      <c r="W99" s="238">
        <v>10</v>
      </c>
      <c r="X99" s="238">
        <v>2</v>
      </c>
      <c r="Y99" s="238">
        <v>4</v>
      </c>
      <c r="Z99" s="238">
        <v>1</v>
      </c>
      <c r="AB99" s="238">
        <v>1</v>
      </c>
      <c r="AC99" s="238">
        <v>98</v>
      </c>
      <c r="AD99" s="238" t="s">
        <v>2084</v>
      </c>
      <c r="AE99" s="238" t="s">
        <v>2085</v>
      </c>
      <c r="AF99" s="238" t="s">
        <v>358</v>
      </c>
      <c r="AG99" s="238">
        <v>7</v>
      </c>
      <c r="AH99" s="238">
        <v>2</v>
      </c>
      <c r="AI99" s="238">
        <v>2</v>
      </c>
      <c r="AJ99" s="238">
        <v>4</v>
      </c>
      <c r="AK99" s="238">
        <v>21</v>
      </c>
      <c r="AL99" s="238">
        <v>24</v>
      </c>
      <c r="AM99" s="238" t="s">
        <v>363</v>
      </c>
      <c r="AN99" s="238">
        <v>5</v>
      </c>
      <c r="AO99" s="238">
        <v>1</v>
      </c>
      <c r="AS99" s="238">
        <v>1</v>
      </c>
      <c r="AT99" s="238">
        <v>98</v>
      </c>
      <c r="AU99" s="238">
        <v>65</v>
      </c>
      <c r="AV99" s="238">
        <v>11</v>
      </c>
      <c r="AW99" s="238">
        <v>21</v>
      </c>
      <c r="AX99" s="238">
        <v>2</v>
      </c>
      <c r="AY99" s="238">
        <v>1</v>
      </c>
      <c r="AZ99" s="238">
        <v>4</v>
      </c>
      <c r="BA99" s="238">
        <v>21</v>
      </c>
      <c r="BB99" s="238">
        <v>21</v>
      </c>
      <c r="BC99" s="238" t="s">
        <v>354</v>
      </c>
      <c r="BD99" s="238">
        <v>5</v>
      </c>
      <c r="BE99" s="238">
        <v>15</v>
      </c>
      <c r="BI99" s="238">
        <v>1</v>
      </c>
      <c r="BJ99" s="238">
        <v>98</v>
      </c>
      <c r="BK99" s="238">
        <v>65</v>
      </c>
      <c r="BL99" s="238">
        <v>11</v>
      </c>
      <c r="BM99" s="238">
        <v>21</v>
      </c>
      <c r="CT99" s="238">
        <v>452253</v>
      </c>
      <c r="CU99" s="238">
        <v>4962574</v>
      </c>
      <c r="CV99" s="238">
        <v>44.814971200000002</v>
      </c>
      <c r="CW99" s="238">
        <v>-93.603873699999994</v>
      </c>
      <c r="CX99" s="238" t="s">
        <v>359</v>
      </c>
      <c r="CY99" s="238" t="s">
        <v>2086</v>
      </c>
    </row>
    <row r="100" spans="1:103" x14ac:dyDescent="0.25">
      <c r="A100" s="238">
        <v>848352</v>
      </c>
      <c r="B100" s="238">
        <v>2</v>
      </c>
      <c r="C100" s="238">
        <v>212</v>
      </c>
      <c r="D100" s="238">
        <v>148.93899999999999</v>
      </c>
      <c r="E100" s="238">
        <v>10</v>
      </c>
      <c r="F100" s="238" t="s">
        <v>1957</v>
      </c>
      <c r="H100" s="238" t="s">
        <v>354</v>
      </c>
      <c r="I100" s="238">
        <v>25</v>
      </c>
      <c r="K100" s="238">
        <v>20508975</v>
      </c>
      <c r="L100" s="238">
        <v>202940832</v>
      </c>
      <c r="M100" s="238">
        <v>10</v>
      </c>
      <c r="N100" s="238">
        <v>20</v>
      </c>
      <c r="O100" s="238">
        <v>2020</v>
      </c>
      <c r="P100" s="238" t="s">
        <v>368</v>
      </c>
      <c r="Q100" s="238">
        <v>14</v>
      </c>
      <c r="R100" s="238" t="s">
        <v>356</v>
      </c>
      <c r="S100" s="238">
        <v>5</v>
      </c>
      <c r="T100" s="238">
        <v>0</v>
      </c>
      <c r="U100" s="238">
        <v>2</v>
      </c>
      <c r="V100" s="238">
        <v>5</v>
      </c>
      <c r="W100" s="238">
        <v>10</v>
      </c>
      <c r="X100" s="238">
        <v>2</v>
      </c>
      <c r="Y100" s="238">
        <v>1</v>
      </c>
      <c r="Z100" s="238">
        <v>4</v>
      </c>
      <c r="AB100" s="238">
        <v>3</v>
      </c>
      <c r="AC100" s="238">
        <v>98</v>
      </c>
      <c r="AD100" s="238" t="s">
        <v>357</v>
      </c>
      <c r="AF100" s="238" t="s">
        <v>358</v>
      </c>
      <c r="AG100" s="238">
        <v>10</v>
      </c>
      <c r="AH100" s="238">
        <v>1</v>
      </c>
      <c r="AI100" s="238">
        <v>49</v>
      </c>
      <c r="AJ100" s="238">
        <v>4</v>
      </c>
      <c r="AK100" s="238">
        <v>21</v>
      </c>
      <c r="AS100" s="238">
        <v>15</v>
      </c>
      <c r="AT100" s="238">
        <v>9</v>
      </c>
      <c r="AU100" s="238">
        <v>65</v>
      </c>
      <c r="AV100" s="238">
        <v>11</v>
      </c>
      <c r="AW100" s="238">
        <v>21</v>
      </c>
      <c r="AX100" s="238">
        <v>2</v>
      </c>
      <c r="AY100" s="238">
        <v>2</v>
      </c>
      <c r="AZ100" s="238">
        <v>4</v>
      </c>
      <c r="BA100" s="238">
        <v>28</v>
      </c>
      <c r="BB100" s="238">
        <v>35</v>
      </c>
      <c r="BC100" s="238" t="s">
        <v>354</v>
      </c>
      <c r="BD100" s="238">
        <v>5</v>
      </c>
      <c r="BE100" s="238">
        <v>1</v>
      </c>
      <c r="BI100" s="238">
        <v>15</v>
      </c>
      <c r="BJ100" s="238">
        <v>9</v>
      </c>
      <c r="BK100" s="238">
        <v>65</v>
      </c>
      <c r="BL100" s="238">
        <v>11</v>
      </c>
      <c r="BM100" s="238">
        <v>21</v>
      </c>
      <c r="CT100" s="238">
        <v>452260.61298789398</v>
      </c>
      <c r="CU100" s="238">
        <v>4962582.2622978603</v>
      </c>
      <c r="CV100" s="238">
        <v>44.81504855</v>
      </c>
      <c r="CW100" s="238">
        <v>-93.603772840000005</v>
      </c>
      <c r="CX100" s="238" t="s">
        <v>359</v>
      </c>
      <c r="CY100" s="238" t="s">
        <v>2087</v>
      </c>
    </row>
    <row r="101" spans="1:103" x14ac:dyDescent="0.25">
      <c r="A101" s="238">
        <v>654847</v>
      </c>
      <c r="B101" s="238">
        <v>2</v>
      </c>
      <c r="C101" s="238">
        <v>212</v>
      </c>
      <c r="D101" s="238">
        <v>148.95699999999999</v>
      </c>
      <c r="E101" s="238">
        <v>10</v>
      </c>
      <c r="F101" s="238" t="s">
        <v>1957</v>
      </c>
      <c r="H101" s="238" t="s">
        <v>354</v>
      </c>
      <c r="I101" s="238">
        <v>25</v>
      </c>
      <c r="K101" s="238">
        <v>18512584</v>
      </c>
      <c r="M101" s="238">
        <v>10</v>
      </c>
      <c r="N101" s="238">
        <v>25</v>
      </c>
      <c r="O101" s="238">
        <v>2018</v>
      </c>
      <c r="P101" s="238" t="s">
        <v>384</v>
      </c>
      <c r="Q101" s="238">
        <v>5</v>
      </c>
      <c r="R101" s="238" t="s">
        <v>369</v>
      </c>
      <c r="S101" s="238">
        <v>4</v>
      </c>
      <c r="T101" s="238">
        <v>0</v>
      </c>
      <c r="U101" s="238">
        <v>2</v>
      </c>
      <c r="V101" s="238">
        <v>12</v>
      </c>
      <c r="W101" s="238">
        <v>10</v>
      </c>
      <c r="X101" s="238">
        <v>2</v>
      </c>
      <c r="Y101" s="238">
        <v>4</v>
      </c>
      <c r="Z101" s="238">
        <v>1</v>
      </c>
      <c r="AB101" s="238">
        <v>1</v>
      </c>
      <c r="AC101" s="238">
        <v>98</v>
      </c>
      <c r="AD101" s="238" t="s">
        <v>2088</v>
      </c>
      <c r="AF101" s="238" t="s">
        <v>358</v>
      </c>
      <c r="AG101" s="238">
        <v>7</v>
      </c>
      <c r="AH101" s="238">
        <v>2</v>
      </c>
      <c r="AI101" s="238">
        <v>2</v>
      </c>
      <c r="AJ101" s="238">
        <v>3</v>
      </c>
      <c r="AK101" s="238">
        <v>21</v>
      </c>
      <c r="AL101" s="238">
        <v>53</v>
      </c>
      <c r="AM101" s="238" t="s">
        <v>354</v>
      </c>
      <c r="AN101" s="238">
        <v>5</v>
      </c>
      <c r="AO101" s="238">
        <v>1</v>
      </c>
      <c r="AS101" s="238">
        <v>15</v>
      </c>
      <c r="AT101" s="238">
        <v>9</v>
      </c>
      <c r="AU101" s="238">
        <v>65</v>
      </c>
      <c r="AV101" s="238">
        <v>11</v>
      </c>
      <c r="AW101" s="238">
        <v>21</v>
      </c>
      <c r="AX101" s="238">
        <v>2</v>
      </c>
      <c r="AY101" s="238">
        <v>4</v>
      </c>
      <c r="AZ101" s="238">
        <v>3</v>
      </c>
      <c r="BA101" s="238">
        <v>21</v>
      </c>
      <c r="BB101" s="238">
        <v>54</v>
      </c>
      <c r="BC101" s="238" t="s">
        <v>363</v>
      </c>
      <c r="BD101" s="238">
        <v>5</v>
      </c>
      <c r="BE101" s="238">
        <v>1</v>
      </c>
      <c r="BI101" s="238">
        <v>15</v>
      </c>
      <c r="BJ101" s="238">
        <v>9</v>
      </c>
      <c r="BK101" s="238">
        <v>65</v>
      </c>
      <c r="BL101" s="238">
        <v>11</v>
      </c>
      <c r="BM101" s="238">
        <v>21</v>
      </c>
      <c r="CT101" s="238">
        <v>452290.24638049299</v>
      </c>
      <c r="CU101" s="238">
        <v>4962586.4956396604</v>
      </c>
      <c r="CV101" s="238">
        <v>44.815088629999998</v>
      </c>
      <c r="CW101" s="238">
        <v>-93.603398479999996</v>
      </c>
      <c r="CX101" s="238" t="s">
        <v>359</v>
      </c>
      <c r="CY101" s="238" t="s">
        <v>2089</v>
      </c>
    </row>
    <row r="102" spans="1:103" x14ac:dyDescent="0.25">
      <c r="A102" s="238">
        <v>584487</v>
      </c>
      <c r="B102" s="238">
        <v>2</v>
      </c>
      <c r="C102" s="238">
        <v>212</v>
      </c>
      <c r="D102" s="238">
        <v>148.977</v>
      </c>
      <c r="E102" s="238">
        <v>10</v>
      </c>
      <c r="F102" s="238" t="s">
        <v>1957</v>
      </c>
      <c r="H102" s="238" t="s">
        <v>354</v>
      </c>
      <c r="I102" s="238">
        <v>25</v>
      </c>
      <c r="K102" s="238">
        <v>18503957</v>
      </c>
      <c r="M102" s="238">
        <v>3</v>
      </c>
      <c r="N102" s="238">
        <v>20</v>
      </c>
      <c r="O102" s="238">
        <v>2018</v>
      </c>
      <c r="P102" s="238" t="s">
        <v>368</v>
      </c>
      <c r="Q102" s="238">
        <v>7</v>
      </c>
      <c r="R102" s="238" t="s">
        <v>369</v>
      </c>
      <c r="S102" s="238">
        <v>5</v>
      </c>
      <c r="T102" s="238">
        <v>0</v>
      </c>
      <c r="U102" s="238">
        <v>2</v>
      </c>
      <c r="V102" s="238">
        <v>10</v>
      </c>
      <c r="W102" s="238">
        <v>10</v>
      </c>
      <c r="X102" s="238">
        <v>2</v>
      </c>
      <c r="Y102" s="238">
        <v>1</v>
      </c>
      <c r="Z102" s="238">
        <v>2</v>
      </c>
      <c r="AA102" s="238">
        <v>4</v>
      </c>
      <c r="AB102" s="238">
        <v>3</v>
      </c>
      <c r="AC102" s="238">
        <v>98</v>
      </c>
      <c r="AD102" s="238" t="s">
        <v>357</v>
      </c>
      <c r="AF102" s="238" t="s">
        <v>405</v>
      </c>
      <c r="AG102" s="238">
        <v>5</v>
      </c>
      <c r="AH102" s="238">
        <v>2</v>
      </c>
      <c r="AI102" s="238">
        <v>3</v>
      </c>
      <c r="AJ102" s="238">
        <v>3</v>
      </c>
      <c r="AK102" s="238">
        <v>21</v>
      </c>
      <c r="AL102" s="238">
        <v>37</v>
      </c>
      <c r="AM102" s="238" t="s">
        <v>354</v>
      </c>
      <c r="AN102" s="238">
        <v>5</v>
      </c>
      <c r="AO102" s="238">
        <v>1</v>
      </c>
      <c r="AS102" s="238">
        <v>15</v>
      </c>
      <c r="AT102" s="238">
        <v>9</v>
      </c>
      <c r="AU102" s="238">
        <v>65</v>
      </c>
      <c r="AV102" s="238">
        <v>11</v>
      </c>
      <c r="AW102" s="238">
        <v>21</v>
      </c>
      <c r="AX102" s="238">
        <v>2</v>
      </c>
      <c r="AY102" s="238">
        <v>3</v>
      </c>
      <c r="AZ102" s="238">
        <v>3</v>
      </c>
      <c r="BA102" s="238">
        <v>21</v>
      </c>
      <c r="BB102" s="238">
        <v>40</v>
      </c>
      <c r="BC102" s="238" t="s">
        <v>354</v>
      </c>
      <c r="BD102" s="238">
        <v>5</v>
      </c>
      <c r="BE102" s="238">
        <v>70</v>
      </c>
      <c r="BI102" s="238">
        <v>15</v>
      </c>
      <c r="BJ102" s="238">
        <v>9</v>
      </c>
      <c r="BK102" s="238">
        <v>65</v>
      </c>
      <c r="BL102" s="238">
        <v>11</v>
      </c>
      <c r="BM102" s="238">
        <v>21</v>
      </c>
      <c r="CT102" s="238">
        <v>452311.413089493</v>
      </c>
      <c r="CU102" s="238">
        <v>4962607.6623486597</v>
      </c>
      <c r="CV102" s="238">
        <v>44.81528058</v>
      </c>
      <c r="CW102" s="238">
        <v>-93.603132779999996</v>
      </c>
      <c r="CX102" s="238" t="s">
        <v>359</v>
      </c>
      <c r="CY102" s="238" t="s">
        <v>2090</v>
      </c>
    </row>
    <row r="103" spans="1:103" x14ac:dyDescent="0.25">
      <c r="A103" s="238">
        <v>10696293</v>
      </c>
      <c r="B103" s="238">
        <v>2</v>
      </c>
      <c r="C103" s="238">
        <v>212</v>
      </c>
      <c r="D103" s="238">
        <v>148.99799999999999</v>
      </c>
      <c r="E103" s="238">
        <v>10</v>
      </c>
      <c r="F103" s="238" t="s">
        <v>1957</v>
      </c>
      <c r="H103" s="238" t="s">
        <v>354</v>
      </c>
      <c r="I103" s="238">
        <v>25</v>
      </c>
      <c r="K103" s="238">
        <v>11500420</v>
      </c>
      <c r="L103" s="238">
        <v>110120515</v>
      </c>
      <c r="M103" s="238">
        <v>1</v>
      </c>
      <c r="N103" s="238">
        <v>10</v>
      </c>
      <c r="O103" s="238">
        <v>2011</v>
      </c>
      <c r="P103" s="238" t="s">
        <v>361</v>
      </c>
      <c r="Q103" s="238">
        <v>11</v>
      </c>
      <c r="R103" s="238" t="s">
        <v>356</v>
      </c>
      <c r="S103" s="238">
        <v>5</v>
      </c>
      <c r="T103" s="238">
        <v>0</v>
      </c>
      <c r="U103" s="238">
        <v>3</v>
      </c>
      <c r="V103" s="238">
        <v>1</v>
      </c>
      <c r="W103" s="238">
        <v>10</v>
      </c>
      <c r="X103" s="238">
        <v>2</v>
      </c>
      <c r="Y103" s="238">
        <v>1</v>
      </c>
      <c r="Z103" s="238">
        <v>4</v>
      </c>
      <c r="AB103" s="238">
        <v>3</v>
      </c>
      <c r="AC103" s="238">
        <v>98</v>
      </c>
      <c r="AD103" s="238" t="s">
        <v>2038</v>
      </c>
      <c r="AE103" s="238" t="s">
        <v>2039</v>
      </c>
      <c r="AF103" s="238" t="s">
        <v>358</v>
      </c>
      <c r="AG103" s="238">
        <v>7</v>
      </c>
      <c r="AH103" s="238">
        <v>2</v>
      </c>
      <c r="AI103" s="238">
        <v>3</v>
      </c>
      <c r="AJ103" s="238">
        <v>4</v>
      </c>
      <c r="AK103" s="238">
        <v>21</v>
      </c>
      <c r="AL103" s="238">
        <v>53</v>
      </c>
      <c r="AM103" s="238" t="s">
        <v>363</v>
      </c>
      <c r="AN103" s="238">
        <v>5</v>
      </c>
      <c r="AO103" s="238">
        <v>3</v>
      </c>
      <c r="AP103" s="238">
        <v>8</v>
      </c>
      <c r="AS103" s="238">
        <v>1</v>
      </c>
      <c r="AT103" s="238">
        <v>98</v>
      </c>
      <c r="AU103" s="238">
        <v>65</v>
      </c>
      <c r="AV103" s="238">
        <v>11</v>
      </c>
      <c r="AW103" s="238">
        <v>21</v>
      </c>
      <c r="AX103" s="238">
        <v>2</v>
      </c>
      <c r="AY103" s="238">
        <v>3</v>
      </c>
      <c r="AZ103" s="238">
        <v>4</v>
      </c>
      <c r="BA103" s="238">
        <v>21</v>
      </c>
      <c r="BB103" s="238">
        <v>43</v>
      </c>
      <c r="BC103" s="238" t="s">
        <v>354</v>
      </c>
      <c r="BD103" s="238">
        <v>5</v>
      </c>
      <c r="BE103" s="238">
        <v>5</v>
      </c>
      <c r="BI103" s="238">
        <v>1</v>
      </c>
      <c r="BJ103" s="238">
        <v>98</v>
      </c>
      <c r="BK103" s="238">
        <v>65</v>
      </c>
      <c r="BL103" s="238">
        <v>11</v>
      </c>
      <c r="BM103" s="238">
        <v>21</v>
      </c>
      <c r="BN103" s="238">
        <v>2</v>
      </c>
      <c r="BO103" s="238">
        <v>44</v>
      </c>
      <c r="BP103" s="238">
        <v>4</v>
      </c>
      <c r="BQ103" s="238">
        <v>21</v>
      </c>
      <c r="BR103" s="238">
        <v>50</v>
      </c>
      <c r="BS103" s="238" t="s">
        <v>354</v>
      </c>
      <c r="BT103" s="238">
        <v>5</v>
      </c>
      <c r="BU103" s="238">
        <v>1</v>
      </c>
      <c r="BY103" s="238">
        <v>1</v>
      </c>
      <c r="BZ103" s="238">
        <v>98</v>
      </c>
      <c r="CA103" s="238">
        <v>65</v>
      </c>
      <c r="CB103" s="238">
        <v>11</v>
      </c>
      <c r="CC103" s="238">
        <v>21</v>
      </c>
      <c r="CT103" s="238">
        <v>452354</v>
      </c>
      <c r="CU103" s="238">
        <v>4962607</v>
      </c>
      <c r="CV103" s="238">
        <v>44.815275300000003</v>
      </c>
      <c r="CW103" s="238">
        <v>-93.602595500000007</v>
      </c>
      <c r="CX103" s="238" t="s">
        <v>359</v>
      </c>
      <c r="CY103" s="238" t="s">
        <v>2091</v>
      </c>
    </row>
    <row r="104" spans="1:103" x14ac:dyDescent="0.25">
      <c r="A104" s="238">
        <v>10696400</v>
      </c>
      <c r="B104" s="238">
        <v>2</v>
      </c>
      <c r="C104" s="238">
        <v>212</v>
      </c>
      <c r="D104" s="238">
        <v>148.99799999999999</v>
      </c>
      <c r="E104" s="238">
        <v>10</v>
      </c>
      <c r="F104" s="238" t="s">
        <v>1957</v>
      </c>
      <c r="H104" s="238" t="s">
        <v>354</v>
      </c>
      <c r="I104" s="238">
        <v>25</v>
      </c>
      <c r="K104" s="238">
        <v>11500570</v>
      </c>
      <c r="L104" s="238">
        <v>110130484</v>
      </c>
      <c r="M104" s="238">
        <v>1</v>
      </c>
      <c r="N104" s="238">
        <v>12</v>
      </c>
      <c r="O104" s="238">
        <v>2011</v>
      </c>
      <c r="P104" s="238" t="s">
        <v>355</v>
      </c>
      <c r="Q104" s="238">
        <v>7</v>
      </c>
      <c r="S104" s="238">
        <v>4</v>
      </c>
      <c r="T104" s="238">
        <v>0</v>
      </c>
      <c r="U104" s="238">
        <v>1</v>
      </c>
      <c r="V104" s="238">
        <v>90</v>
      </c>
      <c r="W104" s="238">
        <v>83</v>
      </c>
      <c r="X104" s="238">
        <v>2</v>
      </c>
      <c r="Y104" s="238">
        <v>2</v>
      </c>
      <c r="Z104" s="238">
        <v>1</v>
      </c>
      <c r="AB104" s="238">
        <v>2</v>
      </c>
      <c r="AC104" s="238">
        <v>98</v>
      </c>
      <c r="AD104" s="238" t="s">
        <v>2038</v>
      </c>
      <c r="AE104" s="238" t="s">
        <v>2039</v>
      </c>
      <c r="AF104" s="238" t="s">
        <v>358</v>
      </c>
      <c r="AG104" s="238">
        <v>3</v>
      </c>
      <c r="AH104" s="238">
        <v>2</v>
      </c>
      <c r="AI104" s="238">
        <v>4</v>
      </c>
      <c r="AJ104" s="238">
        <v>3</v>
      </c>
      <c r="AK104" s="238">
        <v>21</v>
      </c>
      <c r="AL104" s="238">
        <v>42</v>
      </c>
      <c r="AM104" s="238" t="s">
        <v>363</v>
      </c>
      <c r="AN104" s="238">
        <v>5</v>
      </c>
      <c r="AO104" s="238">
        <v>3</v>
      </c>
      <c r="AS104" s="238">
        <v>2</v>
      </c>
      <c r="AT104" s="238">
        <v>90</v>
      </c>
      <c r="AU104" s="238">
        <v>65</v>
      </c>
      <c r="AV104" s="238">
        <v>11</v>
      </c>
      <c r="AW104" s="238">
        <v>25</v>
      </c>
      <c r="CT104" s="238">
        <v>452354</v>
      </c>
      <c r="CU104" s="238">
        <v>4962607</v>
      </c>
      <c r="CV104" s="238">
        <v>44.815275300000003</v>
      </c>
      <c r="CW104" s="238">
        <v>-93.602595500000007</v>
      </c>
      <c r="CX104" s="238" t="s">
        <v>359</v>
      </c>
      <c r="CY104" s="238" t="s">
        <v>2092</v>
      </c>
    </row>
    <row r="105" spans="1:103" x14ac:dyDescent="0.25">
      <c r="A105" s="238">
        <v>10778340</v>
      </c>
      <c r="B105" s="238">
        <v>2</v>
      </c>
      <c r="C105" s="238">
        <v>212</v>
      </c>
      <c r="D105" s="238">
        <v>148.99799999999999</v>
      </c>
      <c r="E105" s="238">
        <v>10</v>
      </c>
      <c r="G105" s="238" t="s">
        <v>410</v>
      </c>
      <c r="H105" s="238" t="s">
        <v>354</v>
      </c>
      <c r="I105" s="238">
        <v>25</v>
      </c>
      <c r="K105" s="238">
        <v>12505880</v>
      </c>
      <c r="L105" s="238">
        <v>121720226</v>
      </c>
      <c r="M105" s="238">
        <v>6</v>
      </c>
      <c r="N105" s="238">
        <v>20</v>
      </c>
      <c r="O105" s="238">
        <v>2012</v>
      </c>
      <c r="P105" s="238" t="s">
        <v>355</v>
      </c>
      <c r="Q105" s="238">
        <v>6</v>
      </c>
      <c r="S105" s="238">
        <v>5</v>
      </c>
      <c r="T105" s="238">
        <v>0</v>
      </c>
      <c r="U105" s="238">
        <v>2</v>
      </c>
      <c r="V105" s="238">
        <v>10</v>
      </c>
      <c r="W105" s="238">
        <v>10</v>
      </c>
      <c r="X105" s="238">
        <v>2</v>
      </c>
      <c r="Y105" s="238">
        <v>1</v>
      </c>
      <c r="Z105" s="238">
        <v>1</v>
      </c>
      <c r="AB105" s="238">
        <v>1</v>
      </c>
      <c r="AC105" s="238">
        <v>98</v>
      </c>
      <c r="AD105" s="238" t="s">
        <v>2039</v>
      </c>
      <c r="AE105" s="238" t="s">
        <v>2093</v>
      </c>
      <c r="AF105" s="238" t="s">
        <v>358</v>
      </c>
      <c r="AG105" s="238">
        <v>5</v>
      </c>
      <c r="AH105" s="238">
        <v>2</v>
      </c>
      <c r="AI105" s="238">
        <v>3</v>
      </c>
      <c r="AJ105" s="238">
        <v>3</v>
      </c>
      <c r="AK105" s="238">
        <v>21</v>
      </c>
      <c r="AL105" s="238">
        <v>55</v>
      </c>
      <c r="AM105" s="238" t="s">
        <v>354</v>
      </c>
      <c r="AN105" s="238">
        <v>5</v>
      </c>
      <c r="AO105" s="238">
        <v>1</v>
      </c>
      <c r="AS105" s="238">
        <v>2</v>
      </c>
      <c r="AT105" s="238">
        <v>98</v>
      </c>
      <c r="AU105" s="238">
        <v>65</v>
      </c>
      <c r="AV105" s="238">
        <v>11</v>
      </c>
      <c r="AW105" s="238">
        <v>21</v>
      </c>
      <c r="AX105" s="238">
        <v>2</v>
      </c>
      <c r="AY105" s="238">
        <v>2</v>
      </c>
      <c r="AZ105" s="238">
        <v>3</v>
      </c>
      <c r="BA105" s="238">
        <v>21</v>
      </c>
      <c r="BB105" s="238">
        <v>36</v>
      </c>
      <c r="BC105" s="238" t="s">
        <v>354</v>
      </c>
      <c r="BD105" s="238">
        <v>5</v>
      </c>
      <c r="BE105" s="238">
        <v>7</v>
      </c>
      <c r="BI105" s="238">
        <v>2</v>
      </c>
      <c r="BJ105" s="238">
        <v>98</v>
      </c>
      <c r="BK105" s="238">
        <v>65</v>
      </c>
      <c r="BL105" s="238">
        <v>11</v>
      </c>
      <c r="BM105" s="238">
        <v>21</v>
      </c>
      <c r="CT105" s="238">
        <v>452354</v>
      </c>
      <c r="CU105" s="238">
        <v>4962607</v>
      </c>
      <c r="CV105" s="238">
        <v>44.815275300000003</v>
      </c>
      <c r="CW105" s="238">
        <v>-93.602595500000007</v>
      </c>
      <c r="CX105" s="238" t="s">
        <v>359</v>
      </c>
      <c r="CY105" s="238" t="s">
        <v>2094</v>
      </c>
    </row>
    <row r="106" spans="1:103" x14ac:dyDescent="0.25">
      <c r="A106" s="238">
        <v>10852184</v>
      </c>
      <c r="B106" s="238">
        <v>2</v>
      </c>
      <c r="C106" s="238">
        <v>212</v>
      </c>
      <c r="D106" s="238">
        <v>148.99799999999999</v>
      </c>
      <c r="E106" s="238">
        <v>10</v>
      </c>
      <c r="F106" s="238" t="s">
        <v>1957</v>
      </c>
      <c r="H106" s="238" t="s">
        <v>354</v>
      </c>
      <c r="I106" s="238">
        <v>25</v>
      </c>
      <c r="K106" s="238">
        <v>13505830</v>
      </c>
      <c r="L106" s="238">
        <v>131560231</v>
      </c>
      <c r="M106" s="238">
        <v>6</v>
      </c>
      <c r="N106" s="238">
        <v>4</v>
      </c>
      <c r="O106" s="238">
        <v>2013</v>
      </c>
      <c r="P106" s="238" t="s">
        <v>368</v>
      </c>
      <c r="Q106" s="238">
        <v>14</v>
      </c>
      <c r="R106" s="238" t="s">
        <v>369</v>
      </c>
      <c r="S106" s="238">
        <v>5</v>
      </c>
      <c r="T106" s="238">
        <v>0</v>
      </c>
      <c r="U106" s="238">
        <v>2</v>
      </c>
      <c r="V106" s="238">
        <v>10</v>
      </c>
      <c r="W106" s="238">
        <v>10</v>
      </c>
      <c r="X106" s="238">
        <v>2</v>
      </c>
      <c r="Y106" s="238">
        <v>1</v>
      </c>
      <c r="Z106" s="238">
        <v>2</v>
      </c>
      <c r="AB106" s="238">
        <v>1</v>
      </c>
      <c r="AC106" s="238">
        <v>98</v>
      </c>
      <c r="AD106" s="238" t="s">
        <v>376</v>
      </c>
      <c r="AE106" s="238" t="s">
        <v>1991</v>
      </c>
      <c r="AF106" s="238" t="s">
        <v>358</v>
      </c>
      <c r="AG106" s="238">
        <v>5</v>
      </c>
      <c r="AH106" s="238">
        <v>2</v>
      </c>
      <c r="AI106" s="238">
        <v>2</v>
      </c>
      <c r="AJ106" s="238">
        <v>3</v>
      </c>
      <c r="AK106" s="238">
        <v>28</v>
      </c>
      <c r="AL106" s="238">
        <v>17</v>
      </c>
      <c r="AM106" s="238" t="s">
        <v>354</v>
      </c>
      <c r="AN106" s="238">
        <v>5</v>
      </c>
      <c r="AO106" s="238">
        <v>15</v>
      </c>
      <c r="AP106" s="238">
        <v>2</v>
      </c>
      <c r="AS106" s="238">
        <v>1</v>
      </c>
      <c r="AT106" s="238">
        <v>98</v>
      </c>
      <c r="AU106" s="238">
        <v>65</v>
      </c>
      <c r="AV106" s="238">
        <v>11</v>
      </c>
      <c r="AW106" s="238">
        <v>21</v>
      </c>
      <c r="AX106" s="238">
        <v>2</v>
      </c>
      <c r="AY106" s="238">
        <v>40</v>
      </c>
      <c r="AZ106" s="238">
        <v>3</v>
      </c>
      <c r="BA106" s="238">
        <v>21</v>
      </c>
      <c r="BB106" s="238">
        <v>46</v>
      </c>
      <c r="BC106" s="238" t="s">
        <v>354</v>
      </c>
      <c r="BD106" s="238">
        <v>5</v>
      </c>
      <c r="BE106" s="238">
        <v>1</v>
      </c>
      <c r="BI106" s="238">
        <v>1</v>
      </c>
      <c r="BJ106" s="238">
        <v>98</v>
      </c>
      <c r="BK106" s="238">
        <v>65</v>
      </c>
      <c r="BL106" s="238">
        <v>11</v>
      </c>
      <c r="BM106" s="238">
        <v>21</v>
      </c>
      <c r="CT106" s="238">
        <v>452354</v>
      </c>
      <c r="CU106" s="238">
        <v>4962607</v>
      </c>
      <c r="CV106" s="238">
        <v>44.815275300000003</v>
      </c>
      <c r="CW106" s="238">
        <v>-93.602595500000007</v>
      </c>
      <c r="CX106" s="238" t="s">
        <v>359</v>
      </c>
      <c r="CY106" s="238" t="s">
        <v>2095</v>
      </c>
    </row>
    <row r="107" spans="1:103" x14ac:dyDescent="0.25">
      <c r="A107" s="238">
        <v>10855169</v>
      </c>
      <c r="B107" s="238">
        <v>2</v>
      </c>
      <c r="C107" s="238">
        <v>212</v>
      </c>
      <c r="D107" s="238">
        <v>148.99799999999999</v>
      </c>
      <c r="E107" s="238">
        <v>10</v>
      </c>
      <c r="F107" s="238" t="s">
        <v>1957</v>
      </c>
      <c r="H107" s="238" t="s">
        <v>354</v>
      </c>
      <c r="I107" s="238">
        <v>25</v>
      </c>
      <c r="K107" s="238">
        <v>13511361</v>
      </c>
      <c r="L107" s="238">
        <v>133120180</v>
      </c>
      <c r="M107" s="238">
        <v>11</v>
      </c>
      <c r="N107" s="238">
        <v>8</v>
      </c>
      <c r="O107" s="238">
        <v>2013</v>
      </c>
      <c r="P107" s="238" t="s">
        <v>362</v>
      </c>
      <c r="Q107" s="238">
        <v>7</v>
      </c>
      <c r="S107" s="238">
        <v>4</v>
      </c>
      <c r="T107" s="238">
        <v>0</v>
      </c>
      <c r="U107" s="238">
        <v>1</v>
      </c>
      <c r="V107" s="238">
        <v>4</v>
      </c>
      <c r="W107" s="238">
        <v>83</v>
      </c>
      <c r="X107" s="238">
        <v>2</v>
      </c>
      <c r="Y107" s="238">
        <v>1</v>
      </c>
      <c r="Z107" s="238">
        <v>2</v>
      </c>
      <c r="AB107" s="238">
        <v>1</v>
      </c>
      <c r="AC107" s="238">
        <v>98</v>
      </c>
      <c r="AD107" s="238" t="s">
        <v>376</v>
      </c>
      <c r="AE107" s="238">
        <v>41</v>
      </c>
      <c r="AF107" s="238" t="s">
        <v>358</v>
      </c>
      <c r="AG107" s="238">
        <v>3</v>
      </c>
      <c r="AH107" s="238">
        <v>2</v>
      </c>
      <c r="AI107" s="238">
        <v>41</v>
      </c>
      <c r="AJ107" s="238">
        <v>3</v>
      </c>
      <c r="AK107" s="238">
        <v>21</v>
      </c>
      <c r="AL107" s="238">
        <v>58</v>
      </c>
      <c r="AM107" s="238" t="s">
        <v>354</v>
      </c>
      <c r="AN107" s="238">
        <v>5</v>
      </c>
      <c r="AS107" s="238">
        <v>1</v>
      </c>
      <c r="AT107" s="238">
        <v>98</v>
      </c>
      <c r="AU107" s="238">
        <v>65</v>
      </c>
      <c r="AV107" s="238">
        <v>11</v>
      </c>
      <c r="AW107" s="238">
        <v>21</v>
      </c>
      <c r="CT107" s="238">
        <v>452354</v>
      </c>
      <c r="CU107" s="238">
        <v>4962607</v>
      </c>
      <c r="CV107" s="238">
        <v>44.815275300000003</v>
      </c>
      <c r="CW107" s="238">
        <v>-93.602595500000007</v>
      </c>
      <c r="CX107" s="238" t="s">
        <v>359</v>
      </c>
      <c r="CY107" s="238" t="s">
        <v>2096</v>
      </c>
    </row>
    <row r="108" spans="1:103" x14ac:dyDescent="0.25">
      <c r="A108" s="238">
        <v>10856182</v>
      </c>
      <c r="B108" s="238">
        <v>2</v>
      </c>
      <c r="C108" s="238">
        <v>212</v>
      </c>
      <c r="D108" s="238">
        <v>148.99799999999999</v>
      </c>
      <c r="E108" s="238">
        <v>10</v>
      </c>
      <c r="F108" s="238" t="s">
        <v>1957</v>
      </c>
      <c r="H108" s="238" t="s">
        <v>354</v>
      </c>
      <c r="I108" s="238">
        <v>25</v>
      </c>
      <c r="K108" s="238">
        <v>13512668</v>
      </c>
      <c r="L108" s="238">
        <v>133460396</v>
      </c>
      <c r="M108" s="238">
        <v>12</v>
      </c>
      <c r="N108" s="238">
        <v>7</v>
      </c>
      <c r="O108" s="238">
        <v>2013</v>
      </c>
      <c r="P108" s="238" t="s">
        <v>364</v>
      </c>
      <c r="Q108" s="238">
        <v>16</v>
      </c>
      <c r="R108" s="238" t="s">
        <v>356</v>
      </c>
      <c r="S108" s="238">
        <v>5</v>
      </c>
      <c r="T108" s="238">
        <v>0</v>
      </c>
      <c r="U108" s="238">
        <v>1</v>
      </c>
      <c r="V108" s="238">
        <v>90</v>
      </c>
      <c r="W108" s="238">
        <v>26</v>
      </c>
      <c r="X108" s="238">
        <v>3</v>
      </c>
      <c r="Y108" s="238">
        <v>1</v>
      </c>
      <c r="Z108" s="238">
        <v>1</v>
      </c>
      <c r="AB108" s="238">
        <v>5</v>
      </c>
      <c r="AC108" s="238">
        <v>98</v>
      </c>
      <c r="AD108" s="238" t="s">
        <v>371</v>
      </c>
      <c r="AE108" s="238" t="s">
        <v>2039</v>
      </c>
      <c r="AF108" s="238" t="s">
        <v>358</v>
      </c>
      <c r="AG108" s="238">
        <v>3</v>
      </c>
      <c r="AH108" s="238">
        <v>2</v>
      </c>
      <c r="AI108" s="238">
        <v>2</v>
      </c>
      <c r="AJ108" s="238">
        <v>4</v>
      </c>
      <c r="AK108" s="238">
        <v>21</v>
      </c>
      <c r="AL108" s="238">
        <v>20</v>
      </c>
      <c r="AM108" s="238" t="s">
        <v>363</v>
      </c>
      <c r="AN108" s="238">
        <v>5</v>
      </c>
      <c r="AO108" s="238">
        <v>3</v>
      </c>
      <c r="AS108" s="238">
        <v>2</v>
      </c>
      <c r="AT108" s="238">
        <v>20</v>
      </c>
      <c r="AU108" s="238">
        <v>65</v>
      </c>
      <c r="AV108" s="238">
        <v>11</v>
      </c>
      <c r="AW108" s="238">
        <v>21</v>
      </c>
      <c r="CT108" s="238">
        <v>452354</v>
      </c>
      <c r="CU108" s="238">
        <v>4962607</v>
      </c>
      <c r="CV108" s="238">
        <v>44.815275300000003</v>
      </c>
      <c r="CW108" s="238">
        <v>-93.602595500000007</v>
      </c>
      <c r="CX108" s="238" t="s">
        <v>359</v>
      </c>
      <c r="CY108" s="238" t="s">
        <v>2097</v>
      </c>
    </row>
    <row r="109" spans="1:103" x14ac:dyDescent="0.25">
      <c r="A109" s="238">
        <v>10856973</v>
      </c>
      <c r="B109" s="238">
        <v>2</v>
      </c>
      <c r="C109" s="238">
        <v>212</v>
      </c>
      <c r="D109" s="238">
        <v>148.99799999999999</v>
      </c>
      <c r="E109" s="238">
        <v>10</v>
      </c>
      <c r="F109" s="238" t="s">
        <v>1957</v>
      </c>
      <c r="H109" s="238" t="s">
        <v>354</v>
      </c>
      <c r="I109" s="238">
        <v>25</v>
      </c>
      <c r="L109" s="238">
        <v>140350052</v>
      </c>
      <c r="M109" s="238">
        <v>12</v>
      </c>
      <c r="N109" s="238">
        <v>31</v>
      </c>
      <c r="O109" s="238">
        <v>2013</v>
      </c>
      <c r="P109" s="238" t="s">
        <v>368</v>
      </c>
      <c r="Q109" s="238">
        <v>7</v>
      </c>
      <c r="S109" s="238">
        <v>3</v>
      </c>
      <c r="T109" s="238">
        <v>0</v>
      </c>
      <c r="U109" s="238">
        <v>5</v>
      </c>
      <c r="V109" s="238">
        <v>90</v>
      </c>
      <c r="W109" s="238">
        <v>10</v>
      </c>
      <c r="Y109" s="238">
        <v>2</v>
      </c>
      <c r="Z109" s="238">
        <v>90</v>
      </c>
      <c r="AB109" s="238">
        <v>5</v>
      </c>
      <c r="AC109" s="238">
        <v>98</v>
      </c>
      <c r="AF109" s="238" t="s">
        <v>358</v>
      </c>
      <c r="AG109" s="238">
        <v>90</v>
      </c>
      <c r="AH109" s="238">
        <v>2</v>
      </c>
      <c r="AI109" s="238">
        <v>4</v>
      </c>
      <c r="AJ109" s="238">
        <v>3</v>
      </c>
      <c r="AK109" s="238">
        <v>21</v>
      </c>
      <c r="AL109" s="238">
        <v>41</v>
      </c>
      <c r="AM109" s="238" t="s">
        <v>363</v>
      </c>
      <c r="AT109" s="238">
        <v>98</v>
      </c>
      <c r="AU109" s="238">
        <v>65</v>
      </c>
      <c r="AX109" s="238">
        <v>2</v>
      </c>
      <c r="AY109" s="238">
        <v>2</v>
      </c>
      <c r="AZ109" s="238">
        <v>3</v>
      </c>
      <c r="BA109" s="238">
        <v>21</v>
      </c>
      <c r="BB109" s="238">
        <v>47</v>
      </c>
      <c r="BC109" s="238" t="s">
        <v>363</v>
      </c>
      <c r="BJ109" s="238">
        <v>98</v>
      </c>
      <c r="BK109" s="238">
        <v>65</v>
      </c>
      <c r="BN109" s="238">
        <v>2</v>
      </c>
      <c r="BO109" s="238">
        <v>4</v>
      </c>
      <c r="BP109" s="238">
        <v>3</v>
      </c>
      <c r="BQ109" s="238">
        <v>21</v>
      </c>
      <c r="BR109" s="238">
        <v>58</v>
      </c>
      <c r="BS109" s="238" t="s">
        <v>363</v>
      </c>
      <c r="BZ109" s="238">
        <v>98</v>
      </c>
      <c r="CA109" s="238">
        <v>65</v>
      </c>
      <c r="CD109" s="238">
        <v>2</v>
      </c>
      <c r="CE109" s="238">
        <v>2</v>
      </c>
      <c r="CF109" s="238">
        <v>3</v>
      </c>
      <c r="CG109" s="238">
        <v>99</v>
      </c>
      <c r="CH109" s="238">
        <v>29</v>
      </c>
      <c r="CI109" s="238" t="s">
        <v>354</v>
      </c>
      <c r="CM109" s="238">
        <v>99</v>
      </c>
      <c r="CP109" s="238">
        <v>98</v>
      </c>
      <c r="CQ109" s="238">
        <v>65</v>
      </c>
      <c r="CT109" s="238">
        <v>452354</v>
      </c>
      <c r="CU109" s="238">
        <v>4962607</v>
      </c>
      <c r="CV109" s="238">
        <v>44.815275300000003</v>
      </c>
      <c r="CW109" s="238">
        <v>-93.602595500000007</v>
      </c>
      <c r="CX109" s="238" t="s">
        <v>359</v>
      </c>
    </row>
    <row r="110" spans="1:103" x14ac:dyDescent="0.25">
      <c r="A110" s="238">
        <v>10856987</v>
      </c>
      <c r="B110" s="238">
        <v>2</v>
      </c>
      <c r="C110" s="238">
        <v>212</v>
      </c>
      <c r="D110" s="238">
        <v>148.99799999999999</v>
      </c>
      <c r="E110" s="238">
        <v>10</v>
      </c>
      <c r="F110" s="238" t="s">
        <v>1957</v>
      </c>
      <c r="H110" s="238" t="s">
        <v>354</v>
      </c>
      <c r="I110" s="238">
        <v>25</v>
      </c>
      <c r="K110" s="238">
        <v>13514018</v>
      </c>
      <c r="L110" s="238">
        <v>140450297</v>
      </c>
      <c r="M110" s="238">
        <v>12</v>
      </c>
      <c r="N110" s="238">
        <v>31</v>
      </c>
      <c r="O110" s="238">
        <v>2013</v>
      </c>
      <c r="P110" s="238" t="s">
        <v>368</v>
      </c>
      <c r="Q110" s="238">
        <v>7</v>
      </c>
      <c r="S110" s="238">
        <v>4</v>
      </c>
      <c r="T110" s="238">
        <v>0</v>
      </c>
      <c r="U110" s="238">
        <v>5</v>
      </c>
      <c r="V110" s="238">
        <v>90</v>
      </c>
      <c r="W110" s="238">
        <v>10</v>
      </c>
      <c r="X110" s="238">
        <v>2</v>
      </c>
      <c r="Y110" s="238">
        <v>2</v>
      </c>
      <c r="Z110" s="238">
        <v>2</v>
      </c>
      <c r="AB110" s="238">
        <v>5</v>
      </c>
      <c r="AC110" s="238">
        <v>98</v>
      </c>
      <c r="AD110" s="238" t="s">
        <v>376</v>
      </c>
      <c r="AE110" s="238" t="s">
        <v>2030</v>
      </c>
      <c r="AF110" s="238" t="s">
        <v>358</v>
      </c>
      <c r="AG110" s="238">
        <v>90</v>
      </c>
      <c r="AH110" s="238">
        <v>2</v>
      </c>
      <c r="AI110" s="238">
        <v>2</v>
      </c>
      <c r="AJ110" s="238">
        <v>3</v>
      </c>
      <c r="AK110" s="238">
        <v>21</v>
      </c>
      <c r="AL110" s="238">
        <v>58</v>
      </c>
      <c r="AM110" s="238" t="s">
        <v>363</v>
      </c>
      <c r="AN110" s="238">
        <v>5</v>
      </c>
      <c r="AS110" s="238">
        <v>1</v>
      </c>
      <c r="AT110" s="238">
        <v>98</v>
      </c>
      <c r="AU110" s="238">
        <v>65</v>
      </c>
      <c r="AV110" s="238">
        <v>11</v>
      </c>
      <c r="AW110" s="238">
        <v>21</v>
      </c>
      <c r="AX110" s="238">
        <v>2</v>
      </c>
      <c r="AY110" s="238">
        <v>2</v>
      </c>
      <c r="AZ110" s="238">
        <v>3</v>
      </c>
      <c r="BA110" s="238">
        <v>21</v>
      </c>
      <c r="BB110" s="238">
        <v>47</v>
      </c>
      <c r="BC110" s="238" t="s">
        <v>363</v>
      </c>
      <c r="BD110" s="238">
        <v>5</v>
      </c>
      <c r="BI110" s="238">
        <v>1</v>
      </c>
      <c r="BJ110" s="238">
        <v>98</v>
      </c>
      <c r="BK110" s="238">
        <v>65</v>
      </c>
      <c r="BL110" s="238">
        <v>11</v>
      </c>
      <c r="BM110" s="238">
        <v>21</v>
      </c>
      <c r="BN110" s="238">
        <v>2</v>
      </c>
      <c r="BO110" s="238">
        <v>4</v>
      </c>
      <c r="BP110" s="238">
        <v>3</v>
      </c>
      <c r="BQ110" s="238">
        <v>21</v>
      </c>
      <c r="BR110" s="238">
        <v>41</v>
      </c>
      <c r="BS110" s="238" t="s">
        <v>363</v>
      </c>
      <c r="BT110" s="238">
        <v>5</v>
      </c>
      <c r="BY110" s="238">
        <v>1</v>
      </c>
      <c r="BZ110" s="238">
        <v>98</v>
      </c>
      <c r="CA110" s="238">
        <v>65</v>
      </c>
      <c r="CB110" s="238">
        <v>11</v>
      </c>
      <c r="CC110" s="238">
        <v>21</v>
      </c>
      <c r="CD110" s="238">
        <v>2</v>
      </c>
      <c r="CE110" s="238">
        <v>2</v>
      </c>
      <c r="CF110" s="238">
        <v>3</v>
      </c>
      <c r="CG110" s="238">
        <v>21</v>
      </c>
      <c r="CH110" s="238">
        <v>29</v>
      </c>
      <c r="CI110" s="238" t="s">
        <v>354</v>
      </c>
      <c r="CJ110" s="238">
        <v>5</v>
      </c>
      <c r="CO110" s="238">
        <v>1</v>
      </c>
      <c r="CP110" s="238">
        <v>98</v>
      </c>
      <c r="CQ110" s="238">
        <v>65</v>
      </c>
      <c r="CR110" s="238">
        <v>11</v>
      </c>
      <c r="CS110" s="238">
        <v>21</v>
      </c>
      <c r="CT110" s="238">
        <v>452354</v>
      </c>
      <c r="CU110" s="238">
        <v>4962607</v>
      </c>
      <c r="CV110" s="238">
        <v>44.815275300000003</v>
      </c>
      <c r="CW110" s="238">
        <v>-93.602595500000007</v>
      </c>
      <c r="CX110" s="238" t="s">
        <v>359</v>
      </c>
      <c r="CY110" s="238" t="s">
        <v>2098</v>
      </c>
    </row>
    <row r="111" spans="1:103" x14ac:dyDescent="0.25">
      <c r="A111" s="238">
        <v>10933647</v>
      </c>
      <c r="B111" s="238">
        <v>2</v>
      </c>
      <c r="C111" s="238">
        <v>212</v>
      </c>
      <c r="D111" s="238">
        <v>148.99799999999999</v>
      </c>
      <c r="E111" s="238">
        <v>10</v>
      </c>
      <c r="F111" s="238" t="s">
        <v>1957</v>
      </c>
      <c r="H111" s="238" t="s">
        <v>354</v>
      </c>
      <c r="I111" s="238">
        <v>25</v>
      </c>
      <c r="L111" s="238">
        <v>140560209</v>
      </c>
      <c r="M111" s="238">
        <v>1</v>
      </c>
      <c r="N111" s="238">
        <v>22</v>
      </c>
      <c r="O111" s="238">
        <v>2014</v>
      </c>
      <c r="P111" s="238" t="s">
        <v>355</v>
      </c>
      <c r="Q111" s="238">
        <v>10</v>
      </c>
      <c r="S111" s="238">
        <v>5</v>
      </c>
      <c r="T111" s="238">
        <v>0</v>
      </c>
      <c r="U111" s="238">
        <v>2</v>
      </c>
      <c r="V111" s="238">
        <v>1</v>
      </c>
      <c r="W111" s="238">
        <v>10</v>
      </c>
      <c r="Y111" s="238">
        <v>1</v>
      </c>
      <c r="Z111" s="238">
        <v>8</v>
      </c>
      <c r="AB111" s="238">
        <v>90</v>
      </c>
      <c r="AC111" s="238">
        <v>98</v>
      </c>
      <c r="AF111" s="238" t="s">
        <v>358</v>
      </c>
      <c r="AG111" s="238">
        <v>7</v>
      </c>
      <c r="AH111" s="238">
        <v>2</v>
      </c>
      <c r="AI111" s="238">
        <v>2</v>
      </c>
      <c r="AJ111" s="238">
        <v>3</v>
      </c>
      <c r="AK111" s="238">
        <v>21</v>
      </c>
      <c r="AL111" s="238">
        <v>26</v>
      </c>
      <c r="AM111" s="238" t="s">
        <v>354</v>
      </c>
      <c r="AT111" s="238">
        <v>98</v>
      </c>
      <c r="AU111" s="238">
        <v>65</v>
      </c>
      <c r="AX111" s="238">
        <v>2</v>
      </c>
      <c r="AY111" s="238">
        <v>4</v>
      </c>
      <c r="AZ111" s="238">
        <v>3</v>
      </c>
      <c r="BA111" s="238">
        <v>21</v>
      </c>
      <c r="BB111" s="238">
        <v>74</v>
      </c>
      <c r="BC111" s="238" t="s">
        <v>354</v>
      </c>
      <c r="BJ111" s="238">
        <v>98</v>
      </c>
      <c r="BK111" s="238">
        <v>65</v>
      </c>
      <c r="CT111" s="238">
        <v>452354</v>
      </c>
      <c r="CU111" s="238">
        <v>4962607</v>
      </c>
      <c r="CV111" s="238">
        <v>44.815275300000003</v>
      </c>
      <c r="CW111" s="238">
        <v>-93.602595500000007</v>
      </c>
      <c r="CX111" s="238" t="s">
        <v>359</v>
      </c>
    </row>
    <row r="112" spans="1:103" x14ac:dyDescent="0.25">
      <c r="A112" s="238">
        <v>10935967</v>
      </c>
      <c r="B112" s="238">
        <v>2</v>
      </c>
      <c r="C112" s="238">
        <v>212</v>
      </c>
      <c r="D112" s="238">
        <v>148.99799999999999</v>
      </c>
      <c r="E112" s="238">
        <v>10</v>
      </c>
      <c r="F112" s="238" t="s">
        <v>1957</v>
      </c>
      <c r="H112" s="238" t="s">
        <v>354</v>
      </c>
      <c r="I112" s="238">
        <v>25</v>
      </c>
      <c r="L112" s="238">
        <v>141820086</v>
      </c>
      <c r="M112" s="238">
        <v>5</v>
      </c>
      <c r="N112" s="238">
        <v>29</v>
      </c>
      <c r="O112" s="238">
        <v>2014</v>
      </c>
      <c r="P112" s="238" t="s">
        <v>384</v>
      </c>
      <c r="Q112" s="238">
        <v>7</v>
      </c>
      <c r="S112" s="238">
        <v>3</v>
      </c>
      <c r="T112" s="238">
        <v>0</v>
      </c>
      <c r="U112" s="238">
        <v>1</v>
      </c>
      <c r="V112" s="238">
        <v>6</v>
      </c>
      <c r="W112" s="238">
        <v>80</v>
      </c>
      <c r="Y112" s="238">
        <v>1</v>
      </c>
      <c r="Z112" s="238">
        <v>1</v>
      </c>
      <c r="AB112" s="238">
        <v>90</v>
      </c>
      <c r="AC112" s="238">
        <v>98</v>
      </c>
      <c r="AF112" s="238" t="s">
        <v>358</v>
      </c>
      <c r="AG112" s="238">
        <v>4</v>
      </c>
      <c r="AH112" s="238">
        <v>2</v>
      </c>
      <c r="AI112" s="238">
        <v>31</v>
      </c>
      <c r="AJ112" s="238">
        <v>1</v>
      </c>
      <c r="AK112" s="238">
        <v>23</v>
      </c>
      <c r="AL112" s="238">
        <v>27</v>
      </c>
      <c r="AM112" s="238" t="s">
        <v>354</v>
      </c>
      <c r="AT112" s="238">
        <v>98</v>
      </c>
      <c r="AU112" s="238">
        <v>63</v>
      </c>
      <c r="CT112" s="238">
        <v>452354</v>
      </c>
      <c r="CU112" s="238">
        <v>4962607</v>
      </c>
      <c r="CV112" s="238">
        <v>44.815275300000003</v>
      </c>
      <c r="CW112" s="238">
        <v>-93.602595500000007</v>
      </c>
      <c r="CX112" s="238" t="s">
        <v>359</v>
      </c>
    </row>
    <row r="113" spans="1:103" x14ac:dyDescent="0.25">
      <c r="A113" s="238">
        <v>10936108</v>
      </c>
      <c r="B113" s="238">
        <v>2</v>
      </c>
      <c r="C113" s="238">
        <v>212</v>
      </c>
      <c r="D113" s="238">
        <v>148.99799999999999</v>
      </c>
      <c r="E113" s="238">
        <v>10</v>
      </c>
      <c r="F113" s="238" t="s">
        <v>1957</v>
      </c>
      <c r="H113" s="238" t="s">
        <v>354</v>
      </c>
      <c r="I113" s="238">
        <v>25</v>
      </c>
      <c r="K113" s="238">
        <v>14505846</v>
      </c>
      <c r="L113" s="238">
        <v>141890368</v>
      </c>
      <c r="M113" s="238">
        <v>5</v>
      </c>
      <c r="N113" s="238">
        <v>29</v>
      </c>
      <c r="O113" s="238">
        <v>2014</v>
      </c>
      <c r="P113" s="238" t="s">
        <v>384</v>
      </c>
      <c r="Q113" s="238">
        <v>7</v>
      </c>
      <c r="R113" s="238" t="s">
        <v>369</v>
      </c>
      <c r="S113" s="238">
        <v>4</v>
      </c>
      <c r="T113" s="238">
        <v>0</v>
      </c>
      <c r="U113" s="238">
        <v>1</v>
      </c>
      <c r="V113" s="238">
        <v>7</v>
      </c>
      <c r="W113" s="238">
        <v>83</v>
      </c>
      <c r="X113" s="238">
        <v>5</v>
      </c>
      <c r="Y113" s="238">
        <v>1</v>
      </c>
      <c r="Z113" s="238">
        <v>1</v>
      </c>
      <c r="AB113" s="238">
        <v>1</v>
      </c>
      <c r="AC113" s="238">
        <v>98</v>
      </c>
      <c r="AD113" s="238" t="s">
        <v>376</v>
      </c>
      <c r="AE113" s="238" t="s">
        <v>2032</v>
      </c>
      <c r="AF113" s="238" t="s">
        <v>358</v>
      </c>
      <c r="AG113" s="238">
        <v>3</v>
      </c>
      <c r="AH113" s="238">
        <v>2</v>
      </c>
      <c r="AI113" s="238">
        <v>31</v>
      </c>
      <c r="AJ113" s="238">
        <v>3</v>
      </c>
      <c r="AK113" s="238">
        <v>21</v>
      </c>
      <c r="AL113" s="238">
        <v>27</v>
      </c>
      <c r="AM113" s="238" t="s">
        <v>354</v>
      </c>
      <c r="AN113" s="238">
        <v>9</v>
      </c>
      <c r="AO113" s="238">
        <v>15</v>
      </c>
      <c r="AP113" s="238">
        <v>16</v>
      </c>
      <c r="AS113" s="238">
        <v>2</v>
      </c>
      <c r="AT113" s="238">
        <v>98</v>
      </c>
      <c r="AU113" s="238">
        <v>65</v>
      </c>
      <c r="AV113" s="238">
        <v>11</v>
      </c>
      <c r="AW113" s="238">
        <v>21</v>
      </c>
      <c r="CT113" s="238">
        <v>452354</v>
      </c>
      <c r="CU113" s="238">
        <v>4962607</v>
      </c>
      <c r="CV113" s="238">
        <v>44.815275300000003</v>
      </c>
      <c r="CW113" s="238">
        <v>-93.602595500000007</v>
      </c>
      <c r="CX113" s="238" t="s">
        <v>359</v>
      </c>
      <c r="CY113" s="238" t="s">
        <v>2099</v>
      </c>
    </row>
    <row r="114" spans="1:103" x14ac:dyDescent="0.25">
      <c r="A114" s="238">
        <v>10935477</v>
      </c>
      <c r="B114" s="238">
        <v>2</v>
      </c>
      <c r="C114" s="238">
        <v>212</v>
      </c>
      <c r="D114" s="238">
        <v>148.99799999999999</v>
      </c>
      <c r="E114" s="238">
        <v>10</v>
      </c>
      <c r="F114" s="238" t="s">
        <v>1957</v>
      </c>
      <c r="H114" s="238" t="s">
        <v>354</v>
      </c>
      <c r="I114" s="238">
        <v>25</v>
      </c>
      <c r="K114" s="238">
        <v>14506021</v>
      </c>
      <c r="L114" s="238">
        <v>141540252</v>
      </c>
      <c r="M114" s="238">
        <v>6</v>
      </c>
      <c r="N114" s="238">
        <v>3</v>
      </c>
      <c r="O114" s="238">
        <v>2014</v>
      </c>
      <c r="P114" s="238" t="s">
        <v>368</v>
      </c>
      <c r="Q114" s="238">
        <v>7</v>
      </c>
      <c r="R114" s="238" t="s">
        <v>419</v>
      </c>
      <c r="S114" s="238">
        <v>5</v>
      </c>
      <c r="T114" s="238">
        <v>0</v>
      </c>
      <c r="U114" s="238">
        <v>3</v>
      </c>
      <c r="V114" s="238">
        <v>1</v>
      </c>
      <c r="W114" s="238">
        <v>10</v>
      </c>
      <c r="X114" s="238">
        <v>3</v>
      </c>
      <c r="Y114" s="238">
        <v>1</v>
      </c>
      <c r="Z114" s="238">
        <v>1</v>
      </c>
      <c r="AB114" s="238">
        <v>1</v>
      </c>
      <c r="AC114" s="238">
        <v>98</v>
      </c>
      <c r="AD114" s="238" t="s">
        <v>2039</v>
      </c>
      <c r="AE114" s="238" t="s">
        <v>371</v>
      </c>
      <c r="AF114" s="238" t="s">
        <v>358</v>
      </c>
      <c r="AG114" s="238">
        <v>7</v>
      </c>
      <c r="AH114" s="238">
        <v>2</v>
      </c>
      <c r="AI114" s="238">
        <v>3</v>
      </c>
      <c r="AJ114" s="238">
        <v>1</v>
      </c>
      <c r="AK114" s="238">
        <v>26</v>
      </c>
      <c r="AL114" s="238">
        <v>34</v>
      </c>
      <c r="AM114" s="238" t="s">
        <v>354</v>
      </c>
      <c r="AN114" s="238">
        <v>5</v>
      </c>
      <c r="AO114" s="238">
        <v>1</v>
      </c>
      <c r="AS114" s="238">
        <v>3</v>
      </c>
      <c r="AT114" s="238">
        <v>20</v>
      </c>
      <c r="AU114" s="238">
        <v>55</v>
      </c>
      <c r="AV114" s="238">
        <v>11</v>
      </c>
      <c r="AW114" s="238">
        <v>21</v>
      </c>
      <c r="AX114" s="238">
        <v>2</v>
      </c>
      <c r="AY114" s="238">
        <v>4</v>
      </c>
      <c r="AZ114" s="238">
        <v>1</v>
      </c>
      <c r="BA114" s="238">
        <v>26</v>
      </c>
      <c r="BB114" s="238">
        <v>31</v>
      </c>
      <c r="BC114" s="238" t="s">
        <v>363</v>
      </c>
      <c r="BD114" s="238">
        <v>5</v>
      </c>
      <c r="BE114" s="238">
        <v>1</v>
      </c>
      <c r="BI114" s="238">
        <v>3</v>
      </c>
      <c r="BJ114" s="238">
        <v>20</v>
      </c>
      <c r="BK114" s="238">
        <v>55</v>
      </c>
      <c r="BL114" s="238">
        <v>11</v>
      </c>
      <c r="BM114" s="238">
        <v>21</v>
      </c>
      <c r="BN114" s="238">
        <v>2</v>
      </c>
      <c r="BO114" s="238">
        <v>4</v>
      </c>
      <c r="BP114" s="238">
        <v>1</v>
      </c>
      <c r="BQ114" s="238">
        <v>21</v>
      </c>
      <c r="BR114" s="238">
        <v>25</v>
      </c>
      <c r="BS114" s="238" t="s">
        <v>354</v>
      </c>
      <c r="BT114" s="238">
        <v>5</v>
      </c>
      <c r="BU114" s="238">
        <v>15</v>
      </c>
      <c r="BV114" s="238">
        <v>5</v>
      </c>
      <c r="BY114" s="238">
        <v>3</v>
      </c>
      <c r="BZ114" s="238">
        <v>20</v>
      </c>
      <c r="CA114" s="238">
        <v>55</v>
      </c>
      <c r="CB114" s="238">
        <v>11</v>
      </c>
      <c r="CC114" s="238">
        <v>21</v>
      </c>
      <c r="CT114" s="238">
        <v>452354</v>
      </c>
      <c r="CU114" s="238">
        <v>4962607</v>
      </c>
      <c r="CV114" s="238">
        <v>44.815275300000003</v>
      </c>
      <c r="CW114" s="238">
        <v>-93.602595500000007</v>
      </c>
      <c r="CX114" s="238" t="s">
        <v>359</v>
      </c>
      <c r="CY114" s="238" t="s">
        <v>2100</v>
      </c>
    </row>
    <row r="115" spans="1:103" x14ac:dyDescent="0.25">
      <c r="A115" s="238">
        <v>10938800</v>
      </c>
      <c r="B115" s="238">
        <v>2</v>
      </c>
      <c r="C115" s="238">
        <v>212</v>
      </c>
      <c r="D115" s="238">
        <v>148.99799999999999</v>
      </c>
      <c r="E115" s="238">
        <v>10</v>
      </c>
      <c r="F115" s="238" t="s">
        <v>1957</v>
      </c>
      <c r="H115" s="238" t="s">
        <v>354</v>
      </c>
      <c r="I115" s="238">
        <v>25</v>
      </c>
      <c r="K115" s="238">
        <v>14512286</v>
      </c>
      <c r="L115" s="238">
        <v>143200283</v>
      </c>
      <c r="M115" s="238">
        <v>11</v>
      </c>
      <c r="N115" s="238">
        <v>15</v>
      </c>
      <c r="O115" s="238">
        <v>2014</v>
      </c>
      <c r="P115" s="238" t="s">
        <v>364</v>
      </c>
      <c r="Q115" s="238">
        <v>15</v>
      </c>
      <c r="S115" s="238">
        <v>5</v>
      </c>
      <c r="T115" s="238">
        <v>0</v>
      </c>
      <c r="U115" s="238">
        <v>2</v>
      </c>
      <c r="V115" s="238">
        <v>10</v>
      </c>
      <c r="W115" s="238">
        <v>10</v>
      </c>
      <c r="X115" s="238">
        <v>2</v>
      </c>
      <c r="Y115" s="238">
        <v>1</v>
      </c>
      <c r="Z115" s="238">
        <v>4</v>
      </c>
      <c r="AB115" s="238">
        <v>3</v>
      </c>
      <c r="AC115" s="238">
        <v>98</v>
      </c>
      <c r="AD115" s="238" t="s">
        <v>2101</v>
      </c>
      <c r="AE115" s="238">
        <v>41</v>
      </c>
      <c r="AF115" s="238" t="s">
        <v>358</v>
      </c>
      <c r="AG115" s="238">
        <v>5</v>
      </c>
      <c r="AH115" s="238">
        <v>2</v>
      </c>
      <c r="AI115" s="238">
        <v>3</v>
      </c>
      <c r="AJ115" s="238">
        <v>4</v>
      </c>
      <c r="AK115" s="238">
        <v>10</v>
      </c>
      <c r="AL115" s="238">
        <v>18</v>
      </c>
      <c r="AM115" s="238" t="s">
        <v>354</v>
      </c>
      <c r="AN115" s="238">
        <v>5</v>
      </c>
      <c r="AO115" s="238">
        <v>3</v>
      </c>
      <c r="AS115" s="238">
        <v>1</v>
      </c>
      <c r="AT115" s="238">
        <v>98</v>
      </c>
      <c r="AU115" s="238">
        <v>65</v>
      </c>
      <c r="AV115" s="238">
        <v>11</v>
      </c>
      <c r="AW115" s="238">
        <v>21</v>
      </c>
      <c r="AX115" s="238">
        <v>2</v>
      </c>
      <c r="AY115" s="238">
        <v>4</v>
      </c>
      <c r="AZ115" s="238">
        <v>4</v>
      </c>
      <c r="BA115" s="238">
        <v>21</v>
      </c>
      <c r="BB115" s="238">
        <v>31</v>
      </c>
      <c r="BC115" s="238" t="s">
        <v>363</v>
      </c>
      <c r="BD115" s="238">
        <v>5</v>
      </c>
      <c r="BE115" s="238">
        <v>1</v>
      </c>
      <c r="BI115" s="238">
        <v>1</v>
      </c>
      <c r="BJ115" s="238">
        <v>98</v>
      </c>
      <c r="BK115" s="238">
        <v>65</v>
      </c>
      <c r="BL115" s="238">
        <v>11</v>
      </c>
      <c r="BM115" s="238">
        <v>21</v>
      </c>
      <c r="CT115" s="238">
        <v>452354</v>
      </c>
      <c r="CU115" s="238">
        <v>4962607</v>
      </c>
      <c r="CV115" s="238">
        <v>44.815275300000003</v>
      </c>
      <c r="CW115" s="238">
        <v>-93.602595500000007</v>
      </c>
      <c r="CX115" s="238" t="s">
        <v>359</v>
      </c>
      <c r="CY115" s="238" t="s">
        <v>2102</v>
      </c>
    </row>
    <row r="116" spans="1:103" x14ac:dyDescent="0.25">
      <c r="A116" s="238">
        <v>10939942</v>
      </c>
      <c r="B116" s="238">
        <v>2</v>
      </c>
      <c r="C116" s="238">
        <v>212</v>
      </c>
      <c r="D116" s="238">
        <v>148.99799999999999</v>
      </c>
      <c r="E116" s="238">
        <v>10</v>
      </c>
      <c r="F116" s="238" t="s">
        <v>1957</v>
      </c>
      <c r="H116" s="238" t="s">
        <v>354</v>
      </c>
      <c r="I116" s="238">
        <v>25</v>
      </c>
      <c r="L116" s="238">
        <v>143640131</v>
      </c>
      <c r="M116" s="238">
        <v>11</v>
      </c>
      <c r="N116" s="238">
        <v>28</v>
      </c>
      <c r="O116" s="238">
        <v>2014</v>
      </c>
      <c r="P116" s="238" t="s">
        <v>362</v>
      </c>
      <c r="Q116" s="238">
        <v>5</v>
      </c>
      <c r="S116" s="238">
        <v>5</v>
      </c>
      <c r="T116" s="238">
        <v>0</v>
      </c>
      <c r="U116" s="238">
        <v>1</v>
      </c>
      <c r="V116" s="238">
        <v>10</v>
      </c>
      <c r="W116" s="238">
        <v>45</v>
      </c>
      <c r="Y116" s="238">
        <v>4</v>
      </c>
      <c r="Z116" s="238">
        <v>90</v>
      </c>
      <c r="AB116" s="238">
        <v>3</v>
      </c>
      <c r="AC116" s="238">
        <v>98</v>
      </c>
      <c r="AF116" s="238" t="s">
        <v>358</v>
      </c>
      <c r="AG116" s="238">
        <v>3</v>
      </c>
      <c r="AH116" s="238">
        <v>0</v>
      </c>
      <c r="AI116" s="238">
        <v>3</v>
      </c>
      <c r="AJ116" s="238">
        <v>6</v>
      </c>
      <c r="AL116" s="238">
        <v>52</v>
      </c>
      <c r="AM116" s="238" t="s">
        <v>354</v>
      </c>
      <c r="AQ116" s="238">
        <v>7</v>
      </c>
      <c r="AT116" s="238">
        <v>98</v>
      </c>
      <c r="AU116" s="238">
        <v>65</v>
      </c>
      <c r="CT116" s="238">
        <v>452354</v>
      </c>
      <c r="CU116" s="238">
        <v>4962607</v>
      </c>
      <c r="CV116" s="238">
        <v>44.815275300000003</v>
      </c>
      <c r="CW116" s="238">
        <v>-93.602595500000007</v>
      </c>
      <c r="CX116" s="238" t="s">
        <v>359</v>
      </c>
    </row>
    <row r="117" spans="1:103" x14ac:dyDescent="0.25">
      <c r="A117" s="238">
        <v>11017852</v>
      </c>
      <c r="B117" s="238">
        <v>2</v>
      </c>
      <c r="C117" s="238">
        <v>212</v>
      </c>
      <c r="D117" s="238">
        <v>148.99799999999999</v>
      </c>
      <c r="E117" s="238">
        <v>10</v>
      </c>
      <c r="F117" s="238" t="s">
        <v>1957</v>
      </c>
      <c r="H117" s="238" t="s">
        <v>354</v>
      </c>
      <c r="I117" s="238">
        <v>25</v>
      </c>
      <c r="K117" s="238">
        <v>15502363</v>
      </c>
      <c r="L117" s="238">
        <v>150560287</v>
      </c>
      <c r="M117" s="238">
        <v>2</v>
      </c>
      <c r="N117" s="238">
        <v>25</v>
      </c>
      <c r="O117" s="238">
        <v>2015</v>
      </c>
      <c r="P117" s="238" t="s">
        <v>355</v>
      </c>
      <c r="Q117" s="238">
        <v>8</v>
      </c>
      <c r="R117" s="238" t="s">
        <v>369</v>
      </c>
      <c r="S117" s="238">
        <v>5</v>
      </c>
      <c r="T117" s="238">
        <v>0</v>
      </c>
      <c r="U117" s="238">
        <v>2</v>
      </c>
      <c r="V117" s="238">
        <v>1</v>
      </c>
      <c r="W117" s="238">
        <v>10</v>
      </c>
      <c r="X117" s="238">
        <v>2</v>
      </c>
      <c r="Y117" s="238">
        <v>1</v>
      </c>
      <c r="Z117" s="238">
        <v>4</v>
      </c>
      <c r="AB117" s="238">
        <v>3</v>
      </c>
      <c r="AC117" s="238">
        <v>98</v>
      </c>
      <c r="AD117" s="238" t="s">
        <v>376</v>
      </c>
      <c r="AE117" s="238">
        <v>41</v>
      </c>
      <c r="AF117" s="238" t="s">
        <v>358</v>
      </c>
      <c r="AG117" s="238">
        <v>7</v>
      </c>
      <c r="AH117" s="238">
        <v>2</v>
      </c>
      <c r="AI117" s="238">
        <v>2</v>
      </c>
      <c r="AJ117" s="238">
        <v>3</v>
      </c>
      <c r="AK117" s="238">
        <v>21</v>
      </c>
      <c r="AL117" s="238">
        <v>42</v>
      </c>
      <c r="AM117" s="238" t="s">
        <v>354</v>
      </c>
      <c r="AN117" s="238">
        <v>5</v>
      </c>
      <c r="AO117" s="238">
        <v>5</v>
      </c>
      <c r="AS117" s="238">
        <v>1</v>
      </c>
      <c r="AT117" s="238">
        <v>98</v>
      </c>
      <c r="AU117" s="238">
        <v>65</v>
      </c>
      <c r="AV117" s="238">
        <v>11</v>
      </c>
      <c r="AW117" s="238">
        <v>21</v>
      </c>
      <c r="AX117" s="238">
        <v>2</v>
      </c>
      <c r="AY117" s="238">
        <v>2</v>
      </c>
      <c r="AZ117" s="238">
        <v>3</v>
      </c>
      <c r="BA117" s="238">
        <v>21</v>
      </c>
      <c r="BB117" s="238">
        <v>18</v>
      </c>
      <c r="BC117" s="238" t="s">
        <v>363</v>
      </c>
      <c r="BD117" s="238">
        <v>5</v>
      </c>
      <c r="BE117" s="238">
        <v>1</v>
      </c>
      <c r="BI117" s="238">
        <v>1</v>
      </c>
      <c r="BJ117" s="238">
        <v>98</v>
      </c>
      <c r="BK117" s="238">
        <v>65</v>
      </c>
      <c r="BL117" s="238">
        <v>11</v>
      </c>
      <c r="BM117" s="238">
        <v>21</v>
      </c>
      <c r="CT117" s="238">
        <v>452354</v>
      </c>
      <c r="CU117" s="238">
        <v>4962607</v>
      </c>
      <c r="CV117" s="238">
        <v>44.815275300000003</v>
      </c>
      <c r="CW117" s="238">
        <v>-93.602595500000007</v>
      </c>
      <c r="CX117" s="238" t="s">
        <v>359</v>
      </c>
      <c r="CY117" s="238" t="s">
        <v>2103</v>
      </c>
    </row>
    <row r="118" spans="1:103" x14ac:dyDescent="0.25">
      <c r="A118" s="238">
        <v>11018070</v>
      </c>
      <c r="B118" s="238">
        <v>2</v>
      </c>
      <c r="C118" s="238">
        <v>212</v>
      </c>
      <c r="D118" s="238">
        <v>148.99799999999999</v>
      </c>
      <c r="E118" s="238">
        <v>10</v>
      </c>
      <c r="F118" s="238" t="s">
        <v>1957</v>
      </c>
      <c r="H118" s="238" t="s">
        <v>354</v>
      </c>
      <c r="I118" s="238">
        <v>25</v>
      </c>
      <c r="K118" s="238">
        <v>15502681</v>
      </c>
      <c r="L118" s="238">
        <v>150640218</v>
      </c>
      <c r="M118" s="238">
        <v>3</v>
      </c>
      <c r="N118" s="238">
        <v>4</v>
      </c>
      <c r="O118" s="238">
        <v>2015</v>
      </c>
      <c r="P118" s="238" t="s">
        <v>355</v>
      </c>
      <c r="Q118" s="238">
        <v>22</v>
      </c>
      <c r="R118" s="238" t="s">
        <v>369</v>
      </c>
      <c r="S118" s="238">
        <v>5</v>
      </c>
      <c r="T118" s="238">
        <v>0</v>
      </c>
      <c r="U118" s="238">
        <v>1</v>
      </c>
      <c r="V118" s="238">
        <v>98</v>
      </c>
      <c r="W118" s="238">
        <v>16</v>
      </c>
      <c r="X118" s="238">
        <v>2</v>
      </c>
      <c r="Y118" s="238">
        <v>6</v>
      </c>
      <c r="Z118" s="238">
        <v>1</v>
      </c>
      <c r="AB118" s="238">
        <v>1</v>
      </c>
      <c r="AC118" s="238">
        <v>98</v>
      </c>
      <c r="AD118" s="238" t="s">
        <v>376</v>
      </c>
      <c r="AE118" s="238">
        <v>41</v>
      </c>
      <c r="AF118" s="238" t="s">
        <v>358</v>
      </c>
      <c r="AG118" s="238">
        <v>4</v>
      </c>
      <c r="AH118" s="238">
        <v>2</v>
      </c>
      <c r="AI118" s="238">
        <v>2</v>
      </c>
      <c r="AJ118" s="238">
        <v>3</v>
      </c>
      <c r="AK118" s="238">
        <v>21</v>
      </c>
      <c r="AL118" s="238">
        <v>29</v>
      </c>
      <c r="AM118" s="238" t="s">
        <v>363</v>
      </c>
      <c r="AN118" s="238">
        <v>5</v>
      </c>
      <c r="AO118" s="238">
        <v>1</v>
      </c>
      <c r="AS118" s="238">
        <v>1</v>
      </c>
      <c r="AT118" s="238">
        <v>98</v>
      </c>
      <c r="AU118" s="238">
        <v>65</v>
      </c>
      <c r="AV118" s="238">
        <v>11</v>
      </c>
      <c r="AW118" s="238">
        <v>21</v>
      </c>
      <c r="CT118" s="238">
        <v>452354</v>
      </c>
      <c r="CU118" s="238">
        <v>4962607</v>
      </c>
      <c r="CV118" s="238">
        <v>44.815275300000003</v>
      </c>
      <c r="CW118" s="238">
        <v>-93.602595500000007</v>
      </c>
      <c r="CX118" s="238" t="s">
        <v>359</v>
      </c>
      <c r="CY118" s="238" t="s">
        <v>2104</v>
      </c>
    </row>
    <row r="119" spans="1:103" x14ac:dyDescent="0.25">
      <c r="A119" s="238">
        <v>11019622</v>
      </c>
      <c r="B119" s="238">
        <v>2</v>
      </c>
      <c r="C119" s="238">
        <v>212</v>
      </c>
      <c r="D119" s="238">
        <v>148.99799999999999</v>
      </c>
      <c r="E119" s="238">
        <v>10</v>
      </c>
      <c r="F119" s="238" t="s">
        <v>1957</v>
      </c>
      <c r="H119" s="238" t="s">
        <v>354</v>
      </c>
      <c r="I119" s="238">
        <v>25</v>
      </c>
      <c r="K119" s="238">
        <v>15505416</v>
      </c>
      <c r="L119" s="238">
        <v>151490295</v>
      </c>
      <c r="M119" s="238">
        <v>5</v>
      </c>
      <c r="N119" s="238">
        <v>27</v>
      </c>
      <c r="O119" s="238">
        <v>2015</v>
      </c>
      <c r="P119" s="238" t="s">
        <v>355</v>
      </c>
      <c r="Q119" s="238">
        <v>17</v>
      </c>
      <c r="R119" s="238" t="s">
        <v>369</v>
      </c>
      <c r="S119" s="238">
        <v>5</v>
      </c>
      <c r="T119" s="238">
        <v>0</v>
      </c>
      <c r="U119" s="238">
        <v>2</v>
      </c>
      <c r="V119" s="238">
        <v>1</v>
      </c>
      <c r="W119" s="238">
        <v>10</v>
      </c>
      <c r="X119" s="238">
        <v>10</v>
      </c>
      <c r="Y119" s="238">
        <v>1</v>
      </c>
      <c r="Z119" s="238">
        <v>1</v>
      </c>
      <c r="AB119" s="238">
        <v>1</v>
      </c>
      <c r="AC119" s="238">
        <v>98</v>
      </c>
      <c r="AD119" s="238" t="s">
        <v>2105</v>
      </c>
      <c r="AE119" s="238">
        <v>41</v>
      </c>
      <c r="AF119" s="238" t="s">
        <v>358</v>
      </c>
      <c r="AG119" s="238">
        <v>7</v>
      </c>
      <c r="AH119" s="238">
        <v>2</v>
      </c>
      <c r="AI119" s="238">
        <v>2</v>
      </c>
      <c r="AJ119" s="238">
        <v>3</v>
      </c>
      <c r="AK119" s="238">
        <v>7</v>
      </c>
      <c r="AL119" s="238">
        <v>19</v>
      </c>
      <c r="AM119" s="238" t="s">
        <v>354</v>
      </c>
      <c r="AN119" s="238">
        <v>5</v>
      </c>
      <c r="AO119" s="238">
        <v>15</v>
      </c>
      <c r="AS119" s="238">
        <v>2</v>
      </c>
      <c r="AT119" s="238">
        <v>20</v>
      </c>
      <c r="AU119" s="238">
        <v>65</v>
      </c>
      <c r="AV119" s="238">
        <v>11</v>
      </c>
      <c r="AW119" s="238">
        <v>20</v>
      </c>
      <c r="AX119" s="238">
        <v>2</v>
      </c>
      <c r="AY119" s="238">
        <v>4</v>
      </c>
      <c r="AZ119" s="238">
        <v>3</v>
      </c>
      <c r="BA119" s="238">
        <v>8</v>
      </c>
      <c r="BB119" s="238">
        <v>51</v>
      </c>
      <c r="BC119" s="238" t="s">
        <v>363</v>
      </c>
      <c r="BD119" s="238">
        <v>5</v>
      </c>
      <c r="BE119" s="238">
        <v>1</v>
      </c>
      <c r="BI119" s="238">
        <v>2</v>
      </c>
      <c r="BJ119" s="238">
        <v>20</v>
      </c>
      <c r="BK119" s="238">
        <v>65</v>
      </c>
      <c r="BL119" s="238">
        <v>11</v>
      </c>
      <c r="BM119" s="238">
        <v>20</v>
      </c>
      <c r="CT119" s="238">
        <v>452354</v>
      </c>
      <c r="CU119" s="238">
        <v>4962607</v>
      </c>
      <c r="CV119" s="238">
        <v>44.815275300000003</v>
      </c>
      <c r="CW119" s="238">
        <v>-93.602595500000007</v>
      </c>
      <c r="CX119" s="238" t="s">
        <v>359</v>
      </c>
      <c r="CY119" s="238" t="s">
        <v>2106</v>
      </c>
    </row>
    <row r="120" spans="1:103" x14ac:dyDescent="0.25">
      <c r="A120" s="238">
        <v>11024250</v>
      </c>
      <c r="B120" s="238">
        <v>2</v>
      </c>
      <c r="C120" s="238">
        <v>212</v>
      </c>
      <c r="D120" s="238">
        <v>148.99799999999999</v>
      </c>
      <c r="E120" s="238">
        <v>10</v>
      </c>
      <c r="F120" s="238" t="s">
        <v>1957</v>
      </c>
      <c r="H120" s="238" t="s">
        <v>354</v>
      </c>
      <c r="I120" s="238">
        <v>25</v>
      </c>
      <c r="K120" s="238">
        <v>15513331</v>
      </c>
      <c r="L120" s="238">
        <v>153540179</v>
      </c>
      <c r="M120" s="238">
        <v>12</v>
      </c>
      <c r="N120" s="238">
        <v>20</v>
      </c>
      <c r="O120" s="238">
        <v>2015</v>
      </c>
      <c r="P120" s="238" t="s">
        <v>366</v>
      </c>
      <c r="Q120" s="238">
        <v>8</v>
      </c>
      <c r="R120" s="238" t="s">
        <v>369</v>
      </c>
      <c r="S120" s="238">
        <v>5</v>
      </c>
      <c r="T120" s="238">
        <v>0</v>
      </c>
      <c r="U120" s="238">
        <v>1</v>
      </c>
      <c r="V120" s="238">
        <v>7</v>
      </c>
      <c r="W120" s="238">
        <v>83</v>
      </c>
      <c r="X120" s="238">
        <v>2</v>
      </c>
      <c r="Y120" s="238">
        <v>1</v>
      </c>
      <c r="Z120" s="238">
        <v>2</v>
      </c>
      <c r="AB120" s="238">
        <v>5</v>
      </c>
      <c r="AC120" s="238">
        <v>98</v>
      </c>
      <c r="AD120" s="238" t="s">
        <v>376</v>
      </c>
      <c r="AE120" s="238">
        <v>41</v>
      </c>
      <c r="AF120" s="238" t="s">
        <v>358</v>
      </c>
      <c r="AG120" s="238">
        <v>3</v>
      </c>
      <c r="AH120" s="238">
        <v>2</v>
      </c>
      <c r="AI120" s="238">
        <v>4</v>
      </c>
      <c r="AJ120" s="238">
        <v>3</v>
      </c>
      <c r="AK120" s="238">
        <v>21</v>
      </c>
      <c r="AL120" s="238">
        <v>62</v>
      </c>
      <c r="AM120" s="238" t="s">
        <v>354</v>
      </c>
      <c r="AN120" s="238">
        <v>5</v>
      </c>
      <c r="AO120" s="238">
        <v>3</v>
      </c>
      <c r="AS120" s="238">
        <v>1</v>
      </c>
      <c r="AT120" s="238">
        <v>98</v>
      </c>
      <c r="AU120" s="238">
        <v>65</v>
      </c>
      <c r="AV120" s="238">
        <v>11</v>
      </c>
      <c r="AW120" s="238">
        <v>21</v>
      </c>
      <c r="CT120" s="238">
        <v>452354</v>
      </c>
      <c r="CU120" s="238">
        <v>4962607</v>
      </c>
      <c r="CV120" s="238">
        <v>44.815275300000003</v>
      </c>
      <c r="CW120" s="238">
        <v>-93.602595500000007</v>
      </c>
      <c r="CX120" s="238" t="s">
        <v>359</v>
      </c>
      <c r="CY120" s="238" t="s">
        <v>2107</v>
      </c>
    </row>
    <row r="121" spans="1:103" x14ac:dyDescent="0.25">
      <c r="A121" s="238">
        <v>11015463</v>
      </c>
      <c r="B121" s="238">
        <v>2</v>
      </c>
      <c r="C121" s="238">
        <v>212</v>
      </c>
      <c r="D121" s="238">
        <v>149.01499999999999</v>
      </c>
      <c r="E121" s="238">
        <v>10</v>
      </c>
      <c r="F121" s="238" t="s">
        <v>1957</v>
      </c>
      <c r="H121" s="238" t="s">
        <v>354</v>
      </c>
      <c r="I121" s="238">
        <v>25</v>
      </c>
      <c r="K121" s="238">
        <v>15000181</v>
      </c>
      <c r="L121" s="238">
        <v>150080169</v>
      </c>
      <c r="M121" s="238">
        <v>1</v>
      </c>
      <c r="N121" s="238">
        <v>8</v>
      </c>
      <c r="O121" s="238">
        <v>2015</v>
      </c>
      <c r="P121" s="238" t="s">
        <v>384</v>
      </c>
      <c r="Q121" s="238">
        <v>14</v>
      </c>
      <c r="R121" s="238" t="s">
        <v>369</v>
      </c>
      <c r="S121" s="238">
        <v>4</v>
      </c>
      <c r="T121" s="238">
        <v>0</v>
      </c>
      <c r="U121" s="238">
        <v>1</v>
      </c>
      <c r="V121" s="238">
        <v>4</v>
      </c>
      <c r="W121" s="238">
        <v>54</v>
      </c>
      <c r="X121" s="238">
        <v>2</v>
      </c>
      <c r="Y121" s="238">
        <v>1</v>
      </c>
      <c r="Z121" s="238">
        <v>4</v>
      </c>
      <c r="AA121" s="238">
        <v>7</v>
      </c>
      <c r="AB121" s="238">
        <v>5</v>
      </c>
      <c r="AC121" s="238">
        <v>98</v>
      </c>
      <c r="AD121" s="238" t="s">
        <v>2108</v>
      </c>
      <c r="AE121" s="238" t="s">
        <v>2109</v>
      </c>
      <c r="AF121" s="238" t="s">
        <v>358</v>
      </c>
      <c r="AG121" s="238">
        <v>3</v>
      </c>
      <c r="AH121" s="238">
        <v>2</v>
      </c>
      <c r="AI121" s="238">
        <v>1</v>
      </c>
      <c r="AJ121" s="238">
        <v>3</v>
      </c>
      <c r="AK121" s="238">
        <v>21</v>
      </c>
      <c r="AL121" s="238">
        <v>53</v>
      </c>
      <c r="AM121" s="238" t="s">
        <v>354</v>
      </c>
      <c r="AN121" s="238">
        <v>5</v>
      </c>
      <c r="AO121" s="238">
        <v>3</v>
      </c>
      <c r="AS121" s="238">
        <v>1</v>
      </c>
      <c r="AT121" s="238">
        <v>98</v>
      </c>
      <c r="AU121" s="238">
        <v>65</v>
      </c>
      <c r="AV121" s="238">
        <v>11</v>
      </c>
      <c r="AW121" s="238">
        <v>21</v>
      </c>
      <c r="CT121" s="238">
        <v>452379</v>
      </c>
      <c r="CU121" s="238">
        <v>4962616</v>
      </c>
      <c r="CV121" s="238">
        <v>44.815364199999998</v>
      </c>
      <c r="CW121" s="238">
        <v>-93.602275000000006</v>
      </c>
      <c r="CX121" s="238" t="s">
        <v>359</v>
      </c>
      <c r="CY121" s="238" t="s">
        <v>2110</v>
      </c>
    </row>
    <row r="122" spans="1:103" x14ac:dyDescent="0.25">
      <c r="A122" s="238">
        <v>11017354</v>
      </c>
      <c r="B122" s="238">
        <v>2</v>
      </c>
      <c r="C122" s="238">
        <v>212</v>
      </c>
      <c r="D122" s="238">
        <v>149.01900000000001</v>
      </c>
      <c r="E122" s="238">
        <v>10</v>
      </c>
      <c r="F122" s="238" t="s">
        <v>1957</v>
      </c>
      <c r="H122" s="238" t="s">
        <v>354</v>
      </c>
      <c r="I122" s="238">
        <v>25</v>
      </c>
      <c r="K122" s="238">
        <v>15001013</v>
      </c>
      <c r="L122" s="238">
        <v>150360128</v>
      </c>
      <c r="M122" s="238">
        <v>2</v>
      </c>
      <c r="N122" s="238">
        <v>5</v>
      </c>
      <c r="O122" s="238">
        <v>2015</v>
      </c>
      <c r="P122" s="238" t="s">
        <v>384</v>
      </c>
      <c r="Q122" s="238">
        <v>8</v>
      </c>
      <c r="R122" s="238" t="s">
        <v>419</v>
      </c>
      <c r="S122" s="238">
        <v>5</v>
      </c>
      <c r="T122" s="238">
        <v>0</v>
      </c>
      <c r="U122" s="238">
        <v>3</v>
      </c>
      <c r="V122" s="238">
        <v>1</v>
      </c>
      <c r="W122" s="238">
        <v>10</v>
      </c>
      <c r="X122" s="238">
        <v>3</v>
      </c>
      <c r="Y122" s="238">
        <v>2</v>
      </c>
      <c r="Z122" s="238">
        <v>1</v>
      </c>
      <c r="AB122" s="238">
        <v>1</v>
      </c>
      <c r="AC122" s="238">
        <v>98</v>
      </c>
      <c r="AD122" s="238" t="s">
        <v>2111</v>
      </c>
      <c r="AE122" s="238" t="s">
        <v>357</v>
      </c>
      <c r="AF122" s="238" t="s">
        <v>358</v>
      </c>
      <c r="AG122" s="238">
        <v>7</v>
      </c>
      <c r="AH122" s="238">
        <v>2</v>
      </c>
      <c r="AI122" s="238">
        <v>4</v>
      </c>
      <c r="AJ122" s="238">
        <v>1</v>
      </c>
      <c r="AK122" s="238">
        <v>21</v>
      </c>
      <c r="AL122" s="238">
        <v>62</v>
      </c>
      <c r="AM122" s="238" t="s">
        <v>354</v>
      </c>
      <c r="AN122" s="238">
        <v>5</v>
      </c>
      <c r="AO122" s="238">
        <v>15</v>
      </c>
      <c r="AS122" s="238">
        <v>4</v>
      </c>
      <c r="AT122" s="238">
        <v>20</v>
      </c>
      <c r="AU122" s="238">
        <v>40</v>
      </c>
      <c r="AV122" s="238">
        <v>11</v>
      </c>
      <c r="AW122" s="238">
        <v>21</v>
      </c>
      <c r="AX122" s="238">
        <v>2</v>
      </c>
      <c r="AY122" s="238">
        <v>2</v>
      </c>
      <c r="AZ122" s="238">
        <v>1</v>
      </c>
      <c r="BA122" s="238">
        <v>8</v>
      </c>
      <c r="BB122" s="238">
        <v>27</v>
      </c>
      <c r="BC122" s="238" t="s">
        <v>354</v>
      </c>
      <c r="BD122" s="238">
        <v>5</v>
      </c>
      <c r="BE122" s="238">
        <v>1</v>
      </c>
      <c r="BI122" s="238">
        <v>4</v>
      </c>
      <c r="BJ122" s="238">
        <v>20</v>
      </c>
      <c r="BK122" s="238">
        <v>40</v>
      </c>
      <c r="BL122" s="238">
        <v>11</v>
      </c>
      <c r="BM122" s="238">
        <v>21</v>
      </c>
      <c r="BN122" s="238">
        <v>2</v>
      </c>
      <c r="BO122" s="238">
        <v>2</v>
      </c>
      <c r="BP122" s="238">
        <v>1</v>
      </c>
      <c r="BQ122" s="238">
        <v>8</v>
      </c>
      <c r="BR122" s="238">
        <v>28</v>
      </c>
      <c r="BS122" s="238" t="s">
        <v>363</v>
      </c>
      <c r="BT122" s="238">
        <v>5</v>
      </c>
      <c r="BU122" s="238">
        <v>1</v>
      </c>
      <c r="BY122" s="238">
        <v>4</v>
      </c>
      <c r="BZ122" s="238">
        <v>20</v>
      </c>
      <c r="CA122" s="238">
        <v>40</v>
      </c>
      <c r="CB122" s="238">
        <v>11</v>
      </c>
      <c r="CC122" s="238">
        <v>21</v>
      </c>
      <c r="CT122" s="238">
        <v>452384</v>
      </c>
      <c r="CU122" s="238">
        <v>4962619</v>
      </c>
      <c r="CV122" s="238">
        <v>44.815384100000003</v>
      </c>
      <c r="CW122" s="238">
        <v>-93.602214500000002</v>
      </c>
      <c r="CX122" s="238" t="s">
        <v>359</v>
      </c>
      <c r="CY122" s="238" t="s">
        <v>2112</v>
      </c>
    </row>
    <row r="123" spans="1:103" x14ac:dyDescent="0.25">
      <c r="A123" s="238">
        <v>413073</v>
      </c>
      <c r="B123" s="238">
        <v>2</v>
      </c>
      <c r="C123" s="238">
        <v>212</v>
      </c>
      <c r="D123" s="238">
        <v>149.047</v>
      </c>
      <c r="E123" s="238">
        <v>10</v>
      </c>
      <c r="F123" s="238" t="s">
        <v>1957</v>
      </c>
      <c r="H123" s="238" t="s">
        <v>354</v>
      </c>
      <c r="I123" s="238">
        <v>25</v>
      </c>
      <c r="K123" s="238">
        <v>17500481</v>
      </c>
      <c r="M123" s="238">
        <v>1</v>
      </c>
      <c r="N123" s="238">
        <v>10</v>
      </c>
      <c r="O123" s="238">
        <v>2017</v>
      </c>
      <c r="P123" s="238" t="s">
        <v>368</v>
      </c>
      <c r="Q123" s="238">
        <v>8</v>
      </c>
      <c r="R123" s="238" t="s">
        <v>369</v>
      </c>
      <c r="S123" s="238">
        <v>5</v>
      </c>
      <c r="T123" s="238">
        <v>0</v>
      </c>
      <c r="U123" s="238">
        <v>1</v>
      </c>
      <c r="W123" s="238">
        <v>55</v>
      </c>
      <c r="X123" s="238">
        <v>2</v>
      </c>
      <c r="Y123" s="238">
        <v>1</v>
      </c>
      <c r="Z123" s="238">
        <v>4</v>
      </c>
      <c r="AB123" s="238">
        <v>3</v>
      </c>
      <c r="AC123" s="238">
        <v>98</v>
      </c>
      <c r="AD123" s="238" t="s">
        <v>357</v>
      </c>
      <c r="AF123" s="238" t="s">
        <v>358</v>
      </c>
      <c r="AG123" s="238">
        <v>3</v>
      </c>
      <c r="AH123" s="238">
        <v>2</v>
      </c>
      <c r="AI123" s="238">
        <v>2</v>
      </c>
      <c r="AJ123" s="238">
        <v>3</v>
      </c>
      <c r="AK123" s="238">
        <v>21</v>
      </c>
      <c r="AL123" s="238">
        <v>17</v>
      </c>
      <c r="AM123" s="238" t="s">
        <v>363</v>
      </c>
      <c r="AN123" s="238">
        <v>99</v>
      </c>
      <c r="AO123" s="238">
        <v>62</v>
      </c>
      <c r="AS123" s="238">
        <v>15</v>
      </c>
      <c r="AT123" s="238">
        <v>9</v>
      </c>
      <c r="AU123" s="238">
        <v>65</v>
      </c>
      <c r="AV123" s="238">
        <v>11</v>
      </c>
      <c r="AW123" s="238">
        <v>21</v>
      </c>
      <c r="CT123" s="238">
        <v>452425.71331809403</v>
      </c>
      <c r="CU123" s="238">
        <v>4962633.06239946</v>
      </c>
      <c r="CV123" s="238">
        <v>44.815516850000002</v>
      </c>
      <c r="CW123" s="238">
        <v>-93.601689649999997</v>
      </c>
      <c r="CX123" s="238" t="s">
        <v>359</v>
      </c>
      <c r="CY123" s="238" t="s">
        <v>2113</v>
      </c>
    </row>
    <row r="124" spans="1:103" x14ac:dyDescent="0.25">
      <c r="A124" s="238">
        <v>847185</v>
      </c>
      <c r="B124" s="238">
        <v>2</v>
      </c>
      <c r="C124" s="238">
        <v>212</v>
      </c>
      <c r="D124" s="238">
        <v>149.06200000000001</v>
      </c>
      <c r="E124" s="238">
        <v>10</v>
      </c>
      <c r="F124" s="238" t="s">
        <v>1957</v>
      </c>
      <c r="H124" s="238" t="s">
        <v>354</v>
      </c>
      <c r="I124" s="238">
        <v>25</v>
      </c>
      <c r="K124" s="238">
        <v>20508898</v>
      </c>
      <c r="L124" s="238">
        <v>202890190</v>
      </c>
      <c r="M124" s="238">
        <v>10</v>
      </c>
      <c r="N124" s="238">
        <v>15</v>
      </c>
      <c r="O124" s="238">
        <v>2020</v>
      </c>
      <c r="P124" s="238" t="s">
        <v>384</v>
      </c>
      <c r="Q124" s="238">
        <v>23</v>
      </c>
      <c r="R124" s="238" t="s">
        <v>369</v>
      </c>
      <c r="S124" s="238">
        <v>5</v>
      </c>
      <c r="T124" s="238">
        <v>0</v>
      </c>
      <c r="U124" s="238">
        <v>2</v>
      </c>
      <c r="V124" s="238">
        <v>10</v>
      </c>
      <c r="W124" s="238">
        <v>10</v>
      </c>
      <c r="X124" s="238">
        <v>2</v>
      </c>
      <c r="Y124" s="238">
        <v>4</v>
      </c>
      <c r="Z124" s="238">
        <v>1</v>
      </c>
      <c r="AB124" s="238">
        <v>1</v>
      </c>
      <c r="AC124" s="238">
        <v>98</v>
      </c>
      <c r="AD124" s="238" t="s">
        <v>2114</v>
      </c>
      <c r="AF124" s="238" t="s">
        <v>358</v>
      </c>
      <c r="AG124" s="238">
        <v>5</v>
      </c>
      <c r="AH124" s="238">
        <v>2</v>
      </c>
      <c r="AI124" s="238">
        <v>2</v>
      </c>
      <c r="AJ124" s="238">
        <v>3</v>
      </c>
      <c r="AK124" s="238">
        <v>21</v>
      </c>
      <c r="AL124" s="238">
        <v>49</v>
      </c>
      <c r="AM124" s="238" t="s">
        <v>363</v>
      </c>
      <c r="AN124" s="238">
        <v>5</v>
      </c>
      <c r="AO124" s="238">
        <v>1</v>
      </c>
      <c r="AS124" s="238">
        <v>15</v>
      </c>
      <c r="AT124" s="238">
        <v>9</v>
      </c>
      <c r="AU124" s="238">
        <v>60</v>
      </c>
      <c r="AV124" s="238">
        <v>11</v>
      </c>
      <c r="AW124" s="238">
        <v>21</v>
      </c>
      <c r="AX124" s="238">
        <v>1</v>
      </c>
      <c r="AZ124" s="238">
        <v>3</v>
      </c>
      <c r="BA124" s="238">
        <v>28</v>
      </c>
      <c r="BI124" s="238">
        <v>15</v>
      </c>
      <c r="BJ124" s="238">
        <v>9</v>
      </c>
      <c r="BK124" s="238">
        <v>60</v>
      </c>
      <c r="BL124" s="238">
        <v>11</v>
      </c>
      <c r="BM124" s="238">
        <v>21</v>
      </c>
      <c r="CT124" s="238">
        <v>452448.99669799401</v>
      </c>
      <c r="CU124" s="238">
        <v>4962643.6457539601</v>
      </c>
      <c r="CV124" s="238">
        <v>44.815613669999998</v>
      </c>
      <c r="CW124" s="238">
        <v>-93.601396179999995</v>
      </c>
      <c r="CX124" s="238" t="s">
        <v>359</v>
      </c>
      <c r="CY124" s="238" t="s">
        <v>2115</v>
      </c>
    </row>
    <row r="125" spans="1:103" x14ac:dyDescent="0.25">
      <c r="A125" s="238">
        <v>11016595</v>
      </c>
      <c r="B125" s="238">
        <v>2</v>
      </c>
      <c r="C125" s="238">
        <v>212</v>
      </c>
      <c r="D125" s="238">
        <v>149.11699999999999</v>
      </c>
      <c r="E125" s="238">
        <v>10</v>
      </c>
      <c r="F125" s="238" t="s">
        <v>1957</v>
      </c>
      <c r="H125" s="238" t="s">
        <v>354</v>
      </c>
      <c r="I125" s="238">
        <v>25</v>
      </c>
      <c r="K125" s="238">
        <v>15000497</v>
      </c>
      <c r="L125" s="238">
        <v>150180040</v>
      </c>
      <c r="M125" s="238">
        <v>1</v>
      </c>
      <c r="N125" s="238">
        <v>18</v>
      </c>
      <c r="O125" s="238">
        <v>2015</v>
      </c>
      <c r="P125" s="238" t="s">
        <v>366</v>
      </c>
      <c r="Q125" s="238">
        <v>10</v>
      </c>
      <c r="S125" s="238">
        <v>5</v>
      </c>
      <c r="T125" s="238">
        <v>0</v>
      </c>
      <c r="U125" s="238">
        <v>2</v>
      </c>
      <c r="V125" s="238">
        <v>10</v>
      </c>
      <c r="W125" s="238">
        <v>10</v>
      </c>
      <c r="X125" s="238">
        <v>2</v>
      </c>
      <c r="Y125" s="238">
        <v>1</v>
      </c>
      <c r="Z125" s="238">
        <v>1</v>
      </c>
      <c r="AB125" s="238">
        <v>2</v>
      </c>
      <c r="AC125" s="238">
        <v>98</v>
      </c>
      <c r="AD125" s="238" t="s">
        <v>357</v>
      </c>
      <c r="AE125" s="238" t="s">
        <v>2111</v>
      </c>
      <c r="AF125" s="238" t="s">
        <v>358</v>
      </c>
      <c r="AG125" s="238">
        <v>5</v>
      </c>
      <c r="AH125" s="238">
        <v>2</v>
      </c>
      <c r="AI125" s="238">
        <v>4</v>
      </c>
      <c r="AJ125" s="238">
        <v>3</v>
      </c>
      <c r="AK125" s="238">
        <v>10</v>
      </c>
      <c r="AL125" s="238">
        <v>27</v>
      </c>
      <c r="AM125" s="238" t="s">
        <v>363</v>
      </c>
      <c r="AN125" s="238">
        <v>5</v>
      </c>
      <c r="AO125" s="238">
        <v>3</v>
      </c>
      <c r="AP125" s="238">
        <v>16</v>
      </c>
      <c r="AS125" s="238">
        <v>1</v>
      </c>
      <c r="AT125" s="238">
        <v>98</v>
      </c>
      <c r="AU125" s="238">
        <v>65</v>
      </c>
      <c r="AV125" s="238">
        <v>11</v>
      </c>
      <c r="AW125" s="238">
        <v>21</v>
      </c>
      <c r="AX125" s="238">
        <v>2</v>
      </c>
      <c r="AY125" s="238">
        <v>2</v>
      </c>
      <c r="AZ125" s="238">
        <v>3</v>
      </c>
      <c r="BA125" s="238">
        <v>21</v>
      </c>
      <c r="BB125" s="238">
        <v>25</v>
      </c>
      <c r="BC125" s="238" t="s">
        <v>354</v>
      </c>
      <c r="BD125" s="238">
        <v>5</v>
      </c>
      <c r="BE125" s="238">
        <v>1</v>
      </c>
      <c r="BI125" s="238">
        <v>1</v>
      </c>
      <c r="BJ125" s="238">
        <v>98</v>
      </c>
      <c r="BK125" s="238">
        <v>65</v>
      </c>
      <c r="BL125" s="238">
        <v>11</v>
      </c>
      <c r="BM125" s="238">
        <v>21</v>
      </c>
      <c r="CT125" s="238">
        <v>452530</v>
      </c>
      <c r="CU125" s="238">
        <v>4962681</v>
      </c>
      <c r="CV125" s="238">
        <v>44.815954300000001</v>
      </c>
      <c r="CW125" s="238">
        <v>-93.600373399999995</v>
      </c>
      <c r="CX125" s="238" t="s">
        <v>359</v>
      </c>
      <c r="CY125" s="238" t="s">
        <v>2116</v>
      </c>
    </row>
    <row r="126" spans="1:103" x14ac:dyDescent="0.25">
      <c r="A126" s="238">
        <v>863248</v>
      </c>
      <c r="B126" s="238">
        <v>2</v>
      </c>
      <c r="C126" s="238">
        <v>212</v>
      </c>
      <c r="D126" s="238">
        <v>149.16300000000001</v>
      </c>
      <c r="E126" s="238">
        <v>10</v>
      </c>
      <c r="F126" s="238" t="s">
        <v>1957</v>
      </c>
      <c r="H126" s="238" t="s">
        <v>354</v>
      </c>
      <c r="I126" s="238">
        <v>25</v>
      </c>
      <c r="K126" s="238" t="s">
        <v>2117</v>
      </c>
      <c r="L126" s="238">
        <v>203160312</v>
      </c>
      <c r="M126" s="238">
        <v>11</v>
      </c>
      <c r="N126" s="238">
        <v>11</v>
      </c>
      <c r="O126" s="238">
        <v>2020</v>
      </c>
      <c r="P126" s="238" t="s">
        <v>355</v>
      </c>
      <c r="Q126" s="238">
        <v>7</v>
      </c>
      <c r="R126" s="238" t="s">
        <v>356</v>
      </c>
      <c r="S126" s="238">
        <v>5</v>
      </c>
      <c r="T126" s="238">
        <v>0</v>
      </c>
      <c r="U126" s="238">
        <v>2</v>
      </c>
      <c r="V126" s="238">
        <v>12</v>
      </c>
      <c r="W126" s="238">
        <v>10</v>
      </c>
      <c r="X126" s="238">
        <v>2</v>
      </c>
      <c r="Y126" s="238">
        <v>1</v>
      </c>
      <c r="Z126" s="238">
        <v>4</v>
      </c>
      <c r="AB126" s="238">
        <v>5</v>
      </c>
      <c r="AC126" s="238">
        <v>98</v>
      </c>
      <c r="AD126" s="238" t="s">
        <v>357</v>
      </c>
      <c r="AF126" s="238" t="s">
        <v>405</v>
      </c>
      <c r="AG126" s="238">
        <v>7</v>
      </c>
      <c r="AH126" s="238">
        <v>2</v>
      </c>
      <c r="AI126" s="238">
        <v>5</v>
      </c>
      <c r="AJ126" s="238">
        <v>4</v>
      </c>
      <c r="AK126" s="238">
        <v>21</v>
      </c>
      <c r="AL126" s="238">
        <v>23</v>
      </c>
      <c r="AM126" s="238" t="s">
        <v>354</v>
      </c>
      <c r="AN126" s="238">
        <v>5</v>
      </c>
      <c r="AO126" s="238">
        <v>90</v>
      </c>
      <c r="AS126" s="238">
        <v>15</v>
      </c>
      <c r="AT126" s="238">
        <v>9</v>
      </c>
      <c r="AU126" s="238">
        <v>65</v>
      </c>
      <c r="AV126" s="238">
        <v>11</v>
      </c>
      <c r="AW126" s="238">
        <v>21</v>
      </c>
      <c r="AX126" s="238">
        <v>2</v>
      </c>
      <c r="AY126" s="238">
        <v>3</v>
      </c>
      <c r="AZ126" s="238">
        <v>4</v>
      </c>
      <c r="BA126" s="238">
        <v>34</v>
      </c>
      <c r="BB126" s="238">
        <v>40</v>
      </c>
      <c r="BC126" s="238" t="s">
        <v>363</v>
      </c>
      <c r="BD126" s="238">
        <v>5</v>
      </c>
      <c r="BE126" s="238">
        <v>90</v>
      </c>
      <c r="BI126" s="238">
        <v>15</v>
      </c>
      <c r="BJ126" s="238">
        <v>9</v>
      </c>
      <c r="BK126" s="238">
        <v>65</v>
      </c>
      <c r="BL126" s="238">
        <v>11</v>
      </c>
      <c r="BM126" s="238">
        <v>21</v>
      </c>
      <c r="CT126" s="238">
        <v>452599.28033189499</v>
      </c>
      <c r="CU126" s="238">
        <v>4962743.1292862603</v>
      </c>
      <c r="CV126" s="238">
        <v>44.816519190000001</v>
      </c>
      <c r="CW126" s="238">
        <v>-93.599504870000004</v>
      </c>
      <c r="CX126" s="238" t="s">
        <v>359</v>
      </c>
      <c r="CY126" s="238" t="s">
        <v>2118</v>
      </c>
    </row>
    <row r="127" spans="1:103" x14ac:dyDescent="0.25">
      <c r="A127" s="238">
        <v>10936105</v>
      </c>
      <c r="B127" s="238">
        <v>2</v>
      </c>
      <c r="C127" s="238">
        <v>212</v>
      </c>
      <c r="D127" s="238">
        <v>149.17599999999999</v>
      </c>
      <c r="E127" s="238">
        <v>10</v>
      </c>
      <c r="F127" s="238" t="s">
        <v>1957</v>
      </c>
      <c r="H127" s="238" t="s">
        <v>354</v>
      </c>
      <c r="I127" s="238">
        <v>25</v>
      </c>
      <c r="K127" s="238">
        <v>14506851</v>
      </c>
      <c r="L127" s="238">
        <v>141890335</v>
      </c>
      <c r="M127" s="238">
        <v>6</v>
      </c>
      <c r="N127" s="238">
        <v>25</v>
      </c>
      <c r="O127" s="238">
        <v>2014</v>
      </c>
      <c r="P127" s="238" t="s">
        <v>355</v>
      </c>
      <c r="Q127" s="238">
        <v>9</v>
      </c>
      <c r="R127" s="238" t="s">
        <v>369</v>
      </c>
      <c r="S127" s="238">
        <v>4</v>
      </c>
      <c r="T127" s="238">
        <v>0</v>
      </c>
      <c r="U127" s="238">
        <v>1</v>
      </c>
      <c r="V127" s="238">
        <v>4</v>
      </c>
      <c r="W127" s="238">
        <v>83</v>
      </c>
      <c r="X127" s="238">
        <v>2</v>
      </c>
      <c r="Y127" s="238">
        <v>1</v>
      </c>
      <c r="Z127" s="238">
        <v>1</v>
      </c>
      <c r="AB127" s="238">
        <v>1</v>
      </c>
      <c r="AC127" s="238">
        <v>98</v>
      </c>
      <c r="AD127" s="238">
        <v>212</v>
      </c>
      <c r="AE127" s="238" t="s">
        <v>2119</v>
      </c>
      <c r="AF127" s="238" t="s">
        <v>358</v>
      </c>
      <c r="AG127" s="238">
        <v>3</v>
      </c>
      <c r="AH127" s="238">
        <v>2</v>
      </c>
      <c r="AI127" s="238">
        <v>4</v>
      </c>
      <c r="AJ127" s="238">
        <v>3</v>
      </c>
      <c r="AK127" s="238">
        <v>27</v>
      </c>
      <c r="AL127" s="238">
        <v>20</v>
      </c>
      <c r="AM127" s="238" t="s">
        <v>354</v>
      </c>
      <c r="AN127" s="238">
        <v>5</v>
      </c>
      <c r="AO127" s="238">
        <v>3</v>
      </c>
      <c r="AP127" s="238">
        <v>15</v>
      </c>
      <c r="AS127" s="238">
        <v>1</v>
      </c>
      <c r="AT127" s="238">
        <v>98</v>
      </c>
      <c r="AU127" s="238">
        <v>60</v>
      </c>
      <c r="AV127" s="238">
        <v>11</v>
      </c>
      <c r="AW127" s="238">
        <v>21</v>
      </c>
      <c r="CT127" s="238">
        <v>452616</v>
      </c>
      <c r="CU127" s="238">
        <v>4962721</v>
      </c>
      <c r="CV127" s="238">
        <v>44.816320300000001</v>
      </c>
      <c r="CW127" s="238">
        <v>-93.599296499999994</v>
      </c>
      <c r="CX127" s="238" t="s">
        <v>359</v>
      </c>
      <c r="CY127" s="238" t="s">
        <v>2120</v>
      </c>
    </row>
    <row r="128" spans="1:103" x14ac:dyDescent="0.25">
      <c r="A128" s="238">
        <v>417596</v>
      </c>
      <c r="B128" s="238">
        <v>2</v>
      </c>
      <c r="C128" s="238">
        <v>212</v>
      </c>
      <c r="D128" s="238">
        <v>149.226</v>
      </c>
      <c r="E128" s="238">
        <v>10</v>
      </c>
      <c r="F128" s="238" t="s">
        <v>1957</v>
      </c>
      <c r="H128" s="238" t="s">
        <v>354</v>
      </c>
      <c r="I128" s="238">
        <v>25</v>
      </c>
      <c r="K128" s="238">
        <v>17500981</v>
      </c>
      <c r="M128" s="238">
        <v>1</v>
      </c>
      <c r="N128" s="238">
        <v>19</v>
      </c>
      <c r="O128" s="238">
        <v>2017</v>
      </c>
      <c r="P128" s="238" t="s">
        <v>384</v>
      </c>
      <c r="Q128" s="238">
        <v>6</v>
      </c>
      <c r="R128" s="238" t="s">
        <v>369</v>
      </c>
      <c r="S128" s="238">
        <v>5</v>
      </c>
      <c r="T128" s="238">
        <v>0</v>
      </c>
      <c r="U128" s="238">
        <v>1</v>
      </c>
      <c r="W128" s="238">
        <v>56</v>
      </c>
      <c r="X128" s="238">
        <v>2</v>
      </c>
      <c r="Y128" s="238">
        <v>4</v>
      </c>
      <c r="Z128" s="238">
        <v>1</v>
      </c>
      <c r="AB128" s="238">
        <v>5</v>
      </c>
      <c r="AC128" s="238">
        <v>98</v>
      </c>
      <c r="AD128" s="238" t="s">
        <v>357</v>
      </c>
      <c r="AF128" s="238" t="s">
        <v>405</v>
      </c>
      <c r="AG128" s="238">
        <v>3</v>
      </c>
      <c r="AH128" s="238">
        <v>2</v>
      </c>
      <c r="AI128" s="238">
        <v>3</v>
      </c>
      <c r="AJ128" s="238">
        <v>3</v>
      </c>
      <c r="AK128" s="238">
        <v>21</v>
      </c>
      <c r="AL128" s="238">
        <v>53</v>
      </c>
      <c r="AM128" s="238" t="s">
        <v>354</v>
      </c>
      <c r="AN128" s="238">
        <v>5</v>
      </c>
      <c r="AO128" s="238">
        <v>70</v>
      </c>
      <c r="AS128" s="238">
        <v>15</v>
      </c>
      <c r="AT128" s="238">
        <v>9</v>
      </c>
      <c r="AU128" s="238">
        <v>65</v>
      </c>
      <c r="AV128" s="238">
        <v>11</v>
      </c>
      <c r="AW128" s="238">
        <v>21</v>
      </c>
      <c r="CT128" s="238">
        <v>452658.54711709497</v>
      </c>
      <c r="CU128" s="238">
        <v>4962768.5293370597</v>
      </c>
      <c r="CV128" s="238">
        <v>44.816751770000003</v>
      </c>
      <c r="CW128" s="238">
        <v>-93.598757689999999</v>
      </c>
      <c r="CX128" s="238" t="s">
        <v>359</v>
      </c>
      <c r="CY128" s="238" t="s">
        <v>2121</v>
      </c>
    </row>
    <row r="129" spans="1:103" x14ac:dyDescent="0.25">
      <c r="A129" s="238">
        <v>812985</v>
      </c>
      <c r="B129" s="238">
        <v>2</v>
      </c>
      <c r="C129" s="238">
        <v>212</v>
      </c>
      <c r="D129" s="238">
        <v>149.25899999999999</v>
      </c>
      <c r="E129" s="238">
        <v>10</v>
      </c>
      <c r="F129" s="238" t="s">
        <v>1957</v>
      </c>
      <c r="H129" s="238" t="s">
        <v>354</v>
      </c>
      <c r="I129" s="238">
        <v>25</v>
      </c>
      <c r="K129" s="238">
        <v>20004745</v>
      </c>
      <c r="L129" s="238">
        <v>201570075</v>
      </c>
      <c r="M129" s="238">
        <v>6</v>
      </c>
      <c r="N129" s="238">
        <v>5</v>
      </c>
      <c r="O129" s="238">
        <v>2020</v>
      </c>
      <c r="P129" s="238" t="s">
        <v>362</v>
      </c>
      <c r="Q129" s="238">
        <v>16</v>
      </c>
      <c r="R129" s="238" t="s">
        <v>356</v>
      </c>
      <c r="S129" s="238">
        <v>5</v>
      </c>
      <c r="T129" s="238">
        <v>0</v>
      </c>
      <c r="U129" s="238">
        <v>2</v>
      </c>
      <c r="V129" s="238">
        <v>10</v>
      </c>
      <c r="W129" s="238">
        <v>10</v>
      </c>
      <c r="X129" s="238">
        <v>2</v>
      </c>
      <c r="Y129" s="238">
        <v>1</v>
      </c>
      <c r="Z129" s="238">
        <v>1</v>
      </c>
      <c r="AB129" s="238">
        <v>1</v>
      </c>
      <c r="AC129" s="238">
        <v>98</v>
      </c>
      <c r="AD129" s="238" t="s">
        <v>357</v>
      </c>
      <c r="AF129" s="238" t="s">
        <v>405</v>
      </c>
      <c r="AG129" s="238">
        <v>5</v>
      </c>
      <c r="AH129" s="238">
        <v>2</v>
      </c>
      <c r="AI129" s="238">
        <v>2</v>
      </c>
      <c r="AJ129" s="238">
        <v>4</v>
      </c>
      <c r="AK129" s="238">
        <v>28</v>
      </c>
      <c r="AL129" s="238">
        <v>53</v>
      </c>
      <c r="AM129" s="238" t="s">
        <v>354</v>
      </c>
      <c r="AN129" s="238">
        <v>5</v>
      </c>
      <c r="AO129" s="238">
        <v>10</v>
      </c>
      <c r="AS129" s="238">
        <v>15</v>
      </c>
      <c r="AT129" s="238">
        <v>9</v>
      </c>
      <c r="AU129" s="238">
        <v>65</v>
      </c>
      <c r="AV129" s="238">
        <v>11</v>
      </c>
      <c r="AW129" s="238">
        <v>21</v>
      </c>
      <c r="AX129" s="238">
        <v>2</v>
      </c>
      <c r="AY129" s="238">
        <v>2</v>
      </c>
      <c r="AZ129" s="238">
        <v>4</v>
      </c>
      <c r="BA129" s="238">
        <v>21</v>
      </c>
      <c r="BB129" s="238">
        <v>31</v>
      </c>
      <c r="BC129" s="238" t="s">
        <v>363</v>
      </c>
      <c r="BD129" s="238">
        <v>5</v>
      </c>
      <c r="BE129" s="238">
        <v>1</v>
      </c>
      <c r="BI129" s="238">
        <v>15</v>
      </c>
      <c r="BJ129" s="238">
        <v>9</v>
      </c>
      <c r="BK129" s="238">
        <v>65</v>
      </c>
      <c r="BL129" s="238">
        <v>11</v>
      </c>
      <c r="BM129" s="238">
        <v>21</v>
      </c>
      <c r="CT129" s="238">
        <v>452740.01713422203</v>
      </c>
      <c r="CU129" s="238">
        <v>4962806.5245905099</v>
      </c>
      <c r="CV129" s="238">
        <v>44.81709919</v>
      </c>
      <c r="CW129" s="238">
        <v>-93.59773088</v>
      </c>
      <c r="CX129" s="238" t="s">
        <v>359</v>
      </c>
      <c r="CY129" s="238" t="s">
        <v>2122</v>
      </c>
    </row>
    <row r="130" spans="1:103" x14ac:dyDescent="0.25">
      <c r="A130" s="238">
        <v>387592</v>
      </c>
      <c r="B130" s="238">
        <v>2</v>
      </c>
      <c r="C130" s="238">
        <v>212</v>
      </c>
      <c r="D130" s="238">
        <v>149.262</v>
      </c>
      <c r="E130" s="238">
        <v>10</v>
      </c>
      <c r="F130" s="238" t="s">
        <v>1957</v>
      </c>
      <c r="H130" s="238" t="s">
        <v>354</v>
      </c>
      <c r="I130" s="238">
        <v>25</v>
      </c>
      <c r="K130" s="238">
        <v>16511581</v>
      </c>
      <c r="M130" s="238">
        <v>10</v>
      </c>
      <c r="N130" s="238">
        <v>18</v>
      </c>
      <c r="O130" s="238">
        <v>2016</v>
      </c>
      <c r="P130" s="238" t="s">
        <v>368</v>
      </c>
      <c r="Q130" s="238">
        <v>16</v>
      </c>
      <c r="R130" s="238" t="s">
        <v>356</v>
      </c>
      <c r="S130" s="238">
        <v>4</v>
      </c>
      <c r="T130" s="238">
        <v>0</v>
      </c>
      <c r="U130" s="238">
        <v>2</v>
      </c>
      <c r="V130" s="238">
        <v>12</v>
      </c>
      <c r="W130" s="238">
        <v>10</v>
      </c>
      <c r="X130" s="238">
        <v>2</v>
      </c>
      <c r="Y130" s="238">
        <v>1</v>
      </c>
      <c r="Z130" s="238">
        <v>1</v>
      </c>
      <c r="AB130" s="238">
        <v>1</v>
      </c>
      <c r="AC130" s="238">
        <v>6</v>
      </c>
      <c r="AD130" s="238" t="s">
        <v>357</v>
      </c>
      <c r="AF130" s="238" t="s">
        <v>405</v>
      </c>
      <c r="AG130" s="238">
        <v>7</v>
      </c>
      <c r="AH130" s="238">
        <v>2</v>
      </c>
      <c r="AI130" s="238">
        <v>2</v>
      </c>
      <c r="AJ130" s="238">
        <v>4</v>
      </c>
      <c r="AK130" s="238">
        <v>26</v>
      </c>
      <c r="AL130" s="238">
        <v>31</v>
      </c>
      <c r="AM130" s="238" t="s">
        <v>354</v>
      </c>
      <c r="AN130" s="238">
        <v>5</v>
      </c>
      <c r="AO130" s="238">
        <v>71</v>
      </c>
      <c r="AS130" s="238">
        <v>14</v>
      </c>
      <c r="AT130" s="238">
        <v>9</v>
      </c>
      <c r="AU130" s="238">
        <v>65</v>
      </c>
      <c r="AV130" s="238">
        <v>11</v>
      </c>
      <c r="AW130" s="238">
        <v>21</v>
      </c>
      <c r="AX130" s="238">
        <v>2</v>
      </c>
      <c r="AY130" s="238">
        <v>2</v>
      </c>
      <c r="AZ130" s="238">
        <v>4</v>
      </c>
      <c r="BA130" s="238">
        <v>21</v>
      </c>
      <c r="BB130" s="238">
        <v>45</v>
      </c>
      <c r="BC130" s="238" t="s">
        <v>363</v>
      </c>
      <c r="BD130" s="238">
        <v>5</v>
      </c>
      <c r="BE130" s="238">
        <v>10</v>
      </c>
      <c r="BI130" s="238">
        <v>14</v>
      </c>
      <c r="BJ130" s="238">
        <v>9</v>
      </c>
      <c r="BK130" s="238">
        <v>65</v>
      </c>
      <c r="BL130" s="238">
        <v>11</v>
      </c>
      <c r="BM130" s="238">
        <v>21</v>
      </c>
      <c r="CT130" s="238">
        <v>452713.58056049497</v>
      </c>
      <c r="CU130" s="238">
        <v>4962789.69604606</v>
      </c>
      <c r="CV130" s="238">
        <v>44.816945949999997</v>
      </c>
      <c r="CW130" s="238">
        <v>-93.598063659999994</v>
      </c>
      <c r="CX130" s="238" t="s">
        <v>359</v>
      </c>
      <c r="CY130" s="238" t="s">
        <v>2123</v>
      </c>
    </row>
    <row r="131" spans="1:103" x14ac:dyDescent="0.25">
      <c r="A131" s="238">
        <v>10855460</v>
      </c>
      <c r="B131" s="238">
        <v>2</v>
      </c>
      <c r="C131" s="238">
        <v>212</v>
      </c>
      <c r="D131" s="238">
        <v>149.26499999999999</v>
      </c>
      <c r="E131" s="238">
        <v>10</v>
      </c>
      <c r="F131" s="238" t="s">
        <v>1957</v>
      </c>
      <c r="H131" s="238" t="s">
        <v>354</v>
      </c>
      <c r="I131" s="238">
        <v>25</v>
      </c>
      <c r="K131" s="238">
        <v>13511551</v>
      </c>
      <c r="L131" s="238">
        <v>133250260</v>
      </c>
      <c r="M131" s="238">
        <v>11</v>
      </c>
      <c r="N131" s="238">
        <v>13</v>
      </c>
      <c r="O131" s="238">
        <v>2013</v>
      </c>
      <c r="P131" s="238" t="s">
        <v>355</v>
      </c>
      <c r="Q131" s="238">
        <v>18</v>
      </c>
      <c r="R131" s="238" t="s">
        <v>356</v>
      </c>
      <c r="S131" s="238">
        <v>5</v>
      </c>
      <c r="T131" s="238">
        <v>0</v>
      </c>
      <c r="U131" s="238">
        <v>2</v>
      </c>
      <c r="V131" s="238">
        <v>10</v>
      </c>
      <c r="W131" s="238">
        <v>10</v>
      </c>
      <c r="X131" s="238">
        <v>3</v>
      </c>
      <c r="Y131" s="238">
        <v>1</v>
      </c>
      <c r="Z131" s="238">
        <v>1</v>
      </c>
      <c r="AB131" s="238">
        <v>1</v>
      </c>
      <c r="AC131" s="238">
        <v>98</v>
      </c>
      <c r="AD131" s="238" t="s">
        <v>376</v>
      </c>
      <c r="AE131" s="238" t="s">
        <v>2030</v>
      </c>
      <c r="AF131" s="238" t="s">
        <v>358</v>
      </c>
      <c r="AG131" s="238">
        <v>5</v>
      </c>
      <c r="AH131" s="238">
        <v>2</v>
      </c>
      <c r="AI131" s="238">
        <v>2</v>
      </c>
      <c r="AJ131" s="238">
        <v>4</v>
      </c>
      <c r="AK131" s="238">
        <v>23</v>
      </c>
      <c r="AL131" s="238">
        <v>17</v>
      </c>
      <c r="AM131" s="238" t="s">
        <v>354</v>
      </c>
      <c r="AN131" s="238">
        <v>5</v>
      </c>
      <c r="AS131" s="238">
        <v>2</v>
      </c>
      <c r="AT131" s="238">
        <v>20</v>
      </c>
      <c r="AU131" s="238">
        <v>65</v>
      </c>
      <c r="AV131" s="238">
        <v>11</v>
      </c>
      <c r="AW131" s="238">
        <v>21</v>
      </c>
      <c r="AX131" s="238">
        <v>2</v>
      </c>
      <c r="AY131" s="238">
        <v>4</v>
      </c>
      <c r="AZ131" s="238">
        <v>4</v>
      </c>
      <c r="BA131" s="238">
        <v>23</v>
      </c>
      <c r="BB131" s="238">
        <v>47</v>
      </c>
      <c r="BC131" s="238" t="s">
        <v>354</v>
      </c>
      <c r="BD131" s="238">
        <v>5</v>
      </c>
      <c r="BI131" s="238">
        <v>2</v>
      </c>
      <c r="BJ131" s="238">
        <v>20</v>
      </c>
      <c r="BK131" s="238">
        <v>65</v>
      </c>
      <c r="BL131" s="238">
        <v>11</v>
      </c>
      <c r="BM131" s="238">
        <v>21</v>
      </c>
      <c r="CT131" s="238">
        <v>452745</v>
      </c>
      <c r="CU131" s="238">
        <v>4962782</v>
      </c>
      <c r="CV131" s="238">
        <v>44.816877499999997</v>
      </c>
      <c r="CW131" s="238">
        <v>-93.597664199999997</v>
      </c>
      <c r="CX131" s="238" t="s">
        <v>359</v>
      </c>
      <c r="CY131" s="238" t="s">
        <v>2124</v>
      </c>
    </row>
    <row r="132" spans="1:103" x14ac:dyDescent="0.25">
      <c r="A132" s="238">
        <v>10855463</v>
      </c>
      <c r="B132" s="238">
        <v>2</v>
      </c>
      <c r="C132" s="238">
        <v>212</v>
      </c>
      <c r="D132" s="238">
        <v>149.26499999999999</v>
      </c>
      <c r="E132" s="238">
        <v>10</v>
      </c>
      <c r="F132" s="238" t="s">
        <v>1957</v>
      </c>
      <c r="H132" s="238" t="s">
        <v>354</v>
      </c>
      <c r="I132" s="238">
        <v>25</v>
      </c>
      <c r="K132" s="238">
        <v>13511779</v>
      </c>
      <c r="L132" s="238">
        <v>133250286</v>
      </c>
      <c r="M132" s="238">
        <v>11</v>
      </c>
      <c r="N132" s="238">
        <v>19</v>
      </c>
      <c r="O132" s="238">
        <v>2013</v>
      </c>
      <c r="P132" s="238" t="s">
        <v>368</v>
      </c>
      <c r="Q132" s="238">
        <v>17</v>
      </c>
      <c r="R132" s="238" t="s">
        <v>356</v>
      </c>
      <c r="S132" s="238">
        <v>5</v>
      </c>
      <c r="T132" s="238">
        <v>0</v>
      </c>
      <c r="U132" s="238">
        <v>2</v>
      </c>
      <c r="V132" s="238">
        <v>1</v>
      </c>
      <c r="W132" s="238">
        <v>10</v>
      </c>
      <c r="X132" s="238">
        <v>2</v>
      </c>
      <c r="Y132" s="238">
        <v>3</v>
      </c>
      <c r="Z132" s="238">
        <v>1</v>
      </c>
      <c r="AB132" s="238">
        <v>1</v>
      </c>
      <c r="AC132" s="238">
        <v>98</v>
      </c>
      <c r="AD132" s="238" t="s">
        <v>376</v>
      </c>
      <c r="AE132" s="238" t="s">
        <v>1991</v>
      </c>
      <c r="AF132" s="238" t="s">
        <v>358</v>
      </c>
      <c r="AG132" s="238">
        <v>7</v>
      </c>
      <c r="AH132" s="238">
        <v>2</v>
      </c>
      <c r="AI132" s="238">
        <v>2</v>
      </c>
      <c r="AJ132" s="238">
        <v>4</v>
      </c>
      <c r="AK132" s="238">
        <v>21</v>
      </c>
      <c r="AL132" s="238">
        <v>55</v>
      </c>
      <c r="AM132" s="238" t="s">
        <v>363</v>
      </c>
      <c r="AN132" s="238">
        <v>5</v>
      </c>
      <c r="AO132" s="238">
        <v>5</v>
      </c>
      <c r="AP132" s="238">
        <v>15</v>
      </c>
      <c r="AS132" s="238">
        <v>2</v>
      </c>
      <c r="AT132" s="238">
        <v>98</v>
      </c>
      <c r="AU132" s="238">
        <v>65</v>
      </c>
      <c r="AV132" s="238">
        <v>11</v>
      </c>
      <c r="AW132" s="238">
        <v>21</v>
      </c>
      <c r="AX132" s="238">
        <v>2</v>
      </c>
      <c r="AY132" s="238">
        <v>4</v>
      </c>
      <c r="AZ132" s="238">
        <v>4</v>
      </c>
      <c r="BA132" s="238">
        <v>21</v>
      </c>
      <c r="BB132" s="238">
        <v>25</v>
      </c>
      <c r="BC132" s="238" t="s">
        <v>363</v>
      </c>
      <c r="BD132" s="238">
        <v>5</v>
      </c>
      <c r="BE132" s="238">
        <v>1</v>
      </c>
      <c r="BI132" s="238">
        <v>2</v>
      </c>
      <c r="BJ132" s="238">
        <v>98</v>
      </c>
      <c r="BK132" s="238">
        <v>65</v>
      </c>
      <c r="BL132" s="238">
        <v>11</v>
      </c>
      <c r="BM132" s="238">
        <v>21</v>
      </c>
      <c r="CT132" s="238">
        <v>452745</v>
      </c>
      <c r="CU132" s="238">
        <v>4962782</v>
      </c>
      <c r="CV132" s="238">
        <v>44.816877499999997</v>
      </c>
      <c r="CW132" s="238">
        <v>-93.597664199999997</v>
      </c>
      <c r="CX132" s="238" t="s">
        <v>359</v>
      </c>
      <c r="CY132" s="238" t="s">
        <v>2125</v>
      </c>
    </row>
    <row r="133" spans="1:103" x14ac:dyDescent="0.25">
      <c r="A133" s="238">
        <v>401161</v>
      </c>
      <c r="B133" s="238">
        <v>2</v>
      </c>
      <c r="C133" s="238">
        <v>212</v>
      </c>
      <c r="D133" s="238">
        <v>149.27099999999999</v>
      </c>
      <c r="E133" s="238">
        <v>10</v>
      </c>
      <c r="F133" s="238" t="s">
        <v>1957</v>
      </c>
      <c r="H133" s="238" t="s">
        <v>354</v>
      </c>
      <c r="I133" s="238">
        <v>25</v>
      </c>
      <c r="K133" s="238">
        <v>16513770</v>
      </c>
      <c r="M133" s="238">
        <v>12</v>
      </c>
      <c r="N133" s="238">
        <v>6</v>
      </c>
      <c r="O133" s="238">
        <v>2016</v>
      </c>
      <c r="P133" s="238" t="s">
        <v>368</v>
      </c>
      <c r="Q133" s="238">
        <v>0</v>
      </c>
      <c r="R133" s="238" t="s">
        <v>356</v>
      </c>
      <c r="S133" s="238">
        <v>5</v>
      </c>
      <c r="T133" s="238">
        <v>0</v>
      </c>
      <c r="U133" s="238">
        <v>1</v>
      </c>
      <c r="W133" s="238">
        <v>30</v>
      </c>
      <c r="X133" s="238">
        <v>26</v>
      </c>
      <c r="Y133" s="238">
        <v>4</v>
      </c>
      <c r="Z133" s="238">
        <v>1</v>
      </c>
      <c r="AB133" s="238">
        <v>1</v>
      </c>
      <c r="AC133" s="238">
        <v>98</v>
      </c>
      <c r="AD133" s="238" t="s">
        <v>357</v>
      </c>
      <c r="AF133" s="238" t="s">
        <v>405</v>
      </c>
      <c r="AG133" s="238">
        <v>3</v>
      </c>
      <c r="AH133" s="238">
        <v>2</v>
      </c>
      <c r="AI133" s="238">
        <v>2</v>
      </c>
      <c r="AJ133" s="238">
        <v>4</v>
      </c>
      <c r="AK133" s="238">
        <v>21</v>
      </c>
      <c r="AL133" s="238">
        <v>27</v>
      </c>
      <c r="AM133" s="238" t="s">
        <v>363</v>
      </c>
      <c r="AN133" s="238">
        <v>99</v>
      </c>
      <c r="AO133" s="238">
        <v>68</v>
      </c>
      <c r="AS133" s="238">
        <v>15</v>
      </c>
      <c r="AT133" s="238">
        <v>9</v>
      </c>
      <c r="AU133" s="238">
        <v>65</v>
      </c>
      <c r="AV133" s="238">
        <v>11</v>
      </c>
      <c r="AW133" s="238">
        <v>21</v>
      </c>
      <c r="CT133" s="238">
        <v>452726.280585895</v>
      </c>
      <c r="CU133" s="238">
        <v>4962793.92938786</v>
      </c>
      <c r="CV133" s="238">
        <v>44.816984900000001</v>
      </c>
      <c r="CW133" s="238">
        <v>-93.597903430000002</v>
      </c>
      <c r="CX133" s="238" t="s">
        <v>359</v>
      </c>
      <c r="CY133" s="238" t="s">
        <v>2126</v>
      </c>
    </row>
    <row r="134" spans="1:103" x14ac:dyDescent="0.25">
      <c r="A134" s="238">
        <v>781475</v>
      </c>
      <c r="B134" s="238">
        <v>2</v>
      </c>
      <c r="C134" s="238">
        <v>212</v>
      </c>
      <c r="D134" s="238">
        <v>149.27600000000001</v>
      </c>
      <c r="E134" s="238">
        <v>10</v>
      </c>
      <c r="F134" s="238" t="s">
        <v>1957</v>
      </c>
      <c r="H134" s="238" t="s">
        <v>354</v>
      </c>
      <c r="I134" s="238">
        <v>25</v>
      </c>
      <c r="K134" s="238">
        <v>20000618</v>
      </c>
      <c r="L134" s="238">
        <v>200200104</v>
      </c>
      <c r="M134" s="238">
        <v>1</v>
      </c>
      <c r="N134" s="238">
        <v>20</v>
      </c>
      <c r="O134" s="238">
        <v>2020</v>
      </c>
      <c r="P134" s="238" t="s">
        <v>361</v>
      </c>
      <c r="Q134" s="238">
        <v>12</v>
      </c>
      <c r="R134" s="238" t="s">
        <v>369</v>
      </c>
      <c r="S134" s="238">
        <v>4</v>
      </c>
      <c r="T134" s="238">
        <v>0</v>
      </c>
      <c r="U134" s="238">
        <v>1</v>
      </c>
      <c r="W134" s="238">
        <v>61</v>
      </c>
      <c r="X134" s="238">
        <v>26</v>
      </c>
      <c r="Y134" s="238">
        <v>1</v>
      </c>
      <c r="Z134" s="238">
        <v>1</v>
      </c>
      <c r="AB134" s="238">
        <v>5</v>
      </c>
      <c r="AC134" s="238">
        <v>98</v>
      </c>
      <c r="AD134" s="238" t="s">
        <v>357</v>
      </c>
      <c r="AF134" s="238" t="s">
        <v>358</v>
      </c>
      <c r="AG134" s="238">
        <v>3</v>
      </c>
      <c r="AH134" s="238">
        <v>2</v>
      </c>
      <c r="AI134" s="238">
        <v>2</v>
      </c>
      <c r="AJ134" s="238">
        <v>3</v>
      </c>
      <c r="AK134" s="238">
        <v>21</v>
      </c>
      <c r="AL134" s="238">
        <v>48</v>
      </c>
      <c r="AM134" s="238" t="s">
        <v>363</v>
      </c>
      <c r="AN134" s="238">
        <v>5</v>
      </c>
      <c r="AO134" s="238">
        <v>99</v>
      </c>
      <c r="AS134" s="238">
        <v>15</v>
      </c>
      <c r="AT134" s="238">
        <v>9</v>
      </c>
      <c r="AU134" s="238">
        <v>65</v>
      </c>
      <c r="AV134" s="238">
        <v>11</v>
      </c>
      <c r="AW134" s="238">
        <v>24</v>
      </c>
      <c r="CT134" s="238">
        <v>452761.31613515399</v>
      </c>
      <c r="CU134" s="238">
        <v>4962789.2686083103</v>
      </c>
      <c r="CV134" s="238">
        <v>44.816945259999997</v>
      </c>
      <c r="CW134" s="238">
        <v>-93.597459900000004</v>
      </c>
      <c r="CX134" s="238" t="s">
        <v>359</v>
      </c>
      <c r="CY134" s="238" t="s">
        <v>2127</v>
      </c>
    </row>
    <row r="135" spans="1:103" x14ac:dyDescent="0.25">
      <c r="A135" s="238">
        <v>10781416</v>
      </c>
      <c r="B135" s="238">
        <v>2</v>
      </c>
      <c r="C135" s="238">
        <v>212</v>
      </c>
      <c r="D135" s="238">
        <v>149.28800000000001</v>
      </c>
      <c r="E135" s="238">
        <v>10</v>
      </c>
      <c r="F135" s="238" t="s">
        <v>1957</v>
      </c>
      <c r="H135" s="238" t="s">
        <v>354</v>
      </c>
      <c r="I135" s="238">
        <v>25</v>
      </c>
      <c r="K135" s="238">
        <v>12511009</v>
      </c>
      <c r="L135" s="238">
        <v>123170290</v>
      </c>
      <c r="M135" s="238">
        <v>11</v>
      </c>
      <c r="N135" s="238">
        <v>12</v>
      </c>
      <c r="O135" s="238">
        <v>2012</v>
      </c>
      <c r="P135" s="238" t="s">
        <v>361</v>
      </c>
      <c r="Q135" s="238">
        <v>7</v>
      </c>
      <c r="S135" s="238">
        <v>5</v>
      </c>
      <c r="T135" s="238">
        <v>0</v>
      </c>
      <c r="U135" s="238">
        <v>2</v>
      </c>
      <c r="V135" s="238">
        <v>10</v>
      </c>
      <c r="W135" s="238">
        <v>10</v>
      </c>
      <c r="X135" s="238">
        <v>2</v>
      </c>
      <c r="Y135" s="238">
        <v>1</v>
      </c>
      <c r="Z135" s="238">
        <v>2</v>
      </c>
      <c r="AB135" s="238">
        <v>1</v>
      </c>
      <c r="AC135" s="238">
        <v>98</v>
      </c>
      <c r="AD135" s="238" t="s">
        <v>376</v>
      </c>
      <c r="AE135" s="238">
        <v>41</v>
      </c>
      <c r="AF135" s="238" t="s">
        <v>358</v>
      </c>
      <c r="AG135" s="238">
        <v>5</v>
      </c>
      <c r="AH135" s="238">
        <v>1</v>
      </c>
      <c r="AI135" s="238">
        <v>4</v>
      </c>
      <c r="AJ135" s="238">
        <v>3</v>
      </c>
      <c r="AK135" s="238">
        <v>21</v>
      </c>
      <c r="AL135" s="238">
        <v>32</v>
      </c>
      <c r="AM135" s="238" t="s">
        <v>354</v>
      </c>
      <c r="AN135" s="238">
        <v>5</v>
      </c>
      <c r="AO135" s="238">
        <v>15</v>
      </c>
      <c r="AS135" s="238">
        <v>1</v>
      </c>
      <c r="AT135" s="238">
        <v>98</v>
      </c>
      <c r="AU135" s="238">
        <v>65</v>
      </c>
      <c r="AV135" s="238">
        <v>11</v>
      </c>
      <c r="AW135" s="238">
        <v>21</v>
      </c>
      <c r="AX135" s="238">
        <v>2</v>
      </c>
      <c r="AY135" s="238">
        <v>4</v>
      </c>
      <c r="AZ135" s="238">
        <v>3</v>
      </c>
      <c r="BA135" s="238">
        <v>10</v>
      </c>
      <c r="BB135" s="238">
        <v>58</v>
      </c>
      <c r="BC135" s="238" t="s">
        <v>354</v>
      </c>
      <c r="BD135" s="238">
        <v>5</v>
      </c>
      <c r="BI135" s="238">
        <v>1</v>
      </c>
      <c r="BJ135" s="238">
        <v>98</v>
      </c>
      <c r="BK135" s="238">
        <v>65</v>
      </c>
      <c r="BL135" s="238">
        <v>11</v>
      </c>
      <c r="BM135" s="238">
        <v>21</v>
      </c>
      <c r="CT135" s="238">
        <v>452779</v>
      </c>
      <c r="CU135" s="238">
        <v>4962798</v>
      </c>
      <c r="CV135" s="238">
        <v>44.817028399999998</v>
      </c>
      <c r="CW135" s="238">
        <v>-93.5972388</v>
      </c>
      <c r="CX135" s="238" t="s">
        <v>359</v>
      </c>
      <c r="CY135" s="238" t="s">
        <v>2128</v>
      </c>
    </row>
    <row r="136" spans="1:103" x14ac:dyDescent="0.25">
      <c r="A136" s="238">
        <v>10930404</v>
      </c>
      <c r="B136" s="238">
        <v>2</v>
      </c>
      <c r="C136" s="238">
        <v>212</v>
      </c>
      <c r="D136" s="238">
        <v>149.28800000000001</v>
      </c>
      <c r="E136" s="238">
        <v>10</v>
      </c>
      <c r="F136" s="238" t="s">
        <v>1957</v>
      </c>
      <c r="H136" s="238" t="s">
        <v>354</v>
      </c>
      <c r="I136" s="238">
        <v>25</v>
      </c>
      <c r="K136" s="238">
        <v>14000210</v>
      </c>
      <c r="L136" s="238">
        <v>140070032</v>
      </c>
      <c r="M136" s="238">
        <v>1</v>
      </c>
      <c r="N136" s="238">
        <v>7</v>
      </c>
      <c r="O136" s="238">
        <v>2014</v>
      </c>
      <c r="P136" s="238" t="s">
        <v>368</v>
      </c>
      <c r="Q136" s="238">
        <v>5</v>
      </c>
      <c r="R136" s="238" t="s">
        <v>369</v>
      </c>
      <c r="S136" s="238">
        <v>3</v>
      </c>
      <c r="T136" s="238">
        <v>0</v>
      </c>
      <c r="U136" s="238">
        <v>1</v>
      </c>
      <c r="V136" s="238">
        <v>4</v>
      </c>
      <c r="W136" s="238">
        <v>83</v>
      </c>
      <c r="X136" s="238">
        <v>29</v>
      </c>
      <c r="Y136" s="238">
        <v>4</v>
      </c>
      <c r="Z136" s="238">
        <v>1</v>
      </c>
      <c r="AA136" s="238">
        <v>1</v>
      </c>
      <c r="AB136" s="238">
        <v>5</v>
      </c>
      <c r="AC136" s="238">
        <v>98</v>
      </c>
      <c r="AD136" s="238" t="s">
        <v>357</v>
      </c>
      <c r="AE136" s="238" t="s">
        <v>2111</v>
      </c>
      <c r="AF136" s="238" t="s">
        <v>358</v>
      </c>
      <c r="AG136" s="238">
        <v>3</v>
      </c>
      <c r="AH136" s="238">
        <v>2</v>
      </c>
      <c r="AI136" s="238">
        <v>4</v>
      </c>
      <c r="AJ136" s="238">
        <v>3</v>
      </c>
      <c r="AK136" s="238">
        <v>10</v>
      </c>
      <c r="AL136" s="238">
        <v>58</v>
      </c>
      <c r="AM136" s="238" t="s">
        <v>363</v>
      </c>
      <c r="AN136" s="238">
        <v>5</v>
      </c>
      <c r="AO136" s="238">
        <v>3</v>
      </c>
      <c r="AS136" s="238">
        <v>1</v>
      </c>
      <c r="AT136" s="238">
        <v>98</v>
      </c>
      <c r="AU136" s="238">
        <v>65</v>
      </c>
      <c r="AV136" s="238">
        <v>11</v>
      </c>
      <c r="AW136" s="238">
        <v>21</v>
      </c>
      <c r="CT136" s="238">
        <v>452779</v>
      </c>
      <c r="CU136" s="238">
        <v>4962798</v>
      </c>
      <c r="CV136" s="238">
        <v>44.817028399999998</v>
      </c>
      <c r="CW136" s="238">
        <v>-93.5972388</v>
      </c>
      <c r="CX136" s="238" t="s">
        <v>359</v>
      </c>
      <c r="CY136" s="238" t="s">
        <v>2129</v>
      </c>
    </row>
    <row r="137" spans="1:103" x14ac:dyDescent="0.25">
      <c r="A137" s="238">
        <v>327321</v>
      </c>
      <c r="B137" s="238">
        <v>2</v>
      </c>
      <c r="C137" s="238">
        <v>212</v>
      </c>
      <c r="D137" s="238">
        <v>149.28899999999999</v>
      </c>
      <c r="E137" s="238">
        <v>10</v>
      </c>
      <c r="F137" s="238" t="s">
        <v>1957</v>
      </c>
      <c r="H137" s="238" t="s">
        <v>354</v>
      </c>
      <c r="I137" s="238">
        <v>25</v>
      </c>
      <c r="K137" s="238">
        <v>16501037</v>
      </c>
      <c r="M137" s="238">
        <v>1</v>
      </c>
      <c r="N137" s="238">
        <v>25</v>
      </c>
      <c r="O137" s="238">
        <v>2016</v>
      </c>
      <c r="P137" s="238" t="s">
        <v>361</v>
      </c>
      <c r="Q137" s="238">
        <v>5</v>
      </c>
      <c r="R137" s="238" t="s">
        <v>356</v>
      </c>
      <c r="S137" s="238">
        <v>3</v>
      </c>
      <c r="T137" s="238">
        <v>0</v>
      </c>
      <c r="U137" s="238">
        <v>1</v>
      </c>
      <c r="W137" s="238">
        <v>83</v>
      </c>
      <c r="X137" s="238">
        <v>2</v>
      </c>
      <c r="Y137" s="238">
        <v>4</v>
      </c>
      <c r="Z137" s="238">
        <v>4</v>
      </c>
      <c r="AB137" s="238">
        <v>5</v>
      </c>
      <c r="AC137" s="238">
        <v>98</v>
      </c>
      <c r="AD137" s="238" t="s">
        <v>357</v>
      </c>
      <c r="AF137" s="238" t="s">
        <v>405</v>
      </c>
      <c r="AG137" s="238">
        <v>3</v>
      </c>
      <c r="AH137" s="238">
        <v>2</v>
      </c>
      <c r="AI137" s="238">
        <v>4</v>
      </c>
      <c r="AJ137" s="238">
        <v>4</v>
      </c>
      <c r="AK137" s="238">
        <v>21</v>
      </c>
      <c r="AL137" s="238">
        <v>20</v>
      </c>
      <c r="AM137" s="238" t="s">
        <v>354</v>
      </c>
      <c r="AN137" s="238">
        <v>5</v>
      </c>
      <c r="AO137" s="238">
        <v>70</v>
      </c>
      <c r="AS137" s="238">
        <v>14</v>
      </c>
      <c r="AT137" s="238">
        <v>9</v>
      </c>
      <c r="AU137" s="238">
        <v>65</v>
      </c>
      <c r="AV137" s="238">
        <v>11</v>
      </c>
      <c r="AW137" s="238">
        <v>21</v>
      </c>
      <c r="CT137" s="238">
        <v>452751.68063669599</v>
      </c>
      <c r="CU137" s="238">
        <v>4962810.8627550602</v>
      </c>
      <c r="CV137" s="238">
        <v>44.817139009999998</v>
      </c>
      <c r="CW137" s="238">
        <v>-93.59758377</v>
      </c>
      <c r="CX137" s="238" t="s">
        <v>359</v>
      </c>
      <c r="CY137" s="238" t="s">
        <v>2130</v>
      </c>
    </row>
    <row r="138" spans="1:103" x14ac:dyDescent="0.25">
      <c r="A138" s="238">
        <v>782179</v>
      </c>
      <c r="B138" s="238">
        <v>2</v>
      </c>
      <c r="C138" s="238">
        <v>212</v>
      </c>
      <c r="D138" s="238">
        <v>149.29900000000001</v>
      </c>
      <c r="E138" s="238">
        <v>10</v>
      </c>
      <c r="F138" s="238" t="s">
        <v>1957</v>
      </c>
      <c r="H138" s="238" t="s">
        <v>354</v>
      </c>
      <c r="I138" s="238">
        <v>25</v>
      </c>
      <c r="K138" s="238">
        <v>20500835</v>
      </c>
      <c r="L138" s="238">
        <v>200190333</v>
      </c>
      <c r="M138" s="238">
        <v>1</v>
      </c>
      <c r="N138" s="238">
        <v>19</v>
      </c>
      <c r="O138" s="238">
        <v>2020</v>
      </c>
      <c r="P138" s="238" t="s">
        <v>366</v>
      </c>
      <c r="Q138" s="238">
        <v>13</v>
      </c>
      <c r="R138" s="238" t="s">
        <v>369</v>
      </c>
      <c r="S138" s="238">
        <v>5</v>
      </c>
      <c r="T138" s="238">
        <v>0</v>
      </c>
      <c r="U138" s="238">
        <v>1</v>
      </c>
      <c r="W138" s="238">
        <v>56</v>
      </c>
      <c r="X138" s="238">
        <v>2</v>
      </c>
      <c r="Y138" s="238">
        <v>1</v>
      </c>
      <c r="Z138" s="238">
        <v>2</v>
      </c>
      <c r="AB138" s="238">
        <v>5</v>
      </c>
      <c r="AC138" s="238">
        <v>98</v>
      </c>
      <c r="AD138" s="238" t="s">
        <v>357</v>
      </c>
      <c r="AF138" s="238" t="s">
        <v>358</v>
      </c>
      <c r="AG138" s="238">
        <v>3</v>
      </c>
      <c r="AH138" s="238">
        <v>2</v>
      </c>
      <c r="AI138" s="238">
        <v>2</v>
      </c>
      <c r="AJ138" s="238">
        <v>3</v>
      </c>
      <c r="AK138" s="238">
        <v>21</v>
      </c>
      <c r="AL138" s="238">
        <v>20</v>
      </c>
      <c r="AM138" s="238" t="s">
        <v>354</v>
      </c>
      <c r="AN138" s="238">
        <v>5</v>
      </c>
      <c r="AO138" s="238">
        <v>70</v>
      </c>
      <c r="AS138" s="238">
        <v>15</v>
      </c>
      <c r="AT138" s="238">
        <v>9</v>
      </c>
      <c r="AU138" s="238">
        <v>65</v>
      </c>
      <c r="AV138" s="238">
        <v>11</v>
      </c>
      <c r="AW138" s="238">
        <v>21</v>
      </c>
      <c r="CT138" s="238">
        <v>452798.24739649502</v>
      </c>
      <c r="CU138" s="238">
        <v>4962798.16272966</v>
      </c>
      <c r="CV138" s="238">
        <v>44.817027770000003</v>
      </c>
      <c r="CW138" s="238">
        <v>-93.596993659999995</v>
      </c>
      <c r="CX138" s="238" t="s">
        <v>359</v>
      </c>
      <c r="CY138" s="238" t="s">
        <v>2131</v>
      </c>
    </row>
    <row r="139" spans="1:103" x14ac:dyDescent="0.25">
      <c r="A139" s="238">
        <v>673506</v>
      </c>
      <c r="B139" s="238">
        <v>2</v>
      </c>
      <c r="C139" s="238">
        <v>212</v>
      </c>
      <c r="D139" s="238">
        <v>149.30500000000001</v>
      </c>
      <c r="E139" s="238">
        <v>10</v>
      </c>
      <c r="F139" s="238" t="s">
        <v>1957</v>
      </c>
      <c r="H139" s="238" t="s">
        <v>354</v>
      </c>
      <c r="I139" s="238">
        <v>25</v>
      </c>
      <c r="K139" s="238">
        <v>19000057</v>
      </c>
      <c r="M139" s="238">
        <v>1</v>
      </c>
      <c r="N139" s="238">
        <v>3</v>
      </c>
      <c r="O139" s="238">
        <v>2019</v>
      </c>
      <c r="P139" s="238" t="s">
        <v>384</v>
      </c>
      <c r="Q139" s="238">
        <v>4</v>
      </c>
      <c r="R139" s="238" t="s">
        <v>369</v>
      </c>
      <c r="S139" s="238">
        <v>5</v>
      </c>
      <c r="T139" s="238">
        <v>0</v>
      </c>
      <c r="U139" s="238">
        <v>1</v>
      </c>
      <c r="W139" s="238">
        <v>16</v>
      </c>
      <c r="X139" s="238">
        <v>25</v>
      </c>
      <c r="Y139" s="238">
        <v>4</v>
      </c>
      <c r="Z139" s="238">
        <v>2</v>
      </c>
      <c r="AB139" s="238">
        <v>2</v>
      </c>
      <c r="AC139" s="238">
        <v>98</v>
      </c>
      <c r="AD139" s="238" t="s">
        <v>357</v>
      </c>
      <c r="AE139" s="238" t="s">
        <v>2132</v>
      </c>
      <c r="AF139" s="238" t="s">
        <v>358</v>
      </c>
      <c r="AG139" s="238">
        <v>4</v>
      </c>
      <c r="AH139" s="238">
        <v>2</v>
      </c>
      <c r="AI139" s="238">
        <v>5</v>
      </c>
      <c r="AJ139" s="238">
        <v>3</v>
      </c>
      <c r="AK139" s="238">
        <v>21</v>
      </c>
      <c r="AL139" s="238">
        <v>63</v>
      </c>
      <c r="AM139" s="238" t="s">
        <v>363</v>
      </c>
      <c r="AN139" s="238">
        <v>5</v>
      </c>
      <c r="AO139" s="238">
        <v>1</v>
      </c>
      <c r="AS139" s="238">
        <v>15</v>
      </c>
      <c r="AT139" s="238">
        <v>9</v>
      </c>
      <c r="AU139" s="238">
        <v>65</v>
      </c>
      <c r="AV139" s="238">
        <v>11</v>
      </c>
      <c r="AW139" s="238">
        <v>21</v>
      </c>
      <c r="CT139" s="238">
        <v>452804.27706080303</v>
      </c>
      <c r="CU139" s="238">
        <v>4962805.9055365296</v>
      </c>
      <c r="CV139" s="238">
        <v>44.817097859999997</v>
      </c>
      <c r="CW139" s="238">
        <v>-93.596918119999998</v>
      </c>
      <c r="CX139" s="238" t="s">
        <v>359</v>
      </c>
      <c r="CY139" s="238" t="s">
        <v>2133</v>
      </c>
    </row>
    <row r="140" spans="1:103" x14ac:dyDescent="0.25">
      <c r="A140" s="238">
        <v>868826</v>
      </c>
      <c r="B140" s="238">
        <v>2</v>
      </c>
      <c r="C140" s="238">
        <v>212</v>
      </c>
      <c r="D140" s="238">
        <v>149.304</v>
      </c>
      <c r="E140" s="238">
        <v>10</v>
      </c>
      <c r="F140" s="238" t="s">
        <v>1957</v>
      </c>
      <c r="H140" s="238" t="s">
        <v>354</v>
      </c>
      <c r="I140" s="238">
        <v>25</v>
      </c>
      <c r="K140" s="238">
        <v>20510830</v>
      </c>
      <c r="L140" s="238">
        <v>203530117</v>
      </c>
      <c r="M140" s="238">
        <v>12</v>
      </c>
      <c r="N140" s="238">
        <v>18</v>
      </c>
      <c r="O140" s="238">
        <v>2020</v>
      </c>
      <c r="P140" s="238" t="s">
        <v>362</v>
      </c>
      <c r="Q140" s="238">
        <v>17</v>
      </c>
      <c r="R140" s="238" t="s">
        <v>356</v>
      </c>
      <c r="S140" s="238">
        <v>0</v>
      </c>
      <c r="T140" s="238">
        <v>0</v>
      </c>
      <c r="U140" s="238">
        <v>2</v>
      </c>
      <c r="V140" s="238">
        <v>10</v>
      </c>
      <c r="W140" s="238">
        <v>10</v>
      </c>
      <c r="X140" s="238">
        <v>2</v>
      </c>
      <c r="Y140" s="238">
        <v>4</v>
      </c>
      <c r="Z140" s="238">
        <v>1</v>
      </c>
      <c r="AB140" s="238">
        <v>1</v>
      </c>
      <c r="AC140" s="238">
        <v>98</v>
      </c>
      <c r="AD140" s="238" t="s">
        <v>357</v>
      </c>
      <c r="AF140" s="238" t="s">
        <v>405</v>
      </c>
      <c r="AG140" s="238">
        <v>5</v>
      </c>
      <c r="AH140" s="238">
        <v>2</v>
      </c>
      <c r="AI140" s="238">
        <v>3</v>
      </c>
      <c r="AJ140" s="238">
        <v>4</v>
      </c>
      <c r="AK140" s="238">
        <v>21</v>
      </c>
      <c r="AL140" s="238">
        <v>23</v>
      </c>
      <c r="AM140" s="238" t="s">
        <v>354</v>
      </c>
      <c r="AN140" s="238">
        <v>5</v>
      </c>
      <c r="AO140" s="238">
        <v>1</v>
      </c>
      <c r="AS140" s="238">
        <v>15</v>
      </c>
      <c r="AT140" s="238">
        <v>9</v>
      </c>
      <c r="AU140" s="238">
        <v>65</v>
      </c>
      <c r="AV140" s="238">
        <v>11</v>
      </c>
      <c r="AW140" s="238">
        <v>21</v>
      </c>
      <c r="AX140" s="238">
        <v>2</v>
      </c>
      <c r="AY140" s="238">
        <v>2</v>
      </c>
      <c r="AZ140" s="238">
        <v>4</v>
      </c>
      <c r="BA140" s="238">
        <v>30</v>
      </c>
      <c r="BB140" s="238">
        <v>33</v>
      </c>
      <c r="BC140" s="238" t="s">
        <v>363</v>
      </c>
      <c r="BD140" s="238">
        <v>5</v>
      </c>
      <c r="BE140" s="238">
        <v>74</v>
      </c>
      <c r="BI140" s="238">
        <v>15</v>
      </c>
      <c r="BJ140" s="238">
        <v>9</v>
      </c>
      <c r="BK140" s="238">
        <v>65</v>
      </c>
      <c r="BL140" s="238">
        <v>11</v>
      </c>
      <c r="BM140" s="238">
        <v>21</v>
      </c>
      <c r="CT140" s="238">
        <v>452802.48073829501</v>
      </c>
      <c r="CU140" s="238">
        <v>4962844.7294894597</v>
      </c>
      <c r="CV140" s="238">
        <v>44.817447229999999</v>
      </c>
      <c r="CW140" s="238">
        <v>-93.596944449999995</v>
      </c>
      <c r="CX140" s="238" t="s">
        <v>359</v>
      </c>
      <c r="CY140" s="238" t="s">
        <v>2134</v>
      </c>
    </row>
    <row r="141" spans="1:103" x14ac:dyDescent="0.25">
      <c r="A141" s="238">
        <v>420255</v>
      </c>
      <c r="B141" s="238">
        <v>2</v>
      </c>
      <c r="C141" s="238">
        <v>212</v>
      </c>
      <c r="D141" s="238">
        <v>149.30799999999999</v>
      </c>
      <c r="E141" s="238">
        <v>10</v>
      </c>
      <c r="F141" s="238" t="s">
        <v>1957</v>
      </c>
      <c r="H141" s="238" t="s">
        <v>354</v>
      </c>
      <c r="I141" s="238">
        <v>25</v>
      </c>
      <c r="K141" s="238">
        <v>17501480</v>
      </c>
      <c r="M141" s="238">
        <v>2</v>
      </c>
      <c r="N141" s="238">
        <v>1</v>
      </c>
      <c r="O141" s="238">
        <v>2017</v>
      </c>
      <c r="P141" s="238" t="s">
        <v>355</v>
      </c>
      <c r="Q141" s="238">
        <v>6</v>
      </c>
      <c r="R141" s="238" t="s">
        <v>369</v>
      </c>
      <c r="S141" s="238">
        <v>5</v>
      </c>
      <c r="T141" s="238">
        <v>0</v>
      </c>
      <c r="U141" s="238">
        <v>2</v>
      </c>
      <c r="V141" s="238">
        <v>11</v>
      </c>
      <c r="W141" s="238">
        <v>10</v>
      </c>
      <c r="X141" s="238">
        <v>2</v>
      </c>
      <c r="Y141" s="238">
        <v>1</v>
      </c>
      <c r="Z141" s="238">
        <v>1</v>
      </c>
      <c r="AB141" s="238">
        <v>5</v>
      </c>
      <c r="AC141" s="238">
        <v>98</v>
      </c>
      <c r="AD141" s="238" t="s">
        <v>357</v>
      </c>
      <c r="AF141" s="238" t="s">
        <v>358</v>
      </c>
      <c r="AG141" s="238">
        <v>6</v>
      </c>
      <c r="AH141" s="238">
        <v>2</v>
      </c>
      <c r="AI141" s="238">
        <v>2</v>
      </c>
      <c r="AJ141" s="238">
        <v>3</v>
      </c>
      <c r="AK141" s="238">
        <v>21</v>
      </c>
      <c r="AL141" s="238">
        <v>20</v>
      </c>
      <c r="AM141" s="238" t="s">
        <v>354</v>
      </c>
      <c r="AN141" s="238">
        <v>5</v>
      </c>
      <c r="AO141" s="238">
        <v>70</v>
      </c>
      <c r="AS141" s="238">
        <v>15</v>
      </c>
      <c r="AT141" s="238">
        <v>9</v>
      </c>
      <c r="AU141" s="238">
        <v>65</v>
      </c>
      <c r="AV141" s="238">
        <v>11</v>
      </c>
      <c r="AW141" s="238">
        <v>21</v>
      </c>
      <c r="AX141" s="238">
        <v>2</v>
      </c>
      <c r="AY141" s="238">
        <v>2</v>
      </c>
      <c r="AZ141" s="238">
        <v>3</v>
      </c>
      <c r="BA141" s="238">
        <v>21</v>
      </c>
      <c r="BB141" s="238">
        <v>60</v>
      </c>
      <c r="BC141" s="238" t="s">
        <v>354</v>
      </c>
      <c r="BD141" s="238">
        <v>5</v>
      </c>
      <c r="BE141" s="238">
        <v>1</v>
      </c>
      <c r="BI141" s="238">
        <v>15</v>
      </c>
      <c r="BJ141" s="238">
        <v>9</v>
      </c>
      <c r="BK141" s="238">
        <v>65</v>
      </c>
      <c r="BL141" s="238">
        <v>11</v>
      </c>
      <c r="BM141" s="238">
        <v>21</v>
      </c>
      <c r="CT141" s="238">
        <v>452802.48073829501</v>
      </c>
      <c r="CU141" s="238">
        <v>4962819.3294386603</v>
      </c>
      <c r="CV141" s="238">
        <v>44.817218580000002</v>
      </c>
      <c r="CW141" s="238">
        <v>-93.596942089999999</v>
      </c>
      <c r="CX141" s="238" t="s">
        <v>359</v>
      </c>
      <c r="CY141" s="238" t="s">
        <v>2135</v>
      </c>
    </row>
    <row r="142" spans="1:103" x14ac:dyDescent="0.25">
      <c r="A142" s="238">
        <v>10852343</v>
      </c>
      <c r="B142" s="238">
        <v>2</v>
      </c>
      <c r="C142" s="238">
        <v>212</v>
      </c>
      <c r="D142" s="238">
        <v>149.31200000000001</v>
      </c>
      <c r="E142" s="238">
        <v>10</v>
      </c>
      <c r="F142" s="238" t="s">
        <v>1957</v>
      </c>
      <c r="H142" s="238" t="s">
        <v>354</v>
      </c>
      <c r="I142" s="238">
        <v>25</v>
      </c>
      <c r="K142" s="238">
        <v>13017624</v>
      </c>
      <c r="L142" s="238">
        <v>131650194</v>
      </c>
      <c r="M142" s="238">
        <v>6</v>
      </c>
      <c r="N142" s="238">
        <v>14</v>
      </c>
      <c r="O142" s="238">
        <v>2013</v>
      </c>
      <c r="P142" s="238" t="s">
        <v>362</v>
      </c>
      <c r="Q142" s="238">
        <v>21</v>
      </c>
      <c r="R142" s="238" t="s">
        <v>356</v>
      </c>
      <c r="S142" s="238">
        <v>5</v>
      </c>
      <c r="T142" s="238">
        <v>0</v>
      </c>
      <c r="U142" s="238">
        <v>1</v>
      </c>
      <c r="V142" s="238">
        <v>90</v>
      </c>
      <c r="W142" s="238">
        <v>16</v>
      </c>
      <c r="X142" s="238">
        <v>2</v>
      </c>
      <c r="Y142" s="238">
        <v>6</v>
      </c>
      <c r="Z142" s="238">
        <v>2</v>
      </c>
      <c r="AB142" s="238">
        <v>1</v>
      </c>
      <c r="AC142" s="238">
        <v>98</v>
      </c>
      <c r="AD142" s="238" t="s">
        <v>374</v>
      </c>
      <c r="AE142" s="238" t="s">
        <v>2136</v>
      </c>
      <c r="AF142" s="238" t="s">
        <v>358</v>
      </c>
      <c r="AG142" s="238">
        <v>4</v>
      </c>
      <c r="AH142" s="238">
        <v>2</v>
      </c>
      <c r="AI142" s="238">
        <v>2</v>
      </c>
      <c r="AJ142" s="238">
        <v>4</v>
      </c>
      <c r="AK142" s="238">
        <v>21</v>
      </c>
      <c r="AL142" s="238">
        <v>20</v>
      </c>
      <c r="AM142" s="238" t="s">
        <v>354</v>
      </c>
      <c r="AN142" s="238">
        <v>5</v>
      </c>
      <c r="AO142" s="238">
        <v>1</v>
      </c>
      <c r="AS142" s="238">
        <v>4</v>
      </c>
      <c r="AT142" s="238">
        <v>98</v>
      </c>
      <c r="AU142" s="238">
        <v>65</v>
      </c>
      <c r="AV142" s="238">
        <v>11</v>
      </c>
      <c r="AW142" s="238">
        <v>21</v>
      </c>
      <c r="CT142" s="238">
        <v>452813</v>
      </c>
      <c r="CU142" s="238">
        <v>4962815</v>
      </c>
      <c r="CV142" s="238">
        <v>44.817177000000001</v>
      </c>
      <c r="CW142" s="238">
        <v>-93.596808699999997</v>
      </c>
      <c r="CX142" s="238" t="s">
        <v>359</v>
      </c>
      <c r="CY142" s="238" t="s">
        <v>2137</v>
      </c>
    </row>
    <row r="143" spans="1:103" x14ac:dyDescent="0.25">
      <c r="A143" s="238">
        <v>597022</v>
      </c>
      <c r="B143" s="238">
        <v>2</v>
      </c>
      <c r="C143" s="238">
        <v>212</v>
      </c>
      <c r="D143" s="238">
        <v>149.33699999999999</v>
      </c>
      <c r="E143" s="238">
        <v>10</v>
      </c>
      <c r="F143" s="238" t="s">
        <v>1957</v>
      </c>
      <c r="H143" s="238" t="s">
        <v>354</v>
      </c>
      <c r="I143" s="238">
        <v>25</v>
      </c>
      <c r="K143" s="238">
        <v>18014608</v>
      </c>
      <c r="M143" s="238">
        <v>5</v>
      </c>
      <c r="N143" s="238">
        <v>13</v>
      </c>
      <c r="O143" s="238">
        <v>2018</v>
      </c>
      <c r="P143" s="238" t="s">
        <v>366</v>
      </c>
      <c r="Q143" s="238">
        <v>22</v>
      </c>
      <c r="R143" s="238" t="s">
        <v>369</v>
      </c>
      <c r="S143" s="238">
        <v>5</v>
      </c>
      <c r="T143" s="238">
        <v>0</v>
      </c>
      <c r="U143" s="238">
        <v>1</v>
      </c>
      <c r="W143" s="238">
        <v>16</v>
      </c>
      <c r="X143" s="238">
        <v>2</v>
      </c>
      <c r="Y143" s="238">
        <v>6</v>
      </c>
      <c r="Z143" s="238">
        <v>1</v>
      </c>
      <c r="AB143" s="238">
        <v>1</v>
      </c>
      <c r="AC143" s="238">
        <v>98</v>
      </c>
      <c r="AD143" s="238" t="s">
        <v>357</v>
      </c>
      <c r="AF143" s="238" t="s">
        <v>358</v>
      </c>
      <c r="AG143" s="238">
        <v>4</v>
      </c>
      <c r="AH143" s="238">
        <v>2</v>
      </c>
      <c r="AI143" s="238">
        <v>2</v>
      </c>
      <c r="AJ143" s="238">
        <v>3</v>
      </c>
      <c r="AK143" s="238">
        <v>21</v>
      </c>
      <c r="AL143" s="238">
        <v>62</v>
      </c>
      <c r="AM143" s="238" t="s">
        <v>363</v>
      </c>
      <c r="AN143" s="238">
        <v>5</v>
      </c>
      <c r="AO143" s="238">
        <v>1</v>
      </c>
      <c r="AS143" s="238">
        <v>15</v>
      </c>
      <c r="AT143" s="238">
        <v>9</v>
      </c>
      <c r="AU143" s="238">
        <v>65</v>
      </c>
      <c r="AV143" s="238">
        <v>11</v>
      </c>
      <c r="AW143" s="238">
        <v>21</v>
      </c>
      <c r="CT143" s="238">
        <v>452853.75319655403</v>
      </c>
      <c r="CU143" s="238">
        <v>4962825.1672053598</v>
      </c>
      <c r="CV143" s="238">
        <v>44.817274519999998</v>
      </c>
      <c r="CW143" s="238">
        <v>-93.596294180000001</v>
      </c>
      <c r="CX143" s="238" t="s">
        <v>359</v>
      </c>
      <c r="CY143" s="238" t="s">
        <v>2138</v>
      </c>
    </row>
    <row r="144" spans="1:103" x14ac:dyDescent="0.25">
      <c r="A144" s="238">
        <v>414240</v>
      </c>
      <c r="B144" s="238">
        <v>2</v>
      </c>
      <c r="C144" s="238">
        <v>212</v>
      </c>
      <c r="D144" s="238">
        <v>149.345</v>
      </c>
      <c r="E144" s="238">
        <v>10</v>
      </c>
      <c r="F144" s="238" t="s">
        <v>1957</v>
      </c>
      <c r="H144" s="238" t="s">
        <v>354</v>
      </c>
      <c r="I144" s="238">
        <v>25</v>
      </c>
      <c r="K144" s="238">
        <v>17500600</v>
      </c>
      <c r="M144" s="238">
        <v>1</v>
      </c>
      <c r="N144" s="238">
        <v>11</v>
      </c>
      <c r="O144" s="238">
        <v>2017</v>
      </c>
      <c r="P144" s="238" t="s">
        <v>355</v>
      </c>
      <c r="Q144" s="238">
        <v>11</v>
      </c>
      <c r="R144" s="238" t="s">
        <v>369</v>
      </c>
      <c r="S144" s="238">
        <v>5</v>
      </c>
      <c r="T144" s="238">
        <v>0</v>
      </c>
      <c r="U144" s="238">
        <v>1</v>
      </c>
      <c r="W144" s="238">
        <v>61</v>
      </c>
      <c r="X144" s="238">
        <v>2</v>
      </c>
      <c r="Y144" s="238">
        <v>1</v>
      </c>
      <c r="Z144" s="238">
        <v>1</v>
      </c>
      <c r="AB144" s="238">
        <v>4</v>
      </c>
      <c r="AC144" s="238">
        <v>98</v>
      </c>
      <c r="AD144" s="238" t="s">
        <v>357</v>
      </c>
      <c r="AF144" s="238" t="s">
        <v>405</v>
      </c>
      <c r="AG144" s="238">
        <v>3</v>
      </c>
      <c r="AH144" s="238">
        <v>2</v>
      </c>
      <c r="AI144" s="238">
        <v>5</v>
      </c>
      <c r="AJ144" s="238">
        <v>3</v>
      </c>
      <c r="AK144" s="238">
        <v>21</v>
      </c>
      <c r="AL144" s="238">
        <v>32</v>
      </c>
      <c r="AM144" s="238" t="s">
        <v>354</v>
      </c>
      <c r="AN144" s="238">
        <v>5</v>
      </c>
      <c r="AO144" s="238">
        <v>72</v>
      </c>
      <c r="AS144" s="238">
        <v>15</v>
      </c>
      <c r="AT144" s="238">
        <v>9</v>
      </c>
      <c r="AU144" s="238">
        <v>65</v>
      </c>
      <c r="AV144" s="238">
        <v>11</v>
      </c>
      <c r="AW144" s="238">
        <v>21</v>
      </c>
      <c r="CT144" s="238">
        <v>452836.34747269598</v>
      </c>
      <c r="CU144" s="238">
        <v>4962840.4961476596</v>
      </c>
      <c r="CV144" s="238">
        <v>44.817411360000001</v>
      </c>
      <c r="CW144" s="238">
        <v>-93.596515740000001</v>
      </c>
      <c r="CX144" s="238" t="s">
        <v>359</v>
      </c>
      <c r="CY144" s="238" t="s">
        <v>2139</v>
      </c>
    </row>
    <row r="145" spans="1:103" x14ac:dyDescent="0.25">
      <c r="A145" s="238">
        <v>413016</v>
      </c>
      <c r="B145" s="238">
        <v>2</v>
      </c>
      <c r="C145" s="238">
        <v>212</v>
      </c>
      <c r="D145" s="238">
        <v>149.35300000000001</v>
      </c>
      <c r="E145" s="238">
        <v>10</v>
      </c>
      <c r="F145" s="238" t="s">
        <v>1957</v>
      </c>
      <c r="H145" s="238" t="s">
        <v>354</v>
      </c>
      <c r="I145" s="238">
        <v>25</v>
      </c>
      <c r="K145" s="238">
        <v>17500470</v>
      </c>
      <c r="M145" s="238">
        <v>1</v>
      </c>
      <c r="N145" s="238">
        <v>10</v>
      </c>
      <c r="O145" s="238">
        <v>2017</v>
      </c>
      <c r="P145" s="238" t="s">
        <v>368</v>
      </c>
      <c r="Q145" s="238">
        <v>5</v>
      </c>
      <c r="R145" s="238" t="s">
        <v>356</v>
      </c>
      <c r="S145" s="238">
        <v>5</v>
      </c>
      <c r="T145" s="238">
        <v>0</v>
      </c>
      <c r="U145" s="238">
        <v>1</v>
      </c>
      <c r="W145" s="238">
        <v>55</v>
      </c>
      <c r="X145" s="238">
        <v>2</v>
      </c>
      <c r="Y145" s="238">
        <v>4</v>
      </c>
      <c r="Z145" s="238">
        <v>5</v>
      </c>
      <c r="AB145" s="238">
        <v>4</v>
      </c>
      <c r="AC145" s="238">
        <v>98</v>
      </c>
      <c r="AD145" s="238" t="s">
        <v>357</v>
      </c>
      <c r="AF145" s="238" t="s">
        <v>405</v>
      </c>
      <c r="AG145" s="238">
        <v>3</v>
      </c>
      <c r="AH145" s="238">
        <v>2</v>
      </c>
      <c r="AI145" s="238">
        <v>2</v>
      </c>
      <c r="AJ145" s="238">
        <v>4</v>
      </c>
      <c r="AK145" s="238">
        <v>21</v>
      </c>
      <c r="AL145" s="238">
        <v>23</v>
      </c>
      <c r="AM145" s="238" t="s">
        <v>363</v>
      </c>
      <c r="AN145" s="238">
        <v>5</v>
      </c>
      <c r="AO145" s="238">
        <v>70</v>
      </c>
      <c r="AS145" s="238">
        <v>15</v>
      </c>
      <c r="AT145" s="238">
        <v>9</v>
      </c>
      <c r="AU145" s="238">
        <v>65</v>
      </c>
      <c r="AV145" s="238">
        <v>11</v>
      </c>
      <c r="AW145" s="238">
        <v>21</v>
      </c>
      <c r="CT145" s="238">
        <v>452836.34747269598</v>
      </c>
      <c r="CU145" s="238">
        <v>4962870.1295402599</v>
      </c>
      <c r="CV145" s="238">
        <v>44.817678110000003</v>
      </c>
      <c r="CW145" s="238">
        <v>-93.596518489999994</v>
      </c>
      <c r="CX145" s="238" t="s">
        <v>359</v>
      </c>
      <c r="CY145" s="238" t="s">
        <v>2140</v>
      </c>
    </row>
    <row r="146" spans="1:103" x14ac:dyDescent="0.25">
      <c r="A146" s="238">
        <v>10851484</v>
      </c>
      <c r="B146" s="238">
        <v>2</v>
      </c>
      <c r="C146" s="238">
        <v>212</v>
      </c>
      <c r="D146" s="238">
        <v>149.386</v>
      </c>
      <c r="E146" s="238">
        <v>10</v>
      </c>
      <c r="F146" s="238" t="s">
        <v>1957</v>
      </c>
      <c r="H146" s="238" t="s">
        <v>354</v>
      </c>
      <c r="I146" s="238">
        <v>25</v>
      </c>
      <c r="K146" s="238">
        <v>13504479</v>
      </c>
      <c r="L146" s="238">
        <v>131150205</v>
      </c>
      <c r="M146" s="238">
        <v>4</v>
      </c>
      <c r="N146" s="238">
        <v>23</v>
      </c>
      <c r="O146" s="238">
        <v>2013</v>
      </c>
      <c r="P146" s="238" t="s">
        <v>368</v>
      </c>
      <c r="Q146" s="238">
        <v>6</v>
      </c>
      <c r="S146" s="238">
        <v>5</v>
      </c>
      <c r="T146" s="238">
        <v>0</v>
      </c>
      <c r="U146" s="238">
        <v>2</v>
      </c>
      <c r="V146" s="238">
        <v>5</v>
      </c>
      <c r="W146" s="238">
        <v>10</v>
      </c>
      <c r="X146" s="238">
        <v>25</v>
      </c>
      <c r="Y146" s="238">
        <v>1</v>
      </c>
      <c r="Z146" s="238">
        <v>2</v>
      </c>
      <c r="AB146" s="238">
        <v>4</v>
      </c>
      <c r="AC146" s="238">
        <v>98</v>
      </c>
      <c r="AD146" s="238" t="s">
        <v>376</v>
      </c>
      <c r="AE146" s="238">
        <v>41</v>
      </c>
      <c r="AF146" s="238" t="s">
        <v>358</v>
      </c>
      <c r="AG146" s="238">
        <v>10</v>
      </c>
      <c r="AH146" s="238">
        <v>2</v>
      </c>
      <c r="AI146" s="238">
        <v>3</v>
      </c>
      <c r="AJ146" s="238">
        <v>3</v>
      </c>
      <c r="AK146" s="238">
        <v>21</v>
      </c>
      <c r="AL146" s="238">
        <v>53</v>
      </c>
      <c r="AM146" s="238" t="s">
        <v>354</v>
      </c>
      <c r="AN146" s="238">
        <v>5</v>
      </c>
      <c r="AO146" s="238">
        <v>1</v>
      </c>
      <c r="AS146" s="238">
        <v>1</v>
      </c>
      <c r="AT146" s="238">
        <v>98</v>
      </c>
      <c r="AU146" s="238">
        <v>65</v>
      </c>
      <c r="AV146" s="238">
        <v>11</v>
      </c>
      <c r="AW146" s="238">
        <v>21</v>
      </c>
      <c r="AX146" s="238">
        <v>1</v>
      </c>
      <c r="AY146" s="238">
        <v>2</v>
      </c>
      <c r="AZ146" s="238">
        <v>3</v>
      </c>
      <c r="BA146" s="238">
        <v>21</v>
      </c>
      <c r="BD146" s="238">
        <v>99</v>
      </c>
      <c r="BE146" s="238">
        <v>3</v>
      </c>
      <c r="BF146" s="238">
        <v>16</v>
      </c>
      <c r="BI146" s="238">
        <v>1</v>
      </c>
      <c r="BJ146" s="238">
        <v>98</v>
      </c>
      <c r="BK146" s="238">
        <v>65</v>
      </c>
      <c r="BL146" s="238">
        <v>11</v>
      </c>
      <c r="BM146" s="238">
        <v>21</v>
      </c>
      <c r="CT146" s="238">
        <v>452919</v>
      </c>
      <c r="CU146" s="238">
        <v>4962869</v>
      </c>
      <c r="CV146" s="238">
        <v>44.817669700000003</v>
      </c>
      <c r="CW146" s="238">
        <v>-93.595467499999998</v>
      </c>
      <c r="CX146" s="238" t="s">
        <v>359</v>
      </c>
      <c r="CY146" s="238" t="s">
        <v>2141</v>
      </c>
    </row>
    <row r="147" spans="1:103" x14ac:dyDescent="0.25">
      <c r="A147" s="238">
        <v>405636</v>
      </c>
      <c r="B147" s="238">
        <v>2</v>
      </c>
      <c r="C147" s="238">
        <v>212</v>
      </c>
      <c r="D147" s="238">
        <v>149.40600000000001</v>
      </c>
      <c r="E147" s="238">
        <v>10</v>
      </c>
      <c r="F147" s="238" t="s">
        <v>1957</v>
      </c>
      <c r="H147" s="238" t="s">
        <v>354</v>
      </c>
      <c r="I147" s="238">
        <v>25</v>
      </c>
      <c r="K147" s="238">
        <v>16012230</v>
      </c>
      <c r="M147" s="238">
        <v>12</v>
      </c>
      <c r="N147" s="238">
        <v>18</v>
      </c>
      <c r="O147" s="238">
        <v>2016</v>
      </c>
      <c r="P147" s="238" t="s">
        <v>366</v>
      </c>
      <c r="Q147" s="238">
        <v>11</v>
      </c>
      <c r="R147" s="238" t="s">
        <v>369</v>
      </c>
      <c r="S147" s="238">
        <v>4</v>
      </c>
      <c r="T147" s="238">
        <v>0</v>
      </c>
      <c r="U147" s="238">
        <v>1</v>
      </c>
      <c r="W147" s="238">
        <v>55</v>
      </c>
      <c r="X147" s="238">
        <v>2</v>
      </c>
      <c r="Y147" s="238">
        <v>1</v>
      </c>
      <c r="Z147" s="238">
        <v>1</v>
      </c>
      <c r="AB147" s="238">
        <v>5</v>
      </c>
      <c r="AC147" s="238">
        <v>98</v>
      </c>
      <c r="AD147" s="238" t="s">
        <v>357</v>
      </c>
      <c r="AF147" s="238" t="s">
        <v>358</v>
      </c>
      <c r="AG147" s="238">
        <v>3</v>
      </c>
      <c r="AH147" s="238">
        <v>2</v>
      </c>
      <c r="AI147" s="238">
        <v>4</v>
      </c>
      <c r="AJ147" s="238">
        <v>3</v>
      </c>
      <c r="AK147" s="238">
        <v>21</v>
      </c>
      <c r="AL147" s="238">
        <v>19</v>
      </c>
      <c r="AM147" s="238" t="s">
        <v>363</v>
      </c>
      <c r="AN147" s="238">
        <v>5</v>
      </c>
      <c r="AO147" s="238">
        <v>1</v>
      </c>
      <c r="AS147" s="238">
        <v>15</v>
      </c>
      <c r="AT147" s="238">
        <v>9</v>
      </c>
      <c r="AU147" s="238">
        <v>65</v>
      </c>
      <c r="AV147" s="238">
        <v>11</v>
      </c>
      <c r="AW147" s="238">
        <v>21</v>
      </c>
      <c r="CT147" s="238">
        <v>452948.60651126102</v>
      </c>
      <c r="CU147" s="238">
        <v>4962880.2267050296</v>
      </c>
      <c r="CV147" s="238">
        <v>44.81777641</v>
      </c>
      <c r="CW147" s="238">
        <v>-93.595099660000002</v>
      </c>
      <c r="CX147" s="238" t="s">
        <v>359</v>
      </c>
      <c r="CY147" s="238" t="s">
        <v>2142</v>
      </c>
    </row>
    <row r="148" spans="1:103" x14ac:dyDescent="0.25">
      <c r="A148" s="238">
        <v>719684</v>
      </c>
      <c r="B148" s="238">
        <v>2</v>
      </c>
      <c r="C148" s="238">
        <v>212</v>
      </c>
      <c r="D148" s="238">
        <v>149.44399999999999</v>
      </c>
      <c r="E148" s="238">
        <v>10</v>
      </c>
      <c r="F148" s="238" t="s">
        <v>1957</v>
      </c>
      <c r="H148" s="238" t="s">
        <v>354</v>
      </c>
      <c r="I148" s="238">
        <v>25</v>
      </c>
      <c r="K148" s="238">
        <v>19505797</v>
      </c>
      <c r="M148" s="238">
        <v>5</v>
      </c>
      <c r="N148" s="238">
        <v>2</v>
      </c>
      <c r="O148" s="238">
        <v>2019</v>
      </c>
      <c r="P148" s="238" t="s">
        <v>384</v>
      </c>
      <c r="Q148" s="238">
        <v>11</v>
      </c>
      <c r="R148" s="238" t="s">
        <v>369</v>
      </c>
      <c r="S148" s="238">
        <v>5</v>
      </c>
      <c r="T148" s="238">
        <v>0</v>
      </c>
      <c r="U148" s="238">
        <v>2</v>
      </c>
      <c r="V148" s="238">
        <v>10</v>
      </c>
      <c r="W148" s="238">
        <v>10</v>
      </c>
      <c r="X148" s="238">
        <v>2</v>
      </c>
      <c r="Y148" s="238">
        <v>1</v>
      </c>
      <c r="Z148" s="238">
        <v>1</v>
      </c>
      <c r="AB148" s="238">
        <v>1</v>
      </c>
      <c r="AC148" s="238">
        <v>98</v>
      </c>
      <c r="AD148" s="238" t="s">
        <v>357</v>
      </c>
      <c r="AF148" s="238" t="s">
        <v>358</v>
      </c>
      <c r="AG148" s="238">
        <v>5</v>
      </c>
      <c r="AH148" s="238">
        <v>2</v>
      </c>
      <c r="AI148" s="238">
        <v>2</v>
      </c>
      <c r="AJ148" s="238">
        <v>3</v>
      </c>
      <c r="AK148" s="238">
        <v>28</v>
      </c>
      <c r="AL148" s="238">
        <v>88</v>
      </c>
      <c r="AM148" s="238" t="s">
        <v>354</v>
      </c>
      <c r="AN148" s="238">
        <v>5</v>
      </c>
      <c r="AO148" s="238">
        <v>70</v>
      </c>
      <c r="AS148" s="238">
        <v>15</v>
      </c>
      <c r="AT148" s="238">
        <v>9</v>
      </c>
      <c r="AU148" s="238">
        <v>65</v>
      </c>
      <c r="AV148" s="238">
        <v>11</v>
      </c>
      <c r="AW148" s="238">
        <v>21</v>
      </c>
      <c r="AX148" s="238">
        <v>2</v>
      </c>
      <c r="AY148" s="238">
        <v>4</v>
      </c>
      <c r="AZ148" s="238">
        <v>3</v>
      </c>
      <c r="BA148" s="238">
        <v>21</v>
      </c>
      <c r="BB148" s="238">
        <v>56</v>
      </c>
      <c r="BC148" s="238" t="s">
        <v>354</v>
      </c>
      <c r="BD148" s="238">
        <v>5</v>
      </c>
      <c r="BE148" s="238">
        <v>1</v>
      </c>
      <c r="BI148" s="238">
        <v>15</v>
      </c>
      <c r="BJ148" s="238">
        <v>9</v>
      </c>
      <c r="BK148" s="238">
        <v>65</v>
      </c>
      <c r="BL148" s="238">
        <v>11</v>
      </c>
      <c r="BM148" s="238">
        <v>21</v>
      </c>
      <c r="CT148" s="238">
        <v>453005.68114469701</v>
      </c>
      <c r="CU148" s="238">
        <v>4962903.9962746603</v>
      </c>
      <c r="CV148" s="238">
        <v>44.817994140000003</v>
      </c>
      <c r="CW148" s="238">
        <v>-93.594380029999996</v>
      </c>
      <c r="CX148" s="238" t="s">
        <v>359</v>
      </c>
      <c r="CY148" s="238" t="s">
        <v>2143</v>
      </c>
    </row>
    <row r="149" spans="1:103" x14ac:dyDescent="0.25">
      <c r="A149" s="238">
        <v>587170</v>
      </c>
      <c r="B149" s="238">
        <v>2</v>
      </c>
      <c r="C149" s="238">
        <v>212</v>
      </c>
      <c r="D149" s="238">
        <v>149.46199999999999</v>
      </c>
      <c r="E149" s="238">
        <v>10</v>
      </c>
      <c r="F149" s="238" t="s">
        <v>1957</v>
      </c>
      <c r="H149" s="238" t="s">
        <v>354</v>
      </c>
      <c r="I149" s="238">
        <v>25</v>
      </c>
      <c r="K149" s="238">
        <v>18504437</v>
      </c>
      <c r="M149" s="238">
        <v>4</v>
      </c>
      <c r="N149" s="238">
        <v>2</v>
      </c>
      <c r="O149" s="238">
        <v>2018</v>
      </c>
      <c r="P149" s="238" t="s">
        <v>361</v>
      </c>
      <c r="Q149" s="238">
        <v>14</v>
      </c>
      <c r="R149" s="238" t="s">
        <v>369</v>
      </c>
      <c r="S149" s="238">
        <v>5</v>
      </c>
      <c r="T149" s="238">
        <v>0</v>
      </c>
      <c r="U149" s="238">
        <v>2</v>
      </c>
      <c r="V149" s="238">
        <v>10</v>
      </c>
      <c r="W149" s="238">
        <v>10</v>
      </c>
      <c r="X149" s="238">
        <v>2</v>
      </c>
      <c r="Y149" s="238">
        <v>1</v>
      </c>
      <c r="Z149" s="238">
        <v>4</v>
      </c>
      <c r="AB149" s="238">
        <v>2</v>
      </c>
      <c r="AC149" s="238">
        <v>98</v>
      </c>
      <c r="AD149" s="238" t="s">
        <v>357</v>
      </c>
      <c r="AF149" s="238" t="s">
        <v>405</v>
      </c>
      <c r="AG149" s="238">
        <v>5</v>
      </c>
      <c r="AH149" s="238">
        <v>2</v>
      </c>
      <c r="AI149" s="238">
        <v>3</v>
      </c>
      <c r="AJ149" s="238">
        <v>3</v>
      </c>
      <c r="AK149" s="238">
        <v>21</v>
      </c>
      <c r="AL149" s="238">
        <v>40</v>
      </c>
      <c r="AM149" s="238" t="s">
        <v>354</v>
      </c>
      <c r="AN149" s="238">
        <v>5</v>
      </c>
      <c r="AO149" s="238">
        <v>68</v>
      </c>
      <c r="AP149" s="238">
        <v>72</v>
      </c>
      <c r="AS149" s="238">
        <v>15</v>
      </c>
      <c r="AT149" s="238">
        <v>9</v>
      </c>
      <c r="AU149" s="238">
        <v>65</v>
      </c>
      <c r="AV149" s="238">
        <v>13</v>
      </c>
      <c r="AW149" s="238">
        <v>21</v>
      </c>
      <c r="AX149" s="238">
        <v>2</v>
      </c>
      <c r="AY149" s="238">
        <v>4</v>
      </c>
      <c r="AZ149" s="238">
        <v>3</v>
      </c>
      <c r="BA149" s="238">
        <v>26</v>
      </c>
      <c r="BB149" s="238">
        <v>28</v>
      </c>
      <c r="BC149" s="238" t="s">
        <v>354</v>
      </c>
      <c r="BD149" s="238">
        <v>5</v>
      </c>
      <c r="BE149" s="238">
        <v>1</v>
      </c>
      <c r="BI149" s="238">
        <v>15</v>
      </c>
      <c r="BJ149" s="238">
        <v>9</v>
      </c>
      <c r="BK149" s="238">
        <v>65</v>
      </c>
      <c r="BL149" s="238">
        <v>13</v>
      </c>
      <c r="BM149" s="238">
        <v>21</v>
      </c>
      <c r="CT149" s="238">
        <v>453018.38117009599</v>
      </c>
      <c r="CU149" s="238">
        <v>4962942.0963508599</v>
      </c>
      <c r="CV149" s="238">
        <v>44.818337939999999</v>
      </c>
      <c r="CW149" s="238">
        <v>-93.594222930000001</v>
      </c>
      <c r="CX149" s="238" t="s">
        <v>359</v>
      </c>
      <c r="CY149" s="238" t="s">
        <v>2144</v>
      </c>
    </row>
    <row r="150" spans="1:103" x14ac:dyDescent="0.25">
      <c r="A150" s="238">
        <v>680616</v>
      </c>
      <c r="B150" s="238">
        <v>2</v>
      </c>
      <c r="C150" s="238">
        <v>212</v>
      </c>
      <c r="D150" s="238">
        <v>149.46299999999999</v>
      </c>
      <c r="E150" s="238">
        <v>10</v>
      </c>
      <c r="F150" s="238" t="s">
        <v>1957</v>
      </c>
      <c r="H150" s="238" t="s">
        <v>354</v>
      </c>
      <c r="I150" s="238">
        <v>25</v>
      </c>
      <c r="K150" s="238">
        <v>19501378</v>
      </c>
      <c r="M150" s="238">
        <v>1</v>
      </c>
      <c r="N150" s="238">
        <v>29</v>
      </c>
      <c r="O150" s="238">
        <v>2019</v>
      </c>
      <c r="P150" s="238" t="s">
        <v>368</v>
      </c>
      <c r="Q150" s="238">
        <v>7</v>
      </c>
      <c r="R150" s="238" t="s">
        <v>369</v>
      </c>
      <c r="S150" s="238">
        <v>5</v>
      </c>
      <c r="T150" s="238">
        <v>0</v>
      </c>
      <c r="U150" s="238">
        <v>1</v>
      </c>
      <c r="W150" s="238">
        <v>55</v>
      </c>
      <c r="X150" s="238">
        <v>2</v>
      </c>
      <c r="Y150" s="238">
        <v>1</v>
      </c>
      <c r="Z150" s="238">
        <v>1</v>
      </c>
      <c r="AB150" s="238">
        <v>5</v>
      </c>
      <c r="AC150" s="238">
        <v>98</v>
      </c>
      <c r="AD150" s="238" t="s">
        <v>357</v>
      </c>
      <c r="AF150" s="238" t="s">
        <v>405</v>
      </c>
      <c r="AG150" s="238">
        <v>3</v>
      </c>
      <c r="AH150" s="238">
        <v>2</v>
      </c>
      <c r="AI150" s="238">
        <v>2</v>
      </c>
      <c r="AJ150" s="238">
        <v>3</v>
      </c>
      <c r="AK150" s="238">
        <v>21</v>
      </c>
      <c r="AL150" s="238">
        <v>39</v>
      </c>
      <c r="AM150" s="238" t="s">
        <v>363</v>
      </c>
      <c r="AN150" s="238">
        <v>5</v>
      </c>
      <c r="AO150" s="238">
        <v>90</v>
      </c>
      <c r="AS150" s="238">
        <v>15</v>
      </c>
      <c r="AT150" s="238">
        <v>9</v>
      </c>
      <c r="AU150" s="238">
        <v>65</v>
      </c>
      <c r="AV150" s="238">
        <v>11</v>
      </c>
      <c r="AW150" s="238">
        <v>21</v>
      </c>
      <c r="CT150" s="238">
        <v>453035.31453729601</v>
      </c>
      <c r="CU150" s="238">
        <v>4962950.5630344599</v>
      </c>
      <c r="CV150" s="238">
        <v>44.818415270000003</v>
      </c>
      <c r="CW150" s="238">
        <v>-93.594009549999996</v>
      </c>
      <c r="CX150" s="238" t="s">
        <v>359</v>
      </c>
      <c r="CY150" s="238" t="s">
        <v>2145</v>
      </c>
    </row>
    <row r="151" spans="1:103" x14ac:dyDescent="0.25">
      <c r="A151" s="238">
        <v>693855</v>
      </c>
      <c r="B151" s="238">
        <v>2</v>
      </c>
      <c r="C151" s="238">
        <v>212</v>
      </c>
      <c r="D151" s="238">
        <v>149.476</v>
      </c>
      <c r="E151" s="238">
        <v>10</v>
      </c>
      <c r="F151" s="238" t="s">
        <v>1957</v>
      </c>
      <c r="H151" s="238" t="s">
        <v>354</v>
      </c>
      <c r="I151" s="238">
        <v>25</v>
      </c>
      <c r="K151" s="238">
        <v>19503529</v>
      </c>
      <c r="M151" s="238">
        <v>3</v>
      </c>
      <c r="N151" s="238">
        <v>2</v>
      </c>
      <c r="O151" s="238">
        <v>2019</v>
      </c>
      <c r="P151" s="238" t="s">
        <v>364</v>
      </c>
      <c r="Q151" s="238">
        <v>9</v>
      </c>
      <c r="R151" s="238" t="s">
        <v>369</v>
      </c>
      <c r="S151" s="238">
        <v>5</v>
      </c>
      <c r="T151" s="238">
        <v>0</v>
      </c>
      <c r="U151" s="238">
        <v>2</v>
      </c>
      <c r="V151" s="238">
        <v>10</v>
      </c>
      <c r="W151" s="238">
        <v>10</v>
      </c>
      <c r="X151" s="238">
        <v>2</v>
      </c>
      <c r="Y151" s="238">
        <v>1</v>
      </c>
      <c r="Z151" s="238">
        <v>1</v>
      </c>
      <c r="AB151" s="238">
        <v>5</v>
      </c>
      <c r="AC151" s="238">
        <v>98</v>
      </c>
      <c r="AD151" s="238" t="s">
        <v>357</v>
      </c>
      <c r="AF151" s="238" t="s">
        <v>405</v>
      </c>
      <c r="AG151" s="238">
        <v>5</v>
      </c>
      <c r="AH151" s="238">
        <v>2</v>
      </c>
      <c r="AI151" s="238">
        <v>4</v>
      </c>
      <c r="AJ151" s="238">
        <v>3</v>
      </c>
      <c r="AK151" s="238">
        <v>21</v>
      </c>
      <c r="AL151" s="238">
        <v>33</v>
      </c>
      <c r="AM151" s="238" t="s">
        <v>363</v>
      </c>
      <c r="AN151" s="238">
        <v>5</v>
      </c>
      <c r="AO151" s="238">
        <v>75</v>
      </c>
      <c r="AS151" s="238">
        <v>15</v>
      </c>
      <c r="AT151" s="238">
        <v>9</v>
      </c>
      <c r="AU151" s="238">
        <v>65</v>
      </c>
      <c r="AV151" s="238">
        <v>11</v>
      </c>
      <c r="AW151" s="238">
        <v>21</v>
      </c>
      <c r="AX151" s="238">
        <v>2</v>
      </c>
      <c r="AY151" s="238">
        <v>4</v>
      </c>
      <c r="AZ151" s="238">
        <v>3</v>
      </c>
      <c r="BA151" s="238">
        <v>34</v>
      </c>
      <c r="BB151" s="238">
        <v>23</v>
      </c>
      <c r="BC151" s="238" t="s">
        <v>354</v>
      </c>
      <c r="BD151" s="238">
        <v>5</v>
      </c>
      <c r="BE151" s="238">
        <v>1</v>
      </c>
      <c r="BI151" s="238">
        <v>15</v>
      </c>
      <c r="BJ151" s="238">
        <v>9</v>
      </c>
      <c r="BK151" s="238">
        <v>65</v>
      </c>
      <c r="BL151" s="238">
        <v>11</v>
      </c>
      <c r="BM151" s="238">
        <v>21</v>
      </c>
      <c r="CT151" s="238">
        <v>453056.48124629603</v>
      </c>
      <c r="CU151" s="238">
        <v>4962954.79637626</v>
      </c>
      <c r="CV151" s="238">
        <v>44.818454770000002</v>
      </c>
      <c r="CW151" s="238">
        <v>-93.593742239999997</v>
      </c>
      <c r="CX151" s="238" t="s">
        <v>359</v>
      </c>
      <c r="CY151" s="238" t="s">
        <v>2146</v>
      </c>
    </row>
    <row r="152" spans="1:103" x14ac:dyDescent="0.25">
      <c r="A152" s="238">
        <v>409545</v>
      </c>
      <c r="B152" s="238">
        <v>2</v>
      </c>
      <c r="C152" s="238">
        <v>212</v>
      </c>
      <c r="D152" s="238">
        <v>149.50399999999999</v>
      </c>
      <c r="E152" s="238">
        <v>10</v>
      </c>
      <c r="F152" s="238" t="s">
        <v>1957</v>
      </c>
      <c r="H152" s="238" t="s">
        <v>354</v>
      </c>
      <c r="I152" s="238">
        <v>25</v>
      </c>
      <c r="K152" s="238">
        <v>16514721</v>
      </c>
      <c r="M152" s="238">
        <v>12</v>
      </c>
      <c r="N152" s="238">
        <v>17</v>
      </c>
      <c r="O152" s="238">
        <v>2016</v>
      </c>
      <c r="P152" s="238" t="s">
        <v>364</v>
      </c>
      <c r="Q152" s="238">
        <v>16</v>
      </c>
      <c r="R152" s="238" t="s">
        <v>369</v>
      </c>
      <c r="S152" s="238">
        <v>5</v>
      </c>
      <c r="T152" s="238">
        <v>0</v>
      </c>
      <c r="U152" s="238">
        <v>2</v>
      </c>
      <c r="V152" s="238">
        <v>12</v>
      </c>
      <c r="W152" s="238">
        <v>10</v>
      </c>
      <c r="X152" s="238">
        <v>2</v>
      </c>
      <c r="Y152" s="238">
        <v>3</v>
      </c>
      <c r="Z152" s="238">
        <v>4</v>
      </c>
      <c r="AB152" s="238">
        <v>5</v>
      </c>
      <c r="AC152" s="238">
        <v>98</v>
      </c>
      <c r="AD152" s="238" t="s">
        <v>357</v>
      </c>
      <c r="AF152" s="238" t="s">
        <v>405</v>
      </c>
      <c r="AG152" s="238">
        <v>7</v>
      </c>
      <c r="AH152" s="238">
        <v>2</v>
      </c>
      <c r="AI152" s="238">
        <v>2</v>
      </c>
      <c r="AJ152" s="238">
        <v>3</v>
      </c>
      <c r="AK152" s="238">
        <v>21</v>
      </c>
      <c r="AL152" s="238">
        <v>20</v>
      </c>
      <c r="AM152" s="238" t="s">
        <v>363</v>
      </c>
      <c r="AN152" s="238">
        <v>5</v>
      </c>
      <c r="AO152" s="238">
        <v>90</v>
      </c>
      <c r="AS152" s="238">
        <v>14</v>
      </c>
      <c r="AT152" s="238">
        <v>9</v>
      </c>
      <c r="AU152" s="238">
        <v>65</v>
      </c>
      <c r="AV152" s="238">
        <v>11</v>
      </c>
      <c r="AW152" s="238">
        <v>21</v>
      </c>
      <c r="AX152" s="238">
        <v>2</v>
      </c>
      <c r="AY152" s="238">
        <v>4</v>
      </c>
      <c r="AZ152" s="238">
        <v>3</v>
      </c>
      <c r="BA152" s="238">
        <v>26</v>
      </c>
      <c r="BB152" s="238">
        <v>45</v>
      </c>
      <c r="BC152" s="238" t="s">
        <v>354</v>
      </c>
      <c r="BD152" s="238">
        <v>5</v>
      </c>
      <c r="BE152" s="238">
        <v>1</v>
      </c>
      <c r="BI152" s="238">
        <v>14</v>
      </c>
      <c r="BJ152" s="238">
        <v>9</v>
      </c>
      <c r="BK152" s="238">
        <v>65</v>
      </c>
      <c r="BL152" s="238">
        <v>11</v>
      </c>
      <c r="BM152" s="238">
        <v>21</v>
      </c>
      <c r="CT152" s="238">
        <v>453064.94792989601</v>
      </c>
      <c r="CU152" s="238">
        <v>4962954.79637626</v>
      </c>
      <c r="CV152" s="238">
        <v>44.818455319999998</v>
      </c>
      <c r="CW152" s="238">
        <v>-93.593635160000005</v>
      </c>
      <c r="CX152" s="238" t="s">
        <v>359</v>
      </c>
      <c r="CY152" s="238" t="s">
        <v>2147</v>
      </c>
    </row>
    <row r="153" spans="1:103" x14ac:dyDescent="0.25">
      <c r="A153" s="238">
        <v>11017716</v>
      </c>
      <c r="B153" s="238">
        <v>2</v>
      </c>
      <c r="C153" s="238">
        <v>212</v>
      </c>
      <c r="D153" s="238">
        <v>149.50899999999999</v>
      </c>
      <c r="E153" s="238">
        <v>10</v>
      </c>
      <c r="F153" s="238" t="s">
        <v>1957</v>
      </c>
      <c r="H153" s="238" t="s">
        <v>354</v>
      </c>
      <c r="I153" s="238">
        <v>25</v>
      </c>
      <c r="K153" s="238">
        <v>15001431</v>
      </c>
      <c r="L153" s="238">
        <v>150510087</v>
      </c>
      <c r="M153" s="238">
        <v>2</v>
      </c>
      <c r="N153" s="238">
        <v>20</v>
      </c>
      <c r="O153" s="238">
        <v>2015</v>
      </c>
      <c r="P153" s="238" t="s">
        <v>362</v>
      </c>
      <c r="Q153" s="238">
        <v>10</v>
      </c>
      <c r="S153" s="238">
        <v>3</v>
      </c>
      <c r="T153" s="238">
        <v>0</v>
      </c>
      <c r="U153" s="238">
        <v>2</v>
      </c>
      <c r="V153" s="238">
        <v>10</v>
      </c>
      <c r="W153" s="238">
        <v>10</v>
      </c>
      <c r="X153" s="238">
        <v>25</v>
      </c>
      <c r="Y153" s="238">
        <v>1</v>
      </c>
      <c r="Z153" s="238">
        <v>2</v>
      </c>
      <c r="AA153" s="238">
        <v>99</v>
      </c>
      <c r="AB153" s="238">
        <v>4</v>
      </c>
      <c r="AC153" s="238">
        <v>98</v>
      </c>
      <c r="AD153" s="238" t="s">
        <v>2027</v>
      </c>
      <c r="AE153" s="238" t="s">
        <v>2111</v>
      </c>
      <c r="AF153" s="238" t="s">
        <v>358</v>
      </c>
      <c r="AG153" s="238">
        <v>5</v>
      </c>
      <c r="AH153" s="238">
        <v>2</v>
      </c>
      <c r="AI153" s="238">
        <v>4</v>
      </c>
      <c r="AJ153" s="238">
        <v>3</v>
      </c>
      <c r="AK153" s="238">
        <v>10</v>
      </c>
      <c r="AL153" s="238">
        <v>49</v>
      </c>
      <c r="AM153" s="238" t="s">
        <v>363</v>
      </c>
      <c r="AN153" s="238">
        <v>5</v>
      </c>
      <c r="AS153" s="238">
        <v>2</v>
      </c>
      <c r="AU153" s="238">
        <v>55</v>
      </c>
      <c r="AV153" s="238">
        <v>10</v>
      </c>
      <c r="AW153" s="238">
        <v>20</v>
      </c>
      <c r="AX153" s="238">
        <v>2</v>
      </c>
      <c r="AY153" s="238">
        <v>2</v>
      </c>
      <c r="AZ153" s="238">
        <v>3</v>
      </c>
      <c r="BA153" s="238">
        <v>21</v>
      </c>
      <c r="BB153" s="238">
        <v>53</v>
      </c>
      <c r="BC153" s="238" t="s">
        <v>363</v>
      </c>
      <c r="BD153" s="238">
        <v>5</v>
      </c>
      <c r="BE153" s="238">
        <v>1</v>
      </c>
      <c r="BF153" s="238">
        <v>1</v>
      </c>
      <c r="BI153" s="238">
        <v>2</v>
      </c>
      <c r="BK153" s="238">
        <v>55</v>
      </c>
      <c r="BL153" s="238">
        <v>10</v>
      </c>
      <c r="BM153" s="238">
        <v>20</v>
      </c>
      <c r="CT153" s="238">
        <v>453100</v>
      </c>
      <c r="CU153" s="238">
        <v>4962952</v>
      </c>
      <c r="CV153" s="238">
        <v>44.818428300000001</v>
      </c>
      <c r="CW153" s="238">
        <v>-93.593196800000001</v>
      </c>
      <c r="CX153" s="238" t="s">
        <v>359</v>
      </c>
      <c r="CY153" s="238" t="s">
        <v>2148</v>
      </c>
    </row>
    <row r="154" spans="1:103" x14ac:dyDescent="0.25">
      <c r="A154" s="238">
        <v>405270</v>
      </c>
      <c r="B154" s="238">
        <v>2</v>
      </c>
      <c r="C154" s="238">
        <v>212</v>
      </c>
      <c r="D154" s="238">
        <v>149.53200000000001</v>
      </c>
      <c r="E154" s="238">
        <v>10</v>
      </c>
      <c r="F154" s="238" t="s">
        <v>1957</v>
      </c>
      <c r="H154" s="238" t="s">
        <v>354</v>
      </c>
      <c r="I154" s="238">
        <v>25</v>
      </c>
      <c r="K154" s="238">
        <v>16012192</v>
      </c>
      <c r="M154" s="238">
        <v>12</v>
      </c>
      <c r="N154" s="238">
        <v>17</v>
      </c>
      <c r="O154" s="238">
        <v>2016</v>
      </c>
      <c r="P154" s="238" t="s">
        <v>364</v>
      </c>
      <c r="Q154" s="238">
        <v>13</v>
      </c>
      <c r="R154" s="238" t="s">
        <v>369</v>
      </c>
      <c r="S154" s="238">
        <v>5</v>
      </c>
      <c r="T154" s="238">
        <v>0</v>
      </c>
      <c r="U154" s="238">
        <v>2</v>
      </c>
      <c r="V154" s="238">
        <v>5</v>
      </c>
      <c r="W154" s="238">
        <v>10</v>
      </c>
      <c r="X154" s="238">
        <v>2</v>
      </c>
      <c r="Y154" s="238">
        <v>1</v>
      </c>
      <c r="Z154" s="238">
        <v>2</v>
      </c>
      <c r="AB154" s="238">
        <v>5</v>
      </c>
      <c r="AC154" s="238">
        <v>98</v>
      </c>
      <c r="AD154" s="238" t="s">
        <v>357</v>
      </c>
      <c r="AF154" s="238" t="s">
        <v>405</v>
      </c>
      <c r="AG154" s="238">
        <v>10</v>
      </c>
      <c r="AH154" s="238">
        <v>2</v>
      </c>
      <c r="AI154" s="238">
        <v>4</v>
      </c>
      <c r="AJ154" s="238">
        <v>3</v>
      </c>
      <c r="AK154" s="238">
        <v>21</v>
      </c>
      <c r="AL154" s="238">
        <v>46</v>
      </c>
      <c r="AM154" s="238" t="s">
        <v>354</v>
      </c>
      <c r="AN154" s="238">
        <v>5</v>
      </c>
      <c r="AO154" s="238">
        <v>1</v>
      </c>
      <c r="AS154" s="238">
        <v>15</v>
      </c>
      <c r="AT154" s="238">
        <v>9</v>
      </c>
      <c r="AU154" s="238">
        <v>65</v>
      </c>
      <c r="AV154" s="238">
        <v>11</v>
      </c>
      <c r="AW154" s="238">
        <v>21</v>
      </c>
      <c r="AX154" s="238">
        <v>2</v>
      </c>
      <c r="AY154" s="238">
        <v>4</v>
      </c>
      <c r="AZ154" s="238">
        <v>3</v>
      </c>
      <c r="BA154" s="238">
        <v>21</v>
      </c>
      <c r="BB154" s="238">
        <v>17</v>
      </c>
      <c r="BC154" s="238" t="s">
        <v>354</v>
      </c>
      <c r="BD154" s="238">
        <v>5</v>
      </c>
      <c r="BE154" s="238">
        <v>1</v>
      </c>
      <c r="BI154" s="238">
        <v>15</v>
      </c>
      <c r="BJ154" s="238">
        <v>9</v>
      </c>
      <c r="BK154" s="238">
        <v>65</v>
      </c>
      <c r="BL154" s="238">
        <v>11</v>
      </c>
      <c r="BM154" s="238">
        <v>21</v>
      </c>
      <c r="CT154" s="238">
        <v>453104.578698205</v>
      </c>
      <c r="CU154" s="238">
        <v>4962979.3876223397</v>
      </c>
      <c r="CV154" s="238">
        <v>44.818679289999999</v>
      </c>
      <c r="CW154" s="238">
        <v>-93.593136209999997</v>
      </c>
      <c r="CX154" s="238" t="s">
        <v>359</v>
      </c>
      <c r="CY154" s="238" t="s">
        <v>2149</v>
      </c>
    </row>
    <row r="155" spans="1:103" x14ac:dyDescent="0.25">
      <c r="A155" s="238">
        <v>781253</v>
      </c>
      <c r="B155" s="238">
        <v>2</v>
      </c>
      <c r="C155" s="238">
        <v>212</v>
      </c>
      <c r="D155" s="238">
        <v>149.53800000000001</v>
      </c>
      <c r="E155" s="238">
        <v>10</v>
      </c>
      <c r="F155" s="238" t="s">
        <v>1957</v>
      </c>
      <c r="H155" s="238" t="s">
        <v>354</v>
      </c>
      <c r="I155" s="238">
        <v>25</v>
      </c>
      <c r="K155" s="238">
        <v>20500764</v>
      </c>
      <c r="L155" s="238">
        <v>200180519</v>
      </c>
      <c r="M155" s="238">
        <v>1</v>
      </c>
      <c r="N155" s="238">
        <v>18</v>
      </c>
      <c r="O155" s="238">
        <v>2020</v>
      </c>
      <c r="P155" s="238" t="s">
        <v>364</v>
      </c>
      <c r="Q155" s="238">
        <v>17</v>
      </c>
      <c r="R155" s="238" t="s">
        <v>356</v>
      </c>
      <c r="S155" s="238">
        <v>5</v>
      </c>
      <c r="T155" s="238">
        <v>0</v>
      </c>
      <c r="U155" s="238">
        <v>1</v>
      </c>
      <c r="W155" s="238">
        <v>55</v>
      </c>
      <c r="X155" s="238">
        <v>2</v>
      </c>
      <c r="Y155" s="238">
        <v>6</v>
      </c>
      <c r="Z155" s="238">
        <v>4</v>
      </c>
      <c r="AB155" s="238">
        <v>5</v>
      </c>
      <c r="AC155" s="238">
        <v>98</v>
      </c>
      <c r="AD155" s="238" t="s">
        <v>357</v>
      </c>
      <c r="AF155" s="238" t="s">
        <v>405</v>
      </c>
      <c r="AG155" s="238">
        <v>3</v>
      </c>
      <c r="AH155" s="238">
        <v>2</v>
      </c>
      <c r="AI155" s="238">
        <v>2</v>
      </c>
      <c r="AJ155" s="238">
        <v>4</v>
      </c>
      <c r="AK155" s="238">
        <v>21</v>
      </c>
      <c r="AL155" s="238">
        <v>62</v>
      </c>
      <c r="AM155" s="238" t="s">
        <v>354</v>
      </c>
      <c r="AN155" s="238">
        <v>5</v>
      </c>
      <c r="AO155" s="238">
        <v>1</v>
      </c>
      <c r="AS155" s="238">
        <v>15</v>
      </c>
      <c r="AT155" s="238">
        <v>9</v>
      </c>
      <c r="AU155" s="238">
        <v>65</v>
      </c>
      <c r="AV155" s="238">
        <v>11</v>
      </c>
      <c r="AW155" s="238">
        <v>21</v>
      </c>
      <c r="CT155" s="238">
        <v>453141.14808229601</v>
      </c>
      <c r="CU155" s="238">
        <v>4963009.8298196597</v>
      </c>
      <c r="CV155" s="238">
        <v>44.818955719999998</v>
      </c>
      <c r="CW155" s="238">
        <v>-93.592676510000004</v>
      </c>
      <c r="CX155" s="238" t="s">
        <v>359</v>
      </c>
      <c r="CY155" s="238" t="s">
        <v>2150</v>
      </c>
    </row>
    <row r="156" spans="1:103" x14ac:dyDescent="0.25">
      <c r="A156" s="238">
        <v>698625</v>
      </c>
      <c r="B156" s="238">
        <v>2</v>
      </c>
      <c r="C156" s="238">
        <v>212</v>
      </c>
      <c r="D156" s="238">
        <v>149.53899999999999</v>
      </c>
      <c r="E156" s="238">
        <v>10</v>
      </c>
      <c r="F156" s="238" t="s">
        <v>1957</v>
      </c>
      <c r="H156" s="238" t="s">
        <v>354</v>
      </c>
      <c r="I156" s="238">
        <v>25</v>
      </c>
      <c r="K156" s="238">
        <v>19503764</v>
      </c>
      <c r="M156" s="238">
        <v>3</v>
      </c>
      <c r="N156" s="238">
        <v>7</v>
      </c>
      <c r="O156" s="238">
        <v>2019</v>
      </c>
      <c r="P156" s="238" t="s">
        <v>384</v>
      </c>
      <c r="Q156" s="238">
        <v>22</v>
      </c>
      <c r="R156" s="238" t="s">
        <v>369</v>
      </c>
      <c r="S156" s="238">
        <v>4</v>
      </c>
      <c r="T156" s="238">
        <v>0</v>
      </c>
      <c r="U156" s="238">
        <v>1</v>
      </c>
      <c r="W156" s="238">
        <v>83</v>
      </c>
      <c r="X156" s="238">
        <v>2</v>
      </c>
      <c r="Y156" s="238">
        <v>4</v>
      </c>
      <c r="Z156" s="238">
        <v>1</v>
      </c>
      <c r="AB156" s="238">
        <v>1</v>
      </c>
      <c r="AC156" s="238">
        <v>98</v>
      </c>
      <c r="AD156" s="238" t="s">
        <v>357</v>
      </c>
      <c r="AF156" s="238" t="s">
        <v>358</v>
      </c>
      <c r="AG156" s="238">
        <v>3</v>
      </c>
      <c r="AH156" s="238">
        <v>2</v>
      </c>
      <c r="AI156" s="238">
        <v>2</v>
      </c>
      <c r="AJ156" s="238">
        <v>3</v>
      </c>
      <c r="AK156" s="238">
        <v>21</v>
      </c>
      <c r="AL156" s="238">
        <v>36</v>
      </c>
      <c r="AM156" s="238" t="s">
        <v>363</v>
      </c>
      <c r="AN156" s="238">
        <v>10</v>
      </c>
      <c r="AO156" s="238">
        <v>72</v>
      </c>
      <c r="AS156" s="238">
        <v>15</v>
      </c>
      <c r="AT156" s="238">
        <v>9</v>
      </c>
      <c r="AU156" s="238">
        <v>65</v>
      </c>
      <c r="AV156" s="238">
        <v>13</v>
      </c>
      <c r="AW156" s="238">
        <v>21</v>
      </c>
      <c r="CT156" s="238">
        <v>453145.381424097</v>
      </c>
      <c r="CU156" s="238">
        <v>4962967.4964016601</v>
      </c>
      <c r="CV156" s="238">
        <v>44.818574929999997</v>
      </c>
      <c r="CW156" s="238">
        <v>-93.592619060000004</v>
      </c>
      <c r="CX156" s="238" t="s">
        <v>359</v>
      </c>
      <c r="CY156" s="238" t="s">
        <v>2151</v>
      </c>
    </row>
    <row r="157" spans="1:103" x14ac:dyDescent="0.25">
      <c r="A157" s="238">
        <v>10933676</v>
      </c>
      <c r="B157" s="238">
        <v>2</v>
      </c>
      <c r="C157" s="238">
        <v>212</v>
      </c>
      <c r="D157" s="238">
        <v>149.54400000000001</v>
      </c>
      <c r="E157" s="238">
        <v>10</v>
      </c>
      <c r="F157" s="238" t="s">
        <v>1957</v>
      </c>
      <c r="H157" s="238" t="s">
        <v>354</v>
      </c>
      <c r="I157" s="238">
        <v>25</v>
      </c>
      <c r="K157" s="238">
        <v>14502438</v>
      </c>
      <c r="L157" s="238">
        <v>140560730</v>
      </c>
      <c r="M157" s="238">
        <v>2</v>
      </c>
      <c r="N157" s="238">
        <v>20</v>
      </c>
      <c r="O157" s="238">
        <v>2014</v>
      </c>
      <c r="P157" s="238" t="s">
        <v>384</v>
      </c>
      <c r="Q157" s="238">
        <v>14</v>
      </c>
      <c r="R157" s="238" t="s">
        <v>369</v>
      </c>
      <c r="S157" s="238">
        <v>5</v>
      </c>
      <c r="T157" s="238">
        <v>0</v>
      </c>
      <c r="U157" s="238">
        <v>1</v>
      </c>
      <c r="V157" s="238">
        <v>90</v>
      </c>
      <c r="W157" s="238">
        <v>54</v>
      </c>
      <c r="X157" s="238">
        <v>2</v>
      </c>
      <c r="Y157" s="238">
        <v>1</v>
      </c>
      <c r="Z157" s="238">
        <v>4</v>
      </c>
      <c r="AB157" s="238">
        <v>3</v>
      </c>
      <c r="AC157" s="238">
        <v>98</v>
      </c>
      <c r="AD157" s="238" t="s">
        <v>376</v>
      </c>
      <c r="AE157" s="238" t="s">
        <v>1991</v>
      </c>
      <c r="AF157" s="238" t="s">
        <v>358</v>
      </c>
      <c r="AG157" s="238">
        <v>3</v>
      </c>
      <c r="AH157" s="238">
        <v>2</v>
      </c>
      <c r="AI157" s="238">
        <v>2</v>
      </c>
      <c r="AJ157" s="238">
        <v>3</v>
      </c>
      <c r="AK157" s="238">
        <v>21</v>
      </c>
      <c r="AL157" s="238">
        <v>22</v>
      </c>
      <c r="AM157" s="238" t="s">
        <v>363</v>
      </c>
      <c r="AN157" s="238">
        <v>5</v>
      </c>
      <c r="AO157" s="238">
        <v>3</v>
      </c>
      <c r="AS157" s="238">
        <v>1</v>
      </c>
      <c r="AT157" s="238">
        <v>98</v>
      </c>
      <c r="AU157" s="238">
        <v>65</v>
      </c>
      <c r="AV157" s="238">
        <v>11</v>
      </c>
      <c r="AW157" s="238">
        <v>21</v>
      </c>
      <c r="CT157" s="238">
        <v>453151</v>
      </c>
      <c r="CU157" s="238">
        <v>4962976</v>
      </c>
      <c r="CV157" s="238">
        <v>44.8186502</v>
      </c>
      <c r="CW157" s="238">
        <v>-93.592552600000005</v>
      </c>
      <c r="CX157" s="238" t="s">
        <v>359</v>
      </c>
      <c r="CY157" s="238" t="s">
        <v>2152</v>
      </c>
    </row>
    <row r="158" spans="1:103" x14ac:dyDescent="0.25">
      <c r="A158" s="238">
        <v>680525</v>
      </c>
      <c r="B158" s="238">
        <v>2</v>
      </c>
      <c r="C158" s="238">
        <v>212</v>
      </c>
      <c r="D158" s="238">
        <v>149.58699999999999</v>
      </c>
      <c r="E158" s="238">
        <v>10</v>
      </c>
      <c r="F158" s="238" t="s">
        <v>1957</v>
      </c>
      <c r="H158" s="238" t="s">
        <v>354</v>
      </c>
      <c r="I158" s="238">
        <v>25</v>
      </c>
      <c r="K158" s="238">
        <v>19501377</v>
      </c>
      <c r="M158" s="238">
        <v>1</v>
      </c>
      <c r="N158" s="238">
        <v>29</v>
      </c>
      <c r="O158" s="238">
        <v>2019</v>
      </c>
      <c r="P158" s="238" t="s">
        <v>368</v>
      </c>
      <c r="Q158" s="238">
        <v>8</v>
      </c>
      <c r="R158" s="238" t="s">
        <v>369</v>
      </c>
      <c r="S158" s="238">
        <v>5</v>
      </c>
      <c r="T158" s="238">
        <v>0</v>
      </c>
      <c r="U158" s="238">
        <v>1</v>
      </c>
      <c r="W158" s="238">
        <v>55</v>
      </c>
      <c r="X158" s="238">
        <v>2</v>
      </c>
      <c r="Y158" s="238">
        <v>1</v>
      </c>
      <c r="Z158" s="238">
        <v>1</v>
      </c>
      <c r="AB158" s="238">
        <v>1</v>
      </c>
      <c r="AC158" s="238">
        <v>98</v>
      </c>
      <c r="AD158" s="238" t="s">
        <v>357</v>
      </c>
      <c r="AF158" s="238" t="s">
        <v>358</v>
      </c>
      <c r="AG158" s="238">
        <v>3</v>
      </c>
      <c r="AH158" s="238">
        <v>2</v>
      </c>
      <c r="AI158" s="238">
        <v>3</v>
      </c>
      <c r="AJ158" s="238">
        <v>3</v>
      </c>
      <c r="AK158" s="238">
        <v>21</v>
      </c>
      <c r="AL158" s="238">
        <v>44</v>
      </c>
      <c r="AM158" s="238" t="s">
        <v>354</v>
      </c>
      <c r="AN158" s="238">
        <v>5</v>
      </c>
      <c r="AO158" s="238">
        <v>75</v>
      </c>
      <c r="AS158" s="238">
        <v>15</v>
      </c>
      <c r="AT158" s="238">
        <v>9</v>
      </c>
      <c r="AU158" s="238">
        <v>65</v>
      </c>
      <c r="AV158" s="238">
        <v>11</v>
      </c>
      <c r="AW158" s="238">
        <v>21</v>
      </c>
      <c r="CT158" s="238">
        <v>453213.11489289702</v>
      </c>
      <c r="CU158" s="238">
        <v>4963005.5964778597</v>
      </c>
      <c r="CV158" s="238">
        <v>44.81892234</v>
      </c>
      <c r="CW158" s="238">
        <v>-93.59176592</v>
      </c>
      <c r="CX158" s="238" t="s">
        <v>359</v>
      </c>
      <c r="CY158" s="238" t="s">
        <v>2153</v>
      </c>
    </row>
    <row r="159" spans="1:103" x14ac:dyDescent="0.25">
      <c r="A159" s="238">
        <v>327320</v>
      </c>
      <c r="B159" s="238">
        <v>2</v>
      </c>
      <c r="C159" s="238">
        <v>212</v>
      </c>
      <c r="D159" s="238">
        <v>149.59800000000001</v>
      </c>
      <c r="E159" s="238">
        <v>10</v>
      </c>
      <c r="F159" s="238" t="s">
        <v>1957</v>
      </c>
      <c r="H159" s="238" t="s">
        <v>354</v>
      </c>
      <c r="I159" s="238">
        <v>25</v>
      </c>
      <c r="K159" s="238">
        <v>16501035</v>
      </c>
      <c r="M159" s="238">
        <v>1</v>
      </c>
      <c r="N159" s="238">
        <v>25</v>
      </c>
      <c r="O159" s="238">
        <v>2016</v>
      </c>
      <c r="P159" s="238" t="s">
        <v>361</v>
      </c>
      <c r="Q159" s="238">
        <v>4</v>
      </c>
      <c r="R159" s="238" t="s">
        <v>369</v>
      </c>
      <c r="S159" s="238">
        <v>4</v>
      </c>
      <c r="T159" s="238">
        <v>0</v>
      </c>
      <c r="U159" s="238">
        <v>1</v>
      </c>
      <c r="W159" s="238">
        <v>83</v>
      </c>
      <c r="X159" s="238">
        <v>2</v>
      </c>
      <c r="Y159" s="238">
        <v>4</v>
      </c>
      <c r="Z159" s="238">
        <v>4</v>
      </c>
      <c r="AB159" s="238">
        <v>5</v>
      </c>
      <c r="AC159" s="238">
        <v>98</v>
      </c>
      <c r="AD159" s="238" t="s">
        <v>357</v>
      </c>
      <c r="AF159" s="238" t="s">
        <v>358</v>
      </c>
      <c r="AG159" s="238">
        <v>3</v>
      </c>
      <c r="AH159" s="238">
        <v>2</v>
      </c>
      <c r="AI159" s="238">
        <v>2</v>
      </c>
      <c r="AJ159" s="238">
        <v>3</v>
      </c>
      <c r="AK159" s="238">
        <v>21</v>
      </c>
      <c r="AL159" s="238">
        <v>16</v>
      </c>
      <c r="AM159" s="238" t="s">
        <v>363</v>
      </c>
      <c r="AN159" s="238">
        <v>5</v>
      </c>
      <c r="AO159" s="238">
        <v>70</v>
      </c>
      <c r="AS159" s="238">
        <v>14</v>
      </c>
      <c r="AT159" s="238">
        <v>9</v>
      </c>
      <c r="AU159" s="238">
        <v>65</v>
      </c>
      <c r="AV159" s="238">
        <v>11</v>
      </c>
      <c r="AW159" s="238">
        <v>21</v>
      </c>
      <c r="CT159" s="238">
        <v>453225.81491829699</v>
      </c>
      <c r="CU159" s="238">
        <v>4963014.0631614598</v>
      </c>
      <c r="CV159" s="238">
        <v>44.818999380000001</v>
      </c>
      <c r="CW159" s="238">
        <v>-93.591606080000005</v>
      </c>
      <c r="CX159" s="238" t="s">
        <v>359</v>
      </c>
      <c r="CY159" s="238" t="s">
        <v>2154</v>
      </c>
    </row>
    <row r="160" spans="1:103" x14ac:dyDescent="0.25">
      <c r="A160" s="238">
        <v>331659</v>
      </c>
      <c r="B160" s="238">
        <v>2</v>
      </c>
      <c r="C160" s="238">
        <v>212</v>
      </c>
      <c r="D160" s="238">
        <v>149.60400000000001</v>
      </c>
      <c r="E160" s="238">
        <v>10</v>
      </c>
      <c r="F160" s="238" t="s">
        <v>1957</v>
      </c>
      <c r="H160" s="238" t="s">
        <v>354</v>
      </c>
      <c r="I160" s="238">
        <v>25</v>
      </c>
      <c r="K160" s="238">
        <v>16502076</v>
      </c>
      <c r="M160" s="238">
        <v>2</v>
      </c>
      <c r="N160" s="238">
        <v>20</v>
      </c>
      <c r="O160" s="238">
        <v>2016</v>
      </c>
      <c r="P160" s="238" t="s">
        <v>364</v>
      </c>
      <c r="Q160" s="238">
        <v>23</v>
      </c>
      <c r="R160" s="238" t="s">
        <v>356</v>
      </c>
      <c r="S160" s="238">
        <v>5</v>
      </c>
      <c r="T160" s="238">
        <v>0</v>
      </c>
      <c r="U160" s="238">
        <v>2</v>
      </c>
      <c r="V160" s="238">
        <v>10</v>
      </c>
      <c r="W160" s="238">
        <v>10</v>
      </c>
      <c r="X160" s="238">
        <v>2</v>
      </c>
      <c r="Y160" s="238">
        <v>4</v>
      </c>
      <c r="Z160" s="238">
        <v>1</v>
      </c>
      <c r="AB160" s="238">
        <v>1</v>
      </c>
      <c r="AC160" s="238">
        <v>98</v>
      </c>
      <c r="AD160" s="238" t="s">
        <v>357</v>
      </c>
      <c r="AF160" s="238" t="s">
        <v>405</v>
      </c>
      <c r="AG160" s="238">
        <v>5</v>
      </c>
      <c r="AH160" s="238">
        <v>2</v>
      </c>
      <c r="AI160" s="238">
        <v>2</v>
      </c>
      <c r="AJ160" s="238">
        <v>4</v>
      </c>
      <c r="AK160" s="238">
        <v>21</v>
      </c>
      <c r="AL160" s="238">
        <v>69</v>
      </c>
      <c r="AM160" s="238" t="s">
        <v>354</v>
      </c>
      <c r="AN160" s="238">
        <v>5</v>
      </c>
      <c r="AO160" s="238">
        <v>1</v>
      </c>
      <c r="AS160" s="238">
        <v>15</v>
      </c>
      <c r="AT160" s="238">
        <v>9</v>
      </c>
      <c r="AU160" s="238">
        <v>60</v>
      </c>
      <c r="AV160" s="238">
        <v>11</v>
      </c>
      <c r="AW160" s="238">
        <v>21</v>
      </c>
      <c r="AX160" s="238">
        <v>2</v>
      </c>
      <c r="AY160" s="238">
        <v>2</v>
      </c>
      <c r="AZ160" s="238">
        <v>4</v>
      </c>
      <c r="BA160" s="238">
        <v>21</v>
      </c>
      <c r="BB160" s="238">
        <v>24</v>
      </c>
      <c r="BC160" s="238" t="s">
        <v>363</v>
      </c>
      <c r="BD160" s="238">
        <v>5</v>
      </c>
      <c r="BE160" s="238">
        <v>90</v>
      </c>
      <c r="BI160" s="238">
        <v>15</v>
      </c>
      <c r="BJ160" s="238">
        <v>9</v>
      </c>
      <c r="BK160" s="238">
        <v>60</v>
      </c>
      <c r="BL160" s="238">
        <v>11</v>
      </c>
      <c r="BM160" s="238">
        <v>21</v>
      </c>
      <c r="CT160" s="238">
        <v>453200.41486749699</v>
      </c>
      <c r="CU160" s="238">
        <v>4963047.9298958601</v>
      </c>
      <c r="CV160" s="238">
        <v>44.819302579999999</v>
      </c>
      <c r="CW160" s="238">
        <v>-93.591930439999999</v>
      </c>
      <c r="CX160" s="238" t="s">
        <v>359</v>
      </c>
      <c r="CY160" s="238" t="s">
        <v>2155</v>
      </c>
    </row>
    <row r="161" spans="1:103" x14ac:dyDescent="0.25">
      <c r="A161" s="238">
        <v>413587</v>
      </c>
      <c r="B161" s="238">
        <v>2</v>
      </c>
      <c r="C161" s="238">
        <v>212</v>
      </c>
      <c r="D161" s="238">
        <v>149.642</v>
      </c>
      <c r="E161" s="238">
        <v>10</v>
      </c>
      <c r="F161" s="238" t="s">
        <v>1957</v>
      </c>
      <c r="H161" s="238" t="s">
        <v>354</v>
      </c>
      <c r="I161" s="238">
        <v>25</v>
      </c>
      <c r="K161" s="238">
        <v>17500533</v>
      </c>
      <c r="M161" s="238">
        <v>1</v>
      </c>
      <c r="N161" s="238">
        <v>10</v>
      </c>
      <c r="O161" s="238">
        <v>2017</v>
      </c>
      <c r="P161" s="238" t="s">
        <v>368</v>
      </c>
      <c r="Q161" s="238">
        <v>21</v>
      </c>
      <c r="R161" s="238" t="s">
        <v>356</v>
      </c>
      <c r="S161" s="238">
        <v>5</v>
      </c>
      <c r="T161" s="238">
        <v>0</v>
      </c>
      <c r="U161" s="238">
        <v>2</v>
      </c>
      <c r="V161" s="238">
        <v>10</v>
      </c>
      <c r="W161" s="238">
        <v>10</v>
      </c>
      <c r="X161" s="238">
        <v>2</v>
      </c>
      <c r="Y161" s="238">
        <v>4</v>
      </c>
      <c r="Z161" s="238">
        <v>1</v>
      </c>
      <c r="AB161" s="238">
        <v>5</v>
      </c>
      <c r="AC161" s="238">
        <v>98</v>
      </c>
      <c r="AD161" s="238" t="s">
        <v>357</v>
      </c>
      <c r="AF161" s="238" t="s">
        <v>405</v>
      </c>
      <c r="AG161" s="238">
        <v>5</v>
      </c>
      <c r="AH161" s="238">
        <v>2</v>
      </c>
      <c r="AI161" s="238">
        <v>2</v>
      </c>
      <c r="AJ161" s="238">
        <v>4</v>
      </c>
      <c r="AK161" s="238">
        <v>21</v>
      </c>
      <c r="AL161" s="238">
        <v>25</v>
      </c>
      <c r="AM161" s="238" t="s">
        <v>354</v>
      </c>
      <c r="AN161" s="238">
        <v>10</v>
      </c>
      <c r="AO161" s="238">
        <v>70</v>
      </c>
      <c r="AS161" s="238">
        <v>15</v>
      </c>
      <c r="AT161" s="238">
        <v>9</v>
      </c>
      <c r="AU161" s="238">
        <v>65</v>
      </c>
      <c r="AV161" s="238">
        <v>11</v>
      </c>
      <c r="AW161" s="238">
        <v>21</v>
      </c>
      <c r="AX161" s="238">
        <v>2</v>
      </c>
      <c r="AY161" s="238">
        <v>2</v>
      </c>
      <c r="AZ161" s="238">
        <v>4</v>
      </c>
      <c r="BA161" s="238">
        <v>21</v>
      </c>
      <c r="BB161" s="238">
        <v>44</v>
      </c>
      <c r="BC161" s="238" t="s">
        <v>363</v>
      </c>
      <c r="BD161" s="238">
        <v>5</v>
      </c>
      <c r="BE161" s="238">
        <v>1</v>
      </c>
      <c r="BI161" s="238">
        <v>15</v>
      </c>
      <c r="BJ161" s="238">
        <v>9</v>
      </c>
      <c r="BK161" s="238">
        <v>65</v>
      </c>
      <c r="BL161" s="238">
        <v>11</v>
      </c>
      <c r="BM161" s="238">
        <v>21</v>
      </c>
      <c r="CT161" s="238">
        <v>453259.68165269698</v>
      </c>
      <c r="CU161" s="238">
        <v>4963064.8632630603</v>
      </c>
      <c r="CV161" s="238">
        <v>44.81945889</v>
      </c>
      <c r="CW161" s="238">
        <v>-93.591182419999996</v>
      </c>
      <c r="CX161" s="238" t="s">
        <v>359</v>
      </c>
      <c r="CY161" s="238" t="s">
        <v>2156</v>
      </c>
    </row>
    <row r="162" spans="1:103" x14ac:dyDescent="0.25">
      <c r="A162" s="238">
        <v>627141</v>
      </c>
      <c r="B162" s="238">
        <v>2</v>
      </c>
      <c r="C162" s="238">
        <v>212</v>
      </c>
      <c r="D162" s="238">
        <v>149.71299999999999</v>
      </c>
      <c r="E162" s="238">
        <v>10</v>
      </c>
      <c r="F162" s="238" t="s">
        <v>1957</v>
      </c>
      <c r="H162" s="238" t="s">
        <v>354</v>
      </c>
      <c r="I162" s="238">
        <v>25</v>
      </c>
      <c r="K162" s="238">
        <v>18509659</v>
      </c>
      <c r="M162" s="238">
        <v>8</v>
      </c>
      <c r="N162" s="238">
        <v>12</v>
      </c>
      <c r="O162" s="238">
        <v>2018</v>
      </c>
      <c r="P162" s="238" t="s">
        <v>366</v>
      </c>
      <c r="Q162" s="238">
        <v>7</v>
      </c>
      <c r="R162" s="238" t="s">
        <v>356</v>
      </c>
      <c r="S162" s="238">
        <v>4</v>
      </c>
      <c r="T162" s="238">
        <v>0</v>
      </c>
      <c r="U162" s="238">
        <v>1</v>
      </c>
      <c r="W162" s="238">
        <v>62</v>
      </c>
      <c r="X162" s="238">
        <v>2</v>
      </c>
      <c r="Y162" s="238">
        <v>1</v>
      </c>
      <c r="Z162" s="238">
        <v>1</v>
      </c>
      <c r="AB162" s="238">
        <v>1</v>
      </c>
      <c r="AC162" s="238">
        <v>98</v>
      </c>
      <c r="AD162" s="238" t="s">
        <v>357</v>
      </c>
      <c r="AF162" s="238" t="s">
        <v>405</v>
      </c>
      <c r="AG162" s="238">
        <v>3</v>
      </c>
      <c r="AH162" s="238">
        <v>2</v>
      </c>
      <c r="AI162" s="238">
        <v>2</v>
      </c>
      <c r="AJ162" s="238">
        <v>4</v>
      </c>
      <c r="AK162" s="238">
        <v>21</v>
      </c>
      <c r="AL162" s="238">
        <v>29</v>
      </c>
      <c r="AM162" s="238" t="s">
        <v>354</v>
      </c>
      <c r="AN162" s="238">
        <v>9</v>
      </c>
      <c r="AO162" s="238">
        <v>68</v>
      </c>
      <c r="AP162" s="238">
        <v>70</v>
      </c>
      <c r="AS162" s="238">
        <v>15</v>
      </c>
      <c r="AT162" s="238">
        <v>9</v>
      </c>
      <c r="AU162" s="238">
        <v>65</v>
      </c>
      <c r="AV162" s="238">
        <v>13</v>
      </c>
      <c r="AW162" s="238">
        <v>21</v>
      </c>
      <c r="CT162" s="238">
        <v>453390.91524849698</v>
      </c>
      <c r="CU162" s="238">
        <v>4963098.7299974598</v>
      </c>
      <c r="CV162" s="238">
        <v>44.819772329999999</v>
      </c>
      <c r="CW162" s="238">
        <v>-93.589525739999999</v>
      </c>
      <c r="CX162" s="238" t="s">
        <v>359</v>
      </c>
      <c r="CY162" s="238" t="s">
        <v>2157</v>
      </c>
    </row>
    <row r="163" spans="1:103" x14ac:dyDescent="0.25">
      <c r="A163" s="238">
        <v>531638</v>
      </c>
      <c r="B163" s="238">
        <v>2</v>
      </c>
      <c r="C163" s="238">
        <v>212</v>
      </c>
      <c r="D163" s="238">
        <v>149.76300000000001</v>
      </c>
      <c r="E163" s="238">
        <v>10</v>
      </c>
      <c r="F163" s="238" t="s">
        <v>1957</v>
      </c>
      <c r="H163" s="238" t="s">
        <v>354</v>
      </c>
      <c r="I163" s="238">
        <v>25</v>
      </c>
      <c r="K163" s="238">
        <v>17514910</v>
      </c>
      <c r="M163" s="238">
        <v>12</v>
      </c>
      <c r="N163" s="238">
        <v>28</v>
      </c>
      <c r="O163" s="238">
        <v>2017</v>
      </c>
      <c r="P163" s="238" t="s">
        <v>384</v>
      </c>
      <c r="Q163" s="238">
        <v>11</v>
      </c>
      <c r="R163" s="238" t="s">
        <v>369</v>
      </c>
      <c r="S163" s="238">
        <v>5</v>
      </c>
      <c r="T163" s="238">
        <v>0</v>
      </c>
      <c r="U163" s="238">
        <v>2</v>
      </c>
      <c r="V163" s="238">
        <v>12</v>
      </c>
      <c r="W163" s="238">
        <v>10</v>
      </c>
      <c r="X163" s="238">
        <v>2</v>
      </c>
      <c r="Y163" s="238">
        <v>1</v>
      </c>
      <c r="Z163" s="238">
        <v>4</v>
      </c>
      <c r="AB163" s="238">
        <v>3</v>
      </c>
      <c r="AC163" s="238">
        <v>98</v>
      </c>
      <c r="AD163" s="238" t="s">
        <v>2158</v>
      </c>
      <c r="AF163" s="238" t="s">
        <v>358</v>
      </c>
      <c r="AG163" s="238">
        <v>7</v>
      </c>
      <c r="AH163" s="238">
        <v>2</v>
      </c>
      <c r="AI163" s="238">
        <v>5</v>
      </c>
      <c r="AJ163" s="238">
        <v>3</v>
      </c>
      <c r="AK163" s="238">
        <v>21</v>
      </c>
      <c r="AL163" s="238">
        <v>17</v>
      </c>
      <c r="AM163" s="238" t="s">
        <v>363</v>
      </c>
      <c r="AN163" s="238">
        <v>5</v>
      </c>
      <c r="AO163" s="238">
        <v>4</v>
      </c>
      <c r="AS163" s="238">
        <v>14</v>
      </c>
      <c r="AT163" s="238">
        <v>9</v>
      </c>
      <c r="AU163" s="238">
        <v>65</v>
      </c>
      <c r="AV163" s="238">
        <v>11</v>
      </c>
      <c r="AW163" s="238">
        <v>21</v>
      </c>
      <c r="AX163" s="238">
        <v>2</v>
      </c>
      <c r="AY163" s="238">
        <v>3</v>
      </c>
      <c r="AZ163" s="238">
        <v>3</v>
      </c>
      <c r="BA163" s="238">
        <v>26</v>
      </c>
      <c r="BB163" s="238">
        <v>27</v>
      </c>
      <c r="BC163" s="238" t="s">
        <v>354</v>
      </c>
      <c r="BD163" s="238">
        <v>5</v>
      </c>
      <c r="BE163" s="238">
        <v>1</v>
      </c>
      <c r="BI163" s="238">
        <v>14</v>
      </c>
      <c r="BJ163" s="238">
        <v>9</v>
      </c>
      <c r="BK163" s="238">
        <v>65</v>
      </c>
      <c r="BL163" s="238">
        <v>11</v>
      </c>
      <c r="BM163" s="238">
        <v>21</v>
      </c>
      <c r="CT163" s="238">
        <v>453479.81542629801</v>
      </c>
      <c r="CU163" s="238">
        <v>4963094.4966556598</v>
      </c>
      <c r="CV163" s="238">
        <v>44.819740019999998</v>
      </c>
      <c r="CW163" s="238">
        <v>-93.588400980000003</v>
      </c>
      <c r="CX163" s="238" t="s">
        <v>359</v>
      </c>
      <c r="CY163" s="238" t="s">
        <v>2159</v>
      </c>
    </row>
    <row r="164" spans="1:103" x14ac:dyDescent="0.25">
      <c r="A164" s="238">
        <v>10704401</v>
      </c>
      <c r="B164" s="238">
        <v>2</v>
      </c>
      <c r="C164" s="238">
        <v>212</v>
      </c>
      <c r="D164" s="238">
        <v>149.77699999999999</v>
      </c>
      <c r="E164" s="238">
        <v>10</v>
      </c>
      <c r="F164" s="238" t="s">
        <v>1957</v>
      </c>
      <c r="H164" s="238" t="s">
        <v>354</v>
      </c>
      <c r="I164" s="238">
        <v>25</v>
      </c>
      <c r="K164" s="238">
        <v>11510867</v>
      </c>
      <c r="L164" s="238">
        <v>113120030</v>
      </c>
      <c r="M164" s="238">
        <v>11</v>
      </c>
      <c r="N164" s="238">
        <v>4</v>
      </c>
      <c r="O164" s="238">
        <v>2011</v>
      </c>
      <c r="P164" s="238" t="s">
        <v>362</v>
      </c>
      <c r="Q164" s="238">
        <v>10</v>
      </c>
      <c r="R164" s="238" t="s">
        <v>369</v>
      </c>
      <c r="S164" s="238">
        <v>5</v>
      </c>
      <c r="T164" s="238">
        <v>0</v>
      </c>
      <c r="U164" s="238">
        <v>2</v>
      </c>
      <c r="V164" s="238">
        <v>1</v>
      </c>
      <c r="W164" s="238">
        <v>10</v>
      </c>
      <c r="X164" s="238">
        <v>2</v>
      </c>
      <c r="Y164" s="238">
        <v>1</v>
      </c>
      <c r="Z164" s="238">
        <v>1</v>
      </c>
      <c r="AB164" s="238">
        <v>1</v>
      </c>
      <c r="AC164" s="238">
        <v>1</v>
      </c>
      <c r="AD164" s="238" t="s">
        <v>371</v>
      </c>
      <c r="AE164" s="238" t="s">
        <v>1991</v>
      </c>
      <c r="AF164" s="238" t="s">
        <v>358</v>
      </c>
      <c r="AG164" s="238">
        <v>7</v>
      </c>
      <c r="AH164" s="238">
        <v>2</v>
      </c>
      <c r="AI164" s="238">
        <v>3</v>
      </c>
      <c r="AJ164" s="238">
        <v>3</v>
      </c>
      <c r="AK164" s="238">
        <v>21</v>
      </c>
      <c r="AL164" s="238">
        <v>52</v>
      </c>
      <c r="AM164" s="238" t="s">
        <v>354</v>
      </c>
      <c r="AN164" s="238">
        <v>5</v>
      </c>
      <c r="AO164" s="238">
        <v>5</v>
      </c>
      <c r="AS164" s="238">
        <v>1</v>
      </c>
      <c r="AT164" s="238">
        <v>98</v>
      </c>
      <c r="AU164" s="238">
        <v>65</v>
      </c>
      <c r="AV164" s="238">
        <v>11</v>
      </c>
      <c r="AW164" s="238">
        <v>21</v>
      </c>
      <c r="AX164" s="238">
        <v>2</v>
      </c>
      <c r="AY164" s="238">
        <v>4</v>
      </c>
      <c r="AZ164" s="238">
        <v>3</v>
      </c>
      <c r="BA164" s="238">
        <v>21</v>
      </c>
      <c r="BB164" s="238">
        <v>46</v>
      </c>
      <c r="BC164" s="238" t="s">
        <v>354</v>
      </c>
      <c r="BD164" s="238">
        <v>5</v>
      </c>
      <c r="BE164" s="238">
        <v>1</v>
      </c>
      <c r="BI164" s="238">
        <v>1</v>
      </c>
      <c r="BJ164" s="238">
        <v>98</v>
      </c>
      <c r="BK164" s="238">
        <v>65</v>
      </c>
      <c r="BL164" s="238">
        <v>11</v>
      </c>
      <c r="BM164" s="238">
        <v>21</v>
      </c>
      <c r="CT164" s="238">
        <v>453502</v>
      </c>
      <c r="CU164" s="238">
        <v>4963101</v>
      </c>
      <c r="CV164" s="238">
        <v>44.819797999999999</v>
      </c>
      <c r="CW164" s="238">
        <v>-93.588115099999996</v>
      </c>
      <c r="CX164" s="238" t="s">
        <v>359</v>
      </c>
      <c r="CY164" s="238" t="s">
        <v>2160</v>
      </c>
    </row>
    <row r="165" spans="1:103" x14ac:dyDescent="0.25">
      <c r="A165" s="238">
        <v>10848425</v>
      </c>
      <c r="B165" s="238">
        <v>2</v>
      </c>
      <c r="C165" s="238">
        <v>212</v>
      </c>
      <c r="D165" s="238">
        <v>149.77699999999999</v>
      </c>
      <c r="E165" s="238">
        <v>10</v>
      </c>
      <c r="F165" s="238" t="s">
        <v>1957</v>
      </c>
      <c r="H165" s="238" t="s">
        <v>354</v>
      </c>
      <c r="I165" s="238">
        <v>25</v>
      </c>
      <c r="K165" s="238">
        <v>13001009</v>
      </c>
      <c r="L165" s="238">
        <v>130330178</v>
      </c>
      <c r="M165" s="238">
        <v>2</v>
      </c>
      <c r="N165" s="238">
        <v>2</v>
      </c>
      <c r="O165" s="238">
        <v>2013</v>
      </c>
      <c r="P165" s="238" t="s">
        <v>364</v>
      </c>
      <c r="Q165" s="238">
        <v>9</v>
      </c>
      <c r="R165" s="238" t="s">
        <v>369</v>
      </c>
      <c r="S165" s="238">
        <v>4</v>
      </c>
      <c r="T165" s="238">
        <v>0</v>
      </c>
      <c r="U165" s="238">
        <v>1</v>
      </c>
      <c r="V165" s="238">
        <v>7</v>
      </c>
      <c r="W165" s="238">
        <v>65</v>
      </c>
      <c r="X165" s="238">
        <v>2</v>
      </c>
      <c r="Y165" s="238">
        <v>1</v>
      </c>
      <c r="Z165" s="238">
        <v>1</v>
      </c>
      <c r="AA165" s="238">
        <v>1</v>
      </c>
      <c r="AB165" s="238">
        <v>5</v>
      </c>
      <c r="AC165" s="238">
        <v>98</v>
      </c>
      <c r="AD165" s="238" t="s">
        <v>357</v>
      </c>
      <c r="AE165" s="238" t="s">
        <v>2111</v>
      </c>
      <c r="AF165" s="238" t="s">
        <v>358</v>
      </c>
      <c r="AG165" s="238">
        <v>3</v>
      </c>
      <c r="AH165" s="238">
        <v>2</v>
      </c>
      <c r="AI165" s="238">
        <v>3</v>
      </c>
      <c r="AJ165" s="238">
        <v>3</v>
      </c>
      <c r="AK165" s="238">
        <v>21</v>
      </c>
      <c r="AL165" s="238">
        <v>45</v>
      </c>
      <c r="AM165" s="238" t="s">
        <v>354</v>
      </c>
      <c r="AN165" s="238">
        <v>5</v>
      </c>
      <c r="AS165" s="238">
        <v>1</v>
      </c>
      <c r="AT165" s="238">
        <v>98</v>
      </c>
      <c r="AU165" s="238">
        <v>65</v>
      </c>
      <c r="AV165" s="238">
        <v>11</v>
      </c>
      <c r="AW165" s="238">
        <v>21</v>
      </c>
      <c r="CT165" s="238">
        <v>453502</v>
      </c>
      <c r="CU165" s="238">
        <v>4963101</v>
      </c>
      <c r="CV165" s="238">
        <v>44.819797999999999</v>
      </c>
      <c r="CW165" s="238">
        <v>-93.588115099999996</v>
      </c>
      <c r="CX165" s="238" t="s">
        <v>359</v>
      </c>
      <c r="CY165" s="238" t="s">
        <v>2161</v>
      </c>
    </row>
    <row r="166" spans="1:103" x14ac:dyDescent="0.25">
      <c r="A166" s="238">
        <v>10848517</v>
      </c>
      <c r="B166" s="238">
        <v>2</v>
      </c>
      <c r="C166" s="238">
        <v>212</v>
      </c>
      <c r="D166" s="238">
        <v>149.77699999999999</v>
      </c>
      <c r="E166" s="238">
        <v>10</v>
      </c>
      <c r="F166" s="238" t="s">
        <v>1957</v>
      </c>
      <c r="H166" s="238" t="s">
        <v>354</v>
      </c>
      <c r="I166" s="238">
        <v>25</v>
      </c>
      <c r="K166" s="238">
        <v>13501352</v>
      </c>
      <c r="L166" s="238">
        <v>130340289</v>
      </c>
      <c r="M166" s="238">
        <v>2</v>
      </c>
      <c r="N166" s="238">
        <v>2</v>
      </c>
      <c r="O166" s="238">
        <v>2013</v>
      </c>
      <c r="P166" s="238" t="s">
        <v>364</v>
      </c>
      <c r="Q166" s="238">
        <v>8</v>
      </c>
      <c r="R166" s="238" t="s">
        <v>369</v>
      </c>
      <c r="S166" s="238">
        <v>5</v>
      </c>
      <c r="T166" s="238">
        <v>0</v>
      </c>
      <c r="U166" s="238">
        <v>1</v>
      </c>
      <c r="V166" s="238">
        <v>7</v>
      </c>
      <c r="W166" s="238">
        <v>32</v>
      </c>
      <c r="X166" s="238">
        <v>2</v>
      </c>
      <c r="Y166" s="238">
        <v>1</v>
      </c>
      <c r="Z166" s="238">
        <v>2</v>
      </c>
      <c r="AB166" s="238">
        <v>5</v>
      </c>
      <c r="AC166" s="238">
        <v>98</v>
      </c>
      <c r="AD166" s="238" t="s">
        <v>376</v>
      </c>
      <c r="AE166" s="238">
        <v>41</v>
      </c>
      <c r="AF166" s="238" t="s">
        <v>358</v>
      </c>
      <c r="AG166" s="238">
        <v>3</v>
      </c>
      <c r="AH166" s="238">
        <v>2</v>
      </c>
      <c r="AI166" s="238">
        <v>3</v>
      </c>
      <c r="AJ166" s="238">
        <v>3</v>
      </c>
      <c r="AK166" s="238">
        <v>21</v>
      </c>
      <c r="AL166" s="238">
        <v>26</v>
      </c>
      <c r="AM166" s="238" t="s">
        <v>354</v>
      </c>
      <c r="AN166" s="238">
        <v>5</v>
      </c>
      <c r="AO166" s="238">
        <v>3</v>
      </c>
      <c r="AS166" s="238">
        <v>1</v>
      </c>
      <c r="AT166" s="238">
        <v>98</v>
      </c>
      <c r="AU166" s="238">
        <v>65</v>
      </c>
      <c r="AV166" s="238">
        <v>11</v>
      </c>
      <c r="AW166" s="238">
        <v>21</v>
      </c>
      <c r="CT166" s="238">
        <v>453502</v>
      </c>
      <c r="CU166" s="238">
        <v>4963101</v>
      </c>
      <c r="CV166" s="238">
        <v>44.819797999999999</v>
      </c>
      <c r="CW166" s="238">
        <v>-93.588115099999996</v>
      </c>
      <c r="CX166" s="238" t="s">
        <v>359</v>
      </c>
      <c r="CY166" s="238" t="s">
        <v>2162</v>
      </c>
    </row>
    <row r="167" spans="1:103" x14ac:dyDescent="0.25">
      <c r="A167" s="238">
        <v>10699898</v>
      </c>
      <c r="B167" s="238">
        <v>2</v>
      </c>
      <c r="C167" s="238">
        <v>212</v>
      </c>
      <c r="D167" s="238">
        <v>149.786</v>
      </c>
      <c r="E167" s="238">
        <v>10</v>
      </c>
      <c r="F167" s="238" t="s">
        <v>1957</v>
      </c>
      <c r="H167" s="238" t="s">
        <v>354</v>
      </c>
      <c r="I167" s="238">
        <v>25</v>
      </c>
      <c r="K167" s="238">
        <v>11503118</v>
      </c>
      <c r="L167" s="238">
        <v>110750317</v>
      </c>
      <c r="M167" s="238">
        <v>3</v>
      </c>
      <c r="N167" s="238">
        <v>7</v>
      </c>
      <c r="O167" s="238">
        <v>2011</v>
      </c>
      <c r="P167" s="238" t="s">
        <v>361</v>
      </c>
      <c r="Q167" s="238">
        <v>6</v>
      </c>
      <c r="R167" s="238" t="s">
        <v>369</v>
      </c>
      <c r="S167" s="238">
        <v>3</v>
      </c>
      <c r="T167" s="238">
        <v>0</v>
      </c>
      <c r="U167" s="238">
        <v>2</v>
      </c>
      <c r="V167" s="238">
        <v>8</v>
      </c>
      <c r="W167" s="238">
        <v>10</v>
      </c>
      <c r="X167" s="238">
        <v>2</v>
      </c>
      <c r="Y167" s="238">
        <v>2</v>
      </c>
      <c r="Z167" s="238">
        <v>2</v>
      </c>
      <c r="AB167" s="238">
        <v>2</v>
      </c>
      <c r="AC167" s="238">
        <v>98</v>
      </c>
      <c r="AD167" s="238" t="s">
        <v>376</v>
      </c>
      <c r="AE167" s="238">
        <v>41</v>
      </c>
      <c r="AF167" s="238" t="s">
        <v>358</v>
      </c>
      <c r="AG167" s="238">
        <v>8</v>
      </c>
      <c r="AH167" s="238">
        <v>2</v>
      </c>
      <c r="AI167" s="238">
        <v>3</v>
      </c>
      <c r="AJ167" s="238">
        <v>4</v>
      </c>
      <c r="AK167" s="238">
        <v>21</v>
      </c>
      <c r="AL167" s="238">
        <v>51</v>
      </c>
      <c r="AM167" s="238" t="s">
        <v>354</v>
      </c>
      <c r="AN167" s="238">
        <v>5</v>
      </c>
      <c r="AO167" s="238">
        <v>3</v>
      </c>
      <c r="AS167" s="238">
        <v>1</v>
      </c>
      <c r="AT167" s="238">
        <v>98</v>
      </c>
      <c r="AU167" s="238">
        <v>65</v>
      </c>
      <c r="AV167" s="238">
        <v>10</v>
      </c>
      <c r="AW167" s="238">
        <v>21</v>
      </c>
      <c r="AX167" s="238">
        <v>2</v>
      </c>
      <c r="AY167" s="238">
        <v>2</v>
      </c>
      <c r="AZ167" s="238">
        <v>3</v>
      </c>
      <c r="BA167" s="238">
        <v>21</v>
      </c>
      <c r="BB167" s="238">
        <v>47</v>
      </c>
      <c r="BC167" s="238" t="s">
        <v>354</v>
      </c>
      <c r="BD167" s="238">
        <v>5</v>
      </c>
      <c r="BE167" s="238">
        <v>1</v>
      </c>
      <c r="BI167" s="238">
        <v>1</v>
      </c>
      <c r="BJ167" s="238">
        <v>98</v>
      </c>
      <c r="BK167" s="238">
        <v>65</v>
      </c>
      <c r="BL167" s="238">
        <v>10</v>
      </c>
      <c r="BM167" s="238">
        <v>21</v>
      </c>
      <c r="CT167" s="238">
        <v>453517</v>
      </c>
      <c r="CU167" s="238">
        <v>4963104</v>
      </c>
      <c r="CV167" s="238">
        <v>44.819823599999999</v>
      </c>
      <c r="CW167" s="238">
        <v>-93.587936999999997</v>
      </c>
      <c r="CX167" s="238" t="s">
        <v>359</v>
      </c>
      <c r="CY167" s="238" t="s">
        <v>2163</v>
      </c>
    </row>
    <row r="168" spans="1:103" x14ac:dyDescent="0.25">
      <c r="A168" s="238">
        <v>10700176</v>
      </c>
      <c r="B168" s="238">
        <v>2</v>
      </c>
      <c r="C168" s="238">
        <v>212</v>
      </c>
      <c r="D168" s="238">
        <v>149.797</v>
      </c>
      <c r="E168" s="238">
        <v>10</v>
      </c>
      <c r="F168" s="238" t="s">
        <v>1957</v>
      </c>
      <c r="H168" s="238" t="s">
        <v>354</v>
      </c>
      <c r="I168" s="238">
        <v>25</v>
      </c>
      <c r="L168" s="238">
        <v>110820171</v>
      </c>
      <c r="M168" s="238">
        <v>2</v>
      </c>
      <c r="N168" s="238">
        <v>21</v>
      </c>
      <c r="O168" s="238">
        <v>2011</v>
      </c>
      <c r="P168" s="238" t="s">
        <v>361</v>
      </c>
      <c r="Q168" s="238">
        <v>6</v>
      </c>
      <c r="S168" s="238">
        <v>5</v>
      </c>
      <c r="T168" s="238">
        <v>0</v>
      </c>
      <c r="U168" s="238">
        <v>1</v>
      </c>
      <c r="V168" s="238">
        <v>7</v>
      </c>
      <c r="W168" s="238">
        <v>76</v>
      </c>
      <c r="Y168" s="238">
        <v>7</v>
      </c>
      <c r="Z168" s="238">
        <v>4</v>
      </c>
      <c r="AB168" s="238">
        <v>5</v>
      </c>
      <c r="AC168" s="238">
        <v>98</v>
      </c>
      <c r="AF168" s="238" t="s">
        <v>358</v>
      </c>
      <c r="AG168" s="238">
        <v>3</v>
      </c>
      <c r="AH168" s="238">
        <v>2</v>
      </c>
      <c r="AI168" s="238">
        <v>2</v>
      </c>
      <c r="AJ168" s="238">
        <v>4</v>
      </c>
      <c r="AK168" s="238">
        <v>21</v>
      </c>
      <c r="AL168" s="238">
        <v>28</v>
      </c>
      <c r="AM168" s="238" t="s">
        <v>363</v>
      </c>
      <c r="AT168" s="238">
        <v>98</v>
      </c>
      <c r="AU168" s="238">
        <v>65</v>
      </c>
      <c r="CT168" s="238">
        <v>453533</v>
      </c>
      <c r="CU168" s="238">
        <v>4963108</v>
      </c>
      <c r="CV168" s="238">
        <v>44.819864199999998</v>
      </c>
      <c r="CW168" s="238">
        <v>-93.587730399999998</v>
      </c>
      <c r="CX168" s="238" t="s">
        <v>359</v>
      </c>
    </row>
    <row r="169" spans="1:103" x14ac:dyDescent="0.25">
      <c r="A169" s="238">
        <v>10935822</v>
      </c>
      <c r="B169" s="238">
        <v>2</v>
      </c>
      <c r="C169" s="238">
        <v>212</v>
      </c>
      <c r="D169" s="238">
        <v>149.82</v>
      </c>
      <c r="E169" s="238">
        <v>10</v>
      </c>
      <c r="F169" s="238" t="s">
        <v>1957</v>
      </c>
      <c r="H169" s="238" t="s">
        <v>354</v>
      </c>
      <c r="I169" s="238">
        <v>25</v>
      </c>
      <c r="K169" s="238">
        <v>14506750</v>
      </c>
      <c r="L169" s="238">
        <v>141730118</v>
      </c>
      <c r="M169" s="238">
        <v>6</v>
      </c>
      <c r="N169" s="238">
        <v>22</v>
      </c>
      <c r="O169" s="238">
        <v>2014</v>
      </c>
      <c r="P169" s="238" t="s">
        <v>366</v>
      </c>
      <c r="Q169" s="238">
        <v>10</v>
      </c>
      <c r="R169" s="238" t="s">
        <v>356</v>
      </c>
      <c r="S169" s="238">
        <v>4</v>
      </c>
      <c r="T169" s="238">
        <v>0</v>
      </c>
      <c r="U169" s="238">
        <v>1</v>
      </c>
      <c r="V169" s="238">
        <v>7</v>
      </c>
      <c r="W169" s="238">
        <v>83</v>
      </c>
      <c r="X169" s="238">
        <v>2</v>
      </c>
      <c r="Y169" s="238">
        <v>1</v>
      </c>
      <c r="Z169" s="238">
        <v>2</v>
      </c>
      <c r="AA169" s="238">
        <v>3</v>
      </c>
      <c r="AB169" s="238">
        <v>2</v>
      </c>
      <c r="AC169" s="238">
        <v>98</v>
      </c>
      <c r="AD169" s="238" t="s">
        <v>376</v>
      </c>
      <c r="AE169" s="238">
        <v>41</v>
      </c>
      <c r="AF169" s="238" t="s">
        <v>358</v>
      </c>
      <c r="AG169" s="238">
        <v>3</v>
      </c>
      <c r="AH169" s="238">
        <v>2</v>
      </c>
      <c r="AI169" s="238">
        <v>2</v>
      </c>
      <c r="AJ169" s="238">
        <v>4</v>
      </c>
      <c r="AK169" s="238">
        <v>21</v>
      </c>
      <c r="AL169" s="238">
        <v>20</v>
      </c>
      <c r="AM169" s="238" t="s">
        <v>354</v>
      </c>
      <c r="AN169" s="238">
        <v>5</v>
      </c>
      <c r="AO169" s="238">
        <v>15</v>
      </c>
      <c r="AS169" s="238">
        <v>1</v>
      </c>
      <c r="AT169" s="238">
        <v>98</v>
      </c>
      <c r="AU169" s="238">
        <v>65</v>
      </c>
      <c r="AV169" s="238">
        <v>11</v>
      </c>
      <c r="AW169" s="238">
        <v>21</v>
      </c>
      <c r="CT169" s="238">
        <v>453569</v>
      </c>
      <c r="CU169" s="238">
        <v>4963115</v>
      </c>
      <c r="CV169" s="238">
        <v>44.819933599999999</v>
      </c>
      <c r="CW169" s="238">
        <v>-93.587269399999997</v>
      </c>
      <c r="CX169" s="238" t="s">
        <v>359</v>
      </c>
      <c r="CY169" s="238" t="s">
        <v>2164</v>
      </c>
    </row>
    <row r="170" spans="1:103" x14ac:dyDescent="0.25">
      <c r="A170" s="238">
        <v>531640</v>
      </c>
      <c r="B170" s="238">
        <v>2</v>
      </c>
      <c r="C170" s="238">
        <v>212</v>
      </c>
      <c r="D170" s="238">
        <v>149.858</v>
      </c>
      <c r="E170" s="238">
        <v>10</v>
      </c>
      <c r="F170" s="238" t="s">
        <v>1957</v>
      </c>
      <c r="H170" s="238" t="s">
        <v>354</v>
      </c>
      <c r="I170" s="238">
        <v>25</v>
      </c>
      <c r="K170" s="238">
        <v>17514945</v>
      </c>
      <c r="M170" s="238">
        <v>12</v>
      </c>
      <c r="N170" s="238">
        <v>28</v>
      </c>
      <c r="O170" s="238">
        <v>2017</v>
      </c>
      <c r="P170" s="238" t="s">
        <v>384</v>
      </c>
      <c r="Q170" s="238">
        <v>13</v>
      </c>
      <c r="R170" s="238" t="s">
        <v>369</v>
      </c>
      <c r="S170" s="238">
        <v>5</v>
      </c>
      <c r="T170" s="238">
        <v>0</v>
      </c>
      <c r="U170" s="238">
        <v>1</v>
      </c>
      <c r="W170" s="238">
        <v>32</v>
      </c>
      <c r="X170" s="238">
        <v>2</v>
      </c>
      <c r="Y170" s="238">
        <v>1</v>
      </c>
      <c r="Z170" s="238">
        <v>4</v>
      </c>
      <c r="AB170" s="238">
        <v>3</v>
      </c>
      <c r="AC170" s="238">
        <v>98</v>
      </c>
      <c r="AD170" s="238" t="s">
        <v>2158</v>
      </c>
      <c r="AF170" s="238" t="s">
        <v>405</v>
      </c>
      <c r="AG170" s="238">
        <v>3</v>
      </c>
      <c r="AH170" s="238">
        <v>2</v>
      </c>
      <c r="AI170" s="238">
        <v>4</v>
      </c>
      <c r="AJ170" s="238">
        <v>3</v>
      </c>
      <c r="AK170" s="238">
        <v>21</v>
      </c>
      <c r="AL170" s="238">
        <v>17</v>
      </c>
      <c r="AM170" s="238" t="s">
        <v>363</v>
      </c>
      <c r="AN170" s="238">
        <v>5</v>
      </c>
      <c r="AO170" s="238">
        <v>75</v>
      </c>
      <c r="AS170" s="238">
        <v>15</v>
      </c>
      <c r="AT170" s="238">
        <v>9</v>
      </c>
      <c r="AU170" s="238">
        <v>65</v>
      </c>
      <c r="AV170" s="238">
        <v>11</v>
      </c>
      <c r="AW170" s="238">
        <v>21</v>
      </c>
      <c r="CT170" s="238">
        <v>453598.34899669897</v>
      </c>
      <c r="CU170" s="238">
        <v>4963149.5300990604</v>
      </c>
      <c r="CV170" s="238">
        <v>44.820243130000001</v>
      </c>
      <c r="CW170" s="238">
        <v>-93.586906839999997</v>
      </c>
      <c r="CX170" s="238" t="s">
        <v>359</v>
      </c>
      <c r="CY170" s="238" t="s">
        <v>2165</v>
      </c>
    </row>
    <row r="171" spans="1:103" x14ac:dyDescent="0.25">
      <c r="A171" s="238">
        <v>405339</v>
      </c>
      <c r="B171" s="238">
        <v>2</v>
      </c>
      <c r="C171" s="238">
        <v>212</v>
      </c>
      <c r="D171" s="238">
        <v>149.88399999999999</v>
      </c>
      <c r="E171" s="238">
        <v>10</v>
      </c>
      <c r="F171" s="238" t="s">
        <v>1957</v>
      </c>
      <c r="H171" s="238" t="s">
        <v>354</v>
      </c>
      <c r="I171" s="238">
        <v>25</v>
      </c>
      <c r="K171" s="238">
        <v>16514720</v>
      </c>
      <c r="M171" s="238">
        <v>12</v>
      </c>
      <c r="N171" s="238">
        <v>17</v>
      </c>
      <c r="O171" s="238">
        <v>2016</v>
      </c>
      <c r="P171" s="238" t="s">
        <v>364</v>
      </c>
      <c r="Q171" s="238">
        <v>16</v>
      </c>
      <c r="R171" s="238" t="s">
        <v>369</v>
      </c>
      <c r="S171" s="238">
        <v>5</v>
      </c>
      <c r="T171" s="238">
        <v>0</v>
      </c>
      <c r="U171" s="238">
        <v>2</v>
      </c>
      <c r="V171" s="238">
        <v>5</v>
      </c>
      <c r="W171" s="238">
        <v>10</v>
      </c>
      <c r="X171" s="238">
        <v>2</v>
      </c>
      <c r="Y171" s="238">
        <v>6</v>
      </c>
      <c r="Z171" s="238">
        <v>2</v>
      </c>
      <c r="AB171" s="238">
        <v>5</v>
      </c>
      <c r="AC171" s="238">
        <v>98</v>
      </c>
      <c r="AD171" s="238" t="s">
        <v>357</v>
      </c>
      <c r="AF171" s="238" t="s">
        <v>358</v>
      </c>
      <c r="AG171" s="238">
        <v>10</v>
      </c>
      <c r="AH171" s="238">
        <v>2</v>
      </c>
      <c r="AI171" s="238">
        <v>4</v>
      </c>
      <c r="AJ171" s="238">
        <v>3</v>
      </c>
      <c r="AK171" s="238">
        <v>21</v>
      </c>
      <c r="AL171" s="238">
        <v>48</v>
      </c>
      <c r="AM171" s="238" t="s">
        <v>363</v>
      </c>
      <c r="AN171" s="238">
        <v>5</v>
      </c>
      <c r="AO171" s="238">
        <v>1</v>
      </c>
      <c r="AS171" s="238">
        <v>15</v>
      </c>
      <c r="AT171" s="238">
        <v>9</v>
      </c>
      <c r="AU171" s="238">
        <v>65</v>
      </c>
      <c r="AV171" s="238">
        <v>11</v>
      </c>
      <c r="AW171" s="238">
        <v>21</v>
      </c>
      <c r="AX171" s="238">
        <v>2</v>
      </c>
      <c r="AY171" s="238">
        <v>2</v>
      </c>
      <c r="AZ171" s="238">
        <v>3</v>
      </c>
      <c r="BA171" s="238">
        <v>27</v>
      </c>
      <c r="BB171" s="238">
        <v>16</v>
      </c>
      <c r="BC171" s="238" t="s">
        <v>363</v>
      </c>
      <c r="BD171" s="238">
        <v>5</v>
      </c>
      <c r="BE171" s="238">
        <v>71</v>
      </c>
      <c r="BI171" s="238">
        <v>15</v>
      </c>
      <c r="BJ171" s="238">
        <v>9</v>
      </c>
      <c r="BK171" s="238">
        <v>65</v>
      </c>
      <c r="BL171" s="238">
        <v>11</v>
      </c>
      <c r="BM171" s="238">
        <v>21</v>
      </c>
      <c r="CT171" s="238">
        <v>453670.31580729899</v>
      </c>
      <c r="CU171" s="238">
        <v>4963128.3633900601</v>
      </c>
      <c r="CV171" s="238">
        <v>44.82005727</v>
      </c>
      <c r="CW171" s="238">
        <v>-93.585994690000007</v>
      </c>
      <c r="CX171" s="238" t="s">
        <v>359</v>
      </c>
      <c r="CY171" s="238" t="s">
        <v>2166</v>
      </c>
    </row>
    <row r="172" spans="1:103" x14ac:dyDescent="0.25">
      <c r="A172" s="238">
        <v>10931650</v>
      </c>
      <c r="B172" s="238">
        <v>2</v>
      </c>
      <c r="C172" s="238">
        <v>212</v>
      </c>
      <c r="D172" s="238">
        <v>149.90299999999999</v>
      </c>
      <c r="E172" s="238">
        <v>10</v>
      </c>
      <c r="F172" s="238" t="s">
        <v>1957</v>
      </c>
      <c r="H172" s="238" t="s">
        <v>354</v>
      </c>
      <c r="I172" s="238">
        <v>25</v>
      </c>
      <c r="K172" s="238">
        <v>14000792</v>
      </c>
      <c r="L172" s="238">
        <v>140260114</v>
      </c>
      <c r="M172" s="238">
        <v>1</v>
      </c>
      <c r="N172" s="238">
        <v>26</v>
      </c>
      <c r="O172" s="238">
        <v>2014</v>
      </c>
      <c r="P172" s="238" t="s">
        <v>366</v>
      </c>
      <c r="Q172" s="238">
        <v>13</v>
      </c>
      <c r="S172" s="238">
        <v>5</v>
      </c>
      <c r="T172" s="238">
        <v>0</v>
      </c>
      <c r="U172" s="238">
        <v>1</v>
      </c>
      <c r="V172" s="238">
        <v>4</v>
      </c>
      <c r="W172" s="238">
        <v>83</v>
      </c>
      <c r="X172" s="238">
        <v>2</v>
      </c>
      <c r="Y172" s="238">
        <v>1</v>
      </c>
      <c r="Z172" s="238">
        <v>2</v>
      </c>
      <c r="AA172" s="238">
        <v>2</v>
      </c>
      <c r="AB172" s="238">
        <v>5</v>
      </c>
      <c r="AC172" s="238">
        <v>98</v>
      </c>
      <c r="AD172" s="238" t="s">
        <v>357</v>
      </c>
      <c r="AE172" s="238" t="s">
        <v>2167</v>
      </c>
      <c r="AF172" s="238" t="s">
        <v>358</v>
      </c>
      <c r="AG172" s="238">
        <v>3</v>
      </c>
      <c r="AH172" s="238">
        <v>2</v>
      </c>
      <c r="AI172" s="238">
        <v>2</v>
      </c>
      <c r="AJ172" s="238">
        <v>3</v>
      </c>
      <c r="AK172" s="238">
        <v>21</v>
      </c>
      <c r="AL172" s="238">
        <v>21</v>
      </c>
      <c r="AM172" s="238" t="s">
        <v>363</v>
      </c>
      <c r="AN172" s="238">
        <v>5</v>
      </c>
      <c r="AO172" s="238">
        <v>3</v>
      </c>
      <c r="AS172" s="238">
        <v>1</v>
      </c>
      <c r="AT172" s="238">
        <v>98</v>
      </c>
      <c r="AU172" s="238">
        <v>65</v>
      </c>
      <c r="AV172" s="238">
        <v>11</v>
      </c>
      <c r="AW172" s="238">
        <v>21</v>
      </c>
      <c r="CT172" s="238">
        <v>453703</v>
      </c>
      <c r="CU172" s="238">
        <v>4963131</v>
      </c>
      <c r="CV172" s="238">
        <v>44.820086500000002</v>
      </c>
      <c r="CW172" s="238">
        <v>-93.5855873</v>
      </c>
      <c r="CX172" s="238" t="s">
        <v>359</v>
      </c>
      <c r="CY172" s="238" t="s">
        <v>2168</v>
      </c>
    </row>
    <row r="173" spans="1:103" x14ac:dyDescent="0.25">
      <c r="A173" s="238">
        <v>10848604</v>
      </c>
      <c r="B173" s="238">
        <v>2</v>
      </c>
      <c r="C173" s="238">
        <v>212</v>
      </c>
      <c r="D173" s="238">
        <v>149.91200000000001</v>
      </c>
      <c r="E173" s="238">
        <v>10</v>
      </c>
      <c r="F173" s="238" t="s">
        <v>1957</v>
      </c>
      <c r="H173" s="238" t="s">
        <v>354</v>
      </c>
      <c r="I173" s="238">
        <v>25</v>
      </c>
      <c r="K173" s="238">
        <v>13501445</v>
      </c>
      <c r="L173" s="238">
        <v>130350379</v>
      </c>
      <c r="M173" s="238">
        <v>2</v>
      </c>
      <c r="N173" s="238">
        <v>4</v>
      </c>
      <c r="O173" s="238">
        <v>2013</v>
      </c>
      <c r="P173" s="238" t="s">
        <v>361</v>
      </c>
      <c r="Q173" s="238">
        <v>8</v>
      </c>
      <c r="R173" s="238" t="s">
        <v>369</v>
      </c>
      <c r="S173" s="238">
        <v>5</v>
      </c>
      <c r="T173" s="238">
        <v>0</v>
      </c>
      <c r="U173" s="238">
        <v>2</v>
      </c>
      <c r="V173" s="238">
        <v>1</v>
      </c>
      <c r="W173" s="238">
        <v>10</v>
      </c>
      <c r="X173" s="238">
        <v>2</v>
      </c>
      <c r="Y173" s="238">
        <v>1</v>
      </c>
      <c r="Z173" s="238">
        <v>1</v>
      </c>
      <c r="AB173" s="238">
        <v>5</v>
      </c>
      <c r="AC173" s="238">
        <v>98</v>
      </c>
      <c r="AD173" s="238" t="s">
        <v>376</v>
      </c>
      <c r="AE173" s="238" t="s">
        <v>2085</v>
      </c>
      <c r="AF173" s="238" t="s">
        <v>358</v>
      </c>
      <c r="AG173" s="238">
        <v>7</v>
      </c>
      <c r="AH173" s="238">
        <v>2</v>
      </c>
      <c r="AI173" s="238">
        <v>2</v>
      </c>
      <c r="AJ173" s="238">
        <v>3</v>
      </c>
      <c r="AK173" s="238">
        <v>21</v>
      </c>
      <c r="AL173" s="238">
        <v>62</v>
      </c>
      <c r="AM173" s="238" t="s">
        <v>363</v>
      </c>
      <c r="AN173" s="238">
        <v>5</v>
      </c>
      <c r="AO173" s="238">
        <v>3</v>
      </c>
      <c r="AS173" s="238">
        <v>1</v>
      </c>
      <c r="AT173" s="238">
        <v>98</v>
      </c>
      <c r="AU173" s="238">
        <v>65</v>
      </c>
      <c r="AV173" s="238">
        <v>11</v>
      </c>
      <c r="AW173" s="238">
        <v>21</v>
      </c>
      <c r="AX173" s="238">
        <v>2</v>
      </c>
      <c r="AY173" s="238">
        <v>4</v>
      </c>
      <c r="AZ173" s="238">
        <v>3</v>
      </c>
      <c r="BA173" s="238">
        <v>27</v>
      </c>
      <c r="BB173" s="238">
        <v>39</v>
      </c>
      <c r="BC173" s="238" t="s">
        <v>354</v>
      </c>
      <c r="BD173" s="238">
        <v>5</v>
      </c>
      <c r="BE173" s="238">
        <v>1</v>
      </c>
      <c r="BI173" s="238">
        <v>1</v>
      </c>
      <c r="BJ173" s="238">
        <v>98</v>
      </c>
      <c r="BK173" s="238">
        <v>65</v>
      </c>
      <c r="BL173" s="238">
        <v>11</v>
      </c>
      <c r="BM173" s="238">
        <v>21</v>
      </c>
      <c r="CT173" s="238">
        <v>453717</v>
      </c>
      <c r="CU173" s="238">
        <v>4963133</v>
      </c>
      <c r="CV173" s="238">
        <v>44.820101399999999</v>
      </c>
      <c r="CW173" s="238">
        <v>-93.585409200000001</v>
      </c>
      <c r="CX173" s="238" t="s">
        <v>359</v>
      </c>
      <c r="CY173" s="238" t="s">
        <v>2169</v>
      </c>
    </row>
    <row r="174" spans="1:103" x14ac:dyDescent="0.25">
      <c r="A174" s="238">
        <v>532138</v>
      </c>
      <c r="B174" s="238">
        <v>2</v>
      </c>
      <c r="C174" s="238">
        <v>212</v>
      </c>
      <c r="D174" s="238">
        <v>149.91300000000001</v>
      </c>
      <c r="E174" s="238">
        <v>10</v>
      </c>
      <c r="F174" s="238" t="s">
        <v>1957</v>
      </c>
      <c r="H174" s="238" t="s">
        <v>354</v>
      </c>
      <c r="I174" s="238">
        <v>25</v>
      </c>
      <c r="K174" s="238">
        <v>17514951</v>
      </c>
      <c r="M174" s="238">
        <v>12</v>
      </c>
      <c r="N174" s="238">
        <v>28</v>
      </c>
      <c r="O174" s="238">
        <v>2017</v>
      </c>
      <c r="P174" s="238" t="s">
        <v>384</v>
      </c>
      <c r="Q174" s="238">
        <v>13</v>
      </c>
      <c r="R174" s="238" t="s">
        <v>369</v>
      </c>
      <c r="S174" s="238">
        <v>5</v>
      </c>
      <c r="T174" s="238">
        <v>0</v>
      </c>
      <c r="U174" s="238">
        <v>1</v>
      </c>
      <c r="W174" s="238">
        <v>35</v>
      </c>
      <c r="X174" s="238">
        <v>2</v>
      </c>
      <c r="Y174" s="238">
        <v>1</v>
      </c>
      <c r="Z174" s="238">
        <v>4</v>
      </c>
      <c r="AB174" s="238">
        <v>3</v>
      </c>
      <c r="AC174" s="238">
        <v>98</v>
      </c>
      <c r="AD174" s="238" t="s">
        <v>2158</v>
      </c>
      <c r="AF174" s="238" t="s">
        <v>358</v>
      </c>
      <c r="AG174" s="238">
        <v>3</v>
      </c>
      <c r="AH174" s="238">
        <v>2</v>
      </c>
      <c r="AI174" s="238">
        <v>2</v>
      </c>
      <c r="AJ174" s="238">
        <v>3</v>
      </c>
      <c r="AK174" s="238">
        <v>21</v>
      </c>
      <c r="AL174" s="238">
        <v>19</v>
      </c>
      <c r="AM174" s="238" t="s">
        <v>363</v>
      </c>
      <c r="AN174" s="238">
        <v>5</v>
      </c>
      <c r="AO174" s="238">
        <v>75</v>
      </c>
      <c r="AS174" s="238">
        <v>15</v>
      </c>
      <c r="AT174" s="238">
        <v>9</v>
      </c>
      <c r="AU174" s="238">
        <v>65</v>
      </c>
      <c r="AV174" s="238">
        <v>11</v>
      </c>
      <c r="AW174" s="238">
        <v>21</v>
      </c>
      <c r="CT174" s="238">
        <v>453716.882567099</v>
      </c>
      <c r="CU174" s="238">
        <v>4963132.5967318602</v>
      </c>
      <c r="CV174" s="238">
        <v>44.820098399999999</v>
      </c>
      <c r="CW174" s="238">
        <v>-93.585406109999994</v>
      </c>
      <c r="CX174" s="238" t="s">
        <v>391</v>
      </c>
      <c r="CY174" s="238" t="s">
        <v>2170</v>
      </c>
    </row>
    <row r="175" spans="1:103" x14ac:dyDescent="0.25">
      <c r="A175" s="238">
        <v>532137</v>
      </c>
      <c r="B175" s="238">
        <v>2</v>
      </c>
      <c r="C175" s="238">
        <v>212</v>
      </c>
      <c r="D175" s="238">
        <v>149.93700000000001</v>
      </c>
      <c r="E175" s="238">
        <v>10</v>
      </c>
      <c r="F175" s="238" t="s">
        <v>1957</v>
      </c>
      <c r="H175" s="238" t="s">
        <v>354</v>
      </c>
      <c r="I175" s="238">
        <v>25</v>
      </c>
      <c r="K175" s="238">
        <v>17514960</v>
      </c>
      <c r="M175" s="238">
        <v>12</v>
      </c>
      <c r="N175" s="238">
        <v>28</v>
      </c>
      <c r="O175" s="238">
        <v>2017</v>
      </c>
      <c r="P175" s="238" t="s">
        <v>384</v>
      </c>
      <c r="Q175" s="238">
        <v>10</v>
      </c>
      <c r="R175" s="238" t="s">
        <v>369</v>
      </c>
      <c r="S175" s="238">
        <v>5</v>
      </c>
      <c r="T175" s="238">
        <v>0</v>
      </c>
      <c r="U175" s="238">
        <v>1</v>
      </c>
      <c r="W175" s="238">
        <v>75</v>
      </c>
      <c r="X175" s="238">
        <v>2</v>
      </c>
      <c r="Y175" s="238">
        <v>1</v>
      </c>
      <c r="Z175" s="238">
        <v>4</v>
      </c>
      <c r="AB175" s="238">
        <v>3</v>
      </c>
      <c r="AC175" s="238">
        <v>98</v>
      </c>
      <c r="AD175" s="238" t="s">
        <v>2158</v>
      </c>
      <c r="AF175" s="238" t="s">
        <v>405</v>
      </c>
      <c r="AG175" s="238">
        <v>3</v>
      </c>
      <c r="AH175" s="238">
        <v>2</v>
      </c>
      <c r="AI175" s="238">
        <v>2</v>
      </c>
      <c r="AJ175" s="238">
        <v>3</v>
      </c>
      <c r="AK175" s="238">
        <v>21</v>
      </c>
      <c r="AL175" s="238">
        <v>20</v>
      </c>
      <c r="AM175" s="238" t="s">
        <v>363</v>
      </c>
      <c r="AN175" s="238">
        <v>99</v>
      </c>
      <c r="AO175" s="238">
        <v>75</v>
      </c>
      <c r="AS175" s="238">
        <v>14</v>
      </c>
      <c r="AT175" s="238">
        <v>9</v>
      </c>
      <c r="AU175" s="238">
        <v>65</v>
      </c>
      <c r="AV175" s="238">
        <v>11</v>
      </c>
      <c r="AW175" s="238">
        <v>21</v>
      </c>
      <c r="CT175" s="238">
        <v>453725.34925069899</v>
      </c>
      <c r="CU175" s="238">
        <v>4963166.4634662597</v>
      </c>
      <c r="CV175" s="238">
        <v>44.820403810000002</v>
      </c>
      <c r="CW175" s="238">
        <v>-93.585302110000001</v>
      </c>
      <c r="CX175" s="238" t="s">
        <v>359</v>
      </c>
      <c r="CY175" s="238" t="s">
        <v>2171</v>
      </c>
    </row>
    <row r="176" spans="1:103" x14ac:dyDescent="0.25">
      <c r="A176" s="238">
        <v>531639</v>
      </c>
      <c r="B176" s="238">
        <v>2</v>
      </c>
      <c r="C176" s="238">
        <v>212</v>
      </c>
      <c r="D176" s="238">
        <v>149.95400000000001</v>
      </c>
      <c r="E176" s="238">
        <v>10</v>
      </c>
      <c r="F176" s="238" t="s">
        <v>1957</v>
      </c>
      <c r="H176" s="238" t="s">
        <v>354</v>
      </c>
      <c r="I176" s="238">
        <v>25</v>
      </c>
      <c r="K176" s="238">
        <v>17514943</v>
      </c>
      <c r="M176" s="238">
        <v>12</v>
      </c>
      <c r="N176" s="238">
        <v>28</v>
      </c>
      <c r="O176" s="238">
        <v>2017</v>
      </c>
      <c r="P176" s="238" t="s">
        <v>384</v>
      </c>
      <c r="Q176" s="238">
        <v>13</v>
      </c>
      <c r="R176" s="238" t="s">
        <v>369</v>
      </c>
      <c r="S176" s="238">
        <v>4</v>
      </c>
      <c r="T176" s="238">
        <v>0</v>
      </c>
      <c r="U176" s="238">
        <v>2</v>
      </c>
      <c r="V176" s="238">
        <v>12</v>
      </c>
      <c r="W176" s="238">
        <v>10</v>
      </c>
      <c r="X176" s="238">
        <v>2</v>
      </c>
      <c r="Y176" s="238">
        <v>1</v>
      </c>
      <c r="Z176" s="238">
        <v>4</v>
      </c>
      <c r="AB176" s="238">
        <v>3</v>
      </c>
      <c r="AC176" s="238">
        <v>98</v>
      </c>
      <c r="AD176" s="238" t="s">
        <v>2158</v>
      </c>
      <c r="AF176" s="238" t="s">
        <v>405</v>
      </c>
      <c r="AG176" s="238">
        <v>7</v>
      </c>
      <c r="AH176" s="238">
        <v>2</v>
      </c>
      <c r="AI176" s="238">
        <v>2</v>
      </c>
      <c r="AJ176" s="238">
        <v>3</v>
      </c>
      <c r="AK176" s="238">
        <v>21</v>
      </c>
      <c r="AL176" s="238">
        <v>39</v>
      </c>
      <c r="AM176" s="238" t="s">
        <v>363</v>
      </c>
      <c r="AN176" s="238">
        <v>5</v>
      </c>
      <c r="AO176" s="238">
        <v>75</v>
      </c>
      <c r="AS176" s="238">
        <v>15</v>
      </c>
      <c r="AT176" s="238">
        <v>9</v>
      </c>
      <c r="AU176" s="238">
        <v>65</v>
      </c>
      <c r="AV176" s="238">
        <v>11</v>
      </c>
      <c r="AW176" s="238">
        <v>21</v>
      </c>
      <c r="AX176" s="238">
        <v>2</v>
      </c>
      <c r="AY176" s="238">
        <v>4</v>
      </c>
      <c r="AZ176" s="238">
        <v>3</v>
      </c>
      <c r="BA176" s="238">
        <v>33</v>
      </c>
      <c r="BB176" s="238">
        <v>55</v>
      </c>
      <c r="BC176" s="238" t="s">
        <v>354</v>
      </c>
      <c r="BD176" s="238">
        <v>5</v>
      </c>
      <c r="BE176" s="238">
        <v>11</v>
      </c>
      <c r="BI176" s="238">
        <v>15</v>
      </c>
      <c r="BJ176" s="238">
        <v>9</v>
      </c>
      <c r="BK176" s="238">
        <v>65</v>
      </c>
      <c r="BL176" s="238">
        <v>11</v>
      </c>
      <c r="BM176" s="238">
        <v>21</v>
      </c>
      <c r="CT176" s="238">
        <v>453750.74930149899</v>
      </c>
      <c r="CU176" s="238">
        <v>4963174.9301498597</v>
      </c>
      <c r="CV176" s="238">
        <v>44.820481669999999</v>
      </c>
      <c r="CW176" s="238">
        <v>-93.584981630000001</v>
      </c>
      <c r="CX176" s="238" t="s">
        <v>359</v>
      </c>
      <c r="CY176" s="238" t="s">
        <v>2172</v>
      </c>
    </row>
    <row r="177" spans="1:103" x14ac:dyDescent="0.25">
      <c r="A177" s="238">
        <v>542385</v>
      </c>
      <c r="B177" s="238">
        <v>2</v>
      </c>
      <c r="C177" s="238">
        <v>212</v>
      </c>
      <c r="D177" s="238">
        <v>149.958</v>
      </c>
      <c r="E177" s="238">
        <v>10</v>
      </c>
      <c r="F177" s="238" t="s">
        <v>1957</v>
      </c>
      <c r="H177" s="238" t="s">
        <v>354</v>
      </c>
      <c r="I177" s="238">
        <v>25</v>
      </c>
      <c r="K177" s="238">
        <v>18001310</v>
      </c>
      <c r="M177" s="238">
        <v>2</v>
      </c>
      <c r="N177" s="238">
        <v>3</v>
      </c>
      <c r="O177" s="238">
        <v>2018</v>
      </c>
      <c r="P177" s="238" t="s">
        <v>364</v>
      </c>
      <c r="Q177" s="238">
        <v>14</v>
      </c>
      <c r="R177" s="238" t="s">
        <v>356</v>
      </c>
      <c r="S177" s="238">
        <v>5</v>
      </c>
      <c r="T177" s="238">
        <v>0</v>
      </c>
      <c r="U177" s="238">
        <v>2</v>
      </c>
      <c r="V177" s="238">
        <v>5</v>
      </c>
      <c r="W177" s="238">
        <v>10</v>
      </c>
      <c r="X177" s="238">
        <v>2</v>
      </c>
      <c r="Y177" s="238">
        <v>1</v>
      </c>
      <c r="Z177" s="238">
        <v>4</v>
      </c>
      <c r="AB177" s="238">
        <v>3</v>
      </c>
      <c r="AC177" s="238">
        <v>98</v>
      </c>
      <c r="AD177" s="238" t="s">
        <v>357</v>
      </c>
      <c r="AF177" s="238" t="s">
        <v>405</v>
      </c>
      <c r="AG177" s="238">
        <v>10</v>
      </c>
      <c r="AH177" s="238">
        <v>2</v>
      </c>
      <c r="AI177" s="238">
        <v>4</v>
      </c>
      <c r="AJ177" s="238">
        <v>4</v>
      </c>
      <c r="AK177" s="238">
        <v>21</v>
      </c>
      <c r="AL177" s="238">
        <v>35</v>
      </c>
      <c r="AM177" s="238" t="s">
        <v>354</v>
      </c>
      <c r="AN177" s="238">
        <v>5</v>
      </c>
      <c r="AO177" s="238">
        <v>1</v>
      </c>
      <c r="AS177" s="238">
        <v>15</v>
      </c>
      <c r="AT177" s="238">
        <v>9</v>
      </c>
      <c r="AU177" s="238">
        <v>65</v>
      </c>
      <c r="AV177" s="238">
        <v>11</v>
      </c>
      <c r="AW177" s="238">
        <v>21</v>
      </c>
      <c r="AX177" s="238">
        <v>2</v>
      </c>
      <c r="AY177" s="238">
        <v>4</v>
      </c>
      <c r="AZ177" s="238">
        <v>4</v>
      </c>
      <c r="BA177" s="238">
        <v>21</v>
      </c>
      <c r="BB177" s="238">
        <v>59</v>
      </c>
      <c r="BC177" s="238" t="s">
        <v>363</v>
      </c>
      <c r="BD177" s="238">
        <v>5</v>
      </c>
      <c r="BE177" s="238">
        <v>1</v>
      </c>
      <c r="BI177" s="238">
        <v>15</v>
      </c>
      <c r="BJ177" s="238">
        <v>9</v>
      </c>
      <c r="BK177" s="238">
        <v>65</v>
      </c>
      <c r="BL177" s="238">
        <v>11</v>
      </c>
      <c r="BM177" s="238">
        <v>21</v>
      </c>
      <c r="CT177" s="238">
        <v>453758.63000630803</v>
      </c>
      <c r="CU177" s="238">
        <v>4963167.6867121104</v>
      </c>
      <c r="CV177" s="238">
        <v>44.820416969999997</v>
      </c>
      <c r="CW177" s="238">
        <v>-93.584881300000006</v>
      </c>
      <c r="CX177" s="238" t="s">
        <v>359</v>
      </c>
      <c r="CY177" s="238" t="s">
        <v>2173</v>
      </c>
    </row>
    <row r="178" spans="1:103" x14ac:dyDescent="0.25">
      <c r="A178" s="238">
        <v>658592</v>
      </c>
      <c r="B178" s="238">
        <v>2</v>
      </c>
      <c r="C178" s="238">
        <v>212</v>
      </c>
      <c r="D178" s="238">
        <v>149.97800000000001</v>
      </c>
      <c r="E178" s="238">
        <v>10</v>
      </c>
      <c r="F178" s="238" t="s">
        <v>1957</v>
      </c>
      <c r="H178" s="238" t="s">
        <v>354</v>
      </c>
      <c r="I178" s="238">
        <v>25</v>
      </c>
      <c r="K178" s="238">
        <v>18011479</v>
      </c>
      <c r="M178" s="238">
        <v>11</v>
      </c>
      <c r="N178" s="238">
        <v>8</v>
      </c>
      <c r="O178" s="238">
        <v>2018</v>
      </c>
      <c r="P178" s="238" t="s">
        <v>384</v>
      </c>
      <c r="Q178" s="238">
        <v>20</v>
      </c>
      <c r="R178" s="238" t="s">
        <v>356</v>
      </c>
      <c r="S178" s="238">
        <v>5</v>
      </c>
      <c r="T178" s="238">
        <v>0</v>
      </c>
      <c r="U178" s="238">
        <v>1</v>
      </c>
      <c r="W178" s="238">
        <v>55</v>
      </c>
      <c r="X178" s="238">
        <v>2</v>
      </c>
      <c r="Y178" s="238">
        <v>4</v>
      </c>
      <c r="Z178" s="238">
        <v>4</v>
      </c>
      <c r="AB178" s="238">
        <v>5</v>
      </c>
      <c r="AC178" s="238">
        <v>98</v>
      </c>
      <c r="AD178" s="238" t="s">
        <v>357</v>
      </c>
      <c r="AF178" s="238" t="s">
        <v>358</v>
      </c>
      <c r="AG178" s="238">
        <v>3</v>
      </c>
      <c r="AH178" s="238">
        <v>2</v>
      </c>
      <c r="AI178" s="238">
        <v>2</v>
      </c>
      <c r="AJ178" s="238">
        <v>4</v>
      </c>
      <c r="AK178" s="238">
        <v>21</v>
      </c>
      <c r="AL178" s="238">
        <v>16</v>
      </c>
      <c r="AM178" s="238" t="s">
        <v>354</v>
      </c>
      <c r="AN178" s="238">
        <v>5</v>
      </c>
      <c r="AO178" s="238">
        <v>1</v>
      </c>
      <c r="AS178" s="238">
        <v>15</v>
      </c>
      <c r="AT178" s="238">
        <v>9</v>
      </c>
      <c r="AU178" s="238">
        <v>65</v>
      </c>
      <c r="AV178" s="238">
        <v>11</v>
      </c>
      <c r="AW178" s="238">
        <v>21</v>
      </c>
      <c r="CT178" s="238">
        <v>453818.95512695803</v>
      </c>
      <c r="CU178" s="238">
        <v>4963173.7405536696</v>
      </c>
      <c r="CV178" s="238">
        <v>44.820475369999997</v>
      </c>
      <c r="CW178" s="238">
        <v>-93.584118869999998</v>
      </c>
      <c r="CX178" s="238" t="s">
        <v>359</v>
      </c>
      <c r="CY178" s="238" t="s">
        <v>2174</v>
      </c>
    </row>
    <row r="179" spans="1:103" x14ac:dyDescent="0.25">
      <c r="A179" s="238">
        <v>11017612</v>
      </c>
      <c r="B179" s="238">
        <v>2</v>
      </c>
      <c r="C179" s="238">
        <v>212</v>
      </c>
      <c r="D179" s="238">
        <v>150.005</v>
      </c>
      <c r="E179" s="238">
        <v>10</v>
      </c>
      <c r="F179" s="238" t="s">
        <v>1957</v>
      </c>
      <c r="H179" s="238" t="s">
        <v>354</v>
      </c>
      <c r="I179" s="238">
        <v>25</v>
      </c>
      <c r="K179" s="238">
        <v>15004118</v>
      </c>
      <c r="L179" s="238">
        <v>150460027</v>
      </c>
      <c r="M179" s="238">
        <v>2</v>
      </c>
      <c r="N179" s="238">
        <v>10</v>
      </c>
      <c r="O179" s="238">
        <v>2015</v>
      </c>
      <c r="P179" s="238" t="s">
        <v>368</v>
      </c>
      <c r="Q179" s="238">
        <v>16</v>
      </c>
      <c r="R179" s="238" t="s">
        <v>369</v>
      </c>
      <c r="S179" s="238">
        <v>5</v>
      </c>
      <c r="T179" s="238">
        <v>0</v>
      </c>
      <c r="U179" s="238">
        <v>1</v>
      </c>
      <c r="V179" s="238">
        <v>4</v>
      </c>
      <c r="W179" s="238">
        <v>54</v>
      </c>
      <c r="X179" s="238">
        <v>2</v>
      </c>
      <c r="Y179" s="238">
        <v>1</v>
      </c>
      <c r="Z179" s="238">
        <v>4</v>
      </c>
      <c r="AB179" s="238">
        <v>3</v>
      </c>
      <c r="AC179" s="238">
        <v>98</v>
      </c>
      <c r="AD179" s="238" t="s">
        <v>371</v>
      </c>
      <c r="AE179" s="238" t="s">
        <v>1991</v>
      </c>
      <c r="AF179" s="238" t="s">
        <v>358</v>
      </c>
      <c r="AG179" s="238">
        <v>3</v>
      </c>
      <c r="AH179" s="238">
        <v>2</v>
      </c>
      <c r="AI179" s="238">
        <v>2</v>
      </c>
      <c r="AJ179" s="238">
        <v>3</v>
      </c>
      <c r="AK179" s="238">
        <v>21</v>
      </c>
      <c r="AL179" s="238">
        <v>29</v>
      </c>
      <c r="AM179" s="238" t="s">
        <v>354</v>
      </c>
      <c r="AN179" s="238">
        <v>5</v>
      </c>
      <c r="AS179" s="238">
        <v>1</v>
      </c>
      <c r="AT179" s="238">
        <v>98</v>
      </c>
      <c r="AU179" s="238">
        <v>55</v>
      </c>
      <c r="AV179" s="238">
        <v>11</v>
      </c>
      <c r="AW179" s="238">
        <v>21</v>
      </c>
      <c r="CT179" s="238">
        <v>453865</v>
      </c>
      <c r="CU179" s="238">
        <v>4963150</v>
      </c>
      <c r="CV179" s="238">
        <v>44.820260300000001</v>
      </c>
      <c r="CW179" s="238">
        <v>-93.583536100000003</v>
      </c>
      <c r="CX179" s="238" t="s">
        <v>359</v>
      </c>
      <c r="CY179" s="238" t="s">
        <v>2175</v>
      </c>
    </row>
    <row r="180" spans="1:103" x14ac:dyDescent="0.25">
      <c r="A180" s="238">
        <v>331766</v>
      </c>
      <c r="B180" s="238">
        <v>2</v>
      </c>
      <c r="C180" s="238">
        <v>212</v>
      </c>
      <c r="D180" s="238">
        <v>150.03</v>
      </c>
      <c r="E180" s="238">
        <v>10</v>
      </c>
      <c r="F180" s="238" t="s">
        <v>1957</v>
      </c>
      <c r="H180" s="238" t="s">
        <v>354</v>
      </c>
      <c r="I180" s="238">
        <v>25</v>
      </c>
      <c r="K180" s="238">
        <v>16502244</v>
      </c>
      <c r="M180" s="238">
        <v>2</v>
      </c>
      <c r="N180" s="238">
        <v>25</v>
      </c>
      <c r="O180" s="238">
        <v>2016</v>
      </c>
      <c r="P180" s="238" t="s">
        <v>384</v>
      </c>
      <c r="Q180" s="238">
        <v>13</v>
      </c>
      <c r="R180" s="238" t="s">
        <v>356</v>
      </c>
      <c r="S180" s="238">
        <v>3</v>
      </c>
      <c r="T180" s="238">
        <v>0</v>
      </c>
      <c r="U180" s="238">
        <v>2</v>
      </c>
      <c r="V180" s="238">
        <v>12</v>
      </c>
      <c r="W180" s="238">
        <v>10</v>
      </c>
      <c r="X180" s="238">
        <v>2</v>
      </c>
      <c r="Y180" s="238">
        <v>1</v>
      </c>
      <c r="Z180" s="238">
        <v>1</v>
      </c>
      <c r="AB180" s="238">
        <v>1</v>
      </c>
      <c r="AC180" s="238">
        <v>98</v>
      </c>
      <c r="AD180" s="238" t="s">
        <v>357</v>
      </c>
      <c r="AF180" s="238" t="s">
        <v>405</v>
      </c>
      <c r="AG180" s="238">
        <v>7</v>
      </c>
      <c r="AH180" s="238">
        <v>2</v>
      </c>
      <c r="AI180" s="238">
        <v>4</v>
      </c>
      <c r="AJ180" s="238">
        <v>4</v>
      </c>
      <c r="AK180" s="238">
        <v>21</v>
      </c>
      <c r="AL180" s="238">
        <v>45</v>
      </c>
      <c r="AM180" s="238" t="s">
        <v>363</v>
      </c>
      <c r="AN180" s="238">
        <v>5</v>
      </c>
      <c r="AO180" s="238">
        <v>1</v>
      </c>
      <c r="AS180" s="238">
        <v>12</v>
      </c>
      <c r="AT180" s="238">
        <v>9</v>
      </c>
      <c r="AU180" s="238">
        <v>65</v>
      </c>
      <c r="AV180" s="238">
        <v>11</v>
      </c>
      <c r="AW180" s="238">
        <v>21</v>
      </c>
      <c r="AX180" s="238">
        <v>2</v>
      </c>
      <c r="AY180" s="238">
        <v>2</v>
      </c>
      <c r="AZ180" s="238">
        <v>4</v>
      </c>
      <c r="BA180" s="238">
        <v>21</v>
      </c>
      <c r="BB180" s="238">
        <v>26</v>
      </c>
      <c r="BC180" s="238" t="s">
        <v>354</v>
      </c>
      <c r="BD180" s="238">
        <v>5</v>
      </c>
      <c r="BE180" s="238">
        <v>75</v>
      </c>
      <c r="BF180" s="238">
        <v>99</v>
      </c>
      <c r="BI180" s="238">
        <v>12</v>
      </c>
      <c r="BJ180" s="238">
        <v>9</v>
      </c>
      <c r="BK180" s="238">
        <v>65</v>
      </c>
      <c r="BL180" s="238">
        <v>11</v>
      </c>
      <c r="BM180" s="238">
        <v>21</v>
      </c>
      <c r="CT180" s="238">
        <v>453873.51621369901</v>
      </c>
      <c r="CU180" s="238">
        <v>4963181.2801625598</v>
      </c>
      <c r="CV180" s="238">
        <v>44.82054677</v>
      </c>
      <c r="CW180" s="238">
        <v>-93.583429469999999</v>
      </c>
      <c r="CX180" s="238" t="s">
        <v>359</v>
      </c>
      <c r="CY180" s="238" t="s">
        <v>2176</v>
      </c>
    </row>
    <row r="181" spans="1:103" x14ac:dyDescent="0.25">
      <c r="A181" s="238">
        <v>510966</v>
      </c>
      <c r="B181" s="238">
        <v>2</v>
      </c>
      <c r="C181" s="238">
        <v>212</v>
      </c>
      <c r="D181" s="238">
        <v>150.036</v>
      </c>
      <c r="E181" s="238">
        <v>10</v>
      </c>
      <c r="F181" s="238" t="s">
        <v>1957</v>
      </c>
      <c r="H181" s="238" t="s">
        <v>354</v>
      </c>
      <c r="I181" s="238">
        <v>25</v>
      </c>
      <c r="K181" s="238">
        <v>17511800</v>
      </c>
      <c r="M181" s="238">
        <v>10</v>
      </c>
      <c r="N181" s="238">
        <v>22</v>
      </c>
      <c r="O181" s="238">
        <v>2017</v>
      </c>
      <c r="P181" s="238" t="s">
        <v>366</v>
      </c>
      <c r="Q181" s="238">
        <v>5</v>
      </c>
      <c r="R181" s="238" t="s">
        <v>356</v>
      </c>
      <c r="S181" s="238">
        <v>5</v>
      </c>
      <c r="T181" s="238">
        <v>0</v>
      </c>
      <c r="U181" s="238">
        <v>1</v>
      </c>
      <c r="W181" s="238">
        <v>55</v>
      </c>
      <c r="X181" s="238">
        <v>2</v>
      </c>
      <c r="Y181" s="238">
        <v>6</v>
      </c>
      <c r="Z181" s="238">
        <v>2</v>
      </c>
      <c r="AB181" s="238">
        <v>1</v>
      </c>
      <c r="AC181" s="238">
        <v>98</v>
      </c>
      <c r="AD181" s="238" t="s">
        <v>357</v>
      </c>
      <c r="AF181" s="238" t="s">
        <v>358</v>
      </c>
      <c r="AG181" s="238">
        <v>3</v>
      </c>
      <c r="AH181" s="238">
        <v>2</v>
      </c>
      <c r="AI181" s="238">
        <v>2</v>
      </c>
      <c r="AJ181" s="238">
        <v>4</v>
      </c>
      <c r="AK181" s="238">
        <v>21</v>
      </c>
      <c r="AL181" s="238">
        <v>18</v>
      </c>
      <c r="AM181" s="238" t="s">
        <v>363</v>
      </c>
      <c r="AN181" s="238">
        <v>5</v>
      </c>
      <c r="AO181" s="238">
        <v>70</v>
      </c>
      <c r="AP181" s="238">
        <v>90</v>
      </c>
      <c r="AS181" s="238">
        <v>15</v>
      </c>
      <c r="AT181" s="238">
        <v>9</v>
      </c>
      <c r="AU181" s="238">
        <v>60</v>
      </c>
      <c r="AV181" s="238">
        <v>11</v>
      </c>
      <c r="AW181" s="238">
        <v>21</v>
      </c>
      <c r="CT181" s="238">
        <v>453911.61628989998</v>
      </c>
      <c r="CU181" s="238">
        <v>4963166.4634662597</v>
      </c>
      <c r="CV181" s="238">
        <v>44.820415859999997</v>
      </c>
      <c r="CW181" s="238">
        <v>-93.582946250000006</v>
      </c>
      <c r="CX181" s="238" t="s">
        <v>359</v>
      </c>
      <c r="CY181" s="238" t="s">
        <v>2177</v>
      </c>
    </row>
    <row r="182" spans="1:103" x14ac:dyDescent="0.25">
      <c r="A182" s="238">
        <v>412913</v>
      </c>
      <c r="B182" s="238">
        <v>2</v>
      </c>
      <c r="C182" s="238">
        <v>212</v>
      </c>
      <c r="D182" s="238">
        <v>150.04</v>
      </c>
      <c r="E182" s="238">
        <v>10</v>
      </c>
      <c r="F182" s="238" t="s">
        <v>1957</v>
      </c>
      <c r="H182" s="238" t="s">
        <v>354</v>
      </c>
      <c r="I182" s="238">
        <v>25</v>
      </c>
      <c r="K182" s="238">
        <v>17500402</v>
      </c>
      <c r="M182" s="238">
        <v>1</v>
      </c>
      <c r="N182" s="238">
        <v>9</v>
      </c>
      <c r="O182" s="238">
        <v>2017</v>
      </c>
      <c r="P182" s="238" t="s">
        <v>361</v>
      </c>
      <c r="Q182" s="238">
        <v>15</v>
      </c>
      <c r="R182" s="238" t="s">
        <v>356</v>
      </c>
      <c r="S182" s="238">
        <v>5</v>
      </c>
      <c r="T182" s="238">
        <v>0</v>
      </c>
      <c r="U182" s="238">
        <v>1</v>
      </c>
      <c r="W182" s="238">
        <v>61</v>
      </c>
      <c r="X182" s="238">
        <v>2</v>
      </c>
      <c r="Y182" s="238">
        <v>1</v>
      </c>
      <c r="Z182" s="238">
        <v>2</v>
      </c>
      <c r="AB182" s="238">
        <v>5</v>
      </c>
      <c r="AC182" s="238">
        <v>98</v>
      </c>
      <c r="AD182" s="238" t="s">
        <v>357</v>
      </c>
      <c r="AF182" s="238" t="s">
        <v>358</v>
      </c>
      <c r="AG182" s="238">
        <v>3</v>
      </c>
      <c r="AH182" s="238">
        <v>2</v>
      </c>
      <c r="AI182" s="238">
        <v>3</v>
      </c>
      <c r="AJ182" s="238">
        <v>4</v>
      </c>
      <c r="AK182" s="238">
        <v>21</v>
      </c>
      <c r="AL182" s="238">
        <v>59</v>
      </c>
      <c r="AM182" s="238" t="s">
        <v>354</v>
      </c>
      <c r="AN182" s="238">
        <v>5</v>
      </c>
      <c r="AO182" s="238">
        <v>99</v>
      </c>
      <c r="AS182" s="238">
        <v>15</v>
      </c>
      <c r="AT182" s="238">
        <v>9</v>
      </c>
      <c r="AU182" s="238">
        <v>65</v>
      </c>
      <c r="AV182" s="238">
        <v>11</v>
      </c>
      <c r="AW182" s="238">
        <v>21</v>
      </c>
      <c r="CT182" s="238">
        <v>453920.08297350002</v>
      </c>
      <c r="CU182" s="238">
        <v>4963157.9967826596</v>
      </c>
      <c r="CV182" s="238">
        <v>44.820340190000003</v>
      </c>
      <c r="CW182" s="238">
        <v>-93.582838390000006</v>
      </c>
      <c r="CX182" s="238" t="s">
        <v>359</v>
      </c>
      <c r="CY182" s="238" t="s">
        <v>2178</v>
      </c>
    </row>
    <row r="183" spans="1:103" x14ac:dyDescent="0.25">
      <c r="A183" s="238">
        <v>783905</v>
      </c>
      <c r="B183" s="238">
        <v>2</v>
      </c>
      <c r="C183" s="238">
        <v>212</v>
      </c>
      <c r="D183" s="238">
        <v>150.07300000000001</v>
      </c>
      <c r="E183" s="238">
        <v>10</v>
      </c>
      <c r="F183" s="238" t="s">
        <v>1957</v>
      </c>
      <c r="H183" s="238" t="s">
        <v>354</v>
      </c>
      <c r="I183" s="238">
        <v>25</v>
      </c>
      <c r="K183" s="238">
        <v>20501099</v>
      </c>
      <c r="L183" s="238">
        <v>200240260</v>
      </c>
      <c r="M183" s="238">
        <v>1</v>
      </c>
      <c r="N183" s="238">
        <v>24</v>
      </c>
      <c r="O183" s="238">
        <v>2020</v>
      </c>
      <c r="P183" s="238" t="s">
        <v>362</v>
      </c>
      <c r="Q183" s="238">
        <v>5</v>
      </c>
      <c r="R183" s="238" t="s">
        <v>369</v>
      </c>
      <c r="S183" s="238">
        <v>5</v>
      </c>
      <c r="T183" s="238">
        <v>0</v>
      </c>
      <c r="U183" s="238">
        <v>1</v>
      </c>
      <c r="W183" s="238">
        <v>55</v>
      </c>
      <c r="X183" s="238">
        <v>2</v>
      </c>
      <c r="Y183" s="238">
        <v>4</v>
      </c>
      <c r="Z183" s="238">
        <v>2</v>
      </c>
      <c r="AB183" s="238">
        <v>5</v>
      </c>
      <c r="AC183" s="238">
        <v>98</v>
      </c>
      <c r="AD183" s="238" t="s">
        <v>357</v>
      </c>
      <c r="AF183" s="238" t="s">
        <v>405</v>
      </c>
      <c r="AG183" s="238">
        <v>3</v>
      </c>
      <c r="AH183" s="238">
        <v>2</v>
      </c>
      <c r="AI183" s="238">
        <v>14</v>
      </c>
      <c r="AJ183" s="238">
        <v>3</v>
      </c>
      <c r="AK183" s="238">
        <v>21</v>
      </c>
      <c r="AL183" s="238">
        <v>44</v>
      </c>
      <c r="AM183" s="238" t="s">
        <v>354</v>
      </c>
      <c r="AN183" s="238">
        <v>5</v>
      </c>
      <c r="AO183" s="238">
        <v>75</v>
      </c>
      <c r="AS183" s="238">
        <v>15</v>
      </c>
      <c r="AT183" s="238">
        <v>9</v>
      </c>
      <c r="AU183" s="238">
        <v>65</v>
      </c>
      <c r="AV183" s="238">
        <v>11</v>
      </c>
      <c r="AW183" s="238">
        <v>21</v>
      </c>
      <c r="CT183" s="238">
        <v>453979.3497587</v>
      </c>
      <c r="CU183" s="238">
        <v>4963191.8635170599</v>
      </c>
      <c r="CV183" s="238">
        <v>44.820648869999999</v>
      </c>
      <c r="CW183" s="238">
        <v>-93.582091869999999</v>
      </c>
      <c r="CX183" s="238" t="s">
        <v>359</v>
      </c>
      <c r="CY183" s="238" t="s">
        <v>2179</v>
      </c>
    </row>
    <row r="184" spans="1:103" x14ac:dyDescent="0.25">
      <c r="A184" s="238">
        <v>10856499</v>
      </c>
      <c r="B184" s="238">
        <v>2</v>
      </c>
      <c r="C184" s="238">
        <v>212</v>
      </c>
      <c r="D184" s="238">
        <v>150.15199999999999</v>
      </c>
      <c r="E184" s="238">
        <v>10</v>
      </c>
      <c r="F184" s="238" t="s">
        <v>1957</v>
      </c>
      <c r="H184" s="238" t="s">
        <v>354</v>
      </c>
      <c r="I184" s="238">
        <v>25</v>
      </c>
      <c r="K184" s="238">
        <v>13513507</v>
      </c>
      <c r="L184" s="238">
        <v>133570344</v>
      </c>
      <c r="M184" s="238">
        <v>12</v>
      </c>
      <c r="N184" s="238">
        <v>23</v>
      </c>
      <c r="O184" s="238">
        <v>2013</v>
      </c>
      <c r="P184" s="238" t="s">
        <v>361</v>
      </c>
      <c r="Q184" s="238">
        <v>9</v>
      </c>
      <c r="R184" s="238" t="s">
        <v>369</v>
      </c>
      <c r="S184" s="238">
        <v>5</v>
      </c>
      <c r="T184" s="238">
        <v>0</v>
      </c>
      <c r="U184" s="238">
        <v>2</v>
      </c>
      <c r="V184" s="238">
        <v>90</v>
      </c>
      <c r="W184" s="238">
        <v>10</v>
      </c>
      <c r="X184" s="238">
        <v>2</v>
      </c>
      <c r="Y184" s="238">
        <v>1</v>
      </c>
      <c r="Z184" s="238">
        <v>1</v>
      </c>
      <c r="AB184" s="238">
        <v>5</v>
      </c>
      <c r="AC184" s="238">
        <v>98</v>
      </c>
      <c r="AD184" s="238" t="s">
        <v>376</v>
      </c>
      <c r="AE184" s="238">
        <v>15</v>
      </c>
      <c r="AF184" s="238" t="s">
        <v>358</v>
      </c>
      <c r="AG184" s="238">
        <v>90</v>
      </c>
      <c r="AH184" s="238">
        <v>2</v>
      </c>
      <c r="AI184" s="238">
        <v>2</v>
      </c>
      <c r="AJ184" s="238">
        <v>3</v>
      </c>
      <c r="AK184" s="238">
        <v>21</v>
      </c>
      <c r="AL184" s="238">
        <v>28</v>
      </c>
      <c r="AM184" s="238" t="s">
        <v>363</v>
      </c>
      <c r="AN184" s="238">
        <v>5</v>
      </c>
      <c r="AS184" s="238">
        <v>1</v>
      </c>
      <c r="AT184" s="238">
        <v>98</v>
      </c>
      <c r="AU184" s="238">
        <v>65</v>
      </c>
      <c r="AV184" s="238">
        <v>11</v>
      </c>
      <c r="AW184" s="238">
        <v>21</v>
      </c>
      <c r="AX184" s="238">
        <v>2</v>
      </c>
      <c r="AY184" s="238">
        <v>2</v>
      </c>
      <c r="AZ184" s="238">
        <v>3</v>
      </c>
      <c r="BA184" s="238">
        <v>21</v>
      </c>
      <c r="BB184" s="238">
        <v>25</v>
      </c>
      <c r="BC184" s="238" t="s">
        <v>363</v>
      </c>
      <c r="BD184" s="238">
        <v>5</v>
      </c>
      <c r="BE184" s="238">
        <v>1</v>
      </c>
      <c r="BI184" s="238">
        <v>1</v>
      </c>
      <c r="BJ184" s="238">
        <v>98</v>
      </c>
      <c r="BK184" s="238">
        <v>65</v>
      </c>
      <c r="BL184" s="238">
        <v>11</v>
      </c>
      <c r="BM184" s="238">
        <v>21</v>
      </c>
      <c r="CT184" s="238">
        <v>454101</v>
      </c>
      <c r="CU184" s="238">
        <v>4963176</v>
      </c>
      <c r="CV184" s="238">
        <v>44.8205156</v>
      </c>
      <c r="CW184" s="238">
        <v>-93.580552100000006</v>
      </c>
      <c r="CX184" s="238" t="s">
        <v>359</v>
      </c>
      <c r="CY184" s="238" t="s">
        <v>2180</v>
      </c>
    </row>
    <row r="185" spans="1:103" x14ac:dyDescent="0.25">
      <c r="A185" s="238">
        <v>10697061</v>
      </c>
      <c r="B185" s="238">
        <v>2</v>
      </c>
      <c r="C185" s="238">
        <v>212</v>
      </c>
      <c r="D185" s="238">
        <v>150.17699999999999</v>
      </c>
      <c r="E185" s="238">
        <v>10</v>
      </c>
      <c r="F185" s="238" t="s">
        <v>1957</v>
      </c>
      <c r="H185" s="238" t="s">
        <v>354</v>
      </c>
      <c r="I185" s="238">
        <v>25</v>
      </c>
      <c r="K185" s="238">
        <v>11501002</v>
      </c>
      <c r="L185" s="238">
        <v>110230053</v>
      </c>
      <c r="M185" s="238">
        <v>1</v>
      </c>
      <c r="N185" s="238">
        <v>19</v>
      </c>
      <c r="O185" s="238">
        <v>2011</v>
      </c>
      <c r="P185" s="238" t="s">
        <v>355</v>
      </c>
      <c r="Q185" s="238">
        <v>9</v>
      </c>
      <c r="R185" s="238" t="s">
        <v>369</v>
      </c>
      <c r="S185" s="238">
        <v>4</v>
      </c>
      <c r="T185" s="238">
        <v>0</v>
      </c>
      <c r="U185" s="238">
        <v>1</v>
      </c>
      <c r="V185" s="238">
        <v>90</v>
      </c>
      <c r="W185" s="238">
        <v>83</v>
      </c>
      <c r="X185" s="238">
        <v>2</v>
      </c>
      <c r="Y185" s="238">
        <v>1</v>
      </c>
      <c r="Z185" s="238">
        <v>1</v>
      </c>
      <c r="AB185" s="238">
        <v>5</v>
      </c>
      <c r="AC185" s="238">
        <v>98</v>
      </c>
      <c r="AD185" s="238">
        <v>212</v>
      </c>
      <c r="AE185" s="238">
        <v>41</v>
      </c>
      <c r="AF185" s="238" t="s">
        <v>358</v>
      </c>
      <c r="AG185" s="238">
        <v>3</v>
      </c>
      <c r="AH185" s="238">
        <v>2</v>
      </c>
      <c r="AI185" s="238">
        <v>2</v>
      </c>
      <c r="AJ185" s="238">
        <v>3</v>
      </c>
      <c r="AK185" s="238">
        <v>28</v>
      </c>
      <c r="AL185" s="238">
        <v>19</v>
      </c>
      <c r="AM185" s="238" t="s">
        <v>363</v>
      </c>
      <c r="AN185" s="238">
        <v>5</v>
      </c>
      <c r="AO185" s="238">
        <v>3</v>
      </c>
      <c r="AS185" s="238">
        <v>1</v>
      </c>
      <c r="AT185" s="238">
        <v>98</v>
      </c>
      <c r="AU185" s="238">
        <v>65</v>
      </c>
      <c r="AV185" s="238">
        <v>10</v>
      </c>
      <c r="AW185" s="238">
        <v>21</v>
      </c>
      <c r="CT185" s="238">
        <v>454140</v>
      </c>
      <c r="CU185" s="238">
        <v>4963180</v>
      </c>
      <c r="CV185" s="238">
        <v>44.8205563</v>
      </c>
      <c r="CW185" s="238">
        <v>-93.580059000000006</v>
      </c>
      <c r="CX185" s="238" t="s">
        <v>359</v>
      </c>
      <c r="CY185" s="238" t="e">
        <v>#NAME?</v>
      </c>
    </row>
    <row r="186" spans="1:103" x14ac:dyDescent="0.25">
      <c r="A186" s="238">
        <v>472485</v>
      </c>
      <c r="B186" s="238">
        <v>2</v>
      </c>
      <c r="C186" s="238">
        <v>212</v>
      </c>
      <c r="D186" s="238">
        <v>150.27500000000001</v>
      </c>
      <c r="E186" s="238">
        <v>10</v>
      </c>
      <c r="F186" s="238" t="s">
        <v>1957</v>
      </c>
      <c r="H186" s="238" t="s">
        <v>354</v>
      </c>
      <c r="I186" s="238">
        <v>25</v>
      </c>
      <c r="K186" s="238">
        <v>17506853</v>
      </c>
      <c r="M186" s="238">
        <v>6</v>
      </c>
      <c r="N186" s="238">
        <v>22</v>
      </c>
      <c r="O186" s="238">
        <v>2017</v>
      </c>
      <c r="P186" s="238" t="s">
        <v>384</v>
      </c>
      <c r="Q186" s="238">
        <v>14</v>
      </c>
      <c r="R186" s="238" t="s">
        <v>369</v>
      </c>
      <c r="S186" s="238">
        <v>4</v>
      </c>
      <c r="T186" s="238">
        <v>0</v>
      </c>
      <c r="U186" s="238">
        <v>2</v>
      </c>
      <c r="V186" s="238">
        <v>12</v>
      </c>
      <c r="W186" s="238">
        <v>10</v>
      </c>
      <c r="X186" s="238">
        <v>2</v>
      </c>
      <c r="Y186" s="238">
        <v>1</v>
      </c>
      <c r="Z186" s="238">
        <v>2</v>
      </c>
      <c r="AA186" s="238">
        <v>3</v>
      </c>
      <c r="AB186" s="238">
        <v>2</v>
      </c>
      <c r="AC186" s="238">
        <v>98</v>
      </c>
      <c r="AD186" s="238" t="s">
        <v>2181</v>
      </c>
      <c r="AF186" s="238" t="s">
        <v>358</v>
      </c>
      <c r="AG186" s="238">
        <v>7</v>
      </c>
      <c r="AH186" s="238">
        <v>2</v>
      </c>
      <c r="AI186" s="238">
        <v>4</v>
      </c>
      <c r="AJ186" s="238">
        <v>3</v>
      </c>
      <c r="AK186" s="238">
        <v>21</v>
      </c>
      <c r="AL186" s="238">
        <v>70</v>
      </c>
      <c r="AM186" s="238" t="s">
        <v>363</v>
      </c>
      <c r="AN186" s="238">
        <v>9</v>
      </c>
      <c r="AO186" s="238">
        <v>90</v>
      </c>
      <c r="AS186" s="238">
        <v>15</v>
      </c>
      <c r="AT186" s="238">
        <v>9</v>
      </c>
      <c r="AU186" s="238">
        <v>65</v>
      </c>
      <c r="AV186" s="238">
        <v>11</v>
      </c>
      <c r="AW186" s="238">
        <v>21</v>
      </c>
      <c r="AX186" s="238">
        <v>2</v>
      </c>
      <c r="AY186" s="238">
        <v>2</v>
      </c>
      <c r="AZ186" s="238">
        <v>3</v>
      </c>
      <c r="BA186" s="238">
        <v>21</v>
      </c>
      <c r="BB186" s="238">
        <v>62</v>
      </c>
      <c r="BC186" s="238" t="s">
        <v>354</v>
      </c>
      <c r="BD186" s="238">
        <v>5</v>
      </c>
      <c r="BE186" s="238">
        <v>1</v>
      </c>
      <c r="BI186" s="238">
        <v>15</v>
      </c>
      <c r="BJ186" s="238">
        <v>9</v>
      </c>
      <c r="BK186" s="238">
        <v>65</v>
      </c>
      <c r="BL186" s="238">
        <v>11</v>
      </c>
      <c r="BM186" s="238">
        <v>21</v>
      </c>
      <c r="CT186" s="238">
        <v>454296.850393701</v>
      </c>
      <c r="CU186" s="238">
        <v>4963196.09685886</v>
      </c>
      <c r="CV186" s="238">
        <v>44.820707380000002</v>
      </c>
      <c r="CW186" s="238">
        <v>-93.578076550000006</v>
      </c>
      <c r="CX186" s="238" t="s">
        <v>359</v>
      </c>
      <c r="CY186" s="238" t="s">
        <v>2182</v>
      </c>
    </row>
    <row r="187" spans="1:103" x14ac:dyDescent="0.25">
      <c r="A187" s="238">
        <v>773907</v>
      </c>
      <c r="B187" s="238">
        <v>2</v>
      </c>
      <c r="C187" s="238">
        <v>212</v>
      </c>
      <c r="D187" s="238">
        <v>150.30600000000001</v>
      </c>
      <c r="E187" s="238">
        <v>10</v>
      </c>
      <c r="F187" s="238" t="s">
        <v>1957</v>
      </c>
      <c r="H187" s="238" t="s">
        <v>354</v>
      </c>
      <c r="I187" s="238">
        <v>25</v>
      </c>
      <c r="K187" s="238">
        <v>19515388</v>
      </c>
      <c r="M187" s="238">
        <v>12</v>
      </c>
      <c r="N187" s="238">
        <v>15</v>
      </c>
      <c r="O187" s="238">
        <v>2019</v>
      </c>
      <c r="P187" s="238" t="s">
        <v>366</v>
      </c>
      <c r="Q187" s="238">
        <v>17</v>
      </c>
      <c r="R187" s="238" t="s">
        <v>356</v>
      </c>
      <c r="S187" s="238">
        <v>5</v>
      </c>
      <c r="T187" s="238">
        <v>0</v>
      </c>
      <c r="U187" s="238">
        <v>1</v>
      </c>
      <c r="W187" s="238">
        <v>55</v>
      </c>
      <c r="X187" s="238">
        <v>2</v>
      </c>
      <c r="Y187" s="238">
        <v>6</v>
      </c>
      <c r="Z187" s="238">
        <v>2</v>
      </c>
      <c r="AB187" s="238">
        <v>2</v>
      </c>
      <c r="AC187" s="238">
        <v>98</v>
      </c>
      <c r="AD187" s="238" t="s">
        <v>357</v>
      </c>
      <c r="AF187" s="238" t="s">
        <v>405</v>
      </c>
      <c r="AG187" s="238">
        <v>3</v>
      </c>
      <c r="AH187" s="238">
        <v>2</v>
      </c>
      <c r="AI187" s="238">
        <v>2</v>
      </c>
      <c r="AJ187" s="238">
        <v>4</v>
      </c>
      <c r="AK187" s="238">
        <v>21</v>
      </c>
      <c r="AL187" s="238">
        <v>24</v>
      </c>
      <c r="AM187" s="238" t="s">
        <v>354</v>
      </c>
      <c r="AN187" s="238">
        <v>6</v>
      </c>
      <c r="AO187" s="238">
        <v>68</v>
      </c>
      <c r="AS187" s="238">
        <v>15</v>
      </c>
      <c r="AT187" s="238">
        <v>9</v>
      </c>
      <c r="AU187" s="238">
        <v>65</v>
      </c>
      <c r="AV187" s="238">
        <v>11</v>
      </c>
      <c r="AW187" s="238">
        <v>21</v>
      </c>
      <c r="CT187" s="238">
        <v>454351.88383710198</v>
      </c>
      <c r="CU187" s="238">
        <v>4963229.9635932604</v>
      </c>
      <c r="CV187" s="238">
        <v>44.821015760000002</v>
      </c>
      <c r="CW187" s="238">
        <v>-93.57738354</v>
      </c>
      <c r="CX187" s="238" t="s">
        <v>359</v>
      </c>
      <c r="CY187" s="238" t="s">
        <v>2183</v>
      </c>
    </row>
    <row r="188" spans="1:103" x14ac:dyDescent="0.25">
      <c r="A188" s="238">
        <v>636157</v>
      </c>
      <c r="B188" s="238">
        <v>2</v>
      </c>
      <c r="C188" s="238">
        <v>212</v>
      </c>
      <c r="D188" s="238">
        <v>150.34800000000001</v>
      </c>
      <c r="E188" s="238">
        <v>10</v>
      </c>
      <c r="F188" s="238" t="s">
        <v>1957</v>
      </c>
      <c r="H188" s="238" t="s">
        <v>354</v>
      </c>
      <c r="I188" s="238">
        <v>25</v>
      </c>
      <c r="K188" s="238" t="s">
        <v>2184</v>
      </c>
      <c r="M188" s="238">
        <v>9</v>
      </c>
      <c r="N188" s="238">
        <v>4</v>
      </c>
      <c r="O188" s="238">
        <v>2018</v>
      </c>
      <c r="P188" s="238" t="s">
        <v>368</v>
      </c>
      <c r="Q188" s="238">
        <v>4</v>
      </c>
      <c r="R188" s="238" t="s">
        <v>356</v>
      </c>
      <c r="S188" s="238">
        <v>5</v>
      </c>
      <c r="T188" s="238">
        <v>0</v>
      </c>
      <c r="U188" s="238">
        <v>1</v>
      </c>
      <c r="W188" s="238">
        <v>55</v>
      </c>
      <c r="X188" s="238">
        <v>2</v>
      </c>
      <c r="Y188" s="238">
        <v>4</v>
      </c>
      <c r="Z188" s="238">
        <v>3</v>
      </c>
      <c r="AB188" s="238">
        <v>2</v>
      </c>
      <c r="AC188" s="238">
        <v>98</v>
      </c>
      <c r="AD188" s="238" t="s">
        <v>2185</v>
      </c>
      <c r="AF188" s="238" t="s">
        <v>405</v>
      </c>
      <c r="AG188" s="238">
        <v>3</v>
      </c>
      <c r="AH188" s="238">
        <v>2</v>
      </c>
      <c r="AI188" s="238">
        <v>2</v>
      </c>
      <c r="AJ188" s="238">
        <v>4</v>
      </c>
      <c r="AK188" s="238">
        <v>21</v>
      </c>
      <c r="AL188" s="238">
        <v>84</v>
      </c>
      <c r="AM188" s="238" t="s">
        <v>363</v>
      </c>
      <c r="AN188" s="238">
        <v>5</v>
      </c>
      <c r="AO188" s="238">
        <v>75</v>
      </c>
      <c r="AS188" s="238">
        <v>15</v>
      </c>
      <c r="AT188" s="238">
        <v>9</v>
      </c>
      <c r="AU188" s="238">
        <v>55</v>
      </c>
      <c r="AV188" s="238">
        <v>12</v>
      </c>
      <c r="AW188" s="238">
        <v>21</v>
      </c>
      <c r="CT188" s="238">
        <v>454402.68393870199</v>
      </c>
      <c r="CU188" s="238">
        <v>4963234.1969350604</v>
      </c>
      <c r="CV188" s="238">
        <v>44.821057109999998</v>
      </c>
      <c r="CW188" s="238">
        <v>-93.576741400000003</v>
      </c>
      <c r="CX188" s="238" t="s">
        <v>359</v>
      </c>
      <c r="CY188" s="238" t="s">
        <v>2186</v>
      </c>
    </row>
    <row r="189" spans="1:103" x14ac:dyDescent="0.25">
      <c r="A189" s="238">
        <v>420229</v>
      </c>
      <c r="B189" s="238">
        <v>2</v>
      </c>
      <c r="C189" s="238">
        <v>212</v>
      </c>
      <c r="D189" s="238">
        <v>150.37299999999999</v>
      </c>
      <c r="E189" s="238">
        <v>10</v>
      </c>
      <c r="F189" s="238" t="s">
        <v>1957</v>
      </c>
      <c r="H189" s="238" t="s">
        <v>354</v>
      </c>
      <c r="I189" s="238">
        <v>25</v>
      </c>
      <c r="K189" s="238">
        <v>17501368</v>
      </c>
      <c r="M189" s="238">
        <v>1</v>
      </c>
      <c r="N189" s="238">
        <v>30</v>
      </c>
      <c r="O189" s="238">
        <v>2017</v>
      </c>
      <c r="P189" s="238" t="s">
        <v>361</v>
      </c>
      <c r="Q189" s="238">
        <v>8</v>
      </c>
      <c r="R189" s="238" t="s">
        <v>369</v>
      </c>
      <c r="S189" s="238">
        <v>5</v>
      </c>
      <c r="T189" s="238">
        <v>0</v>
      </c>
      <c r="U189" s="238">
        <v>2</v>
      </c>
      <c r="V189" s="238">
        <v>12</v>
      </c>
      <c r="W189" s="238">
        <v>10</v>
      </c>
      <c r="X189" s="238">
        <v>2</v>
      </c>
      <c r="Y189" s="238">
        <v>1</v>
      </c>
      <c r="Z189" s="238">
        <v>4</v>
      </c>
      <c r="AB189" s="238">
        <v>5</v>
      </c>
      <c r="AC189" s="238">
        <v>98</v>
      </c>
      <c r="AD189" s="238" t="s">
        <v>357</v>
      </c>
      <c r="AF189" s="238" t="s">
        <v>358</v>
      </c>
      <c r="AG189" s="238">
        <v>7</v>
      </c>
      <c r="AH189" s="238">
        <v>2</v>
      </c>
      <c r="AI189" s="238">
        <v>3</v>
      </c>
      <c r="AJ189" s="238">
        <v>3</v>
      </c>
      <c r="AK189" s="238">
        <v>21</v>
      </c>
      <c r="AL189" s="238">
        <v>34</v>
      </c>
      <c r="AM189" s="238" t="s">
        <v>363</v>
      </c>
      <c r="AN189" s="238">
        <v>5</v>
      </c>
      <c r="AO189" s="238">
        <v>90</v>
      </c>
      <c r="AS189" s="238">
        <v>15</v>
      </c>
      <c r="AT189" s="238">
        <v>9</v>
      </c>
      <c r="AU189" s="238">
        <v>65</v>
      </c>
      <c r="AV189" s="238">
        <v>11</v>
      </c>
      <c r="AW189" s="238">
        <v>21</v>
      </c>
      <c r="AX189" s="238">
        <v>2</v>
      </c>
      <c r="AY189" s="238">
        <v>2</v>
      </c>
      <c r="AZ189" s="238">
        <v>3</v>
      </c>
      <c r="BA189" s="238">
        <v>21</v>
      </c>
      <c r="BB189" s="238">
        <v>44</v>
      </c>
      <c r="BC189" s="238" t="s">
        <v>363</v>
      </c>
      <c r="BD189" s="238">
        <v>5</v>
      </c>
      <c r="BE189" s="238">
        <v>1</v>
      </c>
      <c r="BI189" s="238">
        <v>15</v>
      </c>
      <c r="BJ189" s="238">
        <v>9</v>
      </c>
      <c r="BK189" s="238">
        <v>65</v>
      </c>
      <c r="BL189" s="238">
        <v>11</v>
      </c>
      <c r="BM189" s="238">
        <v>21</v>
      </c>
      <c r="CT189" s="238">
        <v>454453.48404030199</v>
      </c>
      <c r="CU189" s="238">
        <v>4963208.7968842601</v>
      </c>
      <c r="CV189" s="238">
        <v>44.82083171</v>
      </c>
      <c r="CW189" s="238">
        <v>-93.576096609999993</v>
      </c>
      <c r="CX189" s="238" t="s">
        <v>359</v>
      </c>
      <c r="CY189" s="238" t="s">
        <v>2187</v>
      </c>
    </row>
    <row r="190" spans="1:103" x14ac:dyDescent="0.25">
      <c r="A190" s="238">
        <v>840802</v>
      </c>
      <c r="B190" s="238">
        <v>2</v>
      </c>
      <c r="C190" s="238">
        <v>212</v>
      </c>
      <c r="D190" s="238">
        <v>150.37899999999999</v>
      </c>
      <c r="E190" s="238">
        <v>10</v>
      </c>
      <c r="F190" s="238" t="s">
        <v>1957</v>
      </c>
      <c r="H190" s="238" t="s">
        <v>354</v>
      </c>
      <c r="I190" s="238">
        <v>25</v>
      </c>
      <c r="K190" s="238">
        <v>20507718</v>
      </c>
      <c r="L190" s="238">
        <v>202570118</v>
      </c>
      <c r="M190" s="238">
        <v>9</v>
      </c>
      <c r="N190" s="238">
        <v>13</v>
      </c>
      <c r="O190" s="238">
        <v>2020</v>
      </c>
      <c r="P190" s="238" t="s">
        <v>366</v>
      </c>
      <c r="Q190" s="238">
        <v>4</v>
      </c>
      <c r="R190" s="238" t="s">
        <v>369</v>
      </c>
      <c r="S190" s="238">
        <v>5</v>
      </c>
      <c r="T190" s="238">
        <v>0</v>
      </c>
      <c r="U190" s="238">
        <v>1</v>
      </c>
      <c r="W190" s="238">
        <v>55</v>
      </c>
      <c r="X190" s="238">
        <v>2</v>
      </c>
      <c r="Y190" s="238">
        <v>4</v>
      </c>
      <c r="Z190" s="238">
        <v>1</v>
      </c>
      <c r="AB190" s="238">
        <v>1</v>
      </c>
      <c r="AC190" s="238">
        <v>98</v>
      </c>
      <c r="AD190" s="238" t="s">
        <v>2188</v>
      </c>
      <c r="AF190" s="238" t="s">
        <v>358</v>
      </c>
      <c r="AG190" s="238">
        <v>3</v>
      </c>
      <c r="AH190" s="238">
        <v>2</v>
      </c>
      <c r="AI190" s="238">
        <v>2</v>
      </c>
      <c r="AJ190" s="238">
        <v>3</v>
      </c>
      <c r="AK190" s="238">
        <v>30</v>
      </c>
      <c r="AL190" s="238">
        <v>39</v>
      </c>
      <c r="AM190" s="238" t="s">
        <v>363</v>
      </c>
      <c r="AN190" s="238">
        <v>11</v>
      </c>
      <c r="AO190" s="238">
        <v>70</v>
      </c>
      <c r="AP190" s="238">
        <v>90</v>
      </c>
      <c r="AS190" s="238">
        <v>11</v>
      </c>
      <c r="AT190" s="238">
        <v>9</v>
      </c>
      <c r="AU190" s="238">
        <v>60</v>
      </c>
      <c r="AV190" s="238">
        <v>11</v>
      </c>
      <c r="AW190" s="238">
        <v>21</v>
      </c>
      <c r="CT190" s="238">
        <v>454461.95072390197</v>
      </c>
      <c r="CU190" s="238">
        <v>4963225.7302514603</v>
      </c>
      <c r="CV190" s="238">
        <v>44.820984680000002</v>
      </c>
      <c r="CW190" s="238">
        <v>-93.575991040000005</v>
      </c>
      <c r="CX190" s="238" t="s">
        <v>359</v>
      </c>
      <c r="CY190" s="238" t="s">
        <v>2189</v>
      </c>
    </row>
    <row r="191" spans="1:103" x14ac:dyDescent="0.25">
      <c r="A191" s="238">
        <v>581264</v>
      </c>
      <c r="B191" s="238">
        <v>2</v>
      </c>
      <c r="C191" s="238">
        <v>212</v>
      </c>
      <c r="D191" s="238">
        <v>150.38200000000001</v>
      </c>
      <c r="E191" s="238">
        <v>10</v>
      </c>
      <c r="F191" s="238" t="s">
        <v>1957</v>
      </c>
      <c r="H191" s="238" t="s">
        <v>354</v>
      </c>
      <c r="I191" s="238">
        <v>25</v>
      </c>
      <c r="K191" s="238">
        <v>18002283</v>
      </c>
      <c r="M191" s="238">
        <v>3</v>
      </c>
      <c r="N191" s="238">
        <v>5</v>
      </c>
      <c r="O191" s="238">
        <v>2018</v>
      </c>
      <c r="P191" s="238" t="s">
        <v>361</v>
      </c>
      <c r="Q191" s="238">
        <v>15</v>
      </c>
      <c r="R191" s="238" t="s">
        <v>356</v>
      </c>
      <c r="S191" s="238">
        <v>5</v>
      </c>
      <c r="T191" s="238">
        <v>0</v>
      </c>
      <c r="U191" s="238">
        <v>2</v>
      </c>
      <c r="W191" s="238">
        <v>61</v>
      </c>
      <c r="X191" s="238">
        <v>2</v>
      </c>
      <c r="Y191" s="238">
        <v>1</v>
      </c>
      <c r="Z191" s="238">
        <v>7</v>
      </c>
      <c r="AA191" s="238">
        <v>5</v>
      </c>
      <c r="AB191" s="238">
        <v>5</v>
      </c>
      <c r="AC191" s="238">
        <v>98</v>
      </c>
      <c r="AD191" s="238" t="s">
        <v>357</v>
      </c>
      <c r="AF191" s="238" t="s">
        <v>405</v>
      </c>
      <c r="AG191" s="238">
        <v>90</v>
      </c>
      <c r="AH191" s="238">
        <v>2</v>
      </c>
      <c r="AI191" s="238">
        <v>2</v>
      </c>
      <c r="AJ191" s="238">
        <v>4</v>
      </c>
      <c r="AK191" s="238">
        <v>21</v>
      </c>
      <c r="AL191" s="238">
        <v>34</v>
      </c>
      <c r="AM191" s="238" t="s">
        <v>354</v>
      </c>
      <c r="AN191" s="238">
        <v>5</v>
      </c>
      <c r="AO191" s="238">
        <v>68</v>
      </c>
      <c r="AS191" s="238">
        <v>15</v>
      </c>
      <c r="AT191" s="238">
        <v>9</v>
      </c>
      <c r="AU191" s="238">
        <v>65</v>
      </c>
      <c r="AV191" s="238">
        <v>11</v>
      </c>
      <c r="AW191" s="238">
        <v>21</v>
      </c>
      <c r="AX191" s="238">
        <v>2</v>
      </c>
      <c r="AY191" s="238">
        <v>4</v>
      </c>
      <c r="AZ191" s="238">
        <v>4</v>
      </c>
      <c r="BA191" s="238">
        <v>21</v>
      </c>
      <c r="BB191" s="238">
        <v>47</v>
      </c>
      <c r="BC191" s="238" t="s">
        <v>354</v>
      </c>
      <c r="BD191" s="238">
        <v>5</v>
      </c>
      <c r="BE191" s="238">
        <v>68</v>
      </c>
      <c r="BI191" s="238">
        <v>15</v>
      </c>
      <c r="BJ191" s="238">
        <v>9</v>
      </c>
      <c r="BK191" s="238">
        <v>65</v>
      </c>
      <c r="BL191" s="238">
        <v>11</v>
      </c>
      <c r="BM191" s="238">
        <v>21</v>
      </c>
      <c r="CT191" s="238">
        <v>454456.93417597999</v>
      </c>
      <c r="CU191" s="238">
        <v>4963230.2073006099</v>
      </c>
      <c r="CV191" s="238">
        <v>44.821024659999999</v>
      </c>
      <c r="CW191" s="238">
        <v>-93.576054889999995</v>
      </c>
      <c r="CX191" s="238" t="s">
        <v>359</v>
      </c>
      <c r="CY191" s="238" t="s">
        <v>2190</v>
      </c>
    </row>
    <row r="192" spans="1:103" x14ac:dyDescent="0.25">
      <c r="A192" s="238">
        <v>10939217</v>
      </c>
      <c r="B192" s="238">
        <v>2</v>
      </c>
      <c r="C192" s="238">
        <v>212</v>
      </c>
      <c r="D192" s="238">
        <v>150.40100000000001</v>
      </c>
      <c r="E192" s="238">
        <v>10</v>
      </c>
      <c r="F192" s="238" t="s">
        <v>1957</v>
      </c>
      <c r="H192" s="238" t="s">
        <v>354</v>
      </c>
      <c r="I192" s="238">
        <v>25</v>
      </c>
      <c r="K192" s="238">
        <v>14512788</v>
      </c>
      <c r="L192" s="238">
        <v>143350244</v>
      </c>
      <c r="M192" s="238">
        <v>11</v>
      </c>
      <c r="N192" s="238">
        <v>26</v>
      </c>
      <c r="O192" s="238">
        <v>2014</v>
      </c>
      <c r="P192" s="238" t="s">
        <v>355</v>
      </c>
      <c r="Q192" s="238">
        <v>11</v>
      </c>
      <c r="R192" s="238" t="s">
        <v>369</v>
      </c>
      <c r="S192" s="238">
        <v>4</v>
      </c>
      <c r="T192" s="238">
        <v>0</v>
      </c>
      <c r="U192" s="238">
        <v>2</v>
      </c>
      <c r="V192" s="238">
        <v>5</v>
      </c>
      <c r="W192" s="238">
        <v>10</v>
      </c>
      <c r="X192" s="238">
        <v>2</v>
      </c>
      <c r="Y192" s="238">
        <v>1</v>
      </c>
      <c r="Z192" s="238">
        <v>4</v>
      </c>
      <c r="AB192" s="238">
        <v>3</v>
      </c>
      <c r="AC192" s="238">
        <v>98</v>
      </c>
      <c r="AD192" s="238">
        <v>212</v>
      </c>
      <c r="AE192" s="238" t="s">
        <v>2119</v>
      </c>
      <c r="AF192" s="238" t="s">
        <v>358</v>
      </c>
      <c r="AG192" s="238">
        <v>10</v>
      </c>
      <c r="AH192" s="238">
        <v>2</v>
      </c>
      <c r="AI192" s="238">
        <v>2</v>
      </c>
      <c r="AJ192" s="238">
        <v>3</v>
      </c>
      <c r="AK192" s="238">
        <v>21</v>
      </c>
      <c r="AL192" s="238">
        <v>54</v>
      </c>
      <c r="AM192" s="238" t="s">
        <v>363</v>
      </c>
      <c r="AN192" s="238">
        <v>5</v>
      </c>
      <c r="AO192" s="238">
        <v>72</v>
      </c>
      <c r="AS192" s="238">
        <v>3</v>
      </c>
      <c r="AT192" s="238">
        <v>98</v>
      </c>
      <c r="AU192" s="238">
        <v>60</v>
      </c>
      <c r="AV192" s="238">
        <v>11</v>
      </c>
      <c r="AW192" s="238">
        <v>21</v>
      </c>
      <c r="AX192" s="238">
        <v>2</v>
      </c>
      <c r="AY192" s="238">
        <v>4</v>
      </c>
      <c r="AZ192" s="238">
        <v>3</v>
      </c>
      <c r="BA192" s="238">
        <v>21</v>
      </c>
      <c r="BB192" s="238">
        <v>17</v>
      </c>
      <c r="BC192" s="238" t="s">
        <v>363</v>
      </c>
      <c r="BD192" s="238">
        <v>5</v>
      </c>
      <c r="BE192" s="238">
        <v>1</v>
      </c>
      <c r="BI192" s="238">
        <v>3</v>
      </c>
      <c r="BJ192" s="238">
        <v>98</v>
      </c>
      <c r="BK192" s="238">
        <v>60</v>
      </c>
      <c r="BL192" s="238">
        <v>11</v>
      </c>
      <c r="BM192" s="238">
        <v>21</v>
      </c>
      <c r="CT192" s="238">
        <v>454498</v>
      </c>
      <c r="CU192" s="238">
        <v>4963222</v>
      </c>
      <c r="CV192" s="238">
        <v>44.820954299999997</v>
      </c>
      <c r="CW192" s="238">
        <v>-93.575532499999994</v>
      </c>
      <c r="CX192" s="238" t="s">
        <v>359</v>
      </c>
      <c r="CY192" s="238" t="s">
        <v>2191</v>
      </c>
    </row>
    <row r="193" spans="1:103" x14ac:dyDescent="0.25">
      <c r="A193" s="238">
        <v>11022879</v>
      </c>
      <c r="B193" s="238">
        <v>2</v>
      </c>
      <c r="C193" s="238">
        <v>212</v>
      </c>
      <c r="D193" s="238">
        <v>150.40100000000001</v>
      </c>
      <c r="E193" s="238">
        <v>10</v>
      </c>
      <c r="F193" s="238" t="s">
        <v>1957</v>
      </c>
      <c r="H193" s="238" t="s">
        <v>354</v>
      </c>
      <c r="I193" s="238">
        <v>25</v>
      </c>
      <c r="K193" s="238">
        <v>15035513</v>
      </c>
      <c r="L193" s="238">
        <v>153060016</v>
      </c>
      <c r="M193" s="238">
        <v>11</v>
      </c>
      <c r="N193" s="238">
        <v>2</v>
      </c>
      <c r="O193" s="238">
        <v>2015</v>
      </c>
      <c r="P193" s="238" t="s">
        <v>361</v>
      </c>
      <c r="Q193" s="238">
        <v>0</v>
      </c>
      <c r="R193" s="238" t="s">
        <v>369</v>
      </c>
      <c r="S193" s="238">
        <v>5</v>
      </c>
      <c r="T193" s="238">
        <v>0</v>
      </c>
      <c r="U193" s="238">
        <v>1</v>
      </c>
      <c r="V193" s="238">
        <v>98</v>
      </c>
      <c r="W193" s="238">
        <v>16</v>
      </c>
      <c r="X193" s="238">
        <v>2</v>
      </c>
      <c r="Y193" s="238">
        <v>6</v>
      </c>
      <c r="Z193" s="238">
        <v>1</v>
      </c>
      <c r="AB193" s="238">
        <v>1</v>
      </c>
      <c r="AC193" s="238">
        <v>98</v>
      </c>
      <c r="AD193" s="238" t="s">
        <v>389</v>
      </c>
      <c r="AE193" s="238" t="s">
        <v>2192</v>
      </c>
      <c r="AF193" s="238" t="s">
        <v>358</v>
      </c>
      <c r="AG193" s="238">
        <v>4</v>
      </c>
      <c r="AH193" s="238">
        <v>2</v>
      </c>
      <c r="AI193" s="238">
        <v>2</v>
      </c>
      <c r="AJ193" s="238">
        <v>3</v>
      </c>
      <c r="AK193" s="238">
        <v>21</v>
      </c>
      <c r="AL193" s="238">
        <v>20</v>
      </c>
      <c r="AM193" s="238" t="s">
        <v>354</v>
      </c>
      <c r="AN193" s="238">
        <v>5</v>
      </c>
      <c r="AO193" s="238">
        <v>1</v>
      </c>
      <c r="AS193" s="238">
        <v>3</v>
      </c>
      <c r="AT193" s="238">
        <v>98</v>
      </c>
      <c r="AU193" s="238">
        <v>65</v>
      </c>
      <c r="AV193" s="238">
        <v>11</v>
      </c>
      <c r="AW193" s="238">
        <v>21</v>
      </c>
      <c r="CT193" s="238">
        <v>454498</v>
      </c>
      <c r="CU193" s="238">
        <v>4963222</v>
      </c>
      <c r="CV193" s="238">
        <v>44.820954299999997</v>
      </c>
      <c r="CW193" s="238">
        <v>-93.575532499999994</v>
      </c>
      <c r="CX193" s="238" t="s">
        <v>359</v>
      </c>
      <c r="CY193" s="238" t="s">
        <v>2193</v>
      </c>
    </row>
    <row r="194" spans="1:103" x14ac:dyDescent="0.25">
      <c r="A194" s="238">
        <v>564746</v>
      </c>
      <c r="B194" s="238">
        <v>2</v>
      </c>
      <c r="C194" s="238">
        <v>212</v>
      </c>
      <c r="D194" s="238">
        <v>150.411</v>
      </c>
      <c r="E194" s="238">
        <v>10</v>
      </c>
      <c r="F194" s="238" t="s">
        <v>1957</v>
      </c>
      <c r="H194" s="238" t="s">
        <v>354</v>
      </c>
      <c r="I194" s="238">
        <v>25</v>
      </c>
      <c r="K194" s="238">
        <v>18001489</v>
      </c>
      <c r="M194" s="238">
        <v>2</v>
      </c>
      <c r="N194" s="238">
        <v>9</v>
      </c>
      <c r="O194" s="238">
        <v>2018</v>
      </c>
      <c r="P194" s="238" t="s">
        <v>362</v>
      </c>
      <c r="Q194" s="238">
        <v>11</v>
      </c>
      <c r="R194" s="238" t="s">
        <v>356</v>
      </c>
      <c r="S194" s="238">
        <v>5</v>
      </c>
      <c r="T194" s="238">
        <v>0</v>
      </c>
      <c r="U194" s="238">
        <v>2</v>
      </c>
      <c r="V194" s="238">
        <v>12</v>
      </c>
      <c r="W194" s="238">
        <v>10</v>
      </c>
      <c r="X194" s="238">
        <v>2</v>
      </c>
      <c r="Y194" s="238">
        <v>1</v>
      </c>
      <c r="Z194" s="238">
        <v>1</v>
      </c>
      <c r="AB194" s="238">
        <v>4</v>
      </c>
      <c r="AC194" s="238">
        <v>98</v>
      </c>
      <c r="AD194" s="238" t="s">
        <v>357</v>
      </c>
      <c r="AF194" s="238" t="s">
        <v>358</v>
      </c>
      <c r="AG194" s="238">
        <v>7</v>
      </c>
      <c r="AH194" s="238">
        <v>2</v>
      </c>
      <c r="AI194" s="238">
        <v>2</v>
      </c>
      <c r="AJ194" s="238">
        <v>4</v>
      </c>
      <c r="AK194" s="238">
        <v>21</v>
      </c>
      <c r="AL194" s="238">
        <v>63</v>
      </c>
      <c r="AM194" s="238" t="s">
        <v>354</v>
      </c>
      <c r="AN194" s="238">
        <v>5</v>
      </c>
      <c r="AO194" s="238">
        <v>1</v>
      </c>
      <c r="AS194" s="238">
        <v>15</v>
      </c>
      <c r="AT194" s="238">
        <v>9</v>
      </c>
      <c r="AU194" s="238">
        <v>65</v>
      </c>
      <c r="AV194" s="238">
        <v>11</v>
      </c>
      <c r="AW194" s="238">
        <v>21</v>
      </c>
      <c r="AX194" s="238">
        <v>1</v>
      </c>
      <c r="AY194" s="238">
        <v>3</v>
      </c>
      <c r="AZ194" s="238">
        <v>4</v>
      </c>
      <c r="BA194" s="238">
        <v>26</v>
      </c>
      <c r="BI194" s="238">
        <v>15</v>
      </c>
      <c r="BJ194" s="238">
        <v>9</v>
      </c>
      <c r="BK194" s="238">
        <v>65</v>
      </c>
      <c r="BL194" s="238">
        <v>11</v>
      </c>
      <c r="BM194" s="238">
        <v>21</v>
      </c>
      <c r="CT194" s="238">
        <v>454514.11862999399</v>
      </c>
      <c r="CU194" s="238">
        <v>4963223.3044303404</v>
      </c>
      <c r="CV194" s="238">
        <v>44.820966169999998</v>
      </c>
      <c r="CW194" s="238">
        <v>-93.575331009999999</v>
      </c>
      <c r="CX194" s="238" t="s">
        <v>359</v>
      </c>
      <c r="CY194" s="238" t="s">
        <v>2194</v>
      </c>
    </row>
    <row r="195" spans="1:103" x14ac:dyDescent="0.25">
      <c r="A195" s="238">
        <v>10938802</v>
      </c>
      <c r="B195" s="238">
        <v>2</v>
      </c>
      <c r="C195" s="238">
        <v>212</v>
      </c>
      <c r="D195" s="238">
        <v>150.41900000000001</v>
      </c>
      <c r="E195" s="238">
        <v>10</v>
      </c>
      <c r="F195" s="238" t="s">
        <v>1957</v>
      </c>
      <c r="H195" s="238" t="s">
        <v>354</v>
      </c>
      <c r="I195" s="238">
        <v>25</v>
      </c>
      <c r="K195" s="238">
        <v>14512365</v>
      </c>
      <c r="L195" s="238">
        <v>143200292</v>
      </c>
      <c r="M195" s="238">
        <v>11</v>
      </c>
      <c r="N195" s="238">
        <v>16</v>
      </c>
      <c r="O195" s="238">
        <v>2014</v>
      </c>
      <c r="P195" s="238" t="s">
        <v>366</v>
      </c>
      <c r="Q195" s="238">
        <v>10</v>
      </c>
      <c r="R195" s="238" t="s">
        <v>356</v>
      </c>
      <c r="S195" s="238">
        <v>5</v>
      </c>
      <c r="T195" s="238">
        <v>0</v>
      </c>
      <c r="U195" s="238">
        <v>2</v>
      </c>
      <c r="V195" s="238">
        <v>10</v>
      </c>
      <c r="W195" s="238">
        <v>10</v>
      </c>
      <c r="X195" s="238">
        <v>2</v>
      </c>
      <c r="Y195" s="238">
        <v>1</v>
      </c>
      <c r="Z195" s="238">
        <v>1</v>
      </c>
      <c r="AB195" s="238">
        <v>2</v>
      </c>
      <c r="AC195" s="238">
        <v>98</v>
      </c>
      <c r="AD195" s="238" t="s">
        <v>376</v>
      </c>
      <c r="AE195" s="238" t="s">
        <v>2195</v>
      </c>
      <c r="AF195" s="238" t="s">
        <v>358</v>
      </c>
      <c r="AG195" s="238">
        <v>5</v>
      </c>
      <c r="AH195" s="238">
        <v>2</v>
      </c>
      <c r="AI195" s="238">
        <v>3</v>
      </c>
      <c r="AJ195" s="238">
        <v>3</v>
      </c>
      <c r="AK195" s="238">
        <v>21</v>
      </c>
      <c r="AL195" s="238">
        <v>22</v>
      </c>
      <c r="AM195" s="238" t="s">
        <v>354</v>
      </c>
      <c r="AN195" s="238">
        <v>5</v>
      </c>
      <c r="AO195" s="238">
        <v>8</v>
      </c>
      <c r="AS195" s="238">
        <v>1</v>
      </c>
      <c r="AT195" s="238">
        <v>98</v>
      </c>
      <c r="AU195" s="238">
        <v>65</v>
      </c>
      <c r="AV195" s="238">
        <v>11</v>
      </c>
      <c r="AW195" s="238">
        <v>21</v>
      </c>
      <c r="AX195" s="238">
        <v>2</v>
      </c>
      <c r="AY195" s="238">
        <v>11</v>
      </c>
      <c r="AZ195" s="238">
        <v>4</v>
      </c>
      <c r="BA195" s="238">
        <v>21</v>
      </c>
      <c r="BB195" s="238">
        <v>54</v>
      </c>
      <c r="BC195" s="238" t="s">
        <v>354</v>
      </c>
      <c r="BD195" s="238">
        <v>5</v>
      </c>
      <c r="BE195" s="238">
        <v>1</v>
      </c>
      <c r="BI195" s="238">
        <v>1</v>
      </c>
      <c r="BJ195" s="238">
        <v>98</v>
      </c>
      <c r="BK195" s="238">
        <v>65</v>
      </c>
      <c r="BL195" s="238">
        <v>11</v>
      </c>
      <c r="BM195" s="238">
        <v>21</v>
      </c>
      <c r="CT195" s="238">
        <v>454528</v>
      </c>
      <c r="CU195" s="238">
        <v>4963225</v>
      </c>
      <c r="CV195" s="238">
        <v>44.820979000000001</v>
      </c>
      <c r="CW195" s="238">
        <v>-93.575158200000004</v>
      </c>
      <c r="CX195" s="238" t="s">
        <v>359</v>
      </c>
      <c r="CY195" s="238" t="s">
        <v>2196</v>
      </c>
    </row>
    <row r="196" spans="1:103" x14ac:dyDescent="0.25">
      <c r="A196" s="238">
        <v>10939635</v>
      </c>
      <c r="B196" s="238">
        <v>2</v>
      </c>
      <c r="C196" s="238">
        <v>212</v>
      </c>
      <c r="D196" s="238">
        <v>150.41900000000001</v>
      </c>
      <c r="E196" s="238">
        <v>10</v>
      </c>
      <c r="F196" s="238" t="s">
        <v>1957</v>
      </c>
      <c r="H196" s="238" t="s">
        <v>354</v>
      </c>
      <c r="I196" s="238">
        <v>25</v>
      </c>
      <c r="K196" s="238">
        <v>14513523</v>
      </c>
      <c r="L196" s="238">
        <v>143510268</v>
      </c>
      <c r="M196" s="238">
        <v>12</v>
      </c>
      <c r="N196" s="238">
        <v>16</v>
      </c>
      <c r="O196" s="238">
        <v>2014</v>
      </c>
      <c r="P196" s="238" t="s">
        <v>368</v>
      </c>
      <c r="Q196" s="238">
        <v>17</v>
      </c>
      <c r="S196" s="238">
        <v>3</v>
      </c>
      <c r="T196" s="238">
        <v>0</v>
      </c>
      <c r="U196" s="238">
        <v>2</v>
      </c>
      <c r="V196" s="238">
        <v>8</v>
      </c>
      <c r="W196" s="238">
        <v>10</v>
      </c>
      <c r="X196" s="238">
        <v>2</v>
      </c>
      <c r="Y196" s="238">
        <v>4</v>
      </c>
      <c r="Z196" s="238">
        <v>2</v>
      </c>
      <c r="AB196" s="238">
        <v>1</v>
      </c>
      <c r="AC196" s="238">
        <v>98</v>
      </c>
      <c r="AD196" s="238">
        <v>212</v>
      </c>
      <c r="AE196" s="238" t="s">
        <v>2197</v>
      </c>
      <c r="AF196" s="238" t="s">
        <v>358</v>
      </c>
      <c r="AG196" s="238">
        <v>8</v>
      </c>
      <c r="AH196" s="238">
        <v>2</v>
      </c>
      <c r="AI196" s="238">
        <v>2</v>
      </c>
      <c r="AJ196" s="238">
        <v>3</v>
      </c>
      <c r="AK196" s="238">
        <v>22</v>
      </c>
      <c r="AL196" s="238">
        <v>43</v>
      </c>
      <c r="AM196" s="238" t="s">
        <v>354</v>
      </c>
      <c r="AN196" s="238">
        <v>5</v>
      </c>
      <c r="AO196" s="238">
        <v>21</v>
      </c>
      <c r="AP196" s="238">
        <v>8</v>
      </c>
      <c r="AS196" s="238">
        <v>1</v>
      </c>
      <c r="AT196" s="238">
        <v>98</v>
      </c>
      <c r="AU196" s="238">
        <v>65</v>
      </c>
      <c r="AV196" s="238">
        <v>11</v>
      </c>
      <c r="AW196" s="238">
        <v>21</v>
      </c>
      <c r="AX196" s="238">
        <v>2</v>
      </c>
      <c r="AY196" s="238">
        <v>4</v>
      </c>
      <c r="AZ196" s="238">
        <v>4</v>
      </c>
      <c r="BA196" s="238">
        <v>21</v>
      </c>
      <c r="BB196" s="238">
        <v>59</v>
      </c>
      <c r="BC196" s="238" t="s">
        <v>354</v>
      </c>
      <c r="BD196" s="238">
        <v>5</v>
      </c>
      <c r="BE196" s="238">
        <v>1</v>
      </c>
      <c r="BI196" s="238">
        <v>1</v>
      </c>
      <c r="BJ196" s="238">
        <v>98</v>
      </c>
      <c r="BK196" s="238">
        <v>65</v>
      </c>
      <c r="BL196" s="238">
        <v>11</v>
      </c>
      <c r="BM196" s="238">
        <v>21</v>
      </c>
      <c r="CT196" s="238">
        <v>454528</v>
      </c>
      <c r="CU196" s="238">
        <v>4963225</v>
      </c>
      <c r="CV196" s="238">
        <v>44.820979000000001</v>
      </c>
      <c r="CW196" s="238">
        <v>-93.575158200000004</v>
      </c>
      <c r="CX196" s="238" t="s">
        <v>359</v>
      </c>
      <c r="CY196" s="238" t="s">
        <v>2198</v>
      </c>
    </row>
    <row r="197" spans="1:103" x14ac:dyDescent="0.25">
      <c r="A197" s="238">
        <v>356560</v>
      </c>
      <c r="B197" s="238">
        <v>2</v>
      </c>
      <c r="C197" s="238">
        <v>212</v>
      </c>
      <c r="D197" s="238">
        <v>150.44200000000001</v>
      </c>
      <c r="E197" s="238">
        <v>10</v>
      </c>
      <c r="F197" s="238" t="s">
        <v>1957</v>
      </c>
      <c r="H197" s="238" t="s">
        <v>354</v>
      </c>
      <c r="I197" s="238">
        <v>25</v>
      </c>
      <c r="K197" s="238">
        <v>16506384</v>
      </c>
      <c r="M197" s="238">
        <v>6</v>
      </c>
      <c r="N197" s="238">
        <v>14</v>
      </c>
      <c r="O197" s="238">
        <v>2016</v>
      </c>
      <c r="P197" s="238" t="s">
        <v>368</v>
      </c>
      <c r="Q197" s="238">
        <v>12</v>
      </c>
      <c r="R197" s="238" t="s">
        <v>356</v>
      </c>
      <c r="S197" s="238">
        <v>5</v>
      </c>
      <c r="T197" s="238">
        <v>0</v>
      </c>
      <c r="U197" s="238">
        <v>1</v>
      </c>
      <c r="W197" s="238">
        <v>32</v>
      </c>
      <c r="X197" s="238">
        <v>2</v>
      </c>
      <c r="Y197" s="238">
        <v>1</v>
      </c>
      <c r="Z197" s="238">
        <v>2</v>
      </c>
      <c r="AA197" s="238">
        <v>3</v>
      </c>
      <c r="AB197" s="238">
        <v>2</v>
      </c>
      <c r="AC197" s="238">
        <v>98</v>
      </c>
      <c r="AD197" s="238" t="s">
        <v>357</v>
      </c>
      <c r="AF197" s="238" t="s">
        <v>405</v>
      </c>
      <c r="AG197" s="238">
        <v>3</v>
      </c>
      <c r="AH197" s="238">
        <v>2</v>
      </c>
      <c r="AI197" s="238">
        <v>2</v>
      </c>
      <c r="AJ197" s="238">
        <v>4</v>
      </c>
      <c r="AK197" s="238">
        <v>21</v>
      </c>
      <c r="AL197" s="238">
        <v>18</v>
      </c>
      <c r="AM197" s="238" t="s">
        <v>363</v>
      </c>
      <c r="AN197" s="238">
        <v>5</v>
      </c>
      <c r="AO197" s="238">
        <v>75</v>
      </c>
      <c r="AS197" s="238">
        <v>14</v>
      </c>
      <c r="AT197" s="238">
        <v>9</v>
      </c>
      <c r="AU197" s="238">
        <v>65</v>
      </c>
      <c r="AV197" s="238">
        <v>11</v>
      </c>
      <c r="AW197" s="238">
        <v>21</v>
      </c>
      <c r="CT197" s="238">
        <v>454533.91753450199</v>
      </c>
      <c r="CU197" s="238">
        <v>4963249.0136313597</v>
      </c>
      <c r="CV197" s="238">
        <v>44.821198860000003</v>
      </c>
      <c r="CW197" s="238">
        <v>-93.575082890000004</v>
      </c>
      <c r="CX197" s="238" t="s">
        <v>359</v>
      </c>
      <c r="CY197" s="238" t="s">
        <v>2199</v>
      </c>
    </row>
    <row r="198" spans="1:103" x14ac:dyDescent="0.25">
      <c r="A198" s="238">
        <v>10782875</v>
      </c>
      <c r="B198" s="238">
        <v>2</v>
      </c>
      <c r="C198" s="238">
        <v>212</v>
      </c>
      <c r="D198" s="238">
        <v>150.45500000000001</v>
      </c>
      <c r="E198" s="238">
        <v>10</v>
      </c>
      <c r="F198" s="238" t="s">
        <v>1957</v>
      </c>
      <c r="H198" s="238" t="s">
        <v>354</v>
      </c>
      <c r="I198" s="238">
        <v>25</v>
      </c>
      <c r="L198" s="238">
        <v>130070083</v>
      </c>
      <c r="M198" s="238">
        <v>12</v>
      </c>
      <c r="N198" s="238">
        <v>4</v>
      </c>
      <c r="O198" s="238">
        <v>2012</v>
      </c>
      <c r="P198" s="238" t="s">
        <v>368</v>
      </c>
      <c r="Q198" s="238">
        <v>13</v>
      </c>
      <c r="S198" s="238">
        <v>5</v>
      </c>
      <c r="T198" s="238">
        <v>0</v>
      </c>
      <c r="U198" s="238">
        <v>1</v>
      </c>
      <c r="V198" s="238">
        <v>5</v>
      </c>
      <c r="W198" s="238">
        <v>4</v>
      </c>
      <c r="Y198" s="238">
        <v>1</v>
      </c>
      <c r="Z198" s="238">
        <v>1</v>
      </c>
      <c r="AB198" s="238">
        <v>1</v>
      </c>
      <c r="AC198" s="238">
        <v>98</v>
      </c>
      <c r="AF198" s="238" t="s">
        <v>358</v>
      </c>
      <c r="AG198" s="238">
        <v>4</v>
      </c>
      <c r="AH198" s="238">
        <v>2</v>
      </c>
      <c r="AI198" s="238">
        <v>2</v>
      </c>
      <c r="AJ198" s="238">
        <v>4</v>
      </c>
      <c r="AK198" s="238">
        <v>21</v>
      </c>
      <c r="AL198" s="238">
        <v>16</v>
      </c>
      <c r="AM198" s="238" t="s">
        <v>354</v>
      </c>
      <c r="AT198" s="238">
        <v>98</v>
      </c>
      <c r="AU198" s="238">
        <v>65</v>
      </c>
      <c r="CT198" s="238">
        <v>454584</v>
      </c>
      <c r="CU198" s="238">
        <v>4963230</v>
      </c>
      <c r="CV198" s="238">
        <v>44.821034300000001</v>
      </c>
      <c r="CW198" s="238">
        <v>-93.574443000000002</v>
      </c>
      <c r="CX198" s="238" t="s">
        <v>359</v>
      </c>
    </row>
    <row r="199" spans="1:103" x14ac:dyDescent="0.25">
      <c r="A199" s="238">
        <v>587358</v>
      </c>
      <c r="B199" s="238">
        <v>2</v>
      </c>
      <c r="C199" s="238">
        <v>212</v>
      </c>
      <c r="D199" s="238">
        <v>150.45699999999999</v>
      </c>
      <c r="E199" s="238">
        <v>10</v>
      </c>
      <c r="F199" s="238" t="s">
        <v>1957</v>
      </c>
      <c r="H199" s="238" t="s">
        <v>354</v>
      </c>
      <c r="I199" s="238">
        <v>25</v>
      </c>
      <c r="K199" s="238">
        <v>18504494</v>
      </c>
      <c r="M199" s="238">
        <v>4</v>
      </c>
      <c r="N199" s="238">
        <v>2</v>
      </c>
      <c r="O199" s="238">
        <v>2018</v>
      </c>
      <c r="P199" s="238" t="s">
        <v>361</v>
      </c>
      <c r="Q199" s="238">
        <v>20</v>
      </c>
      <c r="R199" s="238" t="s">
        <v>356</v>
      </c>
      <c r="S199" s="238">
        <v>5</v>
      </c>
      <c r="T199" s="238">
        <v>0</v>
      </c>
      <c r="U199" s="238">
        <v>1</v>
      </c>
      <c r="W199" s="238">
        <v>56</v>
      </c>
      <c r="X199" s="238">
        <v>2</v>
      </c>
      <c r="Y199" s="238">
        <v>4</v>
      </c>
      <c r="Z199" s="238">
        <v>4</v>
      </c>
      <c r="AB199" s="238">
        <v>3</v>
      </c>
      <c r="AC199" s="238">
        <v>98</v>
      </c>
      <c r="AD199" s="238" t="s">
        <v>2200</v>
      </c>
      <c r="AF199" s="238" t="s">
        <v>405</v>
      </c>
      <c r="AG199" s="238">
        <v>3</v>
      </c>
      <c r="AH199" s="238">
        <v>2</v>
      </c>
      <c r="AI199" s="238">
        <v>2</v>
      </c>
      <c r="AJ199" s="238">
        <v>4</v>
      </c>
      <c r="AK199" s="238">
        <v>21</v>
      </c>
      <c r="AL199" s="238">
        <v>52</v>
      </c>
      <c r="AM199" s="238" t="s">
        <v>354</v>
      </c>
      <c r="AN199" s="238">
        <v>5</v>
      </c>
      <c r="AO199" s="238">
        <v>71</v>
      </c>
      <c r="AS199" s="238">
        <v>15</v>
      </c>
      <c r="AT199" s="238">
        <v>9</v>
      </c>
      <c r="AU199" s="238">
        <v>65</v>
      </c>
      <c r="AV199" s="238">
        <v>11</v>
      </c>
      <c r="AW199" s="238">
        <v>21</v>
      </c>
      <c r="CT199" s="238">
        <v>454576.250952503</v>
      </c>
      <c r="CU199" s="238">
        <v>4963251.1303022597</v>
      </c>
      <c r="CV199" s="238">
        <v>44.821220609999997</v>
      </c>
      <c r="CW199" s="238">
        <v>-93.57454765</v>
      </c>
      <c r="CX199" s="238" t="s">
        <v>359</v>
      </c>
      <c r="CY199" s="238" t="s">
        <v>2201</v>
      </c>
    </row>
    <row r="200" spans="1:103" x14ac:dyDescent="0.25">
      <c r="A200" s="238">
        <v>762233</v>
      </c>
      <c r="B200" s="238">
        <v>2</v>
      </c>
      <c r="C200" s="238">
        <v>212</v>
      </c>
      <c r="D200" s="238">
        <v>150.46299999999999</v>
      </c>
      <c r="E200" s="238">
        <v>10</v>
      </c>
      <c r="F200" s="238" t="s">
        <v>1957</v>
      </c>
      <c r="H200" s="238" t="s">
        <v>354</v>
      </c>
      <c r="I200" s="238">
        <v>25</v>
      </c>
      <c r="K200" s="238">
        <v>19513851</v>
      </c>
      <c r="M200" s="238">
        <v>11</v>
      </c>
      <c r="N200" s="238">
        <v>13</v>
      </c>
      <c r="O200" s="238">
        <v>2019</v>
      </c>
      <c r="P200" s="238" t="s">
        <v>355</v>
      </c>
      <c r="Q200" s="238">
        <v>14</v>
      </c>
      <c r="R200" s="238" t="s">
        <v>369</v>
      </c>
      <c r="S200" s="238">
        <v>4</v>
      </c>
      <c r="T200" s="238">
        <v>0</v>
      </c>
      <c r="U200" s="238">
        <v>1</v>
      </c>
      <c r="W200" s="238">
        <v>83</v>
      </c>
      <c r="X200" s="238">
        <v>2</v>
      </c>
      <c r="Y200" s="238">
        <v>1</v>
      </c>
      <c r="Z200" s="238">
        <v>2</v>
      </c>
      <c r="AB200" s="238">
        <v>5</v>
      </c>
      <c r="AC200" s="238">
        <v>98</v>
      </c>
      <c r="AD200" s="238" t="s">
        <v>357</v>
      </c>
      <c r="AF200" s="238" t="s">
        <v>358</v>
      </c>
      <c r="AG200" s="238">
        <v>3</v>
      </c>
      <c r="AH200" s="238">
        <v>2</v>
      </c>
      <c r="AI200" s="238">
        <v>3</v>
      </c>
      <c r="AJ200" s="238">
        <v>3</v>
      </c>
      <c r="AK200" s="238">
        <v>21</v>
      </c>
      <c r="AL200" s="238">
        <v>79</v>
      </c>
      <c r="AM200" s="238" t="s">
        <v>354</v>
      </c>
      <c r="AN200" s="238">
        <v>5</v>
      </c>
      <c r="AO200" s="238">
        <v>90</v>
      </c>
      <c r="AS200" s="238">
        <v>15</v>
      </c>
      <c r="AT200" s="238">
        <v>98</v>
      </c>
      <c r="AU200" s="238">
        <v>65</v>
      </c>
      <c r="AV200" s="238">
        <v>11</v>
      </c>
      <c r="AW200" s="238">
        <v>21</v>
      </c>
      <c r="CT200" s="238">
        <v>454597.41766150302</v>
      </c>
      <c r="CU200" s="238">
        <v>4963229.9635932604</v>
      </c>
      <c r="CV200" s="238">
        <v>44.821031419999997</v>
      </c>
      <c r="CW200" s="238">
        <v>-93.574278039999996</v>
      </c>
      <c r="CX200" s="238" t="s">
        <v>359</v>
      </c>
      <c r="CY200" s="238" t="s">
        <v>2202</v>
      </c>
    </row>
    <row r="201" spans="1:103" x14ac:dyDescent="0.25">
      <c r="A201" s="238">
        <v>583064</v>
      </c>
      <c r="B201" s="238">
        <v>2</v>
      </c>
      <c r="C201" s="238">
        <v>212</v>
      </c>
      <c r="D201" s="238">
        <v>150.46799999999999</v>
      </c>
      <c r="E201" s="238">
        <v>10</v>
      </c>
      <c r="F201" s="238" t="s">
        <v>1957</v>
      </c>
      <c r="H201" s="238" t="s">
        <v>354</v>
      </c>
      <c r="I201" s="238">
        <v>25</v>
      </c>
      <c r="K201" s="238">
        <v>18503474</v>
      </c>
      <c r="M201" s="238">
        <v>3</v>
      </c>
      <c r="N201" s="238">
        <v>5</v>
      </c>
      <c r="O201" s="238">
        <v>2018</v>
      </c>
      <c r="P201" s="238" t="s">
        <v>361</v>
      </c>
      <c r="Q201" s="238">
        <v>15</v>
      </c>
      <c r="R201" s="238" t="s">
        <v>356</v>
      </c>
      <c r="S201" s="238">
        <v>5</v>
      </c>
      <c r="T201" s="238">
        <v>0</v>
      </c>
      <c r="U201" s="238">
        <v>7</v>
      </c>
      <c r="V201" s="238">
        <v>90</v>
      </c>
      <c r="W201" s="238">
        <v>10</v>
      </c>
      <c r="X201" s="238">
        <v>2</v>
      </c>
      <c r="Y201" s="238">
        <v>1</v>
      </c>
      <c r="Z201" s="238">
        <v>2</v>
      </c>
      <c r="AA201" s="238">
        <v>4</v>
      </c>
      <c r="AB201" s="238">
        <v>3</v>
      </c>
      <c r="AC201" s="238">
        <v>98</v>
      </c>
      <c r="AD201" s="238" t="s">
        <v>2203</v>
      </c>
      <c r="AF201" s="238" t="s">
        <v>405</v>
      </c>
      <c r="AG201" s="238">
        <v>90</v>
      </c>
      <c r="AH201" s="238">
        <v>2</v>
      </c>
      <c r="AI201" s="238">
        <v>5</v>
      </c>
      <c r="AJ201" s="238">
        <v>4</v>
      </c>
      <c r="AK201" s="238">
        <v>21</v>
      </c>
      <c r="AL201" s="238">
        <v>26</v>
      </c>
      <c r="AM201" s="238" t="s">
        <v>354</v>
      </c>
      <c r="AN201" s="238">
        <v>5</v>
      </c>
      <c r="AO201" s="238">
        <v>1</v>
      </c>
      <c r="AS201" s="238">
        <v>15</v>
      </c>
      <c r="AT201" s="238">
        <v>9</v>
      </c>
      <c r="AU201" s="238">
        <v>65</v>
      </c>
      <c r="AV201" s="238">
        <v>11</v>
      </c>
      <c r="AW201" s="238">
        <v>21</v>
      </c>
      <c r="AX201" s="238">
        <v>2</v>
      </c>
      <c r="AY201" s="238">
        <v>4</v>
      </c>
      <c r="AZ201" s="238">
        <v>4</v>
      </c>
      <c r="BA201" s="238">
        <v>34</v>
      </c>
      <c r="BB201" s="238">
        <v>29</v>
      </c>
      <c r="BC201" s="238" t="s">
        <v>363</v>
      </c>
      <c r="BD201" s="238">
        <v>5</v>
      </c>
      <c r="BE201" s="238">
        <v>1</v>
      </c>
      <c r="BI201" s="238">
        <v>15</v>
      </c>
      <c r="BJ201" s="238">
        <v>9</v>
      </c>
      <c r="BK201" s="238">
        <v>65</v>
      </c>
      <c r="BL201" s="238">
        <v>11</v>
      </c>
      <c r="BM201" s="238">
        <v>21</v>
      </c>
      <c r="BN201" s="238">
        <v>2</v>
      </c>
      <c r="BO201" s="238">
        <v>5</v>
      </c>
      <c r="BP201" s="238">
        <v>4</v>
      </c>
      <c r="BQ201" s="238">
        <v>34</v>
      </c>
      <c r="BR201" s="238">
        <v>32</v>
      </c>
      <c r="BS201" s="238" t="s">
        <v>354</v>
      </c>
      <c r="BT201" s="238">
        <v>5</v>
      </c>
      <c r="BU201" s="238">
        <v>1</v>
      </c>
      <c r="BY201" s="238">
        <v>15</v>
      </c>
      <c r="BZ201" s="238">
        <v>9</v>
      </c>
      <c r="CA201" s="238">
        <v>65</v>
      </c>
      <c r="CB201" s="238">
        <v>11</v>
      </c>
      <c r="CC201" s="238">
        <v>21</v>
      </c>
      <c r="CD201" s="238">
        <v>2</v>
      </c>
      <c r="CE201" s="238">
        <v>2</v>
      </c>
      <c r="CF201" s="238">
        <v>4</v>
      </c>
      <c r="CG201" s="238">
        <v>21</v>
      </c>
      <c r="CH201" s="238">
        <v>38</v>
      </c>
      <c r="CI201" s="238" t="s">
        <v>363</v>
      </c>
      <c r="CJ201" s="238">
        <v>5</v>
      </c>
      <c r="CK201" s="238">
        <v>1</v>
      </c>
      <c r="CO201" s="238">
        <v>15</v>
      </c>
      <c r="CP201" s="238">
        <v>9</v>
      </c>
      <c r="CQ201" s="238">
        <v>65</v>
      </c>
      <c r="CR201" s="238">
        <v>11</v>
      </c>
      <c r="CS201" s="238">
        <v>21</v>
      </c>
      <c r="CT201" s="238">
        <v>454593.18431970302</v>
      </c>
      <c r="CU201" s="238">
        <v>4963263.8303276598</v>
      </c>
      <c r="CV201" s="238">
        <v>44.821336010000003</v>
      </c>
      <c r="CW201" s="238">
        <v>-93.574334609999994</v>
      </c>
      <c r="CX201" s="238" t="s">
        <v>359</v>
      </c>
      <c r="CY201" s="238" t="s">
        <v>2204</v>
      </c>
    </row>
    <row r="202" spans="1:103" x14ac:dyDescent="0.25">
      <c r="A202" s="238">
        <v>10853183</v>
      </c>
      <c r="B202" s="238">
        <v>2</v>
      </c>
      <c r="C202" s="238">
        <v>212</v>
      </c>
      <c r="D202" s="238">
        <v>150.48500000000001</v>
      </c>
      <c r="E202" s="238">
        <v>10</v>
      </c>
      <c r="F202" s="238" t="s">
        <v>1957</v>
      </c>
      <c r="H202" s="238" t="s">
        <v>354</v>
      </c>
      <c r="I202" s="238">
        <v>25</v>
      </c>
      <c r="K202" s="238">
        <v>13507626</v>
      </c>
      <c r="L202" s="238">
        <v>132100261</v>
      </c>
      <c r="M202" s="238">
        <v>7</v>
      </c>
      <c r="N202" s="238">
        <v>25</v>
      </c>
      <c r="O202" s="238">
        <v>2013</v>
      </c>
      <c r="P202" s="238" t="s">
        <v>384</v>
      </c>
      <c r="Q202" s="238">
        <v>18</v>
      </c>
      <c r="R202" s="238" t="s">
        <v>356</v>
      </c>
      <c r="S202" s="238">
        <v>5</v>
      </c>
      <c r="T202" s="238">
        <v>0</v>
      </c>
      <c r="U202" s="238">
        <v>1</v>
      </c>
      <c r="V202" s="238">
        <v>4</v>
      </c>
      <c r="W202" s="238">
        <v>32</v>
      </c>
      <c r="X202" s="238">
        <v>2</v>
      </c>
      <c r="Y202" s="238">
        <v>1</v>
      </c>
      <c r="Z202" s="238">
        <v>1</v>
      </c>
      <c r="AB202" s="238">
        <v>1</v>
      </c>
      <c r="AC202" s="238">
        <v>98</v>
      </c>
      <c r="AD202" s="238" t="s">
        <v>376</v>
      </c>
      <c r="AE202" s="238" t="s">
        <v>2119</v>
      </c>
      <c r="AF202" s="238" t="s">
        <v>358</v>
      </c>
      <c r="AG202" s="238">
        <v>3</v>
      </c>
      <c r="AH202" s="238">
        <v>2</v>
      </c>
      <c r="AI202" s="238">
        <v>1</v>
      </c>
      <c r="AJ202" s="238">
        <v>4</v>
      </c>
      <c r="AK202" s="238">
        <v>21</v>
      </c>
      <c r="AL202" s="238">
        <v>20</v>
      </c>
      <c r="AM202" s="238" t="s">
        <v>354</v>
      </c>
      <c r="AN202" s="238">
        <v>90</v>
      </c>
      <c r="AO202" s="238">
        <v>8</v>
      </c>
      <c r="AP202" s="238">
        <v>21</v>
      </c>
      <c r="AS202" s="238">
        <v>1</v>
      </c>
      <c r="AT202" s="238">
        <v>98</v>
      </c>
      <c r="AU202" s="238">
        <v>65</v>
      </c>
      <c r="AV202" s="238">
        <v>10</v>
      </c>
      <c r="AW202" s="238">
        <v>21</v>
      </c>
      <c r="CT202" s="238">
        <v>454633</v>
      </c>
      <c r="CU202" s="238">
        <v>4963237</v>
      </c>
      <c r="CV202" s="238">
        <v>44.821094299999999</v>
      </c>
      <c r="CW202" s="238">
        <v>-93.573834099999999</v>
      </c>
      <c r="CX202" s="238" t="s">
        <v>359</v>
      </c>
      <c r="CY202" s="238" t="s">
        <v>2205</v>
      </c>
    </row>
    <row r="203" spans="1:103" x14ac:dyDescent="0.25">
      <c r="A203" s="238">
        <v>359284</v>
      </c>
      <c r="B203" s="238">
        <v>2</v>
      </c>
      <c r="C203" s="238">
        <v>212</v>
      </c>
      <c r="D203" s="238">
        <v>150.566</v>
      </c>
      <c r="E203" s="238">
        <v>10</v>
      </c>
      <c r="F203" s="238" t="s">
        <v>1957</v>
      </c>
      <c r="H203" s="238" t="s">
        <v>354</v>
      </c>
      <c r="I203" s="238">
        <v>25</v>
      </c>
      <c r="K203" s="238">
        <v>16506439</v>
      </c>
      <c r="M203" s="238">
        <v>6</v>
      </c>
      <c r="N203" s="238">
        <v>15</v>
      </c>
      <c r="O203" s="238">
        <v>2016</v>
      </c>
      <c r="P203" s="238" t="s">
        <v>355</v>
      </c>
      <c r="Q203" s="238">
        <v>14</v>
      </c>
      <c r="R203" s="238" t="s">
        <v>356</v>
      </c>
      <c r="S203" s="238">
        <v>2</v>
      </c>
      <c r="T203" s="238">
        <v>0</v>
      </c>
      <c r="U203" s="238">
        <v>1</v>
      </c>
      <c r="W203" s="238">
        <v>83</v>
      </c>
      <c r="X203" s="238">
        <v>2</v>
      </c>
      <c r="Y203" s="238">
        <v>1</v>
      </c>
      <c r="Z203" s="238">
        <v>1</v>
      </c>
      <c r="AB203" s="238">
        <v>1</v>
      </c>
      <c r="AC203" s="238">
        <v>98</v>
      </c>
      <c r="AD203" s="238" t="s">
        <v>357</v>
      </c>
      <c r="AF203" s="238" t="s">
        <v>405</v>
      </c>
      <c r="AG203" s="238">
        <v>3</v>
      </c>
      <c r="AH203" s="238">
        <v>2</v>
      </c>
      <c r="AI203" s="238">
        <v>4</v>
      </c>
      <c r="AJ203" s="238">
        <v>4</v>
      </c>
      <c r="AK203" s="238">
        <v>27</v>
      </c>
      <c r="AL203" s="238">
        <v>20</v>
      </c>
      <c r="AM203" s="238" t="s">
        <v>354</v>
      </c>
      <c r="AN203" s="238">
        <v>5</v>
      </c>
      <c r="AO203" s="238">
        <v>70</v>
      </c>
      <c r="AS203" s="238">
        <v>14</v>
      </c>
      <c r="AT203" s="238">
        <v>9</v>
      </c>
      <c r="AU203" s="238">
        <v>65</v>
      </c>
      <c r="AV203" s="238">
        <v>11</v>
      </c>
      <c r="AW203" s="238">
        <v>21</v>
      </c>
      <c r="CT203" s="238">
        <v>454732.88459910301</v>
      </c>
      <c r="CU203" s="238">
        <v>4963265.9469985599</v>
      </c>
      <c r="CV203" s="238">
        <v>44.821363929999997</v>
      </c>
      <c r="CW203" s="238">
        <v>-93.57256787</v>
      </c>
      <c r="CX203" s="238" t="s">
        <v>359</v>
      </c>
      <c r="CY203" s="238" t="s">
        <v>2206</v>
      </c>
    </row>
    <row r="204" spans="1:103" x14ac:dyDescent="0.25">
      <c r="A204" s="238">
        <v>378710</v>
      </c>
      <c r="B204" s="238">
        <v>2</v>
      </c>
      <c r="C204" s="238">
        <v>212</v>
      </c>
      <c r="D204" s="238">
        <v>150.572</v>
      </c>
      <c r="E204" s="238">
        <v>10</v>
      </c>
      <c r="F204" s="238" t="s">
        <v>1957</v>
      </c>
      <c r="H204" s="238" t="s">
        <v>354</v>
      </c>
      <c r="I204" s="238">
        <v>25</v>
      </c>
      <c r="K204" s="238">
        <v>16510104</v>
      </c>
      <c r="M204" s="238">
        <v>9</v>
      </c>
      <c r="N204" s="238">
        <v>13</v>
      </c>
      <c r="O204" s="238">
        <v>2016</v>
      </c>
      <c r="P204" s="238" t="s">
        <v>368</v>
      </c>
      <c r="Q204" s="238">
        <v>6</v>
      </c>
      <c r="R204" s="238" t="s">
        <v>369</v>
      </c>
      <c r="S204" s="238">
        <v>5</v>
      </c>
      <c r="T204" s="238">
        <v>0</v>
      </c>
      <c r="U204" s="238">
        <v>2</v>
      </c>
      <c r="V204" s="238">
        <v>90</v>
      </c>
      <c r="W204" s="238">
        <v>10</v>
      </c>
      <c r="X204" s="238">
        <v>2</v>
      </c>
      <c r="Y204" s="238">
        <v>1</v>
      </c>
      <c r="Z204" s="238">
        <v>1</v>
      </c>
      <c r="AB204" s="238">
        <v>1</v>
      </c>
      <c r="AC204" s="238">
        <v>98</v>
      </c>
      <c r="AD204" s="238" t="s">
        <v>357</v>
      </c>
      <c r="AF204" s="238" t="s">
        <v>405</v>
      </c>
      <c r="AG204" s="238">
        <v>90</v>
      </c>
      <c r="AH204" s="238">
        <v>2</v>
      </c>
      <c r="AI204" s="238">
        <v>2</v>
      </c>
      <c r="AJ204" s="238">
        <v>3</v>
      </c>
      <c r="AK204" s="238">
        <v>21</v>
      </c>
      <c r="AL204" s="238">
        <v>36</v>
      </c>
      <c r="AM204" s="238" t="s">
        <v>354</v>
      </c>
      <c r="AN204" s="238">
        <v>5</v>
      </c>
      <c r="AO204" s="238">
        <v>74</v>
      </c>
      <c r="AP204" s="238">
        <v>72</v>
      </c>
      <c r="AS204" s="238">
        <v>15</v>
      </c>
      <c r="AT204" s="238">
        <v>9</v>
      </c>
      <c r="AU204" s="238">
        <v>65</v>
      </c>
      <c r="AV204" s="238">
        <v>13</v>
      </c>
      <c r="AW204" s="238">
        <v>21</v>
      </c>
      <c r="AX204" s="238">
        <v>2</v>
      </c>
      <c r="AY204" s="238">
        <v>49</v>
      </c>
      <c r="AZ204" s="238">
        <v>3</v>
      </c>
      <c r="BA204" s="238">
        <v>21</v>
      </c>
      <c r="BB204" s="238">
        <v>47</v>
      </c>
      <c r="BC204" s="238" t="s">
        <v>354</v>
      </c>
      <c r="BD204" s="238">
        <v>5</v>
      </c>
      <c r="BE204" s="238">
        <v>1</v>
      </c>
      <c r="BI204" s="238">
        <v>15</v>
      </c>
      <c r="BJ204" s="238">
        <v>9</v>
      </c>
      <c r="BK204" s="238">
        <v>65</v>
      </c>
      <c r="BL204" s="238">
        <v>13</v>
      </c>
      <c r="BM204" s="238">
        <v>21</v>
      </c>
      <c r="CT204" s="238">
        <v>454741.35128270299</v>
      </c>
      <c r="CU204" s="238">
        <v>4963276.53035306</v>
      </c>
      <c r="CV204" s="238">
        <v>44.821459740000002</v>
      </c>
      <c r="CW204" s="238">
        <v>-93.572461720000007</v>
      </c>
      <c r="CX204" s="238" t="s">
        <v>359</v>
      </c>
      <c r="CY204" s="238" t="s">
        <v>2207</v>
      </c>
    </row>
    <row r="205" spans="1:103" x14ac:dyDescent="0.25">
      <c r="A205" s="238">
        <v>10936744</v>
      </c>
      <c r="B205" s="238">
        <v>2</v>
      </c>
      <c r="C205" s="238">
        <v>212</v>
      </c>
      <c r="D205" s="238">
        <v>150.666</v>
      </c>
      <c r="E205" s="238">
        <v>10</v>
      </c>
      <c r="F205" s="238" t="s">
        <v>1957</v>
      </c>
      <c r="H205" s="238" t="s">
        <v>354</v>
      </c>
      <c r="I205" s="238">
        <v>25</v>
      </c>
      <c r="K205" s="238">
        <v>14026398</v>
      </c>
      <c r="L205" s="238">
        <v>142250026</v>
      </c>
      <c r="M205" s="238">
        <v>8</v>
      </c>
      <c r="N205" s="238">
        <v>13</v>
      </c>
      <c r="O205" s="238">
        <v>2014</v>
      </c>
      <c r="P205" s="238" t="s">
        <v>355</v>
      </c>
      <c r="Q205" s="238">
        <v>6</v>
      </c>
      <c r="S205" s="238">
        <v>5</v>
      </c>
      <c r="T205" s="238">
        <v>0</v>
      </c>
      <c r="U205" s="238">
        <v>1</v>
      </c>
      <c r="V205" s="238">
        <v>98</v>
      </c>
      <c r="W205" s="238">
        <v>16</v>
      </c>
      <c r="X205" s="238">
        <v>2</v>
      </c>
      <c r="Y205" s="238">
        <v>2</v>
      </c>
      <c r="Z205" s="238">
        <v>1</v>
      </c>
      <c r="AA205" s="238">
        <v>1</v>
      </c>
      <c r="AB205" s="238">
        <v>1</v>
      </c>
      <c r="AC205" s="238">
        <v>98</v>
      </c>
      <c r="AD205" s="238" t="s">
        <v>1723</v>
      </c>
      <c r="AE205" s="238" t="s">
        <v>2208</v>
      </c>
      <c r="AF205" s="238" t="s">
        <v>358</v>
      </c>
      <c r="AG205" s="238">
        <v>4</v>
      </c>
      <c r="AH205" s="238">
        <v>2</v>
      </c>
      <c r="AI205" s="238">
        <v>2</v>
      </c>
      <c r="AJ205" s="238">
        <v>3</v>
      </c>
      <c r="AK205" s="238">
        <v>21</v>
      </c>
      <c r="AL205" s="238">
        <v>61</v>
      </c>
      <c r="AM205" s="238" t="s">
        <v>363</v>
      </c>
      <c r="AN205" s="238">
        <v>5</v>
      </c>
      <c r="AO205" s="238">
        <v>1</v>
      </c>
      <c r="AP205" s="238">
        <v>1</v>
      </c>
      <c r="AS205" s="238">
        <v>1</v>
      </c>
      <c r="AT205" s="238">
        <v>98</v>
      </c>
      <c r="AU205" s="238">
        <v>65</v>
      </c>
      <c r="AV205" s="238">
        <v>10</v>
      </c>
      <c r="AW205" s="238">
        <v>20</v>
      </c>
      <c r="CT205" s="238">
        <v>454916</v>
      </c>
      <c r="CU205" s="238">
        <v>4963299</v>
      </c>
      <c r="CV205" s="238">
        <v>44.821677299999998</v>
      </c>
      <c r="CW205" s="238">
        <v>-93.570253699999995</v>
      </c>
      <c r="CX205" s="238" t="s">
        <v>359</v>
      </c>
      <c r="CY205" s="238" t="s">
        <v>2209</v>
      </c>
    </row>
    <row r="206" spans="1:103" x14ac:dyDescent="0.25">
      <c r="A206" s="238">
        <v>10849702</v>
      </c>
      <c r="B206" s="238">
        <v>2</v>
      </c>
      <c r="C206" s="238">
        <v>212</v>
      </c>
      <c r="D206" s="238">
        <v>150.69</v>
      </c>
      <c r="E206" s="238">
        <v>10</v>
      </c>
      <c r="F206" s="238" t="s">
        <v>1957</v>
      </c>
      <c r="H206" s="238" t="s">
        <v>354</v>
      </c>
      <c r="I206" s="238">
        <v>25</v>
      </c>
      <c r="K206" s="238">
        <v>13502358</v>
      </c>
      <c r="L206" s="238">
        <v>130550143</v>
      </c>
      <c r="M206" s="238">
        <v>2</v>
      </c>
      <c r="N206" s="238">
        <v>23</v>
      </c>
      <c r="O206" s="238">
        <v>2013</v>
      </c>
      <c r="P206" s="238" t="s">
        <v>364</v>
      </c>
      <c r="Q206" s="238">
        <v>10</v>
      </c>
      <c r="R206" s="238" t="s">
        <v>356</v>
      </c>
      <c r="S206" s="238">
        <v>5</v>
      </c>
      <c r="T206" s="238">
        <v>0</v>
      </c>
      <c r="U206" s="238">
        <v>1</v>
      </c>
      <c r="V206" s="238">
        <v>90</v>
      </c>
      <c r="W206" s="238">
        <v>35</v>
      </c>
      <c r="X206" s="238">
        <v>2</v>
      </c>
      <c r="Y206" s="238">
        <v>1</v>
      </c>
      <c r="Z206" s="238">
        <v>2</v>
      </c>
      <c r="AB206" s="238">
        <v>1</v>
      </c>
      <c r="AC206" s="238">
        <v>98</v>
      </c>
      <c r="AD206" s="238" t="s">
        <v>376</v>
      </c>
      <c r="AE206" s="238" t="s">
        <v>2119</v>
      </c>
      <c r="AF206" s="238" t="s">
        <v>358</v>
      </c>
      <c r="AG206" s="238">
        <v>3</v>
      </c>
      <c r="AH206" s="238">
        <v>2</v>
      </c>
      <c r="AI206" s="238">
        <v>2</v>
      </c>
      <c r="AJ206" s="238">
        <v>4</v>
      </c>
      <c r="AK206" s="238">
        <v>21</v>
      </c>
      <c r="AL206" s="238">
        <v>20</v>
      </c>
      <c r="AM206" s="238" t="s">
        <v>363</v>
      </c>
      <c r="AN206" s="238">
        <v>5</v>
      </c>
      <c r="AO206" s="238">
        <v>21</v>
      </c>
      <c r="AS206" s="238">
        <v>1</v>
      </c>
      <c r="AT206" s="238">
        <v>98</v>
      </c>
      <c r="AU206" s="238">
        <v>65</v>
      </c>
      <c r="AV206" s="238">
        <v>10</v>
      </c>
      <c r="AW206" s="238">
        <v>21</v>
      </c>
      <c r="CT206" s="238">
        <v>454953</v>
      </c>
      <c r="CU206" s="238">
        <v>4963313</v>
      </c>
      <c r="CV206" s="238">
        <v>44.821798399999999</v>
      </c>
      <c r="CW206" s="238">
        <v>-93.569789499999999</v>
      </c>
      <c r="CX206" s="238" t="s">
        <v>359</v>
      </c>
      <c r="CY206" s="238" t="s">
        <v>2210</v>
      </c>
    </row>
    <row r="207" spans="1:103" x14ac:dyDescent="0.25">
      <c r="A207" s="238">
        <v>570387</v>
      </c>
      <c r="B207" s="238">
        <v>2</v>
      </c>
      <c r="C207" s="238">
        <v>212</v>
      </c>
      <c r="D207" s="238">
        <v>150.834</v>
      </c>
      <c r="E207" s="238">
        <v>10</v>
      </c>
      <c r="F207" s="238" t="s">
        <v>1957</v>
      </c>
      <c r="H207" s="238" t="s">
        <v>354</v>
      </c>
      <c r="I207" s="238">
        <v>25</v>
      </c>
      <c r="K207" s="238">
        <v>18503340</v>
      </c>
      <c r="M207" s="238">
        <v>3</v>
      </c>
      <c r="N207" s="238">
        <v>1</v>
      </c>
      <c r="O207" s="238">
        <v>2018</v>
      </c>
      <c r="P207" s="238" t="s">
        <v>384</v>
      </c>
      <c r="Q207" s="238">
        <v>20</v>
      </c>
      <c r="R207" s="238" t="s">
        <v>369</v>
      </c>
      <c r="S207" s="238">
        <v>4</v>
      </c>
      <c r="T207" s="238">
        <v>0</v>
      </c>
      <c r="U207" s="238">
        <v>1</v>
      </c>
      <c r="W207" s="238">
        <v>55</v>
      </c>
      <c r="X207" s="238">
        <v>2</v>
      </c>
      <c r="Y207" s="238">
        <v>4</v>
      </c>
      <c r="Z207" s="238">
        <v>1</v>
      </c>
      <c r="AB207" s="238">
        <v>1</v>
      </c>
      <c r="AC207" s="238">
        <v>98</v>
      </c>
      <c r="AD207" s="238" t="s">
        <v>357</v>
      </c>
      <c r="AF207" s="238" t="s">
        <v>405</v>
      </c>
      <c r="AG207" s="238">
        <v>3</v>
      </c>
      <c r="AH207" s="238">
        <v>2</v>
      </c>
      <c r="AI207" s="238">
        <v>2</v>
      </c>
      <c r="AJ207" s="238">
        <v>3</v>
      </c>
      <c r="AK207" s="238">
        <v>28</v>
      </c>
      <c r="AL207" s="238">
        <v>29</v>
      </c>
      <c r="AM207" s="238" t="s">
        <v>363</v>
      </c>
      <c r="AN207" s="238">
        <v>5</v>
      </c>
      <c r="AO207" s="238">
        <v>70</v>
      </c>
      <c r="AS207" s="238">
        <v>15</v>
      </c>
      <c r="AT207" s="238">
        <v>9</v>
      </c>
      <c r="AU207" s="238">
        <v>65</v>
      </c>
      <c r="AV207" s="238">
        <v>11</v>
      </c>
      <c r="AW207" s="238">
        <v>21</v>
      </c>
      <c r="CT207" s="238">
        <v>455147.75209550501</v>
      </c>
      <c r="CU207" s="238">
        <v>4963437.39734146</v>
      </c>
      <c r="CV207" s="238">
        <v>44.822933480000003</v>
      </c>
      <c r="CW207" s="238">
        <v>-93.567335749999998</v>
      </c>
      <c r="CX207" s="238" t="s">
        <v>359</v>
      </c>
      <c r="CY207" s="238" t="s">
        <v>2211</v>
      </c>
    </row>
    <row r="208" spans="1:103" x14ac:dyDescent="0.25">
      <c r="A208" s="238">
        <v>428778</v>
      </c>
      <c r="B208" s="238">
        <v>2</v>
      </c>
      <c r="C208" s="238">
        <v>212</v>
      </c>
      <c r="D208" s="238">
        <v>150.87200000000001</v>
      </c>
      <c r="E208" s="238">
        <v>10</v>
      </c>
      <c r="F208" s="238" t="s">
        <v>2212</v>
      </c>
      <c r="H208" s="238" t="s">
        <v>354</v>
      </c>
      <c r="I208" s="238">
        <v>25</v>
      </c>
      <c r="K208" s="238">
        <v>17008222</v>
      </c>
      <c r="M208" s="238">
        <v>3</v>
      </c>
      <c r="N208" s="238">
        <v>13</v>
      </c>
      <c r="O208" s="238">
        <v>2017</v>
      </c>
      <c r="P208" s="238" t="s">
        <v>361</v>
      </c>
      <c r="Q208" s="238">
        <v>7</v>
      </c>
      <c r="R208" s="238" t="s">
        <v>356</v>
      </c>
      <c r="S208" s="238">
        <v>5</v>
      </c>
      <c r="T208" s="238">
        <v>0</v>
      </c>
      <c r="U208" s="238">
        <v>3</v>
      </c>
      <c r="V208" s="238">
        <v>90</v>
      </c>
      <c r="W208" s="238">
        <v>10</v>
      </c>
      <c r="X208" s="238">
        <v>2</v>
      </c>
      <c r="Y208" s="238">
        <v>6</v>
      </c>
      <c r="Z208" s="238">
        <v>1</v>
      </c>
      <c r="AB208" s="238">
        <v>5</v>
      </c>
      <c r="AC208" s="238">
        <v>98</v>
      </c>
      <c r="AD208" s="238" t="s">
        <v>357</v>
      </c>
      <c r="AF208" s="238" t="s">
        <v>405</v>
      </c>
      <c r="AG208" s="238">
        <v>90</v>
      </c>
      <c r="AH208" s="238">
        <v>2</v>
      </c>
      <c r="AI208" s="238">
        <v>2</v>
      </c>
      <c r="AJ208" s="238">
        <v>4</v>
      </c>
      <c r="AK208" s="238">
        <v>26</v>
      </c>
      <c r="AL208" s="238">
        <v>43</v>
      </c>
      <c r="AM208" s="238" t="s">
        <v>354</v>
      </c>
      <c r="AN208" s="238">
        <v>5</v>
      </c>
      <c r="AO208" s="238">
        <v>99</v>
      </c>
      <c r="AS208" s="238">
        <v>15</v>
      </c>
      <c r="AT208" s="238">
        <v>9</v>
      </c>
      <c r="AU208" s="238">
        <v>65</v>
      </c>
      <c r="AV208" s="238">
        <v>13</v>
      </c>
      <c r="AW208" s="238">
        <v>21</v>
      </c>
      <c r="AX208" s="238">
        <v>2</v>
      </c>
      <c r="AY208" s="238">
        <v>3</v>
      </c>
      <c r="AZ208" s="238">
        <v>4</v>
      </c>
      <c r="BA208" s="238">
        <v>26</v>
      </c>
      <c r="BB208" s="238">
        <v>26</v>
      </c>
      <c r="BC208" s="238" t="s">
        <v>354</v>
      </c>
      <c r="BD208" s="238">
        <v>5</v>
      </c>
      <c r="BE208" s="238">
        <v>99</v>
      </c>
      <c r="BI208" s="238">
        <v>15</v>
      </c>
      <c r="BJ208" s="238">
        <v>9</v>
      </c>
      <c r="BK208" s="238">
        <v>65</v>
      </c>
      <c r="BL208" s="238">
        <v>13</v>
      </c>
      <c r="BM208" s="238">
        <v>21</v>
      </c>
      <c r="BN208" s="238">
        <v>2</v>
      </c>
      <c r="BO208" s="238">
        <v>2</v>
      </c>
      <c r="BP208" s="238">
        <v>4</v>
      </c>
      <c r="BQ208" s="238">
        <v>26</v>
      </c>
      <c r="BR208" s="238">
        <v>59</v>
      </c>
      <c r="BS208" s="238" t="s">
        <v>363</v>
      </c>
      <c r="BT208" s="238">
        <v>5</v>
      </c>
      <c r="BU208" s="238">
        <v>1</v>
      </c>
      <c r="BY208" s="238">
        <v>15</v>
      </c>
      <c r="BZ208" s="238">
        <v>9</v>
      </c>
      <c r="CA208" s="238">
        <v>65</v>
      </c>
      <c r="CB208" s="238">
        <v>13</v>
      </c>
      <c r="CC208" s="238">
        <v>21</v>
      </c>
      <c r="CT208" s="238">
        <v>455185.436251215</v>
      </c>
      <c r="CU208" s="238">
        <v>4963457.4427973796</v>
      </c>
      <c r="CV208" s="238">
        <v>44.823116290000002</v>
      </c>
      <c r="CW208" s="238">
        <v>-93.566860869999999</v>
      </c>
      <c r="CX208" s="238" t="s">
        <v>359</v>
      </c>
      <c r="CY208" s="238" t="s">
        <v>2213</v>
      </c>
    </row>
    <row r="209" spans="1:103" x14ac:dyDescent="0.25">
      <c r="A209" s="238">
        <v>842494</v>
      </c>
      <c r="B209" s="238">
        <v>2</v>
      </c>
      <c r="C209" s="238">
        <v>212</v>
      </c>
      <c r="D209" s="238">
        <v>150.886</v>
      </c>
      <c r="E209" s="238">
        <v>10</v>
      </c>
      <c r="F209" s="238" t="s">
        <v>2212</v>
      </c>
      <c r="H209" s="238" t="s">
        <v>354</v>
      </c>
      <c r="I209" s="238">
        <v>25</v>
      </c>
      <c r="K209" s="238">
        <v>20027278</v>
      </c>
      <c r="L209" s="238">
        <v>202570157</v>
      </c>
      <c r="M209" s="238">
        <v>9</v>
      </c>
      <c r="N209" s="238">
        <v>13</v>
      </c>
      <c r="O209" s="238">
        <v>2020</v>
      </c>
      <c r="P209" s="238" t="s">
        <v>366</v>
      </c>
      <c r="Q209" s="238">
        <v>4</v>
      </c>
      <c r="R209" s="238" t="s">
        <v>369</v>
      </c>
      <c r="S209" s="238">
        <v>5</v>
      </c>
      <c r="T209" s="238">
        <v>0</v>
      </c>
      <c r="U209" s="238">
        <v>1</v>
      </c>
      <c r="W209" s="238">
        <v>61</v>
      </c>
      <c r="X209" s="238">
        <v>2</v>
      </c>
      <c r="Y209" s="238">
        <v>6</v>
      </c>
      <c r="Z209" s="238">
        <v>1</v>
      </c>
      <c r="AB209" s="238">
        <v>1</v>
      </c>
      <c r="AC209" s="238">
        <v>98</v>
      </c>
      <c r="AD209" s="238" t="s">
        <v>357</v>
      </c>
      <c r="AF209" s="238" t="s">
        <v>358</v>
      </c>
      <c r="AG209" s="238">
        <v>3</v>
      </c>
      <c r="AH209" s="238">
        <v>2</v>
      </c>
      <c r="AI209" s="238">
        <v>2</v>
      </c>
      <c r="AJ209" s="238">
        <v>3</v>
      </c>
      <c r="AK209" s="238">
        <v>21</v>
      </c>
      <c r="AL209" s="238">
        <v>39</v>
      </c>
      <c r="AM209" s="238" t="s">
        <v>363</v>
      </c>
      <c r="AN209" s="238">
        <v>11</v>
      </c>
      <c r="AO209" s="238">
        <v>99</v>
      </c>
      <c r="AS209" s="238">
        <v>15</v>
      </c>
      <c r="AT209" s="238">
        <v>9</v>
      </c>
      <c r="AU209" s="238">
        <v>65</v>
      </c>
      <c r="AV209" s="238">
        <v>11</v>
      </c>
      <c r="AW209" s="238">
        <v>21</v>
      </c>
      <c r="CT209" s="238">
        <v>455230.08072411403</v>
      </c>
      <c r="CU209" s="238">
        <v>4963459.4751768904</v>
      </c>
      <c r="CV209" s="238">
        <v>44.823137379999999</v>
      </c>
      <c r="CW209" s="238">
        <v>-93.566296370000003</v>
      </c>
      <c r="CX209" s="238" t="s">
        <v>359</v>
      </c>
      <c r="CY209" s="238" t="s">
        <v>2214</v>
      </c>
    </row>
    <row r="210" spans="1:103" x14ac:dyDescent="0.25">
      <c r="A210" s="238">
        <v>10933579</v>
      </c>
      <c r="B210" s="238">
        <v>2</v>
      </c>
      <c r="C210" s="238">
        <v>212</v>
      </c>
      <c r="D210" s="238">
        <v>150.989</v>
      </c>
      <c r="E210" s="238">
        <v>10</v>
      </c>
      <c r="F210" s="238" t="s">
        <v>2212</v>
      </c>
      <c r="H210" s="238" t="s">
        <v>354</v>
      </c>
      <c r="I210" s="238">
        <v>25</v>
      </c>
      <c r="K210" s="238">
        <v>14502548</v>
      </c>
      <c r="L210" s="238">
        <v>140540356</v>
      </c>
      <c r="M210" s="238">
        <v>2</v>
      </c>
      <c r="N210" s="238">
        <v>21</v>
      </c>
      <c r="O210" s="238">
        <v>2014</v>
      </c>
      <c r="P210" s="238" t="s">
        <v>362</v>
      </c>
      <c r="Q210" s="238">
        <v>13</v>
      </c>
      <c r="S210" s="238">
        <v>4</v>
      </c>
      <c r="T210" s="238">
        <v>0</v>
      </c>
      <c r="U210" s="238">
        <v>2</v>
      </c>
      <c r="V210" s="238">
        <v>1</v>
      </c>
      <c r="W210" s="238">
        <v>10</v>
      </c>
      <c r="X210" s="238">
        <v>2</v>
      </c>
      <c r="Y210" s="238">
        <v>1</v>
      </c>
      <c r="Z210" s="238">
        <v>1</v>
      </c>
      <c r="AB210" s="238">
        <v>5</v>
      </c>
      <c r="AC210" s="238">
        <v>98</v>
      </c>
      <c r="AD210" s="238" t="s">
        <v>376</v>
      </c>
      <c r="AE210" s="238" t="s">
        <v>2215</v>
      </c>
      <c r="AF210" s="238" t="s">
        <v>358</v>
      </c>
      <c r="AG210" s="238">
        <v>7</v>
      </c>
      <c r="AH210" s="238">
        <v>2</v>
      </c>
      <c r="AI210" s="238">
        <v>2</v>
      </c>
      <c r="AJ210" s="238">
        <v>4</v>
      </c>
      <c r="AK210" s="238">
        <v>21</v>
      </c>
      <c r="AL210" s="238">
        <v>21</v>
      </c>
      <c r="AM210" s="238" t="s">
        <v>363</v>
      </c>
      <c r="AN210" s="238">
        <v>5</v>
      </c>
      <c r="AO210" s="238">
        <v>3</v>
      </c>
      <c r="AP210" s="238">
        <v>5</v>
      </c>
      <c r="AS210" s="238">
        <v>1</v>
      </c>
      <c r="AT210" s="238">
        <v>98</v>
      </c>
      <c r="AU210" s="238">
        <v>65</v>
      </c>
      <c r="AV210" s="238">
        <v>10</v>
      </c>
      <c r="AW210" s="238">
        <v>21</v>
      </c>
      <c r="AX210" s="238">
        <v>2</v>
      </c>
      <c r="AY210" s="238">
        <v>44</v>
      </c>
      <c r="AZ210" s="238">
        <v>4</v>
      </c>
      <c r="BA210" s="238">
        <v>21</v>
      </c>
      <c r="BB210" s="238">
        <v>33</v>
      </c>
      <c r="BC210" s="238" t="s">
        <v>354</v>
      </c>
      <c r="BD210" s="238">
        <v>5</v>
      </c>
      <c r="BE210" s="238">
        <v>1</v>
      </c>
      <c r="BI210" s="238">
        <v>1</v>
      </c>
      <c r="BJ210" s="238">
        <v>98</v>
      </c>
      <c r="BK210" s="238">
        <v>65</v>
      </c>
      <c r="BL210" s="238">
        <v>10</v>
      </c>
      <c r="BM210" s="238">
        <v>21</v>
      </c>
      <c r="CT210" s="238">
        <v>455367</v>
      </c>
      <c r="CU210" s="238">
        <v>4963554</v>
      </c>
      <c r="CV210" s="238">
        <v>44.823996399999999</v>
      </c>
      <c r="CW210" s="238">
        <v>-93.564569899999995</v>
      </c>
      <c r="CX210" s="238" t="s">
        <v>359</v>
      </c>
      <c r="CY210" s="238" t="s">
        <v>2216</v>
      </c>
    </row>
    <row r="211" spans="1:103" x14ac:dyDescent="0.25">
      <c r="A211" s="238">
        <v>647615</v>
      </c>
      <c r="B211" s="238">
        <v>2</v>
      </c>
      <c r="C211" s="238">
        <v>212</v>
      </c>
      <c r="D211" s="238">
        <v>150.99700000000001</v>
      </c>
      <c r="E211" s="238">
        <v>10</v>
      </c>
      <c r="F211" s="238" t="s">
        <v>2212</v>
      </c>
      <c r="H211" s="238" t="s">
        <v>354</v>
      </c>
      <c r="I211" s="238">
        <v>25</v>
      </c>
      <c r="K211" s="238">
        <v>18030111</v>
      </c>
      <c r="M211" s="238">
        <v>9</v>
      </c>
      <c r="N211" s="238">
        <v>23</v>
      </c>
      <c r="O211" s="238">
        <v>2018</v>
      </c>
      <c r="P211" s="238" t="s">
        <v>366</v>
      </c>
      <c r="Q211" s="238">
        <v>4</v>
      </c>
      <c r="R211" s="238" t="s">
        <v>356</v>
      </c>
      <c r="S211" s="238">
        <v>5</v>
      </c>
      <c r="T211" s="238">
        <v>0</v>
      </c>
      <c r="U211" s="238">
        <v>1</v>
      </c>
      <c r="W211" s="238">
        <v>57</v>
      </c>
      <c r="X211" s="238">
        <v>2</v>
      </c>
      <c r="Y211" s="238">
        <v>6</v>
      </c>
      <c r="Z211" s="238">
        <v>1</v>
      </c>
      <c r="AB211" s="238">
        <v>1</v>
      </c>
      <c r="AC211" s="238">
        <v>98</v>
      </c>
      <c r="AD211" s="238" t="s">
        <v>357</v>
      </c>
      <c r="AF211" s="238" t="s">
        <v>405</v>
      </c>
      <c r="AG211" s="238">
        <v>3</v>
      </c>
      <c r="AH211" s="238">
        <v>2</v>
      </c>
      <c r="AI211" s="238">
        <v>2</v>
      </c>
      <c r="AJ211" s="238">
        <v>4</v>
      </c>
      <c r="AK211" s="238">
        <v>21</v>
      </c>
      <c r="AL211" s="238">
        <v>25</v>
      </c>
      <c r="AM211" s="238" t="s">
        <v>354</v>
      </c>
      <c r="AN211" s="238">
        <v>9</v>
      </c>
      <c r="AO211" s="238">
        <v>99</v>
      </c>
      <c r="AS211" s="238">
        <v>15</v>
      </c>
      <c r="AT211" s="238">
        <v>9</v>
      </c>
      <c r="AU211" s="238">
        <v>65</v>
      </c>
      <c r="AV211" s="238">
        <v>11</v>
      </c>
      <c r="AW211" s="238">
        <v>21</v>
      </c>
      <c r="CT211" s="238">
        <v>455361.55982051202</v>
      </c>
      <c r="CU211" s="238">
        <v>4963587.8513096999</v>
      </c>
      <c r="CV211" s="238">
        <v>44.824301230000003</v>
      </c>
      <c r="CW211" s="238">
        <v>-93.564644650000005</v>
      </c>
      <c r="CX211" s="238" t="s">
        <v>359</v>
      </c>
      <c r="CY211" s="238" t="s">
        <v>2217</v>
      </c>
    </row>
    <row r="212" spans="1:103" x14ac:dyDescent="0.25">
      <c r="A212" s="238">
        <v>392535</v>
      </c>
      <c r="B212" s="238">
        <v>2</v>
      </c>
      <c r="C212" s="238">
        <v>212</v>
      </c>
      <c r="D212" s="238">
        <v>150.999</v>
      </c>
      <c r="E212" s="238">
        <v>10</v>
      </c>
      <c r="F212" s="238" t="s">
        <v>2212</v>
      </c>
      <c r="H212" s="238" t="s">
        <v>354</v>
      </c>
      <c r="I212" s="238">
        <v>25</v>
      </c>
      <c r="K212" s="238">
        <v>16038009</v>
      </c>
      <c r="M212" s="238">
        <v>11</v>
      </c>
      <c r="N212" s="238">
        <v>6</v>
      </c>
      <c r="O212" s="238">
        <v>2016</v>
      </c>
      <c r="P212" s="238" t="s">
        <v>366</v>
      </c>
      <c r="Q212" s="238">
        <v>23</v>
      </c>
      <c r="R212" s="238" t="s">
        <v>369</v>
      </c>
      <c r="S212" s="238">
        <v>5</v>
      </c>
      <c r="T212" s="238">
        <v>0</v>
      </c>
      <c r="U212" s="238">
        <v>1</v>
      </c>
      <c r="W212" s="238">
        <v>16</v>
      </c>
      <c r="X212" s="238">
        <v>2</v>
      </c>
      <c r="Y212" s="238">
        <v>6</v>
      </c>
      <c r="Z212" s="238">
        <v>1</v>
      </c>
      <c r="AB212" s="238">
        <v>1</v>
      </c>
      <c r="AC212" s="238">
        <v>98</v>
      </c>
      <c r="AD212" s="238" t="s">
        <v>357</v>
      </c>
      <c r="AF212" s="238" t="s">
        <v>358</v>
      </c>
      <c r="AG212" s="238">
        <v>4</v>
      </c>
      <c r="AH212" s="238">
        <v>2</v>
      </c>
      <c r="AI212" s="238">
        <v>2</v>
      </c>
      <c r="AJ212" s="238">
        <v>3</v>
      </c>
      <c r="AK212" s="238">
        <v>21</v>
      </c>
      <c r="AL212" s="238">
        <v>20</v>
      </c>
      <c r="AM212" s="238" t="s">
        <v>354</v>
      </c>
      <c r="AN212" s="238">
        <v>5</v>
      </c>
      <c r="AO212" s="238">
        <v>1</v>
      </c>
      <c r="AS212" s="238">
        <v>15</v>
      </c>
      <c r="AT212" s="238">
        <v>9</v>
      </c>
      <c r="AU212" s="238">
        <v>65</v>
      </c>
      <c r="AV212" s="238">
        <v>12</v>
      </c>
      <c r="AW212" s="238">
        <v>21</v>
      </c>
      <c r="CT212" s="238">
        <v>455383.042132459</v>
      </c>
      <c r="CU212" s="238">
        <v>4963558.0654153498</v>
      </c>
      <c r="CV212" s="238">
        <v>44.824034449999999</v>
      </c>
      <c r="CW212" s="238">
        <v>-93.564370310000001</v>
      </c>
      <c r="CX212" s="238" t="s">
        <v>359</v>
      </c>
      <c r="CY212" s="238" t="s">
        <v>2218</v>
      </c>
    </row>
    <row r="213" spans="1:103" x14ac:dyDescent="0.25">
      <c r="A213" s="238">
        <v>698358</v>
      </c>
      <c r="B213" s="238">
        <v>2</v>
      </c>
      <c r="C213" s="238">
        <v>212</v>
      </c>
      <c r="D213" s="238">
        <v>151.072</v>
      </c>
      <c r="E213" s="238">
        <v>10</v>
      </c>
      <c r="F213" s="238" t="s">
        <v>2212</v>
      </c>
      <c r="H213" s="238" t="s">
        <v>354</v>
      </c>
      <c r="I213" s="238">
        <v>25</v>
      </c>
      <c r="K213" s="238">
        <v>19504146</v>
      </c>
      <c r="M213" s="238">
        <v>3</v>
      </c>
      <c r="N213" s="238">
        <v>16</v>
      </c>
      <c r="O213" s="238">
        <v>2019</v>
      </c>
      <c r="P213" s="238" t="s">
        <v>364</v>
      </c>
      <c r="Q213" s="238">
        <v>20</v>
      </c>
      <c r="R213" s="238" t="s">
        <v>369</v>
      </c>
      <c r="S213" s="238">
        <v>5</v>
      </c>
      <c r="T213" s="238">
        <v>0</v>
      </c>
      <c r="U213" s="238">
        <v>2</v>
      </c>
      <c r="V213" s="238">
        <v>10</v>
      </c>
      <c r="W213" s="238">
        <v>10</v>
      </c>
      <c r="X213" s="238">
        <v>25</v>
      </c>
      <c r="Y213" s="238">
        <v>6</v>
      </c>
      <c r="Z213" s="238">
        <v>1</v>
      </c>
      <c r="AB213" s="238">
        <v>5</v>
      </c>
      <c r="AC213" s="238">
        <v>98</v>
      </c>
      <c r="AD213" s="238" t="s">
        <v>357</v>
      </c>
      <c r="AF213" s="238" t="s">
        <v>358</v>
      </c>
      <c r="AG213" s="238">
        <v>5</v>
      </c>
      <c r="AH213" s="238">
        <v>2</v>
      </c>
      <c r="AI213" s="238">
        <v>2</v>
      </c>
      <c r="AJ213" s="238">
        <v>3</v>
      </c>
      <c r="AK213" s="238">
        <v>21</v>
      </c>
      <c r="AL213" s="238">
        <v>28</v>
      </c>
      <c r="AM213" s="238" t="s">
        <v>354</v>
      </c>
      <c r="AN213" s="238">
        <v>5</v>
      </c>
      <c r="AO213" s="238">
        <v>90</v>
      </c>
      <c r="AS213" s="238">
        <v>15</v>
      </c>
      <c r="AT213" s="238">
        <v>9</v>
      </c>
      <c r="AU213" s="238">
        <v>65</v>
      </c>
      <c r="AV213" s="238">
        <v>13</v>
      </c>
      <c r="AW213" s="238">
        <v>24</v>
      </c>
      <c r="AX213" s="238">
        <v>2</v>
      </c>
      <c r="AY213" s="238">
        <v>5</v>
      </c>
      <c r="AZ213" s="238">
        <v>3</v>
      </c>
      <c r="BA213" s="238">
        <v>21</v>
      </c>
      <c r="BB213" s="238">
        <v>24</v>
      </c>
      <c r="BC213" s="238" t="s">
        <v>354</v>
      </c>
      <c r="BD213" s="238">
        <v>5</v>
      </c>
      <c r="BE213" s="238">
        <v>1</v>
      </c>
      <c r="BI213" s="238">
        <v>15</v>
      </c>
      <c r="BJ213" s="238">
        <v>9</v>
      </c>
      <c r="BK213" s="238">
        <v>65</v>
      </c>
      <c r="BL213" s="238">
        <v>11</v>
      </c>
      <c r="BM213" s="238">
        <v>24</v>
      </c>
      <c r="CT213" s="238">
        <v>455469.48607230699</v>
      </c>
      <c r="CU213" s="238">
        <v>4963640.5977478595</v>
      </c>
      <c r="CV213" s="238">
        <v>44.82478278</v>
      </c>
      <c r="CW213" s="238">
        <v>-93.563284150000001</v>
      </c>
      <c r="CX213" s="238" t="s">
        <v>359</v>
      </c>
      <c r="CY213" s="238" t="s">
        <v>2219</v>
      </c>
    </row>
    <row r="214" spans="1:103" x14ac:dyDescent="0.25">
      <c r="A214" s="238">
        <v>428760</v>
      </c>
      <c r="B214" s="238">
        <v>2</v>
      </c>
      <c r="C214" s="238">
        <v>212</v>
      </c>
      <c r="D214" s="238">
        <v>151.095</v>
      </c>
      <c r="E214" s="238">
        <v>10</v>
      </c>
      <c r="F214" s="238" t="s">
        <v>2212</v>
      </c>
      <c r="H214" s="238" t="s">
        <v>354</v>
      </c>
      <c r="I214" s="238">
        <v>25</v>
      </c>
      <c r="K214" s="238">
        <v>17502884</v>
      </c>
      <c r="M214" s="238">
        <v>3</v>
      </c>
      <c r="N214" s="238">
        <v>13</v>
      </c>
      <c r="O214" s="238">
        <v>2017</v>
      </c>
      <c r="P214" s="238" t="s">
        <v>361</v>
      </c>
      <c r="Q214" s="238">
        <v>7</v>
      </c>
      <c r="R214" s="238" t="s">
        <v>356</v>
      </c>
      <c r="S214" s="238">
        <v>5</v>
      </c>
      <c r="T214" s="238">
        <v>0</v>
      </c>
      <c r="U214" s="238">
        <v>2</v>
      </c>
      <c r="V214" s="238">
        <v>12</v>
      </c>
      <c r="W214" s="238">
        <v>10</v>
      </c>
      <c r="X214" s="238">
        <v>2</v>
      </c>
      <c r="Y214" s="238">
        <v>1</v>
      </c>
      <c r="Z214" s="238">
        <v>2</v>
      </c>
      <c r="AB214" s="238">
        <v>3</v>
      </c>
      <c r="AC214" s="238">
        <v>98</v>
      </c>
      <c r="AD214" s="238" t="s">
        <v>357</v>
      </c>
      <c r="AF214" s="238" t="s">
        <v>405</v>
      </c>
      <c r="AG214" s="238">
        <v>7</v>
      </c>
      <c r="AH214" s="238">
        <v>2</v>
      </c>
      <c r="AI214" s="238">
        <v>4</v>
      </c>
      <c r="AJ214" s="238">
        <v>4</v>
      </c>
      <c r="AK214" s="238">
        <v>26</v>
      </c>
      <c r="AL214" s="238">
        <v>28</v>
      </c>
      <c r="AM214" s="238" t="s">
        <v>363</v>
      </c>
      <c r="AN214" s="238">
        <v>5</v>
      </c>
      <c r="AO214" s="238">
        <v>1</v>
      </c>
      <c r="AS214" s="238">
        <v>15</v>
      </c>
      <c r="AT214" s="238">
        <v>9</v>
      </c>
      <c r="AU214" s="238">
        <v>65</v>
      </c>
      <c r="AV214" s="238">
        <v>11</v>
      </c>
      <c r="AW214" s="238">
        <v>21</v>
      </c>
      <c r="AX214" s="238">
        <v>2</v>
      </c>
      <c r="AY214" s="238">
        <v>2</v>
      </c>
      <c r="AZ214" s="238">
        <v>4</v>
      </c>
      <c r="BA214" s="238">
        <v>21</v>
      </c>
      <c r="BB214" s="238">
        <v>25</v>
      </c>
      <c r="BC214" s="238" t="s">
        <v>363</v>
      </c>
      <c r="BD214" s="238">
        <v>5</v>
      </c>
      <c r="BE214" s="238">
        <v>71</v>
      </c>
      <c r="BI214" s="238">
        <v>15</v>
      </c>
      <c r="BJ214" s="238">
        <v>9</v>
      </c>
      <c r="BK214" s="238">
        <v>65</v>
      </c>
      <c r="BL214" s="238">
        <v>11</v>
      </c>
      <c r="BM214" s="238">
        <v>21</v>
      </c>
      <c r="CT214" s="238">
        <v>455461.01938870602</v>
      </c>
      <c r="CU214" s="238">
        <v>4963682.93116586</v>
      </c>
      <c r="CV214" s="238">
        <v>44.825163330000002</v>
      </c>
      <c r="CW214" s="238">
        <v>-93.563394950000003</v>
      </c>
      <c r="CX214" s="238" t="s">
        <v>359</v>
      </c>
      <c r="CY214" s="238" t="s">
        <v>2220</v>
      </c>
    </row>
    <row r="215" spans="1:103" x14ac:dyDescent="0.25">
      <c r="A215" s="238">
        <v>10781355</v>
      </c>
      <c r="B215" s="238">
        <v>2</v>
      </c>
      <c r="C215" s="238">
        <v>212</v>
      </c>
      <c r="D215" s="238">
        <v>151.33699999999999</v>
      </c>
      <c r="E215" s="238">
        <v>10</v>
      </c>
      <c r="F215" s="238" t="s">
        <v>2212</v>
      </c>
      <c r="H215" s="238" t="s">
        <v>354</v>
      </c>
      <c r="I215" s="238">
        <v>25</v>
      </c>
      <c r="K215" s="238">
        <v>12033367</v>
      </c>
      <c r="L215" s="238">
        <v>123140007</v>
      </c>
      <c r="M215" s="238">
        <v>11</v>
      </c>
      <c r="N215" s="238">
        <v>9</v>
      </c>
      <c r="O215" s="238">
        <v>2012</v>
      </c>
      <c r="P215" s="238" t="s">
        <v>362</v>
      </c>
      <c r="Q215" s="238">
        <v>0</v>
      </c>
      <c r="R215" s="238" t="s">
        <v>369</v>
      </c>
      <c r="S215" s="238">
        <v>4</v>
      </c>
      <c r="T215" s="238">
        <v>0</v>
      </c>
      <c r="U215" s="238">
        <v>1</v>
      </c>
      <c r="V215" s="238">
        <v>4</v>
      </c>
      <c r="W215" s="238">
        <v>54</v>
      </c>
      <c r="X215" s="238">
        <v>2</v>
      </c>
      <c r="Y215" s="238">
        <v>6</v>
      </c>
      <c r="Z215" s="238">
        <v>1</v>
      </c>
      <c r="AB215" s="238">
        <v>1</v>
      </c>
      <c r="AC215" s="238">
        <v>98</v>
      </c>
      <c r="AD215" s="238" t="s">
        <v>374</v>
      </c>
      <c r="AE215" s="238" t="s">
        <v>2221</v>
      </c>
      <c r="AF215" s="238" t="s">
        <v>358</v>
      </c>
      <c r="AG215" s="238">
        <v>3</v>
      </c>
      <c r="AH215" s="238">
        <v>2</v>
      </c>
      <c r="AI215" s="238">
        <v>2</v>
      </c>
      <c r="AJ215" s="238">
        <v>3</v>
      </c>
      <c r="AK215" s="238">
        <v>21</v>
      </c>
      <c r="AL215" s="238">
        <v>66</v>
      </c>
      <c r="AM215" s="238" t="s">
        <v>354</v>
      </c>
      <c r="AN215" s="238">
        <v>9</v>
      </c>
      <c r="AO215" s="238">
        <v>15</v>
      </c>
      <c r="AS215" s="238">
        <v>2</v>
      </c>
      <c r="AT215" s="238">
        <v>98</v>
      </c>
      <c r="AU215" s="238">
        <v>65</v>
      </c>
      <c r="AV215" s="238">
        <v>11</v>
      </c>
      <c r="AW215" s="238">
        <v>21</v>
      </c>
      <c r="CT215" s="238">
        <v>455737</v>
      </c>
      <c r="CU215" s="238">
        <v>4963972</v>
      </c>
      <c r="CV215" s="238">
        <v>44.827782999999997</v>
      </c>
      <c r="CW215" s="238">
        <v>-93.559930300000005</v>
      </c>
      <c r="CX215" s="238" t="s">
        <v>359</v>
      </c>
      <c r="CY215" s="238" t="s">
        <v>2222</v>
      </c>
    </row>
    <row r="216" spans="1:103" x14ac:dyDescent="0.25">
      <c r="A216" s="238">
        <v>10714445</v>
      </c>
      <c r="B216" s="238">
        <v>2</v>
      </c>
      <c r="C216" s="238">
        <v>212</v>
      </c>
      <c r="D216" s="238">
        <v>151.339</v>
      </c>
      <c r="E216" s="238">
        <v>10</v>
      </c>
      <c r="F216" s="238" t="s">
        <v>2212</v>
      </c>
      <c r="H216" s="238" t="s">
        <v>354</v>
      </c>
      <c r="I216" s="238">
        <v>25</v>
      </c>
      <c r="K216" s="238">
        <v>11037144</v>
      </c>
      <c r="L216" s="238">
        <v>113240065</v>
      </c>
      <c r="M216" s="238">
        <v>11</v>
      </c>
      <c r="N216" s="238">
        <v>20</v>
      </c>
      <c r="O216" s="238">
        <v>2011</v>
      </c>
      <c r="P216" s="238" t="s">
        <v>366</v>
      </c>
      <c r="Q216" s="238">
        <v>3</v>
      </c>
      <c r="R216" s="238" t="s">
        <v>356</v>
      </c>
      <c r="S216" s="238">
        <v>5</v>
      </c>
      <c r="T216" s="238">
        <v>0</v>
      </c>
      <c r="U216" s="238">
        <v>1</v>
      </c>
      <c r="V216" s="238">
        <v>8</v>
      </c>
      <c r="W216" s="238">
        <v>16</v>
      </c>
      <c r="X216" s="238">
        <v>10</v>
      </c>
      <c r="Y216" s="238">
        <v>6</v>
      </c>
      <c r="Z216" s="238">
        <v>1</v>
      </c>
      <c r="AB216" s="238">
        <v>3</v>
      </c>
      <c r="AC216" s="238">
        <v>98</v>
      </c>
      <c r="AD216" s="238" t="s">
        <v>2223</v>
      </c>
      <c r="AE216" s="238" t="s">
        <v>2224</v>
      </c>
      <c r="AF216" s="238" t="s">
        <v>358</v>
      </c>
      <c r="AG216" s="238">
        <v>4</v>
      </c>
      <c r="AH216" s="238">
        <v>2</v>
      </c>
      <c r="AI216" s="238">
        <v>4</v>
      </c>
      <c r="AJ216" s="238">
        <v>4</v>
      </c>
      <c r="AK216" s="238">
        <v>21</v>
      </c>
      <c r="AL216" s="238">
        <v>39</v>
      </c>
      <c r="AM216" s="238" t="s">
        <v>354</v>
      </c>
      <c r="AN216" s="238">
        <v>5</v>
      </c>
      <c r="AO216" s="238">
        <v>1</v>
      </c>
      <c r="AS216" s="238">
        <v>3</v>
      </c>
      <c r="AT216" s="238">
        <v>98</v>
      </c>
      <c r="AU216" s="238">
        <v>65</v>
      </c>
      <c r="AV216" s="238">
        <v>11</v>
      </c>
      <c r="AW216" s="238">
        <v>21</v>
      </c>
      <c r="CT216" s="238">
        <v>455739</v>
      </c>
      <c r="CU216" s="238">
        <v>4963975</v>
      </c>
      <c r="CV216" s="238">
        <v>44.827807499999999</v>
      </c>
      <c r="CW216" s="238">
        <v>-93.559904299999999</v>
      </c>
      <c r="CX216" s="238" t="s">
        <v>359</v>
      </c>
      <c r="CY216" s="238" t="s">
        <v>2225</v>
      </c>
    </row>
    <row r="217" spans="1:103" x14ac:dyDescent="0.25">
      <c r="A217" s="238">
        <v>393899</v>
      </c>
      <c r="B217" s="238">
        <v>2</v>
      </c>
      <c r="C217" s="238">
        <v>212</v>
      </c>
      <c r="D217" s="238">
        <v>151.34800000000001</v>
      </c>
      <c r="E217" s="238">
        <v>10</v>
      </c>
      <c r="F217" s="238" t="s">
        <v>2212</v>
      </c>
      <c r="H217" s="238" t="s">
        <v>354</v>
      </c>
      <c r="I217" s="238">
        <v>25</v>
      </c>
      <c r="K217" s="238">
        <v>16512646</v>
      </c>
      <c r="M217" s="238">
        <v>11</v>
      </c>
      <c r="N217" s="238">
        <v>11</v>
      </c>
      <c r="O217" s="238">
        <v>2016</v>
      </c>
      <c r="P217" s="238" t="s">
        <v>362</v>
      </c>
      <c r="Q217" s="238">
        <v>14</v>
      </c>
      <c r="R217" s="238" t="s">
        <v>356</v>
      </c>
      <c r="S217" s="238">
        <v>4</v>
      </c>
      <c r="T217" s="238">
        <v>0</v>
      </c>
      <c r="U217" s="238">
        <v>2</v>
      </c>
      <c r="V217" s="238">
        <v>12</v>
      </c>
      <c r="W217" s="238">
        <v>10</v>
      </c>
      <c r="X217" s="238">
        <v>2</v>
      </c>
      <c r="Y217" s="238">
        <v>1</v>
      </c>
      <c r="Z217" s="238">
        <v>1</v>
      </c>
      <c r="AB217" s="238">
        <v>1</v>
      </c>
      <c r="AC217" s="238">
        <v>1</v>
      </c>
      <c r="AD217" s="238" t="s">
        <v>357</v>
      </c>
      <c r="AF217" s="238" t="s">
        <v>405</v>
      </c>
      <c r="AG217" s="238">
        <v>7</v>
      </c>
      <c r="AH217" s="238">
        <v>2</v>
      </c>
      <c r="AI217" s="238">
        <v>2</v>
      </c>
      <c r="AJ217" s="238">
        <v>4</v>
      </c>
      <c r="AK217" s="238">
        <v>34</v>
      </c>
      <c r="AL217" s="238">
        <v>28</v>
      </c>
      <c r="AM217" s="238" t="s">
        <v>354</v>
      </c>
      <c r="AN217" s="238">
        <v>5</v>
      </c>
      <c r="AO217" s="238">
        <v>1</v>
      </c>
      <c r="AS217" s="238">
        <v>14</v>
      </c>
      <c r="AT217" s="238">
        <v>9</v>
      </c>
      <c r="AU217" s="238">
        <v>65</v>
      </c>
      <c r="AV217" s="238">
        <v>11</v>
      </c>
      <c r="AW217" s="238">
        <v>21</v>
      </c>
      <c r="AX217" s="238">
        <v>2</v>
      </c>
      <c r="AY217" s="238">
        <v>2</v>
      </c>
      <c r="AZ217" s="238">
        <v>4</v>
      </c>
      <c r="BA217" s="238">
        <v>21</v>
      </c>
      <c r="BB217" s="238">
        <v>19</v>
      </c>
      <c r="BC217" s="238" t="s">
        <v>363</v>
      </c>
      <c r="BD217" s="238">
        <v>5</v>
      </c>
      <c r="BE217" s="238">
        <v>4</v>
      </c>
      <c r="BI217" s="238">
        <v>14</v>
      </c>
      <c r="BJ217" s="238">
        <v>9</v>
      </c>
      <c r="BK217" s="238">
        <v>65</v>
      </c>
      <c r="BL217" s="238">
        <v>11</v>
      </c>
      <c r="BM217" s="238">
        <v>21</v>
      </c>
      <c r="CT217" s="238">
        <v>455715.01989670802</v>
      </c>
      <c r="CU217" s="238">
        <v>4964000.43180086</v>
      </c>
      <c r="CV217" s="238">
        <v>44.828037199999997</v>
      </c>
      <c r="CW217" s="238">
        <v>-93.560209819999997</v>
      </c>
      <c r="CX217" s="238" t="s">
        <v>359</v>
      </c>
      <c r="CY217" s="238" t="s">
        <v>2226</v>
      </c>
    </row>
    <row r="218" spans="1:103" x14ac:dyDescent="0.25">
      <c r="A218" s="238">
        <v>10714711</v>
      </c>
      <c r="B218" s="238">
        <v>2</v>
      </c>
      <c r="C218" s="238">
        <v>212</v>
      </c>
      <c r="D218" s="238">
        <v>151.39099999999999</v>
      </c>
      <c r="E218" s="238">
        <v>10</v>
      </c>
      <c r="F218" s="238" t="s">
        <v>2212</v>
      </c>
      <c r="H218" s="238" t="s">
        <v>354</v>
      </c>
      <c r="I218" s="238">
        <v>25</v>
      </c>
      <c r="K218" s="238">
        <v>11038241</v>
      </c>
      <c r="L218" s="238">
        <v>113350022</v>
      </c>
      <c r="M218" s="238">
        <v>12</v>
      </c>
      <c r="N218" s="238">
        <v>1</v>
      </c>
      <c r="O218" s="238">
        <v>2011</v>
      </c>
      <c r="P218" s="238" t="s">
        <v>384</v>
      </c>
      <c r="Q218" s="238">
        <v>3</v>
      </c>
      <c r="R218" s="238" t="s">
        <v>356</v>
      </c>
      <c r="S218" s="238">
        <v>5</v>
      </c>
      <c r="T218" s="238">
        <v>0</v>
      </c>
      <c r="U218" s="238">
        <v>1</v>
      </c>
      <c r="V218" s="238">
        <v>7</v>
      </c>
      <c r="W218" s="238">
        <v>54</v>
      </c>
      <c r="X218" s="238">
        <v>2</v>
      </c>
      <c r="Y218" s="238">
        <v>6</v>
      </c>
      <c r="Z218" s="238">
        <v>4</v>
      </c>
      <c r="AB218" s="238">
        <v>3</v>
      </c>
      <c r="AC218" s="238">
        <v>98</v>
      </c>
      <c r="AD218" s="238" t="s">
        <v>357</v>
      </c>
      <c r="AE218" s="238" t="s">
        <v>2227</v>
      </c>
      <c r="AF218" s="238" t="s">
        <v>358</v>
      </c>
      <c r="AG218" s="238">
        <v>3</v>
      </c>
      <c r="AH218" s="238">
        <v>2</v>
      </c>
      <c r="AI218" s="238">
        <v>2</v>
      </c>
      <c r="AJ218" s="238">
        <v>4</v>
      </c>
      <c r="AK218" s="238">
        <v>21</v>
      </c>
      <c r="AL218" s="238">
        <v>37</v>
      </c>
      <c r="AM218" s="238" t="s">
        <v>354</v>
      </c>
      <c r="AN218" s="238">
        <v>5</v>
      </c>
      <c r="AT218" s="238">
        <v>98</v>
      </c>
      <c r="AU218" s="238">
        <v>65</v>
      </c>
      <c r="AV218" s="238">
        <v>11</v>
      </c>
      <c r="AW218" s="238">
        <v>21</v>
      </c>
      <c r="CT218" s="238">
        <v>455790</v>
      </c>
      <c r="CU218" s="238">
        <v>4964041</v>
      </c>
      <c r="CV218" s="238">
        <v>44.828403999999999</v>
      </c>
      <c r="CW218" s="238">
        <v>-93.559261199999995</v>
      </c>
      <c r="CX218" s="238" t="s">
        <v>359</v>
      </c>
      <c r="CY218" s="238" t="s">
        <v>2228</v>
      </c>
    </row>
    <row r="219" spans="1:103" x14ac:dyDescent="0.25">
      <c r="A219" s="238">
        <v>513926</v>
      </c>
      <c r="B219" s="238">
        <v>2</v>
      </c>
      <c r="C219" s="238">
        <v>212</v>
      </c>
      <c r="D219" s="238">
        <v>151.398</v>
      </c>
      <c r="E219" s="238">
        <v>10</v>
      </c>
      <c r="F219" s="238" t="s">
        <v>2212</v>
      </c>
      <c r="H219" s="238" t="s">
        <v>354</v>
      </c>
      <c r="I219" s="238">
        <v>25</v>
      </c>
      <c r="K219" s="238">
        <v>17035728</v>
      </c>
      <c r="M219" s="238">
        <v>11</v>
      </c>
      <c r="N219" s="238">
        <v>2</v>
      </c>
      <c r="O219" s="238">
        <v>2017</v>
      </c>
      <c r="P219" s="238" t="s">
        <v>384</v>
      </c>
      <c r="Q219" s="238">
        <v>12</v>
      </c>
      <c r="R219" s="238" t="s">
        <v>369</v>
      </c>
      <c r="S219" s="238">
        <v>5</v>
      </c>
      <c r="T219" s="238">
        <v>0</v>
      </c>
      <c r="U219" s="238">
        <v>1</v>
      </c>
      <c r="W219" s="238">
        <v>56</v>
      </c>
      <c r="X219" s="238">
        <v>2</v>
      </c>
      <c r="Y219" s="238">
        <v>1</v>
      </c>
      <c r="Z219" s="238">
        <v>1</v>
      </c>
      <c r="AB219" s="238">
        <v>1</v>
      </c>
      <c r="AC219" s="238">
        <v>98</v>
      </c>
      <c r="AD219" s="238" t="s">
        <v>357</v>
      </c>
      <c r="AF219" s="238" t="s">
        <v>405</v>
      </c>
      <c r="AG219" s="238">
        <v>3</v>
      </c>
      <c r="AH219" s="238">
        <v>2</v>
      </c>
      <c r="AI219" s="238">
        <v>2</v>
      </c>
      <c r="AJ219" s="238">
        <v>3</v>
      </c>
      <c r="AK219" s="238">
        <v>21</v>
      </c>
      <c r="AL219" s="238">
        <v>16</v>
      </c>
      <c r="AM219" s="238" t="s">
        <v>363</v>
      </c>
      <c r="AN219" s="238">
        <v>5</v>
      </c>
      <c r="AO219" s="238">
        <v>72</v>
      </c>
      <c r="AP219" s="238">
        <v>71</v>
      </c>
      <c r="AS219" s="238">
        <v>15</v>
      </c>
      <c r="AT219" s="238">
        <v>98</v>
      </c>
      <c r="AU219" s="238">
        <v>65</v>
      </c>
      <c r="AV219" s="238">
        <v>11</v>
      </c>
      <c r="AW219" s="238">
        <v>21</v>
      </c>
      <c r="CT219" s="238">
        <v>455775.85472940397</v>
      </c>
      <c r="CU219" s="238">
        <v>4964054.2975525297</v>
      </c>
      <c r="CV219" s="238">
        <v>44.828525859999999</v>
      </c>
      <c r="CW219" s="238">
        <v>-93.559444979999995</v>
      </c>
      <c r="CX219" s="238" t="s">
        <v>359</v>
      </c>
      <c r="CY219" s="238" t="s">
        <v>2229</v>
      </c>
    </row>
    <row r="220" spans="1:103" x14ac:dyDescent="0.25">
      <c r="A220" s="238">
        <v>10714917</v>
      </c>
      <c r="B220" s="238">
        <v>2</v>
      </c>
      <c r="C220" s="238">
        <v>212</v>
      </c>
      <c r="D220" s="238">
        <v>151.423</v>
      </c>
      <c r="E220" s="238">
        <v>10</v>
      </c>
      <c r="F220" s="238" t="s">
        <v>2212</v>
      </c>
      <c r="H220" s="238" t="s">
        <v>354</v>
      </c>
      <c r="I220" s="238">
        <v>25</v>
      </c>
      <c r="L220" s="238">
        <v>113410060</v>
      </c>
      <c r="M220" s="238">
        <v>11</v>
      </c>
      <c r="N220" s="238">
        <v>2</v>
      </c>
      <c r="O220" s="238">
        <v>2011</v>
      </c>
      <c r="P220" s="238" t="s">
        <v>355</v>
      </c>
      <c r="Q220" s="238">
        <v>21</v>
      </c>
      <c r="S220" s="238">
        <v>5</v>
      </c>
      <c r="T220" s="238">
        <v>0</v>
      </c>
      <c r="U220" s="238">
        <v>2</v>
      </c>
      <c r="V220" s="238">
        <v>1</v>
      </c>
      <c r="W220" s="238">
        <v>10</v>
      </c>
      <c r="Y220" s="238">
        <v>6</v>
      </c>
      <c r="Z220" s="238">
        <v>1</v>
      </c>
      <c r="AB220" s="238">
        <v>1</v>
      </c>
      <c r="AC220" s="238">
        <v>98</v>
      </c>
      <c r="AF220" s="238" t="s">
        <v>358</v>
      </c>
      <c r="AG220" s="238">
        <v>7</v>
      </c>
      <c r="AH220" s="238">
        <v>2</v>
      </c>
      <c r="AI220" s="238">
        <v>2</v>
      </c>
      <c r="AJ220" s="238">
        <v>3</v>
      </c>
      <c r="AK220" s="238">
        <v>21</v>
      </c>
      <c r="AL220" s="238">
        <v>53</v>
      </c>
      <c r="AM220" s="238" t="s">
        <v>363</v>
      </c>
      <c r="AT220" s="238">
        <v>98</v>
      </c>
      <c r="AU220" s="238">
        <v>65</v>
      </c>
      <c r="AX220" s="238">
        <v>2</v>
      </c>
      <c r="AY220" s="238">
        <v>2</v>
      </c>
      <c r="AZ220" s="238">
        <v>3</v>
      </c>
      <c r="BA220" s="238">
        <v>21</v>
      </c>
      <c r="BB220" s="238">
        <v>17</v>
      </c>
      <c r="BC220" s="238" t="s">
        <v>354</v>
      </c>
      <c r="BJ220" s="238">
        <v>98</v>
      </c>
      <c r="BK220" s="238">
        <v>65</v>
      </c>
      <c r="CT220" s="238">
        <v>455823</v>
      </c>
      <c r="CU220" s="238">
        <v>4964081</v>
      </c>
      <c r="CV220" s="238">
        <v>44.8287719</v>
      </c>
      <c r="CW220" s="238">
        <v>-93.558853799999994</v>
      </c>
      <c r="CX220" s="238" t="s">
        <v>359</v>
      </c>
    </row>
    <row r="221" spans="1:103" x14ac:dyDescent="0.25">
      <c r="A221" s="238">
        <v>694366</v>
      </c>
      <c r="B221" s="238">
        <v>2</v>
      </c>
      <c r="C221" s="238">
        <v>212</v>
      </c>
      <c r="D221" s="238">
        <v>151.506</v>
      </c>
      <c r="E221" s="238">
        <v>10</v>
      </c>
      <c r="F221" s="238" t="s">
        <v>2212</v>
      </c>
      <c r="H221" s="238" t="s">
        <v>354</v>
      </c>
      <c r="I221" s="238">
        <v>25</v>
      </c>
      <c r="K221" s="238">
        <v>19503324</v>
      </c>
      <c r="M221" s="238">
        <v>2</v>
      </c>
      <c r="N221" s="238">
        <v>27</v>
      </c>
      <c r="O221" s="238">
        <v>2019</v>
      </c>
      <c r="P221" s="238" t="s">
        <v>355</v>
      </c>
      <c r="Q221" s="238">
        <v>18</v>
      </c>
      <c r="R221" s="238" t="s">
        <v>356</v>
      </c>
      <c r="S221" s="238">
        <v>4</v>
      </c>
      <c r="T221" s="238">
        <v>0</v>
      </c>
      <c r="U221" s="238">
        <v>3</v>
      </c>
      <c r="V221" s="238">
        <v>90</v>
      </c>
      <c r="W221" s="238">
        <v>10</v>
      </c>
      <c r="X221" s="238">
        <v>2</v>
      </c>
      <c r="Y221" s="238">
        <v>4</v>
      </c>
      <c r="Z221" s="238">
        <v>1</v>
      </c>
      <c r="AB221" s="238">
        <v>1</v>
      </c>
      <c r="AC221" s="238">
        <v>98</v>
      </c>
      <c r="AD221" s="238" t="s">
        <v>357</v>
      </c>
      <c r="AF221" s="238" t="s">
        <v>405</v>
      </c>
      <c r="AG221" s="238">
        <v>90</v>
      </c>
      <c r="AH221" s="238">
        <v>2</v>
      </c>
      <c r="AI221" s="238">
        <v>2</v>
      </c>
      <c r="AJ221" s="238">
        <v>4</v>
      </c>
      <c r="AK221" s="238">
        <v>21</v>
      </c>
      <c r="AL221" s="238">
        <v>17</v>
      </c>
      <c r="AM221" s="238" t="s">
        <v>354</v>
      </c>
      <c r="AN221" s="238">
        <v>5</v>
      </c>
      <c r="AO221" s="238">
        <v>90</v>
      </c>
      <c r="AS221" s="238">
        <v>15</v>
      </c>
      <c r="AT221" s="238">
        <v>9</v>
      </c>
      <c r="AU221" s="238">
        <v>65</v>
      </c>
      <c r="AV221" s="238">
        <v>11</v>
      </c>
      <c r="AW221" s="238">
        <v>21</v>
      </c>
      <c r="AX221" s="238">
        <v>2</v>
      </c>
      <c r="AY221" s="238">
        <v>2</v>
      </c>
      <c r="AZ221" s="238">
        <v>4</v>
      </c>
      <c r="BA221" s="238">
        <v>21</v>
      </c>
      <c r="BB221" s="238">
        <v>61</v>
      </c>
      <c r="BC221" s="238" t="s">
        <v>354</v>
      </c>
      <c r="BD221" s="238">
        <v>5</v>
      </c>
      <c r="BE221" s="238">
        <v>1</v>
      </c>
      <c r="BI221" s="238">
        <v>15</v>
      </c>
      <c r="BJ221" s="238">
        <v>9</v>
      </c>
      <c r="BK221" s="238">
        <v>65</v>
      </c>
      <c r="BL221" s="238">
        <v>11</v>
      </c>
      <c r="BM221" s="238">
        <v>21</v>
      </c>
      <c r="BN221" s="238">
        <v>2</v>
      </c>
      <c r="BO221" s="238">
        <v>4</v>
      </c>
      <c r="BP221" s="238">
        <v>4</v>
      </c>
      <c r="BQ221" s="238">
        <v>27</v>
      </c>
      <c r="BR221" s="238">
        <v>30</v>
      </c>
      <c r="BS221" s="238" t="s">
        <v>363</v>
      </c>
      <c r="BT221" s="238">
        <v>5</v>
      </c>
      <c r="BU221" s="238">
        <v>1</v>
      </c>
      <c r="BY221" s="238">
        <v>15</v>
      </c>
      <c r="BZ221" s="238">
        <v>9</v>
      </c>
      <c r="CA221" s="238">
        <v>65</v>
      </c>
      <c r="CB221" s="238">
        <v>11</v>
      </c>
      <c r="CC221" s="238">
        <v>21</v>
      </c>
      <c r="CT221" s="238">
        <v>455901.28693590802</v>
      </c>
      <c r="CU221" s="238">
        <v>4964224.7989162598</v>
      </c>
      <c r="CV221" s="238">
        <v>44.830068439999998</v>
      </c>
      <c r="CW221" s="238">
        <v>-93.557873110000003</v>
      </c>
      <c r="CX221" s="238" t="s">
        <v>359</v>
      </c>
      <c r="CY221" s="238" t="s">
        <v>2230</v>
      </c>
    </row>
    <row r="222" spans="1:103" x14ac:dyDescent="0.25">
      <c r="A222" s="238">
        <v>799049</v>
      </c>
      <c r="B222" s="238">
        <v>2</v>
      </c>
      <c r="C222" s="238">
        <v>212</v>
      </c>
      <c r="D222" s="238">
        <v>151.51900000000001</v>
      </c>
      <c r="E222" s="238">
        <v>10</v>
      </c>
      <c r="F222" s="238" t="s">
        <v>2212</v>
      </c>
      <c r="H222" s="238" t="s">
        <v>354</v>
      </c>
      <c r="I222" s="238">
        <v>25</v>
      </c>
      <c r="K222" s="238">
        <v>20501780</v>
      </c>
      <c r="L222" s="238">
        <v>200440267</v>
      </c>
      <c r="M222" s="238">
        <v>2</v>
      </c>
      <c r="N222" s="238">
        <v>13</v>
      </c>
      <c r="O222" s="238">
        <v>2020</v>
      </c>
      <c r="P222" s="238" t="s">
        <v>384</v>
      </c>
      <c r="Q222" s="238">
        <v>5</v>
      </c>
      <c r="R222" s="238" t="s">
        <v>356</v>
      </c>
      <c r="S222" s="238">
        <v>5</v>
      </c>
      <c r="T222" s="238">
        <v>0</v>
      </c>
      <c r="U222" s="238">
        <v>1</v>
      </c>
      <c r="W222" s="238">
        <v>43</v>
      </c>
      <c r="X222" s="238">
        <v>2</v>
      </c>
      <c r="Y222" s="238">
        <v>6</v>
      </c>
      <c r="Z222" s="238">
        <v>1</v>
      </c>
      <c r="AB222" s="238">
        <v>1</v>
      </c>
      <c r="AC222" s="238">
        <v>98</v>
      </c>
      <c r="AD222" s="238" t="s">
        <v>2231</v>
      </c>
      <c r="AF222" s="238" t="s">
        <v>405</v>
      </c>
      <c r="AG222" s="238">
        <v>3</v>
      </c>
      <c r="AH222" s="238">
        <v>2</v>
      </c>
      <c r="AI222" s="238">
        <v>2</v>
      </c>
      <c r="AJ222" s="238">
        <v>4</v>
      </c>
      <c r="AK222" s="238">
        <v>21</v>
      </c>
      <c r="AS222" s="238">
        <v>15</v>
      </c>
      <c r="AT222" s="238">
        <v>9</v>
      </c>
      <c r="AU222" s="238">
        <v>65</v>
      </c>
      <c r="AV222" s="238">
        <v>11</v>
      </c>
      <c r="AW222" s="238">
        <v>21</v>
      </c>
      <c r="CT222" s="238">
        <v>455913.98696130799</v>
      </c>
      <c r="CU222" s="238">
        <v>4964239.61561256</v>
      </c>
      <c r="CV222" s="238">
        <v>44.8302026</v>
      </c>
      <c r="CW222" s="238">
        <v>-93.557713739999997</v>
      </c>
      <c r="CX222" s="238" t="s">
        <v>359</v>
      </c>
      <c r="CY222" s="238" t="s">
        <v>2232</v>
      </c>
    </row>
    <row r="223" spans="1:103" x14ac:dyDescent="0.25">
      <c r="A223" s="238">
        <v>696799</v>
      </c>
      <c r="B223" s="238">
        <v>2</v>
      </c>
      <c r="C223" s="238">
        <v>212</v>
      </c>
      <c r="D223" s="238">
        <v>151.535</v>
      </c>
      <c r="E223" s="238">
        <v>10</v>
      </c>
      <c r="F223" s="238" t="s">
        <v>2212</v>
      </c>
      <c r="H223" s="238" t="s">
        <v>354</v>
      </c>
      <c r="I223" s="238">
        <v>25</v>
      </c>
      <c r="K223" s="238">
        <v>19503905</v>
      </c>
      <c r="M223" s="238">
        <v>3</v>
      </c>
      <c r="N223" s="238">
        <v>11</v>
      </c>
      <c r="O223" s="238">
        <v>2019</v>
      </c>
      <c r="P223" s="238" t="s">
        <v>361</v>
      </c>
      <c r="Q223" s="238">
        <v>1</v>
      </c>
      <c r="R223" s="238" t="s">
        <v>356</v>
      </c>
      <c r="S223" s="238">
        <v>5</v>
      </c>
      <c r="T223" s="238">
        <v>0</v>
      </c>
      <c r="U223" s="238">
        <v>1</v>
      </c>
      <c r="W223" s="238">
        <v>55</v>
      </c>
      <c r="X223" s="238">
        <v>2</v>
      </c>
      <c r="Y223" s="238">
        <v>4</v>
      </c>
      <c r="Z223" s="238">
        <v>2</v>
      </c>
      <c r="AB223" s="238">
        <v>1</v>
      </c>
      <c r="AC223" s="238">
        <v>98</v>
      </c>
      <c r="AD223" s="238" t="s">
        <v>357</v>
      </c>
      <c r="AF223" s="238" t="s">
        <v>405</v>
      </c>
      <c r="AG223" s="238">
        <v>3</v>
      </c>
      <c r="AH223" s="238">
        <v>2</v>
      </c>
      <c r="AI223" s="238">
        <v>4</v>
      </c>
      <c r="AJ223" s="238">
        <v>4</v>
      </c>
      <c r="AK223" s="238">
        <v>21</v>
      </c>
      <c r="AL223" s="238">
        <v>55</v>
      </c>
      <c r="AM223" s="238" t="s">
        <v>363</v>
      </c>
      <c r="AN223" s="238">
        <v>9</v>
      </c>
      <c r="AO223" s="238">
        <v>90</v>
      </c>
      <c r="AS223" s="238">
        <v>15</v>
      </c>
      <c r="AT223" s="238">
        <v>9</v>
      </c>
      <c r="AU223" s="238">
        <v>65</v>
      </c>
      <c r="AV223" s="238">
        <v>11</v>
      </c>
      <c r="AW223" s="238">
        <v>21</v>
      </c>
      <c r="CT223" s="238">
        <v>455939.387012108</v>
      </c>
      <c r="CU223" s="238">
        <v>4964254.4323088601</v>
      </c>
      <c r="CV223" s="238">
        <v>44.830337540000002</v>
      </c>
      <c r="CW223" s="238">
        <v>-93.557393719999993</v>
      </c>
      <c r="CX223" s="238" t="s">
        <v>359</v>
      </c>
      <c r="CY223" s="238" t="s">
        <v>2233</v>
      </c>
    </row>
    <row r="224" spans="1:103" x14ac:dyDescent="0.25">
      <c r="A224" s="238">
        <v>696880</v>
      </c>
      <c r="B224" s="238">
        <v>2</v>
      </c>
      <c r="C224" s="238">
        <v>212</v>
      </c>
      <c r="D224" s="238">
        <v>151.548</v>
      </c>
      <c r="E224" s="238">
        <v>10</v>
      </c>
      <c r="F224" s="238" t="s">
        <v>2212</v>
      </c>
      <c r="H224" s="238" t="s">
        <v>354</v>
      </c>
      <c r="I224" s="238">
        <v>25</v>
      </c>
      <c r="K224" s="238">
        <v>19503497</v>
      </c>
      <c r="M224" s="238">
        <v>3</v>
      </c>
      <c r="N224" s="238">
        <v>2</v>
      </c>
      <c r="O224" s="238">
        <v>2019</v>
      </c>
      <c r="P224" s="238" t="s">
        <v>364</v>
      </c>
      <c r="Q224" s="238">
        <v>6</v>
      </c>
      <c r="R224" s="238" t="s">
        <v>356</v>
      </c>
      <c r="S224" s="238">
        <v>3</v>
      </c>
      <c r="T224" s="238">
        <v>0</v>
      </c>
      <c r="U224" s="238">
        <v>1</v>
      </c>
      <c r="W224" s="238">
        <v>83</v>
      </c>
      <c r="X224" s="238">
        <v>2</v>
      </c>
      <c r="Y224" s="238">
        <v>2</v>
      </c>
      <c r="Z224" s="238">
        <v>1</v>
      </c>
      <c r="AB224" s="238">
        <v>5</v>
      </c>
      <c r="AC224" s="238">
        <v>98</v>
      </c>
      <c r="AD224" s="238" t="s">
        <v>357</v>
      </c>
      <c r="AF224" s="238" t="s">
        <v>405</v>
      </c>
      <c r="AG224" s="238">
        <v>3</v>
      </c>
      <c r="AH224" s="238">
        <v>2</v>
      </c>
      <c r="AI224" s="238">
        <v>3</v>
      </c>
      <c r="AJ224" s="238">
        <v>4</v>
      </c>
      <c r="AK224" s="238">
        <v>21</v>
      </c>
      <c r="AL224" s="238">
        <v>57</v>
      </c>
      <c r="AM224" s="238" t="s">
        <v>354</v>
      </c>
      <c r="AN224" s="238">
        <v>5</v>
      </c>
      <c r="AO224" s="238">
        <v>70</v>
      </c>
      <c r="AS224" s="238">
        <v>15</v>
      </c>
      <c r="AT224" s="238">
        <v>9</v>
      </c>
      <c r="AU224" s="238">
        <v>65</v>
      </c>
      <c r="AV224" s="238">
        <v>11</v>
      </c>
      <c r="AW224" s="238">
        <v>21</v>
      </c>
      <c r="CT224" s="238">
        <v>455935.15367030801</v>
      </c>
      <c r="CU224" s="238">
        <v>4964284.0657014605</v>
      </c>
      <c r="CV224" s="238">
        <v>44.830604030000003</v>
      </c>
      <c r="CW224" s="238">
        <v>-93.557449840000004</v>
      </c>
      <c r="CX224" s="238" t="s">
        <v>359</v>
      </c>
      <c r="CY224" s="238" t="s">
        <v>2234</v>
      </c>
    </row>
    <row r="225" spans="1:103" x14ac:dyDescent="0.25">
      <c r="A225" s="238">
        <v>536017</v>
      </c>
      <c r="B225" s="238">
        <v>2</v>
      </c>
      <c r="C225" s="238">
        <v>212</v>
      </c>
      <c r="D225" s="238">
        <v>151.57900000000001</v>
      </c>
      <c r="E225" s="238">
        <v>10</v>
      </c>
      <c r="F225" s="238" t="s">
        <v>2212</v>
      </c>
      <c r="H225" s="238" t="s">
        <v>354</v>
      </c>
      <c r="I225" s="238">
        <v>25</v>
      </c>
      <c r="K225" s="238">
        <v>18001426</v>
      </c>
      <c r="M225" s="238">
        <v>1</v>
      </c>
      <c r="N225" s="238">
        <v>14</v>
      </c>
      <c r="O225" s="238">
        <v>2018</v>
      </c>
      <c r="P225" s="238" t="s">
        <v>366</v>
      </c>
      <c r="Q225" s="238">
        <v>15</v>
      </c>
      <c r="R225" s="238" t="s">
        <v>369</v>
      </c>
      <c r="S225" s="238">
        <v>5</v>
      </c>
      <c r="T225" s="238">
        <v>0</v>
      </c>
      <c r="U225" s="238">
        <v>1</v>
      </c>
      <c r="W225" s="238">
        <v>61</v>
      </c>
      <c r="X225" s="238">
        <v>2</v>
      </c>
      <c r="Y225" s="238">
        <v>1</v>
      </c>
      <c r="Z225" s="238">
        <v>4</v>
      </c>
      <c r="AA225" s="238">
        <v>7</v>
      </c>
      <c r="AB225" s="238">
        <v>3</v>
      </c>
      <c r="AC225" s="238">
        <v>98</v>
      </c>
      <c r="AD225" s="238" t="s">
        <v>357</v>
      </c>
      <c r="AF225" s="238" t="s">
        <v>358</v>
      </c>
      <c r="AG225" s="238">
        <v>3</v>
      </c>
      <c r="AH225" s="238">
        <v>2</v>
      </c>
      <c r="AI225" s="238">
        <v>2</v>
      </c>
      <c r="AJ225" s="238">
        <v>3</v>
      </c>
      <c r="AK225" s="238">
        <v>27</v>
      </c>
      <c r="AL225" s="238">
        <v>19</v>
      </c>
      <c r="AM225" s="238" t="s">
        <v>354</v>
      </c>
      <c r="AN225" s="238">
        <v>5</v>
      </c>
      <c r="AO225" s="238">
        <v>1</v>
      </c>
      <c r="AS225" s="238">
        <v>15</v>
      </c>
      <c r="AT225" s="238">
        <v>98</v>
      </c>
      <c r="AU225" s="238">
        <v>65</v>
      </c>
      <c r="AV225" s="238">
        <v>11</v>
      </c>
      <c r="AW225" s="238">
        <v>21</v>
      </c>
      <c r="CT225" s="238">
        <v>455979.95411373902</v>
      </c>
      <c r="CU225" s="238">
        <v>4964274.1563262204</v>
      </c>
      <c r="CV225" s="238">
        <v>44.8305176</v>
      </c>
      <c r="CW225" s="238">
        <v>-93.556882250000001</v>
      </c>
      <c r="CX225" s="238" t="s">
        <v>359</v>
      </c>
      <c r="CY225" s="238" t="s">
        <v>2235</v>
      </c>
    </row>
    <row r="226" spans="1:103" x14ac:dyDescent="0.25">
      <c r="A226" s="238">
        <v>696408</v>
      </c>
      <c r="B226" s="238">
        <v>2</v>
      </c>
      <c r="C226" s="238">
        <v>212</v>
      </c>
      <c r="D226" s="238">
        <v>151.60599999999999</v>
      </c>
      <c r="E226" s="238">
        <v>10</v>
      </c>
      <c r="F226" s="238" t="s">
        <v>2212</v>
      </c>
      <c r="H226" s="238" t="s">
        <v>354</v>
      </c>
      <c r="I226" s="238">
        <v>25</v>
      </c>
      <c r="K226" s="238">
        <v>19006752</v>
      </c>
      <c r="M226" s="238">
        <v>3</v>
      </c>
      <c r="N226" s="238">
        <v>9</v>
      </c>
      <c r="O226" s="238">
        <v>2019</v>
      </c>
      <c r="P226" s="238" t="s">
        <v>364</v>
      </c>
      <c r="Q226" s="238">
        <v>18</v>
      </c>
      <c r="R226" s="238" t="s">
        <v>356</v>
      </c>
      <c r="S226" s="238">
        <v>5</v>
      </c>
      <c r="T226" s="238">
        <v>0</v>
      </c>
      <c r="U226" s="238">
        <v>1</v>
      </c>
      <c r="W226" s="238">
        <v>55</v>
      </c>
      <c r="X226" s="238">
        <v>2</v>
      </c>
      <c r="Y226" s="238">
        <v>3</v>
      </c>
      <c r="Z226" s="238">
        <v>4</v>
      </c>
      <c r="AA226" s="238">
        <v>5</v>
      </c>
      <c r="AB226" s="238">
        <v>3</v>
      </c>
      <c r="AC226" s="238">
        <v>98</v>
      </c>
      <c r="AD226" s="238" t="s">
        <v>357</v>
      </c>
      <c r="AF226" s="238" t="s">
        <v>405</v>
      </c>
      <c r="AG226" s="238">
        <v>3</v>
      </c>
      <c r="AH226" s="238">
        <v>2</v>
      </c>
      <c r="AI226" s="238">
        <v>4</v>
      </c>
      <c r="AJ226" s="238">
        <v>4</v>
      </c>
      <c r="AK226" s="238">
        <v>21</v>
      </c>
      <c r="AL226" s="238">
        <v>21</v>
      </c>
      <c r="AM226" s="238" t="s">
        <v>354</v>
      </c>
      <c r="AN226" s="238">
        <v>5</v>
      </c>
      <c r="AO226" s="238">
        <v>1</v>
      </c>
      <c r="AS226" s="238">
        <v>15</v>
      </c>
      <c r="AT226" s="238">
        <v>9</v>
      </c>
      <c r="AU226" s="238">
        <v>65</v>
      </c>
      <c r="AV226" s="238">
        <v>11</v>
      </c>
      <c r="AW226" s="238">
        <v>21</v>
      </c>
      <c r="CT226" s="238">
        <v>456012.92187020503</v>
      </c>
      <c r="CU226" s="238">
        <v>4964341.3729785299</v>
      </c>
      <c r="CV226" s="238">
        <v>44.831124699999997</v>
      </c>
      <c r="CW226" s="238">
        <v>-93.556471029999997</v>
      </c>
      <c r="CX226" s="238" t="s">
        <v>359</v>
      </c>
      <c r="CY226" s="238" t="s">
        <v>2236</v>
      </c>
    </row>
    <row r="227" spans="1:103" x14ac:dyDescent="0.25">
      <c r="A227" s="238">
        <v>586651</v>
      </c>
      <c r="B227" s="238">
        <v>2</v>
      </c>
      <c r="C227" s="238">
        <v>212</v>
      </c>
      <c r="D227" s="238">
        <v>151.61799999999999</v>
      </c>
      <c r="E227" s="238">
        <v>10</v>
      </c>
      <c r="F227" s="238" t="s">
        <v>2212</v>
      </c>
      <c r="H227" s="238" t="s">
        <v>354</v>
      </c>
      <c r="I227" s="238">
        <v>25</v>
      </c>
      <c r="K227" s="238">
        <v>18009344</v>
      </c>
      <c r="M227" s="238">
        <v>3</v>
      </c>
      <c r="N227" s="238">
        <v>31</v>
      </c>
      <c r="O227" s="238">
        <v>2018</v>
      </c>
      <c r="P227" s="238" t="s">
        <v>364</v>
      </c>
      <c r="Q227" s="238">
        <v>7</v>
      </c>
      <c r="R227" s="238" t="s">
        <v>356</v>
      </c>
      <c r="S227" s="238">
        <v>5</v>
      </c>
      <c r="T227" s="238">
        <v>0</v>
      </c>
      <c r="U227" s="238">
        <v>1</v>
      </c>
      <c r="W227" s="238">
        <v>55</v>
      </c>
      <c r="X227" s="238">
        <v>2</v>
      </c>
      <c r="Y227" s="238">
        <v>1</v>
      </c>
      <c r="Z227" s="238">
        <v>4</v>
      </c>
      <c r="AB227" s="238">
        <v>5</v>
      </c>
      <c r="AC227" s="238">
        <v>98</v>
      </c>
      <c r="AD227" s="238" t="s">
        <v>357</v>
      </c>
      <c r="AF227" s="238" t="s">
        <v>358</v>
      </c>
      <c r="AG227" s="238">
        <v>3</v>
      </c>
      <c r="AH227" s="238">
        <v>2</v>
      </c>
      <c r="AI227" s="238">
        <v>3</v>
      </c>
      <c r="AJ227" s="238">
        <v>4</v>
      </c>
      <c r="AK227" s="238">
        <v>21</v>
      </c>
      <c r="AL227" s="238">
        <v>32</v>
      </c>
      <c r="AM227" s="238" t="s">
        <v>354</v>
      </c>
      <c r="AN227" s="238">
        <v>5</v>
      </c>
      <c r="AO227" s="238">
        <v>71</v>
      </c>
      <c r="AS227" s="238">
        <v>15</v>
      </c>
      <c r="AT227" s="238">
        <v>9</v>
      </c>
      <c r="AU227" s="238">
        <v>65</v>
      </c>
      <c r="AV227" s="238">
        <v>12</v>
      </c>
      <c r="AW227" s="238">
        <v>21</v>
      </c>
      <c r="CT227" s="238">
        <v>456019.27188290597</v>
      </c>
      <c r="CU227" s="238">
        <v>4964325.1468073996</v>
      </c>
      <c r="CV227" s="238">
        <v>44.830979030000002</v>
      </c>
      <c r="CW227" s="238">
        <v>-93.556389300000006</v>
      </c>
      <c r="CX227" s="238" t="s">
        <v>391</v>
      </c>
      <c r="CY227" s="238" t="s">
        <v>2237</v>
      </c>
    </row>
    <row r="228" spans="1:103" x14ac:dyDescent="0.25">
      <c r="A228" s="238">
        <v>10778009</v>
      </c>
      <c r="B228" s="238">
        <v>2</v>
      </c>
      <c r="C228" s="238">
        <v>212</v>
      </c>
      <c r="D228" s="238">
        <v>151.65799999999999</v>
      </c>
      <c r="E228" s="238">
        <v>10</v>
      </c>
      <c r="F228" s="238" t="s">
        <v>2212</v>
      </c>
      <c r="H228" s="238" t="s">
        <v>354</v>
      </c>
      <c r="I228" s="238">
        <v>25</v>
      </c>
      <c r="K228" s="238">
        <v>12016111</v>
      </c>
      <c r="L228" s="238">
        <v>121570017</v>
      </c>
      <c r="M228" s="238">
        <v>6</v>
      </c>
      <c r="N228" s="238">
        <v>5</v>
      </c>
      <c r="O228" s="238">
        <v>2012</v>
      </c>
      <c r="P228" s="238" t="s">
        <v>368</v>
      </c>
      <c r="Q228" s="238">
        <v>3</v>
      </c>
      <c r="R228" s="238" t="s">
        <v>356</v>
      </c>
      <c r="S228" s="238">
        <v>5</v>
      </c>
      <c r="T228" s="238">
        <v>0</v>
      </c>
      <c r="U228" s="238">
        <v>1</v>
      </c>
      <c r="V228" s="238">
        <v>8</v>
      </c>
      <c r="W228" s="238">
        <v>16</v>
      </c>
      <c r="X228" s="238">
        <v>2</v>
      </c>
      <c r="Y228" s="238">
        <v>4</v>
      </c>
      <c r="Z228" s="238">
        <v>1</v>
      </c>
      <c r="AB228" s="238">
        <v>1</v>
      </c>
      <c r="AC228" s="238">
        <v>98</v>
      </c>
      <c r="AD228" s="238" t="s">
        <v>1791</v>
      </c>
      <c r="AE228" s="238" t="s">
        <v>2238</v>
      </c>
      <c r="AF228" s="238" t="s">
        <v>358</v>
      </c>
      <c r="AG228" s="238">
        <v>4</v>
      </c>
      <c r="AH228" s="238">
        <v>2</v>
      </c>
      <c r="AI228" s="238">
        <v>2</v>
      </c>
      <c r="AJ228" s="238">
        <v>4</v>
      </c>
      <c r="AK228" s="238">
        <v>21</v>
      </c>
      <c r="AL228" s="238">
        <v>29</v>
      </c>
      <c r="AM228" s="238" t="s">
        <v>363</v>
      </c>
      <c r="AN228" s="238">
        <v>5</v>
      </c>
      <c r="AO228" s="238">
        <v>1</v>
      </c>
      <c r="AS228" s="238">
        <v>1</v>
      </c>
      <c r="AT228" s="238">
        <v>98</v>
      </c>
      <c r="AU228" s="238">
        <v>65</v>
      </c>
      <c r="AV228" s="238">
        <v>11</v>
      </c>
      <c r="AW228" s="238">
        <v>21</v>
      </c>
      <c r="CT228" s="238">
        <v>456059</v>
      </c>
      <c r="CU228" s="238">
        <v>4964376</v>
      </c>
      <c r="CV228" s="238">
        <v>44.831440100000002</v>
      </c>
      <c r="CW228" s="238">
        <v>-93.555895300000003</v>
      </c>
      <c r="CX228" s="238" t="s">
        <v>359</v>
      </c>
      <c r="CY228" s="238" t="s">
        <v>2239</v>
      </c>
    </row>
    <row r="229" spans="1:103" x14ac:dyDescent="0.25">
      <c r="A229" s="238">
        <v>10937412</v>
      </c>
      <c r="B229" s="238">
        <v>2</v>
      </c>
      <c r="C229" s="238">
        <v>212</v>
      </c>
      <c r="D229" s="238">
        <v>151.66800000000001</v>
      </c>
      <c r="E229" s="238">
        <v>10</v>
      </c>
      <c r="F229" s="238" t="s">
        <v>2212</v>
      </c>
      <c r="H229" s="238" t="s">
        <v>354</v>
      </c>
      <c r="I229" s="238">
        <v>25</v>
      </c>
      <c r="K229" s="238">
        <v>14509886</v>
      </c>
      <c r="L229" s="238">
        <v>142600213</v>
      </c>
      <c r="M229" s="238">
        <v>9</v>
      </c>
      <c r="N229" s="238">
        <v>15</v>
      </c>
      <c r="O229" s="238">
        <v>2014</v>
      </c>
      <c r="P229" s="238" t="s">
        <v>361</v>
      </c>
      <c r="Q229" s="238">
        <v>16</v>
      </c>
      <c r="R229" s="238" t="s">
        <v>356</v>
      </c>
      <c r="S229" s="238">
        <v>5</v>
      </c>
      <c r="T229" s="238">
        <v>0</v>
      </c>
      <c r="U229" s="238">
        <v>2</v>
      </c>
      <c r="V229" s="238">
        <v>90</v>
      </c>
      <c r="W229" s="238">
        <v>92</v>
      </c>
      <c r="X229" s="238">
        <v>2</v>
      </c>
      <c r="Y229" s="238">
        <v>1</v>
      </c>
      <c r="Z229" s="238">
        <v>1</v>
      </c>
      <c r="AB229" s="238">
        <v>1</v>
      </c>
      <c r="AC229" s="238">
        <v>98</v>
      </c>
      <c r="AD229" s="238" t="s">
        <v>376</v>
      </c>
      <c r="AE229" s="238" t="s">
        <v>2240</v>
      </c>
      <c r="AF229" s="238" t="s">
        <v>358</v>
      </c>
      <c r="AG229" s="238">
        <v>90</v>
      </c>
      <c r="AH229" s="238">
        <v>2</v>
      </c>
      <c r="AI229" s="238">
        <v>40</v>
      </c>
      <c r="AJ229" s="238">
        <v>4</v>
      </c>
      <c r="AK229" s="238">
        <v>21</v>
      </c>
      <c r="AL229" s="238">
        <v>29</v>
      </c>
      <c r="AM229" s="238" t="s">
        <v>354</v>
      </c>
      <c r="AN229" s="238">
        <v>5</v>
      </c>
      <c r="AS229" s="238">
        <v>1</v>
      </c>
      <c r="AT229" s="238">
        <v>98</v>
      </c>
      <c r="AU229" s="238">
        <v>65</v>
      </c>
      <c r="AV229" s="238">
        <v>11</v>
      </c>
      <c r="AW229" s="238">
        <v>21</v>
      </c>
      <c r="AX229" s="238">
        <v>2</v>
      </c>
      <c r="AY229" s="238">
        <v>4</v>
      </c>
      <c r="AZ229" s="238">
        <v>4</v>
      </c>
      <c r="BA229" s="238">
        <v>21</v>
      </c>
      <c r="BB229" s="238">
        <v>48</v>
      </c>
      <c r="BC229" s="238" t="s">
        <v>363</v>
      </c>
      <c r="BD229" s="238">
        <v>5</v>
      </c>
      <c r="BE229" s="238">
        <v>1</v>
      </c>
      <c r="BI229" s="238">
        <v>1</v>
      </c>
      <c r="BJ229" s="238">
        <v>98</v>
      </c>
      <c r="BK229" s="238">
        <v>65</v>
      </c>
      <c r="BL229" s="238">
        <v>11</v>
      </c>
      <c r="BM229" s="238">
        <v>21</v>
      </c>
      <c r="CT229" s="238">
        <v>456068</v>
      </c>
      <c r="CU229" s="238">
        <v>4964388</v>
      </c>
      <c r="CV229" s="238">
        <v>44.831550300000004</v>
      </c>
      <c r="CW229" s="238">
        <v>-93.555774</v>
      </c>
      <c r="CX229" s="238" t="s">
        <v>359</v>
      </c>
      <c r="CY229" s="238" t="s">
        <v>2241</v>
      </c>
    </row>
    <row r="230" spans="1:103" x14ac:dyDescent="0.25">
      <c r="A230" s="238">
        <v>781256</v>
      </c>
      <c r="B230" s="238">
        <v>2</v>
      </c>
      <c r="C230" s="238">
        <v>212</v>
      </c>
      <c r="D230" s="238">
        <v>151.71100000000001</v>
      </c>
      <c r="E230" s="238">
        <v>10</v>
      </c>
      <c r="F230" s="238" t="s">
        <v>2212</v>
      </c>
      <c r="H230" s="238" t="s">
        <v>354</v>
      </c>
      <c r="I230" s="238">
        <v>25</v>
      </c>
      <c r="K230" s="238">
        <v>20500843</v>
      </c>
      <c r="L230" s="238">
        <v>200190212</v>
      </c>
      <c r="M230" s="238">
        <v>1</v>
      </c>
      <c r="N230" s="238">
        <v>19</v>
      </c>
      <c r="O230" s="238">
        <v>2020</v>
      </c>
      <c r="P230" s="238" t="s">
        <v>366</v>
      </c>
      <c r="Q230" s="238">
        <v>15</v>
      </c>
      <c r="R230" s="238" t="s">
        <v>356</v>
      </c>
      <c r="S230" s="238">
        <v>5</v>
      </c>
      <c r="T230" s="238">
        <v>0</v>
      </c>
      <c r="U230" s="238">
        <v>2</v>
      </c>
      <c r="V230" s="238">
        <v>10</v>
      </c>
      <c r="W230" s="238">
        <v>10</v>
      </c>
      <c r="X230" s="238">
        <v>2</v>
      </c>
      <c r="Y230" s="238">
        <v>1</v>
      </c>
      <c r="Z230" s="238">
        <v>2</v>
      </c>
      <c r="AB230" s="238">
        <v>5</v>
      </c>
      <c r="AC230" s="238">
        <v>98</v>
      </c>
      <c r="AD230" s="238" t="s">
        <v>357</v>
      </c>
      <c r="AF230" s="238" t="s">
        <v>405</v>
      </c>
      <c r="AG230" s="238">
        <v>5</v>
      </c>
      <c r="AH230" s="238">
        <v>2</v>
      </c>
      <c r="AI230" s="238">
        <v>2</v>
      </c>
      <c r="AJ230" s="238">
        <v>4</v>
      </c>
      <c r="AK230" s="238">
        <v>21</v>
      </c>
      <c r="AL230" s="238">
        <v>39</v>
      </c>
      <c r="AM230" s="238" t="s">
        <v>363</v>
      </c>
      <c r="AN230" s="238">
        <v>5</v>
      </c>
      <c r="AO230" s="238">
        <v>90</v>
      </c>
      <c r="AS230" s="238">
        <v>15</v>
      </c>
      <c r="AT230" s="238">
        <v>9</v>
      </c>
      <c r="AU230" s="238">
        <v>65</v>
      </c>
      <c r="AV230" s="238">
        <v>11</v>
      </c>
      <c r="AW230" s="238">
        <v>21</v>
      </c>
      <c r="AX230" s="238">
        <v>2</v>
      </c>
      <c r="AY230" s="238">
        <v>2</v>
      </c>
      <c r="AZ230" s="238">
        <v>4</v>
      </c>
      <c r="BA230" s="238">
        <v>21</v>
      </c>
      <c r="BB230" s="238">
        <v>24</v>
      </c>
      <c r="BC230" s="238" t="s">
        <v>363</v>
      </c>
      <c r="BD230" s="238">
        <v>5</v>
      </c>
      <c r="BE230" s="238">
        <v>1</v>
      </c>
      <c r="BI230" s="238">
        <v>15</v>
      </c>
      <c r="BJ230" s="238">
        <v>9</v>
      </c>
      <c r="BK230" s="238">
        <v>65</v>
      </c>
      <c r="BL230" s="238">
        <v>11</v>
      </c>
      <c r="BM230" s="238">
        <v>21</v>
      </c>
      <c r="CT230" s="238">
        <v>456100.25400050799</v>
      </c>
      <c r="CU230" s="238">
        <v>4964487.26610786</v>
      </c>
      <c r="CV230" s="238">
        <v>44.83244337</v>
      </c>
      <c r="CW230" s="238">
        <v>-93.555378880000006</v>
      </c>
      <c r="CX230" s="238" t="s">
        <v>359</v>
      </c>
      <c r="CY230" s="238" t="s">
        <v>2242</v>
      </c>
    </row>
    <row r="231" spans="1:103" x14ac:dyDescent="0.25">
      <c r="A231" s="238">
        <v>848369</v>
      </c>
      <c r="B231" s="238">
        <v>2</v>
      </c>
      <c r="C231" s="238">
        <v>212</v>
      </c>
      <c r="D231" s="238">
        <v>151.774</v>
      </c>
      <c r="E231" s="238">
        <v>10</v>
      </c>
      <c r="F231" s="238" t="s">
        <v>2212</v>
      </c>
      <c r="H231" s="238" t="s">
        <v>354</v>
      </c>
      <c r="I231" s="238">
        <v>25</v>
      </c>
      <c r="K231" s="238">
        <v>20031587</v>
      </c>
      <c r="L231" s="238">
        <v>202960002</v>
      </c>
      <c r="M231" s="238">
        <v>10</v>
      </c>
      <c r="N231" s="238">
        <v>22</v>
      </c>
      <c r="O231" s="238">
        <v>2020</v>
      </c>
      <c r="P231" s="238" t="s">
        <v>384</v>
      </c>
      <c r="Q231" s="238">
        <v>0</v>
      </c>
      <c r="S231" s="238">
        <v>5</v>
      </c>
      <c r="T231" s="238">
        <v>0</v>
      </c>
      <c r="U231" s="238">
        <v>1</v>
      </c>
      <c r="W231" s="238">
        <v>16</v>
      </c>
      <c r="X231" s="238">
        <v>2</v>
      </c>
      <c r="Y231" s="238">
        <v>6</v>
      </c>
      <c r="Z231" s="238">
        <v>1</v>
      </c>
      <c r="AB231" s="238">
        <v>1</v>
      </c>
      <c r="AC231" s="238">
        <v>98</v>
      </c>
      <c r="AD231" s="238" t="s">
        <v>357</v>
      </c>
      <c r="AF231" s="238" t="s">
        <v>358</v>
      </c>
      <c r="AG231" s="238">
        <v>4</v>
      </c>
      <c r="AH231" s="238">
        <v>2</v>
      </c>
      <c r="AI231" s="238">
        <v>2</v>
      </c>
      <c r="AJ231" s="238">
        <v>3</v>
      </c>
      <c r="AK231" s="238">
        <v>21</v>
      </c>
      <c r="AL231" s="238">
        <v>20</v>
      </c>
      <c r="AM231" s="238" t="s">
        <v>354</v>
      </c>
      <c r="AN231" s="238">
        <v>5</v>
      </c>
      <c r="AO231" s="238">
        <v>1</v>
      </c>
      <c r="AS231" s="238">
        <v>14</v>
      </c>
      <c r="AT231" s="238">
        <v>9</v>
      </c>
      <c r="AU231" s="238">
        <v>65</v>
      </c>
      <c r="AV231" s="238">
        <v>11</v>
      </c>
      <c r="AW231" s="238">
        <v>21</v>
      </c>
      <c r="CT231" s="238">
        <v>456175.50629686698</v>
      </c>
      <c r="CU231" s="238">
        <v>4964522.2929076897</v>
      </c>
      <c r="CV231" s="238">
        <v>44.832763300000003</v>
      </c>
      <c r="CW231" s="238">
        <v>-93.554429920000004</v>
      </c>
      <c r="CX231" s="238" t="s">
        <v>359</v>
      </c>
      <c r="CY231" s="238" t="s">
        <v>2243</v>
      </c>
    </row>
    <row r="232" spans="1:103" x14ac:dyDescent="0.25">
      <c r="A232" s="238">
        <v>10853199</v>
      </c>
      <c r="B232" s="238">
        <v>2</v>
      </c>
      <c r="C232" s="238">
        <v>212</v>
      </c>
      <c r="D232" s="238">
        <v>151.82400000000001</v>
      </c>
      <c r="E232" s="238">
        <v>10</v>
      </c>
      <c r="F232" s="238" t="s">
        <v>2212</v>
      </c>
      <c r="H232" s="238" t="s">
        <v>354</v>
      </c>
      <c r="I232" s="238">
        <v>25</v>
      </c>
      <c r="K232" s="238">
        <v>13022965</v>
      </c>
      <c r="L232" s="238">
        <v>132110070</v>
      </c>
      <c r="M232" s="238">
        <v>7</v>
      </c>
      <c r="N232" s="238">
        <v>30</v>
      </c>
      <c r="O232" s="238">
        <v>2013</v>
      </c>
      <c r="P232" s="238" t="s">
        <v>368</v>
      </c>
      <c r="Q232" s="238">
        <v>7</v>
      </c>
      <c r="R232" s="238" t="s">
        <v>369</v>
      </c>
      <c r="S232" s="238">
        <v>5</v>
      </c>
      <c r="T232" s="238">
        <v>0</v>
      </c>
      <c r="U232" s="238">
        <v>2</v>
      </c>
      <c r="V232" s="238">
        <v>1</v>
      </c>
      <c r="W232" s="238">
        <v>10</v>
      </c>
      <c r="X232" s="238">
        <v>2</v>
      </c>
      <c r="Y232" s="238">
        <v>1</v>
      </c>
      <c r="Z232" s="238">
        <v>1</v>
      </c>
      <c r="AB232" s="238">
        <v>1</v>
      </c>
      <c r="AC232" s="238">
        <v>98</v>
      </c>
      <c r="AD232" s="238" t="s">
        <v>1723</v>
      </c>
      <c r="AE232" s="238" t="s">
        <v>2244</v>
      </c>
      <c r="AF232" s="238" t="s">
        <v>358</v>
      </c>
      <c r="AG232" s="238">
        <v>7</v>
      </c>
      <c r="AH232" s="238">
        <v>2</v>
      </c>
      <c r="AI232" s="238">
        <v>3</v>
      </c>
      <c r="AJ232" s="238">
        <v>3</v>
      </c>
      <c r="AK232" s="238">
        <v>8</v>
      </c>
      <c r="AL232" s="238">
        <v>34</v>
      </c>
      <c r="AM232" s="238" t="s">
        <v>354</v>
      </c>
      <c r="AN232" s="238">
        <v>5</v>
      </c>
      <c r="AO232" s="238">
        <v>1</v>
      </c>
      <c r="AS232" s="238">
        <v>3</v>
      </c>
      <c r="AT232" s="238">
        <v>98</v>
      </c>
      <c r="AU232" s="238">
        <v>65</v>
      </c>
      <c r="AV232" s="238">
        <v>11</v>
      </c>
      <c r="AW232" s="238">
        <v>21</v>
      </c>
      <c r="AX232" s="238">
        <v>2</v>
      </c>
      <c r="AY232" s="238">
        <v>2</v>
      </c>
      <c r="AZ232" s="238">
        <v>3</v>
      </c>
      <c r="BA232" s="238">
        <v>21</v>
      </c>
      <c r="BB232" s="238">
        <v>29</v>
      </c>
      <c r="BC232" s="238" t="s">
        <v>363</v>
      </c>
      <c r="BD232" s="238">
        <v>5</v>
      </c>
      <c r="BE232" s="238">
        <v>15</v>
      </c>
      <c r="BI232" s="238">
        <v>3</v>
      </c>
      <c r="BJ232" s="238">
        <v>98</v>
      </c>
      <c r="BK232" s="238">
        <v>65</v>
      </c>
      <c r="BL232" s="238">
        <v>11</v>
      </c>
      <c r="BM232" s="238">
        <v>21</v>
      </c>
      <c r="CT232" s="238">
        <v>456225</v>
      </c>
      <c r="CU232" s="238">
        <v>4964585</v>
      </c>
      <c r="CV232" s="238">
        <v>44.833332300000002</v>
      </c>
      <c r="CW232" s="238">
        <v>-93.553808000000004</v>
      </c>
      <c r="CX232" s="238" t="s">
        <v>359</v>
      </c>
      <c r="CY232" s="238" t="s">
        <v>2245</v>
      </c>
    </row>
    <row r="233" spans="1:103" x14ac:dyDescent="0.25">
      <c r="A233" s="238">
        <v>664040</v>
      </c>
      <c r="B233" s="238">
        <v>2</v>
      </c>
      <c r="C233" s="238">
        <v>212</v>
      </c>
      <c r="D233" s="238">
        <v>151.834</v>
      </c>
      <c r="E233" s="238">
        <v>10</v>
      </c>
      <c r="F233" s="238" t="s">
        <v>2212</v>
      </c>
      <c r="H233" s="238" t="s">
        <v>354</v>
      </c>
      <c r="I233" s="238">
        <v>25</v>
      </c>
      <c r="K233" s="238">
        <v>18514077</v>
      </c>
      <c r="M233" s="238">
        <v>11</v>
      </c>
      <c r="N233" s="238">
        <v>28</v>
      </c>
      <c r="O233" s="238">
        <v>2018</v>
      </c>
      <c r="P233" s="238" t="s">
        <v>355</v>
      </c>
      <c r="Q233" s="238">
        <v>15</v>
      </c>
      <c r="R233" s="238" t="s">
        <v>196</v>
      </c>
      <c r="S233" s="238">
        <v>5</v>
      </c>
      <c r="T233" s="238">
        <v>0</v>
      </c>
      <c r="U233" s="238">
        <v>1</v>
      </c>
      <c r="V233" s="238">
        <v>13</v>
      </c>
      <c r="W233" s="238">
        <v>10</v>
      </c>
      <c r="X233" s="238">
        <v>2</v>
      </c>
      <c r="Y233" s="238">
        <v>1</v>
      </c>
      <c r="Z233" s="238">
        <v>1</v>
      </c>
      <c r="AB233" s="238">
        <v>3</v>
      </c>
      <c r="AC233" s="238">
        <v>98</v>
      </c>
      <c r="AD233" s="238" t="s">
        <v>357</v>
      </c>
      <c r="AF233" s="238" t="s">
        <v>405</v>
      </c>
      <c r="AG233" s="238">
        <v>4</v>
      </c>
      <c r="AH233" s="238">
        <v>2</v>
      </c>
      <c r="AI233" s="238">
        <v>3</v>
      </c>
      <c r="AJ233" s="238">
        <v>4</v>
      </c>
      <c r="AK233" s="238">
        <v>21</v>
      </c>
      <c r="AL233" s="238">
        <v>20</v>
      </c>
      <c r="AM233" s="238" t="s">
        <v>354</v>
      </c>
      <c r="AN233" s="238">
        <v>5</v>
      </c>
      <c r="AO233" s="238">
        <v>70</v>
      </c>
      <c r="AS233" s="238">
        <v>15</v>
      </c>
      <c r="AT233" s="238">
        <v>9</v>
      </c>
      <c r="AU233" s="238">
        <v>65</v>
      </c>
      <c r="AV233" s="238">
        <v>11</v>
      </c>
      <c r="AW233" s="238">
        <v>21</v>
      </c>
      <c r="CT233" s="238">
        <v>456223.02091270901</v>
      </c>
      <c r="CU233" s="238">
        <v>4964643.8997544702</v>
      </c>
      <c r="CV233" s="238">
        <v>44.833860899999998</v>
      </c>
      <c r="CW233" s="238">
        <v>-93.553839319999994</v>
      </c>
      <c r="CX233" s="238" t="s">
        <v>359</v>
      </c>
      <c r="CY233" s="238" t="s">
        <v>2246</v>
      </c>
    </row>
    <row r="234" spans="1:103" x14ac:dyDescent="0.25">
      <c r="A234" s="238">
        <v>648120</v>
      </c>
      <c r="B234" s="238">
        <v>2</v>
      </c>
      <c r="C234" s="238">
        <v>212</v>
      </c>
      <c r="D234" s="238">
        <v>151.846</v>
      </c>
      <c r="E234" s="238">
        <v>10</v>
      </c>
      <c r="F234" s="238" t="s">
        <v>2212</v>
      </c>
      <c r="H234" s="238" t="s">
        <v>354</v>
      </c>
      <c r="I234" s="238">
        <v>25</v>
      </c>
      <c r="K234" s="238">
        <v>18511412</v>
      </c>
      <c r="M234" s="238">
        <v>9</v>
      </c>
      <c r="N234" s="238">
        <v>26</v>
      </c>
      <c r="O234" s="238">
        <v>2018</v>
      </c>
      <c r="P234" s="238" t="s">
        <v>355</v>
      </c>
      <c r="Q234" s="238">
        <v>15</v>
      </c>
      <c r="R234" s="238" t="s">
        <v>356</v>
      </c>
      <c r="S234" s="238">
        <v>4</v>
      </c>
      <c r="T234" s="238">
        <v>0</v>
      </c>
      <c r="U234" s="238">
        <v>2</v>
      </c>
      <c r="V234" s="238">
        <v>12</v>
      </c>
      <c r="W234" s="238">
        <v>10</v>
      </c>
      <c r="X234" s="238">
        <v>2</v>
      </c>
      <c r="Y234" s="238">
        <v>1</v>
      </c>
      <c r="Z234" s="238">
        <v>1</v>
      </c>
      <c r="AB234" s="238">
        <v>1</v>
      </c>
      <c r="AC234" s="238">
        <v>98</v>
      </c>
      <c r="AD234" s="238" t="s">
        <v>357</v>
      </c>
      <c r="AF234" s="238" t="s">
        <v>405</v>
      </c>
      <c r="AG234" s="238">
        <v>7</v>
      </c>
      <c r="AH234" s="238">
        <v>2</v>
      </c>
      <c r="AI234" s="238">
        <v>5</v>
      </c>
      <c r="AJ234" s="238">
        <v>4</v>
      </c>
      <c r="AK234" s="238">
        <v>21</v>
      </c>
      <c r="AL234" s="238">
        <v>57</v>
      </c>
      <c r="AM234" s="238" t="s">
        <v>354</v>
      </c>
      <c r="AN234" s="238">
        <v>9</v>
      </c>
      <c r="AO234" s="238">
        <v>90</v>
      </c>
      <c r="AS234" s="238">
        <v>15</v>
      </c>
      <c r="AT234" s="238">
        <v>9</v>
      </c>
      <c r="AU234" s="238">
        <v>65</v>
      </c>
      <c r="AV234" s="238">
        <v>11</v>
      </c>
      <c r="AW234" s="238">
        <v>21</v>
      </c>
      <c r="AX234" s="238">
        <v>2</v>
      </c>
      <c r="AY234" s="238">
        <v>13</v>
      </c>
      <c r="AZ234" s="238">
        <v>4</v>
      </c>
      <c r="BA234" s="238">
        <v>34</v>
      </c>
      <c r="BB234" s="238">
        <v>49</v>
      </c>
      <c r="BC234" s="238" t="s">
        <v>354</v>
      </c>
      <c r="BD234" s="238">
        <v>5</v>
      </c>
      <c r="BE234" s="238">
        <v>1</v>
      </c>
      <c r="BI234" s="238">
        <v>15</v>
      </c>
      <c r="BJ234" s="238">
        <v>9</v>
      </c>
      <c r="BK234" s="238">
        <v>65</v>
      </c>
      <c r="BL234" s="238">
        <v>11</v>
      </c>
      <c r="BM234" s="238">
        <v>21</v>
      </c>
      <c r="CT234" s="238">
        <v>456239.95427990903</v>
      </c>
      <c r="CU234" s="238">
        <v>4964631.1997290701</v>
      </c>
      <c r="CV234" s="238">
        <v>44.833747610000003</v>
      </c>
      <c r="CW234" s="238">
        <v>-93.553624009999993</v>
      </c>
      <c r="CX234" s="238" t="s">
        <v>359</v>
      </c>
      <c r="CY234" s="238" t="s">
        <v>2247</v>
      </c>
    </row>
    <row r="235" spans="1:103" x14ac:dyDescent="0.25">
      <c r="A235" s="238">
        <v>10856055</v>
      </c>
      <c r="B235" s="238">
        <v>2</v>
      </c>
      <c r="C235" s="238">
        <v>212</v>
      </c>
      <c r="D235" s="238">
        <v>151.85599999999999</v>
      </c>
      <c r="E235" s="238">
        <v>10</v>
      </c>
      <c r="F235" s="238" t="s">
        <v>2212</v>
      </c>
      <c r="H235" s="238" t="s">
        <v>354</v>
      </c>
      <c r="I235" s="238">
        <v>25</v>
      </c>
      <c r="K235" s="238">
        <v>13036925</v>
      </c>
      <c r="L235" s="238">
        <v>133440036</v>
      </c>
      <c r="M235" s="238">
        <v>12</v>
      </c>
      <c r="N235" s="238">
        <v>9</v>
      </c>
      <c r="O235" s="238">
        <v>2013</v>
      </c>
      <c r="P235" s="238" t="s">
        <v>361</v>
      </c>
      <c r="Q235" s="238">
        <v>9</v>
      </c>
      <c r="R235" s="238" t="s">
        <v>369</v>
      </c>
      <c r="S235" s="238">
        <v>5</v>
      </c>
      <c r="T235" s="238">
        <v>0</v>
      </c>
      <c r="U235" s="238">
        <v>2</v>
      </c>
      <c r="V235" s="238">
        <v>10</v>
      </c>
      <c r="W235" s="238">
        <v>10</v>
      </c>
      <c r="X235" s="238">
        <v>2</v>
      </c>
      <c r="Y235" s="238">
        <v>1</v>
      </c>
      <c r="Z235" s="238">
        <v>1</v>
      </c>
      <c r="AB235" s="238">
        <v>5</v>
      </c>
      <c r="AC235" s="238">
        <v>98</v>
      </c>
      <c r="AD235" s="238" t="s">
        <v>413</v>
      </c>
      <c r="AE235" s="238" t="s">
        <v>2244</v>
      </c>
      <c r="AF235" s="238" t="s">
        <v>358</v>
      </c>
      <c r="AG235" s="238">
        <v>5</v>
      </c>
      <c r="AH235" s="238">
        <v>2</v>
      </c>
      <c r="AI235" s="238">
        <v>4</v>
      </c>
      <c r="AJ235" s="238">
        <v>3</v>
      </c>
      <c r="AK235" s="238">
        <v>21</v>
      </c>
      <c r="AL235" s="238">
        <v>51</v>
      </c>
      <c r="AM235" s="238" t="s">
        <v>354</v>
      </c>
      <c r="AN235" s="238">
        <v>5</v>
      </c>
      <c r="AO235" s="238">
        <v>3</v>
      </c>
      <c r="AS235" s="238">
        <v>1</v>
      </c>
      <c r="AT235" s="238">
        <v>98</v>
      </c>
      <c r="AU235" s="238">
        <v>65</v>
      </c>
      <c r="AV235" s="238">
        <v>11</v>
      </c>
      <c r="AW235" s="238">
        <v>21</v>
      </c>
      <c r="AX235" s="238">
        <v>2</v>
      </c>
      <c r="AY235" s="238">
        <v>2</v>
      </c>
      <c r="AZ235" s="238">
        <v>3</v>
      </c>
      <c r="BA235" s="238">
        <v>21</v>
      </c>
      <c r="BB235" s="238">
        <v>33</v>
      </c>
      <c r="BC235" s="238" t="s">
        <v>354</v>
      </c>
      <c r="BD235" s="238">
        <v>5</v>
      </c>
      <c r="BE235" s="238">
        <v>1</v>
      </c>
      <c r="BI235" s="238">
        <v>1</v>
      </c>
      <c r="BJ235" s="238">
        <v>98</v>
      </c>
      <c r="BK235" s="238">
        <v>65</v>
      </c>
      <c r="BL235" s="238">
        <v>11</v>
      </c>
      <c r="BM235" s="238">
        <v>21</v>
      </c>
      <c r="CT235" s="238">
        <v>456257</v>
      </c>
      <c r="CU235" s="238">
        <v>4964626</v>
      </c>
      <c r="CV235" s="238">
        <v>44.833698599999998</v>
      </c>
      <c r="CW235" s="238">
        <v>-93.553402000000006</v>
      </c>
      <c r="CX235" s="238" t="s">
        <v>359</v>
      </c>
      <c r="CY235" s="238" t="s">
        <v>2248</v>
      </c>
    </row>
    <row r="236" spans="1:103" x14ac:dyDescent="0.25">
      <c r="A236" s="238">
        <v>781249</v>
      </c>
      <c r="B236" s="238">
        <v>2</v>
      </c>
      <c r="C236" s="238">
        <v>212</v>
      </c>
      <c r="D236" s="238">
        <v>151.85900000000001</v>
      </c>
      <c r="E236" s="238">
        <v>10</v>
      </c>
      <c r="F236" s="238" t="s">
        <v>2212</v>
      </c>
      <c r="H236" s="238" t="s">
        <v>354</v>
      </c>
      <c r="I236" s="238">
        <v>25</v>
      </c>
      <c r="K236" s="238">
        <v>20500841</v>
      </c>
      <c r="L236" s="238">
        <v>200190206</v>
      </c>
      <c r="M236" s="238">
        <v>1</v>
      </c>
      <c r="N236" s="238">
        <v>19</v>
      </c>
      <c r="O236" s="238">
        <v>2020</v>
      </c>
      <c r="P236" s="238" t="s">
        <v>366</v>
      </c>
      <c r="Q236" s="238">
        <v>15</v>
      </c>
      <c r="R236" s="238" t="s">
        <v>356</v>
      </c>
      <c r="S236" s="238">
        <v>5</v>
      </c>
      <c r="T236" s="238">
        <v>0</v>
      </c>
      <c r="U236" s="238">
        <v>1</v>
      </c>
      <c r="W236" s="238">
        <v>55</v>
      </c>
      <c r="X236" s="238">
        <v>2</v>
      </c>
      <c r="Y236" s="238">
        <v>1</v>
      </c>
      <c r="Z236" s="238">
        <v>4</v>
      </c>
      <c r="AB236" s="238">
        <v>3</v>
      </c>
      <c r="AC236" s="238">
        <v>98</v>
      </c>
      <c r="AD236" s="238" t="s">
        <v>357</v>
      </c>
      <c r="AF236" s="238" t="s">
        <v>405</v>
      </c>
      <c r="AG236" s="238">
        <v>3</v>
      </c>
      <c r="AH236" s="238">
        <v>2</v>
      </c>
      <c r="AI236" s="238">
        <v>4</v>
      </c>
      <c r="AJ236" s="238">
        <v>4</v>
      </c>
      <c r="AK236" s="238">
        <v>21</v>
      </c>
      <c r="AL236" s="238">
        <v>25</v>
      </c>
      <c r="AM236" s="238" t="s">
        <v>363</v>
      </c>
      <c r="AN236" s="238">
        <v>5</v>
      </c>
      <c r="AO236" s="238">
        <v>71</v>
      </c>
      <c r="AS236" s="238">
        <v>15</v>
      </c>
      <c r="AT236" s="238">
        <v>9</v>
      </c>
      <c r="AU236" s="238">
        <v>65</v>
      </c>
      <c r="AV236" s="238">
        <v>11</v>
      </c>
      <c r="AW236" s="238">
        <v>21</v>
      </c>
      <c r="CT236" s="238">
        <v>456248.42096350901</v>
      </c>
      <c r="CU236" s="238">
        <v>4964673.5331470696</v>
      </c>
      <c r="CV236" s="238">
        <v>44.83412921</v>
      </c>
      <c r="CW236" s="238">
        <v>-93.553520539999994</v>
      </c>
      <c r="CX236" s="238" t="s">
        <v>359</v>
      </c>
      <c r="CY236" s="238" t="s">
        <v>2249</v>
      </c>
    </row>
    <row r="237" spans="1:103" x14ac:dyDescent="0.25">
      <c r="A237" s="238">
        <v>682946</v>
      </c>
      <c r="B237" s="238">
        <v>2</v>
      </c>
      <c r="C237" s="238">
        <v>212</v>
      </c>
      <c r="D237" s="238">
        <v>151.88200000000001</v>
      </c>
      <c r="E237" s="238">
        <v>10</v>
      </c>
      <c r="F237" s="238" t="s">
        <v>2212</v>
      </c>
      <c r="H237" s="238" t="s">
        <v>354</v>
      </c>
      <c r="I237" s="238">
        <v>25</v>
      </c>
      <c r="K237" s="238">
        <v>19501831</v>
      </c>
      <c r="M237" s="238">
        <v>2</v>
      </c>
      <c r="N237" s="238">
        <v>4</v>
      </c>
      <c r="O237" s="238">
        <v>2019</v>
      </c>
      <c r="P237" s="238" t="s">
        <v>361</v>
      </c>
      <c r="Q237" s="238">
        <v>9</v>
      </c>
      <c r="R237" s="238" t="s">
        <v>369</v>
      </c>
      <c r="S237" s="238">
        <v>4</v>
      </c>
      <c r="T237" s="238">
        <v>0</v>
      </c>
      <c r="U237" s="238">
        <v>2</v>
      </c>
      <c r="V237" s="238">
        <v>12</v>
      </c>
      <c r="W237" s="238">
        <v>10</v>
      </c>
      <c r="X237" s="238">
        <v>2</v>
      </c>
      <c r="Y237" s="238">
        <v>1</v>
      </c>
      <c r="Z237" s="238">
        <v>2</v>
      </c>
      <c r="AB237" s="238">
        <v>5</v>
      </c>
      <c r="AC237" s="238">
        <v>98</v>
      </c>
      <c r="AD237" s="238" t="s">
        <v>357</v>
      </c>
      <c r="AF237" s="238" t="s">
        <v>358</v>
      </c>
      <c r="AG237" s="238">
        <v>7</v>
      </c>
      <c r="AH237" s="238">
        <v>2</v>
      </c>
      <c r="AI237" s="238">
        <v>4</v>
      </c>
      <c r="AJ237" s="238">
        <v>3</v>
      </c>
      <c r="AK237" s="238">
        <v>26</v>
      </c>
      <c r="AL237" s="238">
        <v>33</v>
      </c>
      <c r="AM237" s="238" t="s">
        <v>363</v>
      </c>
      <c r="AN237" s="238">
        <v>5</v>
      </c>
      <c r="AO237" s="238">
        <v>1</v>
      </c>
      <c r="AS237" s="238">
        <v>15</v>
      </c>
      <c r="AT237" s="238">
        <v>9</v>
      </c>
      <c r="AU237" s="238">
        <v>65</v>
      </c>
      <c r="AV237" s="238">
        <v>11</v>
      </c>
      <c r="AW237" s="238">
        <v>21</v>
      </c>
      <c r="AX237" s="238">
        <v>2</v>
      </c>
      <c r="AY237" s="238">
        <v>5</v>
      </c>
      <c r="AZ237" s="238">
        <v>3</v>
      </c>
      <c r="BA237" s="238">
        <v>21</v>
      </c>
      <c r="BB237" s="238">
        <v>35</v>
      </c>
      <c r="BC237" s="238" t="s">
        <v>363</v>
      </c>
      <c r="BD237" s="238">
        <v>5</v>
      </c>
      <c r="BE237" s="238">
        <v>90</v>
      </c>
      <c r="BI237" s="238">
        <v>15</v>
      </c>
      <c r="BJ237" s="238">
        <v>9</v>
      </c>
      <c r="BK237" s="238">
        <v>65</v>
      </c>
      <c r="BL237" s="238">
        <v>11</v>
      </c>
      <c r="BM237" s="238">
        <v>21</v>
      </c>
      <c r="CT237" s="238">
        <v>456290.75438151002</v>
      </c>
      <c r="CU237" s="238">
        <v>4964652.3664380703</v>
      </c>
      <c r="CV237" s="238">
        <v>44.833941260000003</v>
      </c>
      <c r="CW237" s="238">
        <v>-93.552983170000005</v>
      </c>
      <c r="CX237" s="238" t="s">
        <v>359</v>
      </c>
      <c r="CY237" s="238" t="s">
        <v>2250</v>
      </c>
    </row>
    <row r="238" spans="1:103" x14ac:dyDescent="0.25">
      <c r="A238" s="238">
        <v>693646</v>
      </c>
      <c r="B238" s="238">
        <v>2</v>
      </c>
      <c r="C238" s="238">
        <v>212</v>
      </c>
      <c r="D238" s="238">
        <v>151.887</v>
      </c>
      <c r="E238" s="238">
        <v>10</v>
      </c>
      <c r="F238" s="238" t="s">
        <v>2212</v>
      </c>
      <c r="H238" s="238" t="s">
        <v>354</v>
      </c>
      <c r="I238" s="238">
        <v>25</v>
      </c>
      <c r="K238" s="238">
        <v>19006056</v>
      </c>
      <c r="M238" s="238">
        <v>3</v>
      </c>
      <c r="N238" s="238">
        <v>1</v>
      </c>
      <c r="O238" s="238">
        <v>2019</v>
      </c>
      <c r="P238" s="238" t="s">
        <v>362</v>
      </c>
      <c r="Q238" s="238">
        <v>22</v>
      </c>
      <c r="R238" s="238" t="s">
        <v>356</v>
      </c>
      <c r="S238" s="238">
        <v>5</v>
      </c>
      <c r="T238" s="238">
        <v>0</v>
      </c>
      <c r="U238" s="238">
        <v>1</v>
      </c>
      <c r="W238" s="238">
        <v>55</v>
      </c>
      <c r="X238" s="238">
        <v>2</v>
      </c>
      <c r="Y238" s="238">
        <v>4</v>
      </c>
      <c r="Z238" s="238">
        <v>4</v>
      </c>
      <c r="AB238" s="238">
        <v>3</v>
      </c>
      <c r="AC238" s="238">
        <v>98</v>
      </c>
      <c r="AD238" s="238" t="s">
        <v>357</v>
      </c>
      <c r="AF238" s="238" t="s">
        <v>405</v>
      </c>
      <c r="AG238" s="238">
        <v>3</v>
      </c>
      <c r="AH238" s="238">
        <v>2</v>
      </c>
      <c r="AI238" s="238">
        <v>2</v>
      </c>
      <c r="AJ238" s="238">
        <v>4</v>
      </c>
      <c r="AK238" s="238">
        <v>21</v>
      </c>
      <c r="AL238" s="238">
        <v>20</v>
      </c>
      <c r="AM238" s="238" t="s">
        <v>354</v>
      </c>
      <c r="AN238" s="238">
        <v>5</v>
      </c>
      <c r="AO238" s="238">
        <v>1</v>
      </c>
      <c r="AS238" s="238">
        <v>12</v>
      </c>
      <c r="AT238" s="238">
        <v>9</v>
      </c>
      <c r="AU238" s="238">
        <v>65</v>
      </c>
      <c r="AV238" s="238">
        <v>11</v>
      </c>
      <c r="AW238" s="238">
        <v>21</v>
      </c>
      <c r="CT238" s="238">
        <v>456283.85574540601</v>
      </c>
      <c r="CU238" s="238">
        <v>4964703.2390820999</v>
      </c>
      <c r="CV238" s="238">
        <v>44.834398780000001</v>
      </c>
      <c r="CW238" s="238">
        <v>-93.553074820000006</v>
      </c>
      <c r="CX238" s="238" t="s">
        <v>359</v>
      </c>
      <c r="CY238" s="238" t="s">
        <v>2251</v>
      </c>
    </row>
    <row r="239" spans="1:103" x14ac:dyDescent="0.25">
      <c r="A239" s="238">
        <v>10849914</v>
      </c>
      <c r="B239" s="238">
        <v>2</v>
      </c>
      <c r="C239" s="238">
        <v>212</v>
      </c>
      <c r="D239" s="238">
        <v>151.91</v>
      </c>
      <c r="E239" s="238">
        <v>10</v>
      </c>
      <c r="F239" s="238" t="s">
        <v>2212</v>
      </c>
      <c r="H239" s="238" t="s">
        <v>354</v>
      </c>
      <c r="I239" s="238">
        <v>25</v>
      </c>
      <c r="K239" s="238">
        <v>13006256</v>
      </c>
      <c r="L239" s="238">
        <v>130610076</v>
      </c>
      <c r="M239" s="238">
        <v>3</v>
      </c>
      <c r="N239" s="238">
        <v>2</v>
      </c>
      <c r="O239" s="238">
        <v>2013</v>
      </c>
      <c r="P239" s="238" t="s">
        <v>364</v>
      </c>
      <c r="Q239" s="238">
        <v>13</v>
      </c>
      <c r="R239" s="238" t="s">
        <v>356</v>
      </c>
      <c r="S239" s="238">
        <v>5</v>
      </c>
      <c r="T239" s="238">
        <v>0</v>
      </c>
      <c r="U239" s="238">
        <v>2</v>
      </c>
      <c r="V239" s="238">
        <v>10</v>
      </c>
      <c r="W239" s="238">
        <v>10</v>
      </c>
      <c r="X239" s="238">
        <v>2</v>
      </c>
      <c r="Y239" s="238">
        <v>1</v>
      </c>
      <c r="Z239" s="238">
        <v>1</v>
      </c>
      <c r="AB239" s="238">
        <v>2</v>
      </c>
      <c r="AC239" s="238">
        <v>98</v>
      </c>
      <c r="AD239" s="238" t="s">
        <v>374</v>
      </c>
      <c r="AE239" s="238" t="s">
        <v>2252</v>
      </c>
      <c r="AF239" s="238" t="s">
        <v>358</v>
      </c>
      <c r="AG239" s="238">
        <v>5</v>
      </c>
      <c r="AH239" s="238">
        <v>2</v>
      </c>
      <c r="AI239" s="238">
        <v>2</v>
      </c>
      <c r="AJ239" s="238">
        <v>4</v>
      </c>
      <c r="AK239" s="238">
        <v>21</v>
      </c>
      <c r="AL239" s="238">
        <v>51</v>
      </c>
      <c r="AM239" s="238" t="s">
        <v>354</v>
      </c>
      <c r="AN239" s="238">
        <v>5</v>
      </c>
      <c r="AO239" s="238">
        <v>1</v>
      </c>
      <c r="AS239" s="238">
        <v>1</v>
      </c>
      <c r="AT239" s="238">
        <v>98</v>
      </c>
      <c r="AU239" s="238">
        <v>65</v>
      </c>
      <c r="AV239" s="238">
        <v>11</v>
      </c>
      <c r="AW239" s="238">
        <v>21</v>
      </c>
      <c r="AX239" s="238">
        <v>2</v>
      </c>
      <c r="AY239" s="238">
        <v>3</v>
      </c>
      <c r="AZ239" s="238">
        <v>4</v>
      </c>
      <c r="BA239" s="238">
        <v>10</v>
      </c>
      <c r="BB239" s="238">
        <v>50</v>
      </c>
      <c r="BC239" s="238" t="s">
        <v>354</v>
      </c>
      <c r="BD239" s="238">
        <v>5</v>
      </c>
      <c r="BI239" s="238">
        <v>1</v>
      </c>
      <c r="BJ239" s="238">
        <v>98</v>
      </c>
      <c r="BK239" s="238">
        <v>65</v>
      </c>
      <c r="BL239" s="238">
        <v>11</v>
      </c>
      <c r="BM239" s="238">
        <v>21</v>
      </c>
      <c r="CT239" s="238">
        <v>456312</v>
      </c>
      <c r="CU239" s="238">
        <v>4964693</v>
      </c>
      <c r="CV239" s="238">
        <v>44.834311399999997</v>
      </c>
      <c r="CW239" s="238">
        <v>-93.552719600000003</v>
      </c>
      <c r="CX239" s="238" t="s">
        <v>359</v>
      </c>
      <c r="CY239" s="238" t="s">
        <v>2253</v>
      </c>
    </row>
    <row r="240" spans="1:103" x14ac:dyDescent="0.25">
      <c r="A240" s="238">
        <v>10778236</v>
      </c>
      <c r="B240" s="238">
        <v>2</v>
      </c>
      <c r="C240" s="238">
        <v>212</v>
      </c>
      <c r="D240" s="238">
        <v>151.91200000000001</v>
      </c>
      <c r="E240" s="238">
        <v>10</v>
      </c>
      <c r="F240" s="238" t="s">
        <v>2212</v>
      </c>
      <c r="H240" s="238" t="s">
        <v>354</v>
      </c>
      <c r="I240" s="238">
        <v>25</v>
      </c>
      <c r="K240" s="238">
        <v>12017105</v>
      </c>
      <c r="L240" s="238">
        <v>121670100</v>
      </c>
      <c r="M240" s="238">
        <v>6</v>
      </c>
      <c r="N240" s="238">
        <v>13</v>
      </c>
      <c r="O240" s="238">
        <v>2012</v>
      </c>
      <c r="P240" s="238" t="s">
        <v>355</v>
      </c>
      <c r="Q240" s="238">
        <v>9</v>
      </c>
      <c r="R240" s="238" t="s">
        <v>356</v>
      </c>
      <c r="S240" s="238">
        <v>5</v>
      </c>
      <c r="T240" s="238">
        <v>0</v>
      </c>
      <c r="U240" s="238">
        <v>2</v>
      </c>
      <c r="V240" s="238">
        <v>10</v>
      </c>
      <c r="W240" s="238">
        <v>10</v>
      </c>
      <c r="X240" s="238">
        <v>4</v>
      </c>
      <c r="Y240" s="238">
        <v>1</v>
      </c>
      <c r="Z240" s="238">
        <v>1</v>
      </c>
      <c r="AB240" s="238">
        <v>1</v>
      </c>
      <c r="AC240" s="238">
        <v>98</v>
      </c>
      <c r="AD240" s="238" t="s">
        <v>374</v>
      </c>
      <c r="AE240" s="238" t="s">
        <v>2244</v>
      </c>
      <c r="AF240" s="238" t="s">
        <v>358</v>
      </c>
      <c r="AG240" s="238">
        <v>5</v>
      </c>
      <c r="AH240" s="238">
        <v>2</v>
      </c>
      <c r="AI240" s="238">
        <v>44</v>
      </c>
      <c r="AJ240" s="238">
        <v>5</v>
      </c>
      <c r="AK240" s="238">
        <v>23</v>
      </c>
      <c r="AL240" s="238">
        <v>25</v>
      </c>
      <c r="AM240" s="238" t="s">
        <v>354</v>
      </c>
      <c r="AN240" s="238">
        <v>5</v>
      </c>
      <c r="AS240" s="238">
        <v>3</v>
      </c>
      <c r="AT240" s="238">
        <v>20</v>
      </c>
      <c r="AU240" s="238">
        <v>50</v>
      </c>
      <c r="AV240" s="238">
        <v>11</v>
      </c>
      <c r="AW240" s="238">
        <v>21</v>
      </c>
      <c r="AX240" s="238">
        <v>2</v>
      </c>
      <c r="AY240" s="238">
        <v>4</v>
      </c>
      <c r="AZ240" s="238">
        <v>4</v>
      </c>
      <c r="BA240" s="238">
        <v>8</v>
      </c>
      <c r="BB240" s="238">
        <v>30</v>
      </c>
      <c r="BC240" s="238" t="s">
        <v>363</v>
      </c>
      <c r="BD240" s="238">
        <v>5</v>
      </c>
      <c r="BE240" s="238">
        <v>1</v>
      </c>
      <c r="BI240" s="238">
        <v>3</v>
      </c>
      <c r="BJ240" s="238">
        <v>20</v>
      </c>
      <c r="BK240" s="238">
        <v>50</v>
      </c>
      <c r="BL240" s="238">
        <v>11</v>
      </c>
      <c r="BM240" s="238">
        <v>21</v>
      </c>
      <c r="CT240" s="238">
        <v>456314</v>
      </c>
      <c r="CU240" s="238">
        <v>4964696</v>
      </c>
      <c r="CV240" s="238">
        <v>44.834333700000002</v>
      </c>
      <c r="CW240" s="238">
        <v>-93.552694299999999</v>
      </c>
      <c r="CX240" s="238" t="s">
        <v>359</v>
      </c>
      <c r="CY240" s="238" t="s">
        <v>2254</v>
      </c>
    </row>
    <row r="241" spans="1:103" x14ac:dyDescent="0.25">
      <c r="A241" s="238">
        <v>10851900</v>
      </c>
      <c r="B241" s="238">
        <v>2</v>
      </c>
      <c r="C241" s="238">
        <v>212</v>
      </c>
      <c r="D241" s="238">
        <v>151.91200000000001</v>
      </c>
      <c r="E241" s="238">
        <v>10</v>
      </c>
      <c r="F241" s="238" t="s">
        <v>2212</v>
      </c>
      <c r="H241" s="238" t="s">
        <v>354</v>
      </c>
      <c r="I241" s="238">
        <v>25</v>
      </c>
      <c r="K241" s="238">
        <v>13014517</v>
      </c>
      <c r="L241" s="238">
        <v>131410024</v>
      </c>
      <c r="M241" s="238">
        <v>5</v>
      </c>
      <c r="N241" s="238">
        <v>19</v>
      </c>
      <c r="O241" s="238">
        <v>2013</v>
      </c>
      <c r="P241" s="238" t="s">
        <v>366</v>
      </c>
      <c r="Q241" s="238">
        <v>15</v>
      </c>
      <c r="R241" s="238" t="s">
        <v>419</v>
      </c>
      <c r="S241" s="238">
        <v>3</v>
      </c>
      <c r="T241" s="238">
        <v>0</v>
      </c>
      <c r="U241" s="238">
        <v>2</v>
      </c>
      <c r="V241" s="238">
        <v>3</v>
      </c>
      <c r="W241" s="238">
        <v>10</v>
      </c>
      <c r="X241" s="238">
        <v>4</v>
      </c>
      <c r="Y241" s="238">
        <v>1</v>
      </c>
      <c r="Z241" s="238">
        <v>3</v>
      </c>
      <c r="AB241" s="238">
        <v>2</v>
      </c>
      <c r="AC241" s="238">
        <v>98</v>
      </c>
      <c r="AD241" s="238" t="s">
        <v>2255</v>
      </c>
      <c r="AE241" s="238" t="s">
        <v>374</v>
      </c>
      <c r="AF241" s="238" t="s">
        <v>358</v>
      </c>
      <c r="AG241" s="238">
        <v>9</v>
      </c>
      <c r="AH241" s="238">
        <v>2</v>
      </c>
      <c r="AI241" s="238">
        <v>2</v>
      </c>
      <c r="AJ241" s="238">
        <v>1</v>
      </c>
      <c r="AK241" s="238">
        <v>21</v>
      </c>
      <c r="AL241" s="238">
        <v>19</v>
      </c>
      <c r="AM241" s="238" t="s">
        <v>354</v>
      </c>
      <c r="AN241" s="238">
        <v>5</v>
      </c>
      <c r="AO241" s="238">
        <v>2</v>
      </c>
      <c r="AS241" s="238">
        <v>3</v>
      </c>
      <c r="AT241" s="238">
        <v>20</v>
      </c>
      <c r="AU241" s="238">
        <v>50</v>
      </c>
      <c r="AV241" s="238">
        <v>11</v>
      </c>
      <c r="AW241" s="238">
        <v>21</v>
      </c>
      <c r="AX241" s="238">
        <v>2</v>
      </c>
      <c r="AY241" s="238">
        <v>4</v>
      </c>
      <c r="AZ241" s="238">
        <v>4</v>
      </c>
      <c r="BA241" s="238">
        <v>24</v>
      </c>
      <c r="BB241" s="238">
        <v>20</v>
      </c>
      <c r="BC241" s="238" t="s">
        <v>363</v>
      </c>
      <c r="BD241" s="238">
        <v>5</v>
      </c>
      <c r="BE241" s="238">
        <v>1</v>
      </c>
      <c r="BI241" s="238">
        <v>3</v>
      </c>
      <c r="BJ241" s="238">
        <v>20</v>
      </c>
      <c r="BK241" s="238">
        <v>50</v>
      </c>
      <c r="BL241" s="238">
        <v>11</v>
      </c>
      <c r="BM241" s="238">
        <v>21</v>
      </c>
      <c r="CT241" s="238">
        <v>456314</v>
      </c>
      <c r="CU241" s="238">
        <v>4964696</v>
      </c>
      <c r="CV241" s="238">
        <v>44.834333700000002</v>
      </c>
      <c r="CW241" s="238">
        <v>-93.552694299999999</v>
      </c>
      <c r="CX241" s="238" t="s">
        <v>359</v>
      </c>
      <c r="CY241" s="238" t="s">
        <v>2256</v>
      </c>
    </row>
    <row r="242" spans="1:103" x14ac:dyDescent="0.25">
      <c r="A242" s="238">
        <v>11023226</v>
      </c>
      <c r="B242" s="238">
        <v>2</v>
      </c>
      <c r="C242" s="238">
        <v>212</v>
      </c>
      <c r="D242" s="238">
        <v>151.91200000000001</v>
      </c>
      <c r="E242" s="238">
        <v>10</v>
      </c>
      <c r="F242" s="238" t="s">
        <v>2212</v>
      </c>
      <c r="H242" s="238" t="s">
        <v>354</v>
      </c>
      <c r="I242" s="238">
        <v>25</v>
      </c>
      <c r="K242" s="238">
        <v>15037060</v>
      </c>
      <c r="L242" s="238">
        <v>153200033</v>
      </c>
      <c r="M242" s="238">
        <v>11</v>
      </c>
      <c r="N242" s="238">
        <v>16</v>
      </c>
      <c r="O242" s="238">
        <v>2015</v>
      </c>
      <c r="P242" s="238" t="s">
        <v>361</v>
      </c>
      <c r="Q242" s="238">
        <v>6</v>
      </c>
      <c r="S242" s="238">
        <v>5</v>
      </c>
      <c r="T242" s="238">
        <v>0</v>
      </c>
      <c r="U242" s="238">
        <v>2</v>
      </c>
      <c r="V242" s="238">
        <v>1</v>
      </c>
      <c r="W242" s="238">
        <v>10</v>
      </c>
      <c r="X242" s="238">
        <v>4</v>
      </c>
      <c r="Y242" s="238">
        <v>4</v>
      </c>
      <c r="Z242" s="238">
        <v>3</v>
      </c>
      <c r="AA242" s="238">
        <v>2</v>
      </c>
      <c r="AB242" s="238">
        <v>2</v>
      </c>
      <c r="AC242" s="238">
        <v>98</v>
      </c>
      <c r="AD242" s="238" t="s">
        <v>371</v>
      </c>
      <c r="AE242" s="238" t="s">
        <v>2257</v>
      </c>
      <c r="AF242" s="238" t="s">
        <v>358</v>
      </c>
      <c r="AG242" s="238">
        <v>7</v>
      </c>
      <c r="AH242" s="238">
        <v>2</v>
      </c>
      <c r="AI242" s="238">
        <v>3</v>
      </c>
      <c r="AJ242" s="238">
        <v>4</v>
      </c>
      <c r="AK242" s="238">
        <v>4</v>
      </c>
      <c r="AL242" s="238">
        <v>51</v>
      </c>
      <c r="AM242" s="238" t="s">
        <v>354</v>
      </c>
      <c r="AN242" s="238">
        <v>5</v>
      </c>
      <c r="AO242" s="238">
        <v>1</v>
      </c>
      <c r="AS242" s="238">
        <v>2</v>
      </c>
      <c r="AT242" s="238">
        <v>20</v>
      </c>
      <c r="AU242" s="238">
        <v>50</v>
      </c>
      <c r="AV242" s="238">
        <v>11</v>
      </c>
      <c r="AW242" s="238">
        <v>21</v>
      </c>
      <c r="AX242" s="238">
        <v>2</v>
      </c>
      <c r="AY242" s="238">
        <v>2</v>
      </c>
      <c r="AZ242" s="238">
        <v>4</v>
      </c>
      <c r="BA242" s="238">
        <v>4</v>
      </c>
      <c r="BB242" s="238">
        <v>28</v>
      </c>
      <c r="BC242" s="238" t="s">
        <v>363</v>
      </c>
      <c r="BD242" s="238">
        <v>5</v>
      </c>
      <c r="BE242" s="238">
        <v>15</v>
      </c>
      <c r="BI242" s="238">
        <v>2</v>
      </c>
      <c r="BJ242" s="238">
        <v>20</v>
      </c>
      <c r="BK242" s="238">
        <v>50</v>
      </c>
      <c r="BL242" s="238">
        <v>11</v>
      </c>
      <c r="BM242" s="238">
        <v>21</v>
      </c>
      <c r="CT242" s="238">
        <v>456314</v>
      </c>
      <c r="CU242" s="238">
        <v>4964696</v>
      </c>
      <c r="CV242" s="238">
        <v>44.834333700000002</v>
      </c>
      <c r="CW242" s="238">
        <v>-93.552694299999999</v>
      </c>
      <c r="CX242" s="238" t="s">
        <v>359</v>
      </c>
      <c r="CY242" s="238" t="s">
        <v>2258</v>
      </c>
    </row>
    <row r="243" spans="1:103" x14ac:dyDescent="0.25">
      <c r="A243" s="238">
        <v>337880</v>
      </c>
      <c r="B243" s="238">
        <v>2</v>
      </c>
      <c r="C243" s="238">
        <v>212</v>
      </c>
      <c r="D243" s="238">
        <v>151.92400000000001</v>
      </c>
      <c r="E243" s="238">
        <v>10</v>
      </c>
      <c r="F243" s="238" t="s">
        <v>2212</v>
      </c>
      <c r="H243" s="238" t="s">
        <v>354</v>
      </c>
      <c r="I243" s="238">
        <v>25</v>
      </c>
      <c r="K243" s="238">
        <v>16503001</v>
      </c>
      <c r="M243" s="238">
        <v>3</v>
      </c>
      <c r="N243" s="238">
        <v>19</v>
      </c>
      <c r="O243" s="238">
        <v>2016</v>
      </c>
      <c r="P243" s="238" t="s">
        <v>364</v>
      </c>
      <c r="Q243" s="238">
        <v>10</v>
      </c>
      <c r="R243" s="238">
        <v>98</v>
      </c>
      <c r="S243" s="238">
        <v>5</v>
      </c>
      <c r="T243" s="238">
        <v>0</v>
      </c>
      <c r="U243" s="238">
        <v>1</v>
      </c>
      <c r="W243" s="238">
        <v>75</v>
      </c>
      <c r="X243" s="238">
        <v>25</v>
      </c>
      <c r="Y243" s="238">
        <v>1</v>
      </c>
      <c r="Z243" s="238">
        <v>4</v>
      </c>
      <c r="AB243" s="238">
        <v>5</v>
      </c>
      <c r="AC243" s="238">
        <v>98</v>
      </c>
      <c r="AD243" s="238" t="s">
        <v>357</v>
      </c>
      <c r="AF243" s="238" t="s">
        <v>405</v>
      </c>
      <c r="AG243" s="238">
        <v>3</v>
      </c>
      <c r="AH243" s="238">
        <v>2</v>
      </c>
      <c r="AI243" s="238">
        <v>4</v>
      </c>
      <c r="AJ243" s="238">
        <v>2</v>
      </c>
      <c r="AK243" s="238">
        <v>21</v>
      </c>
      <c r="AL243" s="238">
        <v>41</v>
      </c>
      <c r="AM243" s="238" t="s">
        <v>354</v>
      </c>
      <c r="AN243" s="238">
        <v>5</v>
      </c>
      <c r="AO243" s="238">
        <v>72</v>
      </c>
      <c r="AS243" s="238">
        <v>90</v>
      </c>
      <c r="AT243" s="238">
        <v>98</v>
      </c>
      <c r="AU243" s="238">
        <v>65</v>
      </c>
      <c r="AV243" s="238">
        <v>11</v>
      </c>
      <c r="AW243" s="238">
        <v>21</v>
      </c>
      <c r="CT243" s="238">
        <v>456282.28769790899</v>
      </c>
      <c r="CU243" s="238">
        <v>4964732.7999322703</v>
      </c>
      <c r="CV243" s="238">
        <v>44.834664789999998</v>
      </c>
      <c r="CW243" s="238">
        <v>-93.553097210000004</v>
      </c>
      <c r="CX243" s="238" t="s">
        <v>359</v>
      </c>
      <c r="CY243" s="238" t="s">
        <v>2259</v>
      </c>
    </row>
    <row r="244" spans="1:103" x14ac:dyDescent="0.25">
      <c r="A244" s="238">
        <v>670464</v>
      </c>
      <c r="B244" s="238">
        <v>2</v>
      </c>
      <c r="C244" s="238">
        <v>212</v>
      </c>
      <c r="D244" s="238">
        <v>151.95699999999999</v>
      </c>
      <c r="E244" s="238">
        <v>10</v>
      </c>
      <c r="F244" s="238" t="s">
        <v>2212</v>
      </c>
      <c r="H244" s="238" t="s">
        <v>354</v>
      </c>
      <c r="I244" s="238">
        <v>25</v>
      </c>
      <c r="K244" s="238">
        <v>18039466</v>
      </c>
      <c r="M244" s="238">
        <v>12</v>
      </c>
      <c r="N244" s="238">
        <v>22</v>
      </c>
      <c r="O244" s="238">
        <v>2018</v>
      </c>
      <c r="P244" s="238" t="s">
        <v>364</v>
      </c>
      <c r="Q244" s="238">
        <v>23</v>
      </c>
      <c r="R244" s="238" t="s">
        <v>356</v>
      </c>
      <c r="S244" s="238">
        <v>3</v>
      </c>
      <c r="T244" s="238">
        <v>0</v>
      </c>
      <c r="U244" s="238">
        <v>1</v>
      </c>
      <c r="W244" s="238">
        <v>55</v>
      </c>
      <c r="X244" s="238">
        <v>2</v>
      </c>
      <c r="Y244" s="238">
        <v>4</v>
      </c>
      <c r="Z244" s="238">
        <v>4</v>
      </c>
      <c r="AB244" s="238">
        <v>3</v>
      </c>
      <c r="AC244" s="238">
        <v>98</v>
      </c>
      <c r="AD244" s="238" t="s">
        <v>357</v>
      </c>
      <c r="AF244" s="238" t="s">
        <v>405</v>
      </c>
      <c r="AG244" s="238">
        <v>3</v>
      </c>
      <c r="AH244" s="238">
        <v>2</v>
      </c>
      <c r="AI244" s="238">
        <v>4</v>
      </c>
      <c r="AJ244" s="238">
        <v>4</v>
      </c>
      <c r="AK244" s="238">
        <v>21</v>
      </c>
      <c r="AL244" s="238">
        <v>49</v>
      </c>
      <c r="AM244" s="238" t="s">
        <v>354</v>
      </c>
      <c r="AN244" s="238">
        <v>5</v>
      </c>
      <c r="AO244" s="238">
        <v>1</v>
      </c>
      <c r="AS244" s="238">
        <v>15</v>
      </c>
      <c r="AT244" s="238">
        <v>9</v>
      </c>
      <c r="AU244" s="238">
        <v>65</v>
      </c>
      <c r="AV244" s="238">
        <v>11</v>
      </c>
      <c r="AW244" s="238">
        <v>21</v>
      </c>
      <c r="CT244" s="238">
        <v>456357.93922690698</v>
      </c>
      <c r="CU244" s="238">
        <v>4964787.9059180999</v>
      </c>
      <c r="CV244" s="238">
        <v>44.83516547</v>
      </c>
      <c r="CW244" s="238">
        <v>-93.55214488</v>
      </c>
      <c r="CX244" s="238" t="s">
        <v>359</v>
      </c>
      <c r="CY244" s="238" t="s">
        <v>2260</v>
      </c>
    </row>
    <row r="245" spans="1:103" x14ac:dyDescent="0.25">
      <c r="A245" s="238">
        <v>694064</v>
      </c>
      <c r="B245" s="238">
        <v>2</v>
      </c>
      <c r="C245" s="238">
        <v>212</v>
      </c>
      <c r="D245" s="238">
        <v>151.959</v>
      </c>
      <c r="E245" s="238">
        <v>10</v>
      </c>
      <c r="F245" s="238" t="s">
        <v>2212</v>
      </c>
      <c r="H245" s="238" t="s">
        <v>354</v>
      </c>
      <c r="I245" s="238">
        <v>25</v>
      </c>
      <c r="K245" s="238">
        <v>19006054</v>
      </c>
      <c r="M245" s="238">
        <v>3</v>
      </c>
      <c r="N245" s="238">
        <v>1</v>
      </c>
      <c r="O245" s="238">
        <v>2019</v>
      </c>
      <c r="P245" s="238" t="s">
        <v>362</v>
      </c>
      <c r="Q245" s="238">
        <v>21</v>
      </c>
      <c r="R245" s="238" t="s">
        <v>356</v>
      </c>
      <c r="S245" s="238">
        <v>5</v>
      </c>
      <c r="T245" s="238">
        <v>0</v>
      </c>
      <c r="U245" s="238">
        <v>1</v>
      </c>
      <c r="W245" s="238">
        <v>61</v>
      </c>
      <c r="X245" s="238">
        <v>2</v>
      </c>
      <c r="Y245" s="238">
        <v>4</v>
      </c>
      <c r="Z245" s="238">
        <v>4</v>
      </c>
      <c r="AB245" s="238">
        <v>3</v>
      </c>
      <c r="AC245" s="238">
        <v>98</v>
      </c>
      <c r="AD245" s="238" t="s">
        <v>357</v>
      </c>
      <c r="AF245" s="238" t="s">
        <v>405</v>
      </c>
      <c r="AG245" s="238">
        <v>3</v>
      </c>
      <c r="AH245" s="238">
        <v>2</v>
      </c>
      <c r="AI245" s="238">
        <v>4</v>
      </c>
      <c r="AJ245" s="238">
        <v>4</v>
      </c>
      <c r="AK245" s="238">
        <v>21</v>
      </c>
      <c r="AL245" s="238">
        <v>28</v>
      </c>
      <c r="AM245" s="238" t="s">
        <v>354</v>
      </c>
      <c r="AN245" s="238">
        <v>5</v>
      </c>
      <c r="AO245" s="238">
        <v>1</v>
      </c>
      <c r="AS245" s="238">
        <v>15</v>
      </c>
      <c r="AT245" s="238">
        <v>9</v>
      </c>
      <c r="AU245" s="238">
        <v>65</v>
      </c>
      <c r="AV245" s="238">
        <v>11</v>
      </c>
      <c r="AW245" s="238">
        <v>21</v>
      </c>
      <c r="CT245" s="238">
        <v>456357.34796050901</v>
      </c>
      <c r="CU245" s="238">
        <v>4964791.8815705003</v>
      </c>
      <c r="CV245" s="238">
        <v>44.835201220000002</v>
      </c>
      <c r="CW245" s="238">
        <v>-93.552152699999994</v>
      </c>
      <c r="CX245" s="238" t="s">
        <v>359</v>
      </c>
      <c r="CY245" s="238" t="s">
        <v>2261</v>
      </c>
    </row>
    <row r="246" spans="1:103" x14ac:dyDescent="0.25">
      <c r="A246" s="238">
        <v>807733</v>
      </c>
      <c r="B246" s="238">
        <v>2</v>
      </c>
      <c r="C246" s="238">
        <v>212</v>
      </c>
      <c r="D246" s="238">
        <v>151.96299999999999</v>
      </c>
      <c r="E246" s="238">
        <v>10</v>
      </c>
      <c r="F246" s="238" t="s">
        <v>2212</v>
      </c>
      <c r="H246" s="238" t="s">
        <v>354</v>
      </c>
      <c r="I246" s="238">
        <v>25</v>
      </c>
      <c r="K246" s="238">
        <v>20010606</v>
      </c>
      <c r="L246" s="238">
        <v>201120046</v>
      </c>
      <c r="M246" s="238">
        <v>4</v>
      </c>
      <c r="N246" s="238">
        <v>21</v>
      </c>
      <c r="O246" s="238">
        <v>2020</v>
      </c>
      <c r="P246" s="238" t="s">
        <v>368</v>
      </c>
      <c r="Q246" s="238">
        <v>20</v>
      </c>
      <c r="R246" s="238" t="s">
        <v>356</v>
      </c>
      <c r="S246" s="238">
        <v>5</v>
      </c>
      <c r="T246" s="238">
        <v>0</v>
      </c>
      <c r="U246" s="238">
        <v>1</v>
      </c>
      <c r="W246" s="238">
        <v>17</v>
      </c>
      <c r="X246" s="238">
        <v>2</v>
      </c>
      <c r="Y246" s="238">
        <v>3</v>
      </c>
      <c r="Z246" s="238">
        <v>1</v>
      </c>
      <c r="AB246" s="238">
        <v>1</v>
      </c>
      <c r="AC246" s="238">
        <v>98</v>
      </c>
      <c r="AD246" s="238" t="s">
        <v>357</v>
      </c>
      <c r="AF246" s="238" t="s">
        <v>405</v>
      </c>
      <c r="AG246" s="238">
        <v>4</v>
      </c>
      <c r="AH246" s="238">
        <v>2</v>
      </c>
      <c r="AI246" s="238">
        <v>2</v>
      </c>
      <c r="AJ246" s="238">
        <v>4</v>
      </c>
      <c r="AK246" s="238">
        <v>21</v>
      </c>
      <c r="AL246" s="238">
        <v>23</v>
      </c>
      <c r="AM246" s="238" t="s">
        <v>354</v>
      </c>
      <c r="AN246" s="238">
        <v>5</v>
      </c>
      <c r="AO246" s="238">
        <v>1</v>
      </c>
      <c r="AS246" s="238">
        <v>14</v>
      </c>
      <c r="AT246" s="238">
        <v>98</v>
      </c>
      <c r="AU246" s="238">
        <v>65</v>
      </c>
      <c r="AV246" s="238">
        <v>11</v>
      </c>
      <c r="AW246" s="238">
        <v>21</v>
      </c>
      <c r="CT246" s="238">
        <v>456363.89236381301</v>
      </c>
      <c r="CU246" s="238">
        <v>4964795.0350854397</v>
      </c>
      <c r="CV246" s="238">
        <v>44.835230009999997</v>
      </c>
      <c r="CW246" s="238">
        <v>-93.552070180000001</v>
      </c>
      <c r="CX246" s="238" t="s">
        <v>359</v>
      </c>
      <c r="CY246" s="238" t="s">
        <v>2262</v>
      </c>
    </row>
    <row r="247" spans="1:103" x14ac:dyDescent="0.25">
      <c r="A247" s="238">
        <v>766886</v>
      </c>
      <c r="B247" s="238">
        <v>2</v>
      </c>
      <c r="C247" s="238">
        <v>212</v>
      </c>
      <c r="D247" s="238">
        <v>151.97</v>
      </c>
      <c r="E247" s="238">
        <v>10</v>
      </c>
      <c r="F247" s="238" t="s">
        <v>2212</v>
      </c>
      <c r="H247" s="238" t="s">
        <v>354</v>
      </c>
      <c r="I247" s="238">
        <v>25</v>
      </c>
      <c r="K247" s="238">
        <v>19514569</v>
      </c>
      <c r="M247" s="238">
        <v>11</v>
      </c>
      <c r="N247" s="238">
        <v>30</v>
      </c>
      <c r="O247" s="238">
        <v>2019</v>
      </c>
      <c r="P247" s="238" t="s">
        <v>364</v>
      </c>
      <c r="Q247" s="238">
        <v>7</v>
      </c>
      <c r="R247" s="238" t="s">
        <v>356</v>
      </c>
      <c r="S247" s="238">
        <v>5</v>
      </c>
      <c r="T247" s="238">
        <v>0</v>
      </c>
      <c r="U247" s="238">
        <v>1</v>
      </c>
      <c r="W247" s="238">
        <v>55</v>
      </c>
      <c r="X247" s="238">
        <v>2</v>
      </c>
      <c r="Y247" s="238">
        <v>2</v>
      </c>
      <c r="Z247" s="238">
        <v>3</v>
      </c>
      <c r="AB247" s="238">
        <v>2</v>
      </c>
      <c r="AC247" s="238">
        <v>98</v>
      </c>
      <c r="AD247" s="238" t="s">
        <v>2263</v>
      </c>
      <c r="AF247" s="238" t="s">
        <v>405</v>
      </c>
      <c r="AG247" s="238">
        <v>3</v>
      </c>
      <c r="AH247" s="238">
        <v>2</v>
      </c>
      <c r="AI247" s="238">
        <v>5</v>
      </c>
      <c r="AJ247" s="238">
        <v>4</v>
      </c>
      <c r="AK247" s="238">
        <v>21</v>
      </c>
      <c r="AL247" s="238">
        <v>29</v>
      </c>
      <c r="AM247" s="238" t="s">
        <v>363</v>
      </c>
      <c r="AN247" s="238">
        <v>5</v>
      </c>
      <c r="AO247" s="238">
        <v>68</v>
      </c>
      <c r="AS247" s="238">
        <v>15</v>
      </c>
      <c r="AT247" s="238">
        <v>9</v>
      </c>
      <c r="AU247" s="238">
        <v>65</v>
      </c>
      <c r="AV247" s="238">
        <v>11</v>
      </c>
      <c r="AW247" s="238">
        <v>21</v>
      </c>
      <c r="CT247" s="238">
        <v>456366.95453390898</v>
      </c>
      <c r="CU247" s="238">
        <v>4964806.8834137702</v>
      </c>
      <c r="CV247" s="238">
        <v>44.835336849999997</v>
      </c>
      <c r="CW247" s="238">
        <v>-93.552032449999999</v>
      </c>
      <c r="CX247" s="238" t="s">
        <v>359</v>
      </c>
      <c r="CY247" s="238" t="s">
        <v>2264</v>
      </c>
    </row>
    <row r="248" spans="1:103" x14ac:dyDescent="0.25">
      <c r="A248" s="238">
        <v>733667</v>
      </c>
      <c r="B248" s="238">
        <v>2</v>
      </c>
      <c r="C248" s="238">
        <v>212</v>
      </c>
      <c r="D248" s="238">
        <v>151.971</v>
      </c>
      <c r="E248" s="238">
        <v>10</v>
      </c>
      <c r="F248" s="238" t="s">
        <v>2212</v>
      </c>
      <c r="H248" s="238" t="s">
        <v>354</v>
      </c>
      <c r="I248" s="238">
        <v>25</v>
      </c>
      <c r="K248" s="238">
        <v>19020496</v>
      </c>
      <c r="M248" s="238">
        <v>7</v>
      </c>
      <c r="N248" s="238">
        <v>15</v>
      </c>
      <c r="O248" s="238">
        <v>2019</v>
      </c>
      <c r="P248" s="238" t="s">
        <v>361</v>
      </c>
      <c r="Q248" s="238">
        <v>18</v>
      </c>
      <c r="R248" s="238" t="s">
        <v>356</v>
      </c>
      <c r="S248" s="238">
        <v>4</v>
      </c>
      <c r="T248" s="238">
        <v>0</v>
      </c>
      <c r="U248" s="238">
        <v>2</v>
      </c>
      <c r="V248" s="238">
        <v>12</v>
      </c>
      <c r="W248" s="238">
        <v>10</v>
      </c>
      <c r="X248" s="238">
        <v>25</v>
      </c>
      <c r="Y248" s="238">
        <v>1</v>
      </c>
      <c r="Z248" s="238">
        <v>3</v>
      </c>
      <c r="AA248" s="238">
        <v>5</v>
      </c>
      <c r="AB248" s="238">
        <v>2</v>
      </c>
      <c r="AC248" s="238">
        <v>98</v>
      </c>
      <c r="AD248" s="238" t="s">
        <v>357</v>
      </c>
      <c r="AE248" s="238" t="s">
        <v>2265</v>
      </c>
      <c r="AF248" s="238" t="s">
        <v>405</v>
      </c>
      <c r="AG248" s="238">
        <v>7</v>
      </c>
      <c r="AH248" s="238">
        <v>2</v>
      </c>
      <c r="AI248" s="238">
        <v>2</v>
      </c>
      <c r="AJ248" s="238">
        <v>4</v>
      </c>
      <c r="AK248" s="238">
        <v>26</v>
      </c>
      <c r="AL248" s="238">
        <v>26</v>
      </c>
      <c r="AM248" s="238" t="s">
        <v>363</v>
      </c>
      <c r="AN248" s="238">
        <v>5</v>
      </c>
      <c r="AO248" s="238">
        <v>90</v>
      </c>
      <c r="AS248" s="238">
        <v>15</v>
      </c>
      <c r="AT248" s="238">
        <v>9</v>
      </c>
      <c r="AU248" s="238">
        <v>65</v>
      </c>
      <c r="AV248" s="238">
        <v>11</v>
      </c>
      <c r="AW248" s="238">
        <v>21</v>
      </c>
      <c r="AX248" s="238">
        <v>2</v>
      </c>
      <c r="AY248" s="238">
        <v>3</v>
      </c>
      <c r="AZ248" s="238">
        <v>4</v>
      </c>
      <c r="BA248" s="238">
        <v>21</v>
      </c>
      <c r="BB248" s="238">
        <v>71</v>
      </c>
      <c r="BC248" s="238" t="s">
        <v>354</v>
      </c>
      <c r="BD248" s="238">
        <v>5</v>
      </c>
      <c r="BE248" s="238">
        <v>10</v>
      </c>
      <c r="BI248" s="238">
        <v>15</v>
      </c>
      <c r="BJ248" s="238">
        <v>9</v>
      </c>
      <c r="BK248" s="238">
        <v>65</v>
      </c>
      <c r="BL248" s="238">
        <v>11</v>
      </c>
      <c r="BM248" s="238">
        <v>21</v>
      </c>
      <c r="CT248" s="238">
        <v>456371.16842003202</v>
      </c>
      <c r="CU248" s="238">
        <v>4964807.1712956103</v>
      </c>
      <c r="CV248" s="238">
        <v>44.835339699999999</v>
      </c>
      <c r="CW248" s="238">
        <v>-93.551979169999996</v>
      </c>
      <c r="CX248" s="238" t="s">
        <v>359</v>
      </c>
      <c r="CY248" s="238" t="s">
        <v>2266</v>
      </c>
    </row>
    <row r="249" spans="1:103" x14ac:dyDescent="0.25">
      <c r="A249" s="238">
        <v>671341</v>
      </c>
      <c r="B249" s="238">
        <v>2</v>
      </c>
      <c r="C249" s="238">
        <v>212</v>
      </c>
      <c r="D249" s="238">
        <v>151.97900000000001</v>
      </c>
      <c r="E249" s="238">
        <v>10</v>
      </c>
      <c r="F249" s="238" t="s">
        <v>2212</v>
      </c>
      <c r="H249" s="238" t="s">
        <v>354</v>
      </c>
      <c r="I249" s="238">
        <v>25</v>
      </c>
      <c r="K249" s="238">
        <v>18515272</v>
      </c>
      <c r="M249" s="238">
        <v>12</v>
      </c>
      <c r="N249" s="238">
        <v>27</v>
      </c>
      <c r="O249" s="238">
        <v>2018</v>
      </c>
      <c r="P249" s="238" t="s">
        <v>384</v>
      </c>
      <c r="Q249" s="238">
        <v>6</v>
      </c>
      <c r="R249" s="238" t="s">
        <v>356</v>
      </c>
      <c r="S249" s="238">
        <v>5</v>
      </c>
      <c r="T249" s="238">
        <v>0</v>
      </c>
      <c r="U249" s="238">
        <v>1</v>
      </c>
      <c r="W249" s="238">
        <v>55</v>
      </c>
      <c r="X249" s="238">
        <v>2</v>
      </c>
      <c r="Y249" s="238">
        <v>4</v>
      </c>
      <c r="Z249" s="238">
        <v>2</v>
      </c>
      <c r="AA249" s="238">
        <v>3</v>
      </c>
      <c r="AB249" s="238">
        <v>3</v>
      </c>
      <c r="AC249" s="238">
        <v>98</v>
      </c>
      <c r="AD249" s="238" t="s">
        <v>357</v>
      </c>
      <c r="AF249" s="238" t="s">
        <v>405</v>
      </c>
      <c r="AG249" s="238">
        <v>3</v>
      </c>
      <c r="AH249" s="238">
        <v>2</v>
      </c>
      <c r="AI249" s="238">
        <v>2</v>
      </c>
      <c r="AJ249" s="238">
        <v>4</v>
      </c>
      <c r="AK249" s="238">
        <v>21</v>
      </c>
      <c r="AL249" s="238">
        <v>26</v>
      </c>
      <c r="AM249" s="238" t="s">
        <v>363</v>
      </c>
      <c r="AN249" s="238">
        <v>5</v>
      </c>
      <c r="AO249" s="238">
        <v>71</v>
      </c>
      <c r="AP249" s="238">
        <v>72</v>
      </c>
      <c r="AS249" s="238">
        <v>15</v>
      </c>
      <c r="AT249" s="238">
        <v>9</v>
      </c>
      <c r="AU249" s="238">
        <v>65</v>
      </c>
      <c r="AV249" s="238">
        <v>11</v>
      </c>
      <c r="AW249" s="238">
        <v>21</v>
      </c>
      <c r="CT249" s="238">
        <v>456383.88790110999</v>
      </c>
      <c r="CU249" s="238">
        <v>4964813.2334264703</v>
      </c>
      <c r="CV249" s="238">
        <v>44.835395050000002</v>
      </c>
      <c r="CW249" s="238">
        <v>-93.551818769999997</v>
      </c>
      <c r="CX249" s="238" t="s">
        <v>359</v>
      </c>
      <c r="CY249" s="238" t="s">
        <v>2267</v>
      </c>
    </row>
    <row r="250" spans="1:103" x14ac:dyDescent="0.25">
      <c r="A250" s="238">
        <v>10938320</v>
      </c>
      <c r="B250" s="238">
        <v>2</v>
      </c>
      <c r="C250" s="238">
        <v>212</v>
      </c>
      <c r="D250" s="238">
        <v>152.01499999999999</v>
      </c>
      <c r="E250" s="238">
        <v>10</v>
      </c>
      <c r="F250" s="238" t="s">
        <v>2212</v>
      </c>
      <c r="H250" s="238" t="s">
        <v>354</v>
      </c>
      <c r="I250" s="238">
        <v>25</v>
      </c>
      <c r="K250" s="238">
        <v>14035154</v>
      </c>
      <c r="L250" s="238">
        <v>143020148</v>
      </c>
      <c r="M250" s="238">
        <v>10</v>
      </c>
      <c r="N250" s="238">
        <v>29</v>
      </c>
      <c r="O250" s="238">
        <v>2014</v>
      </c>
      <c r="P250" s="238" t="s">
        <v>355</v>
      </c>
      <c r="Q250" s="238">
        <v>7</v>
      </c>
      <c r="R250" s="238" t="s">
        <v>369</v>
      </c>
      <c r="S250" s="238">
        <v>5</v>
      </c>
      <c r="T250" s="238">
        <v>0</v>
      </c>
      <c r="U250" s="238">
        <v>4</v>
      </c>
      <c r="V250" s="238">
        <v>1</v>
      </c>
      <c r="W250" s="238">
        <v>10</v>
      </c>
      <c r="X250" s="238">
        <v>2</v>
      </c>
      <c r="Y250" s="238">
        <v>2</v>
      </c>
      <c r="Z250" s="238">
        <v>2</v>
      </c>
      <c r="AB250" s="238">
        <v>1</v>
      </c>
      <c r="AC250" s="238">
        <v>98</v>
      </c>
      <c r="AD250" s="238" t="s">
        <v>1723</v>
      </c>
      <c r="AE250" s="238" t="s">
        <v>2268</v>
      </c>
      <c r="AF250" s="238" t="s">
        <v>358</v>
      </c>
      <c r="AG250" s="238">
        <v>7</v>
      </c>
      <c r="AH250" s="238">
        <v>2</v>
      </c>
      <c r="AI250" s="238">
        <v>4</v>
      </c>
      <c r="AJ250" s="238">
        <v>3</v>
      </c>
      <c r="AK250" s="238">
        <v>21</v>
      </c>
      <c r="AL250" s="238">
        <v>28</v>
      </c>
      <c r="AM250" s="238" t="s">
        <v>363</v>
      </c>
      <c r="AN250" s="238">
        <v>5</v>
      </c>
      <c r="AO250" s="238">
        <v>5</v>
      </c>
      <c r="AS250" s="238">
        <v>3</v>
      </c>
      <c r="AT250" s="238">
        <v>98</v>
      </c>
      <c r="AU250" s="238">
        <v>65</v>
      </c>
      <c r="AV250" s="238">
        <v>11</v>
      </c>
      <c r="AW250" s="238">
        <v>21</v>
      </c>
      <c r="AX250" s="238">
        <v>2</v>
      </c>
      <c r="AY250" s="238">
        <v>4</v>
      </c>
      <c r="AZ250" s="238">
        <v>3</v>
      </c>
      <c r="BA250" s="238">
        <v>21</v>
      </c>
      <c r="BB250" s="238">
        <v>28</v>
      </c>
      <c r="BC250" s="238" t="s">
        <v>363</v>
      </c>
      <c r="BD250" s="238">
        <v>5</v>
      </c>
      <c r="BE250" s="238">
        <v>5</v>
      </c>
      <c r="BI250" s="238">
        <v>3</v>
      </c>
      <c r="BJ250" s="238">
        <v>98</v>
      </c>
      <c r="BK250" s="238">
        <v>65</v>
      </c>
      <c r="BL250" s="238">
        <v>11</v>
      </c>
      <c r="BM250" s="238">
        <v>21</v>
      </c>
      <c r="BN250" s="238">
        <v>2</v>
      </c>
      <c r="BO250" s="238">
        <v>4</v>
      </c>
      <c r="BP250" s="238">
        <v>3</v>
      </c>
      <c r="BQ250" s="238">
        <v>8</v>
      </c>
      <c r="BR250" s="238">
        <v>38</v>
      </c>
      <c r="BS250" s="238" t="s">
        <v>354</v>
      </c>
      <c r="BT250" s="238">
        <v>5</v>
      </c>
      <c r="BU250" s="238">
        <v>1</v>
      </c>
      <c r="BY250" s="238">
        <v>3</v>
      </c>
      <c r="BZ250" s="238">
        <v>98</v>
      </c>
      <c r="CA250" s="238">
        <v>65</v>
      </c>
      <c r="CB250" s="238">
        <v>11</v>
      </c>
      <c r="CC250" s="238">
        <v>21</v>
      </c>
      <c r="CD250" s="238">
        <v>2</v>
      </c>
      <c r="CE250" s="238">
        <v>2</v>
      </c>
      <c r="CF250" s="238">
        <v>3</v>
      </c>
      <c r="CG250" s="238">
        <v>21</v>
      </c>
      <c r="CJ250" s="238">
        <v>99</v>
      </c>
      <c r="CO250" s="238">
        <v>3</v>
      </c>
      <c r="CP250" s="238">
        <v>98</v>
      </c>
      <c r="CQ250" s="238">
        <v>65</v>
      </c>
      <c r="CR250" s="238">
        <v>11</v>
      </c>
      <c r="CS250" s="238">
        <v>21</v>
      </c>
      <c r="CT250" s="238">
        <v>456417</v>
      </c>
      <c r="CU250" s="238">
        <v>4964825</v>
      </c>
      <c r="CV250" s="238">
        <v>44.835505099999999</v>
      </c>
      <c r="CW250" s="238">
        <v>-93.551395600000006</v>
      </c>
      <c r="CX250" s="238" t="s">
        <v>359</v>
      </c>
      <c r="CY250" s="238" t="s">
        <v>2269</v>
      </c>
    </row>
    <row r="251" spans="1:103" x14ac:dyDescent="0.25">
      <c r="A251" s="238">
        <v>776557</v>
      </c>
      <c r="B251" s="238">
        <v>2</v>
      </c>
      <c r="C251" s="238">
        <v>212</v>
      </c>
      <c r="D251" s="238">
        <v>152.03</v>
      </c>
      <c r="E251" s="238">
        <v>10</v>
      </c>
      <c r="F251" s="238" t="s">
        <v>2212</v>
      </c>
      <c r="H251" s="238" t="s">
        <v>354</v>
      </c>
      <c r="I251" s="238">
        <v>25</v>
      </c>
      <c r="K251" s="238">
        <v>20500034</v>
      </c>
      <c r="L251" s="238">
        <v>200020015</v>
      </c>
      <c r="M251" s="238">
        <v>1</v>
      </c>
      <c r="N251" s="238">
        <v>2</v>
      </c>
      <c r="O251" s="238">
        <v>2020</v>
      </c>
      <c r="P251" s="238" t="s">
        <v>384</v>
      </c>
      <c r="Q251" s="238">
        <v>7</v>
      </c>
      <c r="R251" s="238" t="s">
        <v>369</v>
      </c>
      <c r="S251" s="238">
        <v>5</v>
      </c>
      <c r="T251" s="238">
        <v>0</v>
      </c>
      <c r="U251" s="238">
        <v>2</v>
      </c>
      <c r="V251" s="238">
        <v>10</v>
      </c>
      <c r="W251" s="238">
        <v>10</v>
      </c>
      <c r="X251" s="238">
        <v>2</v>
      </c>
      <c r="Y251" s="238">
        <v>1</v>
      </c>
      <c r="Z251" s="238">
        <v>2</v>
      </c>
      <c r="AB251" s="238">
        <v>1</v>
      </c>
      <c r="AC251" s="238">
        <v>98</v>
      </c>
      <c r="AD251" s="238" t="s">
        <v>2270</v>
      </c>
      <c r="AF251" s="238" t="s">
        <v>358</v>
      </c>
      <c r="AG251" s="238">
        <v>5</v>
      </c>
      <c r="AH251" s="238">
        <v>2</v>
      </c>
      <c r="AI251" s="238">
        <v>2</v>
      </c>
      <c r="AJ251" s="238">
        <v>99</v>
      </c>
      <c r="AK251" s="238">
        <v>21</v>
      </c>
      <c r="AL251" s="238">
        <v>27</v>
      </c>
      <c r="AM251" s="238" t="s">
        <v>354</v>
      </c>
      <c r="AN251" s="238">
        <v>5</v>
      </c>
      <c r="AO251" s="238">
        <v>2</v>
      </c>
      <c r="AS251" s="238">
        <v>15</v>
      </c>
      <c r="AT251" s="238">
        <v>9</v>
      </c>
      <c r="AU251" s="238">
        <v>65</v>
      </c>
      <c r="AV251" s="238">
        <v>11</v>
      </c>
      <c r="AW251" s="238">
        <v>22</v>
      </c>
      <c r="AX251" s="238">
        <v>2</v>
      </c>
      <c r="AY251" s="238">
        <v>49</v>
      </c>
      <c r="AZ251" s="238">
        <v>99</v>
      </c>
      <c r="BA251" s="238">
        <v>28</v>
      </c>
      <c r="BB251" s="238">
        <v>47</v>
      </c>
      <c r="BC251" s="238" t="s">
        <v>354</v>
      </c>
      <c r="BD251" s="238">
        <v>5</v>
      </c>
      <c r="BE251" s="238">
        <v>10</v>
      </c>
      <c r="BI251" s="238">
        <v>15</v>
      </c>
      <c r="BJ251" s="238">
        <v>9</v>
      </c>
      <c r="BK251" s="238">
        <v>65</v>
      </c>
      <c r="BL251" s="238">
        <v>11</v>
      </c>
      <c r="BM251" s="238">
        <v>22</v>
      </c>
      <c r="CT251" s="238">
        <v>456434.68800271</v>
      </c>
      <c r="CU251" s="238">
        <v>4964842.8668190697</v>
      </c>
      <c r="CV251" s="238">
        <v>44.835664909999998</v>
      </c>
      <c r="CW251" s="238">
        <v>-93.551178640000003</v>
      </c>
      <c r="CX251" s="238" t="s">
        <v>359</v>
      </c>
      <c r="CY251" s="238" t="s">
        <v>2271</v>
      </c>
    </row>
    <row r="252" spans="1:103" x14ac:dyDescent="0.25">
      <c r="A252" s="238">
        <v>11024243</v>
      </c>
      <c r="B252" s="238">
        <v>2</v>
      </c>
      <c r="C252" s="238">
        <v>212</v>
      </c>
      <c r="D252" s="238">
        <v>152.03399999999999</v>
      </c>
      <c r="E252" s="238">
        <v>10</v>
      </c>
      <c r="F252" s="238" t="s">
        <v>2212</v>
      </c>
      <c r="H252" s="238" t="s">
        <v>354</v>
      </c>
      <c r="I252" s="238">
        <v>25</v>
      </c>
      <c r="K252" s="238">
        <v>15040994</v>
      </c>
      <c r="L252" s="238">
        <v>153540146</v>
      </c>
      <c r="M252" s="238">
        <v>12</v>
      </c>
      <c r="N252" s="238">
        <v>20</v>
      </c>
      <c r="O252" s="238">
        <v>2015</v>
      </c>
      <c r="P252" s="238" t="s">
        <v>366</v>
      </c>
      <c r="Q252" s="238">
        <v>19</v>
      </c>
      <c r="R252" s="238" t="s">
        <v>356</v>
      </c>
      <c r="S252" s="238">
        <v>5</v>
      </c>
      <c r="T252" s="238">
        <v>0</v>
      </c>
      <c r="U252" s="238">
        <v>1</v>
      </c>
      <c r="V252" s="238">
        <v>8</v>
      </c>
      <c r="W252" s="238">
        <v>25</v>
      </c>
      <c r="X252" s="238">
        <v>2</v>
      </c>
      <c r="Y252" s="238">
        <v>7</v>
      </c>
      <c r="Z252" s="238">
        <v>1</v>
      </c>
      <c r="AB252" s="238">
        <v>1</v>
      </c>
      <c r="AC252" s="238">
        <v>98</v>
      </c>
      <c r="AD252" s="238" t="s">
        <v>1627</v>
      </c>
      <c r="AE252" s="238" t="s">
        <v>2244</v>
      </c>
      <c r="AF252" s="238" t="s">
        <v>358</v>
      </c>
      <c r="AG252" s="238">
        <v>4</v>
      </c>
      <c r="AH252" s="238">
        <v>2</v>
      </c>
      <c r="AI252" s="238">
        <v>2</v>
      </c>
      <c r="AJ252" s="238">
        <v>4</v>
      </c>
      <c r="AK252" s="238">
        <v>21</v>
      </c>
      <c r="AL252" s="238">
        <v>39</v>
      </c>
      <c r="AM252" s="238" t="s">
        <v>363</v>
      </c>
      <c r="AN252" s="238">
        <v>5</v>
      </c>
      <c r="AO252" s="238">
        <v>1</v>
      </c>
      <c r="AS252" s="238">
        <v>1</v>
      </c>
      <c r="AT252" s="238">
        <v>98</v>
      </c>
      <c r="AU252" s="238">
        <v>65</v>
      </c>
      <c r="AV252" s="238">
        <v>11</v>
      </c>
      <c r="AW252" s="238">
        <v>21</v>
      </c>
      <c r="CT252" s="238">
        <v>456436</v>
      </c>
      <c r="CU252" s="238">
        <v>4964849</v>
      </c>
      <c r="CV252" s="238">
        <v>44.835716900000001</v>
      </c>
      <c r="CW252" s="238">
        <v>-93.551163900000006</v>
      </c>
      <c r="CX252" s="238" t="s">
        <v>359</v>
      </c>
      <c r="CY252" s="238" t="s">
        <v>2272</v>
      </c>
    </row>
    <row r="253" spans="1:103" x14ac:dyDescent="0.25">
      <c r="A253" s="238">
        <v>404456</v>
      </c>
      <c r="B253" s="238">
        <v>2</v>
      </c>
      <c r="C253" s="238">
        <v>212</v>
      </c>
      <c r="D253" s="238">
        <v>152.10300000000001</v>
      </c>
      <c r="E253" s="238">
        <v>10</v>
      </c>
      <c r="F253" s="238" t="s">
        <v>2212</v>
      </c>
      <c r="H253" s="238" t="s">
        <v>354</v>
      </c>
      <c r="I253" s="238">
        <v>25</v>
      </c>
      <c r="K253" s="238">
        <v>16042279</v>
      </c>
      <c r="M253" s="238">
        <v>12</v>
      </c>
      <c r="N253" s="238">
        <v>16</v>
      </c>
      <c r="O253" s="238">
        <v>2016</v>
      </c>
      <c r="P253" s="238" t="s">
        <v>362</v>
      </c>
      <c r="Q253" s="238">
        <v>2</v>
      </c>
      <c r="R253" s="238" t="s">
        <v>356</v>
      </c>
      <c r="S253" s="238">
        <v>5</v>
      </c>
      <c r="T253" s="238">
        <v>0</v>
      </c>
      <c r="U253" s="238">
        <v>1</v>
      </c>
      <c r="W253" s="238">
        <v>55</v>
      </c>
      <c r="X253" s="238">
        <v>2</v>
      </c>
      <c r="Y253" s="238">
        <v>6</v>
      </c>
      <c r="Z253" s="238">
        <v>4</v>
      </c>
      <c r="AB253" s="238">
        <v>3</v>
      </c>
      <c r="AC253" s="238">
        <v>98</v>
      </c>
      <c r="AD253" s="238" t="s">
        <v>357</v>
      </c>
      <c r="AF253" s="238" t="s">
        <v>358</v>
      </c>
      <c r="AG253" s="238">
        <v>3</v>
      </c>
      <c r="AH253" s="238">
        <v>2</v>
      </c>
      <c r="AI253" s="238">
        <v>2</v>
      </c>
      <c r="AJ253" s="238">
        <v>4</v>
      </c>
      <c r="AK253" s="238">
        <v>21</v>
      </c>
      <c r="AL253" s="238">
        <v>20</v>
      </c>
      <c r="AM253" s="238" t="s">
        <v>354</v>
      </c>
      <c r="AN253" s="238">
        <v>5</v>
      </c>
      <c r="AO253" s="238">
        <v>62</v>
      </c>
      <c r="AS253" s="238">
        <v>15</v>
      </c>
      <c r="AT253" s="238">
        <v>9</v>
      </c>
      <c r="AU253" s="238">
        <v>65</v>
      </c>
      <c r="AV253" s="238">
        <v>11</v>
      </c>
      <c r="AW253" s="238">
        <v>21</v>
      </c>
      <c r="CT253" s="238">
        <v>456495.522835407</v>
      </c>
      <c r="CU253" s="238">
        <v>4964943.0855459301</v>
      </c>
      <c r="CV253" s="238">
        <v>44.836570760000001</v>
      </c>
      <c r="CW253" s="238">
        <v>-93.550417589999995</v>
      </c>
      <c r="CX253" s="238" t="s">
        <v>359</v>
      </c>
      <c r="CY253" s="238" t="s">
        <v>2273</v>
      </c>
    </row>
    <row r="254" spans="1:103" x14ac:dyDescent="0.25">
      <c r="A254" s="238">
        <v>536540</v>
      </c>
      <c r="B254" s="238">
        <v>2</v>
      </c>
      <c r="C254" s="238">
        <v>212</v>
      </c>
      <c r="D254" s="238">
        <v>152.13399999999999</v>
      </c>
      <c r="E254" s="238">
        <v>10</v>
      </c>
      <c r="F254" s="238" t="s">
        <v>2212</v>
      </c>
      <c r="H254" s="238" t="s">
        <v>354</v>
      </c>
      <c r="I254" s="238">
        <v>25</v>
      </c>
      <c r="K254" s="238">
        <v>18001495</v>
      </c>
      <c r="M254" s="238">
        <v>1</v>
      </c>
      <c r="N254" s="238">
        <v>15</v>
      </c>
      <c r="O254" s="238">
        <v>2018</v>
      </c>
      <c r="P254" s="238" t="s">
        <v>361</v>
      </c>
      <c r="Q254" s="238">
        <v>8</v>
      </c>
      <c r="R254" s="238" t="s">
        <v>369</v>
      </c>
      <c r="S254" s="238">
        <v>5</v>
      </c>
      <c r="T254" s="238">
        <v>0</v>
      </c>
      <c r="U254" s="238">
        <v>1</v>
      </c>
      <c r="W254" s="238">
        <v>57</v>
      </c>
      <c r="X254" s="238">
        <v>2</v>
      </c>
      <c r="Y254" s="238">
        <v>1</v>
      </c>
      <c r="Z254" s="238">
        <v>1</v>
      </c>
      <c r="AB254" s="238">
        <v>2</v>
      </c>
      <c r="AC254" s="238">
        <v>98</v>
      </c>
      <c r="AD254" s="238" t="s">
        <v>357</v>
      </c>
      <c r="AF254" s="238" t="s">
        <v>358</v>
      </c>
      <c r="AG254" s="238">
        <v>3</v>
      </c>
      <c r="AH254" s="238">
        <v>2</v>
      </c>
      <c r="AI254" s="238">
        <v>3</v>
      </c>
      <c r="AJ254" s="238">
        <v>3</v>
      </c>
      <c r="AK254" s="238">
        <v>21</v>
      </c>
      <c r="AL254" s="238">
        <v>48</v>
      </c>
      <c r="AM254" s="238" t="s">
        <v>354</v>
      </c>
      <c r="AN254" s="238">
        <v>5</v>
      </c>
      <c r="AO254" s="238">
        <v>1</v>
      </c>
      <c r="AS254" s="238">
        <v>15</v>
      </c>
      <c r="AT254" s="238">
        <v>9</v>
      </c>
      <c r="AU254" s="238">
        <v>65</v>
      </c>
      <c r="AV254" s="238">
        <v>11</v>
      </c>
      <c r="AW254" s="238">
        <v>21</v>
      </c>
      <c r="CT254" s="238">
        <v>456528.10288866499</v>
      </c>
      <c r="CU254" s="238">
        <v>4964979.71192561</v>
      </c>
      <c r="CV254" s="238">
        <v>44.836902449999997</v>
      </c>
      <c r="CW254" s="238">
        <v>-93.550008550000001</v>
      </c>
      <c r="CX254" s="238" t="s">
        <v>359</v>
      </c>
      <c r="CY254" s="238" t="s">
        <v>2274</v>
      </c>
    </row>
    <row r="255" spans="1:103" x14ac:dyDescent="0.25">
      <c r="A255" s="238">
        <v>453093</v>
      </c>
      <c r="B255" s="238">
        <v>2</v>
      </c>
      <c r="C255" s="238">
        <v>212</v>
      </c>
      <c r="D255" s="238">
        <v>152.143</v>
      </c>
      <c r="E255" s="238">
        <v>10</v>
      </c>
      <c r="F255" s="238" t="s">
        <v>2212</v>
      </c>
      <c r="H255" s="238" t="s">
        <v>354</v>
      </c>
      <c r="I255" s="238">
        <v>25</v>
      </c>
      <c r="K255" s="238">
        <v>17016322</v>
      </c>
      <c r="M255" s="238">
        <v>5</v>
      </c>
      <c r="N255" s="238">
        <v>18</v>
      </c>
      <c r="O255" s="238">
        <v>2017</v>
      </c>
      <c r="P255" s="238" t="s">
        <v>384</v>
      </c>
      <c r="Q255" s="238">
        <v>7</v>
      </c>
      <c r="R255" s="238" t="s">
        <v>369</v>
      </c>
      <c r="S255" s="238">
        <v>5</v>
      </c>
      <c r="T255" s="238">
        <v>0</v>
      </c>
      <c r="U255" s="238">
        <v>2</v>
      </c>
      <c r="V255" s="238">
        <v>12</v>
      </c>
      <c r="W255" s="238">
        <v>10</v>
      </c>
      <c r="X255" s="238">
        <v>2</v>
      </c>
      <c r="Y255" s="238">
        <v>2</v>
      </c>
      <c r="Z255" s="238">
        <v>2</v>
      </c>
      <c r="AB255" s="238">
        <v>2</v>
      </c>
      <c r="AC255" s="238">
        <v>98</v>
      </c>
      <c r="AD255" s="238" t="s">
        <v>357</v>
      </c>
      <c r="AF255" s="238" t="s">
        <v>358</v>
      </c>
      <c r="AG255" s="238">
        <v>7</v>
      </c>
      <c r="AH255" s="238">
        <v>2</v>
      </c>
      <c r="AI255" s="238">
        <v>3</v>
      </c>
      <c r="AJ255" s="238">
        <v>3</v>
      </c>
      <c r="AK255" s="238">
        <v>26</v>
      </c>
      <c r="AL255" s="238">
        <v>54</v>
      </c>
      <c r="AM255" s="238" t="s">
        <v>363</v>
      </c>
      <c r="AN255" s="238">
        <v>5</v>
      </c>
      <c r="AO255" s="238">
        <v>1</v>
      </c>
      <c r="AS255" s="238">
        <v>14</v>
      </c>
      <c r="AT255" s="238">
        <v>9</v>
      </c>
      <c r="AU255" s="238">
        <v>65</v>
      </c>
      <c r="AV255" s="238">
        <v>11</v>
      </c>
      <c r="AW255" s="238">
        <v>21</v>
      </c>
      <c r="AX255" s="238">
        <v>2</v>
      </c>
      <c r="AY255" s="238">
        <v>2</v>
      </c>
      <c r="AZ255" s="238">
        <v>3</v>
      </c>
      <c r="BA255" s="238">
        <v>21</v>
      </c>
      <c r="BB255" s="238">
        <v>23</v>
      </c>
      <c r="BC255" s="238" t="s">
        <v>363</v>
      </c>
      <c r="BD255" s="238">
        <v>5</v>
      </c>
      <c r="BE255" s="238">
        <v>70</v>
      </c>
      <c r="BI255" s="238">
        <v>14</v>
      </c>
      <c r="BJ255" s="238">
        <v>9</v>
      </c>
      <c r="BK255" s="238">
        <v>65</v>
      </c>
      <c r="BL255" s="238">
        <v>11</v>
      </c>
      <c r="BM255" s="238">
        <v>21</v>
      </c>
      <c r="CT255" s="238">
        <v>456544.07397417602</v>
      </c>
      <c r="CU255" s="238">
        <v>4964985.9553635297</v>
      </c>
      <c r="CV255" s="238">
        <v>44.836959630000003</v>
      </c>
      <c r="CW255" s="238">
        <v>-93.549807020000003</v>
      </c>
      <c r="CX255" s="238" t="s">
        <v>359</v>
      </c>
      <c r="CY255" s="238" t="s">
        <v>2275</v>
      </c>
    </row>
    <row r="256" spans="1:103" x14ac:dyDescent="0.25">
      <c r="A256" s="238">
        <v>10939099</v>
      </c>
      <c r="B256" s="238">
        <v>2</v>
      </c>
      <c r="C256" s="238">
        <v>212</v>
      </c>
      <c r="D256" s="238">
        <v>152.18700000000001</v>
      </c>
      <c r="E256" s="238">
        <v>10</v>
      </c>
      <c r="F256" s="238" t="s">
        <v>2212</v>
      </c>
      <c r="H256" s="238" t="s">
        <v>354</v>
      </c>
      <c r="I256" s="238">
        <v>25</v>
      </c>
      <c r="K256" s="238">
        <v>14038079</v>
      </c>
      <c r="L256" s="238">
        <v>143300227</v>
      </c>
      <c r="M256" s="238">
        <v>11</v>
      </c>
      <c r="N256" s="238">
        <v>26</v>
      </c>
      <c r="O256" s="238">
        <v>2014</v>
      </c>
      <c r="P256" s="238" t="s">
        <v>355</v>
      </c>
      <c r="Q256" s="238">
        <v>9</v>
      </c>
      <c r="R256" s="238" t="s">
        <v>369</v>
      </c>
      <c r="S256" s="238">
        <v>5</v>
      </c>
      <c r="T256" s="238">
        <v>0</v>
      </c>
      <c r="U256" s="238">
        <v>1</v>
      </c>
      <c r="V256" s="238">
        <v>4</v>
      </c>
      <c r="W256" s="238">
        <v>54</v>
      </c>
      <c r="X256" s="238">
        <v>2</v>
      </c>
      <c r="Y256" s="238">
        <v>1</v>
      </c>
      <c r="Z256" s="238">
        <v>4</v>
      </c>
      <c r="AA256" s="238">
        <v>2</v>
      </c>
      <c r="AB256" s="238">
        <v>3</v>
      </c>
      <c r="AC256" s="238">
        <v>98</v>
      </c>
      <c r="AD256" s="238" t="s">
        <v>374</v>
      </c>
      <c r="AE256" s="238" t="s">
        <v>2276</v>
      </c>
      <c r="AF256" s="238" t="s">
        <v>358</v>
      </c>
      <c r="AG256" s="238">
        <v>3</v>
      </c>
      <c r="AH256" s="238">
        <v>2</v>
      </c>
      <c r="AI256" s="238">
        <v>2</v>
      </c>
      <c r="AJ256" s="238">
        <v>3</v>
      </c>
      <c r="AK256" s="238">
        <v>21</v>
      </c>
      <c r="AL256" s="238">
        <v>25</v>
      </c>
      <c r="AM256" s="238" t="s">
        <v>363</v>
      </c>
      <c r="AN256" s="238">
        <v>5</v>
      </c>
      <c r="AS256" s="238">
        <v>1</v>
      </c>
      <c r="AT256" s="238">
        <v>98</v>
      </c>
      <c r="AU256" s="238">
        <v>65</v>
      </c>
      <c r="AV256" s="238">
        <v>11</v>
      </c>
      <c r="AW256" s="238">
        <v>21</v>
      </c>
      <c r="CT256" s="238">
        <v>456590</v>
      </c>
      <c r="CU256" s="238">
        <v>4965042</v>
      </c>
      <c r="CV256" s="238">
        <v>44.837471000000001</v>
      </c>
      <c r="CW256" s="238">
        <v>-93.549228799999995</v>
      </c>
      <c r="CX256" s="238" t="s">
        <v>359</v>
      </c>
      <c r="CY256" s="238" t="s">
        <v>2277</v>
      </c>
    </row>
    <row r="257" spans="1:103" x14ac:dyDescent="0.25">
      <c r="A257" s="238">
        <v>10933047</v>
      </c>
      <c r="B257" s="238">
        <v>2</v>
      </c>
      <c r="C257" s="238">
        <v>212</v>
      </c>
      <c r="D257" s="238">
        <v>152.21899999999999</v>
      </c>
      <c r="E257" s="238">
        <v>10</v>
      </c>
      <c r="F257" s="238" t="s">
        <v>2212</v>
      </c>
      <c r="H257" s="238" t="s">
        <v>354</v>
      </c>
      <c r="I257" s="238">
        <v>25</v>
      </c>
      <c r="K257" s="238">
        <v>14502090</v>
      </c>
      <c r="L257" s="238">
        <v>140470232</v>
      </c>
      <c r="M257" s="238">
        <v>2</v>
      </c>
      <c r="N257" s="238">
        <v>13</v>
      </c>
      <c r="O257" s="238">
        <v>2014</v>
      </c>
      <c r="P257" s="238" t="s">
        <v>384</v>
      </c>
      <c r="Q257" s="238">
        <v>18</v>
      </c>
      <c r="R257" s="238" t="s">
        <v>356</v>
      </c>
      <c r="S257" s="238">
        <v>5</v>
      </c>
      <c r="T257" s="238">
        <v>0</v>
      </c>
      <c r="U257" s="238">
        <v>2</v>
      </c>
      <c r="V257" s="238">
        <v>1</v>
      </c>
      <c r="W257" s="238">
        <v>10</v>
      </c>
      <c r="X257" s="238">
        <v>2</v>
      </c>
      <c r="Y257" s="238">
        <v>4</v>
      </c>
      <c r="Z257" s="238">
        <v>1</v>
      </c>
      <c r="AB257" s="238">
        <v>1</v>
      </c>
      <c r="AC257" s="238">
        <v>98</v>
      </c>
      <c r="AD257" s="238" t="s">
        <v>376</v>
      </c>
      <c r="AE257" s="238" t="s">
        <v>2257</v>
      </c>
      <c r="AF257" s="238" t="s">
        <v>358</v>
      </c>
      <c r="AG257" s="238">
        <v>7</v>
      </c>
      <c r="AH257" s="238">
        <v>2</v>
      </c>
      <c r="AI257" s="238">
        <v>4</v>
      </c>
      <c r="AJ257" s="238">
        <v>4</v>
      </c>
      <c r="AK257" s="238">
        <v>28</v>
      </c>
      <c r="AL257" s="238">
        <v>42</v>
      </c>
      <c r="AM257" s="238" t="s">
        <v>363</v>
      </c>
      <c r="AN257" s="238">
        <v>5</v>
      </c>
      <c r="AO257" s="238">
        <v>2</v>
      </c>
      <c r="AS257" s="238">
        <v>1</v>
      </c>
      <c r="AT257" s="238">
        <v>98</v>
      </c>
      <c r="AU257" s="238">
        <v>65</v>
      </c>
      <c r="AV257" s="238">
        <v>11</v>
      </c>
      <c r="AW257" s="238">
        <v>21</v>
      </c>
      <c r="AX257" s="238">
        <v>2</v>
      </c>
      <c r="AY257" s="238">
        <v>4</v>
      </c>
      <c r="AZ257" s="238">
        <v>4</v>
      </c>
      <c r="BA257" s="238">
        <v>21</v>
      </c>
      <c r="BB257" s="238">
        <v>67</v>
      </c>
      <c r="BC257" s="238" t="s">
        <v>354</v>
      </c>
      <c r="BD257" s="238">
        <v>5</v>
      </c>
      <c r="BE257" s="238">
        <v>1</v>
      </c>
      <c r="BI257" s="238">
        <v>1</v>
      </c>
      <c r="BJ257" s="238">
        <v>98</v>
      </c>
      <c r="BK257" s="238">
        <v>65</v>
      </c>
      <c r="BL257" s="238">
        <v>11</v>
      </c>
      <c r="BM257" s="238">
        <v>21</v>
      </c>
      <c r="CT257" s="238">
        <v>456622</v>
      </c>
      <c r="CU257" s="238">
        <v>4965083</v>
      </c>
      <c r="CV257" s="238">
        <v>44.837834100000002</v>
      </c>
      <c r="CW257" s="238">
        <v>-93.548828999999998</v>
      </c>
      <c r="CX257" s="238" t="s">
        <v>359</v>
      </c>
      <c r="CY257" s="238" t="s">
        <v>2278</v>
      </c>
    </row>
    <row r="258" spans="1:103" x14ac:dyDescent="0.25">
      <c r="A258" s="238">
        <v>325928</v>
      </c>
      <c r="B258" s="238">
        <v>2</v>
      </c>
      <c r="C258" s="238">
        <v>212</v>
      </c>
      <c r="D258" s="238">
        <v>152.23699999999999</v>
      </c>
      <c r="E258" s="238">
        <v>10</v>
      </c>
      <c r="F258" s="238" t="s">
        <v>2212</v>
      </c>
      <c r="H258" s="238" t="s">
        <v>354</v>
      </c>
      <c r="I258" s="238">
        <v>25</v>
      </c>
      <c r="K258" s="238">
        <v>16003686</v>
      </c>
      <c r="M258" s="238">
        <v>2</v>
      </c>
      <c r="N258" s="238">
        <v>3</v>
      </c>
      <c r="O258" s="238">
        <v>2016</v>
      </c>
      <c r="P258" s="238" t="s">
        <v>355</v>
      </c>
      <c r="Q258" s="238">
        <v>12</v>
      </c>
      <c r="R258" s="238" t="s">
        <v>369</v>
      </c>
      <c r="S258" s="238">
        <v>5</v>
      </c>
      <c r="T258" s="238">
        <v>0</v>
      </c>
      <c r="U258" s="238">
        <v>1</v>
      </c>
      <c r="W258" s="238">
        <v>57</v>
      </c>
      <c r="X258" s="238">
        <v>2</v>
      </c>
      <c r="Y258" s="238">
        <v>1</v>
      </c>
      <c r="Z258" s="238">
        <v>1</v>
      </c>
      <c r="AB258" s="238">
        <v>3</v>
      </c>
      <c r="AC258" s="238">
        <v>98</v>
      </c>
      <c r="AD258" s="238" t="s">
        <v>357</v>
      </c>
      <c r="AF258" s="238" t="s">
        <v>405</v>
      </c>
      <c r="AG258" s="238">
        <v>3</v>
      </c>
      <c r="AH258" s="238">
        <v>2</v>
      </c>
      <c r="AI258" s="238">
        <v>4</v>
      </c>
      <c r="AJ258" s="238">
        <v>3</v>
      </c>
      <c r="AK258" s="238">
        <v>21</v>
      </c>
      <c r="AL258" s="238">
        <v>68</v>
      </c>
      <c r="AM258" s="238" t="s">
        <v>363</v>
      </c>
      <c r="AN258" s="238">
        <v>5</v>
      </c>
      <c r="AO258" s="238">
        <v>1</v>
      </c>
      <c r="AS258" s="238">
        <v>15</v>
      </c>
      <c r="AT258" s="238">
        <v>9</v>
      </c>
      <c r="AU258" s="238">
        <v>65</v>
      </c>
      <c r="AV258" s="238">
        <v>11</v>
      </c>
      <c r="AW258" s="238">
        <v>21</v>
      </c>
      <c r="CT258" s="238">
        <v>456624.19076836098</v>
      </c>
      <c r="CU258" s="238">
        <v>4965105.57663019</v>
      </c>
      <c r="CV258" s="238">
        <v>44.838041310000001</v>
      </c>
      <c r="CW258" s="238">
        <v>-93.548803649999996</v>
      </c>
      <c r="CX258" s="238" t="s">
        <v>359</v>
      </c>
      <c r="CY258" s="238" t="s">
        <v>2279</v>
      </c>
    </row>
    <row r="259" spans="1:103" x14ac:dyDescent="0.25">
      <c r="A259" s="238">
        <v>346433</v>
      </c>
      <c r="B259" s="238">
        <v>2</v>
      </c>
      <c r="C259" s="238">
        <v>212</v>
      </c>
      <c r="D259" s="238">
        <v>152.24700000000001</v>
      </c>
      <c r="E259" s="238">
        <v>10</v>
      </c>
      <c r="F259" s="238" t="s">
        <v>2212</v>
      </c>
      <c r="H259" s="238" t="s">
        <v>354</v>
      </c>
      <c r="I259" s="238">
        <v>25</v>
      </c>
      <c r="K259" s="238">
        <v>16504620</v>
      </c>
      <c r="M259" s="238">
        <v>5</v>
      </c>
      <c r="N259" s="238">
        <v>3</v>
      </c>
      <c r="O259" s="238">
        <v>2016</v>
      </c>
      <c r="P259" s="238" t="s">
        <v>368</v>
      </c>
      <c r="Q259" s="238">
        <v>13</v>
      </c>
      <c r="R259" s="238" t="s">
        <v>356</v>
      </c>
      <c r="S259" s="238">
        <v>5</v>
      </c>
      <c r="T259" s="238">
        <v>0</v>
      </c>
      <c r="U259" s="238">
        <v>2</v>
      </c>
      <c r="V259" s="238">
        <v>12</v>
      </c>
      <c r="W259" s="238">
        <v>10</v>
      </c>
      <c r="X259" s="238">
        <v>2</v>
      </c>
      <c r="Y259" s="238">
        <v>1</v>
      </c>
      <c r="Z259" s="238">
        <v>1</v>
      </c>
      <c r="AB259" s="238">
        <v>1</v>
      </c>
      <c r="AC259" s="238">
        <v>98</v>
      </c>
      <c r="AD259" s="238" t="s">
        <v>357</v>
      </c>
      <c r="AF259" s="238" t="s">
        <v>405</v>
      </c>
      <c r="AG259" s="238">
        <v>7</v>
      </c>
      <c r="AH259" s="238">
        <v>2</v>
      </c>
      <c r="AI259" s="238">
        <v>2</v>
      </c>
      <c r="AJ259" s="238">
        <v>4</v>
      </c>
      <c r="AK259" s="238">
        <v>26</v>
      </c>
      <c r="AL259" s="238">
        <v>70</v>
      </c>
      <c r="AM259" s="238" t="s">
        <v>363</v>
      </c>
      <c r="AN259" s="238">
        <v>5</v>
      </c>
      <c r="AO259" s="238">
        <v>1</v>
      </c>
      <c r="AS259" s="238">
        <v>15</v>
      </c>
      <c r="AT259" s="238">
        <v>9</v>
      </c>
      <c r="AU259" s="238">
        <v>65</v>
      </c>
      <c r="AV259" s="238">
        <v>11</v>
      </c>
      <c r="AW259" s="238">
        <v>21</v>
      </c>
      <c r="AX259" s="238">
        <v>2</v>
      </c>
      <c r="AY259" s="238">
        <v>4</v>
      </c>
      <c r="AZ259" s="238">
        <v>4</v>
      </c>
      <c r="BA259" s="238">
        <v>21</v>
      </c>
      <c r="BB259" s="238">
        <v>37</v>
      </c>
      <c r="BC259" s="238" t="s">
        <v>363</v>
      </c>
      <c r="BD259" s="238">
        <v>5</v>
      </c>
      <c r="BE259" s="238">
        <v>2</v>
      </c>
      <c r="BI259" s="238">
        <v>15</v>
      </c>
      <c r="BJ259" s="238">
        <v>9</v>
      </c>
      <c r="BK259" s="238">
        <v>65</v>
      </c>
      <c r="BL259" s="238">
        <v>11</v>
      </c>
      <c r="BM259" s="238">
        <v>21</v>
      </c>
      <c r="CT259" s="238">
        <v>456629.42172551103</v>
      </c>
      <c r="CU259" s="238">
        <v>4965122.2673778702</v>
      </c>
      <c r="CV259" s="238">
        <v>44.838191870000003</v>
      </c>
      <c r="CW259" s="238">
        <v>-93.548738889999996</v>
      </c>
      <c r="CX259" s="238" t="s">
        <v>359</v>
      </c>
      <c r="CY259" s="238" t="s">
        <v>2280</v>
      </c>
    </row>
    <row r="260" spans="1:103" x14ac:dyDescent="0.25">
      <c r="A260" s="238">
        <v>491531</v>
      </c>
      <c r="B260" s="238">
        <v>2</v>
      </c>
      <c r="C260" s="238">
        <v>212</v>
      </c>
      <c r="D260" s="238">
        <v>152.256</v>
      </c>
      <c r="E260" s="238">
        <v>10</v>
      </c>
      <c r="F260" s="238" t="s">
        <v>2212</v>
      </c>
      <c r="H260" s="238" t="s">
        <v>354</v>
      </c>
      <c r="I260" s="238">
        <v>25</v>
      </c>
      <c r="K260" s="238">
        <v>17508603</v>
      </c>
      <c r="M260" s="238">
        <v>8</v>
      </c>
      <c r="N260" s="238">
        <v>3</v>
      </c>
      <c r="O260" s="238">
        <v>2017</v>
      </c>
      <c r="P260" s="238" t="s">
        <v>384</v>
      </c>
      <c r="Q260" s="238">
        <v>17</v>
      </c>
      <c r="R260" s="238" t="s">
        <v>419</v>
      </c>
      <c r="S260" s="238">
        <v>5</v>
      </c>
      <c r="T260" s="238">
        <v>0</v>
      </c>
      <c r="U260" s="238">
        <v>2</v>
      </c>
      <c r="V260" s="238">
        <v>12</v>
      </c>
      <c r="W260" s="238">
        <v>10</v>
      </c>
      <c r="X260" s="238">
        <v>4</v>
      </c>
      <c r="Y260" s="238">
        <v>1</v>
      </c>
      <c r="Z260" s="238">
        <v>1</v>
      </c>
      <c r="AB260" s="238">
        <v>1</v>
      </c>
      <c r="AC260" s="238">
        <v>98</v>
      </c>
      <c r="AD260" s="238" t="s">
        <v>2281</v>
      </c>
      <c r="AF260" s="238" t="s">
        <v>405</v>
      </c>
      <c r="AG260" s="238">
        <v>7</v>
      </c>
      <c r="AH260" s="238">
        <v>2</v>
      </c>
      <c r="AI260" s="238">
        <v>2</v>
      </c>
      <c r="AJ260" s="238">
        <v>4</v>
      </c>
      <c r="AK260" s="238">
        <v>26</v>
      </c>
      <c r="AL260" s="238">
        <v>22</v>
      </c>
      <c r="AM260" s="238" t="s">
        <v>363</v>
      </c>
      <c r="AN260" s="238">
        <v>5</v>
      </c>
      <c r="AO260" s="238">
        <v>4</v>
      </c>
      <c r="AS260" s="238">
        <v>14</v>
      </c>
      <c r="AT260" s="238">
        <v>20</v>
      </c>
      <c r="AU260" s="238">
        <v>65</v>
      </c>
      <c r="AV260" s="238">
        <v>11</v>
      </c>
      <c r="AW260" s="238">
        <v>21</v>
      </c>
      <c r="AX260" s="238">
        <v>2</v>
      </c>
      <c r="AY260" s="238">
        <v>2</v>
      </c>
      <c r="AZ260" s="238">
        <v>4</v>
      </c>
      <c r="BA260" s="238">
        <v>34</v>
      </c>
      <c r="BB260" s="238">
        <v>22</v>
      </c>
      <c r="BC260" s="238" t="s">
        <v>354</v>
      </c>
      <c r="BD260" s="238">
        <v>5</v>
      </c>
      <c r="BE260" s="238">
        <v>1</v>
      </c>
      <c r="BI260" s="238">
        <v>14</v>
      </c>
      <c r="BJ260" s="238">
        <v>20</v>
      </c>
      <c r="BK260" s="238">
        <v>65</v>
      </c>
      <c r="BL260" s="238">
        <v>11</v>
      </c>
      <c r="BM260" s="238">
        <v>21</v>
      </c>
      <c r="CT260" s="238">
        <v>456629.42172551103</v>
      </c>
      <c r="CU260" s="238">
        <v>4965139.2007450704</v>
      </c>
      <c r="CV260" s="238">
        <v>44.838344300000003</v>
      </c>
      <c r="CW260" s="238">
        <v>-93.548740339999995</v>
      </c>
      <c r="CX260" s="238" t="s">
        <v>359</v>
      </c>
      <c r="CY260" s="238" t="s">
        <v>2282</v>
      </c>
    </row>
    <row r="261" spans="1:103" x14ac:dyDescent="0.25">
      <c r="A261" s="238">
        <v>367704</v>
      </c>
      <c r="B261" s="238">
        <v>2</v>
      </c>
      <c r="C261" s="238">
        <v>212</v>
      </c>
      <c r="D261" s="238">
        <v>152.28899999999999</v>
      </c>
      <c r="E261" s="238">
        <v>10</v>
      </c>
      <c r="F261" s="238" t="s">
        <v>2212</v>
      </c>
      <c r="H261" s="238" t="s">
        <v>354</v>
      </c>
      <c r="I261" s="238">
        <v>25</v>
      </c>
      <c r="K261" s="238">
        <v>16025522</v>
      </c>
      <c r="M261" s="238">
        <v>7</v>
      </c>
      <c r="N261" s="238">
        <v>30</v>
      </c>
      <c r="O261" s="238">
        <v>2016</v>
      </c>
      <c r="P261" s="238" t="s">
        <v>364</v>
      </c>
      <c r="Q261" s="238">
        <v>17</v>
      </c>
      <c r="R261" s="238" t="s">
        <v>369</v>
      </c>
      <c r="S261" s="238">
        <v>5</v>
      </c>
      <c r="T261" s="238">
        <v>0</v>
      </c>
      <c r="U261" s="238">
        <v>2</v>
      </c>
      <c r="V261" s="238">
        <v>10</v>
      </c>
      <c r="W261" s="238">
        <v>10</v>
      </c>
      <c r="X261" s="238">
        <v>2</v>
      </c>
      <c r="Y261" s="238">
        <v>1</v>
      </c>
      <c r="Z261" s="238">
        <v>1</v>
      </c>
      <c r="AB261" s="238">
        <v>1</v>
      </c>
      <c r="AC261" s="238">
        <v>98</v>
      </c>
      <c r="AD261" s="238" t="s">
        <v>357</v>
      </c>
      <c r="AF261" s="238" t="s">
        <v>358</v>
      </c>
      <c r="AG261" s="238">
        <v>5</v>
      </c>
      <c r="AH261" s="238">
        <v>2</v>
      </c>
      <c r="AI261" s="238">
        <v>3</v>
      </c>
      <c r="AJ261" s="238">
        <v>3</v>
      </c>
      <c r="AK261" s="238">
        <v>28</v>
      </c>
      <c r="AL261" s="238">
        <v>76</v>
      </c>
      <c r="AM261" s="238" t="s">
        <v>354</v>
      </c>
      <c r="AN261" s="238">
        <v>5</v>
      </c>
      <c r="AO261" s="238">
        <v>10</v>
      </c>
      <c r="AP261" s="238">
        <v>71</v>
      </c>
      <c r="AS261" s="238">
        <v>15</v>
      </c>
      <c r="AT261" s="238">
        <v>98</v>
      </c>
      <c r="AU261" s="238">
        <v>65</v>
      </c>
      <c r="AV261" s="238">
        <v>11</v>
      </c>
      <c r="AW261" s="238">
        <v>21</v>
      </c>
      <c r="AX261" s="238">
        <v>2</v>
      </c>
      <c r="AY261" s="238">
        <v>2</v>
      </c>
      <c r="AZ261" s="238">
        <v>3</v>
      </c>
      <c r="BA261" s="238">
        <v>21</v>
      </c>
      <c r="BB261" s="238">
        <v>53</v>
      </c>
      <c r="BC261" s="238" t="s">
        <v>363</v>
      </c>
      <c r="BD261" s="238">
        <v>5</v>
      </c>
      <c r="BE261" s="238">
        <v>1</v>
      </c>
      <c r="BI261" s="238">
        <v>15</v>
      </c>
      <c r="BJ261" s="238">
        <v>98</v>
      </c>
      <c r="BK261" s="238">
        <v>65</v>
      </c>
      <c r="BL261" s="238">
        <v>11</v>
      </c>
      <c r="BM261" s="238">
        <v>21</v>
      </c>
      <c r="CT261" s="238">
        <v>456690.38885013899</v>
      </c>
      <c r="CU261" s="238">
        <v>4965168.7828125302</v>
      </c>
      <c r="CV261" s="238">
        <v>44.838614290000002</v>
      </c>
      <c r="CW261" s="238">
        <v>-93.547971520000004</v>
      </c>
      <c r="CX261" s="238" t="s">
        <v>391</v>
      </c>
      <c r="CY261" s="238" t="s">
        <v>2283</v>
      </c>
    </row>
    <row r="262" spans="1:103" x14ac:dyDescent="0.25">
      <c r="A262" s="238">
        <v>757713</v>
      </c>
      <c r="B262" s="238">
        <v>2</v>
      </c>
      <c r="C262" s="238">
        <v>212</v>
      </c>
      <c r="D262" s="238">
        <v>152.32400000000001</v>
      </c>
      <c r="E262" s="238">
        <v>10</v>
      </c>
      <c r="F262" s="238" t="s">
        <v>2212</v>
      </c>
      <c r="H262" s="238" t="s">
        <v>354</v>
      </c>
      <c r="I262" s="238">
        <v>25</v>
      </c>
      <c r="K262" s="238">
        <v>19032300</v>
      </c>
      <c r="M262" s="238">
        <v>10</v>
      </c>
      <c r="N262" s="238">
        <v>28</v>
      </c>
      <c r="O262" s="238">
        <v>2019</v>
      </c>
      <c r="P262" s="238" t="s">
        <v>361</v>
      </c>
      <c r="Q262" s="238">
        <v>7</v>
      </c>
      <c r="R262" s="238" t="s">
        <v>369</v>
      </c>
      <c r="S262" s="238">
        <v>5</v>
      </c>
      <c r="T262" s="238">
        <v>0</v>
      </c>
      <c r="U262" s="238">
        <v>2</v>
      </c>
      <c r="V262" s="238">
        <v>12</v>
      </c>
      <c r="W262" s="238">
        <v>10</v>
      </c>
      <c r="X262" s="238">
        <v>2</v>
      </c>
      <c r="Y262" s="238">
        <v>2</v>
      </c>
      <c r="Z262" s="238">
        <v>2</v>
      </c>
      <c r="AB262" s="238">
        <v>1</v>
      </c>
      <c r="AC262" s="238">
        <v>98</v>
      </c>
      <c r="AD262" s="238" t="s">
        <v>357</v>
      </c>
      <c r="AF262" s="238" t="s">
        <v>358</v>
      </c>
      <c r="AG262" s="238">
        <v>7</v>
      </c>
      <c r="AH262" s="238">
        <v>2</v>
      </c>
      <c r="AI262" s="238">
        <v>4</v>
      </c>
      <c r="AJ262" s="238">
        <v>3</v>
      </c>
      <c r="AK262" s="238">
        <v>26</v>
      </c>
      <c r="AL262" s="238">
        <v>40</v>
      </c>
      <c r="AM262" s="238" t="s">
        <v>354</v>
      </c>
      <c r="AN262" s="238">
        <v>5</v>
      </c>
      <c r="AO262" s="238">
        <v>1</v>
      </c>
      <c r="AS262" s="238">
        <v>15</v>
      </c>
      <c r="AT262" s="238">
        <v>9</v>
      </c>
      <c r="AU262" s="238">
        <v>60</v>
      </c>
      <c r="AV262" s="238">
        <v>11</v>
      </c>
      <c r="AW262" s="238">
        <v>21</v>
      </c>
      <c r="AX262" s="238">
        <v>2</v>
      </c>
      <c r="AY262" s="238">
        <v>2</v>
      </c>
      <c r="AZ262" s="238">
        <v>3</v>
      </c>
      <c r="BA262" s="238">
        <v>21</v>
      </c>
      <c r="BB262" s="238">
        <v>27</v>
      </c>
      <c r="BC262" s="238" t="s">
        <v>363</v>
      </c>
      <c r="BD262" s="238">
        <v>5</v>
      </c>
      <c r="BE262" s="238">
        <v>99</v>
      </c>
      <c r="BI262" s="238">
        <v>15</v>
      </c>
      <c r="BJ262" s="238">
        <v>9</v>
      </c>
      <c r="BK262" s="238">
        <v>60</v>
      </c>
      <c r="BL262" s="238">
        <v>11</v>
      </c>
      <c r="BM262" s="238">
        <v>21</v>
      </c>
      <c r="CT262" s="238">
        <v>456725.84908771497</v>
      </c>
      <c r="CU262" s="238">
        <v>4965214.7031263197</v>
      </c>
      <c r="CV262" s="238">
        <v>44.83902981</v>
      </c>
      <c r="CW262" s="238">
        <v>-93.5475268</v>
      </c>
      <c r="CX262" s="238" t="s">
        <v>359</v>
      </c>
      <c r="CY262" s="238" t="s">
        <v>2284</v>
      </c>
    </row>
    <row r="263" spans="1:103" x14ac:dyDescent="0.25">
      <c r="A263" s="238">
        <v>10850082</v>
      </c>
      <c r="B263" s="238">
        <v>2</v>
      </c>
      <c r="C263" s="238">
        <v>212</v>
      </c>
      <c r="D263" s="238">
        <v>152.33600000000001</v>
      </c>
      <c r="E263" s="238">
        <v>10</v>
      </c>
      <c r="F263" s="238" t="s">
        <v>2212</v>
      </c>
      <c r="H263" s="238" t="s">
        <v>354</v>
      </c>
      <c r="I263" s="238">
        <v>25</v>
      </c>
      <c r="K263" s="238">
        <v>13502686</v>
      </c>
      <c r="L263" s="238">
        <v>130640401</v>
      </c>
      <c r="M263" s="238">
        <v>3</v>
      </c>
      <c r="N263" s="238">
        <v>4</v>
      </c>
      <c r="O263" s="238">
        <v>2013</v>
      </c>
      <c r="P263" s="238" t="s">
        <v>361</v>
      </c>
      <c r="Q263" s="238">
        <v>21</v>
      </c>
      <c r="R263" s="238" t="s">
        <v>356</v>
      </c>
      <c r="S263" s="238">
        <v>5</v>
      </c>
      <c r="T263" s="238">
        <v>0</v>
      </c>
      <c r="U263" s="238">
        <v>3</v>
      </c>
      <c r="V263" s="238">
        <v>1</v>
      </c>
      <c r="W263" s="238">
        <v>10</v>
      </c>
      <c r="X263" s="238">
        <v>2</v>
      </c>
      <c r="Y263" s="238">
        <v>4</v>
      </c>
      <c r="Z263" s="238">
        <v>4</v>
      </c>
      <c r="AB263" s="238">
        <v>5</v>
      </c>
      <c r="AC263" s="238">
        <v>98</v>
      </c>
      <c r="AD263" s="238" t="s">
        <v>376</v>
      </c>
      <c r="AE263" s="238" t="s">
        <v>2285</v>
      </c>
      <c r="AF263" s="238" t="s">
        <v>358</v>
      </c>
      <c r="AG263" s="238">
        <v>7</v>
      </c>
      <c r="AH263" s="238">
        <v>2</v>
      </c>
      <c r="AI263" s="238">
        <v>2</v>
      </c>
      <c r="AJ263" s="238">
        <v>4</v>
      </c>
      <c r="AK263" s="238">
        <v>26</v>
      </c>
      <c r="AL263" s="238">
        <v>20</v>
      </c>
      <c r="AM263" s="238" t="s">
        <v>354</v>
      </c>
      <c r="AN263" s="238">
        <v>5</v>
      </c>
      <c r="AO263" s="238">
        <v>1</v>
      </c>
      <c r="AS263" s="238">
        <v>2</v>
      </c>
      <c r="AT263" s="238">
        <v>98</v>
      </c>
      <c r="AU263" s="238">
        <v>65</v>
      </c>
      <c r="AV263" s="238">
        <v>11</v>
      </c>
      <c r="AW263" s="238">
        <v>21</v>
      </c>
      <c r="AX263" s="238">
        <v>2</v>
      </c>
      <c r="AY263" s="238">
        <v>4</v>
      </c>
      <c r="AZ263" s="238">
        <v>4</v>
      </c>
      <c r="BA263" s="238">
        <v>21</v>
      </c>
      <c r="BB263" s="238">
        <v>47</v>
      </c>
      <c r="BD263" s="238">
        <v>5</v>
      </c>
      <c r="BE263" s="238">
        <v>3</v>
      </c>
      <c r="BI263" s="238">
        <v>2</v>
      </c>
      <c r="BJ263" s="238">
        <v>98</v>
      </c>
      <c r="BK263" s="238">
        <v>65</v>
      </c>
      <c r="BL263" s="238">
        <v>11</v>
      </c>
      <c r="BM263" s="238">
        <v>21</v>
      </c>
      <c r="BN263" s="238">
        <v>2</v>
      </c>
      <c r="BO263" s="238">
        <v>2</v>
      </c>
      <c r="BP263" s="238">
        <v>4</v>
      </c>
      <c r="BQ263" s="238">
        <v>27</v>
      </c>
      <c r="BR263" s="238">
        <v>20</v>
      </c>
      <c r="BS263" s="238" t="s">
        <v>354</v>
      </c>
      <c r="BT263" s="238">
        <v>5</v>
      </c>
      <c r="BY263" s="238">
        <v>2</v>
      </c>
      <c r="BZ263" s="238">
        <v>98</v>
      </c>
      <c r="CA263" s="238">
        <v>65</v>
      </c>
      <c r="CB263" s="238">
        <v>11</v>
      </c>
      <c r="CC263" s="238">
        <v>21</v>
      </c>
      <c r="CT263" s="238">
        <v>456739</v>
      </c>
      <c r="CU263" s="238">
        <v>4965230</v>
      </c>
      <c r="CV263" s="238">
        <v>44.839163900000003</v>
      </c>
      <c r="CW263" s="238">
        <v>-93.547356600000001</v>
      </c>
      <c r="CX263" s="238" t="s">
        <v>359</v>
      </c>
      <c r="CY263" s="238" t="s">
        <v>2286</v>
      </c>
    </row>
    <row r="264" spans="1:103" x14ac:dyDescent="0.25">
      <c r="A264" s="238">
        <v>412916</v>
      </c>
      <c r="B264" s="238">
        <v>2</v>
      </c>
      <c r="C264" s="238">
        <v>212</v>
      </c>
      <c r="D264" s="238">
        <v>152.34299999999999</v>
      </c>
      <c r="E264" s="238">
        <v>10</v>
      </c>
      <c r="F264" s="238" t="s">
        <v>2212</v>
      </c>
      <c r="H264" s="238" t="s">
        <v>354</v>
      </c>
      <c r="I264" s="238">
        <v>25</v>
      </c>
      <c r="K264" s="238">
        <v>17500455</v>
      </c>
      <c r="M264" s="238">
        <v>1</v>
      </c>
      <c r="N264" s="238">
        <v>9</v>
      </c>
      <c r="O264" s="238">
        <v>2017</v>
      </c>
      <c r="P264" s="238" t="s">
        <v>361</v>
      </c>
      <c r="Q264" s="238">
        <v>22</v>
      </c>
      <c r="R264" s="238" t="s">
        <v>356</v>
      </c>
      <c r="S264" s="238">
        <v>4</v>
      </c>
      <c r="T264" s="238">
        <v>0</v>
      </c>
      <c r="U264" s="238">
        <v>1</v>
      </c>
      <c r="W264" s="238">
        <v>41</v>
      </c>
      <c r="X264" s="238">
        <v>2</v>
      </c>
      <c r="Y264" s="238">
        <v>6</v>
      </c>
      <c r="Z264" s="238">
        <v>2</v>
      </c>
      <c r="AB264" s="238">
        <v>5</v>
      </c>
      <c r="AC264" s="238">
        <v>98</v>
      </c>
      <c r="AD264" s="238" t="s">
        <v>357</v>
      </c>
      <c r="AF264" s="238" t="s">
        <v>358</v>
      </c>
      <c r="AG264" s="238">
        <v>3</v>
      </c>
      <c r="AH264" s="238">
        <v>2</v>
      </c>
      <c r="AI264" s="238">
        <v>4</v>
      </c>
      <c r="AJ264" s="238">
        <v>4</v>
      </c>
      <c r="AK264" s="238">
        <v>21</v>
      </c>
      <c r="AL264" s="238">
        <v>34</v>
      </c>
      <c r="AM264" s="238" t="s">
        <v>363</v>
      </c>
      <c r="AN264" s="238">
        <v>5</v>
      </c>
      <c r="AO264" s="238">
        <v>99</v>
      </c>
      <c r="AS264" s="238">
        <v>15</v>
      </c>
      <c r="AT264" s="238">
        <v>9</v>
      </c>
      <c r="AU264" s="238">
        <v>65</v>
      </c>
      <c r="AV264" s="238">
        <v>11</v>
      </c>
      <c r="AW264" s="238">
        <v>21</v>
      </c>
      <c r="CT264" s="238">
        <v>456739.48861231102</v>
      </c>
      <c r="CU264" s="238">
        <v>4965240.8009482697</v>
      </c>
      <c r="CV264" s="238">
        <v>44.839265560000001</v>
      </c>
      <c r="CW264" s="238">
        <v>-93.547356460000003</v>
      </c>
      <c r="CX264" s="238" t="s">
        <v>359</v>
      </c>
      <c r="CY264" s="238" t="s">
        <v>2287</v>
      </c>
    </row>
    <row r="265" spans="1:103" x14ac:dyDescent="0.25">
      <c r="A265" s="238">
        <v>11023459</v>
      </c>
      <c r="B265" s="238">
        <v>2</v>
      </c>
      <c r="C265" s="238">
        <v>212</v>
      </c>
      <c r="D265" s="238">
        <v>152.35499999999999</v>
      </c>
      <c r="E265" s="238">
        <v>10</v>
      </c>
      <c r="F265" s="238" t="s">
        <v>2212</v>
      </c>
      <c r="H265" s="238" t="s">
        <v>354</v>
      </c>
      <c r="I265" s="238">
        <v>25</v>
      </c>
      <c r="K265" s="238">
        <v>15512146</v>
      </c>
      <c r="L265" s="238">
        <v>153270317</v>
      </c>
      <c r="M265" s="238">
        <v>11</v>
      </c>
      <c r="N265" s="238">
        <v>20</v>
      </c>
      <c r="O265" s="238">
        <v>2015</v>
      </c>
      <c r="P265" s="238" t="s">
        <v>362</v>
      </c>
      <c r="Q265" s="238">
        <v>18</v>
      </c>
      <c r="R265" s="238" t="s">
        <v>356</v>
      </c>
      <c r="S265" s="238">
        <v>3</v>
      </c>
      <c r="T265" s="238">
        <v>0</v>
      </c>
      <c r="U265" s="238">
        <v>1</v>
      </c>
      <c r="V265" s="238">
        <v>4</v>
      </c>
      <c r="W265" s="238">
        <v>53</v>
      </c>
      <c r="X265" s="238">
        <v>2</v>
      </c>
      <c r="Y265" s="238">
        <v>3</v>
      </c>
      <c r="Z265" s="238">
        <v>1</v>
      </c>
      <c r="AB265" s="238">
        <v>1</v>
      </c>
      <c r="AC265" s="238">
        <v>98</v>
      </c>
      <c r="AD265" s="238">
        <v>212</v>
      </c>
      <c r="AE265" s="238">
        <v>101</v>
      </c>
      <c r="AF265" s="238" t="s">
        <v>358</v>
      </c>
      <c r="AG265" s="238">
        <v>3</v>
      </c>
      <c r="AH265" s="238">
        <v>2</v>
      </c>
      <c r="AI265" s="238">
        <v>4</v>
      </c>
      <c r="AJ265" s="238">
        <v>4</v>
      </c>
      <c r="AK265" s="238">
        <v>21</v>
      </c>
      <c r="AL265" s="238">
        <v>46</v>
      </c>
      <c r="AM265" s="238" t="s">
        <v>363</v>
      </c>
      <c r="AN265" s="238">
        <v>7</v>
      </c>
      <c r="AO265" s="238">
        <v>21</v>
      </c>
      <c r="AS265" s="238">
        <v>3</v>
      </c>
      <c r="AT265" s="238">
        <v>98</v>
      </c>
      <c r="AU265" s="238">
        <v>65</v>
      </c>
      <c r="AV265" s="238">
        <v>11</v>
      </c>
      <c r="AW265" s="238">
        <v>21</v>
      </c>
      <c r="CT265" s="238">
        <v>456759</v>
      </c>
      <c r="CU265" s="238">
        <v>4965254</v>
      </c>
      <c r="CV265" s="238">
        <v>44.839382700000002</v>
      </c>
      <c r="CW265" s="238">
        <v>-93.547114399999998</v>
      </c>
      <c r="CX265" s="238" t="s">
        <v>359</v>
      </c>
      <c r="CY265" s="238" t="s">
        <v>2288</v>
      </c>
    </row>
    <row r="266" spans="1:103" x14ac:dyDescent="0.25">
      <c r="A266" s="238">
        <v>600696</v>
      </c>
      <c r="B266" s="238">
        <v>2</v>
      </c>
      <c r="C266" s="238">
        <v>212</v>
      </c>
      <c r="D266" s="238">
        <v>152.364</v>
      </c>
      <c r="E266" s="238">
        <v>10</v>
      </c>
      <c r="F266" s="238" t="s">
        <v>2212</v>
      </c>
      <c r="H266" s="238" t="s">
        <v>354</v>
      </c>
      <c r="I266" s="238">
        <v>25</v>
      </c>
      <c r="K266" s="238">
        <v>18506790</v>
      </c>
      <c r="M266" s="238">
        <v>5</v>
      </c>
      <c r="N266" s="238">
        <v>30</v>
      </c>
      <c r="O266" s="238">
        <v>2018</v>
      </c>
      <c r="P266" s="238" t="s">
        <v>355</v>
      </c>
      <c r="Q266" s="238">
        <v>7</v>
      </c>
      <c r="R266" s="238" t="s">
        <v>369</v>
      </c>
      <c r="S266" s="238">
        <v>4</v>
      </c>
      <c r="T266" s="238">
        <v>0</v>
      </c>
      <c r="U266" s="238">
        <v>3</v>
      </c>
      <c r="V266" s="238">
        <v>12</v>
      </c>
      <c r="W266" s="238">
        <v>10</v>
      </c>
      <c r="X266" s="238">
        <v>2</v>
      </c>
      <c r="Y266" s="238">
        <v>1</v>
      </c>
      <c r="Z266" s="238">
        <v>2</v>
      </c>
      <c r="AA266" s="238">
        <v>1</v>
      </c>
      <c r="AB266" s="238">
        <v>1</v>
      </c>
      <c r="AC266" s="238">
        <v>98</v>
      </c>
      <c r="AD266" s="238" t="s">
        <v>357</v>
      </c>
      <c r="AF266" s="238" t="s">
        <v>358</v>
      </c>
      <c r="AG266" s="238">
        <v>7</v>
      </c>
      <c r="AH266" s="238">
        <v>2</v>
      </c>
      <c r="AI266" s="238">
        <v>2</v>
      </c>
      <c r="AJ266" s="238">
        <v>3</v>
      </c>
      <c r="AK266" s="238">
        <v>26</v>
      </c>
      <c r="AL266" s="238">
        <v>20</v>
      </c>
      <c r="AM266" s="238" t="s">
        <v>363</v>
      </c>
      <c r="AN266" s="238">
        <v>5</v>
      </c>
      <c r="AO266" s="238">
        <v>1</v>
      </c>
      <c r="AS266" s="238">
        <v>15</v>
      </c>
      <c r="AT266" s="238">
        <v>9</v>
      </c>
      <c r="AU266" s="238">
        <v>65</v>
      </c>
      <c r="AV266" s="238">
        <v>11</v>
      </c>
      <c r="AW266" s="238">
        <v>21</v>
      </c>
      <c r="AX266" s="238">
        <v>2</v>
      </c>
      <c r="AY266" s="238">
        <v>2</v>
      </c>
      <c r="AZ266" s="238">
        <v>3</v>
      </c>
      <c r="BA266" s="238">
        <v>26</v>
      </c>
      <c r="BB266" s="238">
        <v>62</v>
      </c>
      <c r="BC266" s="238" t="s">
        <v>363</v>
      </c>
      <c r="BD266" s="238">
        <v>5</v>
      </c>
      <c r="BE266" s="238">
        <v>1</v>
      </c>
      <c r="BI266" s="238">
        <v>15</v>
      </c>
      <c r="BJ266" s="238">
        <v>9</v>
      </c>
      <c r="BK266" s="238">
        <v>65</v>
      </c>
      <c r="BL266" s="238">
        <v>11</v>
      </c>
      <c r="BM266" s="238">
        <v>21</v>
      </c>
      <c r="BN266" s="238">
        <v>2</v>
      </c>
      <c r="BO266" s="238">
        <v>5</v>
      </c>
      <c r="BP266" s="238">
        <v>3</v>
      </c>
      <c r="BQ266" s="238">
        <v>21</v>
      </c>
      <c r="BR266" s="238">
        <v>20</v>
      </c>
      <c r="BS266" s="238" t="s">
        <v>354</v>
      </c>
      <c r="BT266" s="238">
        <v>5</v>
      </c>
      <c r="BU266" s="238">
        <v>4</v>
      </c>
      <c r="BY266" s="238">
        <v>15</v>
      </c>
      <c r="BZ266" s="238">
        <v>9</v>
      </c>
      <c r="CA266" s="238">
        <v>65</v>
      </c>
      <c r="CB266" s="238">
        <v>11</v>
      </c>
      <c r="CC266" s="238">
        <v>21</v>
      </c>
      <c r="CT266" s="238">
        <v>456764.88866311102</v>
      </c>
      <c r="CU266" s="238">
        <v>4965266.20099907</v>
      </c>
      <c r="CV266" s="238">
        <v>44.839495749999998</v>
      </c>
      <c r="CW266" s="238">
        <v>-93.547037259999996</v>
      </c>
      <c r="CX266" s="238" t="s">
        <v>359</v>
      </c>
      <c r="CY266" s="238" t="s">
        <v>2289</v>
      </c>
    </row>
    <row r="267" spans="1:103" x14ac:dyDescent="0.25">
      <c r="A267" s="238">
        <v>781257</v>
      </c>
      <c r="B267" s="238">
        <v>2</v>
      </c>
      <c r="C267" s="238">
        <v>212</v>
      </c>
      <c r="D267" s="238">
        <v>152.36600000000001</v>
      </c>
      <c r="E267" s="238">
        <v>10</v>
      </c>
      <c r="F267" s="238" t="s">
        <v>2212</v>
      </c>
      <c r="H267" s="238" t="s">
        <v>354</v>
      </c>
      <c r="I267" s="238">
        <v>25</v>
      </c>
      <c r="K267" s="238">
        <v>20500849</v>
      </c>
      <c r="L267" s="238">
        <v>200190214</v>
      </c>
      <c r="M267" s="238">
        <v>1</v>
      </c>
      <c r="N267" s="238">
        <v>19</v>
      </c>
      <c r="O267" s="238">
        <v>2020</v>
      </c>
      <c r="P267" s="238" t="s">
        <v>366</v>
      </c>
      <c r="Q267" s="238">
        <v>15</v>
      </c>
      <c r="R267" s="238" t="s">
        <v>356</v>
      </c>
      <c r="S267" s="238">
        <v>5</v>
      </c>
      <c r="T267" s="238">
        <v>0</v>
      </c>
      <c r="U267" s="238">
        <v>1</v>
      </c>
      <c r="W267" s="238">
        <v>32</v>
      </c>
      <c r="X267" s="238">
        <v>25</v>
      </c>
      <c r="Y267" s="238">
        <v>1</v>
      </c>
      <c r="Z267" s="238">
        <v>2</v>
      </c>
      <c r="AB267" s="238">
        <v>5</v>
      </c>
      <c r="AC267" s="238">
        <v>98</v>
      </c>
      <c r="AD267" s="238" t="s">
        <v>357</v>
      </c>
      <c r="AF267" s="238" t="s">
        <v>405</v>
      </c>
      <c r="AG267" s="238">
        <v>3</v>
      </c>
      <c r="AH267" s="238">
        <v>2</v>
      </c>
      <c r="AI267" s="238">
        <v>3</v>
      </c>
      <c r="AJ267" s="238">
        <v>4</v>
      </c>
      <c r="AK267" s="238">
        <v>21</v>
      </c>
      <c r="AL267" s="238">
        <v>35</v>
      </c>
      <c r="AM267" s="238" t="s">
        <v>354</v>
      </c>
      <c r="AN267" s="238">
        <v>5</v>
      </c>
      <c r="AO267" s="238">
        <v>1</v>
      </c>
      <c r="AS267" s="238">
        <v>15</v>
      </c>
      <c r="AT267" s="238">
        <v>90</v>
      </c>
      <c r="AU267" s="238">
        <v>65</v>
      </c>
      <c r="AV267" s="238">
        <v>11</v>
      </c>
      <c r="AW267" s="238">
        <v>21</v>
      </c>
      <c r="CT267" s="238">
        <v>456760.65532131097</v>
      </c>
      <c r="CU267" s="238">
        <v>4965308.5344170704</v>
      </c>
      <c r="CV267" s="238">
        <v>44.839876570000001</v>
      </c>
      <c r="CW267" s="238">
        <v>-93.547094430000001</v>
      </c>
      <c r="CX267" s="238" t="s">
        <v>359</v>
      </c>
      <c r="CY267" s="238" t="s">
        <v>2290</v>
      </c>
    </row>
    <row r="268" spans="1:103" x14ac:dyDescent="0.25">
      <c r="A268" s="238">
        <v>357838</v>
      </c>
      <c r="B268" s="238">
        <v>2</v>
      </c>
      <c r="C268" s="238">
        <v>212</v>
      </c>
      <c r="D268" s="238">
        <v>152.38200000000001</v>
      </c>
      <c r="E268" s="238">
        <v>10</v>
      </c>
      <c r="F268" s="238" t="s">
        <v>2212</v>
      </c>
      <c r="H268" s="238" t="s">
        <v>354</v>
      </c>
      <c r="I268" s="238">
        <v>25</v>
      </c>
      <c r="K268" s="238">
        <v>16020235</v>
      </c>
      <c r="M268" s="238">
        <v>6</v>
      </c>
      <c r="N268" s="238">
        <v>20</v>
      </c>
      <c r="O268" s="238">
        <v>2016</v>
      </c>
      <c r="P268" s="238" t="s">
        <v>361</v>
      </c>
      <c r="Q268" s="238">
        <v>2</v>
      </c>
      <c r="R268" s="238" t="s">
        <v>356</v>
      </c>
      <c r="S268" s="238">
        <v>5</v>
      </c>
      <c r="T268" s="238">
        <v>0</v>
      </c>
      <c r="U268" s="238">
        <v>1</v>
      </c>
      <c r="W268" s="238">
        <v>55</v>
      </c>
      <c r="X268" s="238">
        <v>2</v>
      </c>
      <c r="Y268" s="238">
        <v>4</v>
      </c>
      <c r="Z268" s="238">
        <v>1</v>
      </c>
      <c r="AB268" s="238">
        <v>1</v>
      </c>
      <c r="AC268" s="238">
        <v>98</v>
      </c>
      <c r="AD268" s="238" t="s">
        <v>357</v>
      </c>
      <c r="AF268" s="238" t="s">
        <v>405</v>
      </c>
      <c r="AG268" s="238">
        <v>3</v>
      </c>
      <c r="AH268" s="238">
        <v>2</v>
      </c>
      <c r="AI268" s="238">
        <v>5</v>
      </c>
      <c r="AJ268" s="238">
        <v>4</v>
      </c>
      <c r="AK268" s="238">
        <v>21</v>
      </c>
      <c r="AL268" s="238">
        <v>21</v>
      </c>
      <c r="AM268" s="238" t="s">
        <v>354</v>
      </c>
      <c r="AN268" s="238">
        <v>5</v>
      </c>
      <c r="AO268" s="238">
        <v>1</v>
      </c>
      <c r="AS268" s="238">
        <v>15</v>
      </c>
      <c r="AT268" s="238">
        <v>9</v>
      </c>
      <c r="AU268" s="238">
        <v>65</v>
      </c>
      <c r="AV268" s="238">
        <v>11</v>
      </c>
      <c r="AW268" s="238">
        <v>21</v>
      </c>
      <c r="CT268" s="238">
        <v>456761.57556984498</v>
      </c>
      <c r="CU268" s="238">
        <v>4965293.4811123097</v>
      </c>
      <c r="CV268" s="238">
        <v>44.839741119999999</v>
      </c>
      <c r="CW268" s="238">
        <v>-93.547081500000004</v>
      </c>
      <c r="CX268" s="238" t="s">
        <v>359</v>
      </c>
      <c r="CY268" s="238" t="s">
        <v>2291</v>
      </c>
    </row>
    <row r="269" spans="1:103" x14ac:dyDescent="0.25">
      <c r="A269" s="238">
        <v>369824</v>
      </c>
      <c r="B269" s="238">
        <v>2</v>
      </c>
      <c r="C269" s="238">
        <v>212</v>
      </c>
      <c r="D269" s="238">
        <v>152.38999999999999</v>
      </c>
      <c r="E269" s="238">
        <v>10</v>
      </c>
      <c r="F269" s="238" t="s">
        <v>2212</v>
      </c>
      <c r="H269" s="238" t="s">
        <v>354</v>
      </c>
      <c r="I269" s="238">
        <v>25</v>
      </c>
      <c r="K269" s="238">
        <v>16508594</v>
      </c>
      <c r="M269" s="238">
        <v>8</v>
      </c>
      <c r="N269" s="238">
        <v>8</v>
      </c>
      <c r="O269" s="238">
        <v>2016</v>
      </c>
      <c r="P269" s="238" t="s">
        <v>361</v>
      </c>
      <c r="Q269" s="238">
        <v>7</v>
      </c>
      <c r="R269" s="238" t="s">
        <v>369</v>
      </c>
      <c r="S269" s="238">
        <v>5</v>
      </c>
      <c r="T269" s="238">
        <v>0</v>
      </c>
      <c r="U269" s="238">
        <v>2</v>
      </c>
      <c r="V269" s="238">
        <v>12</v>
      </c>
      <c r="W269" s="238">
        <v>10</v>
      </c>
      <c r="X269" s="238">
        <v>2</v>
      </c>
      <c r="Y269" s="238">
        <v>1</v>
      </c>
      <c r="Z269" s="238">
        <v>1</v>
      </c>
      <c r="AB269" s="238">
        <v>1</v>
      </c>
      <c r="AC269" s="238">
        <v>98</v>
      </c>
      <c r="AD269" s="238" t="s">
        <v>2292</v>
      </c>
      <c r="AF269" s="238" t="s">
        <v>405</v>
      </c>
      <c r="AG269" s="238">
        <v>7</v>
      </c>
      <c r="AH269" s="238">
        <v>2</v>
      </c>
      <c r="AI269" s="238">
        <v>2</v>
      </c>
      <c r="AJ269" s="238">
        <v>3</v>
      </c>
      <c r="AK269" s="238">
        <v>34</v>
      </c>
      <c r="AL269" s="238">
        <v>23</v>
      </c>
      <c r="AM269" s="238" t="s">
        <v>363</v>
      </c>
      <c r="AN269" s="238">
        <v>5</v>
      </c>
      <c r="AO269" s="238">
        <v>1</v>
      </c>
      <c r="AS269" s="238">
        <v>15</v>
      </c>
      <c r="AT269" s="238">
        <v>9</v>
      </c>
      <c r="AU269" s="238">
        <v>65</v>
      </c>
      <c r="AV269" s="238">
        <v>11</v>
      </c>
      <c r="AW269" s="238">
        <v>21</v>
      </c>
      <c r="AX269" s="238">
        <v>2</v>
      </c>
      <c r="AY269" s="238">
        <v>2</v>
      </c>
      <c r="AZ269" s="238">
        <v>3</v>
      </c>
      <c r="BA269" s="238">
        <v>21</v>
      </c>
      <c r="BB269" s="238">
        <v>32</v>
      </c>
      <c r="BC269" s="238" t="s">
        <v>363</v>
      </c>
      <c r="BD269" s="238">
        <v>5</v>
      </c>
      <c r="BE269" s="238">
        <v>70</v>
      </c>
      <c r="BF269" s="238">
        <v>4</v>
      </c>
      <c r="BI269" s="238">
        <v>15</v>
      </c>
      <c r="BJ269" s="238">
        <v>9</v>
      </c>
      <c r="BK269" s="238">
        <v>65</v>
      </c>
      <c r="BL269" s="238">
        <v>11</v>
      </c>
      <c r="BM269" s="238">
        <v>21</v>
      </c>
      <c r="CT269" s="238">
        <v>456773.355346711</v>
      </c>
      <c r="CU269" s="238">
        <v>4965300.0677334704</v>
      </c>
      <c r="CV269" s="238">
        <v>44.839801119999997</v>
      </c>
      <c r="CW269" s="238">
        <v>-93.546933019999997</v>
      </c>
      <c r="CX269" s="238" t="s">
        <v>359</v>
      </c>
      <c r="CY269" s="238" t="s">
        <v>2293</v>
      </c>
    </row>
    <row r="270" spans="1:103" x14ac:dyDescent="0.25">
      <c r="A270" s="238">
        <v>445507</v>
      </c>
      <c r="B270" s="238">
        <v>2</v>
      </c>
      <c r="C270" s="238">
        <v>212</v>
      </c>
      <c r="D270" s="238">
        <v>152.41900000000001</v>
      </c>
      <c r="E270" s="238">
        <v>10</v>
      </c>
      <c r="F270" s="238" t="s">
        <v>2212</v>
      </c>
      <c r="H270" s="238" t="s">
        <v>354</v>
      </c>
      <c r="I270" s="238">
        <v>25</v>
      </c>
      <c r="K270" s="238">
        <v>17012379</v>
      </c>
      <c r="M270" s="238">
        <v>4</v>
      </c>
      <c r="N270" s="238">
        <v>16</v>
      </c>
      <c r="O270" s="238">
        <v>2017</v>
      </c>
      <c r="P270" s="238" t="s">
        <v>366</v>
      </c>
      <c r="Q270" s="238">
        <v>3</v>
      </c>
      <c r="R270" s="238" t="s">
        <v>356</v>
      </c>
      <c r="S270" s="238">
        <v>5</v>
      </c>
      <c r="T270" s="238">
        <v>0</v>
      </c>
      <c r="U270" s="238">
        <v>1</v>
      </c>
      <c r="W270" s="238">
        <v>55</v>
      </c>
      <c r="X270" s="238">
        <v>2</v>
      </c>
      <c r="Y270" s="238">
        <v>6</v>
      </c>
      <c r="Z270" s="238">
        <v>1</v>
      </c>
      <c r="AB270" s="238">
        <v>1</v>
      </c>
      <c r="AC270" s="238">
        <v>98</v>
      </c>
      <c r="AD270" s="238" t="s">
        <v>357</v>
      </c>
      <c r="AF270" s="238" t="s">
        <v>358</v>
      </c>
      <c r="AG270" s="238">
        <v>3</v>
      </c>
      <c r="AH270" s="238">
        <v>2</v>
      </c>
      <c r="AI270" s="238">
        <v>2</v>
      </c>
      <c r="AJ270" s="238">
        <v>4</v>
      </c>
      <c r="AK270" s="238">
        <v>21</v>
      </c>
      <c r="AL270" s="238">
        <v>23</v>
      </c>
      <c r="AM270" s="238" t="s">
        <v>354</v>
      </c>
      <c r="AN270" s="238">
        <v>10</v>
      </c>
      <c r="AO270" s="238">
        <v>99</v>
      </c>
      <c r="AS270" s="238">
        <v>15</v>
      </c>
      <c r="AT270" s="238">
        <v>9</v>
      </c>
      <c r="AU270" s="238">
        <v>65</v>
      </c>
      <c r="AV270" s="238">
        <v>11</v>
      </c>
      <c r="AW270" s="238">
        <v>21</v>
      </c>
      <c r="CT270" s="238">
        <v>456815.14014130901</v>
      </c>
      <c r="CU270" s="238">
        <v>4965339.0321685104</v>
      </c>
      <c r="CV270" s="238">
        <v>44.840154400000003</v>
      </c>
      <c r="CW270" s="238">
        <v>-93.546407669999994</v>
      </c>
      <c r="CX270" s="238" t="s">
        <v>359</v>
      </c>
      <c r="CY270" s="238" t="s">
        <v>2294</v>
      </c>
    </row>
    <row r="271" spans="1:103" x14ac:dyDescent="0.25">
      <c r="A271" s="238">
        <v>720189</v>
      </c>
      <c r="B271" s="238">
        <v>2</v>
      </c>
      <c r="C271" s="238">
        <v>212</v>
      </c>
      <c r="D271" s="238">
        <v>152.42099999999999</v>
      </c>
      <c r="E271" s="238">
        <v>10</v>
      </c>
      <c r="F271" s="238" t="s">
        <v>2212</v>
      </c>
      <c r="H271" s="238" t="s">
        <v>354</v>
      </c>
      <c r="I271" s="238">
        <v>25</v>
      </c>
      <c r="K271" s="238">
        <v>19013552</v>
      </c>
      <c r="M271" s="238">
        <v>5</v>
      </c>
      <c r="N271" s="238">
        <v>16</v>
      </c>
      <c r="O271" s="238">
        <v>2019</v>
      </c>
      <c r="P271" s="238" t="s">
        <v>384</v>
      </c>
      <c r="Q271" s="238">
        <v>7</v>
      </c>
      <c r="R271" s="238" t="s">
        <v>369</v>
      </c>
      <c r="S271" s="238">
        <v>5</v>
      </c>
      <c r="T271" s="238">
        <v>0</v>
      </c>
      <c r="U271" s="238">
        <v>2</v>
      </c>
      <c r="V271" s="238">
        <v>12</v>
      </c>
      <c r="W271" s="238">
        <v>10</v>
      </c>
      <c r="X271" s="238">
        <v>2</v>
      </c>
      <c r="Y271" s="238">
        <v>1</v>
      </c>
      <c r="Z271" s="238">
        <v>1</v>
      </c>
      <c r="AB271" s="238">
        <v>1</v>
      </c>
      <c r="AC271" s="238">
        <v>98</v>
      </c>
      <c r="AD271" s="238" t="s">
        <v>357</v>
      </c>
      <c r="AF271" s="238" t="s">
        <v>358</v>
      </c>
      <c r="AG271" s="238">
        <v>7</v>
      </c>
      <c r="AH271" s="238">
        <v>2</v>
      </c>
      <c r="AI271" s="238">
        <v>4</v>
      </c>
      <c r="AJ271" s="238">
        <v>3</v>
      </c>
      <c r="AK271" s="238">
        <v>34</v>
      </c>
      <c r="AL271" s="238">
        <v>17</v>
      </c>
      <c r="AM271" s="238" t="s">
        <v>363</v>
      </c>
      <c r="AN271" s="238">
        <v>5</v>
      </c>
      <c r="AO271" s="238">
        <v>1</v>
      </c>
      <c r="AS271" s="238">
        <v>15</v>
      </c>
      <c r="AT271" s="238">
        <v>9</v>
      </c>
      <c r="AU271" s="238">
        <v>65</v>
      </c>
      <c r="AV271" s="238">
        <v>11</v>
      </c>
      <c r="AW271" s="238">
        <v>21</v>
      </c>
      <c r="AX271" s="238">
        <v>2</v>
      </c>
      <c r="AY271" s="238">
        <v>4</v>
      </c>
      <c r="AZ271" s="238">
        <v>3</v>
      </c>
      <c r="BA271" s="238">
        <v>28</v>
      </c>
      <c r="BB271" s="238">
        <v>34</v>
      </c>
      <c r="BC271" s="238" t="s">
        <v>363</v>
      </c>
      <c r="BD271" s="238">
        <v>5</v>
      </c>
      <c r="BE271" s="238">
        <v>70</v>
      </c>
      <c r="BI271" s="238">
        <v>15</v>
      </c>
      <c r="BJ271" s="238">
        <v>9</v>
      </c>
      <c r="BK271" s="238">
        <v>65</v>
      </c>
      <c r="BL271" s="238">
        <v>11</v>
      </c>
      <c r="BM271" s="238">
        <v>21</v>
      </c>
      <c r="CT271" s="238">
        <v>456827.31099898397</v>
      </c>
      <c r="CU271" s="238">
        <v>4965333.08133181</v>
      </c>
      <c r="CV271" s="238">
        <v>44.840101570000002</v>
      </c>
      <c r="CW271" s="238">
        <v>-93.546253179999994</v>
      </c>
      <c r="CX271" s="238" t="s">
        <v>359</v>
      </c>
      <c r="CY271" s="238" t="s">
        <v>2295</v>
      </c>
    </row>
    <row r="272" spans="1:103" x14ac:dyDescent="0.25">
      <c r="A272" s="238">
        <v>11022480</v>
      </c>
      <c r="B272" s="238">
        <v>2</v>
      </c>
      <c r="C272" s="238">
        <v>212</v>
      </c>
      <c r="D272" s="238">
        <v>152.429</v>
      </c>
      <c r="E272" s="238">
        <v>10</v>
      </c>
      <c r="F272" s="238" t="s">
        <v>2212</v>
      </c>
      <c r="H272" s="238" t="s">
        <v>354</v>
      </c>
      <c r="I272" s="238">
        <v>25</v>
      </c>
      <c r="K272" s="238">
        <v>15033406</v>
      </c>
      <c r="L272" s="238">
        <v>152870040</v>
      </c>
      <c r="M272" s="238">
        <v>10</v>
      </c>
      <c r="N272" s="238">
        <v>13</v>
      </c>
      <c r="O272" s="238">
        <v>2015</v>
      </c>
      <c r="P272" s="238" t="s">
        <v>368</v>
      </c>
      <c r="Q272" s="238">
        <v>7</v>
      </c>
      <c r="R272" s="238" t="s">
        <v>369</v>
      </c>
      <c r="S272" s="238">
        <v>3</v>
      </c>
      <c r="T272" s="238">
        <v>0</v>
      </c>
      <c r="U272" s="238">
        <v>2</v>
      </c>
      <c r="V272" s="238">
        <v>1</v>
      </c>
      <c r="W272" s="238">
        <v>10</v>
      </c>
      <c r="X272" s="238">
        <v>2</v>
      </c>
      <c r="Y272" s="238">
        <v>1</v>
      </c>
      <c r="Z272" s="238">
        <v>2</v>
      </c>
      <c r="AB272" s="238">
        <v>1</v>
      </c>
      <c r="AC272" s="238">
        <v>98</v>
      </c>
      <c r="AD272" s="238" t="s">
        <v>371</v>
      </c>
      <c r="AE272" s="238" t="s">
        <v>2296</v>
      </c>
      <c r="AF272" s="238" t="s">
        <v>358</v>
      </c>
      <c r="AG272" s="238">
        <v>7</v>
      </c>
      <c r="AH272" s="238">
        <v>2</v>
      </c>
      <c r="AI272" s="238">
        <v>4</v>
      </c>
      <c r="AJ272" s="238">
        <v>3</v>
      </c>
      <c r="AK272" s="238">
        <v>21</v>
      </c>
      <c r="AL272" s="238">
        <v>46</v>
      </c>
      <c r="AM272" s="238" t="s">
        <v>354</v>
      </c>
      <c r="AN272" s="238">
        <v>5</v>
      </c>
      <c r="AO272" s="238">
        <v>1</v>
      </c>
      <c r="AS272" s="238">
        <v>1</v>
      </c>
      <c r="AT272" s="238">
        <v>98</v>
      </c>
      <c r="AU272" s="238">
        <v>65</v>
      </c>
      <c r="AV272" s="238">
        <v>11</v>
      </c>
      <c r="AW272" s="238">
        <v>21</v>
      </c>
      <c r="AX272" s="238">
        <v>2</v>
      </c>
      <c r="AY272" s="238">
        <v>2</v>
      </c>
      <c r="AZ272" s="238">
        <v>3</v>
      </c>
      <c r="BA272" s="238">
        <v>21</v>
      </c>
      <c r="BB272" s="238">
        <v>22</v>
      </c>
      <c r="BC272" s="238" t="s">
        <v>363</v>
      </c>
      <c r="BD272" s="238">
        <v>5</v>
      </c>
      <c r="BE272" s="238">
        <v>5</v>
      </c>
      <c r="BI272" s="238">
        <v>1</v>
      </c>
      <c r="BJ272" s="238">
        <v>98</v>
      </c>
      <c r="BK272" s="238">
        <v>65</v>
      </c>
      <c r="BL272" s="238">
        <v>11</v>
      </c>
      <c r="BM272" s="238">
        <v>21</v>
      </c>
      <c r="CT272" s="238">
        <v>456834</v>
      </c>
      <c r="CU272" s="238">
        <v>4965344</v>
      </c>
      <c r="CV272" s="238">
        <v>44.840204700000001</v>
      </c>
      <c r="CW272" s="238">
        <v>-93.546166400000004</v>
      </c>
      <c r="CX272" s="238" t="s">
        <v>359</v>
      </c>
      <c r="CY272" s="238" t="s">
        <v>2297</v>
      </c>
    </row>
    <row r="273" spans="1:103" x14ac:dyDescent="0.25">
      <c r="A273" s="238">
        <v>495657</v>
      </c>
      <c r="B273" s="238">
        <v>2</v>
      </c>
      <c r="C273" s="238">
        <v>212</v>
      </c>
      <c r="D273" s="238">
        <v>152.43899999999999</v>
      </c>
      <c r="E273" s="238">
        <v>10</v>
      </c>
      <c r="F273" s="238" t="s">
        <v>2212</v>
      </c>
      <c r="H273" s="238" t="s">
        <v>354</v>
      </c>
      <c r="I273" s="238">
        <v>25</v>
      </c>
      <c r="K273" s="238">
        <v>17509030</v>
      </c>
      <c r="M273" s="238">
        <v>8</v>
      </c>
      <c r="N273" s="238">
        <v>15</v>
      </c>
      <c r="O273" s="238">
        <v>2017</v>
      </c>
      <c r="P273" s="238" t="s">
        <v>368</v>
      </c>
      <c r="Q273" s="238">
        <v>1</v>
      </c>
      <c r="R273" s="238" t="s">
        <v>356</v>
      </c>
      <c r="S273" s="238">
        <v>5</v>
      </c>
      <c r="T273" s="238">
        <v>0</v>
      </c>
      <c r="U273" s="238">
        <v>2</v>
      </c>
      <c r="V273" s="238">
        <v>10</v>
      </c>
      <c r="W273" s="238">
        <v>10</v>
      </c>
      <c r="X273" s="238">
        <v>2</v>
      </c>
      <c r="Y273" s="238">
        <v>6</v>
      </c>
      <c r="Z273" s="238">
        <v>1</v>
      </c>
      <c r="AB273" s="238">
        <v>1</v>
      </c>
      <c r="AC273" s="238">
        <v>98</v>
      </c>
      <c r="AD273" s="238" t="s">
        <v>357</v>
      </c>
      <c r="AF273" s="238" t="s">
        <v>405</v>
      </c>
      <c r="AG273" s="238">
        <v>5</v>
      </c>
      <c r="AH273" s="238">
        <v>2</v>
      </c>
      <c r="AI273" s="238">
        <v>4</v>
      </c>
      <c r="AJ273" s="238">
        <v>4</v>
      </c>
      <c r="AK273" s="238">
        <v>21</v>
      </c>
      <c r="AL273" s="238">
        <v>22</v>
      </c>
      <c r="AM273" s="238" t="s">
        <v>354</v>
      </c>
      <c r="AN273" s="238">
        <v>5</v>
      </c>
      <c r="AO273" s="238">
        <v>62</v>
      </c>
      <c r="AS273" s="238">
        <v>15</v>
      </c>
      <c r="AT273" s="238">
        <v>9</v>
      </c>
      <c r="AU273" s="238">
        <v>60</v>
      </c>
      <c r="AV273" s="238">
        <v>11</v>
      </c>
      <c r="AW273" s="238">
        <v>21</v>
      </c>
      <c r="AX273" s="238">
        <v>1</v>
      </c>
      <c r="AZ273" s="238">
        <v>4</v>
      </c>
      <c r="BA273" s="238">
        <v>21</v>
      </c>
      <c r="BI273" s="238">
        <v>15</v>
      </c>
      <c r="BJ273" s="238">
        <v>9</v>
      </c>
      <c r="BK273" s="238">
        <v>60</v>
      </c>
      <c r="BL273" s="238">
        <v>11</v>
      </c>
      <c r="BM273" s="238">
        <v>21</v>
      </c>
      <c r="CT273" s="238">
        <v>456807.22208111198</v>
      </c>
      <c r="CU273" s="238">
        <v>4965376.2678858703</v>
      </c>
      <c r="CV273" s="238">
        <v>44.84048911</v>
      </c>
      <c r="CW273" s="238">
        <v>-93.546511019999997</v>
      </c>
      <c r="CX273" s="238" t="s">
        <v>359</v>
      </c>
      <c r="CY273" s="238" t="s">
        <v>2298</v>
      </c>
    </row>
    <row r="274" spans="1:103" x14ac:dyDescent="0.25">
      <c r="A274" s="238">
        <v>10931193</v>
      </c>
      <c r="B274" s="238">
        <v>2</v>
      </c>
      <c r="C274" s="238">
        <v>212</v>
      </c>
      <c r="D274" s="238">
        <v>152.44399999999999</v>
      </c>
      <c r="E274" s="238">
        <v>10</v>
      </c>
      <c r="F274" s="238" t="s">
        <v>2212</v>
      </c>
      <c r="H274" s="238" t="s">
        <v>354</v>
      </c>
      <c r="I274" s="238">
        <v>25</v>
      </c>
      <c r="K274" s="238">
        <v>14001866</v>
      </c>
      <c r="L274" s="238">
        <v>140200151</v>
      </c>
      <c r="M274" s="238">
        <v>1</v>
      </c>
      <c r="N274" s="238">
        <v>20</v>
      </c>
      <c r="O274" s="238">
        <v>2014</v>
      </c>
      <c r="P274" s="238" t="s">
        <v>361</v>
      </c>
      <c r="Q274" s="238">
        <v>18</v>
      </c>
      <c r="R274" s="238" t="s">
        <v>356</v>
      </c>
      <c r="S274" s="238">
        <v>4</v>
      </c>
      <c r="T274" s="238">
        <v>0</v>
      </c>
      <c r="U274" s="238">
        <v>2</v>
      </c>
      <c r="V274" s="238">
        <v>1</v>
      </c>
      <c r="W274" s="238">
        <v>10</v>
      </c>
      <c r="X274" s="238">
        <v>2</v>
      </c>
      <c r="Y274" s="238">
        <v>6</v>
      </c>
      <c r="Z274" s="238">
        <v>1</v>
      </c>
      <c r="AB274" s="238">
        <v>5</v>
      </c>
      <c r="AC274" s="238">
        <v>98</v>
      </c>
      <c r="AD274" s="238" t="s">
        <v>389</v>
      </c>
      <c r="AE274" s="238" t="s">
        <v>2299</v>
      </c>
      <c r="AF274" s="238" t="s">
        <v>358</v>
      </c>
      <c r="AG274" s="238">
        <v>7</v>
      </c>
      <c r="AH274" s="238">
        <v>2</v>
      </c>
      <c r="AI274" s="238">
        <v>3</v>
      </c>
      <c r="AJ274" s="238">
        <v>4</v>
      </c>
      <c r="AK274" s="238">
        <v>21</v>
      </c>
      <c r="AL274" s="238">
        <v>44</v>
      </c>
      <c r="AM274" s="238" t="s">
        <v>354</v>
      </c>
      <c r="AN274" s="238">
        <v>5</v>
      </c>
      <c r="AO274" s="238">
        <v>1</v>
      </c>
      <c r="AS274" s="238">
        <v>1</v>
      </c>
      <c r="AT274" s="238">
        <v>98</v>
      </c>
      <c r="AU274" s="238">
        <v>65</v>
      </c>
      <c r="AV274" s="238">
        <v>11</v>
      </c>
      <c r="AW274" s="238">
        <v>21</v>
      </c>
      <c r="AX274" s="238">
        <v>2</v>
      </c>
      <c r="AY274" s="238">
        <v>4</v>
      </c>
      <c r="AZ274" s="238">
        <v>4</v>
      </c>
      <c r="BA274" s="238">
        <v>21</v>
      </c>
      <c r="BB274" s="238">
        <v>52</v>
      </c>
      <c r="BC274" s="238" t="s">
        <v>354</v>
      </c>
      <c r="BD274" s="238">
        <v>5</v>
      </c>
      <c r="BE274" s="238">
        <v>1</v>
      </c>
      <c r="BI274" s="238">
        <v>1</v>
      </c>
      <c r="BJ274" s="238">
        <v>98</v>
      </c>
      <c r="BK274" s="238">
        <v>65</v>
      </c>
      <c r="BL274" s="238">
        <v>11</v>
      </c>
      <c r="BM274" s="238">
        <v>21</v>
      </c>
      <c r="CT274" s="238">
        <v>456851</v>
      </c>
      <c r="CU274" s="238">
        <v>4965362</v>
      </c>
      <c r="CV274" s="238">
        <v>44.840366500000002</v>
      </c>
      <c r="CW274" s="238">
        <v>-93.545961700000007</v>
      </c>
      <c r="CX274" s="238" t="s">
        <v>359</v>
      </c>
      <c r="CY274" s="238" t="s">
        <v>2300</v>
      </c>
    </row>
    <row r="275" spans="1:103" x14ac:dyDescent="0.25">
      <c r="A275" s="238">
        <v>11024468</v>
      </c>
      <c r="B275" s="238">
        <v>2</v>
      </c>
      <c r="C275" s="238">
        <v>212</v>
      </c>
      <c r="D275" s="238">
        <v>152.446</v>
      </c>
      <c r="E275" s="238">
        <v>10</v>
      </c>
      <c r="F275" s="238" t="s">
        <v>2212</v>
      </c>
      <c r="H275" s="238" t="s">
        <v>354</v>
      </c>
      <c r="I275" s="238">
        <v>25</v>
      </c>
      <c r="K275" s="238">
        <v>15041896</v>
      </c>
      <c r="L275" s="238">
        <v>153630126</v>
      </c>
      <c r="M275" s="238">
        <v>12</v>
      </c>
      <c r="N275" s="238">
        <v>29</v>
      </c>
      <c r="O275" s="238">
        <v>2015</v>
      </c>
      <c r="P275" s="238" t="s">
        <v>368</v>
      </c>
      <c r="Q275" s="238">
        <v>6</v>
      </c>
      <c r="R275" s="238" t="s">
        <v>369</v>
      </c>
      <c r="S275" s="238">
        <v>5</v>
      </c>
      <c r="T275" s="238">
        <v>0</v>
      </c>
      <c r="U275" s="238">
        <v>2</v>
      </c>
      <c r="V275" s="238">
        <v>5</v>
      </c>
      <c r="W275" s="238">
        <v>10</v>
      </c>
      <c r="X275" s="238">
        <v>2</v>
      </c>
      <c r="Y275" s="238">
        <v>6</v>
      </c>
      <c r="Z275" s="238">
        <v>4</v>
      </c>
      <c r="AB275" s="238">
        <v>5</v>
      </c>
      <c r="AC275" s="238">
        <v>98</v>
      </c>
      <c r="AD275" s="238" t="s">
        <v>2301</v>
      </c>
      <c r="AE275" s="238" t="s">
        <v>2244</v>
      </c>
      <c r="AF275" s="238" t="s">
        <v>358</v>
      </c>
      <c r="AG275" s="238">
        <v>10</v>
      </c>
      <c r="AH275" s="238">
        <v>2</v>
      </c>
      <c r="AI275" s="238">
        <v>1</v>
      </c>
      <c r="AJ275" s="238">
        <v>3</v>
      </c>
      <c r="AK275" s="238">
        <v>21</v>
      </c>
      <c r="AL275" s="238">
        <v>47</v>
      </c>
      <c r="AM275" s="238" t="s">
        <v>354</v>
      </c>
      <c r="AN275" s="238">
        <v>5</v>
      </c>
      <c r="AS275" s="238">
        <v>3</v>
      </c>
      <c r="AT275" s="238">
        <v>98</v>
      </c>
      <c r="AU275" s="238">
        <v>65</v>
      </c>
      <c r="AV275" s="238">
        <v>11</v>
      </c>
      <c r="AW275" s="238">
        <v>21</v>
      </c>
      <c r="AX275" s="238">
        <v>2</v>
      </c>
      <c r="AY275" s="238">
        <v>4</v>
      </c>
      <c r="AZ275" s="238">
        <v>3</v>
      </c>
      <c r="BA275" s="238">
        <v>21</v>
      </c>
      <c r="BB275" s="238">
        <v>30</v>
      </c>
      <c r="BC275" s="238" t="s">
        <v>354</v>
      </c>
      <c r="BD275" s="238">
        <v>5</v>
      </c>
      <c r="BE275" s="238">
        <v>1</v>
      </c>
      <c r="BI275" s="238">
        <v>3</v>
      </c>
      <c r="BJ275" s="238">
        <v>98</v>
      </c>
      <c r="BK275" s="238">
        <v>65</v>
      </c>
      <c r="BL275" s="238">
        <v>11</v>
      </c>
      <c r="BM275" s="238">
        <v>21</v>
      </c>
      <c r="CT275" s="238">
        <v>456852</v>
      </c>
      <c r="CU275" s="238">
        <v>4965364</v>
      </c>
      <c r="CV275" s="238">
        <v>44.840385599999998</v>
      </c>
      <c r="CW275" s="238">
        <v>-93.545937699999996</v>
      </c>
      <c r="CX275" s="238" t="s">
        <v>359</v>
      </c>
      <c r="CY275" s="238" t="s">
        <v>2302</v>
      </c>
    </row>
    <row r="276" spans="1:103" x14ac:dyDescent="0.25">
      <c r="A276" s="238">
        <v>10935956</v>
      </c>
      <c r="B276" s="238">
        <v>2</v>
      </c>
      <c r="C276" s="238">
        <v>212</v>
      </c>
      <c r="D276" s="238">
        <v>152.46700000000001</v>
      </c>
      <c r="E276" s="238">
        <v>10</v>
      </c>
      <c r="F276" s="238" t="s">
        <v>2212</v>
      </c>
      <c r="H276" s="238" t="s">
        <v>354</v>
      </c>
      <c r="I276" s="238">
        <v>25</v>
      </c>
      <c r="K276" s="238">
        <v>14506612</v>
      </c>
      <c r="L276" s="238">
        <v>141810192</v>
      </c>
      <c r="M276" s="238">
        <v>6</v>
      </c>
      <c r="N276" s="238">
        <v>19</v>
      </c>
      <c r="O276" s="238">
        <v>2014</v>
      </c>
      <c r="P276" s="238" t="s">
        <v>384</v>
      </c>
      <c r="Q276" s="238">
        <v>5</v>
      </c>
      <c r="R276" s="238" t="s">
        <v>369</v>
      </c>
      <c r="S276" s="238">
        <v>4</v>
      </c>
      <c r="T276" s="238">
        <v>0</v>
      </c>
      <c r="U276" s="238">
        <v>1</v>
      </c>
      <c r="V276" s="238">
        <v>90</v>
      </c>
      <c r="W276" s="238">
        <v>16</v>
      </c>
      <c r="X276" s="238">
        <v>2</v>
      </c>
      <c r="Y276" s="238">
        <v>2</v>
      </c>
      <c r="Z276" s="238">
        <v>3</v>
      </c>
      <c r="AB276" s="238">
        <v>2</v>
      </c>
      <c r="AC276" s="238">
        <v>98</v>
      </c>
      <c r="AD276" s="238" t="s">
        <v>376</v>
      </c>
      <c r="AE276" s="238" t="s">
        <v>2303</v>
      </c>
      <c r="AF276" s="238" t="s">
        <v>358</v>
      </c>
      <c r="AG276" s="238">
        <v>4</v>
      </c>
      <c r="AH276" s="238">
        <v>2</v>
      </c>
      <c r="AI276" s="238">
        <v>4</v>
      </c>
      <c r="AJ276" s="238">
        <v>3</v>
      </c>
      <c r="AK276" s="238">
        <v>21</v>
      </c>
      <c r="AL276" s="238">
        <v>21</v>
      </c>
      <c r="AM276" s="238" t="s">
        <v>363</v>
      </c>
      <c r="AN276" s="238">
        <v>5</v>
      </c>
      <c r="AO276" s="238">
        <v>1</v>
      </c>
      <c r="AS276" s="238">
        <v>1</v>
      </c>
      <c r="AT276" s="238">
        <v>98</v>
      </c>
      <c r="AU276" s="238">
        <v>65</v>
      </c>
      <c r="AV276" s="238">
        <v>11</v>
      </c>
      <c r="AW276" s="238">
        <v>21</v>
      </c>
      <c r="CT276" s="238">
        <v>456876</v>
      </c>
      <c r="CU276" s="238">
        <v>4965390</v>
      </c>
      <c r="CV276" s="238">
        <v>44.840618399999997</v>
      </c>
      <c r="CW276" s="238">
        <v>-93.545643200000001</v>
      </c>
      <c r="CX276" s="238" t="s">
        <v>359</v>
      </c>
      <c r="CY276" s="238" t="s">
        <v>2304</v>
      </c>
    </row>
    <row r="277" spans="1:103" x14ac:dyDescent="0.25">
      <c r="A277" s="238">
        <v>597258</v>
      </c>
      <c r="B277" s="238">
        <v>2</v>
      </c>
      <c r="C277" s="238">
        <v>212</v>
      </c>
      <c r="D277" s="238">
        <v>152.47300000000001</v>
      </c>
      <c r="E277" s="238">
        <v>10</v>
      </c>
      <c r="F277" s="238" t="s">
        <v>2212</v>
      </c>
      <c r="H277" s="238" t="s">
        <v>354</v>
      </c>
      <c r="I277" s="238">
        <v>25</v>
      </c>
      <c r="K277" s="238">
        <v>18014752</v>
      </c>
      <c r="M277" s="238">
        <v>5</v>
      </c>
      <c r="N277" s="238">
        <v>15</v>
      </c>
      <c r="O277" s="238">
        <v>2018</v>
      </c>
      <c r="P277" s="238" t="s">
        <v>368</v>
      </c>
      <c r="Q277" s="238">
        <v>7</v>
      </c>
      <c r="S277" s="238">
        <v>5</v>
      </c>
      <c r="T277" s="238">
        <v>0</v>
      </c>
      <c r="U277" s="238">
        <v>2</v>
      </c>
      <c r="V277" s="238">
        <v>10</v>
      </c>
      <c r="W277" s="238">
        <v>10</v>
      </c>
      <c r="X277" s="238">
        <v>2</v>
      </c>
      <c r="Y277" s="238">
        <v>2</v>
      </c>
      <c r="Z277" s="238">
        <v>1</v>
      </c>
      <c r="AB277" s="238">
        <v>1</v>
      </c>
      <c r="AC277" s="238">
        <v>98</v>
      </c>
      <c r="AD277" s="238" t="s">
        <v>357</v>
      </c>
      <c r="AF277" s="238" t="s">
        <v>358</v>
      </c>
      <c r="AG277" s="238">
        <v>5</v>
      </c>
      <c r="AH277" s="238">
        <v>2</v>
      </c>
      <c r="AI277" s="238">
        <v>2</v>
      </c>
      <c r="AJ277" s="238">
        <v>3</v>
      </c>
      <c r="AK277" s="238">
        <v>21</v>
      </c>
      <c r="AL277" s="238">
        <v>27</v>
      </c>
      <c r="AM277" s="238" t="s">
        <v>363</v>
      </c>
      <c r="AN277" s="238">
        <v>5</v>
      </c>
      <c r="AO277" s="238">
        <v>1</v>
      </c>
      <c r="AS277" s="238">
        <v>14</v>
      </c>
      <c r="AT277" s="238">
        <v>98</v>
      </c>
      <c r="AU277" s="238">
        <v>65</v>
      </c>
      <c r="AV277" s="238">
        <v>11</v>
      </c>
      <c r="AW277" s="238">
        <v>21</v>
      </c>
      <c r="AX277" s="238">
        <v>2</v>
      </c>
      <c r="AY277" s="238">
        <v>4</v>
      </c>
      <c r="AZ277" s="238">
        <v>3</v>
      </c>
      <c r="BA277" s="238">
        <v>28</v>
      </c>
      <c r="BB277" s="238">
        <v>19</v>
      </c>
      <c r="BC277" s="238" t="s">
        <v>363</v>
      </c>
      <c r="BD277" s="238">
        <v>5</v>
      </c>
      <c r="BE277" s="238">
        <v>10</v>
      </c>
      <c r="BI277" s="238">
        <v>14</v>
      </c>
      <c r="BJ277" s="238">
        <v>98</v>
      </c>
      <c r="BK277" s="238">
        <v>65</v>
      </c>
      <c r="BL277" s="238">
        <v>11</v>
      </c>
      <c r="BM277" s="238">
        <v>21</v>
      </c>
      <c r="CT277" s="238">
        <v>456882.74131817801</v>
      </c>
      <c r="CU277" s="238">
        <v>4965396.5895181298</v>
      </c>
      <c r="CV277" s="238">
        <v>44.840676610000003</v>
      </c>
      <c r="CW277" s="238">
        <v>-93.545557259999995</v>
      </c>
      <c r="CX277" s="238" t="s">
        <v>359</v>
      </c>
      <c r="CY277" s="238" t="s">
        <v>2305</v>
      </c>
    </row>
    <row r="278" spans="1:103" x14ac:dyDescent="0.25">
      <c r="A278" s="238">
        <v>10782787</v>
      </c>
      <c r="B278" s="238">
        <v>2</v>
      </c>
      <c r="C278" s="238">
        <v>212</v>
      </c>
      <c r="D278" s="238">
        <v>152.476</v>
      </c>
      <c r="E278" s="238">
        <v>10</v>
      </c>
      <c r="F278" s="238" t="s">
        <v>2212</v>
      </c>
      <c r="H278" s="238" t="s">
        <v>354</v>
      </c>
      <c r="I278" s="238">
        <v>25</v>
      </c>
      <c r="K278" s="238">
        <v>12038430</v>
      </c>
      <c r="L278" s="238">
        <v>123650080</v>
      </c>
      <c r="M278" s="238">
        <v>12</v>
      </c>
      <c r="N278" s="238">
        <v>30</v>
      </c>
      <c r="O278" s="238">
        <v>2012</v>
      </c>
      <c r="P278" s="238" t="s">
        <v>366</v>
      </c>
      <c r="Q278" s="238">
        <v>14</v>
      </c>
      <c r="R278" s="238" t="s">
        <v>369</v>
      </c>
      <c r="S278" s="238">
        <v>5</v>
      </c>
      <c r="T278" s="238">
        <v>0</v>
      </c>
      <c r="U278" s="238">
        <v>1</v>
      </c>
      <c r="V278" s="238">
        <v>10</v>
      </c>
      <c r="W278" s="238">
        <v>54</v>
      </c>
      <c r="X278" s="238">
        <v>10</v>
      </c>
      <c r="Y278" s="238">
        <v>1</v>
      </c>
      <c r="Z278" s="238">
        <v>1</v>
      </c>
      <c r="AB278" s="238">
        <v>1</v>
      </c>
      <c r="AC278" s="238">
        <v>98</v>
      </c>
      <c r="AD278" s="238">
        <v>212</v>
      </c>
      <c r="AE278" s="238" t="s">
        <v>2306</v>
      </c>
      <c r="AF278" s="238" t="s">
        <v>358</v>
      </c>
      <c r="AG278" s="238">
        <v>3</v>
      </c>
      <c r="AH278" s="238">
        <v>2</v>
      </c>
      <c r="AI278" s="238">
        <v>4</v>
      </c>
      <c r="AJ278" s="238">
        <v>3</v>
      </c>
      <c r="AK278" s="238">
        <v>21</v>
      </c>
      <c r="AL278" s="238">
        <v>28</v>
      </c>
      <c r="AM278" s="238" t="s">
        <v>363</v>
      </c>
      <c r="AN278" s="238">
        <v>9</v>
      </c>
      <c r="AO278" s="238">
        <v>21</v>
      </c>
      <c r="AS278" s="238">
        <v>1</v>
      </c>
      <c r="AT278" s="238">
        <v>98</v>
      </c>
      <c r="AU278" s="238">
        <v>65</v>
      </c>
      <c r="AV278" s="238">
        <v>11</v>
      </c>
      <c r="AW278" s="238">
        <v>21</v>
      </c>
      <c r="CT278" s="238">
        <v>456887</v>
      </c>
      <c r="CU278" s="238">
        <v>4965400</v>
      </c>
      <c r="CV278" s="238">
        <v>44.840707899999998</v>
      </c>
      <c r="CW278" s="238">
        <v>-93.545508900000002</v>
      </c>
      <c r="CX278" s="238" t="s">
        <v>359</v>
      </c>
      <c r="CY278" s="238" t="s">
        <v>2307</v>
      </c>
    </row>
    <row r="279" spans="1:103" x14ac:dyDescent="0.25">
      <c r="A279" s="238">
        <v>10855451</v>
      </c>
      <c r="B279" s="238">
        <v>2</v>
      </c>
      <c r="C279" s="238">
        <v>212</v>
      </c>
      <c r="D279" s="238">
        <v>152.489</v>
      </c>
      <c r="E279" s="238">
        <v>10</v>
      </c>
      <c r="F279" s="238" t="s">
        <v>2212</v>
      </c>
      <c r="H279" s="238" t="s">
        <v>354</v>
      </c>
      <c r="I279" s="238">
        <v>25</v>
      </c>
      <c r="K279" s="238">
        <v>13034987</v>
      </c>
      <c r="L279" s="238">
        <v>133250151</v>
      </c>
      <c r="M279" s="238">
        <v>11</v>
      </c>
      <c r="N279" s="238">
        <v>21</v>
      </c>
      <c r="O279" s="238">
        <v>2013</v>
      </c>
      <c r="P279" s="238" t="s">
        <v>384</v>
      </c>
      <c r="Q279" s="238">
        <v>15</v>
      </c>
      <c r="R279" s="238" t="s">
        <v>356</v>
      </c>
      <c r="S279" s="238">
        <v>5</v>
      </c>
      <c r="T279" s="238">
        <v>0</v>
      </c>
      <c r="U279" s="238">
        <v>1</v>
      </c>
      <c r="V279" s="238">
        <v>4</v>
      </c>
      <c r="W279" s="238">
        <v>54</v>
      </c>
      <c r="X279" s="238">
        <v>2</v>
      </c>
      <c r="Y279" s="238">
        <v>1</v>
      </c>
      <c r="Z279" s="238">
        <v>4</v>
      </c>
      <c r="AB279" s="238">
        <v>90</v>
      </c>
      <c r="AC279" s="238">
        <v>98</v>
      </c>
      <c r="AD279" s="238" t="s">
        <v>1627</v>
      </c>
      <c r="AE279" s="238" t="s">
        <v>2244</v>
      </c>
      <c r="AF279" s="238" t="s">
        <v>358</v>
      </c>
      <c r="AG279" s="238">
        <v>3</v>
      </c>
      <c r="AH279" s="238">
        <v>2</v>
      </c>
      <c r="AI279" s="238">
        <v>3</v>
      </c>
      <c r="AJ279" s="238">
        <v>4</v>
      </c>
      <c r="AK279" s="238">
        <v>21</v>
      </c>
      <c r="AL279" s="238">
        <v>18</v>
      </c>
      <c r="AM279" s="238" t="s">
        <v>363</v>
      </c>
      <c r="AN279" s="238">
        <v>5</v>
      </c>
      <c r="AO279" s="238">
        <v>16</v>
      </c>
      <c r="AS279" s="238">
        <v>1</v>
      </c>
      <c r="AT279" s="238">
        <v>98</v>
      </c>
      <c r="AU279" s="238">
        <v>65</v>
      </c>
      <c r="AV279" s="238">
        <v>11</v>
      </c>
      <c r="AW279" s="238">
        <v>21</v>
      </c>
      <c r="CT279" s="238">
        <v>456902</v>
      </c>
      <c r="CU279" s="238">
        <v>4965414</v>
      </c>
      <c r="CV279" s="238">
        <v>44.840838099999999</v>
      </c>
      <c r="CW279" s="238">
        <v>-93.545313500000006</v>
      </c>
      <c r="CX279" s="238" t="s">
        <v>359</v>
      </c>
      <c r="CY279" s="238" t="s">
        <v>2308</v>
      </c>
    </row>
    <row r="280" spans="1:103" x14ac:dyDescent="0.25">
      <c r="A280" s="238">
        <v>10856787</v>
      </c>
      <c r="B280" s="238">
        <v>2</v>
      </c>
      <c r="C280" s="238">
        <v>212</v>
      </c>
      <c r="D280" s="238">
        <v>152.511</v>
      </c>
      <c r="E280" s="238">
        <v>10</v>
      </c>
      <c r="F280" s="238" t="s">
        <v>2212</v>
      </c>
      <c r="H280" s="238" t="s">
        <v>354</v>
      </c>
      <c r="I280" s="238">
        <v>25</v>
      </c>
      <c r="K280" s="238">
        <v>13039183</v>
      </c>
      <c r="L280" s="238">
        <v>140010025</v>
      </c>
      <c r="M280" s="238">
        <v>12</v>
      </c>
      <c r="N280" s="238">
        <v>30</v>
      </c>
      <c r="O280" s="238">
        <v>2013</v>
      </c>
      <c r="P280" s="238" t="s">
        <v>361</v>
      </c>
      <c r="Q280" s="238">
        <v>18</v>
      </c>
      <c r="S280" s="238">
        <v>5</v>
      </c>
      <c r="T280" s="238">
        <v>0</v>
      </c>
      <c r="U280" s="238">
        <v>1</v>
      </c>
      <c r="V280" s="238">
        <v>7</v>
      </c>
      <c r="W280" s="238">
        <v>45</v>
      </c>
      <c r="X280" s="238">
        <v>2</v>
      </c>
      <c r="Y280" s="238">
        <v>4</v>
      </c>
      <c r="Z280" s="238">
        <v>1</v>
      </c>
      <c r="AA280" s="238">
        <v>90</v>
      </c>
      <c r="AB280" s="238">
        <v>5</v>
      </c>
      <c r="AC280" s="238">
        <v>98</v>
      </c>
      <c r="AD280" s="238" t="s">
        <v>374</v>
      </c>
      <c r="AE280" s="238" t="s">
        <v>2309</v>
      </c>
      <c r="AF280" s="238" t="s">
        <v>358</v>
      </c>
      <c r="AG280" s="238">
        <v>3</v>
      </c>
      <c r="AH280" s="238">
        <v>2</v>
      </c>
      <c r="AI280" s="238">
        <v>4</v>
      </c>
      <c r="AJ280" s="238">
        <v>4</v>
      </c>
      <c r="AK280" s="238">
        <v>21</v>
      </c>
      <c r="AL280" s="238">
        <v>19</v>
      </c>
      <c r="AM280" s="238" t="s">
        <v>363</v>
      </c>
      <c r="AN280" s="238">
        <v>5</v>
      </c>
      <c r="AS280" s="238">
        <v>2</v>
      </c>
      <c r="AT280" s="238">
        <v>98</v>
      </c>
      <c r="AU280" s="238">
        <v>65</v>
      </c>
      <c r="AV280" s="238">
        <v>11</v>
      </c>
      <c r="AW280" s="238">
        <v>21</v>
      </c>
      <c r="CT280" s="238">
        <v>456928</v>
      </c>
      <c r="CU280" s="238">
        <v>4965439</v>
      </c>
      <c r="CV280" s="238">
        <v>44.841057999999997</v>
      </c>
      <c r="CW280" s="238">
        <v>-93.544991600000003</v>
      </c>
      <c r="CX280" s="238" t="s">
        <v>359</v>
      </c>
      <c r="CY280" s="238" t="s">
        <v>2310</v>
      </c>
    </row>
    <row r="281" spans="1:103" x14ac:dyDescent="0.25">
      <c r="A281" s="238">
        <v>694769</v>
      </c>
      <c r="B281" s="238">
        <v>2</v>
      </c>
      <c r="C281" s="238">
        <v>212</v>
      </c>
      <c r="D281" s="238">
        <v>152.52699999999999</v>
      </c>
      <c r="E281" s="238">
        <v>10</v>
      </c>
      <c r="F281" s="238" t="s">
        <v>2212</v>
      </c>
      <c r="H281" s="238" t="s">
        <v>354</v>
      </c>
      <c r="I281" s="238">
        <v>25</v>
      </c>
      <c r="K281" s="238">
        <v>19502236</v>
      </c>
      <c r="M281" s="238">
        <v>2</v>
      </c>
      <c r="N281" s="238">
        <v>8</v>
      </c>
      <c r="O281" s="238">
        <v>2019</v>
      </c>
      <c r="P281" s="238" t="s">
        <v>362</v>
      </c>
      <c r="Q281" s="238">
        <v>11</v>
      </c>
      <c r="R281" s="238" t="s">
        <v>369</v>
      </c>
      <c r="S281" s="238">
        <v>5</v>
      </c>
      <c r="T281" s="238">
        <v>0</v>
      </c>
      <c r="U281" s="238">
        <v>2</v>
      </c>
      <c r="V281" s="238">
        <v>15</v>
      </c>
      <c r="W281" s="238">
        <v>10</v>
      </c>
      <c r="X281" s="238">
        <v>2</v>
      </c>
      <c r="Y281" s="238">
        <v>1</v>
      </c>
      <c r="Z281" s="238">
        <v>1</v>
      </c>
      <c r="AB281" s="238">
        <v>5</v>
      </c>
      <c r="AC281" s="238">
        <v>98</v>
      </c>
      <c r="AD281" s="238" t="s">
        <v>357</v>
      </c>
      <c r="AF281" s="238" t="s">
        <v>405</v>
      </c>
      <c r="AG281" s="238">
        <v>90</v>
      </c>
      <c r="AH281" s="238">
        <v>2</v>
      </c>
      <c r="AI281" s="238">
        <v>2</v>
      </c>
      <c r="AJ281" s="238">
        <v>4</v>
      </c>
      <c r="AK281" s="238">
        <v>27</v>
      </c>
      <c r="AL281" s="238">
        <v>57</v>
      </c>
      <c r="AM281" s="238" t="s">
        <v>354</v>
      </c>
      <c r="AN281" s="238">
        <v>5</v>
      </c>
      <c r="AO281" s="238">
        <v>1</v>
      </c>
      <c r="AS281" s="238">
        <v>15</v>
      </c>
      <c r="AT281" s="238">
        <v>9</v>
      </c>
      <c r="AU281" s="238">
        <v>65</v>
      </c>
      <c r="AV281" s="238">
        <v>11</v>
      </c>
      <c r="AW281" s="238">
        <v>21</v>
      </c>
      <c r="AX281" s="238">
        <v>2</v>
      </c>
      <c r="AY281" s="238">
        <v>49</v>
      </c>
      <c r="AZ281" s="238">
        <v>4</v>
      </c>
      <c r="BA281" s="238">
        <v>27</v>
      </c>
      <c r="BB281" s="238">
        <v>32</v>
      </c>
      <c r="BC281" s="238" t="s">
        <v>354</v>
      </c>
      <c r="BD281" s="238">
        <v>5</v>
      </c>
      <c r="BE281" s="238">
        <v>71</v>
      </c>
      <c r="BI281" s="238">
        <v>15</v>
      </c>
      <c r="BJ281" s="238">
        <v>9</v>
      </c>
      <c r="BK281" s="238">
        <v>65</v>
      </c>
      <c r="BL281" s="238">
        <v>11</v>
      </c>
      <c r="BM281" s="238">
        <v>21</v>
      </c>
      <c r="CT281" s="238">
        <v>456942.68901871197</v>
      </c>
      <c r="CU281" s="238">
        <v>4965494.8014562698</v>
      </c>
      <c r="CV281" s="238">
        <v>44.841564310000003</v>
      </c>
      <c r="CW281" s="238">
        <v>-93.544807109999994</v>
      </c>
      <c r="CX281" s="238" t="s">
        <v>359</v>
      </c>
      <c r="CY281" s="238" t="s">
        <v>2311</v>
      </c>
    </row>
    <row r="282" spans="1:103" x14ac:dyDescent="0.25">
      <c r="A282" s="238">
        <v>10849416</v>
      </c>
      <c r="B282" s="238">
        <v>2</v>
      </c>
      <c r="C282" s="238">
        <v>212</v>
      </c>
      <c r="D282" s="238">
        <v>152.53299999999999</v>
      </c>
      <c r="E282" s="238">
        <v>10</v>
      </c>
      <c r="F282" s="238" t="s">
        <v>2212</v>
      </c>
      <c r="H282" s="238" t="s">
        <v>354</v>
      </c>
      <c r="I282" s="238">
        <v>25</v>
      </c>
      <c r="K282" s="238">
        <v>13001806</v>
      </c>
      <c r="L282" s="238">
        <v>130500128</v>
      </c>
      <c r="M282" s="238">
        <v>1</v>
      </c>
      <c r="N282" s="238">
        <v>19</v>
      </c>
      <c r="O282" s="238">
        <v>2013</v>
      </c>
      <c r="P282" s="238" t="s">
        <v>364</v>
      </c>
      <c r="Q282" s="238">
        <v>16</v>
      </c>
      <c r="S282" s="238">
        <v>5</v>
      </c>
      <c r="T282" s="238">
        <v>0</v>
      </c>
      <c r="U282" s="238">
        <v>1</v>
      </c>
      <c r="V282" s="238">
        <v>90</v>
      </c>
      <c r="W282" s="238">
        <v>25</v>
      </c>
      <c r="X282" s="238">
        <v>2</v>
      </c>
      <c r="Y282" s="238">
        <v>1</v>
      </c>
      <c r="Z282" s="238">
        <v>1</v>
      </c>
      <c r="AA282" s="238">
        <v>1</v>
      </c>
      <c r="AB282" s="238">
        <v>1</v>
      </c>
      <c r="AC282" s="238">
        <v>98</v>
      </c>
      <c r="AF282" s="238" t="s">
        <v>358</v>
      </c>
      <c r="AG282" s="238">
        <v>4</v>
      </c>
      <c r="AH282" s="238">
        <v>2</v>
      </c>
      <c r="AI282" s="238">
        <v>2</v>
      </c>
      <c r="AJ282" s="238">
        <v>4</v>
      </c>
      <c r="AK282" s="238">
        <v>21</v>
      </c>
      <c r="AL282" s="238">
        <v>25</v>
      </c>
      <c r="AM282" s="238" t="s">
        <v>363</v>
      </c>
      <c r="AN282" s="238">
        <v>99</v>
      </c>
      <c r="AO282" s="238">
        <v>1</v>
      </c>
      <c r="AP282" s="238">
        <v>1</v>
      </c>
      <c r="AS282" s="238">
        <v>3</v>
      </c>
      <c r="AT282" s="238">
        <v>98</v>
      </c>
      <c r="AU282" s="238">
        <v>65</v>
      </c>
      <c r="AV282" s="238">
        <v>11</v>
      </c>
      <c r="AW282" s="238">
        <v>21</v>
      </c>
      <c r="CT282" s="238">
        <v>456953</v>
      </c>
      <c r="CU282" s="238">
        <v>4965463</v>
      </c>
      <c r="CV282" s="238">
        <v>44.841281600000002</v>
      </c>
      <c r="CW282" s="238">
        <v>-93.544679299999999</v>
      </c>
      <c r="CX282" s="238" t="s">
        <v>359</v>
      </c>
    </row>
    <row r="283" spans="1:103" x14ac:dyDescent="0.25">
      <c r="A283" s="238">
        <v>692557</v>
      </c>
      <c r="B283" s="238">
        <v>2</v>
      </c>
      <c r="C283" s="238">
        <v>212</v>
      </c>
      <c r="D283" s="238">
        <v>152.578</v>
      </c>
      <c r="E283" s="238">
        <v>10</v>
      </c>
      <c r="F283" s="238" t="s">
        <v>2212</v>
      </c>
      <c r="H283" s="238" t="s">
        <v>354</v>
      </c>
      <c r="I283" s="238">
        <v>25</v>
      </c>
      <c r="K283" s="238">
        <v>19502202</v>
      </c>
      <c r="M283" s="238">
        <v>2</v>
      </c>
      <c r="N283" s="238">
        <v>8</v>
      </c>
      <c r="O283" s="238">
        <v>2019</v>
      </c>
      <c r="P283" s="238" t="s">
        <v>362</v>
      </c>
      <c r="Q283" s="238">
        <v>8</v>
      </c>
      <c r="R283" s="238" t="s">
        <v>356</v>
      </c>
      <c r="S283" s="238">
        <v>5</v>
      </c>
      <c r="T283" s="238">
        <v>0</v>
      </c>
      <c r="U283" s="238">
        <v>7</v>
      </c>
      <c r="V283" s="238">
        <v>12</v>
      </c>
      <c r="W283" s="238">
        <v>10</v>
      </c>
      <c r="X283" s="238">
        <v>2</v>
      </c>
      <c r="Y283" s="238">
        <v>1</v>
      </c>
      <c r="Z283" s="238">
        <v>3</v>
      </c>
      <c r="AB283" s="238">
        <v>5</v>
      </c>
      <c r="AC283" s="238">
        <v>98</v>
      </c>
      <c r="AD283" s="238" t="s">
        <v>357</v>
      </c>
      <c r="AF283" s="238" t="s">
        <v>405</v>
      </c>
      <c r="AG283" s="238">
        <v>7</v>
      </c>
      <c r="AH283" s="238">
        <v>2</v>
      </c>
      <c r="AI283" s="238">
        <v>2</v>
      </c>
      <c r="AJ283" s="238">
        <v>4</v>
      </c>
      <c r="AK283" s="238">
        <v>26</v>
      </c>
      <c r="AL283" s="238">
        <v>47</v>
      </c>
      <c r="AM283" s="238" t="s">
        <v>363</v>
      </c>
      <c r="AN283" s="238">
        <v>5</v>
      </c>
      <c r="AO283" s="238">
        <v>1</v>
      </c>
      <c r="AS283" s="238">
        <v>15</v>
      </c>
      <c r="AT283" s="238">
        <v>9</v>
      </c>
      <c r="AU283" s="238">
        <v>65</v>
      </c>
      <c r="AV283" s="238">
        <v>11</v>
      </c>
      <c r="AW283" s="238">
        <v>21</v>
      </c>
      <c r="AX283" s="238">
        <v>2</v>
      </c>
      <c r="AY283" s="238">
        <v>2</v>
      </c>
      <c r="AZ283" s="238">
        <v>4</v>
      </c>
      <c r="BA283" s="238">
        <v>26</v>
      </c>
      <c r="BB283" s="238">
        <v>16</v>
      </c>
      <c r="BC283" s="238" t="s">
        <v>354</v>
      </c>
      <c r="BD283" s="238">
        <v>5</v>
      </c>
      <c r="BE283" s="238">
        <v>90</v>
      </c>
      <c r="BI283" s="238">
        <v>15</v>
      </c>
      <c r="BJ283" s="238">
        <v>9</v>
      </c>
      <c r="BK283" s="238">
        <v>65</v>
      </c>
      <c r="BL283" s="238">
        <v>11</v>
      </c>
      <c r="BM283" s="238">
        <v>21</v>
      </c>
      <c r="BN283" s="238">
        <v>2</v>
      </c>
      <c r="BO283" s="238">
        <v>4</v>
      </c>
      <c r="BP283" s="238">
        <v>4</v>
      </c>
      <c r="BQ283" s="238">
        <v>34</v>
      </c>
      <c r="BR283" s="238">
        <v>29</v>
      </c>
      <c r="BS283" s="238" t="s">
        <v>354</v>
      </c>
      <c r="BT283" s="238">
        <v>5</v>
      </c>
      <c r="BU283" s="238">
        <v>1</v>
      </c>
      <c r="BY283" s="238">
        <v>15</v>
      </c>
      <c r="BZ283" s="238">
        <v>9</v>
      </c>
      <c r="CA283" s="238">
        <v>65</v>
      </c>
      <c r="CB283" s="238">
        <v>11</v>
      </c>
      <c r="CC283" s="238">
        <v>21</v>
      </c>
      <c r="CD283" s="238">
        <v>2</v>
      </c>
      <c r="CE283" s="238">
        <v>2</v>
      </c>
      <c r="CF283" s="238">
        <v>4</v>
      </c>
      <c r="CG283" s="238">
        <v>26</v>
      </c>
      <c r="CH283" s="238">
        <v>27</v>
      </c>
      <c r="CI283" s="238" t="s">
        <v>354</v>
      </c>
      <c r="CJ283" s="238">
        <v>5</v>
      </c>
      <c r="CK283" s="238">
        <v>90</v>
      </c>
      <c r="CO283" s="238">
        <v>15</v>
      </c>
      <c r="CP283" s="238">
        <v>9</v>
      </c>
      <c r="CQ283" s="238">
        <v>65</v>
      </c>
      <c r="CR283" s="238">
        <v>11</v>
      </c>
      <c r="CS283" s="238">
        <v>21</v>
      </c>
      <c r="CT283" s="238">
        <v>457004.07247481198</v>
      </c>
      <c r="CU283" s="238">
        <v>4965549.8348996704</v>
      </c>
      <c r="CV283" s="238">
        <v>44.842063410000002</v>
      </c>
      <c r="CW283" s="238">
        <v>-93.544035120000004</v>
      </c>
      <c r="CX283" s="238" t="s">
        <v>359</v>
      </c>
      <c r="CY283" s="238" t="s">
        <v>2312</v>
      </c>
    </row>
    <row r="284" spans="1:103" x14ac:dyDescent="0.25">
      <c r="A284" s="238">
        <v>490414</v>
      </c>
      <c r="B284" s="238">
        <v>2</v>
      </c>
      <c r="C284" s="238">
        <v>212</v>
      </c>
      <c r="D284" s="238">
        <v>152.63300000000001</v>
      </c>
      <c r="E284" s="238">
        <v>10</v>
      </c>
      <c r="F284" s="238" t="s">
        <v>2212</v>
      </c>
      <c r="H284" s="238" t="s">
        <v>354</v>
      </c>
      <c r="I284" s="238">
        <v>25</v>
      </c>
      <c r="K284" s="238">
        <v>17508409</v>
      </c>
      <c r="M284" s="238">
        <v>7</v>
      </c>
      <c r="N284" s="238">
        <v>29</v>
      </c>
      <c r="O284" s="238">
        <v>2017</v>
      </c>
      <c r="P284" s="238" t="s">
        <v>364</v>
      </c>
      <c r="Q284" s="238">
        <v>8</v>
      </c>
      <c r="R284" s="238" t="s">
        <v>356</v>
      </c>
      <c r="S284" s="238">
        <v>2</v>
      </c>
      <c r="T284" s="238">
        <v>0</v>
      </c>
      <c r="U284" s="238">
        <v>1</v>
      </c>
      <c r="W284" s="238">
        <v>83</v>
      </c>
      <c r="X284" s="238">
        <v>2</v>
      </c>
      <c r="Y284" s="238">
        <v>1</v>
      </c>
      <c r="Z284" s="238">
        <v>1</v>
      </c>
      <c r="AB284" s="238">
        <v>1</v>
      </c>
      <c r="AC284" s="238">
        <v>98</v>
      </c>
      <c r="AD284" s="238" t="s">
        <v>357</v>
      </c>
      <c r="AF284" s="238" t="s">
        <v>405</v>
      </c>
      <c r="AG284" s="238">
        <v>3</v>
      </c>
      <c r="AH284" s="238">
        <v>2</v>
      </c>
      <c r="AI284" s="238">
        <v>2</v>
      </c>
      <c r="AJ284" s="238">
        <v>4</v>
      </c>
      <c r="AK284" s="238">
        <v>21</v>
      </c>
      <c r="AL284" s="238">
        <v>24</v>
      </c>
      <c r="AM284" s="238" t="s">
        <v>354</v>
      </c>
      <c r="AN284" s="238">
        <v>10</v>
      </c>
      <c r="AO284" s="238">
        <v>70</v>
      </c>
      <c r="AS284" s="238">
        <v>15</v>
      </c>
      <c r="AT284" s="238">
        <v>9</v>
      </c>
      <c r="AU284" s="238">
        <v>65</v>
      </c>
      <c r="AV284" s="238">
        <v>11</v>
      </c>
      <c r="AW284" s="238">
        <v>21</v>
      </c>
      <c r="CT284" s="238">
        <v>457052.75590551301</v>
      </c>
      <c r="CU284" s="238">
        <v>4965571.0016086698</v>
      </c>
      <c r="CV284" s="238">
        <v>44.842256880000001</v>
      </c>
      <c r="CW284" s="238">
        <v>-93.543420940000004</v>
      </c>
      <c r="CX284" s="238" t="s">
        <v>359</v>
      </c>
      <c r="CY284" s="238" t="s">
        <v>2313</v>
      </c>
    </row>
    <row r="285" spans="1:103" x14ac:dyDescent="0.25">
      <c r="A285" s="238">
        <v>412925</v>
      </c>
      <c r="B285" s="238">
        <v>2</v>
      </c>
      <c r="C285" s="238">
        <v>212</v>
      </c>
      <c r="D285" s="238">
        <v>152.66999999999999</v>
      </c>
      <c r="E285" s="238">
        <v>10</v>
      </c>
      <c r="F285" s="238" t="s">
        <v>2212</v>
      </c>
      <c r="H285" s="238" t="s">
        <v>354</v>
      </c>
      <c r="I285" s="238">
        <v>25</v>
      </c>
      <c r="K285" s="238">
        <v>17000904</v>
      </c>
      <c r="M285" s="238">
        <v>1</v>
      </c>
      <c r="N285" s="238">
        <v>9</v>
      </c>
      <c r="O285" s="238">
        <v>2017</v>
      </c>
      <c r="P285" s="238" t="s">
        <v>361</v>
      </c>
      <c r="Q285" s="238">
        <v>21</v>
      </c>
      <c r="R285" s="238" t="s">
        <v>356</v>
      </c>
      <c r="S285" s="238">
        <v>5</v>
      </c>
      <c r="T285" s="238">
        <v>0</v>
      </c>
      <c r="U285" s="238">
        <v>1</v>
      </c>
      <c r="W285" s="238">
        <v>83</v>
      </c>
      <c r="X285" s="238">
        <v>2</v>
      </c>
      <c r="Y285" s="238">
        <v>4</v>
      </c>
      <c r="Z285" s="238">
        <v>1</v>
      </c>
      <c r="AB285" s="238">
        <v>4</v>
      </c>
      <c r="AC285" s="238">
        <v>98</v>
      </c>
      <c r="AD285" s="238" t="s">
        <v>357</v>
      </c>
      <c r="AF285" s="238" t="s">
        <v>405</v>
      </c>
      <c r="AG285" s="238">
        <v>3</v>
      </c>
      <c r="AH285" s="238">
        <v>2</v>
      </c>
      <c r="AI285" s="238">
        <v>2</v>
      </c>
      <c r="AJ285" s="238">
        <v>4</v>
      </c>
      <c r="AK285" s="238">
        <v>21</v>
      </c>
      <c r="AL285" s="238">
        <v>25</v>
      </c>
      <c r="AM285" s="238" t="s">
        <v>354</v>
      </c>
      <c r="AN285" s="238">
        <v>5</v>
      </c>
      <c r="AO285" s="238">
        <v>1</v>
      </c>
      <c r="AS285" s="238">
        <v>15</v>
      </c>
      <c r="AT285" s="238">
        <v>98</v>
      </c>
      <c r="AU285" s="238">
        <v>65</v>
      </c>
      <c r="AV285" s="238">
        <v>12</v>
      </c>
      <c r="AW285" s="238">
        <v>21</v>
      </c>
      <c r="CT285" s="238">
        <v>457090.02483763098</v>
      </c>
      <c r="CU285" s="238">
        <v>4965621.5089934897</v>
      </c>
      <c r="CV285" s="238">
        <v>44.842713779999997</v>
      </c>
      <c r="CW285" s="238">
        <v>-93.542953659999995</v>
      </c>
      <c r="CX285" s="238" t="s">
        <v>359</v>
      </c>
      <c r="CY285" s="238" t="s">
        <v>2314</v>
      </c>
    </row>
    <row r="286" spans="1:103" x14ac:dyDescent="0.25">
      <c r="A286" s="238">
        <v>10701430</v>
      </c>
      <c r="B286" s="238">
        <v>2</v>
      </c>
      <c r="C286" s="238">
        <v>212</v>
      </c>
      <c r="D286" s="238">
        <v>152.739</v>
      </c>
      <c r="E286" s="238">
        <v>10</v>
      </c>
      <c r="F286" s="238" t="s">
        <v>2212</v>
      </c>
      <c r="H286" s="238" t="s">
        <v>354</v>
      </c>
      <c r="I286" s="238">
        <v>25</v>
      </c>
      <c r="K286" s="238">
        <v>11016505</v>
      </c>
      <c r="L286" s="238">
        <v>111520042</v>
      </c>
      <c r="M286" s="238">
        <v>5</v>
      </c>
      <c r="N286" s="238">
        <v>31</v>
      </c>
      <c r="O286" s="238">
        <v>2011</v>
      </c>
      <c r="P286" s="238" t="s">
        <v>368</v>
      </c>
      <c r="Q286" s="238">
        <v>19</v>
      </c>
      <c r="S286" s="238">
        <v>3</v>
      </c>
      <c r="T286" s="238">
        <v>0</v>
      </c>
      <c r="U286" s="238">
        <v>2</v>
      </c>
      <c r="V286" s="238">
        <v>1</v>
      </c>
      <c r="W286" s="238">
        <v>10</v>
      </c>
      <c r="X286" s="238">
        <v>2</v>
      </c>
      <c r="Y286" s="238">
        <v>1</v>
      </c>
      <c r="Z286" s="238">
        <v>1</v>
      </c>
      <c r="AB286" s="238">
        <v>1</v>
      </c>
      <c r="AC286" s="238">
        <v>98</v>
      </c>
      <c r="AD286" s="238" t="s">
        <v>2315</v>
      </c>
      <c r="AE286" s="238" t="s">
        <v>2316</v>
      </c>
      <c r="AF286" s="238" t="s">
        <v>358</v>
      </c>
      <c r="AG286" s="238">
        <v>7</v>
      </c>
      <c r="AH286" s="238">
        <v>2</v>
      </c>
      <c r="AI286" s="238">
        <v>2</v>
      </c>
      <c r="AJ286" s="238">
        <v>3</v>
      </c>
      <c r="AK286" s="238">
        <v>21</v>
      </c>
      <c r="AL286" s="238">
        <v>21</v>
      </c>
      <c r="AM286" s="238" t="s">
        <v>354</v>
      </c>
      <c r="AN286" s="238">
        <v>5</v>
      </c>
      <c r="AO286" s="238">
        <v>15</v>
      </c>
      <c r="AS286" s="238">
        <v>7</v>
      </c>
      <c r="AT286" s="238">
        <v>98</v>
      </c>
      <c r="AU286" s="238">
        <v>55</v>
      </c>
      <c r="AV286" s="238">
        <v>11</v>
      </c>
      <c r="AW286" s="238">
        <v>21</v>
      </c>
      <c r="AX286" s="238">
        <v>2</v>
      </c>
      <c r="AY286" s="238">
        <v>2</v>
      </c>
      <c r="AZ286" s="238">
        <v>3</v>
      </c>
      <c r="BA286" s="238">
        <v>8</v>
      </c>
      <c r="BB286" s="238">
        <v>49</v>
      </c>
      <c r="BC286" s="238" t="s">
        <v>354</v>
      </c>
      <c r="BD286" s="238">
        <v>5</v>
      </c>
      <c r="BE286" s="238">
        <v>1</v>
      </c>
      <c r="BI286" s="238">
        <v>7</v>
      </c>
      <c r="BJ286" s="238">
        <v>98</v>
      </c>
      <c r="BK286" s="238">
        <v>55</v>
      </c>
      <c r="BL286" s="238">
        <v>11</v>
      </c>
      <c r="BM286" s="238">
        <v>21</v>
      </c>
      <c r="CT286" s="238">
        <v>457215</v>
      </c>
      <c r="CU286" s="238">
        <v>4965666</v>
      </c>
      <c r="CV286" s="238">
        <v>44.843117999999997</v>
      </c>
      <c r="CW286" s="238">
        <v>-93.5413736</v>
      </c>
      <c r="CX286" s="238" t="s">
        <v>359</v>
      </c>
      <c r="CY286" s="238" t="s">
        <v>2317</v>
      </c>
    </row>
    <row r="287" spans="1:103" x14ac:dyDescent="0.25">
      <c r="A287" s="238">
        <v>11023656</v>
      </c>
      <c r="B287" s="238">
        <v>2</v>
      </c>
      <c r="C287" s="238">
        <v>212</v>
      </c>
      <c r="D287" s="238">
        <v>152.78899999999999</v>
      </c>
      <c r="E287" s="238">
        <v>10</v>
      </c>
      <c r="F287" s="238" t="s">
        <v>2212</v>
      </c>
      <c r="H287" s="238" t="s">
        <v>354</v>
      </c>
      <c r="I287" s="238">
        <v>25</v>
      </c>
      <c r="K287" s="238">
        <v>15038700</v>
      </c>
      <c r="L287" s="238">
        <v>153350018</v>
      </c>
      <c r="M287" s="238">
        <v>11</v>
      </c>
      <c r="N287" s="238">
        <v>30</v>
      </c>
      <c r="O287" s="238">
        <v>2015</v>
      </c>
      <c r="P287" s="238" t="s">
        <v>361</v>
      </c>
      <c r="Q287" s="238">
        <v>23</v>
      </c>
      <c r="R287" s="238" t="s">
        <v>356</v>
      </c>
      <c r="S287" s="238">
        <v>5</v>
      </c>
      <c r="T287" s="238">
        <v>0</v>
      </c>
      <c r="U287" s="238">
        <v>1</v>
      </c>
      <c r="V287" s="238">
        <v>8</v>
      </c>
      <c r="W287" s="238">
        <v>53</v>
      </c>
      <c r="X287" s="238">
        <v>2</v>
      </c>
      <c r="Y287" s="238">
        <v>6</v>
      </c>
      <c r="Z287" s="238">
        <v>4</v>
      </c>
      <c r="AB287" s="238">
        <v>3</v>
      </c>
      <c r="AC287" s="238">
        <v>98</v>
      </c>
      <c r="AD287" s="238" t="s">
        <v>1627</v>
      </c>
      <c r="AE287" s="238" t="s">
        <v>2318</v>
      </c>
      <c r="AF287" s="238" t="s">
        <v>358</v>
      </c>
      <c r="AG287" s="238">
        <v>3</v>
      </c>
      <c r="AH287" s="238">
        <v>2</v>
      </c>
      <c r="AI287" s="238">
        <v>4</v>
      </c>
      <c r="AJ287" s="238">
        <v>4</v>
      </c>
      <c r="AK287" s="238">
        <v>21</v>
      </c>
      <c r="AL287" s="238">
        <v>25</v>
      </c>
      <c r="AM287" s="238" t="s">
        <v>354</v>
      </c>
      <c r="AN287" s="238">
        <v>5</v>
      </c>
      <c r="AS287" s="238">
        <v>1</v>
      </c>
      <c r="AT287" s="238">
        <v>98</v>
      </c>
      <c r="AU287" s="238">
        <v>65</v>
      </c>
      <c r="AV287" s="238">
        <v>11</v>
      </c>
      <c r="AW287" s="238">
        <v>21</v>
      </c>
      <c r="CT287" s="238">
        <v>457285</v>
      </c>
      <c r="CU287" s="238">
        <v>4965706</v>
      </c>
      <c r="CV287" s="238">
        <v>44.843490099999997</v>
      </c>
      <c r="CW287" s="238">
        <v>-93.540499999999994</v>
      </c>
      <c r="CX287" s="238" t="s">
        <v>359</v>
      </c>
      <c r="CY287" s="238" t="s">
        <v>2319</v>
      </c>
    </row>
    <row r="288" spans="1:103" x14ac:dyDescent="0.25">
      <c r="A288" s="238">
        <v>722362</v>
      </c>
      <c r="B288" s="238">
        <v>2</v>
      </c>
      <c r="C288" s="238">
        <v>212</v>
      </c>
      <c r="D288" s="238">
        <v>152.81700000000001</v>
      </c>
      <c r="E288" s="238">
        <v>10</v>
      </c>
      <c r="F288" s="238" t="s">
        <v>2212</v>
      </c>
      <c r="H288" s="238" t="s">
        <v>354</v>
      </c>
      <c r="I288" s="238">
        <v>25</v>
      </c>
      <c r="K288" s="238">
        <v>19014554</v>
      </c>
      <c r="M288" s="238">
        <v>5</v>
      </c>
      <c r="N288" s="238">
        <v>26</v>
      </c>
      <c r="O288" s="238">
        <v>2019</v>
      </c>
      <c r="P288" s="238" t="s">
        <v>366</v>
      </c>
      <c r="Q288" s="238">
        <v>0</v>
      </c>
      <c r="S288" s="238">
        <v>5</v>
      </c>
      <c r="T288" s="238">
        <v>0</v>
      </c>
      <c r="U288" s="238">
        <v>1</v>
      </c>
      <c r="W288" s="238">
        <v>16</v>
      </c>
      <c r="X288" s="238">
        <v>2</v>
      </c>
      <c r="Y288" s="238">
        <v>6</v>
      </c>
      <c r="Z288" s="238">
        <v>1</v>
      </c>
      <c r="AB288" s="238">
        <v>1</v>
      </c>
      <c r="AC288" s="238">
        <v>98</v>
      </c>
      <c r="AD288" s="238" t="s">
        <v>357</v>
      </c>
      <c r="AF288" s="238" t="s">
        <v>405</v>
      </c>
      <c r="AG288" s="238">
        <v>4</v>
      </c>
      <c r="AH288" s="238">
        <v>2</v>
      </c>
      <c r="AI288" s="238">
        <v>2</v>
      </c>
      <c r="AJ288" s="238">
        <v>4</v>
      </c>
      <c r="AK288" s="238">
        <v>21</v>
      </c>
      <c r="AL288" s="238">
        <v>42</v>
      </c>
      <c r="AM288" s="238" t="s">
        <v>363</v>
      </c>
      <c r="AN288" s="238">
        <v>5</v>
      </c>
      <c r="AO288" s="238">
        <v>1</v>
      </c>
      <c r="AS288" s="238">
        <v>15</v>
      </c>
      <c r="AT288" s="238">
        <v>9</v>
      </c>
      <c r="AU288" s="238">
        <v>65</v>
      </c>
      <c r="AV288" s="238">
        <v>11</v>
      </c>
      <c r="AW288" s="238">
        <v>21</v>
      </c>
      <c r="CT288" s="238">
        <v>457327.338190259</v>
      </c>
      <c r="CU288" s="238">
        <v>4965756.1758652804</v>
      </c>
      <c r="CV288" s="238">
        <v>44.843940259999997</v>
      </c>
      <c r="CW288" s="238">
        <v>-93.539962320000001</v>
      </c>
      <c r="CX288" s="238" t="s">
        <v>359</v>
      </c>
      <c r="CY288" s="238" t="s">
        <v>2320</v>
      </c>
    </row>
    <row r="289" spans="1:103" x14ac:dyDescent="0.25">
      <c r="A289" s="238">
        <v>586667</v>
      </c>
      <c r="B289" s="238">
        <v>2</v>
      </c>
      <c r="C289" s="238">
        <v>212</v>
      </c>
      <c r="D289" s="238">
        <v>152.83600000000001</v>
      </c>
      <c r="E289" s="238">
        <v>10</v>
      </c>
      <c r="F289" s="238" t="s">
        <v>2212</v>
      </c>
      <c r="H289" s="238" t="s">
        <v>354</v>
      </c>
      <c r="I289" s="238">
        <v>25</v>
      </c>
      <c r="K289" s="238">
        <v>18009345</v>
      </c>
      <c r="M289" s="238">
        <v>3</v>
      </c>
      <c r="N289" s="238">
        <v>31</v>
      </c>
      <c r="O289" s="238">
        <v>2018</v>
      </c>
      <c r="P289" s="238" t="s">
        <v>364</v>
      </c>
      <c r="Q289" s="238">
        <v>7</v>
      </c>
      <c r="R289" s="238" t="s">
        <v>369</v>
      </c>
      <c r="S289" s="238">
        <v>5</v>
      </c>
      <c r="T289" s="238">
        <v>0</v>
      </c>
      <c r="U289" s="238">
        <v>1</v>
      </c>
      <c r="W289" s="238">
        <v>55</v>
      </c>
      <c r="X289" s="238">
        <v>2</v>
      </c>
      <c r="Y289" s="238">
        <v>1</v>
      </c>
      <c r="Z289" s="238">
        <v>2</v>
      </c>
      <c r="AB289" s="238">
        <v>5</v>
      </c>
      <c r="AC289" s="238">
        <v>98</v>
      </c>
      <c r="AD289" s="238" t="s">
        <v>357</v>
      </c>
      <c r="AF289" s="238" t="s">
        <v>405</v>
      </c>
      <c r="AG289" s="238">
        <v>3</v>
      </c>
      <c r="AH289" s="238">
        <v>2</v>
      </c>
      <c r="AI289" s="238">
        <v>4</v>
      </c>
      <c r="AJ289" s="238">
        <v>3</v>
      </c>
      <c r="AK289" s="238">
        <v>21</v>
      </c>
      <c r="AL289" s="238">
        <v>25</v>
      </c>
      <c r="AM289" s="238" t="s">
        <v>354</v>
      </c>
      <c r="AN289" s="238">
        <v>5</v>
      </c>
      <c r="AO289" s="238">
        <v>72</v>
      </c>
      <c r="AP289" s="238">
        <v>71</v>
      </c>
      <c r="AS289" s="238">
        <v>15</v>
      </c>
      <c r="AT289" s="238">
        <v>9</v>
      </c>
      <c r="AU289" s="238">
        <v>65</v>
      </c>
      <c r="AV289" s="238">
        <v>11</v>
      </c>
      <c r="AW289" s="238">
        <v>21</v>
      </c>
      <c r="CT289" s="238">
        <v>457339.01618906099</v>
      </c>
      <c r="CU289" s="238">
        <v>4965763.4246839602</v>
      </c>
      <c r="CV289" s="238">
        <v>44.844006210000003</v>
      </c>
      <c r="CW289" s="238">
        <v>-93.539815160000003</v>
      </c>
      <c r="CX289" s="238" t="s">
        <v>359</v>
      </c>
      <c r="CY289" s="238" t="s">
        <v>2321</v>
      </c>
    </row>
    <row r="290" spans="1:103" x14ac:dyDescent="0.25">
      <c r="A290" s="238">
        <v>10700605</v>
      </c>
      <c r="B290" s="238">
        <v>2</v>
      </c>
      <c r="C290" s="238">
        <v>212</v>
      </c>
      <c r="D290" s="238">
        <v>152.851</v>
      </c>
      <c r="E290" s="238">
        <v>10</v>
      </c>
      <c r="F290" s="238" t="s">
        <v>2212</v>
      </c>
      <c r="H290" s="238" t="s">
        <v>354</v>
      </c>
      <c r="I290" s="238">
        <v>25</v>
      </c>
      <c r="K290" s="238">
        <v>11503789</v>
      </c>
      <c r="L290" s="238">
        <v>110990111</v>
      </c>
      <c r="M290" s="238">
        <v>3</v>
      </c>
      <c r="N290" s="238">
        <v>25</v>
      </c>
      <c r="O290" s="238">
        <v>2011</v>
      </c>
      <c r="P290" s="238" t="s">
        <v>362</v>
      </c>
      <c r="Q290" s="238">
        <v>15</v>
      </c>
      <c r="R290" s="238" t="s">
        <v>356</v>
      </c>
      <c r="S290" s="238">
        <v>4</v>
      </c>
      <c r="T290" s="238">
        <v>0</v>
      </c>
      <c r="U290" s="238">
        <v>2</v>
      </c>
      <c r="V290" s="238">
        <v>90</v>
      </c>
      <c r="W290" s="238">
        <v>10</v>
      </c>
      <c r="X290" s="238">
        <v>25</v>
      </c>
      <c r="Y290" s="238">
        <v>1</v>
      </c>
      <c r="Z290" s="238">
        <v>1</v>
      </c>
      <c r="AB290" s="238">
        <v>2</v>
      </c>
      <c r="AC290" s="238">
        <v>98</v>
      </c>
      <c r="AD290" s="238" t="s">
        <v>376</v>
      </c>
      <c r="AE290" s="238">
        <v>101</v>
      </c>
      <c r="AF290" s="238" t="s">
        <v>358</v>
      </c>
      <c r="AG290" s="238">
        <v>90</v>
      </c>
      <c r="AH290" s="238">
        <v>2</v>
      </c>
      <c r="AI290" s="238">
        <v>3</v>
      </c>
      <c r="AJ290" s="238">
        <v>4</v>
      </c>
      <c r="AK290" s="238">
        <v>21</v>
      </c>
      <c r="AL290" s="238">
        <v>49</v>
      </c>
      <c r="AM290" s="238" t="s">
        <v>354</v>
      </c>
      <c r="AN290" s="238">
        <v>5</v>
      </c>
      <c r="AO290" s="238">
        <v>3</v>
      </c>
      <c r="AS290" s="238">
        <v>1</v>
      </c>
      <c r="AT290" s="238">
        <v>98</v>
      </c>
      <c r="AU290" s="238">
        <v>65</v>
      </c>
      <c r="AV290" s="238">
        <v>11</v>
      </c>
      <c r="AW290" s="238">
        <v>21</v>
      </c>
      <c r="AX290" s="238">
        <v>2</v>
      </c>
      <c r="AY290" s="238">
        <v>4</v>
      </c>
      <c r="AZ290" s="238">
        <v>4</v>
      </c>
      <c r="BA290" s="238">
        <v>21</v>
      </c>
      <c r="BB290" s="238">
        <v>35</v>
      </c>
      <c r="BC290" s="238" t="s">
        <v>363</v>
      </c>
      <c r="BD290" s="238">
        <v>5</v>
      </c>
      <c r="BE290" s="238">
        <v>1</v>
      </c>
      <c r="BI290" s="238">
        <v>1</v>
      </c>
      <c r="BJ290" s="238">
        <v>98</v>
      </c>
      <c r="BK290" s="238">
        <v>65</v>
      </c>
      <c r="BL290" s="238">
        <v>11</v>
      </c>
      <c r="BM290" s="238">
        <v>21</v>
      </c>
      <c r="CT290" s="238">
        <v>457372</v>
      </c>
      <c r="CU290" s="238">
        <v>4965753</v>
      </c>
      <c r="CV290" s="238">
        <v>44.843910899999997</v>
      </c>
      <c r="CW290" s="238">
        <v>-93.539400099999995</v>
      </c>
      <c r="CX290" s="238" t="s">
        <v>359</v>
      </c>
      <c r="CY290" s="238" t="s">
        <v>2322</v>
      </c>
    </row>
    <row r="291" spans="1:103" x14ac:dyDescent="0.25">
      <c r="A291" s="238">
        <v>10774421</v>
      </c>
      <c r="B291" s="238">
        <v>2</v>
      </c>
      <c r="C291" s="238">
        <v>212</v>
      </c>
      <c r="D291" s="238">
        <v>152.851</v>
      </c>
      <c r="E291" s="238">
        <v>10</v>
      </c>
      <c r="F291" s="238" t="s">
        <v>2212</v>
      </c>
      <c r="H291" s="238" t="s">
        <v>354</v>
      </c>
      <c r="I291" s="238">
        <v>25</v>
      </c>
      <c r="K291" s="238">
        <v>12500800</v>
      </c>
      <c r="L291" s="238">
        <v>120280148</v>
      </c>
      <c r="M291" s="238">
        <v>1</v>
      </c>
      <c r="N291" s="238">
        <v>20</v>
      </c>
      <c r="O291" s="238">
        <v>2012</v>
      </c>
      <c r="P291" s="238" t="s">
        <v>362</v>
      </c>
      <c r="Q291" s="238">
        <v>15</v>
      </c>
      <c r="R291" s="238" t="s">
        <v>356</v>
      </c>
      <c r="S291" s="238">
        <v>5</v>
      </c>
      <c r="T291" s="238">
        <v>0</v>
      </c>
      <c r="U291" s="238">
        <v>2</v>
      </c>
      <c r="V291" s="238">
        <v>1</v>
      </c>
      <c r="W291" s="238">
        <v>10</v>
      </c>
      <c r="X291" s="238">
        <v>2</v>
      </c>
      <c r="Y291" s="238">
        <v>1</v>
      </c>
      <c r="Z291" s="238">
        <v>2</v>
      </c>
      <c r="AB291" s="238">
        <v>3</v>
      </c>
      <c r="AC291" s="238">
        <v>98</v>
      </c>
      <c r="AD291" s="238" t="s">
        <v>376</v>
      </c>
      <c r="AE291" s="238">
        <v>101</v>
      </c>
      <c r="AF291" s="238" t="s">
        <v>358</v>
      </c>
      <c r="AG291" s="238">
        <v>7</v>
      </c>
      <c r="AH291" s="238">
        <v>2</v>
      </c>
      <c r="AI291" s="238">
        <v>2</v>
      </c>
      <c r="AJ291" s="238">
        <v>4</v>
      </c>
      <c r="AK291" s="238">
        <v>21</v>
      </c>
      <c r="AL291" s="238">
        <v>57</v>
      </c>
      <c r="AM291" s="238" t="s">
        <v>363</v>
      </c>
      <c r="AN291" s="238">
        <v>5</v>
      </c>
      <c r="AO291" s="238">
        <v>1</v>
      </c>
      <c r="AS291" s="238">
        <v>1</v>
      </c>
      <c r="AT291" s="238">
        <v>98</v>
      </c>
      <c r="AU291" s="238">
        <v>65</v>
      </c>
      <c r="AV291" s="238">
        <v>11</v>
      </c>
      <c r="AW291" s="238">
        <v>21</v>
      </c>
      <c r="AX291" s="238">
        <v>2</v>
      </c>
      <c r="AY291" s="238">
        <v>2</v>
      </c>
      <c r="AZ291" s="238">
        <v>4</v>
      </c>
      <c r="BA291" s="238">
        <v>28</v>
      </c>
      <c r="BB291" s="238">
        <v>50</v>
      </c>
      <c r="BC291" s="238" t="s">
        <v>354</v>
      </c>
      <c r="BD291" s="238">
        <v>5</v>
      </c>
      <c r="BE291" s="238">
        <v>5</v>
      </c>
      <c r="BF291" s="238">
        <v>15</v>
      </c>
      <c r="BI291" s="238">
        <v>1</v>
      </c>
      <c r="BJ291" s="238">
        <v>98</v>
      </c>
      <c r="BK291" s="238">
        <v>65</v>
      </c>
      <c r="BL291" s="238">
        <v>11</v>
      </c>
      <c r="BM291" s="238">
        <v>21</v>
      </c>
      <c r="CT291" s="238">
        <v>457372</v>
      </c>
      <c r="CU291" s="238">
        <v>4965753</v>
      </c>
      <c r="CV291" s="238">
        <v>44.843910899999997</v>
      </c>
      <c r="CW291" s="238">
        <v>-93.539400099999995</v>
      </c>
      <c r="CX291" s="238" t="s">
        <v>359</v>
      </c>
      <c r="CY291" s="238" t="s">
        <v>2323</v>
      </c>
    </row>
    <row r="292" spans="1:103" x14ac:dyDescent="0.25">
      <c r="A292" s="238">
        <v>10778760</v>
      </c>
      <c r="B292" s="238">
        <v>2</v>
      </c>
      <c r="C292" s="238">
        <v>212</v>
      </c>
      <c r="D292" s="238">
        <v>152.851</v>
      </c>
      <c r="E292" s="238">
        <v>10</v>
      </c>
      <c r="F292" s="238" t="s">
        <v>2212</v>
      </c>
      <c r="H292" s="238" t="s">
        <v>354</v>
      </c>
      <c r="I292" s="238">
        <v>25</v>
      </c>
      <c r="K292" s="238">
        <v>12506145</v>
      </c>
      <c r="L292" s="238">
        <v>121920249</v>
      </c>
      <c r="M292" s="238">
        <v>6</v>
      </c>
      <c r="N292" s="238">
        <v>26</v>
      </c>
      <c r="O292" s="238">
        <v>2012</v>
      </c>
      <c r="P292" s="238" t="s">
        <v>368</v>
      </c>
      <c r="Q292" s="238">
        <v>16</v>
      </c>
      <c r="S292" s="238">
        <v>3</v>
      </c>
      <c r="T292" s="238">
        <v>0</v>
      </c>
      <c r="U292" s="238">
        <v>4</v>
      </c>
      <c r="V292" s="238">
        <v>8</v>
      </c>
      <c r="W292" s="238">
        <v>10</v>
      </c>
      <c r="X292" s="238">
        <v>2</v>
      </c>
      <c r="Y292" s="238">
        <v>1</v>
      </c>
      <c r="Z292" s="238">
        <v>1</v>
      </c>
      <c r="AB292" s="238">
        <v>1</v>
      </c>
      <c r="AC292" s="238">
        <v>98</v>
      </c>
      <c r="AD292" s="238" t="s">
        <v>376</v>
      </c>
      <c r="AE292" s="238" t="s">
        <v>2324</v>
      </c>
      <c r="AF292" s="238" t="s">
        <v>358</v>
      </c>
      <c r="AG292" s="238">
        <v>8</v>
      </c>
      <c r="AH292" s="238">
        <v>2</v>
      </c>
      <c r="AI292" s="238">
        <v>40</v>
      </c>
      <c r="AJ292" s="238">
        <v>3</v>
      </c>
      <c r="AK292" s="238">
        <v>28</v>
      </c>
      <c r="AL292" s="238">
        <v>51</v>
      </c>
      <c r="AM292" s="238" t="s">
        <v>354</v>
      </c>
      <c r="AN292" s="238">
        <v>5</v>
      </c>
      <c r="AO292" s="238">
        <v>8</v>
      </c>
      <c r="AS292" s="238">
        <v>1</v>
      </c>
      <c r="AT292" s="238">
        <v>98</v>
      </c>
      <c r="AU292" s="238">
        <v>65</v>
      </c>
      <c r="AV292" s="238">
        <v>11</v>
      </c>
      <c r="AW292" s="238">
        <v>21</v>
      </c>
      <c r="AX292" s="238">
        <v>2</v>
      </c>
      <c r="AY292" s="238">
        <v>4</v>
      </c>
      <c r="AZ292" s="238">
        <v>3</v>
      </c>
      <c r="BA292" s="238">
        <v>21</v>
      </c>
      <c r="BB292" s="238">
        <v>40</v>
      </c>
      <c r="BC292" s="238" t="s">
        <v>363</v>
      </c>
      <c r="BD292" s="238">
        <v>5</v>
      </c>
      <c r="BE292" s="238">
        <v>1</v>
      </c>
      <c r="BI292" s="238">
        <v>1</v>
      </c>
      <c r="BJ292" s="238">
        <v>98</v>
      </c>
      <c r="BK292" s="238">
        <v>65</v>
      </c>
      <c r="BL292" s="238">
        <v>11</v>
      </c>
      <c r="BM292" s="238">
        <v>21</v>
      </c>
      <c r="BN292" s="238">
        <v>2</v>
      </c>
      <c r="BO292" s="238">
        <v>40</v>
      </c>
      <c r="BP292" s="238">
        <v>4</v>
      </c>
      <c r="BQ292" s="238">
        <v>21</v>
      </c>
      <c r="BR292" s="238">
        <v>51</v>
      </c>
      <c r="BS292" s="238" t="s">
        <v>354</v>
      </c>
      <c r="BT292" s="238">
        <v>5</v>
      </c>
      <c r="BU292" s="238">
        <v>1</v>
      </c>
      <c r="BY292" s="238">
        <v>1</v>
      </c>
      <c r="BZ292" s="238">
        <v>98</v>
      </c>
      <c r="CA292" s="238">
        <v>65</v>
      </c>
      <c r="CB292" s="238">
        <v>11</v>
      </c>
      <c r="CC292" s="238">
        <v>21</v>
      </c>
      <c r="CD292" s="238">
        <v>2</v>
      </c>
      <c r="CE292" s="238">
        <v>2</v>
      </c>
      <c r="CF292" s="238">
        <v>4</v>
      </c>
      <c r="CG292" s="238">
        <v>21</v>
      </c>
      <c r="CH292" s="238">
        <v>48</v>
      </c>
      <c r="CI292" s="238" t="s">
        <v>363</v>
      </c>
      <c r="CJ292" s="238">
        <v>5</v>
      </c>
      <c r="CK292" s="238">
        <v>1</v>
      </c>
      <c r="CO292" s="238">
        <v>1</v>
      </c>
      <c r="CP292" s="238">
        <v>98</v>
      </c>
      <c r="CQ292" s="238">
        <v>65</v>
      </c>
      <c r="CR292" s="238">
        <v>11</v>
      </c>
      <c r="CS292" s="238">
        <v>21</v>
      </c>
      <c r="CT292" s="238">
        <v>457372</v>
      </c>
      <c r="CU292" s="238">
        <v>4965753</v>
      </c>
      <c r="CV292" s="238">
        <v>44.843910899999997</v>
      </c>
      <c r="CW292" s="238">
        <v>-93.539400099999995</v>
      </c>
      <c r="CX292" s="238" t="s">
        <v>359</v>
      </c>
      <c r="CY292" s="238" t="s">
        <v>2325</v>
      </c>
    </row>
    <row r="293" spans="1:103" x14ac:dyDescent="0.25">
      <c r="A293" s="238">
        <v>10854615</v>
      </c>
      <c r="B293" s="238">
        <v>2</v>
      </c>
      <c r="C293" s="238">
        <v>212</v>
      </c>
      <c r="D293" s="238">
        <v>152.851</v>
      </c>
      <c r="E293" s="238">
        <v>10</v>
      </c>
      <c r="F293" s="238" t="s">
        <v>2212</v>
      </c>
      <c r="H293" s="238" t="s">
        <v>354</v>
      </c>
      <c r="I293" s="238">
        <v>25</v>
      </c>
      <c r="K293" s="238">
        <v>13030858</v>
      </c>
      <c r="L293" s="238">
        <v>132850035</v>
      </c>
      <c r="M293" s="238">
        <v>10</v>
      </c>
      <c r="N293" s="238">
        <v>12</v>
      </c>
      <c r="O293" s="238">
        <v>2013</v>
      </c>
      <c r="P293" s="238" t="s">
        <v>364</v>
      </c>
      <c r="Q293" s="238">
        <v>5</v>
      </c>
      <c r="S293" s="238">
        <v>5</v>
      </c>
      <c r="T293" s="238">
        <v>0</v>
      </c>
      <c r="U293" s="238">
        <v>2</v>
      </c>
      <c r="V293" s="238">
        <v>10</v>
      </c>
      <c r="W293" s="238">
        <v>10</v>
      </c>
      <c r="X293" s="238">
        <v>2</v>
      </c>
      <c r="Y293" s="238">
        <v>6</v>
      </c>
      <c r="Z293" s="238">
        <v>2</v>
      </c>
      <c r="AB293" s="238">
        <v>1</v>
      </c>
      <c r="AC293" s="238">
        <v>98</v>
      </c>
      <c r="AD293" s="238">
        <v>212</v>
      </c>
      <c r="AE293" s="238">
        <v>101</v>
      </c>
      <c r="AF293" s="238" t="s">
        <v>358</v>
      </c>
      <c r="AG293" s="238">
        <v>5</v>
      </c>
      <c r="AH293" s="238">
        <v>2</v>
      </c>
      <c r="AI293" s="238">
        <v>2</v>
      </c>
      <c r="AJ293" s="238">
        <v>3</v>
      </c>
      <c r="AK293" s="238">
        <v>21</v>
      </c>
      <c r="AL293" s="238">
        <v>33</v>
      </c>
      <c r="AM293" s="238" t="s">
        <v>354</v>
      </c>
      <c r="AN293" s="238">
        <v>5</v>
      </c>
      <c r="AO293" s="238">
        <v>1</v>
      </c>
      <c r="AS293" s="238">
        <v>1</v>
      </c>
      <c r="AT293" s="238">
        <v>98</v>
      </c>
      <c r="AU293" s="238">
        <v>65</v>
      </c>
      <c r="AV293" s="238">
        <v>11</v>
      </c>
      <c r="AW293" s="238">
        <v>21</v>
      </c>
      <c r="AX293" s="238">
        <v>0</v>
      </c>
      <c r="AY293" s="238">
        <v>2</v>
      </c>
      <c r="BI293" s="238">
        <v>1</v>
      </c>
      <c r="BJ293" s="238">
        <v>98</v>
      </c>
      <c r="BK293" s="238">
        <v>65</v>
      </c>
      <c r="BL293" s="238">
        <v>11</v>
      </c>
      <c r="BM293" s="238">
        <v>21</v>
      </c>
      <c r="CT293" s="238">
        <v>457372</v>
      </c>
      <c r="CU293" s="238">
        <v>4965753</v>
      </c>
      <c r="CV293" s="238">
        <v>44.843910899999997</v>
      </c>
      <c r="CW293" s="238">
        <v>-93.539400099999995</v>
      </c>
      <c r="CX293" s="238" t="s">
        <v>359</v>
      </c>
      <c r="CY293" s="238" t="s">
        <v>2326</v>
      </c>
    </row>
    <row r="294" spans="1:103" x14ac:dyDescent="0.25">
      <c r="A294" s="238">
        <v>10855894</v>
      </c>
      <c r="B294" s="238">
        <v>2</v>
      </c>
      <c r="C294" s="238">
        <v>212</v>
      </c>
      <c r="D294" s="238">
        <v>152.851</v>
      </c>
      <c r="E294" s="238">
        <v>10</v>
      </c>
      <c r="F294" s="238" t="s">
        <v>2212</v>
      </c>
      <c r="H294" s="238" t="s">
        <v>354</v>
      </c>
      <c r="I294" s="238">
        <v>25</v>
      </c>
      <c r="K294" s="238">
        <v>13036627</v>
      </c>
      <c r="L294" s="238">
        <v>133400044</v>
      </c>
      <c r="M294" s="238">
        <v>12</v>
      </c>
      <c r="N294" s="238">
        <v>6</v>
      </c>
      <c r="O294" s="238">
        <v>2013</v>
      </c>
      <c r="P294" s="238" t="s">
        <v>362</v>
      </c>
      <c r="Q294" s="238">
        <v>6</v>
      </c>
      <c r="S294" s="238">
        <v>3</v>
      </c>
      <c r="T294" s="238">
        <v>0</v>
      </c>
      <c r="U294" s="238">
        <v>2</v>
      </c>
      <c r="V294" s="238">
        <v>10</v>
      </c>
      <c r="W294" s="238">
        <v>10</v>
      </c>
      <c r="X294" s="238">
        <v>25</v>
      </c>
      <c r="Y294" s="238">
        <v>4</v>
      </c>
      <c r="Z294" s="238">
        <v>1</v>
      </c>
      <c r="AA294" s="238">
        <v>1</v>
      </c>
      <c r="AB294" s="238">
        <v>5</v>
      </c>
      <c r="AC294" s="238">
        <v>98</v>
      </c>
      <c r="AD294" s="238" t="s">
        <v>2223</v>
      </c>
      <c r="AE294" s="238" t="s">
        <v>2327</v>
      </c>
      <c r="AF294" s="238" t="s">
        <v>358</v>
      </c>
      <c r="AG294" s="238">
        <v>5</v>
      </c>
      <c r="AH294" s="238">
        <v>2</v>
      </c>
      <c r="AI294" s="238">
        <v>3</v>
      </c>
      <c r="AJ294" s="238">
        <v>3</v>
      </c>
      <c r="AK294" s="238">
        <v>10</v>
      </c>
      <c r="AL294" s="238">
        <v>54</v>
      </c>
      <c r="AM294" s="238" t="s">
        <v>354</v>
      </c>
      <c r="AN294" s="238">
        <v>5</v>
      </c>
      <c r="AO294" s="238">
        <v>3</v>
      </c>
      <c r="AP294" s="238">
        <v>15</v>
      </c>
      <c r="AS294" s="238">
        <v>1</v>
      </c>
      <c r="AT294" s="238">
        <v>98</v>
      </c>
      <c r="AU294" s="238">
        <v>65</v>
      </c>
      <c r="AV294" s="238">
        <v>11</v>
      </c>
      <c r="AW294" s="238">
        <v>21</v>
      </c>
      <c r="AX294" s="238">
        <v>2</v>
      </c>
      <c r="AY294" s="238">
        <v>4</v>
      </c>
      <c r="AZ294" s="238">
        <v>3</v>
      </c>
      <c r="BA294" s="238">
        <v>21</v>
      </c>
      <c r="BB294" s="238">
        <v>53</v>
      </c>
      <c r="BC294" s="238" t="s">
        <v>354</v>
      </c>
      <c r="BD294" s="238">
        <v>5</v>
      </c>
      <c r="BE294" s="238">
        <v>1</v>
      </c>
      <c r="BF294" s="238">
        <v>1</v>
      </c>
      <c r="BI294" s="238">
        <v>1</v>
      </c>
      <c r="BJ294" s="238">
        <v>98</v>
      </c>
      <c r="BK294" s="238">
        <v>65</v>
      </c>
      <c r="BL294" s="238">
        <v>11</v>
      </c>
      <c r="BM294" s="238">
        <v>21</v>
      </c>
      <c r="CT294" s="238">
        <v>457372</v>
      </c>
      <c r="CU294" s="238">
        <v>4965753</v>
      </c>
      <c r="CV294" s="238">
        <v>44.843910899999997</v>
      </c>
      <c r="CW294" s="238">
        <v>-93.539400099999995</v>
      </c>
      <c r="CX294" s="238" t="s">
        <v>359</v>
      </c>
      <c r="CY294" s="238" t="s">
        <v>2328</v>
      </c>
    </row>
    <row r="295" spans="1:103" x14ac:dyDescent="0.25">
      <c r="A295" s="238">
        <v>10931927</v>
      </c>
      <c r="B295" s="238">
        <v>2</v>
      </c>
      <c r="C295" s="238">
        <v>212</v>
      </c>
      <c r="D295" s="238">
        <v>152.851</v>
      </c>
      <c r="E295" s="238">
        <v>10</v>
      </c>
      <c r="F295" s="238" t="s">
        <v>2212</v>
      </c>
      <c r="H295" s="238" t="s">
        <v>354</v>
      </c>
      <c r="I295" s="238">
        <v>25</v>
      </c>
      <c r="K295" s="238">
        <v>14500709</v>
      </c>
      <c r="L295" s="238">
        <v>140280599</v>
      </c>
      <c r="M295" s="238">
        <v>1</v>
      </c>
      <c r="N295" s="238">
        <v>15</v>
      </c>
      <c r="O295" s="238">
        <v>2014</v>
      </c>
      <c r="P295" s="238" t="s">
        <v>355</v>
      </c>
      <c r="Q295" s="238">
        <v>22</v>
      </c>
      <c r="R295" s="238" t="s">
        <v>356</v>
      </c>
      <c r="S295" s="238">
        <v>5</v>
      </c>
      <c r="T295" s="238">
        <v>0</v>
      </c>
      <c r="U295" s="238">
        <v>1</v>
      </c>
      <c r="V295" s="238">
        <v>7</v>
      </c>
      <c r="W295" s="238">
        <v>54</v>
      </c>
      <c r="X295" s="238">
        <v>2</v>
      </c>
      <c r="Y295" s="238">
        <v>4</v>
      </c>
      <c r="Z295" s="238">
        <v>2</v>
      </c>
      <c r="AB295" s="238">
        <v>5</v>
      </c>
      <c r="AC295" s="238">
        <v>98</v>
      </c>
      <c r="AD295" s="238" t="s">
        <v>376</v>
      </c>
      <c r="AE295" s="238">
        <v>101</v>
      </c>
      <c r="AF295" s="238" t="s">
        <v>358</v>
      </c>
      <c r="AG295" s="238">
        <v>3</v>
      </c>
      <c r="AH295" s="238">
        <v>2</v>
      </c>
      <c r="AI295" s="238">
        <v>4</v>
      </c>
      <c r="AJ295" s="238">
        <v>4</v>
      </c>
      <c r="AK295" s="238">
        <v>21</v>
      </c>
      <c r="AL295" s="238">
        <v>18</v>
      </c>
      <c r="AM295" s="238" t="s">
        <v>354</v>
      </c>
      <c r="AN295" s="238">
        <v>5</v>
      </c>
      <c r="AO295" s="238">
        <v>5</v>
      </c>
      <c r="AP295" s="238">
        <v>3</v>
      </c>
      <c r="AS295" s="238">
        <v>1</v>
      </c>
      <c r="AT295" s="238">
        <v>98</v>
      </c>
      <c r="AU295" s="238">
        <v>65</v>
      </c>
      <c r="AV295" s="238">
        <v>11</v>
      </c>
      <c r="AW295" s="238">
        <v>21</v>
      </c>
      <c r="CT295" s="238">
        <v>457372</v>
      </c>
      <c r="CU295" s="238">
        <v>4965753</v>
      </c>
      <c r="CV295" s="238">
        <v>44.843910899999997</v>
      </c>
      <c r="CW295" s="238">
        <v>-93.539400099999995</v>
      </c>
      <c r="CX295" s="238" t="s">
        <v>359</v>
      </c>
      <c r="CY295" s="238" t="s">
        <v>2329</v>
      </c>
    </row>
    <row r="296" spans="1:103" x14ac:dyDescent="0.25">
      <c r="A296" s="238">
        <v>10933785</v>
      </c>
      <c r="B296" s="238">
        <v>2</v>
      </c>
      <c r="C296" s="238">
        <v>212</v>
      </c>
      <c r="D296" s="238">
        <v>152.851</v>
      </c>
      <c r="E296" s="238">
        <v>10</v>
      </c>
      <c r="F296" s="238" t="s">
        <v>2212</v>
      </c>
      <c r="H296" s="238" t="s">
        <v>354</v>
      </c>
      <c r="I296" s="238">
        <v>25</v>
      </c>
      <c r="K296" s="238">
        <v>14501891</v>
      </c>
      <c r="L296" s="238">
        <v>140590401</v>
      </c>
      <c r="M296" s="238">
        <v>2</v>
      </c>
      <c r="N296" s="238">
        <v>7</v>
      </c>
      <c r="O296" s="238">
        <v>2014</v>
      </c>
      <c r="P296" s="238" t="s">
        <v>362</v>
      </c>
      <c r="Q296" s="238">
        <v>7</v>
      </c>
      <c r="R296" s="238" t="s">
        <v>369</v>
      </c>
      <c r="S296" s="238">
        <v>5</v>
      </c>
      <c r="T296" s="238">
        <v>0</v>
      </c>
      <c r="U296" s="238">
        <v>1</v>
      </c>
      <c r="V296" s="238">
        <v>7</v>
      </c>
      <c r="W296" s="238">
        <v>45</v>
      </c>
      <c r="X296" s="238">
        <v>2</v>
      </c>
      <c r="Y296" s="238">
        <v>1</v>
      </c>
      <c r="Z296" s="238">
        <v>1</v>
      </c>
      <c r="AB296" s="238">
        <v>1</v>
      </c>
      <c r="AC296" s="238">
        <v>98</v>
      </c>
      <c r="AD296" s="238" t="s">
        <v>371</v>
      </c>
      <c r="AE296" s="238" t="s">
        <v>2330</v>
      </c>
      <c r="AF296" s="238" t="s">
        <v>358</v>
      </c>
      <c r="AG296" s="238">
        <v>3</v>
      </c>
      <c r="AH296" s="238">
        <v>1</v>
      </c>
      <c r="AI296" s="238">
        <v>2</v>
      </c>
      <c r="AJ296" s="238">
        <v>3</v>
      </c>
      <c r="AK296" s="238">
        <v>90</v>
      </c>
      <c r="AL296" s="238">
        <v>37</v>
      </c>
      <c r="AM296" s="238" t="s">
        <v>354</v>
      </c>
      <c r="AN296" s="238">
        <v>99</v>
      </c>
      <c r="AQ296" s="238">
        <v>90</v>
      </c>
      <c r="AS296" s="238">
        <v>3</v>
      </c>
      <c r="AT296" s="238">
        <v>98</v>
      </c>
      <c r="AU296" s="238">
        <v>65</v>
      </c>
      <c r="AV296" s="238">
        <v>11</v>
      </c>
      <c r="AW296" s="238">
        <v>21</v>
      </c>
      <c r="CT296" s="238">
        <v>457372</v>
      </c>
      <c r="CU296" s="238">
        <v>4965753</v>
      </c>
      <c r="CV296" s="238">
        <v>44.843910899999997</v>
      </c>
      <c r="CW296" s="238">
        <v>-93.539400099999995</v>
      </c>
      <c r="CX296" s="238" t="s">
        <v>359</v>
      </c>
      <c r="CY296" s="238" t="s">
        <v>2331</v>
      </c>
    </row>
    <row r="297" spans="1:103" x14ac:dyDescent="0.25">
      <c r="A297" s="238">
        <v>10933144</v>
      </c>
      <c r="B297" s="238">
        <v>2</v>
      </c>
      <c r="C297" s="238">
        <v>212</v>
      </c>
      <c r="D297" s="238">
        <v>152.851</v>
      </c>
      <c r="E297" s="238">
        <v>10</v>
      </c>
      <c r="F297" s="238" t="s">
        <v>2212</v>
      </c>
      <c r="H297" s="238" t="s">
        <v>354</v>
      </c>
      <c r="I297" s="238">
        <v>25</v>
      </c>
      <c r="K297" s="238">
        <v>14004217</v>
      </c>
      <c r="L297" s="238">
        <v>140490150</v>
      </c>
      <c r="M297" s="238">
        <v>2</v>
      </c>
      <c r="N297" s="238">
        <v>12</v>
      </c>
      <c r="O297" s="238">
        <v>2014</v>
      </c>
      <c r="P297" s="238" t="s">
        <v>355</v>
      </c>
      <c r="Q297" s="238">
        <v>9</v>
      </c>
      <c r="R297" s="238" t="s">
        <v>369</v>
      </c>
      <c r="S297" s="238">
        <v>4</v>
      </c>
      <c r="T297" s="238">
        <v>0</v>
      </c>
      <c r="U297" s="238">
        <v>1</v>
      </c>
      <c r="V297" s="238">
        <v>4</v>
      </c>
      <c r="W297" s="238">
        <v>45</v>
      </c>
      <c r="X297" s="238">
        <v>2</v>
      </c>
      <c r="Y297" s="238">
        <v>1</v>
      </c>
      <c r="Z297" s="238">
        <v>4</v>
      </c>
      <c r="AA297" s="238">
        <v>4</v>
      </c>
      <c r="AB297" s="238">
        <v>5</v>
      </c>
      <c r="AC297" s="238">
        <v>98</v>
      </c>
      <c r="AD297" s="238" t="s">
        <v>374</v>
      </c>
      <c r="AE297" s="238" t="s">
        <v>2332</v>
      </c>
      <c r="AF297" s="238" t="s">
        <v>358</v>
      </c>
      <c r="AG297" s="238">
        <v>3</v>
      </c>
      <c r="AH297" s="238">
        <v>2</v>
      </c>
      <c r="AI297" s="238">
        <v>4</v>
      </c>
      <c r="AJ297" s="238">
        <v>3</v>
      </c>
      <c r="AK297" s="238">
        <v>21</v>
      </c>
      <c r="AL297" s="238">
        <v>51</v>
      </c>
      <c r="AM297" s="238" t="s">
        <v>363</v>
      </c>
      <c r="AN297" s="238">
        <v>5</v>
      </c>
      <c r="AO297" s="238">
        <v>3</v>
      </c>
      <c r="AP297" s="238">
        <v>3</v>
      </c>
      <c r="AS297" s="238">
        <v>1</v>
      </c>
      <c r="AT297" s="238">
        <v>98</v>
      </c>
      <c r="AU297" s="238">
        <v>65</v>
      </c>
      <c r="AV297" s="238">
        <v>11</v>
      </c>
      <c r="AW297" s="238">
        <v>21</v>
      </c>
      <c r="CT297" s="238">
        <v>457372</v>
      </c>
      <c r="CU297" s="238">
        <v>4965753</v>
      </c>
      <c r="CV297" s="238">
        <v>44.843910899999997</v>
      </c>
      <c r="CW297" s="238">
        <v>-93.539400099999995</v>
      </c>
      <c r="CX297" s="238" t="s">
        <v>359</v>
      </c>
      <c r="CY297" s="238" t="s">
        <v>2333</v>
      </c>
    </row>
    <row r="298" spans="1:103" x14ac:dyDescent="0.25">
      <c r="A298" s="238">
        <v>11021008</v>
      </c>
      <c r="B298" s="238">
        <v>2</v>
      </c>
      <c r="C298" s="238">
        <v>212</v>
      </c>
      <c r="D298" s="238">
        <v>152.851</v>
      </c>
      <c r="E298" s="238">
        <v>10</v>
      </c>
      <c r="F298" s="238" t="s">
        <v>2212</v>
      </c>
      <c r="H298" s="238" t="s">
        <v>354</v>
      </c>
      <c r="I298" s="238">
        <v>25</v>
      </c>
      <c r="K298" s="238">
        <v>15025433</v>
      </c>
      <c r="L298" s="238">
        <v>152170106</v>
      </c>
      <c r="M298" s="238">
        <v>8</v>
      </c>
      <c r="N298" s="238">
        <v>5</v>
      </c>
      <c r="O298" s="238">
        <v>2015</v>
      </c>
      <c r="P298" s="238" t="s">
        <v>355</v>
      </c>
      <c r="Q298" s="238">
        <v>11</v>
      </c>
      <c r="S298" s="238">
        <v>5</v>
      </c>
      <c r="T298" s="238">
        <v>0</v>
      </c>
      <c r="U298" s="238">
        <v>1</v>
      </c>
      <c r="V298" s="238">
        <v>4</v>
      </c>
      <c r="W298" s="238">
        <v>45</v>
      </c>
      <c r="X298" s="238">
        <v>25</v>
      </c>
      <c r="Y298" s="238">
        <v>1</v>
      </c>
      <c r="Z298" s="238">
        <v>1</v>
      </c>
      <c r="AB298" s="238">
        <v>1</v>
      </c>
      <c r="AC298" s="238">
        <v>98</v>
      </c>
      <c r="AD298" s="238" t="s">
        <v>357</v>
      </c>
      <c r="AE298" s="238" t="s">
        <v>2252</v>
      </c>
      <c r="AF298" s="238" t="s">
        <v>358</v>
      </c>
      <c r="AG298" s="238">
        <v>3</v>
      </c>
      <c r="AH298" s="238">
        <v>2</v>
      </c>
      <c r="AI298" s="238">
        <v>2</v>
      </c>
      <c r="AJ298" s="238">
        <v>3</v>
      </c>
      <c r="AK298" s="238">
        <v>10</v>
      </c>
      <c r="AL298" s="238">
        <v>25</v>
      </c>
      <c r="AM298" s="238" t="s">
        <v>354</v>
      </c>
      <c r="AN298" s="238">
        <v>5</v>
      </c>
      <c r="AO298" s="238">
        <v>15</v>
      </c>
      <c r="AS298" s="238">
        <v>3</v>
      </c>
      <c r="AT298" s="238">
        <v>98</v>
      </c>
      <c r="AU298" s="238">
        <v>65</v>
      </c>
      <c r="AV298" s="238">
        <v>10</v>
      </c>
      <c r="AW298" s="238">
        <v>21</v>
      </c>
      <c r="CT298" s="238">
        <v>457372</v>
      </c>
      <c r="CU298" s="238">
        <v>4965753</v>
      </c>
      <c r="CV298" s="238">
        <v>44.843910899999997</v>
      </c>
      <c r="CW298" s="238">
        <v>-93.539400099999995</v>
      </c>
      <c r="CX298" s="238" t="s">
        <v>359</v>
      </c>
      <c r="CY298" s="238" t="s">
        <v>2334</v>
      </c>
    </row>
    <row r="299" spans="1:103" x14ac:dyDescent="0.25">
      <c r="A299" s="238">
        <v>11021408</v>
      </c>
      <c r="B299" s="238">
        <v>2</v>
      </c>
      <c r="C299" s="238">
        <v>212</v>
      </c>
      <c r="D299" s="238">
        <v>152.851</v>
      </c>
      <c r="E299" s="238">
        <v>10</v>
      </c>
      <c r="F299" s="238" t="s">
        <v>2212</v>
      </c>
      <c r="H299" s="238" t="s">
        <v>354</v>
      </c>
      <c r="I299" s="238">
        <v>25</v>
      </c>
      <c r="K299" s="238">
        <v>15027859</v>
      </c>
      <c r="L299" s="238">
        <v>152370150</v>
      </c>
      <c r="M299" s="238">
        <v>8</v>
      </c>
      <c r="N299" s="238">
        <v>25</v>
      </c>
      <c r="O299" s="238">
        <v>2015</v>
      </c>
      <c r="P299" s="238" t="s">
        <v>368</v>
      </c>
      <c r="Q299" s="238">
        <v>8</v>
      </c>
      <c r="R299" s="238" t="s">
        <v>369</v>
      </c>
      <c r="S299" s="238">
        <v>5</v>
      </c>
      <c r="T299" s="238">
        <v>0</v>
      </c>
      <c r="U299" s="238">
        <v>2</v>
      </c>
      <c r="V299" s="238">
        <v>1</v>
      </c>
      <c r="W299" s="238">
        <v>10</v>
      </c>
      <c r="X299" s="238">
        <v>2</v>
      </c>
      <c r="Y299" s="238">
        <v>1</v>
      </c>
      <c r="Z299" s="238">
        <v>1</v>
      </c>
      <c r="AB299" s="238">
        <v>1</v>
      </c>
      <c r="AC299" s="238">
        <v>98</v>
      </c>
      <c r="AD299" s="238" t="s">
        <v>389</v>
      </c>
      <c r="AE299" s="238" t="s">
        <v>2335</v>
      </c>
      <c r="AF299" s="238" t="s">
        <v>358</v>
      </c>
      <c r="AG299" s="238">
        <v>7</v>
      </c>
      <c r="AH299" s="238">
        <v>2</v>
      </c>
      <c r="AI299" s="238">
        <v>2</v>
      </c>
      <c r="AJ299" s="238">
        <v>3</v>
      </c>
      <c r="AK299" s="238">
        <v>21</v>
      </c>
      <c r="AL299" s="238">
        <v>31</v>
      </c>
      <c r="AM299" s="238" t="s">
        <v>354</v>
      </c>
      <c r="AN299" s="238">
        <v>5</v>
      </c>
      <c r="AO299" s="238">
        <v>15</v>
      </c>
      <c r="AS299" s="238">
        <v>4</v>
      </c>
      <c r="AT299" s="238">
        <v>98</v>
      </c>
      <c r="AU299" s="238">
        <v>65</v>
      </c>
      <c r="AV299" s="238">
        <v>11</v>
      </c>
      <c r="AW299" s="238">
        <v>21</v>
      </c>
      <c r="AX299" s="238">
        <v>2</v>
      </c>
      <c r="AY299" s="238">
        <v>2</v>
      </c>
      <c r="AZ299" s="238">
        <v>3</v>
      </c>
      <c r="BA299" s="238">
        <v>21</v>
      </c>
      <c r="BB299" s="238">
        <v>25</v>
      </c>
      <c r="BC299" s="238" t="s">
        <v>363</v>
      </c>
      <c r="BD299" s="238">
        <v>5</v>
      </c>
      <c r="BE299" s="238">
        <v>1</v>
      </c>
      <c r="BI299" s="238">
        <v>4</v>
      </c>
      <c r="BJ299" s="238">
        <v>98</v>
      </c>
      <c r="BK299" s="238">
        <v>65</v>
      </c>
      <c r="BL299" s="238">
        <v>11</v>
      </c>
      <c r="BM299" s="238">
        <v>21</v>
      </c>
      <c r="CT299" s="238">
        <v>457372</v>
      </c>
      <c r="CU299" s="238">
        <v>4965753</v>
      </c>
      <c r="CV299" s="238">
        <v>44.843910899999997</v>
      </c>
      <c r="CW299" s="238">
        <v>-93.539400099999995</v>
      </c>
      <c r="CX299" s="238" t="s">
        <v>359</v>
      </c>
      <c r="CY299" s="238" t="s">
        <v>2336</v>
      </c>
    </row>
    <row r="300" spans="1:103" x14ac:dyDescent="0.25">
      <c r="A300" s="238">
        <v>11022472</v>
      </c>
      <c r="B300" s="238">
        <v>2</v>
      </c>
      <c r="C300" s="238">
        <v>212</v>
      </c>
      <c r="D300" s="238">
        <v>152.851</v>
      </c>
      <c r="E300" s="238">
        <v>10</v>
      </c>
      <c r="F300" s="238" t="s">
        <v>2212</v>
      </c>
      <c r="H300" s="238" t="s">
        <v>354</v>
      </c>
      <c r="I300" s="238">
        <v>25</v>
      </c>
      <c r="K300" s="238">
        <v>15510608</v>
      </c>
      <c r="L300" s="238">
        <v>152860257</v>
      </c>
      <c r="M300" s="238">
        <v>10</v>
      </c>
      <c r="N300" s="238">
        <v>13</v>
      </c>
      <c r="O300" s="238">
        <v>2015</v>
      </c>
      <c r="P300" s="238" t="s">
        <v>368</v>
      </c>
      <c r="Q300" s="238">
        <v>7</v>
      </c>
      <c r="R300" s="238" t="s">
        <v>369</v>
      </c>
      <c r="S300" s="238">
        <v>5</v>
      </c>
      <c r="T300" s="238">
        <v>0</v>
      </c>
      <c r="U300" s="238">
        <v>2</v>
      </c>
      <c r="V300" s="238">
        <v>1</v>
      </c>
      <c r="W300" s="238">
        <v>10</v>
      </c>
      <c r="X300" s="238">
        <v>2</v>
      </c>
      <c r="Y300" s="238">
        <v>1</v>
      </c>
      <c r="Z300" s="238">
        <v>2</v>
      </c>
      <c r="AB300" s="238">
        <v>1</v>
      </c>
      <c r="AC300" s="238">
        <v>98</v>
      </c>
      <c r="AD300" s="238" t="s">
        <v>376</v>
      </c>
      <c r="AE300" s="238" t="s">
        <v>2330</v>
      </c>
      <c r="AF300" s="238" t="s">
        <v>358</v>
      </c>
      <c r="AG300" s="238">
        <v>7</v>
      </c>
      <c r="AH300" s="238">
        <v>2</v>
      </c>
      <c r="AI300" s="238">
        <v>4</v>
      </c>
      <c r="AJ300" s="238">
        <v>3</v>
      </c>
      <c r="AK300" s="238">
        <v>8</v>
      </c>
      <c r="AL300" s="238">
        <v>30</v>
      </c>
      <c r="AM300" s="238" t="s">
        <v>363</v>
      </c>
      <c r="AN300" s="238">
        <v>5</v>
      </c>
      <c r="AO300" s="238">
        <v>1</v>
      </c>
      <c r="AS300" s="238">
        <v>3</v>
      </c>
      <c r="AT300" s="238">
        <v>98</v>
      </c>
      <c r="AU300" s="238">
        <v>65</v>
      </c>
      <c r="AV300" s="238">
        <v>11</v>
      </c>
      <c r="AW300" s="238">
        <v>21</v>
      </c>
      <c r="AX300" s="238">
        <v>2</v>
      </c>
      <c r="AY300" s="238">
        <v>4</v>
      </c>
      <c r="AZ300" s="238">
        <v>3</v>
      </c>
      <c r="BA300" s="238">
        <v>26</v>
      </c>
      <c r="BB300" s="238">
        <v>30</v>
      </c>
      <c r="BC300" s="238" t="s">
        <v>363</v>
      </c>
      <c r="BD300" s="238">
        <v>5</v>
      </c>
      <c r="BE300" s="238">
        <v>5</v>
      </c>
      <c r="BI300" s="238">
        <v>3</v>
      </c>
      <c r="BJ300" s="238">
        <v>98</v>
      </c>
      <c r="BK300" s="238">
        <v>65</v>
      </c>
      <c r="BL300" s="238">
        <v>11</v>
      </c>
      <c r="BM300" s="238">
        <v>21</v>
      </c>
      <c r="CT300" s="238">
        <v>457372</v>
      </c>
      <c r="CU300" s="238">
        <v>4965753</v>
      </c>
      <c r="CV300" s="238">
        <v>44.843910899999997</v>
      </c>
      <c r="CW300" s="238">
        <v>-93.539400099999995</v>
      </c>
      <c r="CX300" s="238" t="s">
        <v>359</v>
      </c>
      <c r="CY300" s="238" t="s">
        <v>2337</v>
      </c>
    </row>
    <row r="301" spans="1:103" x14ac:dyDescent="0.25">
      <c r="A301" s="238">
        <v>11023396</v>
      </c>
      <c r="B301" s="238">
        <v>2</v>
      </c>
      <c r="C301" s="238">
        <v>212</v>
      </c>
      <c r="D301" s="238">
        <v>152.851</v>
      </c>
      <c r="E301" s="238">
        <v>10</v>
      </c>
      <c r="F301" s="238" t="s">
        <v>2212</v>
      </c>
      <c r="H301" s="238" t="s">
        <v>354</v>
      </c>
      <c r="I301" s="238">
        <v>25</v>
      </c>
      <c r="K301" s="238">
        <v>15037358</v>
      </c>
      <c r="L301" s="238">
        <v>153250025</v>
      </c>
      <c r="M301" s="238">
        <v>11</v>
      </c>
      <c r="N301" s="238">
        <v>18</v>
      </c>
      <c r="O301" s="238">
        <v>2015</v>
      </c>
      <c r="P301" s="238" t="s">
        <v>355</v>
      </c>
      <c r="Q301" s="238">
        <v>20</v>
      </c>
      <c r="R301" s="238" t="s">
        <v>356</v>
      </c>
      <c r="S301" s="238">
        <v>5</v>
      </c>
      <c r="T301" s="238">
        <v>0</v>
      </c>
      <c r="U301" s="238">
        <v>1</v>
      </c>
      <c r="V301" s="238">
        <v>90</v>
      </c>
      <c r="W301" s="238">
        <v>69</v>
      </c>
      <c r="X301" s="238">
        <v>2</v>
      </c>
      <c r="Y301" s="238">
        <v>6</v>
      </c>
      <c r="Z301" s="238">
        <v>1</v>
      </c>
      <c r="AA301" s="238">
        <v>2</v>
      </c>
      <c r="AB301" s="238">
        <v>1</v>
      </c>
      <c r="AC301" s="238">
        <v>98</v>
      </c>
      <c r="AD301" s="238">
        <v>212</v>
      </c>
      <c r="AE301" s="238">
        <v>101</v>
      </c>
      <c r="AF301" s="238" t="s">
        <v>358</v>
      </c>
      <c r="AG301" s="238">
        <v>3</v>
      </c>
      <c r="AH301" s="238">
        <v>2</v>
      </c>
      <c r="AI301" s="238">
        <v>2</v>
      </c>
      <c r="AJ301" s="238">
        <v>7</v>
      </c>
      <c r="AK301" s="238">
        <v>21</v>
      </c>
      <c r="AL301" s="238">
        <v>54</v>
      </c>
      <c r="AM301" s="238" t="s">
        <v>354</v>
      </c>
      <c r="AN301" s="238">
        <v>99</v>
      </c>
      <c r="AO301" s="238">
        <v>1</v>
      </c>
      <c r="AP301" s="238">
        <v>1</v>
      </c>
      <c r="AS301" s="238">
        <v>3</v>
      </c>
      <c r="AT301" s="238">
        <v>98</v>
      </c>
      <c r="AU301" s="238">
        <v>65</v>
      </c>
      <c r="AV301" s="238">
        <v>11</v>
      </c>
      <c r="AW301" s="238">
        <v>21</v>
      </c>
      <c r="CT301" s="238">
        <v>457372</v>
      </c>
      <c r="CU301" s="238">
        <v>4965753</v>
      </c>
      <c r="CV301" s="238">
        <v>44.843910899999997</v>
      </c>
      <c r="CW301" s="238">
        <v>-93.539400099999995</v>
      </c>
      <c r="CX301" s="238" t="s">
        <v>359</v>
      </c>
      <c r="CY301" s="238" t="s">
        <v>2338</v>
      </c>
    </row>
    <row r="302" spans="1:103" x14ac:dyDescent="0.25">
      <c r="A302" s="238">
        <v>595767</v>
      </c>
      <c r="B302" s="238">
        <v>2</v>
      </c>
      <c r="C302" s="238">
        <v>212</v>
      </c>
      <c r="D302" s="238">
        <v>152.858</v>
      </c>
      <c r="E302" s="238">
        <v>10</v>
      </c>
      <c r="F302" s="238" t="s">
        <v>2212</v>
      </c>
      <c r="H302" s="238" t="s">
        <v>354</v>
      </c>
      <c r="I302" s="238">
        <v>25</v>
      </c>
      <c r="K302" s="238">
        <v>18505983</v>
      </c>
      <c r="M302" s="238">
        <v>5</v>
      </c>
      <c r="N302" s="238">
        <v>7</v>
      </c>
      <c r="O302" s="238">
        <v>2018</v>
      </c>
      <c r="P302" s="238" t="s">
        <v>361</v>
      </c>
      <c r="Q302" s="238">
        <v>15</v>
      </c>
      <c r="R302" s="238" t="s">
        <v>356</v>
      </c>
      <c r="S302" s="238">
        <v>5</v>
      </c>
      <c r="T302" s="238">
        <v>0</v>
      </c>
      <c r="U302" s="238">
        <v>2</v>
      </c>
      <c r="V302" s="238">
        <v>12</v>
      </c>
      <c r="W302" s="238">
        <v>10</v>
      </c>
      <c r="X302" s="238">
        <v>2</v>
      </c>
      <c r="Y302" s="238">
        <v>1</v>
      </c>
      <c r="Z302" s="238">
        <v>1</v>
      </c>
      <c r="AB302" s="238">
        <v>1</v>
      </c>
      <c r="AC302" s="238">
        <v>98</v>
      </c>
      <c r="AD302" s="238" t="s">
        <v>2339</v>
      </c>
      <c r="AF302" s="238" t="s">
        <v>405</v>
      </c>
      <c r="AG302" s="238">
        <v>7</v>
      </c>
      <c r="AH302" s="238">
        <v>2</v>
      </c>
      <c r="AI302" s="238">
        <v>49</v>
      </c>
      <c r="AJ302" s="238">
        <v>4</v>
      </c>
      <c r="AK302" s="238">
        <v>21</v>
      </c>
      <c r="AL302" s="238">
        <v>56</v>
      </c>
      <c r="AM302" s="238" t="s">
        <v>354</v>
      </c>
      <c r="AN302" s="238">
        <v>5</v>
      </c>
      <c r="AO302" s="238">
        <v>4</v>
      </c>
      <c r="AS302" s="238">
        <v>90</v>
      </c>
      <c r="AT302" s="238">
        <v>25</v>
      </c>
      <c r="AU302" s="238">
        <v>65</v>
      </c>
      <c r="AV302" s="238">
        <v>11</v>
      </c>
      <c r="AW302" s="238">
        <v>21</v>
      </c>
      <c r="AX302" s="238">
        <v>2</v>
      </c>
      <c r="AY302" s="238">
        <v>2</v>
      </c>
      <c r="AZ302" s="238">
        <v>4</v>
      </c>
      <c r="BA302" s="238">
        <v>26</v>
      </c>
      <c r="BB302" s="238">
        <v>38</v>
      </c>
      <c r="BC302" s="238" t="s">
        <v>354</v>
      </c>
      <c r="BD302" s="238">
        <v>5</v>
      </c>
      <c r="BE302" s="238">
        <v>1</v>
      </c>
      <c r="BI302" s="238">
        <v>90</v>
      </c>
      <c r="BJ302" s="238">
        <v>25</v>
      </c>
      <c r="BK302" s="238">
        <v>65</v>
      </c>
      <c r="BL302" s="238">
        <v>11</v>
      </c>
      <c r="BM302" s="238">
        <v>21</v>
      </c>
      <c r="CT302" s="238">
        <v>457370.256540514</v>
      </c>
      <c r="CU302" s="238">
        <v>4965778.4353568703</v>
      </c>
      <c r="CV302" s="238">
        <v>44.844143199999998</v>
      </c>
      <c r="CW302" s="238">
        <v>-93.539421140000002</v>
      </c>
      <c r="CX302" s="238" t="s">
        <v>391</v>
      </c>
      <c r="CY302" s="238" t="s">
        <v>2340</v>
      </c>
    </row>
    <row r="303" spans="1:103" x14ac:dyDescent="0.25">
      <c r="A303" s="238">
        <v>735093</v>
      </c>
      <c r="B303" s="238">
        <v>2</v>
      </c>
      <c r="C303" s="238">
        <v>212</v>
      </c>
      <c r="D303" s="238">
        <v>152.874</v>
      </c>
      <c r="E303" s="238">
        <v>10</v>
      </c>
      <c r="F303" s="238" t="s">
        <v>2212</v>
      </c>
      <c r="H303" s="238" t="s">
        <v>354</v>
      </c>
      <c r="I303" s="238">
        <v>25</v>
      </c>
      <c r="K303" s="238">
        <v>19018513</v>
      </c>
      <c r="M303" s="238">
        <v>6</v>
      </c>
      <c r="N303" s="238">
        <v>28</v>
      </c>
      <c r="O303" s="238">
        <v>2019</v>
      </c>
      <c r="P303" s="238" t="s">
        <v>362</v>
      </c>
      <c r="Q303" s="238">
        <v>19</v>
      </c>
      <c r="R303" s="238" t="s">
        <v>356</v>
      </c>
      <c r="S303" s="238">
        <v>5</v>
      </c>
      <c r="T303" s="238">
        <v>0</v>
      </c>
      <c r="U303" s="238">
        <v>2</v>
      </c>
      <c r="V303" s="238">
        <v>10</v>
      </c>
      <c r="W303" s="238">
        <v>10</v>
      </c>
      <c r="X303" s="238">
        <v>2</v>
      </c>
      <c r="Y303" s="238">
        <v>1</v>
      </c>
      <c r="Z303" s="238">
        <v>1</v>
      </c>
      <c r="AB303" s="238">
        <v>1</v>
      </c>
      <c r="AC303" s="238">
        <v>98</v>
      </c>
      <c r="AD303" s="238" t="s">
        <v>357</v>
      </c>
      <c r="AF303" s="238" t="s">
        <v>405</v>
      </c>
      <c r="AG303" s="238">
        <v>5</v>
      </c>
      <c r="AH303" s="238">
        <v>2</v>
      </c>
      <c r="AI303" s="238">
        <v>90</v>
      </c>
      <c r="AJ303" s="238">
        <v>4</v>
      </c>
      <c r="AK303" s="238">
        <v>21</v>
      </c>
      <c r="AL303" s="238">
        <v>82</v>
      </c>
      <c r="AM303" s="238" t="s">
        <v>354</v>
      </c>
      <c r="AN303" s="238">
        <v>5</v>
      </c>
      <c r="AO303" s="238">
        <v>1</v>
      </c>
      <c r="AS303" s="238">
        <v>15</v>
      </c>
      <c r="AT303" s="238">
        <v>9</v>
      </c>
      <c r="AU303" s="238">
        <v>65</v>
      </c>
      <c r="AV303" s="238">
        <v>11</v>
      </c>
      <c r="AW303" s="238">
        <v>21</v>
      </c>
      <c r="AX303" s="238">
        <v>2</v>
      </c>
      <c r="AY303" s="238">
        <v>2</v>
      </c>
      <c r="AZ303" s="238">
        <v>4</v>
      </c>
      <c r="BA303" s="238">
        <v>21</v>
      </c>
      <c r="BB303" s="238">
        <v>17</v>
      </c>
      <c r="BC303" s="238" t="s">
        <v>363</v>
      </c>
      <c r="BD303" s="238">
        <v>5</v>
      </c>
      <c r="BE303" s="238">
        <v>10</v>
      </c>
      <c r="BI303" s="238">
        <v>15</v>
      </c>
      <c r="BJ303" s="238">
        <v>9</v>
      </c>
      <c r="BK303" s="238">
        <v>65</v>
      </c>
      <c r="BL303" s="238">
        <v>11</v>
      </c>
      <c r="BM303" s="238">
        <v>21</v>
      </c>
      <c r="CT303" s="238">
        <v>457409.92466421099</v>
      </c>
      <c r="CU303" s="238">
        <v>4965796.2684560996</v>
      </c>
      <c r="CV303" s="238">
        <v>44.844306099999997</v>
      </c>
      <c r="CW303" s="238">
        <v>-93.538920709999999</v>
      </c>
      <c r="CX303" s="238" t="s">
        <v>359</v>
      </c>
      <c r="CY303" s="238" t="s">
        <v>2341</v>
      </c>
    </row>
    <row r="304" spans="1:103" x14ac:dyDescent="0.25">
      <c r="A304" s="238">
        <v>10852977</v>
      </c>
      <c r="B304" s="238">
        <v>2</v>
      </c>
      <c r="C304" s="238">
        <v>212</v>
      </c>
      <c r="D304" s="238">
        <v>152.881</v>
      </c>
      <c r="E304" s="238">
        <v>10</v>
      </c>
      <c r="F304" s="238" t="s">
        <v>2212</v>
      </c>
      <c r="H304" s="238" t="s">
        <v>354</v>
      </c>
      <c r="I304" s="238">
        <v>25</v>
      </c>
      <c r="K304" s="238">
        <v>13021834</v>
      </c>
      <c r="L304" s="238">
        <v>132000129</v>
      </c>
      <c r="M304" s="238">
        <v>7</v>
      </c>
      <c r="N304" s="238">
        <v>19</v>
      </c>
      <c r="O304" s="238">
        <v>2013</v>
      </c>
      <c r="P304" s="238" t="s">
        <v>362</v>
      </c>
      <c r="Q304" s="238">
        <v>16</v>
      </c>
      <c r="R304" s="238" t="s">
        <v>356</v>
      </c>
      <c r="S304" s="238">
        <v>5</v>
      </c>
      <c r="T304" s="238">
        <v>0</v>
      </c>
      <c r="U304" s="238">
        <v>3</v>
      </c>
      <c r="V304" s="238">
        <v>1</v>
      </c>
      <c r="W304" s="238">
        <v>10</v>
      </c>
      <c r="X304" s="238">
        <v>3</v>
      </c>
      <c r="Y304" s="238">
        <v>1</v>
      </c>
      <c r="Z304" s="238">
        <v>1</v>
      </c>
      <c r="AB304" s="238">
        <v>1</v>
      </c>
      <c r="AC304" s="238">
        <v>98</v>
      </c>
      <c r="AD304" s="238" t="s">
        <v>2342</v>
      </c>
      <c r="AE304" s="238" t="s">
        <v>2332</v>
      </c>
      <c r="AF304" s="238" t="s">
        <v>358</v>
      </c>
      <c r="AG304" s="238">
        <v>7</v>
      </c>
      <c r="AH304" s="238">
        <v>2</v>
      </c>
      <c r="AI304" s="238">
        <v>3</v>
      </c>
      <c r="AJ304" s="238">
        <v>4</v>
      </c>
      <c r="AK304" s="238">
        <v>21</v>
      </c>
      <c r="AL304" s="238">
        <v>45</v>
      </c>
      <c r="AM304" s="238" t="s">
        <v>354</v>
      </c>
      <c r="AN304" s="238">
        <v>5</v>
      </c>
      <c r="AO304" s="238">
        <v>15</v>
      </c>
      <c r="AS304" s="238">
        <v>2</v>
      </c>
      <c r="AT304" s="238">
        <v>20</v>
      </c>
      <c r="AU304" s="238">
        <v>45</v>
      </c>
      <c r="AV304" s="238">
        <v>11</v>
      </c>
      <c r="AW304" s="238">
        <v>20</v>
      </c>
      <c r="AX304" s="238">
        <v>2</v>
      </c>
      <c r="AY304" s="238">
        <v>1</v>
      </c>
      <c r="AZ304" s="238">
        <v>4</v>
      </c>
      <c r="BA304" s="238">
        <v>8</v>
      </c>
      <c r="BB304" s="238">
        <v>55</v>
      </c>
      <c r="BC304" s="238" t="s">
        <v>354</v>
      </c>
      <c r="BD304" s="238">
        <v>5</v>
      </c>
      <c r="BE304" s="238">
        <v>1</v>
      </c>
      <c r="BI304" s="238">
        <v>2</v>
      </c>
      <c r="BJ304" s="238">
        <v>20</v>
      </c>
      <c r="BK304" s="238">
        <v>45</v>
      </c>
      <c r="BL304" s="238">
        <v>11</v>
      </c>
      <c r="BM304" s="238">
        <v>20</v>
      </c>
      <c r="BN304" s="238">
        <v>2</v>
      </c>
      <c r="BO304" s="238">
        <v>4</v>
      </c>
      <c r="BP304" s="238">
        <v>4</v>
      </c>
      <c r="BQ304" s="238">
        <v>8</v>
      </c>
      <c r="BR304" s="238">
        <v>61</v>
      </c>
      <c r="BS304" s="238" t="s">
        <v>363</v>
      </c>
      <c r="BT304" s="238">
        <v>5</v>
      </c>
      <c r="BU304" s="238">
        <v>1</v>
      </c>
      <c r="BY304" s="238">
        <v>2</v>
      </c>
      <c r="BZ304" s="238">
        <v>20</v>
      </c>
      <c r="CA304" s="238">
        <v>45</v>
      </c>
      <c r="CB304" s="238">
        <v>11</v>
      </c>
      <c r="CC304" s="238">
        <v>20</v>
      </c>
      <c r="CT304" s="238">
        <v>457417</v>
      </c>
      <c r="CU304" s="238">
        <v>4965773</v>
      </c>
      <c r="CV304" s="238">
        <v>44.844094599999998</v>
      </c>
      <c r="CW304" s="238">
        <v>-93.538832099999993</v>
      </c>
      <c r="CX304" s="238" t="s">
        <v>359</v>
      </c>
      <c r="CY304" s="238" t="s">
        <v>2343</v>
      </c>
    </row>
    <row r="305" spans="1:103" x14ac:dyDescent="0.25">
      <c r="A305" s="238">
        <v>10854074</v>
      </c>
      <c r="B305" s="238">
        <v>2</v>
      </c>
      <c r="C305" s="238">
        <v>212</v>
      </c>
      <c r="D305" s="238">
        <v>152.881</v>
      </c>
      <c r="E305" s="238">
        <v>10</v>
      </c>
      <c r="F305" s="238" t="s">
        <v>2212</v>
      </c>
      <c r="H305" s="238" t="s">
        <v>354</v>
      </c>
      <c r="I305" s="238">
        <v>25</v>
      </c>
      <c r="K305" s="238">
        <v>13509175</v>
      </c>
      <c r="L305" s="238">
        <v>132580138</v>
      </c>
      <c r="M305" s="238">
        <v>9</v>
      </c>
      <c r="N305" s="238">
        <v>9</v>
      </c>
      <c r="O305" s="238">
        <v>2013</v>
      </c>
      <c r="P305" s="238" t="s">
        <v>361</v>
      </c>
      <c r="Q305" s="238">
        <v>11</v>
      </c>
      <c r="S305" s="238">
        <v>3</v>
      </c>
      <c r="T305" s="238">
        <v>0</v>
      </c>
      <c r="U305" s="238">
        <v>2</v>
      </c>
      <c r="V305" s="238">
        <v>1</v>
      </c>
      <c r="W305" s="238">
        <v>10</v>
      </c>
      <c r="X305" s="238">
        <v>2</v>
      </c>
      <c r="Y305" s="238">
        <v>1</v>
      </c>
      <c r="Z305" s="238">
        <v>2</v>
      </c>
      <c r="AB305" s="238">
        <v>1</v>
      </c>
      <c r="AC305" s="238">
        <v>98</v>
      </c>
      <c r="AD305" s="238" t="s">
        <v>376</v>
      </c>
      <c r="AE305" s="238" t="s">
        <v>2344</v>
      </c>
      <c r="AF305" s="238" t="s">
        <v>358</v>
      </c>
      <c r="AG305" s="238">
        <v>7</v>
      </c>
      <c r="AH305" s="238">
        <v>2</v>
      </c>
      <c r="AI305" s="238">
        <v>3</v>
      </c>
      <c r="AJ305" s="238">
        <v>4</v>
      </c>
      <c r="AK305" s="238">
        <v>21</v>
      </c>
      <c r="AL305" s="238">
        <v>33</v>
      </c>
      <c r="AM305" s="238" t="s">
        <v>354</v>
      </c>
      <c r="AN305" s="238">
        <v>5</v>
      </c>
      <c r="AO305" s="238">
        <v>1</v>
      </c>
      <c r="AS305" s="238">
        <v>1</v>
      </c>
      <c r="AT305" s="238">
        <v>98</v>
      </c>
      <c r="AU305" s="238">
        <v>65</v>
      </c>
      <c r="AV305" s="238">
        <v>11</v>
      </c>
      <c r="AW305" s="238">
        <v>21</v>
      </c>
      <c r="AX305" s="238">
        <v>2</v>
      </c>
      <c r="AY305" s="238">
        <v>4</v>
      </c>
      <c r="AZ305" s="238">
        <v>4</v>
      </c>
      <c r="BA305" s="238">
        <v>21</v>
      </c>
      <c r="BB305" s="238">
        <v>21</v>
      </c>
      <c r="BC305" s="238" t="s">
        <v>354</v>
      </c>
      <c r="BD305" s="238">
        <v>9</v>
      </c>
      <c r="BE305" s="238">
        <v>15</v>
      </c>
      <c r="BF305" s="238">
        <v>72</v>
      </c>
      <c r="BI305" s="238">
        <v>1</v>
      </c>
      <c r="BJ305" s="238">
        <v>98</v>
      </c>
      <c r="BK305" s="238">
        <v>65</v>
      </c>
      <c r="BL305" s="238">
        <v>11</v>
      </c>
      <c r="BM305" s="238">
        <v>21</v>
      </c>
      <c r="CT305" s="238">
        <v>457417</v>
      </c>
      <c r="CU305" s="238">
        <v>4965773</v>
      </c>
      <c r="CV305" s="238">
        <v>44.844094599999998</v>
      </c>
      <c r="CW305" s="238">
        <v>-93.538832099999993</v>
      </c>
      <c r="CX305" s="238" t="s">
        <v>359</v>
      </c>
      <c r="CY305" s="238" t="s">
        <v>2345</v>
      </c>
    </row>
    <row r="306" spans="1:103" x14ac:dyDescent="0.25">
      <c r="A306" s="238">
        <v>10934071</v>
      </c>
      <c r="B306" s="238">
        <v>2</v>
      </c>
      <c r="C306" s="238">
        <v>212</v>
      </c>
      <c r="D306" s="238">
        <v>152.881</v>
      </c>
      <c r="E306" s="238">
        <v>10</v>
      </c>
      <c r="F306" s="238" t="s">
        <v>2212</v>
      </c>
      <c r="H306" s="238" t="s">
        <v>354</v>
      </c>
      <c r="I306" s="238">
        <v>25</v>
      </c>
      <c r="K306" s="238">
        <v>14007366</v>
      </c>
      <c r="L306" s="238">
        <v>140720019</v>
      </c>
      <c r="M306" s="238">
        <v>3</v>
      </c>
      <c r="N306" s="238">
        <v>12</v>
      </c>
      <c r="O306" s="238">
        <v>2014</v>
      </c>
      <c r="P306" s="238" t="s">
        <v>355</v>
      </c>
      <c r="Q306" s="238">
        <v>16</v>
      </c>
      <c r="R306" s="238" t="s">
        <v>356</v>
      </c>
      <c r="S306" s="238">
        <v>4</v>
      </c>
      <c r="T306" s="238">
        <v>0</v>
      </c>
      <c r="U306" s="238">
        <v>1</v>
      </c>
      <c r="V306" s="238">
        <v>4</v>
      </c>
      <c r="W306" s="238">
        <v>83</v>
      </c>
      <c r="X306" s="238">
        <v>25</v>
      </c>
      <c r="Y306" s="238">
        <v>1</v>
      </c>
      <c r="Z306" s="238">
        <v>1</v>
      </c>
      <c r="AB306" s="238">
        <v>2</v>
      </c>
      <c r="AC306" s="238">
        <v>98</v>
      </c>
      <c r="AD306" s="238" t="s">
        <v>374</v>
      </c>
      <c r="AE306" s="238" t="s">
        <v>2332</v>
      </c>
      <c r="AF306" s="238" t="s">
        <v>358</v>
      </c>
      <c r="AG306" s="238">
        <v>3</v>
      </c>
      <c r="AH306" s="238">
        <v>2</v>
      </c>
      <c r="AI306" s="238">
        <v>3</v>
      </c>
      <c r="AJ306" s="238">
        <v>4</v>
      </c>
      <c r="AK306" s="238">
        <v>28</v>
      </c>
      <c r="AL306" s="238">
        <v>59</v>
      </c>
      <c r="AM306" s="238" t="s">
        <v>354</v>
      </c>
      <c r="AN306" s="238">
        <v>5</v>
      </c>
      <c r="AS306" s="238">
        <v>1</v>
      </c>
      <c r="AT306" s="238">
        <v>98</v>
      </c>
      <c r="AU306" s="238">
        <v>65</v>
      </c>
      <c r="AV306" s="238">
        <v>11</v>
      </c>
      <c r="AW306" s="238">
        <v>21</v>
      </c>
      <c r="CT306" s="238">
        <v>457417</v>
      </c>
      <c r="CU306" s="238">
        <v>4965773</v>
      </c>
      <c r="CV306" s="238">
        <v>44.844094599999998</v>
      </c>
      <c r="CW306" s="238">
        <v>-93.538832099999993</v>
      </c>
      <c r="CX306" s="238" t="s">
        <v>359</v>
      </c>
      <c r="CY306" s="238" t="s">
        <v>2346</v>
      </c>
    </row>
    <row r="307" spans="1:103" x14ac:dyDescent="0.25">
      <c r="A307" s="238">
        <v>10935136</v>
      </c>
      <c r="B307" s="238">
        <v>2</v>
      </c>
      <c r="C307" s="238">
        <v>212</v>
      </c>
      <c r="D307" s="238">
        <v>152.881</v>
      </c>
      <c r="E307" s="238">
        <v>10</v>
      </c>
      <c r="F307" s="238" t="s">
        <v>2212</v>
      </c>
      <c r="H307" s="238" t="s">
        <v>354</v>
      </c>
      <c r="I307" s="238">
        <v>25</v>
      </c>
      <c r="K307" s="238">
        <v>14014377</v>
      </c>
      <c r="L307" s="238">
        <v>141310062</v>
      </c>
      <c r="M307" s="238">
        <v>5</v>
      </c>
      <c r="N307" s="238">
        <v>11</v>
      </c>
      <c r="O307" s="238">
        <v>2014</v>
      </c>
      <c r="P307" s="238" t="s">
        <v>366</v>
      </c>
      <c r="Q307" s="238">
        <v>13</v>
      </c>
      <c r="R307" s="238" t="s">
        <v>369</v>
      </c>
      <c r="S307" s="238">
        <v>5</v>
      </c>
      <c r="T307" s="238">
        <v>0</v>
      </c>
      <c r="U307" s="238">
        <v>1</v>
      </c>
      <c r="V307" s="238">
        <v>10</v>
      </c>
      <c r="W307" s="238">
        <v>16</v>
      </c>
      <c r="X307" s="238">
        <v>2</v>
      </c>
      <c r="Y307" s="238">
        <v>1</v>
      </c>
      <c r="Z307" s="238">
        <v>2</v>
      </c>
      <c r="AB307" s="238">
        <v>1</v>
      </c>
      <c r="AC307" s="238">
        <v>98</v>
      </c>
      <c r="AD307" s="238" t="s">
        <v>357</v>
      </c>
      <c r="AE307" s="238" t="s">
        <v>2347</v>
      </c>
      <c r="AF307" s="238" t="s">
        <v>358</v>
      </c>
      <c r="AG307" s="238">
        <v>4</v>
      </c>
      <c r="AH307" s="238">
        <v>2</v>
      </c>
      <c r="AI307" s="238">
        <v>1</v>
      </c>
      <c r="AJ307" s="238">
        <v>3</v>
      </c>
      <c r="AK307" s="238">
        <v>21</v>
      </c>
      <c r="AL307" s="238">
        <v>41</v>
      </c>
      <c r="AM307" s="238" t="s">
        <v>354</v>
      </c>
      <c r="AN307" s="238">
        <v>5</v>
      </c>
      <c r="AO307" s="238">
        <v>1</v>
      </c>
      <c r="AS307" s="238">
        <v>1</v>
      </c>
      <c r="AT307" s="238">
        <v>98</v>
      </c>
      <c r="AU307" s="238">
        <v>65</v>
      </c>
      <c r="AV307" s="238">
        <v>11</v>
      </c>
      <c r="AW307" s="238">
        <v>21</v>
      </c>
      <c r="CT307" s="238">
        <v>457417</v>
      </c>
      <c r="CU307" s="238">
        <v>4965773</v>
      </c>
      <c r="CV307" s="238">
        <v>44.844094599999998</v>
      </c>
      <c r="CW307" s="238">
        <v>-93.538832099999993</v>
      </c>
      <c r="CX307" s="238" t="s">
        <v>359</v>
      </c>
      <c r="CY307" s="238" t="s">
        <v>2348</v>
      </c>
    </row>
    <row r="308" spans="1:103" x14ac:dyDescent="0.25">
      <c r="A308" s="238">
        <v>10939574</v>
      </c>
      <c r="B308" s="238">
        <v>2</v>
      </c>
      <c r="C308" s="238">
        <v>212</v>
      </c>
      <c r="D308" s="238">
        <v>152.881</v>
      </c>
      <c r="E308" s="238">
        <v>10</v>
      </c>
      <c r="F308" s="238" t="s">
        <v>2212</v>
      </c>
      <c r="H308" s="238" t="s">
        <v>354</v>
      </c>
      <c r="I308" s="238">
        <v>25</v>
      </c>
      <c r="K308" s="238">
        <v>14040158</v>
      </c>
      <c r="L308" s="238">
        <v>143500168</v>
      </c>
      <c r="M308" s="238">
        <v>12</v>
      </c>
      <c r="N308" s="238">
        <v>16</v>
      </c>
      <c r="O308" s="238">
        <v>2014</v>
      </c>
      <c r="P308" s="238" t="s">
        <v>368</v>
      </c>
      <c r="Q308" s="238">
        <v>10</v>
      </c>
      <c r="R308" s="238" t="s">
        <v>369</v>
      </c>
      <c r="S308" s="238">
        <v>5</v>
      </c>
      <c r="T308" s="238">
        <v>0</v>
      </c>
      <c r="U308" s="238">
        <v>1</v>
      </c>
      <c r="V308" s="238">
        <v>7</v>
      </c>
      <c r="W308" s="238">
        <v>26</v>
      </c>
      <c r="X308" s="238">
        <v>25</v>
      </c>
      <c r="Y308" s="238">
        <v>1</v>
      </c>
      <c r="Z308" s="238">
        <v>2</v>
      </c>
      <c r="AA308" s="238">
        <v>7</v>
      </c>
      <c r="AB308" s="238">
        <v>5</v>
      </c>
      <c r="AC308" s="238">
        <v>98</v>
      </c>
      <c r="AD308" s="238" t="s">
        <v>374</v>
      </c>
      <c r="AE308" s="238" t="s">
        <v>2349</v>
      </c>
      <c r="AF308" s="238" t="s">
        <v>358</v>
      </c>
      <c r="AG308" s="238">
        <v>3</v>
      </c>
      <c r="AH308" s="238">
        <v>2</v>
      </c>
      <c r="AI308" s="238">
        <v>3</v>
      </c>
      <c r="AJ308" s="238">
        <v>3</v>
      </c>
      <c r="AK308" s="238">
        <v>21</v>
      </c>
      <c r="AL308" s="238">
        <v>23</v>
      </c>
      <c r="AM308" s="238" t="s">
        <v>354</v>
      </c>
      <c r="AN308" s="238">
        <v>5</v>
      </c>
      <c r="AS308" s="238">
        <v>2</v>
      </c>
      <c r="AT308" s="238">
        <v>98</v>
      </c>
      <c r="AU308" s="238">
        <v>65</v>
      </c>
      <c r="AV308" s="238">
        <v>11</v>
      </c>
      <c r="AW308" s="238">
        <v>21</v>
      </c>
      <c r="CT308" s="238">
        <v>457417</v>
      </c>
      <c r="CU308" s="238">
        <v>4965773</v>
      </c>
      <c r="CV308" s="238">
        <v>44.844094599999998</v>
      </c>
      <c r="CW308" s="238">
        <v>-93.538832099999993</v>
      </c>
      <c r="CX308" s="238" t="s">
        <v>359</v>
      </c>
      <c r="CY308" s="238" t="s">
        <v>2350</v>
      </c>
    </row>
    <row r="309" spans="1:103" x14ac:dyDescent="0.25">
      <c r="A309" s="238">
        <v>11021703</v>
      </c>
      <c r="B309" s="238">
        <v>2</v>
      </c>
      <c r="C309" s="238">
        <v>212</v>
      </c>
      <c r="D309" s="238">
        <v>152.881</v>
      </c>
      <c r="E309" s="238">
        <v>10</v>
      </c>
      <c r="F309" s="238" t="s">
        <v>2212</v>
      </c>
      <c r="H309" s="238" t="s">
        <v>354</v>
      </c>
      <c r="I309" s="238">
        <v>25</v>
      </c>
      <c r="K309" s="238">
        <v>15029697</v>
      </c>
      <c r="L309" s="238">
        <v>152530032</v>
      </c>
      <c r="M309" s="238">
        <v>9</v>
      </c>
      <c r="N309" s="238">
        <v>10</v>
      </c>
      <c r="O309" s="238">
        <v>2015</v>
      </c>
      <c r="P309" s="238" t="s">
        <v>384</v>
      </c>
      <c r="Q309" s="238">
        <v>7</v>
      </c>
      <c r="R309" s="238" t="s">
        <v>369</v>
      </c>
      <c r="S309" s="238">
        <v>5</v>
      </c>
      <c r="T309" s="238">
        <v>0</v>
      </c>
      <c r="U309" s="238">
        <v>3</v>
      </c>
      <c r="V309" s="238">
        <v>1</v>
      </c>
      <c r="W309" s="238">
        <v>10</v>
      </c>
      <c r="X309" s="238">
        <v>90</v>
      </c>
      <c r="Y309" s="238">
        <v>2</v>
      </c>
      <c r="Z309" s="238">
        <v>2</v>
      </c>
      <c r="AB309" s="238">
        <v>2</v>
      </c>
      <c r="AC309" s="238">
        <v>98</v>
      </c>
      <c r="AD309" s="238" t="s">
        <v>357</v>
      </c>
      <c r="AE309" s="238" t="s">
        <v>2252</v>
      </c>
      <c r="AF309" s="238" t="s">
        <v>358</v>
      </c>
      <c r="AG309" s="238">
        <v>7</v>
      </c>
      <c r="AH309" s="238">
        <v>2</v>
      </c>
      <c r="AI309" s="238">
        <v>4</v>
      </c>
      <c r="AJ309" s="238">
        <v>3</v>
      </c>
      <c r="AK309" s="238">
        <v>21</v>
      </c>
      <c r="AL309" s="238">
        <v>34</v>
      </c>
      <c r="AM309" s="238" t="s">
        <v>354</v>
      </c>
      <c r="AN309" s="238">
        <v>5</v>
      </c>
      <c r="AO309" s="238">
        <v>1</v>
      </c>
      <c r="AS309" s="238">
        <v>3</v>
      </c>
      <c r="AT309" s="238">
        <v>90</v>
      </c>
      <c r="AU309" s="238">
        <v>65</v>
      </c>
      <c r="AV309" s="238">
        <v>11</v>
      </c>
      <c r="AW309" s="238">
        <v>21</v>
      </c>
      <c r="AX309" s="238">
        <v>2</v>
      </c>
      <c r="AY309" s="238">
        <v>2</v>
      </c>
      <c r="AZ309" s="238">
        <v>3</v>
      </c>
      <c r="BA309" s="238">
        <v>21</v>
      </c>
      <c r="BB309" s="238">
        <v>45</v>
      </c>
      <c r="BC309" s="238" t="s">
        <v>363</v>
      </c>
      <c r="BD309" s="238">
        <v>5</v>
      </c>
      <c r="BE309" s="238">
        <v>1</v>
      </c>
      <c r="BI309" s="238">
        <v>3</v>
      </c>
      <c r="BJ309" s="238">
        <v>90</v>
      </c>
      <c r="BK309" s="238">
        <v>65</v>
      </c>
      <c r="BL309" s="238">
        <v>11</v>
      </c>
      <c r="BM309" s="238">
        <v>21</v>
      </c>
      <c r="BN309" s="238">
        <v>2</v>
      </c>
      <c r="BO309" s="238">
        <v>2</v>
      </c>
      <c r="BP309" s="238">
        <v>3</v>
      </c>
      <c r="BQ309" s="238">
        <v>21</v>
      </c>
      <c r="BR309" s="238">
        <v>23</v>
      </c>
      <c r="BS309" s="238" t="s">
        <v>354</v>
      </c>
      <c r="BT309" s="238">
        <v>5</v>
      </c>
      <c r="BU309" s="238">
        <v>5</v>
      </c>
      <c r="BY309" s="238">
        <v>3</v>
      </c>
      <c r="BZ309" s="238">
        <v>90</v>
      </c>
      <c r="CA309" s="238">
        <v>65</v>
      </c>
      <c r="CB309" s="238">
        <v>11</v>
      </c>
      <c r="CC309" s="238">
        <v>21</v>
      </c>
      <c r="CT309" s="238">
        <v>457417</v>
      </c>
      <c r="CU309" s="238">
        <v>4965773</v>
      </c>
      <c r="CV309" s="238">
        <v>44.844094599999998</v>
      </c>
      <c r="CW309" s="238">
        <v>-93.538832099999993</v>
      </c>
      <c r="CX309" s="238" t="s">
        <v>359</v>
      </c>
      <c r="CY309" s="238" t="s">
        <v>2351</v>
      </c>
    </row>
    <row r="310" spans="1:103" x14ac:dyDescent="0.25">
      <c r="A310" s="238">
        <v>691797</v>
      </c>
      <c r="B310" s="238">
        <v>2</v>
      </c>
      <c r="C310" s="238">
        <v>212</v>
      </c>
      <c r="D310" s="238">
        <v>152.88399999999999</v>
      </c>
      <c r="E310" s="238">
        <v>10</v>
      </c>
      <c r="F310" s="238" t="s">
        <v>2212</v>
      </c>
      <c r="H310" s="238" t="s">
        <v>354</v>
      </c>
      <c r="I310" s="238">
        <v>25</v>
      </c>
      <c r="K310" s="238">
        <v>19503184</v>
      </c>
      <c r="M310" s="238">
        <v>2</v>
      </c>
      <c r="N310" s="238">
        <v>25</v>
      </c>
      <c r="O310" s="238">
        <v>2019</v>
      </c>
      <c r="P310" s="238" t="s">
        <v>361</v>
      </c>
      <c r="Q310" s="238">
        <v>20</v>
      </c>
      <c r="S310" s="238">
        <v>3</v>
      </c>
      <c r="T310" s="238">
        <v>0</v>
      </c>
      <c r="U310" s="238">
        <v>1</v>
      </c>
      <c r="W310" s="238">
        <v>28</v>
      </c>
      <c r="X310" s="238">
        <v>2</v>
      </c>
      <c r="Y310" s="238">
        <v>4</v>
      </c>
      <c r="Z310" s="238">
        <v>1</v>
      </c>
      <c r="AB310" s="238">
        <v>1</v>
      </c>
      <c r="AC310" s="238">
        <v>98</v>
      </c>
      <c r="AD310" s="238" t="s">
        <v>2352</v>
      </c>
      <c r="AF310" s="238" t="s">
        <v>405</v>
      </c>
      <c r="AG310" s="238">
        <v>3</v>
      </c>
      <c r="AH310" s="238">
        <v>2</v>
      </c>
      <c r="AI310" s="238">
        <v>2</v>
      </c>
      <c r="AJ310" s="238">
        <v>3</v>
      </c>
      <c r="AK310" s="238">
        <v>21</v>
      </c>
      <c r="AL310" s="238">
        <v>37</v>
      </c>
      <c r="AM310" s="238" t="s">
        <v>363</v>
      </c>
      <c r="AN310" s="238">
        <v>7</v>
      </c>
      <c r="AO310" s="238">
        <v>75</v>
      </c>
      <c r="AS310" s="238">
        <v>15</v>
      </c>
      <c r="AT310" s="238">
        <v>9</v>
      </c>
      <c r="AU310" s="238">
        <v>65</v>
      </c>
      <c r="AV310" s="238">
        <v>11</v>
      </c>
      <c r="AW310" s="238">
        <v>21</v>
      </c>
      <c r="CT310" s="238">
        <v>457425.289983914</v>
      </c>
      <c r="CU310" s="238">
        <v>4965803.8354076697</v>
      </c>
      <c r="CV310" s="238">
        <v>44.844375130000003</v>
      </c>
      <c r="CW310" s="238">
        <v>-93.538726929999996</v>
      </c>
      <c r="CX310" s="238" t="s">
        <v>359</v>
      </c>
      <c r="CY310" s="238" t="s">
        <v>2353</v>
      </c>
    </row>
    <row r="311" spans="1:103" x14ac:dyDescent="0.25">
      <c r="A311" s="238">
        <v>732743</v>
      </c>
      <c r="B311" s="238">
        <v>2</v>
      </c>
      <c r="C311" s="238">
        <v>212</v>
      </c>
      <c r="D311" s="238">
        <v>152.90100000000001</v>
      </c>
      <c r="E311" s="238">
        <v>10</v>
      </c>
      <c r="F311" s="238" t="s">
        <v>2212</v>
      </c>
      <c r="H311" s="238" t="s">
        <v>354</v>
      </c>
      <c r="I311" s="238">
        <v>25</v>
      </c>
      <c r="K311" s="238">
        <v>19019918</v>
      </c>
      <c r="M311" s="238">
        <v>7</v>
      </c>
      <c r="N311" s="238">
        <v>11</v>
      </c>
      <c r="O311" s="238">
        <v>2019</v>
      </c>
      <c r="P311" s="238" t="s">
        <v>384</v>
      </c>
      <c r="Q311" s="238">
        <v>7</v>
      </c>
      <c r="R311" s="238" t="s">
        <v>369</v>
      </c>
      <c r="S311" s="238">
        <v>5</v>
      </c>
      <c r="T311" s="238">
        <v>0</v>
      </c>
      <c r="U311" s="238">
        <v>2</v>
      </c>
      <c r="V311" s="238">
        <v>12</v>
      </c>
      <c r="W311" s="238">
        <v>10</v>
      </c>
      <c r="X311" s="238">
        <v>2</v>
      </c>
      <c r="Y311" s="238">
        <v>1</v>
      </c>
      <c r="Z311" s="238">
        <v>1</v>
      </c>
      <c r="AB311" s="238">
        <v>1</v>
      </c>
      <c r="AC311" s="238">
        <v>98</v>
      </c>
      <c r="AD311" s="238" t="s">
        <v>357</v>
      </c>
      <c r="AF311" s="238" t="s">
        <v>358</v>
      </c>
      <c r="AG311" s="238">
        <v>7</v>
      </c>
      <c r="AH311" s="238">
        <v>2</v>
      </c>
      <c r="AI311" s="238">
        <v>4</v>
      </c>
      <c r="AJ311" s="238">
        <v>3</v>
      </c>
      <c r="AK311" s="238">
        <v>21</v>
      </c>
      <c r="AL311" s="238">
        <v>33</v>
      </c>
      <c r="AM311" s="238" t="s">
        <v>354</v>
      </c>
      <c r="AN311" s="238">
        <v>5</v>
      </c>
      <c r="AO311" s="238">
        <v>1</v>
      </c>
      <c r="AS311" s="238">
        <v>15</v>
      </c>
      <c r="AT311" s="238">
        <v>9</v>
      </c>
      <c r="AV311" s="238">
        <v>11</v>
      </c>
      <c r="AW311" s="238">
        <v>21</v>
      </c>
      <c r="AX311" s="238">
        <v>2</v>
      </c>
      <c r="AY311" s="238">
        <v>5</v>
      </c>
      <c r="AZ311" s="238">
        <v>3</v>
      </c>
      <c r="BA311" s="238">
        <v>21</v>
      </c>
      <c r="BB311" s="238">
        <v>46</v>
      </c>
      <c r="BC311" s="238" t="s">
        <v>363</v>
      </c>
      <c r="BD311" s="238">
        <v>5</v>
      </c>
      <c r="BE311" s="238">
        <v>4</v>
      </c>
      <c r="BI311" s="238">
        <v>15</v>
      </c>
      <c r="BJ311" s="238">
        <v>9</v>
      </c>
      <c r="BL311" s="238">
        <v>11</v>
      </c>
      <c r="BM311" s="238">
        <v>21</v>
      </c>
      <c r="CT311" s="238">
        <v>457443.42791877902</v>
      </c>
      <c r="CU311" s="238">
        <v>4965791.0343901096</v>
      </c>
      <c r="CV311" s="238">
        <v>44.844260980000001</v>
      </c>
      <c r="CW311" s="238">
        <v>-93.538496350000003</v>
      </c>
      <c r="CX311" s="238" t="s">
        <v>359</v>
      </c>
      <c r="CY311" s="238" t="s">
        <v>2354</v>
      </c>
    </row>
    <row r="312" spans="1:103" x14ac:dyDescent="0.25">
      <c r="A312" s="238">
        <v>679173</v>
      </c>
      <c r="B312" s="238">
        <v>2</v>
      </c>
      <c r="C312" s="238">
        <v>212</v>
      </c>
      <c r="D312" s="238">
        <v>152.905</v>
      </c>
      <c r="E312" s="238">
        <v>10</v>
      </c>
      <c r="F312" s="238" t="s">
        <v>2212</v>
      </c>
      <c r="H312" s="238" t="s">
        <v>354</v>
      </c>
      <c r="I312" s="238">
        <v>25</v>
      </c>
      <c r="K312" s="238">
        <v>19002435</v>
      </c>
      <c r="M312" s="238">
        <v>1</v>
      </c>
      <c r="N312" s="238">
        <v>25</v>
      </c>
      <c r="O312" s="238">
        <v>2019</v>
      </c>
      <c r="P312" s="238" t="s">
        <v>362</v>
      </c>
      <c r="Q312" s="238">
        <v>18</v>
      </c>
      <c r="R312" s="238" t="s">
        <v>369</v>
      </c>
      <c r="S312" s="238">
        <v>5</v>
      </c>
      <c r="T312" s="238">
        <v>0</v>
      </c>
      <c r="U312" s="238">
        <v>1</v>
      </c>
      <c r="W312" s="238">
        <v>39</v>
      </c>
      <c r="X312" s="238">
        <v>2</v>
      </c>
      <c r="Y312" s="238">
        <v>4</v>
      </c>
      <c r="Z312" s="238">
        <v>1</v>
      </c>
      <c r="AB312" s="238">
        <v>1</v>
      </c>
      <c r="AC312" s="238">
        <v>98</v>
      </c>
      <c r="AD312" s="238" t="s">
        <v>357</v>
      </c>
      <c r="AF312" s="238" t="s">
        <v>358</v>
      </c>
      <c r="AG312" s="238">
        <v>4</v>
      </c>
      <c r="AH312" s="238">
        <v>2</v>
      </c>
      <c r="AI312" s="238">
        <v>2</v>
      </c>
      <c r="AJ312" s="238">
        <v>3</v>
      </c>
      <c r="AK312" s="238">
        <v>21</v>
      </c>
      <c r="AL312" s="238">
        <v>35</v>
      </c>
      <c r="AM312" s="238" t="s">
        <v>354</v>
      </c>
      <c r="AN312" s="238">
        <v>5</v>
      </c>
      <c r="AO312" s="238">
        <v>1</v>
      </c>
      <c r="AS312" s="238">
        <v>15</v>
      </c>
      <c r="AT312" s="238">
        <v>9</v>
      </c>
      <c r="AU312" s="238">
        <v>65</v>
      </c>
      <c r="AV312" s="238">
        <v>11</v>
      </c>
      <c r="AW312" s="238">
        <v>21</v>
      </c>
      <c r="CT312" s="238">
        <v>457450.00833814702</v>
      </c>
      <c r="CU312" s="238">
        <v>4965791.1320702396</v>
      </c>
      <c r="CV312" s="238">
        <v>44.844262260000001</v>
      </c>
      <c r="CW312" s="238">
        <v>-93.5384131</v>
      </c>
      <c r="CX312" s="238" t="s">
        <v>359</v>
      </c>
      <c r="CY312" s="238" t="s">
        <v>2355</v>
      </c>
    </row>
    <row r="313" spans="1:103" x14ac:dyDescent="0.25">
      <c r="A313" s="238">
        <v>623498</v>
      </c>
      <c r="B313" s="238">
        <v>2</v>
      </c>
      <c r="C313" s="238">
        <v>212</v>
      </c>
      <c r="D313" s="238">
        <v>152.90700000000001</v>
      </c>
      <c r="E313" s="238">
        <v>10</v>
      </c>
      <c r="F313" s="238" t="s">
        <v>2212</v>
      </c>
      <c r="H313" s="238" t="s">
        <v>354</v>
      </c>
      <c r="I313" s="238">
        <v>25</v>
      </c>
      <c r="K313" s="238">
        <v>18023275</v>
      </c>
      <c r="M313" s="238">
        <v>7</v>
      </c>
      <c r="N313" s="238">
        <v>26</v>
      </c>
      <c r="O313" s="238">
        <v>2018</v>
      </c>
      <c r="P313" s="238" t="s">
        <v>384</v>
      </c>
      <c r="Q313" s="238">
        <v>13</v>
      </c>
      <c r="S313" s="238">
        <v>3</v>
      </c>
      <c r="T313" s="238">
        <v>0</v>
      </c>
      <c r="U313" s="238">
        <v>1</v>
      </c>
      <c r="W313" s="238">
        <v>8</v>
      </c>
      <c r="X313" s="238">
        <v>3</v>
      </c>
      <c r="Y313" s="238">
        <v>1</v>
      </c>
      <c r="Z313" s="238">
        <v>2</v>
      </c>
      <c r="AB313" s="238">
        <v>1</v>
      </c>
      <c r="AC313" s="238">
        <v>98</v>
      </c>
      <c r="AD313" s="238" t="s">
        <v>357</v>
      </c>
      <c r="AE313" s="238" t="s">
        <v>2356</v>
      </c>
      <c r="AF313" s="238" t="s">
        <v>405</v>
      </c>
      <c r="AG313" s="238">
        <v>1</v>
      </c>
      <c r="AH313" s="238">
        <v>2</v>
      </c>
      <c r="AI313" s="238">
        <v>4</v>
      </c>
      <c r="AJ313" s="238">
        <v>4</v>
      </c>
      <c r="AK313" s="238">
        <v>23</v>
      </c>
      <c r="AL313" s="238">
        <v>68</v>
      </c>
      <c r="AM313" s="238" t="s">
        <v>354</v>
      </c>
      <c r="AN313" s="238">
        <v>5</v>
      </c>
      <c r="AO313" s="238">
        <v>2</v>
      </c>
      <c r="AS313" s="238">
        <v>14</v>
      </c>
      <c r="AT313" s="238">
        <v>20</v>
      </c>
      <c r="AU313" s="238">
        <v>45</v>
      </c>
      <c r="AV313" s="238">
        <v>11</v>
      </c>
      <c r="AW313" s="238">
        <v>21</v>
      </c>
      <c r="AX313" s="238">
        <v>5</v>
      </c>
      <c r="BB313" s="238">
        <v>18</v>
      </c>
      <c r="BC313" s="238" t="s">
        <v>363</v>
      </c>
      <c r="BD313" s="238">
        <v>5</v>
      </c>
      <c r="BE313" s="238">
        <v>22</v>
      </c>
      <c r="BG313" s="238">
        <v>34</v>
      </c>
      <c r="BH313" s="238">
        <v>1</v>
      </c>
      <c r="CT313" s="238">
        <v>457443.39452281699</v>
      </c>
      <c r="CU313" s="238">
        <v>4965811.1924306704</v>
      </c>
      <c r="CV313" s="238">
        <v>44.844442440000002</v>
      </c>
      <c r="CW313" s="238">
        <v>-93.538498469999993</v>
      </c>
      <c r="CX313" s="238" t="s">
        <v>359</v>
      </c>
      <c r="CY313" s="238" t="s">
        <v>2357</v>
      </c>
    </row>
    <row r="314" spans="1:103" x14ac:dyDescent="0.25">
      <c r="A314" s="238">
        <v>568495</v>
      </c>
      <c r="B314" s="238">
        <v>2</v>
      </c>
      <c r="C314" s="238">
        <v>212</v>
      </c>
      <c r="D314" s="238">
        <v>152.91999999999999</v>
      </c>
      <c r="E314" s="238">
        <v>10</v>
      </c>
      <c r="F314" s="238" t="s">
        <v>2212</v>
      </c>
      <c r="H314" s="238" t="s">
        <v>354</v>
      </c>
      <c r="I314" s="238">
        <v>25</v>
      </c>
      <c r="K314" s="238">
        <v>18502867</v>
      </c>
      <c r="M314" s="238">
        <v>2</v>
      </c>
      <c r="N314" s="238">
        <v>20</v>
      </c>
      <c r="O314" s="238">
        <v>2018</v>
      </c>
      <c r="P314" s="238" t="s">
        <v>368</v>
      </c>
      <c r="Q314" s="238">
        <v>8</v>
      </c>
      <c r="R314" s="238" t="s">
        <v>369</v>
      </c>
      <c r="S314" s="238">
        <v>5</v>
      </c>
      <c r="T314" s="238">
        <v>0</v>
      </c>
      <c r="U314" s="238">
        <v>2</v>
      </c>
      <c r="V314" s="238">
        <v>13</v>
      </c>
      <c r="W314" s="238">
        <v>10</v>
      </c>
      <c r="X314" s="238">
        <v>2</v>
      </c>
      <c r="Y314" s="238">
        <v>1</v>
      </c>
      <c r="Z314" s="238">
        <v>1</v>
      </c>
      <c r="AB314" s="238">
        <v>5</v>
      </c>
      <c r="AC314" s="238">
        <v>98</v>
      </c>
      <c r="AD314" s="238" t="s">
        <v>357</v>
      </c>
      <c r="AF314" s="238" t="s">
        <v>358</v>
      </c>
      <c r="AG314" s="238">
        <v>7</v>
      </c>
      <c r="AH314" s="238">
        <v>2</v>
      </c>
      <c r="AI314" s="238">
        <v>4</v>
      </c>
      <c r="AJ314" s="238">
        <v>3</v>
      </c>
      <c r="AK314" s="238">
        <v>27</v>
      </c>
      <c r="AL314" s="238">
        <v>75</v>
      </c>
      <c r="AM314" s="238" t="s">
        <v>354</v>
      </c>
      <c r="AN314" s="238">
        <v>5</v>
      </c>
      <c r="AO314" s="238">
        <v>1</v>
      </c>
      <c r="AS314" s="238">
        <v>15</v>
      </c>
      <c r="AT314" s="238">
        <v>98</v>
      </c>
      <c r="AU314" s="238">
        <v>65</v>
      </c>
      <c r="AV314" s="238">
        <v>11</v>
      </c>
      <c r="AW314" s="238">
        <v>21</v>
      </c>
      <c r="AX314" s="238">
        <v>2</v>
      </c>
      <c r="AY314" s="238">
        <v>5</v>
      </c>
      <c r="AZ314" s="238">
        <v>3</v>
      </c>
      <c r="BA314" s="238">
        <v>27</v>
      </c>
      <c r="BB314" s="238">
        <v>51</v>
      </c>
      <c r="BC314" s="238" t="s">
        <v>354</v>
      </c>
      <c r="BD314" s="238">
        <v>5</v>
      </c>
      <c r="BE314" s="238">
        <v>1</v>
      </c>
      <c r="BI314" s="238">
        <v>15</v>
      </c>
      <c r="BJ314" s="238">
        <v>98</v>
      </c>
      <c r="BK314" s="238">
        <v>65</v>
      </c>
      <c r="BL314" s="238">
        <v>11</v>
      </c>
      <c r="BM314" s="238">
        <v>21</v>
      </c>
      <c r="CT314" s="238">
        <v>457471.85674371402</v>
      </c>
      <c r="CU314" s="238">
        <v>4965803.8354076697</v>
      </c>
      <c r="CV314" s="238">
        <v>44.844377909999999</v>
      </c>
      <c r="CW314" s="238">
        <v>-93.538137710000001</v>
      </c>
      <c r="CX314" s="238" t="s">
        <v>359</v>
      </c>
      <c r="CY314" s="238" t="s">
        <v>2358</v>
      </c>
    </row>
    <row r="315" spans="1:103" x14ac:dyDescent="0.25">
      <c r="A315" s="238">
        <v>667575</v>
      </c>
      <c r="B315" s="238">
        <v>2</v>
      </c>
      <c r="C315" s="238">
        <v>212</v>
      </c>
      <c r="D315" s="238">
        <v>152.922</v>
      </c>
      <c r="E315" s="238">
        <v>10</v>
      </c>
      <c r="F315" s="238" t="s">
        <v>2212</v>
      </c>
      <c r="H315" s="238" t="s">
        <v>354</v>
      </c>
      <c r="I315" s="238">
        <v>25</v>
      </c>
      <c r="K315" s="238">
        <v>18038317</v>
      </c>
      <c r="M315" s="238">
        <v>12</v>
      </c>
      <c r="N315" s="238">
        <v>12</v>
      </c>
      <c r="O315" s="238">
        <v>2018</v>
      </c>
      <c r="P315" s="238" t="s">
        <v>355</v>
      </c>
      <c r="Q315" s="238">
        <v>7</v>
      </c>
      <c r="R315" s="238" t="s">
        <v>369</v>
      </c>
      <c r="S315" s="238">
        <v>5</v>
      </c>
      <c r="T315" s="238">
        <v>0</v>
      </c>
      <c r="U315" s="238">
        <v>2</v>
      </c>
      <c r="V315" s="238">
        <v>12</v>
      </c>
      <c r="W315" s="238">
        <v>10</v>
      </c>
      <c r="X315" s="238">
        <v>2</v>
      </c>
      <c r="Y315" s="238">
        <v>4</v>
      </c>
      <c r="Z315" s="238">
        <v>1</v>
      </c>
      <c r="AB315" s="238">
        <v>1</v>
      </c>
      <c r="AC315" s="238">
        <v>98</v>
      </c>
      <c r="AD315" s="238" t="s">
        <v>357</v>
      </c>
      <c r="AF315" s="238" t="s">
        <v>358</v>
      </c>
      <c r="AG315" s="238">
        <v>7</v>
      </c>
      <c r="AH315" s="238">
        <v>2</v>
      </c>
      <c r="AI315" s="238">
        <v>48</v>
      </c>
      <c r="AJ315" s="238">
        <v>3</v>
      </c>
      <c r="AK315" s="238">
        <v>26</v>
      </c>
      <c r="AL315" s="238">
        <v>32</v>
      </c>
      <c r="AM315" s="238" t="s">
        <v>354</v>
      </c>
      <c r="AN315" s="238">
        <v>5</v>
      </c>
      <c r="AO315" s="238">
        <v>1</v>
      </c>
      <c r="AS315" s="238">
        <v>15</v>
      </c>
      <c r="AT315" s="238">
        <v>98</v>
      </c>
      <c r="AU315" s="238">
        <v>65</v>
      </c>
      <c r="AV315" s="238">
        <v>11</v>
      </c>
      <c r="AW315" s="238">
        <v>21</v>
      </c>
      <c r="AX315" s="238">
        <v>2</v>
      </c>
      <c r="AY315" s="238">
        <v>3</v>
      </c>
      <c r="AZ315" s="238">
        <v>3</v>
      </c>
      <c r="BA315" s="238">
        <v>21</v>
      </c>
      <c r="BB315" s="238">
        <v>21</v>
      </c>
      <c r="BC315" s="238" t="s">
        <v>363</v>
      </c>
      <c r="BD315" s="238">
        <v>5</v>
      </c>
      <c r="BE315" s="238">
        <v>4</v>
      </c>
      <c r="BI315" s="238">
        <v>15</v>
      </c>
      <c r="BJ315" s="238">
        <v>98</v>
      </c>
      <c r="BK315" s="238">
        <v>65</v>
      </c>
      <c r="BL315" s="238">
        <v>11</v>
      </c>
      <c r="BM315" s="238">
        <v>21</v>
      </c>
      <c r="CT315" s="238">
        <v>457476.33521369903</v>
      </c>
      <c r="CU315" s="238">
        <v>4965800.4050399903</v>
      </c>
      <c r="CV315" s="238">
        <v>44.844347300000003</v>
      </c>
      <c r="CW315" s="238">
        <v>-93.53808076</v>
      </c>
      <c r="CX315" s="238" t="s">
        <v>359</v>
      </c>
      <c r="CY315" s="238" t="s">
        <v>2359</v>
      </c>
    </row>
    <row r="316" spans="1:103" x14ac:dyDescent="0.25">
      <c r="A316" s="238">
        <v>10855908</v>
      </c>
      <c r="B316" s="238">
        <v>2</v>
      </c>
      <c r="C316" s="238">
        <v>212</v>
      </c>
      <c r="D316" s="238">
        <v>152.92599999999999</v>
      </c>
      <c r="E316" s="238">
        <v>10</v>
      </c>
      <c r="F316" s="238" t="s">
        <v>2212</v>
      </c>
      <c r="H316" s="238" t="s">
        <v>354</v>
      </c>
      <c r="I316" s="238">
        <v>25</v>
      </c>
      <c r="K316" s="238">
        <v>13036558</v>
      </c>
      <c r="L316" s="238">
        <v>133400216</v>
      </c>
      <c r="M316" s="238">
        <v>12</v>
      </c>
      <c r="N316" s="238">
        <v>5</v>
      </c>
      <c r="O316" s="238">
        <v>2013</v>
      </c>
      <c r="P316" s="238" t="s">
        <v>384</v>
      </c>
      <c r="Q316" s="238">
        <v>14</v>
      </c>
      <c r="S316" s="238">
        <v>5</v>
      </c>
      <c r="T316" s="238">
        <v>0</v>
      </c>
      <c r="U316" s="238">
        <v>2</v>
      </c>
      <c r="V316" s="238">
        <v>5</v>
      </c>
      <c r="W316" s="238">
        <v>10</v>
      </c>
      <c r="X316" s="238">
        <v>3</v>
      </c>
      <c r="Y316" s="238">
        <v>1</v>
      </c>
      <c r="Z316" s="238">
        <v>4</v>
      </c>
      <c r="AB316" s="238">
        <v>5</v>
      </c>
      <c r="AC316" s="238">
        <v>98</v>
      </c>
      <c r="AD316" s="238" t="s">
        <v>357</v>
      </c>
      <c r="AE316" s="238" t="s">
        <v>2252</v>
      </c>
      <c r="AF316" s="238" t="s">
        <v>358</v>
      </c>
      <c r="AG316" s="238">
        <v>10</v>
      </c>
      <c r="AH316" s="238">
        <v>2</v>
      </c>
      <c r="AI316" s="238">
        <v>4</v>
      </c>
      <c r="AJ316" s="238">
        <v>1</v>
      </c>
      <c r="AK316" s="238">
        <v>21</v>
      </c>
      <c r="AL316" s="238">
        <v>41</v>
      </c>
      <c r="AM316" s="238" t="s">
        <v>363</v>
      </c>
      <c r="AN316" s="238">
        <v>5</v>
      </c>
      <c r="AO316" s="238">
        <v>1</v>
      </c>
      <c r="AS316" s="238">
        <v>3</v>
      </c>
      <c r="AT316" s="238">
        <v>20</v>
      </c>
      <c r="AU316" s="238">
        <v>50</v>
      </c>
      <c r="AV316" s="238">
        <v>11</v>
      </c>
      <c r="AW316" s="238">
        <v>21</v>
      </c>
      <c r="AX316" s="238">
        <v>2</v>
      </c>
      <c r="AY316" s="238">
        <v>2</v>
      </c>
      <c r="AZ316" s="238">
        <v>4</v>
      </c>
      <c r="BA316" s="238">
        <v>26</v>
      </c>
      <c r="BB316" s="238">
        <v>20</v>
      </c>
      <c r="BC316" s="238" t="s">
        <v>363</v>
      </c>
      <c r="BD316" s="238">
        <v>5</v>
      </c>
      <c r="BE316" s="238">
        <v>3</v>
      </c>
      <c r="BI316" s="238">
        <v>3</v>
      </c>
      <c r="BJ316" s="238">
        <v>20</v>
      </c>
      <c r="BK316" s="238">
        <v>50</v>
      </c>
      <c r="BL316" s="238">
        <v>11</v>
      </c>
      <c r="BM316" s="238">
        <v>21</v>
      </c>
      <c r="CT316" s="238">
        <v>457482</v>
      </c>
      <c r="CU316" s="238">
        <v>4965802</v>
      </c>
      <c r="CV316" s="238">
        <v>44.844357899999999</v>
      </c>
      <c r="CW316" s="238">
        <v>-93.538004799999996</v>
      </c>
      <c r="CX316" s="238" t="s">
        <v>359</v>
      </c>
      <c r="CY316" s="238" t="s">
        <v>2360</v>
      </c>
    </row>
    <row r="317" spans="1:103" x14ac:dyDescent="0.25">
      <c r="A317" s="238">
        <v>752470</v>
      </c>
      <c r="B317" s="238">
        <v>2</v>
      </c>
      <c r="C317" s="238">
        <v>212</v>
      </c>
      <c r="D317" s="238">
        <v>152.92599999999999</v>
      </c>
      <c r="E317" s="238">
        <v>10</v>
      </c>
      <c r="F317" s="238" t="s">
        <v>2212</v>
      </c>
      <c r="H317" s="238" t="s">
        <v>354</v>
      </c>
      <c r="I317" s="238">
        <v>25</v>
      </c>
      <c r="K317" s="238">
        <v>19512101</v>
      </c>
      <c r="M317" s="238">
        <v>10</v>
      </c>
      <c r="N317" s="238">
        <v>6</v>
      </c>
      <c r="O317" s="238">
        <v>2019</v>
      </c>
      <c r="P317" s="238" t="s">
        <v>366</v>
      </c>
      <c r="Q317" s="238">
        <v>3</v>
      </c>
      <c r="R317" s="238" t="s">
        <v>369</v>
      </c>
      <c r="S317" s="238">
        <v>5</v>
      </c>
      <c r="T317" s="238">
        <v>0</v>
      </c>
      <c r="U317" s="238">
        <v>1</v>
      </c>
      <c r="W317" s="238">
        <v>55</v>
      </c>
      <c r="X317" s="238">
        <v>2</v>
      </c>
      <c r="Y317" s="238">
        <v>4</v>
      </c>
      <c r="Z317" s="238">
        <v>1</v>
      </c>
      <c r="AB317" s="238">
        <v>1</v>
      </c>
      <c r="AC317" s="238">
        <v>98</v>
      </c>
      <c r="AD317" s="238" t="s">
        <v>357</v>
      </c>
      <c r="AF317" s="238" t="s">
        <v>358</v>
      </c>
      <c r="AG317" s="238">
        <v>3</v>
      </c>
      <c r="AH317" s="238">
        <v>1</v>
      </c>
      <c r="AI317" s="238">
        <v>2</v>
      </c>
      <c r="AJ317" s="238">
        <v>4</v>
      </c>
      <c r="AK317" s="238">
        <v>21</v>
      </c>
      <c r="AS317" s="238">
        <v>15</v>
      </c>
      <c r="AT317" s="238">
        <v>9</v>
      </c>
      <c r="AU317" s="238">
        <v>65</v>
      </c>
      <c r="AV317" s="238">
        <v>13</v>
      </c>
      <c r="AW317" s="238">
        <v>21</v>
      </c>
      <c r="CT317" s="238">
        <v>457480.323427314</v>
      </c>
      <c r="CU317" s="238">
        <v>4965808.0687494697</v>
      </c>
      <c r="CV317" s="238">
        <v>44.844416520000003</v>
      </c>
      <c r="CW317" s="238">
        <v>-93.538030939999999</v>
      </c>
      <c r="CX317" s="238" t="s">
        <v>359</v>
      </c>
      <c r="CY317" s="238" t="s">
        <v>2361</v>
      </c>
    </row>
    <row r="318" spans="1:103" x14ac:dyDescent="0.25">
      <c r="A318" s="238">
        <v>760202</v>
      </c>
      <c r="B318" s="238">
        <v>2</v>
      </c>
      <c r="C318" s="238">
        <v>212</v>
      </c>
      <c r="D318" s="238">
        <v>152.94</v>
      </c>
      <c r="E318" s="238">
        <v>10</v>
      </c>
      <c r="F318" s="238" t="s">
        <v>2212</v>
      </c>
      <c r="H318" s="238" t="s">
        <v>354</v>
      </c>
      <c r="I318" s="238">
        <v>25</v>
      </c>
      <c r="K318" s="238">
        <v>19513478</v>
      </c>
      <c r="M318" s="238">
        <v>11</v>
      </c>
      <c r="N318" s="238">
        <v>6</v>
      </c>
      <c r="O318" s="238">
        <v>2019</v>
      </c>
      <c r="P318" s="238" t="s">
        <v>355</v>
      </c>
      <c r="Q318" s="238">
        <v>7</v>
      </c>
      <c r="R318" s="238" t="s">
        <v>356</v>
      </c>
      <c r="S318" s="238">
        <v>4</v>
      </c>
      <c r="T318" s="238">
        <v>0</v>
      </c>
      <c r="U318" s="238">
        <v>1</v>
      </c>
      <c r="W318" s="238">
        <v>55</v>
      </c>
      <c r="X318" s="238">
        <v>2</v>
      </c>
      <c r="Y318" s="238">
        <v>1</v>
      </c>
      <c r="Z318" s="238">
        <v>1</v>
      </c>
      <c r="AB318" s="238">
        <v>5</v>
      </c>
      <c r="AC318" s="238">
        <v>98</v>
      </c>
      <c r="AD318" s="238" t="s">
        <v>357</v>
      </c>
      <c r="AF318" s="238" t="s">
        <v>358</v>
      </c>
      <c r="AG318" s="238">
        <v>3</v>
      </c>
      <c r="AH318" s="238">
        <v>2</v>
      </c>
      <c r="AI318" s="238">
        <v>2</v>
      </c>
      <c r="AJ318" s="238">
        <v>4</v>
      </c>
      <c r="AK318" s="238">
        <v>21</v>
      </c>
      <c r="AL318" s="238">
        <v>29</v>
      </c>
      <c r="AM318" s="238" t="s">
        <v>354</v>
      </c>
      <c r="AN318" s="238">
        <v>5</v>
      </c>
      <c r="AO318" s="238">
        <v>71</v>
      </c>
      <c r="AS318" s="238">
        <v>15</v>
      </c>
      <c r="AT318" s="238">
        <v>98</v>
      </c>
      <c r="AU318" s="238">
        <v>60</v>
      </c>
      <c r="AV318" s="238">
        <v>12</v>
      </c>
      <c r="AW318" s="238">
        <v>21</v>
      </c>
      <c r="CT318" s="238">
        <v>457501.49013631401</v>
      </c>
      <c r="CU318" s="238">
        <v>4965816.5354330698</v>
      </c>
      <c r="CV318" s="238">
        <v>44.844493999999997</v>
      </c>
      <c r="CW318" s="238">
        <v>-93.537763819999995</v>
      </c>
      <c r="CX318" s="238" t="s">
        <v>359</v>
      </c>
      <c r="CY318" s="238" t="s">
        <v>2362</v>
      </c>
    </row>
    <row r="319" spans="1:103" x14ac:dyDescent="0.25">
      <c r="A319" s="238">
        <v>10781053</v>
      </c>
      <c r="B319" s="238">
        <v>2</v>
      </c>
      <c r="C319" s="238">
        <v>212</v>
      </c>
      <c r="D319" s="238">
        <v>152.959</v>
      </c>
      <c r="E319" s="238">
        <v>10</v>
      </c>
      <c r="F319" s="238" t="s">
        <v>2212</v>
      </c>
      <c r="H319" s="238" t="s">
        <v>354</v>
      </c>
      <c r="I319" s="238">
        <v>25</v>
      </c>
      <c r="K319" s="238">
        <v>12031954</v>
      </c>
      <c r="L319" s="238">
        <v>122990224</v>
      </c>
      <c r="M319" s="238">
        <v>10</v>
      </c>
      <c r="N319" s="238">
        <v>25</v>
      </c>
      <c r="O319" s="238">
        <v>2012</v>
      </c>
      <c r="P319" s="238" t="s">
        <v>384</v>
      </c>
      <c r="Q319" s="238">
        <v>20</v>
      </c>
      <c r="R319" s="238" t="s">
        <v>356</v>
      </c>
      <c r="S319" s="238">
        <v>5</v>
      </c>
      <c r="T319" s="238">
        <v>0</v>
      </c>
      <c r="U319" s="238">
        <v>2</v>
      </c>
      <c r="V319" s="238">
        <v>98</v>
      </c>
      <c r="W319" s="238">
        <v>16</v>
      </c>
      <c r="X319" s="238">
        <v>2</v>
      </c>
      <c r="Y319" s="238">
        <v>6</v>
      </c>
      <c r="Z319" s="238">
        <v>2</v>
      </c>
      <c r="AB319" s="238">
        <v>1</v>
      </c>
      <c r="AC319" s="238">
        <v>98</v>
      </c>
      <c r="AD319" s="238" t="s">
        <v>1754</v>
      </c>
      <c r="AE319" s="238" t="s">
        <v>2363</v>
      </c>
      <c r="AF319" s="238" t="s">
        <v>358</v>
      </c>
      <c r="AG319" s="238">
        <v>90</v>
      </c>
      <c r="AH319" s="238">
        <v>2</v>
      </c>
      <c r="AI319" s="238">
        <v>1</v>
      </c>
      <c r="AJ319" s="238">
        <v>4</v>
      </c>
      <c r="AK319" s="238">
        <v>21</v>
      </c>
      <c r="AL319" s="238">
        <v>33</v>
      </c>
      <c r="AM319" s="238" t="s">
        <v>363</v>
      </c>
      <c r="AN319" s="238">
        <v>5</v>
      </c>
      <c r="AO319" s="238">
        <v>1</v>
      </c>
      <c r="AS319" s="238">
        <v>1</v>
      </c>
      <c r="AT319" s="238">
        <v>98</v>
      </c>
      <c r="AU319" s="238">
        <v>65</v>
      </c>
      <c r="AV319" s="238">
        <v>11</v>
      </c>
      <c r="AW319" s="238">
        <v>21</v>
      </c>
      <c r="AX319" s="238">
        <v>2</v>
      </c>
      <c r="AY319" s="238">
        <v>4</v>
      </c>
      <c r="AZ319" s="238">
        <v>4</v>
      </c>
      <c r="BA319" s="238">
        <v>21</v>
      </c>
      <c r="BB319" s="238">
        <v>40</v>
      </c>
      <c r="BC319" s="238" t="s">
        <v>363</v>
      </c>
      <c r="BD319" s="238">
        <v>5</v>
      </c>
      <c r="BE319" s="238">
        <v>1</v>
      </c>
      <c r="BI319" s="238">
        <v>1</v>
      </c>
      <c r="BJ319" s="238">
        <v>98</v>
      </c>
      <c r="BK319" s="238">
        <v>65</v>
      </c>
      <c r="BL319" s="238">
        <v>11</v>
      </c>
      <c r="BM319" s="238">
        <v>21</v>
      </c>
      <c r="CT319" s="238">
        <v>457532</v>
      </c>
      <c r="CU319" s="238">
        <v>4965821</v>
      </c>
      <c r="CV319" s="238">
        <v>44.844535499999999</v>
      </c>
      <c r="CW319" s="238">
        <v>-93.537378000000004</v>
      </c>
      <c r="CX319" s="238" t="s">
        <v>359</v>
      </c>
      <c r="CY319" s="238" t="s">
        <v>2364</v>
      </c>
    </row>
    <row r="320" spans="1:103" x14ac:dyDescent="0.25">
      <c r="A320" s="238">
        <v>513585</v>
      </c>
      <c r="B320" s="238">
        <v>2</v>
      </c>
      <c r="C320" s="238">
        <v>212</v>
      </c>
      <c r="D320" s="238">
        <v>152.96</v>
      </c>
      <c r="E320" s="238">
        <v>10</v>
      </c>
      <c r="F320" s="238" t="s">
        <v>2212</v>
      </c>
      <c r="H320" s="238" t="s">
        <v>354</v>
      </c>
      <c r="I320" s="238">
        <v>25</v>
      </c>
      <c r="K320" s="238">
        <v>17035643</v>
      </c>
      <c r="M320" s="238">
        <v>11</v>
      </c>
      <c r="N320" s="238">
        <v>1</v>
      </c>
      <c r="O320" s="238">
        <v>2017</v>
      </c>
      <c r="P320" s="238" t="s">
        <v>355</v>
      </c>
      <c r="Q320" s="238">
        <v>18</v>
      </c>
      <c r="R320" s="238" t="s">
        <v>369</v>
      </c>
      <c r="S320" s="238">
        <v>5</v>
      </c>
      <c r="T320" s="238">
        <v>0</v>
      </c>
      <c r="U320" s="238">
        <v>1</v>
      </c>
      <c r="W320" s="238">
        <v>16</v>
      </c>
      <c r="X320" s="238">
        <v>25</v>
      </c>
      <c r="Y320" s="238">
        <v>4</v>
      </c>
      <c r="Z320" s="238">
        <v>3</v>
      </c>
      <c r="AB320" s="238">
        <v>2</v>
      </c>
      <c r="AC320" s="238">
        <v>98</v>
      </c>
      <c r="AD320" s="238" t="s">
        <v>357</v>
      </c>
      <c r="AF320" s="238" t="s">
        <v>358</v>
      </c>
      <c r="AG320" s="238">
        <v>4</v>
      </c>
      <c r="AH320" s="238">
        <v>2</v>
      </c>
      <c r="AI320" s="238">
        <v>4</v>
      </c>
      <c r="AJ320" s="238">
        <v>3</v>
      </c>
      <c r="AK320" s="238">
        <v>21</v>
      </c>
      <c r="AL320" s="238">
        <v>45</v>
      </c>
      <c r="AM320" s="238" t="s">
        <v>354</v>
      </c>
      <c r="AN320" s="238">
        <v>5</v>
      </c>
      <c r="AO320" s="238">
        <v>1</v>
      </c>
      <c r="AS320" s="238">
        <v>90</v>
      </c>
      <c r="AT320" s="238">
        <v>9</v>
      </c>
      <c r="AU320" s="238">
        <v>65</v>
      </c>
      <c r="AV320" s="238">
        <v>11</v>
      </c>
      <c r="AW320" s="238">
        <v>21</v>
      </c>
      <c r="CT320" s="238">
        <v>457531.104073236</v>
      </c>
      <c r="CU320" s="238">
        <v>4965822.6914691599</v>
      </c>
      <c r="CV320" s="238">
        <v>44.844551180000003</v>
      </c>
      <c r="CW320" s="238">
        <v>-93.537389630000007</v>
      </c>
      <c r="CX320" s="238" t="s">
        <v>359</v>
      </c>
      <c r="CY320" s="238" t="s">
        <v>2365</v>
      </c>
    </row>
    <row r="321" spans="1:103" x14ac:dyDescent="0.25">
      <c r="A321" s="238">
        <v>837033</v>
      </c>
      <c r="B321" s="238">
        <v>2</v>
      </c>
      <c r="C321" s="238">
        <v>212</v>
      </c>
      <c r="D321" s="238">
        <v>152.995</v>
      </c>
      <c r="E321" s="238">
        <v>10</v>
      </c>
      <c r="F321" s="238" t="s">
        <v>2212</v>
      </c>
      <c r="H321" s="238" t="s">
        <v>354</v>
      </c>
      <c r="I321" s="238">
        <v>25</v>
      </c>
      <c r="K321" s="238">
        <v>20506921</v>
      </c>
      <c r="L321" s="238">
        <v>202350155</v>
      </c>
      <c r="M321" s="238">
        <v>8</v>
      </c>
      <c r="N321" s="238">
        <v>22</v>
      </c>
      <c r="O321" s="238">
        <v>2020</v>
      </c>
      <c r="P321" s="238" t="s">
        <v>364</v>
      </c>
      <c r="Q321" s="238">
        <v>22</v>
      </c>
      <c r="R321" s="238" t="s">
        <v>356</v>
      </c>
      <c r="S321" s="238">
        <v>5</v>
      </c>
      <c r="T321" s="238">
        <v>0</v>
      </c>
      <c r="U321" s="238">
        <v>3</v>
      </c>
      <c r="V321" s="238">
        <v>10</v>
      </c>
      <c r="W321" s="238">
        <v>10</v>
      </c>
      <c r="X321" s="238">
        <v>2</v>
      </c>
      <c r="Y321" s="238">
        <v>4</v>
      </c>
      <c r="Z321" s="238">
        <v>1</v>
      </c>
      <c r="AB321" s="238">
        <v>1</v>
      </c>
      <c r="AC321" s="238">
        <v>98</v>
      </c>
      <c r="AD321" s="238" t="s">
        <v>2366</v>
      </c>
      <c r="AF321" s="238" t="s">
        <v>405</v>
      </c>
      <c r="AG321" s="238">
        <v>5</v>
      </c>
      <c r="AH321" s="238">
        <v>2</v>
      </c>
      <c r="AI321" s="238">
        <v>2</v>
      </c>
      <c r="AJ321" s="238">
        <v>4</v>
      </c>
      <c r="AK321" s="238">
        <v>28</v>
      </c>
      <c r="AL321" s="238">
        <v>19</v>
      </c>
      <c r="AM321" s="238" t="s">
        <v>363</v>
      </c>
      <c r="AN321" s="238">
        <v>5</v>
      </c>
      <c r="AO321" s="238">
        <v>1</v>
      </c>
      <c r="AS321" s="238">
        <v>15</v>
      </c>
      <c r="AT321" s="238">
        <v>9</v>
      </c>
      <c r="AU321" s="238">
        <v>65</v>
      </c>
      <c r="AV321" s="238">
        <v>11</v>
      </c>
      <c r="AW321" s="238">
        <v>21</v>
      </c>
      <c r="AX321" s="238">
        <v>2</v>
      </c>
      <c r="AY321" s="238">
        <v>3</v>
      </c>
      <c r="AZ321" s="238">
        <v>4</v>
      </c>
      <c r="BA321" s="238">
        <v>21</v>
      </c>
      <c r="BB321" s="238">
        <v>29</v>
      </c>
      <c r="BC321" s="238" t="s">
        <v>354</v>
      </c>
      <c r="BD321" s="238">
        <v>5</v>
      </c>
      <c r="BE321" s="238">
        <v>70</v>
      </c>
      <c r="BI321" s="238">
        <v>15</v>
      </c>
      <c r="BJ321" s="238">
        <v>9</v>
      </c>
      <c r="BK321" s="238">
        <v>65</v>
      </c>
      <c r="BL321" s="238">
        <v>11</v>
      </c>
      <c r="BM321" s="238">
        <v>21</v>
      </c>
      <c r="BN321" s="238">
        <v>2</v>
      </c>
      <c r="BO321" s="238">
        <v>2</v>
      </c>
      <c r="BP321" s="238">
        <v>4</v>
      </c>
      <c r="BQ321" s="238">
        <v>21</v>
      </c>
      <c r="BR321" s="238">
        <v>22</v>
      </c>
      <c r="BS321" s="238" t="s">
        <v>354</v>
      </c>
      <c r="BT321" s="238">
        <v>5</v>
      </c>
      <c r="BU321" s="238">
        <v>70</v>
      </c>
      <c r="BY321" s="238">
        <v>15</v>
      </c>
      <c r="BZ321" s="238">
        <v>9</v>
      </c>
      <c r="CA321" s="238">
        <v>65</v>
      </c>
      <c r="CB321" s="238">
        <v>11</v>
      </c>
      <c r="CC321" s="238">
        <v>21</v>
      </c>
      <c r="CT321" s="238">
        <v>457590.39031411399</v>
      </c>
      <c r="CU321" s="238">
        <v>4965871.5688764704</v>
      </c>
      <c r="CV321" s="238">
        <v>44.84499469</v>
      </c>
      <c r="CW321" s="238">
        <v>-93.536643549999994</v>
      </c>
      <c r="CX321" s="238" t="s">
        <v>359</v>
      </c>
      <c r="CY321" s="238" t="s">
        <v>2367</v>
      </c>
    </row>
    <row r="322" spans="1:103" x14ac:dyDescent="0.25">
      <c r="A322" s="238">
        <v>10936101</v>
      </c>
      <c r="B322" s="238">
        <v>2</v>
      </c>
      <c r="C322" s="238">
        <v>212</v>
      </c>
      <c r="D322" s="238">
        <v>152.99700000000001</v>
      </c>
      <c r="E322" s="238">
        <v>10</v>
      </c>
      <c r="F322" s="238" t="s">
        <v>2212</v>
      </c>
      <c r="H322" s="238" t="s">
        <v>354</v>
      </c>
      <c r="I322" s="238">
        <v>25</v>
      </c>
      <c r="K322" s="238">
        <v>14507255</v>
      </c>
      <c r="L322" s="238">
        <v>141890269</v>
      </c>
      <c r="M322" s="238">
        <v>7</v>
      </c>
      <c r="N322" s="238">
        <v>7</v>
      </c>
      <c r="O322" s="238">
        <v>2014</v>
      </c>
      <c r="P322" s="238" t="s">
        <v>361</v>
      </c>
      <c r="Q322" s="238">
        <v>9</v>
      </c>
      <c r="R322" s="238" t="s">
        <v>369</v>
      </c>
      <c r="S322" s="238">
        <v>4</v>
      </c>
      <c r="T322" s="238">
        <v>0</v>
      </c>
      <c r="U322" s="238">
        <v>2</v>
      </c>
      <c r="V322" s="238">
        <v>1</v>
      </c>
      <c r="W322" s="238">
        <v>10</v>
      </c>
      <c r="X322" s="238">
        <v>2</v>
      </c>
      <c r="Y322" s="238">
        <v>1</v>
      </c>
      <c r="Z322" s="238">
        <v>1</v>
      </c>
      <c r="AB322" s="238">
        <v>1</v>
      </c>
      <c r="AC322" s="238">
        <v>98</v>
      </c>
      <c r="AD322" s="238" t="s">
        <v>376</v>
      </c>
      <c r="AE322" s="238" t="s">
        <v>2240</v>
      </c>
      <c r="AF322" s="238" t="s">
        <v>358</v>
      </c>
      <c r="AG322" s="238">
        <v>7</v>
      </c>
      <c r="AH322" s="238">
        <v>2</v>
      </c>
      <c r="AI322" s="238">
        <v>2</v>
      </c>
      <c r="AJ322" s="238">
        <v>4</v>
      </c>
      <c r="AK322" s="238">
        <v>21</v>
      </c>
      <c r="AL322" s="238">
        <v>20</v>
      </c>
      <c r="AM322" s="238" t="s">
        <v>354</v>
      </c>
      <c r="AN322" s="238">
        <v>5</v>
      </c>
      <c r="AO322" s="238">
        <v>1</v>
      </c>
      <c r="AS322" s="238">
        <v>1</v>
      </c>
      <c r="AT322" s="238">
        <v>98</v>
      </c>
      <c r="AU322" s="238">
        <v>65</v>
      </c>
      <c r="AV322" s="238">
        <v>11</v>
      </c>
      <c r="AW322" s="238">
        <v>21</v>
      </c>
      <c r="AX322" s="238">
        <v>2</v>
      </c>
      <c r="AY322" s="238">
        <v>2</v>
      </c>
      <c r="AZ322" s="238">
        <v>4</v>
      </c>
      <c r="BA322" s="238">
        <v>21</v>
      </c>
      <c r="BB322" s="238">
        <v>64</v>
      </c>
      <c r="BC322" s="238" t="s">
        <v>363</v>
      </c>
      <c r="BD322" s="238">
        <v>5</v>
      </c>
      <c r="BE322" s="238">
        <v>5</v>
      </c>
      <c r="BI322" s="238">
        <v>1</v>
      </c>
      <c r="BJ322" s="238">
        <v>98</v>
      </c>
      <c r="BK322" s="238">
        <v>65</v>
      </c>
      <c r="BL322" s="238">
        <v>11</v>
      </c>
      <c r="BM322" s="238">
        <v>21</v>
      </c>
      <c r="CT322" s="238">
        <v>457589</v>
      </c>
      <c r="CU322" s="238">
        <v>4965841</v>
      </c>
      <c r="CV322" s="238">
        <v>44.844717799999998</v>
      </c>
      <c r="CW322" s="238">
        <v>-93.536657599999998</v>
      </c>
      <c r="CX322" s="238" t="s">
        <v>359</v>
      </c>
      <c r="CY322" s="238" t="s">
        <v>2368</v>
      </c>
    </row>
    <row r="323" spans="1:103" x14ac:dyDescent="0.25">
      <c r="A323" s="238">
        <v>727394</v>
      </c>
      <c r="B323" s="238">
        <v>2</v>
      </c>
      <c r="C323" s="238">
        <v>212</v>
      </c>
      <c r="D323" s="238">
        <v>153.023</v>
      </c>
      <c r="E323" s="238">
        <v>10</v>
      </c>
      <c r="F323" s="238" t="s">
        <v>2212</v>
      </c>
      <c r="H323" s="238" t="s">
        <v>354</v>
      </c>
      <c r="I323" s="238">
        <v>25</v>
      </c>
      <c r="K323" s="238">
        <v>19507550</v>
      </c>
      <c r="M323" s="238">
        <v>6</v>
      </c>
      <c r="N323" s="238">
        <v>17</v>
      </c>
      <c r="O323" s="238">
        <v>2019</v>
      </c>
      <c r="P323" s="238" t="s">
        <v>361</v>
      </c>
      <c r="Q323" s="238">
        <v>8</v>
      </c>
      <c r="R323" s="238" t="s">
        <v>369</v>
      </c>
      <c r="S323" s="238">
        <v>4</v>
      </c>
      <c r="T323" s="238">
        <v>0</v>
      </c>
      <c r="U323" s="238">
        <v>2</v>
      </c>
      <c r="V323" s="238">
        <v>12</v>
      </c>
      <c r="W323" s="238">
        <v>10</v>
      </c>
      <c r="X323" s="238">
        <v>2</v>
      </c>
      <c r="Y323" s="238">
        <v>1</v>
      </c>
      <c r="Z323" s="238">
        <v>2</v>
      </c>
      <c r="AB323" s="238">
        <v>1</v>
      </c>
      <c r="AC323" s="238">
        <v>98</v>
      </c>
      <c r="AD323" s="238" t="s">
        <v>357</v>
      </c>
      <c r="AF323" s="238" t="s">
        <v>358</v>
      </c>
      <c r="AG323" s="238">
        <v>7</v>
      </c>
      <c r="AH323" s="238">
        <v>2</v>
      </c>
      <c r="AI323" s="238">
        <v>2</v>
      </c>
      <c r="AJ323" s="238">
        <v>99</v>
      </c>
      <c r="AK323" s="238">
        <v>27</v>
      </c>
      <c r="AL323" s="238">
        <v>23</v>
      </c>
      <c r="AM323" s="238" t="s">
        <v>363</v>
      </c>
      <c r="AN323" s="238">
        <v>5</v>
      </c>
      <c r="AO323" s="238">
        <v>1</v>
      </c>
      <c r="AS323" s="238">
        <v>15</v>
      </c>
      <c r="AT323" s="238">
        <v>9</v>
      </c>
      <c r="AU323" s="238">
        <v>65</v>
      </c>
      <c r="AV323" s="238">
        <v>13</v>
      </c>
      <c r="AW323" s="238">
        <v>22</v>
      </c>
      <c r="AX323" s="238">
        <v>2</v>
      </c>
      <c r="AY323" s="238">
        <v>4</v>
      </c>
      <c r="AZ323" s="238">
        <v>99</v>
      </c>
      <c r="BA323" s="238">
        <v>26</v>
      </c>
      <c r="BB323" s="238">
        <v>35</v>
      </c>
      <c r="BC323" s="238" t="s">
        <v>363</v>
      </c>
      <c r="BD323" s="238">
        <v>5</v>
      </c>
      <c r="BE323" s="238">
        <v>4</v>
      </c>
      <c r="BI323" s="238">
        <v>15</v>
      </c>
      <c r="BJ323" s="238">
        <v>9</v>
      </c>
      <c r="BK323" s="238">
        <v>65</v>
      </c>
      <c r="BL323" s="238">
        <v>13</v>
      </c>
      <c r="BM323" s="238">
        <v>22</v>
      </c>
      <c r="CT323" s="238">
        <v>457630.60706121498</v>
      </c>
      <c r="CU323" s="238">
        <v>4965848.2854965702</v>
      </c>
      <c r="CV323" s="238">
        <v>44.844787490000002</v>
      </c>
      <c r="CW323" s="238">
        <v>-93.536132739999999</v>
      </c>
      <c r="CX323" s="238" t="s">
        <v>359</v>
      </c>
      <c r="CY323" s="238" t="s">
        <v>2369</v>
      </c>
    </row>
    <row r="324" spans="1:103" x14ac:dyDescent="0.25">
      <c r="A324" s="238">
        <v>541962</v>
      </c>
      <c r="B324" s="238">
        <v>2</v>
      </c>
      <c r="C324" s="238">
        <v>212</v>
      </c>
      <c r="D324" s="238">
        <v>153.053</v>
      </c>
      <c r="E324" s="238">
        <v>10</v>
      </c>
      <c r="F324" s="238" t="s">
        <v>2212</v>
      </c>
      <c r="H324" s="238" t="s">
        <v>354</v>
      </c>
      <c r="I324" s="238">
        <v>25</v>
      </c>
      <c r="K324" s="238">
        <v>18003371</v>
      </c>
      <c r="M324" s="238">
        <v>2</v>
      </c>
      <c r="N324" s="238">
        <v>2</v>
      </c>
      <c r="O324" s="238">
        <v>2018</v>
      </c>
      <c r="P324" s="238" t="s">
        <v>362</v>
      </c>
      <c r="Q324" s="238">
        <v>7</v>
      </c>
      <c r="S324" s="238">
        <v>5</v>
      </c>
      <c r="T324" s="238">
        <v>0</v>
      </c>
      <c r="U324" s="238">
        <v>4</v>
      </c>
      <c r="V324" s="238">
        <v>12</v>
      </c>
      <c r="W324" s="238">
        <v>10</v>
      </c>
      <c r="X324" s="238">
        <v>2</v>
      </c>
      <c r="Y324" s="238">
        <v>2</v>
      </c>
      <c r="Z324" s="238">
        <v>1</v>
      </c>
      <c r="AB324" s="238">
        <v>1</v>
      </c>
      <c r="AC324" s="238">
        <v>98</v>
      </c>
      <c r="AD324" s="238" t="s">
        <v>357</v>
      </c>
      <c r="AF324" s="238" t="s">
        <v>358</v>
      </c>
      <c r="AG324" s="238">
        <v>7</v>
      </c>
      <c r="AH324" s="238">
        <v>2</v>
      </c>
      <c r="AI324" s="238">
        <v>2</v>
      </c>
      <c r="AJ324" s="238">
        <v>3</v>
      </c>
      <c r="AK324" s="238">
        <v>26</v>
      </c>
      <c r="AL324" s="238">
        <v>58</v>
      </c>
      <c r="AM324" s="238" t="s">
        <v>363</v>
      </c>
      <c r="AN324" s="238">
        <v>5</v>
      </c>
      <c r="AO324" s="238">
        <v>1</v>
      </c>
      <c r="AS324" s="238">
        <v>14</v>
      </c>
      <c r="AT324" s="238">
        <v>9</v>
      </c>
      <c r="AU324" s="238">
        <v>65</v>
      </c>
      <c r="AV324" s="238">
        <v>11</v>
      </c>
      <c r="AW324" s="238">
        <v>21</v>
      </c>
      <c r="AX324" s="238">
        <v>2</v>
      </c>
      <c r="AY324" s="238">
        <v>2</v>
      </c>
      <c r="AZ324" s="238">
        <v>3</v>
      </c>
      <c r="BA324" s="238">
        <v>26</v>
      </c>
      <c r="BB324" s="238">
        <v>56</v>
      </c>
      <c r="BC324" s="238" t="s">
        <v>354</v>
      </c>
      <c r="BD324" s="238">
        <v>5</v>
      </c>
      <c r="BE324" s="238">
        <v>4</v>
      </c>
      <c r="BI324" s="238">
        <v>14</v>
      </c>
      <c r="BJ324" s="238">
        <v>9</v>
      </c>
      <c r="BK324" s="238">
        <v>65</v>
      </c>
      <c r="BL324" s="238">
        <v>11</v>
      </c>
      <c r="BM324" s="238">
        <v>21</v>
      </c>
      <c r="BN324" s="238">
        <v>2</v>
      </c>
      <c r="BO324" s="238">
        <v>2</v>
      </c>
      <c r="BP324" s="238">
        <v>3</v>
      </c>
      <c r="BQ324" s="238">
        <v>26</v>
      </c>
      <c r="BR324" s="238">
        <v>36</v>
      </c>
      <c r="BS324" s="238" t="s">
        <v>363</v>
      </c>
      <c r="BT324" s="238">
        <v>5</v>
      </c>
      <c r="BU324" s="238">
        <v>1</v>
      </c>
      <c r="BY324" s="238">
        <v>14</v>
      </c>
      <c r="BZ324" s="238">
        <v>9</v>
      </c>
      <c r="CA324" s="238">
        <v>65</v>
      </c>
      <c r="CB324" s="238">
        <v>11</v>
      </c>
      <c r="CC324" s="238">
        <v>21</v>
      </c>
      <c r="CD324" s="238">
        <v>2</v>
      </c>
      <c r="CE324" s="238">
        <v>2</v>
      </c>
      <c r="CF324" s="238">
        <v>3</v>
      </c>
      <c r="CG324" s="238">
        <v>26</v>
      </c>
      <c r="CH324" s="238">
        <v>64</v>
      </c>
      <c r="CI324" s="238" t="s">
        <v>354</v>
      </c>
      <c r="CJ324" s="238">
        <v>5</v>
      </c>
      <c r="CK324" s="238">
        <v>4</v>
      </c>
      <c r="CO324" s="238">
        <v>14</v>
      </c>
      <c r="CP324" s="238">
        <v>9</v>
      </c>
      <c r="CQ324" s="238">
        <v>65</v>
      </c>
      <c r="CR324" s="238">
        <v>11</v>
      </c>
      <c r="CS324" s="238">
        <v>21</v>
      </c>
      <c r="CT324" s="238">
        <v>457673.05331546802</v>
      </c>
      <c r="CU324" s="238">
        <v>4965869.4008804196</v>
      </c>
      <c r="CV324" s="238">
        <v>44.844980079999999</v>
      </c>
      <c r="CW324" s="238">
        <v>-93.535597420000002</v>
      </c>
      <c r="CX324" s="238" t="s">
        <v>359</v>
      </c>
      <c r="CY324" s="238" t="s">
        <v>2370</v>
      </c>
    </row>
    <row r="325" spans="1:103" x14ac:dyDescent="0.25">
      <c r="A325" s="238">
        <v>808290</v>
      </c>
      <c r="B325" s="238">
        <v>2</v>
      </c>
      <c r="C325" s="238">
        <v>212</v>
      </c>
      <c r="D325" s="238">
        <v>153.07599999999999</v>
      </c>
      <c r="E325" s="238">
        <v>10</v>
      </c>
      <c r="F325" s="238" t="s">
        <v>2212</v>
      </c>
      <c r="H325" s="238" t="s">
        <v>354</v>
      </c>
      <c r="I325" s="238">
        <v>25</v>
      </c>
      <c r="K325" s="238">
        <v>20011048</v>
      </c>
      <c r="L325" s="238">
        <v>201180007</v>
      </c>
      <c r="M325" s="238">
        <v>4</v>
      </c>
      <c r="N325" s="238">
        <v>27</v>
      </c>
      <c r="O325" s="238">
        <v>2020</v>
      </c>
      <c r="P325" s="238" t="s">
        <v>361</v>
      </c>
      <c r="Q325" s="238">
        <v>7</v>
      </c>
      <c r="R325" s="238" t="s">
        <v>356</v>
      </c>
      <c r="S325" s="238">
        <v>5</v>
      </c>
      <c r="T325" s="238">
        <v>0</v>
      </c>
      <c r="U325" s="238">
        <v>1</v>
      </c>
      <c r="W325" s="238">
        <v>86</v>
      </c>
      <c r="X325" s="238">
        <v>2</v>
      </c>
      <c r="Y325" s="238">
        <v>1</v>
      </c>
      <c r="Z325" s="238">
        <v>3</v>
      </c>
      <c r="AA325" s="238">
        <v>2</v>
      </c>
      <c r="AB325" s="238">
        <v>2</v>
      </c>
      <c r="AC325" s="238">
        <v>98</v>
      </c>
      <c r="AD325" s="238" t="s">
        <v>357</v>
      </c>
      <c r="AF325" s="238" t="s">
        <v>405</v>
      </c>
      <c r="AG325" s="238">
        <v>4</v>
      </c>
      <c r="AH325" s="238">
        <v>2</v>
      </c>
      <c r="AI325" s="238">
        <v>3</v>
      </c>
      <c r="AJ325" s="238">
        <v>4</v>
      </c>
      <c r="AK325" s="238">
        <v>21</v>
      </c>
      <c r="AL325" s="238">
        <v>43</v>
      </c>
      <c r="AM325" s="238" t="s">
        <v>354</v>
      </c>
      <c r="AN325" s="238">
        <v>5</v>
      </c>
      <c r="AO325" s="238">
        <v>1</v>
      </c>
      <c r="AS325" s="238">
        <v>15</v>
      </c>
      <c r="AT325" s="238">
        <v>9</v>
      </c>
      <c r="AU325" s="238">
        <v>65</v>
      </c>
      <c r="AV325" s="238">
        <v>11</v>
      </c>
      <c r="AW325" s="238">
        <v>21</v>
      </c>
      <c r="CT325" s="238">
        <v>457714.42438109801</v>
      </c>
      <c r="CU325" s="238">
        <v>4965909.6345055299</v>
      </c>
      <c r="CV325" s="238">
        <v>44.845344709999999</v>
      </c>
      <c r="CW325" s="238">
        <v>-93.535077290000004</v>
      </c>
      <c r="CX325" s="238" t="s">
        <v>359</v>
      </c>
      <c r="CY325" s="238" t="s">
        <v>2371</v>
      </c>
    </row>
    <row r="326" spans="1:103" x14ac:dyDescent="0.25">
      <c r="A326" s="238">
        <v>352789</v>
      </c>
      <c r="B326" s="238">
        <v>2</v>
      </c>
      <c r="C326" s="238">
        <v>212</v>
      </c>
      <c r="D326" s="238">
        <v>153.07900000000001</v>
      </c>
      <c r="E326" s="238">
        <v>10</v>
      </c>
      <c r="F326" s="238" t="s">
        <v>2212</v>
      </c>
      <c r="H326" s="238" t="s">
        <v>354</v>
      </c>
      <c r="I326" s="238">
        <v>25</v>
      </c>
      <c r="K326" s="238">
        <v>16505745</v>
      </c>
      <c r="M326" s="238">
        <v>5</v>
      </c>
      <c r="N326" s="238">
        <v>30</v>
      </c>
      <c r="O326" s="238">
        <v>2016</v>
      </c>
      <c r="P326" s="238" t="s">
        <v>361</v>
      </c>
      <c r="Q326" s="238">
        <v>14</v>
      </c>
      <c r="R326" s="238" t="s">
        <v>356</v>
      </c>
      <c r="S326" s="238">
        <v>5</v>
      </c>
      <c r="T326" s="238">
        <v>0</v>
      </c>
      <c r="U326" s="238">
        <v>2</v>
      </c>
      <c r="V326" s="238">
        <v>12</v>
      </c>
      <c r="W326" s="238">
        <v>10</v>
      </c>
      <c r="X326" s="238">
        <v>2</v>
      </c>
      <c r="Y326" s="238">
        <v>1</v>
      </c>
      <c r="Z326" s="238">
        <v>1</v>
      </c>
      <c r="AB326" s="238">
        <v>1</v>
      </c>
      <c r="AC326" s="238">
        <v>98</v>
      </c>
      <c r="AD326" s="238" t="s">
        <v>357</v>
      </c>
      <c r="AF326" s="238" t="s">
        <v>358</v>
      </c>
      <c r="AG326" s="238">
        <v>7</v>
      </c>
      <c r="AH326" s="238">
        <v>2</v>
      </c>
      <c r="AI326" s="238">
        <v>4</v>
      </c>
      <c r="AJ326" s="238">
        <v>4</v>
      </c>
      <c r="AK326" s="238">
        <v>21</v>
      </c>
      <c r="AL326" s="238">
        <v>21</v>
      </c>
      <c r="AM326" s="238" t="s">
        <v>363</v>
      </c>
      <c r="AN326" s="238">
        <v>5</v>
      </c>
      <c r="AO326" s="238">
        <v>90</v>
      </c>
      <c r="AP326" s="238">
        <v>99</v>
      </c>
      <c r="AS326" s="238">
        <v>11</v>
      </c>
      <c r="AT326" s="238">
        <v>9</v>
      </c>
      <c r="AU326" s="238">
        <v>65</v>
      </c>
      <c r="AV326" s="238">
        <v>11</v>
      </c>
      <c r="AW326" s="238">
        <v>21</v>
      </c>
      <c r="AX326" s="238">
        <v>2</v>
      </c>
      <c r="AY326" s="238">
        <v>4</v>
      </c>
      <c r="AZ326" s="238">
        <v>4</v>
      </c>
      <c r="BA326" s="238">
        <v>21</v>
      </c>
      <c r="BB326" s="238">
        <v>23</v>
      </c>
      <c r="BC326" s="238" t="s">
        <v>363</v>
      </c>
      <c r="BD326" s="238">
        <v>5</v>
      </c>
      <c r="BE326" s="238">
        <v>90</v>
      </c>
      <c r="BI326" s="238">
        <v>11</v>
      </c>
      <c r="BJ326" s="238">
        <v>9</v>
      </c>
      <c r="BK326" s="238">
        <v>65</v>
      </c>
      <c r="BL326" s="238">
        <v>11</v>
      </c>
      <c r="BM326" s="238">
        <v>21</v>
      </c>
      <c r="CT326" s="238">
        <v>457713.157226315</v>
      </c>
      <c r="CU326" s="238">
        <v>4965884.2689018697</v>
      </c>
      <c r="CV326" s="238">
        <v>44.845116300000001</v>
      </c>
      <c r="CW326" s="238">
        <v>-93.535091210000004</v>
      </c>
      <c r="CX326" s="238" t="s">
        <v>359</v>
      </c>
      <c r="CY326" s="238" t="s">
        <v>2372</v>
      </c>
    </row>
    <row r="327" spans="1:103" x14ac:dyDescent="0.25">
      <c r="A327" s="238">
        <v>11020333</v>
      </c>
      <c r="B327" s="238">
        <v>2</v>
      </c>
      <c r="C327" s="238">
        <v>212</v>
      </c>
      <c r="D327" s="238">
        <v>153.142</v>
      </c>
      <c r="E327" s="238">
        <v>10</v>
      </c>
      <c r="F327" s="238" t="s">
        <v>2212</v>
      </c>
      <c r="H327" s="238" t="s">
        <v>354</v>
      </c>
      <c r="I327" s="238">
        <v>25</v>
      </c>
      <c r="K327" s="238">
        <v>15021004</v>
      </c>
      <c r="L327" s="238">
        <v>151840031</v>
      </c>
      <c r="M327" s="238">
        <v>7</v>
      </c>
      <c r="N327" s="238">
        <v>2</v>
      </c>
      <c r="O327" s="238">
        <v>2015</v>
      </c>
      <c r="P327" s="238" t="s">
        <v>384</v>
      </c>
      <c r="Q327" s="238">
        <v>15</v>
      </c>
      <c r="S327" s="238">
        <v>5</v>
      </c>
      <c r="T327" s="238">
        <v>0</v>
      </c>
      <c r="U327" s="238">
        <v>1</v>
      </c>
      <c r="V327" s="238">
        <v>8</v>
      </c>
      <c r="W327" s="238">
        <v>16</v>
      </c>
      <c r="X327" s="238">
        <v>2</v>
      </c>
      <c r="Y327" s="238">
        <v>1</v>
      </c>
      <c r="Z327" s="238">
        <v>1</v>
      </c>
      <c r="AB327" s="238">
        <v>1</v>
      </c>
      <c r="AC327" s="238">
        <v>98</v>
      </c>
      <c r="AD327" s="238" t="s">
        <v>357</v>
      </c>
      <c r="AE327" s="238" t="s">
        <v>2373</v>
      </c>
      <c r="AF327" s="238" t="s">
        <v>358</v>
      </c>
      <c r="AG327" s="238">
        <v>4</v>
      </c>
      <c r="AH327" s="238">
        <v>2</v>
      </c>
      <c r="AI327" s="238">
        <v>2</v>
      </c>
      <c r="AJ327" s="238">
        <v>4</v>
      </c>
      <c r="AK327" s="238">
        <v>21</v>
      </c>
      <c r="AL327" s="238">
        <v>52</v>
      </c>
      <c r="AM327" s="238" t="s">
        <v>354</v>
      </c>
      <c r="AN327" s="238">
        <v>5</v>
      </c>
      <c r="AO327" s="238">
        <v>1</v>
      </c>
      <c r="AS327" s="238">
        <v>1</v>
      </c>
      <c r="AT327" s="238">
        <v>98</v>
      </c>
      <c r="AU327" s="238">
        <v>65</v>
      </c>
      <c r="AV327" s="238">
        <v>11</v>
      </c>
      <c r="AW327" s="238">
        <v>21</v>
      </c>
      <c r="CT327" s="238">
        <v>457816</v>
      </c>
      <c r="CU327" s="238">
        <v>4965900</v>
      </c>
      <c r="CV327" s="238">
        <v>44.845261499999999</v>
      </c>
      <c r="CW327" s="238">
        <v>-93.533793799999998</v>
      </c>
      <c r="CX327" s="238" t="s">
        <v>359</v>
      </c>
      <c r="CY327" s="238" t="s">
        <v>2374</v>
      </c>
    </row>
    <row r="328" spans="1:103" x14ac:dyDescent="0.25">
      <c r="A328" s="238">
        <v>401956</v>
      </c>
      <c r="B328" s="238">
        <v>2</v>
      </c>
      <c r="C328" s="238">
        <v>212</v>
      </c>
      <c r="D328" s="238">
        <v>153.149</v>
      </c>
      <c r="E328" s="238">
        <v>10</v>
      </c>
      <c r="F328" s="238" t="s">
        <v>2212</v>
      </c>
      <c r="H328" s="238" t="s">
        <v>354</v>
      </c>
      <c r="I328" s="238">
        <v>25</v>
      </c>
      <c r="K328" s="238">
        <v>16041647</v>
      </c>
      <c r="M328" s="238">
        <v>12</v>
      </c>
      <c r="N328" s="238">
        <v>10</v>
      </c>
      <c r="O328" s="238">
        <v>2016</v>
      </c>
      <c r="P328" s="238" t="s">
        <v>364</v>
      </c>
      <c r="Q328" s="238">
        <v>2</v>
      </c>
      <c r="R328" s="238" t="s">
        <v>356</v>
      </c>
      <c r="S328" s="238">
        <v>5</v>
      </c>
      <c r="T328" s="238">
        <v>0</v>
      </c>
      <c r="U328" s="238">
        <v>1</v>
      </c>
      <c r="W328" s="238">
        <v>55</v>
      </c>
      <c r="X328" s="238">
        <v>2</v>
      </c>
      <c r="Y328" s="238">
        <v>6</v>
      </c>
      <c r="Z328" s="238">
        <v>1</v>
      </c>
      <c r="AB328" s="238">
        <v>1</v>
      </c>
      <c r="AC328" s="238">
        <v>98</v>
      </c>
      <c r="AD328" s="238" t="s">
        <v>357</v>
      </c>
      <c r="AF328" s="238" t="s">
        <v>405</v>
      </c>
      <c r="AG328" s="238">
        <v>3</v>
      </c>
      <c r="AH328" s="238">
        <v>2</v>
      </c>
      <c r="AI328" s="238">
        <v>2</v>
      </c>
      <c r="AJ328" s="238">
        <v>4</v>
      </c>
      <c r="AK328" s="238">
        <v>21</v>
      </c>
      <c r="AL328" s="238">
        <v>22</v>
      </c>
      <c r="AM328" s="238" t="s">
        <v>354</v>
      </c>
      <c r="AN328" s="238">
        <v>10</v>
      </c>
      <c r="AO328" s="238">
        <v>62</v>
      </c>
      <c r="AS328" s="238">
        <v>15</v>
      </c>
      <c r="AT328" s="238">
        <v>9</v>
      </c>
      <c r="AU328" s="238">
        <v>65</v>
      </c>
      <c r="AV328" s="238">
        <v>11</v>
      </c>
      <c r="AW328" s="238">
        <v>21</v>
      </c>
      <c r="CT328" s="238">
        <v>457794.89418414998</v>
      </c>
      <c r="CU328" s="238">
        <v>4965922.1750014601</v>
      </c>
      <c r="CV328" s="238">
        <v>44.84546237</v>
      </c>
      <c r="CW328" s="238">
        <v>-93.534060120000007</v>
      </c>
      <c r="CX328" s="238" t="s">
        <v>359</v>
      </c>
      <c r="CY328" s="238" t="s">
        <v>2375</v>
      </c>
    </row>
    <row r="329" spans="1:103" x14ac:dyDescent="0.25">
      <c r="A329" s="238">
        <v>486990</v>
      </c>
      <c r="B329" s="238">
        <v>2</v>
      </c>
      <c r="C329" s="238">
        <v>212</v>
      </c>
      <c r="D329" s="238">
        <v>153.17599999999999</v>
      </c>
      <c r="E329" s="238">
        <v>10</v>
      </c>
      <c r="F329" s="238" t="s">
        <v>2212</v>
      </c>
      <c r="H329" s="238" t="s">
        <v>354</v>
      </c>
      <c r="I329" s="238">
        <v>25</v>
      </c>
      <c r="K329" s="238">
        <v>17507775</v>
      </c>
      <c r="M329" s="238">
        <v>7</v>
      </c>
      <c r="N329" s="238">
        <v>15</v>
      </c>
      <c r="O329" s="238">
        <v>2017</v>
      </c>
      <c r="P329" s="238" t="s">
        <v>364</v>
      </c>
      <c r="Q329" s="238">
        <v>6</v>
      </c>
      <c r="R329" s="238" t="s">
        <v>356</v>
      </c>
      <c r="S329" s="238">
        <v>5</v>
      </c>
      <c r="T329" s="238">
        <v>0</v>
      </c>
      <c r="U329" s="238">
        <v>1</v>
      </c>
      <c r="W329" s="238">
        <v>55</v>
      </c>
      <c r="X329" s="238">
        <v>2</v>
      </c>
      <c r="Y329" s="238">
        <v>1</v>
      </c>
      <c r="Z329" s="238">
        <v>1</v>
      </c>
      <c r="AB329" s="238">
        <v>1</v>
      </c>
      <c r="AC329" s="238">
        <v>98</v>
      </c>
      <c r="AD329" s="238" t="s">
        <v>357</v>
      </c>
      <c r="AF329" s="238" t="s">
        <v>405</v>
      </c>
      <c r="AG329" s="238">
        <v>3</v>
      </c>
      <c r="AH329" s="238">
        <v>2</v>
      </c>
      <c r="AI329" s="238">
        <v>2</v>
      </c>
      <c r="AJ329" s="238">
        <v>4</v>
      </c>
      <c r="AK329" s="238">
        <v>21</v>
      </c>
      <c r="AL329" s="238">
        <v>16</v>
      </c>
      <c r="AM329" s="238" t="s">
        <v>363</v>
      </c>
      <c r="AN329" s="238">
        <v>9</v>
      </c>
      <c r="AO329" s="238">
        <v>62</v>
      </c>
      <c r="AP329" s="238">
        <v>68</v>
      </c>
      <c r="AS329" s="238">
        <v>15</v>
      </c>
      <c r="AT329" s="238">
        <v>9</v>
      </c>
      <c r="AU329" s="238">
        <v>65</v>
      </c>
      <c r="AV329" s="238">
        <v>11</v>
      </c>
      <c r="AW329" s="238">
        <v>21</v>
      </c>
      <c r="CT329" s="238">
        <v>457840.15748031501</v>
      </c>
      <c r="CU329" s="238">
        <v>4965918.13563627</v>
      </c>
      <c r="CV329" s="238">
        <v>44.845428679999998</v>
      </c>
      <c r="CW329" s="238">
        <v>-93.533487050000005</v>
      </c>
      <c r="CX329" s="238" t="s">
        <v>359</v>
      </c>
      <c r="CY329" s="238" t="s">
        <v>2376</v>
      </c>
    </row>
    <row r="330" spans="1:103" x14ac:dyDescent="0.25">
      <c r="A330" s="238">
        <v>10935862</v>
      </c>
      <c r="B330" s="238">
        <v>2</v>
      </c>
      <c r="C330" s="238">
        <v>212</v>
      </c>
      <c r="D330" s="238">
        <v>153.18</v>
      </c>
      <c r="E330" s="238">
        <v>10</v>
      </c>
      <c r="F330" s="238" t="s">
        <v>2212</v>
      </c>
      <c r="H330" s="238" t="s">
        <v>354</v>
      </c>
      <c r="I330" s="238">
        <v>25</v>
      </c>
      <c r="K330" s="238">
        <v>14506813</v>
      </c>
      <c r="L330" s="238">
        <v>141750277</v>
      </c>
      <c r="M330" s="238">
        <v>6</v>
      </c>
      <c r="N330" s="238">
        <v>24</v>
      </c>
      <c r="O330" s="238">
        <v>2014</v>
      </c>
      <c r="P330" s="238" t="s">
        <v>368</v>
      </c>
      <c r="Q330" s="238">
        <v>8</v>
      </c>
      <c r="R330" s="238" t="s">
        <v>369</v>
      </c>
      <c r="S330" s="238">
        <v>5</v>
      </c>
      <c r="T330" s="238">
        <v>0</v>
      </c>
      <c r="U330" s="238">
        <v>2</v>
      </c>
      <c r="V330" s="238">
        <v>1</v>
      </c>
      <c r="W330" s="238">
        <v>10</v>
      </c>
      <c r="X330" s="238">
        <v>2</v>
      </c>
      <c r="Y330" s="238">
        <v>1</v>
      </c>
      <c r="Z330" s="238">
        <v>1</v>
      </c>
      <c r="AB330" s="238">
        <v>1</v>
      </c>
      <c r="AC330" s="238">
        <v>98</v>
      </c>
      <c r="AD330" s="238" t="s">
        <v>376</v>
      </c>
      <c r="AE330" s="238" t="s">
        <v>2324</v>
      </c>
      <c r="AF330" s="238" t="s">
        <v>358</v>
      </c>
      <c r="AG330" s="238">
        <v>7</v>
      </c>
      <c r="AH330" s="238">
        <v>2</v>
      </c>
      <c r="AI330" s="238">
        <v>1</v>
      </c>
      <c r="AJ330" s="238">
        <v>3</v>
      </c>
      <c r="AK330" s="238">
        <v>21</v>
      </c>
      <c r="AL330" s="238">
        <v>39</v>
      </c>
      <c r="AM330" s="238" t="s">
        <v>354</v>
      </c>
      <c r="AN330" s="238">
        <v>5</v>
      </c>
      <c r="AO330" s="238">
        <v>15</v>
      </c>
      <c r="AP330" s="238">
        <v>5</v>
      </c>
      <c r="AS330" s="238">
        <v>1</v>
      </c>
      <c r="AT330" s="238">
        <v>98</v>
      </c>
      <c r="AU330" s="238">
        <v>65</v>
      </c>
      <c r="AV330" s="238">
        <v>11</v>
      </c>
      <c r="AW330" s="238">
        <v>21</v>
      </c>
      <c r="AX330" s="238">
        <v>2</v>
      </c>
      <c r="AY330" s="238">
        <v>3</v>
      </c>
      <c r="AZ330" s="238">
        <v>3</v>
      </c>
      <c r="BA330" s="238">
        <v>26</v>
      </c>
      <c r="BB330" s="238">
        <v>45</v>
      </c>
      <c r="BC330" s="238" t="s">
        <v>354</v>
      </c>
      <c r="BD330" s="238">
        <v>5</v>
      </c>
      <c r="BE330" s="238">
        <v>1</v>
      </c>
      <c r="BI330" s="238">
        <v>1</v>
      </c>
      <c r="BJ330" s="238">
        <v>98</v>
      </c>
      <c r="BK330" s="238">
        <v>65</v>
      </c>
      <c r="BL330" s="238">
        <v>11</v>
      </c>
      <c r="BM330" s="238">
        <v>21</v>
      </c>
      <c r="CT330" s="238">
        <v>457875</v>
      </c>
      <c r="CU330" s="238">
        <v>4965911</v>
      </c>
      <c r="CV330" s="238">
        <v>44.845363900000002</v>
      </c>
      <c r="CW330" s="238">
        <v>-93.533045999999999</v>
      </c>
      <c r="CX330" s="238" t="s">
        <v>359</v>
      </c>
      <c r="CY330" s="238" t="s">
        <v>2377</v>
      </c>
    </row>
    <row r="331" spans="1:103" x14ac:dyDescent="0.25">
      <c r="A331" s="238">
        <v>684822</v>
      </c>
      <c r="B331" s="238">
        <v>2</v>
      </c>
      <c r="C331" s="238">
        <v>212</v>
      </c>
      <c r="D331" s="238">
        <v>153.18</v>
      </c>
      <c r="E331" s="238">
        <v>10</v>
      </c>
      <c r="F331" s="238" t="s">
        <v>2212</v>
      </c>
      <c r="H331" s="238" t="s">
        <v>354</v>
      </c>
      <c r="I331" s="238">
        <v>25</v>
      </c>
      <c r="K331" s="238">
        <v>19003794</v>
      </c>
      <c r="M331" s="238">
        <v>2</v>
      </c>
      <c r="N331" s="238">
        <v>7</v>
      </c>
      <c r="O331" s="238">
        <v>2019</v>
      </c>
      <c r="P331" s="238" t="s">
        <v>384</v>
      </c>
      <c r="Q331" s="238">
        <v>17</v>
      </c>
      <c r="R331" s="238" t="s">
        <v>356</v>
      </c>
      <c r="S331" s="238">
        <v>5</v>
      </c>
      <c r="T331" s="238">
        <v>0</v>
      </c>
      <c r="U331" s="238">
        <v>2</v>
      </c>
      <c r="V331" s="238">
        <v>12</v>
      </c>
      <c r="W331" s="238">
        <v>10</v>
      </c>
      <c r="X331" s="238">
        <v>2</v>
      </c>
      <c r="Y331" s="238">
        <v>6</v>
      </c>
      <c r="Z331" s="238">
        <v>4</v>
      </c>
      <c r="AA331" s="238">
        <v>7</v>
      </c>
      <c r="AB331" s="238">
        <v>5</v>
      </c>
      <c r="AC331" s="238">
        <v>98</v>
      </c>
      <c r="AD331" s="238" t="s">
        <v>357</v>
      </c>
      <c r="AF331" s="238" t="s">
        <v>405</v>
      </c>
      <c r="AG331" s="238">
        <v>7</v>
      </c>
      <c r="AH331" s="238">
        <v>2</v>
      </c>
      <c r="AI331" s="238">
        <v>2</v>
      </c>
      <c r="AJ331" s="238">
        <v>4</v>
      </c>
      <c r="AK331" s="238">
        <v>21</v>
      </c>
      <c r="AL331" s="238">
        <v>65</v>
      </c>
      <c r="AM331" s="238" t="s">
        <v>363</v>
      </c>
      <c r="AN331" s="238">
        <v>5</v>
      </c>
      <c r="AO331" s="238">
        <v>1</v>
      </c>
      <c r="AS331" s="238">
        <v>15</v>
      </c>
      <c r="AT331" s="238">
        <v>9</v>
      </c>
      <c r="AU331" s="238">
        <v>65</v>
      </c>
      <c r="AV331" s="238">
        <v>11</v>
      </c>
      <c r="AW331" s="238">
        <v>21</v>
      </c>
      <c r="AX331" s="238">
        <v>2</v>
      </c>
      <c r="AY331" s="238">
        <v>2</v>
      </c>
      <c r="AZ331" s="238">
        <v>4</v>
      </c>
      <c r="BA331" s="238">
        <v>29</v>
      </c>
      <c r="BB331" s="238">
        <v>58</v>
      </c>
      <c r="BC331" s="238" t="s">
        <v>354</v>
      </c>
      <c r="BD331" s="238">
        <v>5</v>
      </c>
      <c r="BE331" s="238">
        <v>1</v>
      </c>
      <c r="BI331" s="238">
        <v>15</v>
      </c>
      <c r="BJ331" s="238">
        <v>9</v>
      </c>
      <c r="BK331" s="238">
        <v>65</v>
      </c>
      <c r="BL331" s="238">
        <v>11</v>
      </c>
      <c r="BM331" s="238">
        <v>21</v>
      </c>
      <c r="CT331" s="238">
        <v>457883.18047891802</v>
      </c>
      <c r="CU331" s="238">
        <v>4965927.4239039896</v>
      </c>
      <c r="CV331" s="238">
        <v>44.845514829999999</v>
      </c>
      <c r="CW331" s="238">
        <v>-93.532943439999997</v>
      </c>
      <c r="CX331" s="238" t="s">
        <v>359</v>
      </c>
      <c r="CY331" s="238" t="s">
        <v>2378</v>
      </c>
    </row>
    <row r="332" spans="1:103" x14ac:dyDescent="0.25">
      <c r="A332" s="238">
        <v>10697556</v>
      </c>
      <c r="B332" s="238">
        <v>2</v>
      </c>
      <c r="C332" s="238">
        <v>212</v>
      </c>
      <c r="D332" s="238">
        <v>153.18799999999999</v>
      </c>
      <c r="E332" s="238">
        <v>10</v>
      </c>
      <c r="F332" s="238" t="s">
        <v>2212</v>
      </c>
      <c r="H332" s="238" t="s">
        <v>354</v>
      </c>
      <c r="I332" s="238">
        <v>25</v>
      </c>
      <c r="K332" s="238">
        <v>11501605</v>
      </c>
      <c r="L332" s="238">
        <v>110320128</v>
      </c>
      <c r="M332" s="238">
        <v>1</v>
      </c>
      <c r="N332" s="238">
        <v>31</v>
      </c>
      <c r="O332" s="238">
        <v>2011</v>
      </c>
      <c r="P332" s="238" t="s">
        <v>361</v>
      </c>
      <c r="Q332" s="238">
        <v>10</v>
      </c>
      <c r="R332" s="238" t="s">
        <v>369</v>
      </c>
      <c r="S332" s="238">
        <v>5</v>
      </c>
      <c r="T332" s="238">
        <v>0</v>
      </c>
      <c r="U332" s="238">
        <v>1</v>
      </c>
      <c r="V332" s="238">
        <v>4</v>
      </c>
      <c r="W332" s="238">
        <v>83</v>
      </c>
      <c r="X332" s="238">
        <v>2</v>
      </c>
      <c r="Y332" s="238">
        <v>1</v>
      </c>
      <c r="Z332" s="238">
        <v>2</v>
      </c>
      <c r="AA332" s="238">
        <v>4</v>
      </c>
      <c r="AB332" s="238">
        <v>5</v>
      </c>
      <c r="AC332" s="238">
        <v>98</v>
      </c>
      <c r="AD332" s="238" t="s">
        <v>376</v>
      </c>
      <c r="AE332" s="238" t="s">
        <v>2379</v>
      </c>
      <c r="AF332" s="238" t="s">
        <v>358</v>
      </c>
      <c r="AG332" s="238">
        <v>3</v>
      </c>
      <c r="AH332" s="238">
        <v>2</v>
      </c>
      <c r="AI332" s="238">
        <v>3</v>
      </c>
      <c r="AJ332" s="238">
        <v>3</v>
      </c>
      <c r="AK332" s="238">
        <v>21</v>
      </c>
      <c r="AL332" s="238">
        <v>36</v>
      </c>
      <c r="AM332" s="238" t="s">
        <v>354</v>
      </c>
      <c r="AN332" s="238">
        <v>5</v>
      </c>
      <c r="AO332" s="238">
        <v>3</v>
      </c>
      <c r="AS332" s="238">
        <v>1</v>
      </c>
      <c r="AT332" s="238">
        <v>98</v>
      </c>
      <c r="AU332" s="238">
        <v>65</v>
      </c>
      <c r="AV332" s="238">
        <v>11</v>
      </c>
      <c r="AW332" s="238">
        <v>21</v>
      </c>
      <c r="CT332" s="238">
        <v>457888</v>
      </c>
      <c r="CU332" s="238">
        <v>4965913</v>
      </c>
      <c r="CV332" s="238">
        <v>44.845386499999996</v>
      </c>
      <c r="CW332" s="238">
        <v>-93.532878299999993</v>
      </c>
      <c r="CX332" s="238" t="s">
        <v>359</v>
      </c>
      <c r="CY332" s="238" t="s">
        <v>2380</v>
      </c>
    </row>
    <row r="333" spans="1:103" x14ac:dyDescent="0.25">
      <c r="A333" s="238">
        <v>399319</v>
      </c>
      <c r="B333" s="238">
        <v>2</v>
      </c>
      <c r="C333" s="238">
        <v>212</v>
      </c>
      <c r="D333" s="238">
        <v>153.214</v>
      </c>
      <c r="E333" s="238">
        <v>10</v>
      </c>
      <c r="F333" s="238" t="s">
        <v>2212</v>
      </c>
      <c r="H333" s="238" t="s">
        <v>354</v>
      </c>
      <c r="I333" s="238">
        <v>25</v>
      </c>
      <c r="K333" s="238">
        <v>16513525</v>
      </c>
      <c r="M333" s="238">
        <v>12</v>
      </c>
      <c r="N333" s="238">
        <v>1</v>
      </c>
      <c r="O333" s="238">
        <v>2016</v>
      </c>
      <c r="P333" s="238" t="s">
        <v>384</v>
      </c>
      <c r="Q333" s="238">
        <v>7</v>
      </c>
      <c r="R333" s="238" t="s">
        <v>369</v>
      </c>
      <c r="S333" s="238">
        <v>5</v>
      </c>
      <c r="T333" s="238">
        <v>0</v>
      </c>
      <c r="U333" s="238">
        <v>2</v>
      </c>
      <c r="V333" s="238">
        <v>12</v>
      </c>
      <c r="W333" s="238">
        <v>10</v>
      </c>
      <c r="X333" s="238">
        <v>2</v>
      </c>
      <c r="Y333" s="238">
        <v>1</v>
      </c>
      <c r="Z333" s="238">
        <v>2</v>
      </c>
      <c r="AB333" s="238">
        <v>1</v>
      </c>
      <c r="AC333" s="238">
        <v>98</v>
      </c>
      <c r="AD333" s="238" t="s">
        <v>357</v>
      </c>
      <c r="AF333" s="238" t="s">
        <v>358</v>
      </c>
      <c r="AG333" s="238">
        <v>7</v>
      </c>
      <c r="AH333" s="238">
        <v>2</v>
      </c>
      <c r="AI333" s="238">
        <v>2</v>
      </c>
      <c r="AJ333" s="238">
        <v>3</v>
      </c>
      <c r="AK333" s="238">
        <v>34</v>
      </c>
      <c r="AL333" s="238">
        <v>32</v>
      </c>
      <c r="AM333" s="238" t="s">
        <v>354</v>
      </c>
      <c r="AN333" s="238">
        <v>5</v>
      </c>
      <c r="AO333" s="238">
        <v>1</v>
      </c>
      <c r="AS333" s="238">
        <v>15</v>
      </c>
      <c r="AT333" s="238">
        <v>9</v>
      </c>
      <c r="AU333" s="238">
        <v>65</v>
      </c>
      <c r="AV333" s="238">
        <v>11</v>
      </c>
      <c r="AW333" s="238">
        <v>21</v>
      </c>
      <c r="AX333" s="238">
        <v>2</v>
      </c>
      <c r="AY333" s="238">
        <v>4</v>
      </c>
      <c r="AZ333" s="238">
        <v>3</v>
      </c>
      <c r="BA333" s="238">
        <v>21</v>
      </c>
      <c r="BB333" s="238">
        <v>35</v>
      </c>
      <c r="BC333" s="238" t="s">
        <v>363</v>
      </c>
      <c r="BD333" s="238">
        <v>5</v>
      </c>
      <c r="BE333" s="238">
        <v>4</v>
      </c>
      <c r="BI333" s="238">
        <v>15</v>
      </c>
      <c r="BJ333" s="238">
        <v>9</v>
      </c>
      <c r="BK333" s="238">
        <v>65</v>
      </c>
      <c r="BL333" s="238">
        <v>11</v>
      </c>
      <c r="BM333" s="238">
        <v>21</v>
      </c>
      <c r="CT333" s="238">
        <v>457929.05765811598</v>
      </c>
      <c r="CU333" s="238">
        <v>4965918.13563627</v>
      </c>
      <c r="CV333" s="238">
        <v>44.845433929999999</v>
      </c>
      <c r="CW333" s="238">
        <v>-93.532362160000005</v>
      </c>
      <c r="CX333" s="238" t="s">
        <v>359</v>
      </c>
      <c r="CY333" s="238" t="s">
        <v>2381</v>
      </c>
    </row>
    <row r="334" spans="1:103" x14ac:dyDescent="0.25">
      <c r="A334" s="238">
        <v>623453</v>
      </c>
      <c r="B334" s="238">
        <v>2</v>
      </c>
      <c r="C334" s="238">
        <v>212</v>
      </c>
      <c r="D334" s="238">
        <v>153.23099999999999</v>
      </c>
      <c r="E334" s="238">
        <v>10</v>
      </c>
      <c r="F334" s="238" t="s">
        <v>2212</v>
      </c>
      <c r="H334" s="238" t="s">
        <v>354</v>
      </c>
      <c r="I334" s="238">
        <v>25</v>
      </c>
      <c r="K334" s="238">
        <v>18509001</v>
      </c>
      <c r="M334" s="238">
        <v>7</v>
      </c>
      <c r="N334" s="238">
        <v>26</v>
      </c>
      <c r="O334" s="238">
        <v>2018</v>
      </c>
      <c r="P334" s="238" t="s">
        <v>384</v>
      </c>
      <c r="Q334" s="238">
        <v>7</v>
      </c>
      <c r="R334" s="238" t="s">
        <v>369</v>
      </c>
      <c r="S334" s="238">
        <v>5</v>
      </c>
      <c r="T334" s="238">
        <v>0</v>
      </c>
      <c r="U334" s="238">
        <v>2</v>
      </c>
      <c r="V334" s="238">
        <v>12</v>
      </c>
      <c r="W334" s="238">
        <v>10</v>
      </c>
      <c r="X334" s="238">
        <v>2</v>
      </c>
      <c r="Y334" s="238">
        <v>1</v>
      </c>
      <c r="Z334" s="238">
        <v>2</v>
      </c>
      <c r="AB334" s="238">
        <v>1</v>
      </c>
      <c r="AC334" s="238">
        <v>98</v>
      </c>
      <c r="AD334" s="238" t="s">
        <v>357</v>
      </c>
      <c r="AF334" s="238" t="s">
        <v>358</v>
      </c>
      <c r="AG334" s="238">
        <v>7</v>
      </c>
      <c r="AH334" s="238">
        <v>2</v>
      </c>
      <c r="AI334" s="238">
        <v>3</v>
      </c>
      <c r="AJ334" s="238">
        <v>3</v>
      </c>
      <c r="AK334" s="238">
        <v>21</v>
      </c>
      <c r="AL334" s="238">
        <v>36</v>
      </c>
      <c r="AM334" s="238" t="s">
        <v>354</v>
      </c>
      <c r="AN334" s="238">
        <v>5</v>
      </c>
      <c r="AO334" s="238">
        <v>1</v>
      </c>
      <c r="AS334" s="238">
        <v>15</v>
      </c>
      <c r="AT334" s="238">
        <v>9</v>
      </c>
      <c r="AU334" s="238">
        <v>65</v>
      </c>
      <c r="AV334" s="238">
        <v>11</v>
      </c>
      <c r="AW334" s="238">
        <v>21</v>
      </c>
      <c r="AX334" s="238">
        <v>2</v>
      </c>
      <c r="AY334" s="238">
        <v>3</v>
      </c>
      <c r="AZ334" s="238">
        <v>3</v>
      </c>
      <c r="BA334" s="238">
        <v>21</v>
      </c>
      <c r="BB334" s="238">
        <v>36</v>
      </c>
      <c r="BC334" s="238" t="s">
        <v>354</v>
      </c>
      <c r="BD334" s="238">
        <v>5</v>
      </c>
      <c r="BE334" s="238">
        <v>2</v>
      </c>
      <c r="BF334" s="238">
        <v>74</v>
      </c>
      <c r="BI334" s="238">
        <v>15</v>
      </c>
      <c r="BJ334" s="238">
        <v>9</v>
      </c>
      <c r="BK334" s="238">
        <v>65</v>
      </c>
      <c r="BL334" s="238">
        <v>11</v>
      </c>
      <c r="BM334" s="238">
        <v>21</v>
      </c>
      <c r="CT334" s="238">
        <v>457954.45770891599</v>
      </c>
      <c r="CU334" s="238">
        <v>4965930.8356616702</v>
      </c>
      <c r="CV334" s="238">
        <v>44.845549750000004</v>
      </c>
      <c r="CW334" s="238">
        <v>-93.532041820000003</v>
      </c>
      <c r="CX334" s="238" t="s">
        <v>359</v>
      </c>
      <c r="CY334" s="238" t="s">
        <v>2382</v>
      </c>
    </row>
    <row r="335" spans="1:103" x14ac:dyDescent="0.25">
      <c r="A335" s="238">
        <v>10847918</v>
      </c>
      <c r="B335" s="238">
        <v>2</v>
      </c>
      <c r="C335" s="238">
        <v>212</v>
      </c>
      <c r="D335" s="238">
        <v>153.273</v>
      </c>
      <c r="E335" s="238">
        <v>10</v>
      </c>
      <c r="F335" s="238" t="s">
        <v>2212</v>
      </c>
      <c r="H335" s="238" t="s">
        <v>354</v>
      </c>
      <c r="I335" s="238">
        <v>25</v>
      </c>
      <c r="K335" s="238">
        <v>13002104</v>
      </c>
      <c r="L335" s="238">
        <v>130240103</v>
      </c>
      <c r="M335" s="238">
        <v>1</v>
      </c>
      <c r="N335" s="238">
        <v>23</v>
      </c>
      <c r="O335" s="238">
        <v>2013</v>
      </c>
      <c r="P335" s="238" t="s">
        <v>355</v>
      </c>
      <c r="Q335" s="238">
        <v>9</v>
      </c>
      <c r="R335" s="238" t="s">
        <v>369</v>
      </c>
      <c r="S335" s="238">
        <v>5</v>
      </c>
      <c r="T335" s="238">
        <v>0</v>
      </c>
      <c r="U335" s="238">
        <v>2</v>
      </c>
      <c r="V335" s="238">
        <v>1</v>
      </c>
      <c r="W335" s="238">
        <v>10</v>
      </c>
      <c r="X335" s="238">
        <v>2</v>
      </c>
      <c r="Y335" s="238">
        <v>1</v>
      </c>
      <c r="Z335" s="238">
        <v>2</v>
      </c>
      <c r="AA335" s="238">
        <v>7</v>
      </c>
      <c r="AB335" s="238">
        <v>2</v>
      </c>
      <c r="AC335" s="238">
        <v>98</v>
      </c>
      <c r="AD335" s="238" t="s">
        <v>404</v>
      </c>
      <c r="AE335" s="238" t="s">
        <v>2383</v>
      </c>
      <c r="AF335" s="238" t="s">
        <v>358</v>
      </c>
      <c r="AG335" s="238">
        <v>7</v>
      </c>
      <c r="AH335" s="238">
        <v>2</v>
      </c>
      <c r="AI335" s="238">
        <v>4</v>
      </c>
      <c r="AJ335" s="238">
        <v>3</v>
      </c>
      <c r="AK335" s="238">
        <v>21</v>
      </c>
      <c r="AL335" s="238">
        <v>52</v>
      </c>
      <c r="AM335" s="238" t="s">
        <v>354</v>
      </c>
      <c r="AN335" s="238">
        <v>5</v>
      </c>
      <c r="AO335" s="238">
        <v>1</v>
      </c>
      <c r="AP335" s="238">
        <v>1</v>
      </c>
      <c r="AS335" s="238">
        <v>3</v>
      </c>
      <c r="AT335" s="238">
        <v>98</v>
      </c>
      <c r="AU335" s="238">
        <v>65</v>
      </c>
      <c r="AV335" s="238">
        <v>11</v>
      </c>
      <c r="AW335" s="238">
        <v>21</v>
      </c>
      <c r="AX335" s="238">
        <v>2</v>
      </c>
      <c r="AY335" s="238">
        <v>3</v>
      </c>
      <c r="AZ335" s="238">
        <v>3</v>
      </c>
      <c r="BA335" s="238">
        <v>10</v>
      </c>
      <c r="BB335" s="238">
        <v>23</v>
      </c>
      <c r="BC335" s="238" t="s">
        <v>354</v>
      </c>
      <c r="BD335" s="238">
        <v>5</v>
      </c>
      <c r="BE335" s="238">
        <v>3</v>
      </c>
      <c r="BF335" s="238">
        <v>72</v>
      </c>
      <c r="BI335" s="238">
        <v>3</v>
      </c>
      <c r="BJ335" s="238">
        <v>98</v>
      </c>
      <c r="BK335" s="238">
        <v>65</v>
      </c>
      <c r="BL335" s="238">
        <v>11</v>
      </c>
      <c r="BM335" s="238">
        <v>21</v>
      </c>
      <c r="CT335" s="238">
        <v>458023</v>
      </c>
      <c r="CU335" s="238">
        <v>4965938</v>
      </c>
      <c r="CV335" s="238">
        <v>44.845614500000003</v>
      </c>
      <c r="CW335" s="238">
        <v>-93.5311813</v>
      </c>
      <c r="CX335" s="238" t="s">
        <v>359</v>
      </c>
      <c r="CY335" s="238" t="s">
        <v>2384</v>
      </c>
    </row>
    <row r="336" spans="1:103" x14ac:dyDescent="0.25">
      <c r="A336" s="238">
        <v>10855850</v>
      </c>
      <c r="B336" s="238">
        <v>2</v>
      </c>
      <c r="C336" s="238">
        <v>212</v>
      </c>
      <c r="D336" s="238">
        <v>153.279</v>
      </c>
      <c r="E336" s="238">
        <v>10</v>
      </c>
      <c r="F336" s="238" t="s">
        <v>2212</v>
      </c>
      <c r="H336" s="238" t="s">
        <v>354</v>
      </c>
      <c r="I336" s="238">
        <v>25</v>
      </c>
      <c r="K336" s="238">
        <v>13036546</v>
      </c>
      <c r="L336" s="238">
        <v>133390171</v>
      </c>
      <c r="M336" s="238">
        <v>12</v>
      </c>
      <c r="N336" s="238">
        <v>5</v>
      </c>
      <c r="O336" s="238">
        <v>2013</v>
      </c>
      <c r="P336" s="238" t="s">
        <v>384</v>
      </c>
      <c r="Q336" s="238">
        <v>12</v>
      </c>
      <c r="S336" s="238">
        <v>5</v>
      </c>
      <c r="T336" s="238">
        <v>0</v>
      </c>
      <c r="U336" s="238">
        <v>3</v>
      </c>
      <c r="V336" s="238">
        <v>1</v>
      </c>
      <c r="W336" s="238">
        <v>10</v>
      </c>
      <c r="X336" s="238">
        <v>3</v>
      </c>
      <c r="Y336" s="238">
        <v>1</v>
      </c>
      <c r="Z336" s="238">
        <v>1</v>
      </c>
      <c r="AB336" s="238">
        <v>5</v>
      </c>
      <c r="AC336" s="238">
        <v>98</v>
      </c>
      <c r="AD336" s="238" t="s">
        <v>383</v>
      </c>
      <c r="AE336" s="238" t="s">
        <v>2252</v>
      </c>
      <c r="AF336" s="238" t="s">
        <v>358</v>
      </c>
      <c r="AG336" s="238">
        <v>7</v>
      </c>
      <c r="AH336" s="238">
        <v>2</v>
      </c>
      <c r="AI336" s="238">
        <v>2</v>
      </c>
      <c r="AJ336" s="238">
        <v>4</v>
      </c>
      <c r="AK336" s="238">
        <v>8</v>
      </c>
      <c r="AL336" s="238">
        <v>62</v>
      </c>
      <c r="AM336" s="238" t="s">
        <v>363</v>
      </c>
      <c r="AN336" s="238">
        <v>5</v>
      </c>
      <c r="AO336" s="238">
        <v>1</v>
      </c>
      <c r="AS336" s="238">
        <v>3</v>
      </c>
      <c r="AT336" s="238">
        <v>20</v>
      </c>
      <c r="AU336" s="238">
        <v>50</v>
      </c>
      <c r="AV336" s="238">
        <v>11</v>
      </c>
      <c r="AW336" s="238">
        <v>21</v>
      </c>
      <c r="AX336" s="238">
        <v>2</v>
      </c>
      <c r="AY336" s="238">
        <v>2</v>
      </c>
      <c r="AZ336" s="238">
        <v>4</v>
      </c>
      <c r="BA336" s="238">
        <v>26</v>
      </c>
      <c r="BB336" s="238">
        <v>26</v>
      </c>
      <c r="BC336" s="238" t="s">
        <v>363</v>
      </c>
      <c r="BD336" s="238">
        <v>5</v>
      </c>
      <c r="BE336" s="238">
        <v>3</v>
      </c>
      <c r="BI336" s="238">
        <v>3</v>
      </c>
      <c r="BJ336" s="238">
        <v>20</v>
      </c>
      <c r="BK336" s="238">
        <v>50</v>
      </c>
      <c r="BL336" s="238">
        <v>11</v>
      </c>
      <c r="BM336" s="238">
        <v>21</v>
      </c>
      <c r="BN336" s="238">
        <v>2</v>
      </c>
      <c r="BO336" s="238">
        <v>2</v>
      </c>
      <c r="BP336" s="238">
        <v>4</v>
      </c>
      <c r="BQ336" s="238">
        <v>7</v>
      </c>
      <c r="BR336" s="238">
        <v>19</v>
      </c>
      <c r="BS336" s="238" t="s">
        <v>354</v>
      </c>
      <c r="BT336" s="238">
        <v>5</v>
      </c>
      <c r="BU336" s="238">
        <v>3</v>
      </c>
      <c r="BY336" s="238">
        <v>3</v>
      </c>
      <c r="BZ336" s="238">
        <v>20</v>
      </c>
      <c r="CA336" s="238">
        <v>50</v>
      </c>
      <c r="CB336" s="238">
        <v>11</v>
      </c>
      <c r="CC336" s="238">
        <v>21</v>
      </c>
      <c r="CT336" s="238">
        <v>458032</v>
      </c>
      <c r="CU336" s="238">
        <v>4965939</v>
      </c>
      <c r="CV336" s="238">
        <v>44.845631699999998</v>
      </c>
      <c r="CW336" s="238">
        <v>-93.531056100000001</v>
      </c>
      <c r="CX336" s="238" t="s">
        <v>359</v>
      </c>
      <c r="CY336" s="238" t="s">
        <v>2385</v>
      </c>
    </row>
    <row r="337" spans="1:103" x14ac:dyDescent="0.25">
      <c r="A337" s="238">
        <v>10933675</v>
      </c>
      <c r="B337" s="238">
        <v>2</v>
      </c>
      <c r="C337" s="238">
        <v>212</v>
      </c>
      <c r="D337" s="238">
        <v>153.32900000000001</v>
      </c>
      <c r="E337" s="238">
        <v>10</v>
      </c>
      <c r="F337" s="238" t="s">
        <v>2212</v>
      </c>
      <c r="H337" s="238" t="s">
        <v>354</v>
      </c>
      <c r="I337" s="238">
        <v>25</v>
      </c>
      <c r="K337" s="238">
        <v>14502651</v>
      </c>
      <c r="L337" s="238">
        <v>140560698</v>
      </c>
      <c r="M337" s="238">
        <v>2</v>
      </c>
      <c r="N337" s="238">
        <v>22</v>
      </c>
      <c r="O337" s="238">
        <v>2014</v>
      </c>
      <c r="P337" s="238" t="s">
        <v>364</v>
      </c>
      <c r="Q337" s="238">
        <v>14</v>
      </c>
      <c r="R337" s="238" t="s">
        <v>419</v>
      </c>
      <c r="S337" s="238">
        <v>5</v>
      </c>
      <c r="T337" s="238">
        <v>0</v>
      </c>
      <c r="U337" s="238">
        <v>1</v>
      </c>
      <c r="V337" s="238">
        <v>4</v>
      </c>
      <c r="W337" s="238">
        <v>83</v>
      </c>
      <c r="X337" s="238">
        <v>2</v>
      </c>
      <c r="Y337" s="238">
        <v>1</v>
      </c>
      <c r="Z337" s="238">
        <v>1</v>
      </c>
      <c r="AB337" s="238">
        <v>4</v>
      </c>
      <c r="AC337" s="238">
        <v>98</v>
      </c>
      <c r="AD337" s="238">
        <v>212</v>
      </c>
      <c r="AE337" s="238" t="s">
        <v>2386</v>
      </c>
      <c r="AF337" s="238" t="s">
        <v>358</v>
      </c>
      <c r="AG337" s="238">
        <v>3</v>
      </c>
      <c r="AH337" s="238">
        <v>2</v>
      </c>
      <c r="AI337" s="238">
        <v>2</v>
      </c>
      <c r="AJ337" s="238">
        <v>4</v>
      </c>
      <c r="AK337" s="238">
        <v>21</v>
      </c>
      <c r="AL337" s="238">
        <v>29</v>
      </c>
      <c r="AM337" s="238" t="s">
        <v>363</v>
      </c>
      <c r="AN337" s="238">
        <v>5</v>
      </c>
      <c r="AO337" s="238">
        <v>3</v>
      </c>
      <c r="AS337" s="238">
        <v>1</v>
      </c>
      <c r="AT337" s="238">
        <v>98</v>
      </c>
      <c r="AU337" s="238">
        <v>65</v>
      </c>
      <c r="AV337" s="238">
        <v>11</v>
      </c>
      <c r="AW337" s="238">
        <v>21</v>
      </c>
      <c r="CT337" s="238">
        <v>458112</v>
      </c>
      <c r="CU337" s="238">
        <v>4965954</v>
      </c>
      <c r="CV337" s="238">
        <v>44.845768900000003</v>
      </c>
      <c r="CW337" s="238">
        <v>-93.530050900000006</v>
      </c>
      <c r="CX337" s="238" t="s">
        <v>359</v>
      </c>
      <c r="CY337" s="238" t="s">
        <v>2387</v>
      </c>
    </row>
    <row r="338" spans="1:103" x14ac:dyDescent="0.25">
      <c r="A338" s="238">
        <v>10700693</v>
      </c>
      <c r="B338" s="238">
        <v>2</v>
      </c>
      <c r="C338" s="238">
        <v>212</v>
      </c>
      <c r="D338" s="238">
        <v>153.34299999999999</v>
      </c>
      <c r="E338" s="238">
        <v>10</v>
      </c>
      <c r="F338" s="238" t="s">
        <v>2212</v>
      </c>
      <c r="H338" s="238" t="s">
        <v>354</v>
      </c>
      <c r="I338" s="238">
        <v>25</v>
      </c>
      <c r="K338" s="238">
        <v>11010800</v>
      </c>
      <c r="L338" s="238">
        <v>111060110</v>
      </c>
      <c r="M338" s="238">
        <v>4</v>
      </c>
      <c r="N338" s="238">
        <v>12</v>
      </c>
      <c r="O338" s="238">
        <v>2011</v>
      </c>
      <c r="P338" s="238" t="s">
        <v>368</v>
      </c>
      <c r="Q338" s="238">
        <v>17</v>
      </c>
      <c r="R338" s="238" t="s">
        <v>356</v>
      </c>
      <c r="S338" s="238">
        <v>5</v>
      </c>
      <c r="T338" s="238">
        <v>0</v>
      </c>
      <c r="U338" s="238">
        <v>1</v>
      </c>
      <c r="V338" s="238">
        <v>7</v>
      </c>
      <c r="W338" s="238">
        <v>45</v>
      </c>
      <c r="X338" s="238">
        <v>25</v>
      </c>
      <c r="Y338" s="238">
        <v>1</v>
      </c>
      <c r="Z338" s="238">
        <v>1</v>
      </c>
      <c r="AB338" s="238">
        <v>1</v>
      </c>
      <c r="AC338" s="238">
        <v>98</v>
      </c>
      <c r="AD338" s="238">
        <v>212</v>
      </c>
      <c r="AE338" s="238">
        <v>101</v>
      </c>
      <c r="AF338" s="238" t="s">
        <v>358</v>
      </c>
      <c r="AG338" s="238">
        <v>3</v>
      </c>
      <c r="AH338" s="238">
        <v>2</v>
      </c>
      <c r="AI338" s="238">
        <v>2</v>
      </c>
      <c r="AJ338" s="238">
        <v>4</v>
      </c>
      <c r="AK338" s="238">
        <v>21</v>
      </c>
      <c r="AL338" s="238">
        <v>21</v>
      </c>
      <c r="AM338" s="238" t="s">
        <v>354</v>
      </c>
      <c r="AN338" s="238">
        <v>5</v>
      </c>
      <c r="AO338" s="238">
        <v>21</v>
      </c>
      <c r="AS338" s="238">
        <v>1</v>
      </c>
      <c r="AT338" s="238">
        <v>98</v>
      </c>
      <c r="AU338" s="238">
        <v>65</v>
      </c>
      <c r="AV338" s="238">
        <v>10</v>
      </c>
      <c r="AW338" s="238">
        <v>21</v>
      </c>
      <c r="CT338" s="238">
        <v>458134</v>
      </c>
      <c r="CU338" s="238">
        <v>4965958</v>
      </c>
      <c r="CV338" s="238">
        <v>44.845805900000002</v>
      </c>
      <c r="CW338" s="238">
        <v>-93.5297755</v>
      </c>
      <c r="CX338" s="238" t="s">
        <v>359</v>
      </c>
      <c r="CY338" s="238" t="s">
        <v>2388</v>
      </c>
    </row>
    <row r="339" spans="1:103" x14ac:dyDescent="0.25">
      <c r="A339" s="238">
        <v>10775098</v>
      </c>
      <c r="B339" s="238">
        <v>2</v>
      </c>
      <c r="C339" s="238">
        <v>212</v>
      </c>
      <c r="D339" s="238">
        <v>153.375</v>
      </c>
      <c r="E339" s="238">
        <v>10</v>
      </c>
      <c r="F339" s="238" t="s">
        <v>2212</v>
      </c>
      <c r="H339" s="238" t="s">
        <v>354</v>
      </c>
      <c r="I339" s="238">
        <v>25</v>
      </c>
      <c r="K339" s="238">
        <v>12501637</v>
      </c>
      <c r="L339" s="238">
        <v>120450306</v>
      </c>
      <c r="M339" s="238">
        <v>2</v>
      </c>
      <c r="N339" s="238">
        <v>13</v>
      </c>
      <c r="O339" s="238">
        <v>2012</v>
      </c>
      <c r="P339" s="238" t="s">
        <v>361</v>
      </c>
      <c r="Q339" s="238">
        <v>21</v>
      </c>
      <c r="R339" s="238" t="s">
        <v>356</v>
      </c>
      <c r="S339" s="238">
        <v>5</v>
      </c>
      <c r="T339" s="238">
        <v>0</v>
      </c>
      <c r="U339" s="238">
        <v>1</v>
      </c>
      <c r="V339" s="238">
        <v>7</v>
      </c>
      <c r="W339" s="238">
        <v>53</v>
      </c>
      <c r="X339" s="238">
        <v>2</v>
      </c>
      <c r="Y339" s="238">
        <v>6</v>
      </c>
      <c r="Z339" s="238">
        <v>2</v>
      </c>
      <c r="AA339" s="238">
        <v>4</v>
      </c>
      <c r="AB339" s="238">
        <v>3</v>
      </c>
      <c r="AC339" s="238">
        <v>98</v>
      </c>
      <c r="AD339" s="238" t="s">
        <v>376</v>
      </c>
      <c r="AE339" s="238" t="s">
        <v>2389</v>
      </c>
      <c r="AF339" s="238" t="s">
        <v>358</v>
      </c>
      <c r="AG339" s="238">
        <v>3</v>
      </c>
      <c r="AH339" s="238">
        <v>2</v>
      </c>
      <c r="AI339" s="238">
        <v>2</v>
      </c>
      <c r="AJ339" s="238">
        <v>4</v>
      </c>
      <c r="AK339" s="238">
        <v>21</v>
      </c>
      <c r="AL339" s="238">
        <v>27</v>
      </c>
      <c r="AM339" s="238" t="s">
        <v>363</v>
      </c>
      <c r="AN339" s="238">
        <v>5</v>
      </c>
      <c r="AO339" s="238">
        <v>3</v>
      </c>
      <c r="AS339" s="238">
        <v>1</v>
      </c>
      <c r="AT339" s="238">
        <v>98</v>
      </c>
      <c r="AU339" s="238">
        <v>65</v>
      </c>
      <c r="AV339" s="238">
        <v>11</v>
      </c>
      <c r="AW339" s="238">
        <v>21</v>
      </c>
      <c r="CT339" s="238">
        <v>458185</v>
      </c>
      <c r="CU339" s="238">
        <v>4965967</v>
      </c>
      <c r="CV339" s="238">
        <v>44.845892300000003</v>
      </c>
      <c r="CW339" s="238">
        <v>-93.529131500000005</v>
      </c>
      <c r="CX339" s="238" t="s">
        <v>359</v>
      </c>
      <c r="CY339" s="238" t="s">
        <v>2390</v>
      </c>
    </row>
    <row r="340" spans="1:103" x14ac:dyDescent="0.25">
      <c r="A340" s="238">
        <v>10933674</v>
      </c>
      <c r="B340" s="238">
        <v>2</v>
      </c>
      <c r="C340" s="238">
        <v>212</v>
      </c>
      <c r="D340" s="238">
        <v>153.375</v>
      </c>
      <c r="E340" s="238">
        <v>10</v>
      </c>
      <c r="F340" s="238" t="s">
        <v>2212</v>
      </c>
      <c r="H340" s="238" t="s">
        <v>354</v>
      </c>
      <c r="I340" s="238">
        <v>25</v>
      </c>
      <c r="K340" s="238">
        <v>14502646</v>
      </c>
      <c r="L340" s="238">
        <v>140560697</v>
      </c>
      <c r="M340" s="238">
        <v>2</v>
      </c>
      <c r="N340" s="238">
        <v>22</v>
      </c>
      <c r="O340" s="238">
        <v>2014</v>
      </c>
      <c r="P340" s="238" t="s">
        <v>364</v>
      </c>
      <c r="Q340" s="238">
        <v>13</v>
      </c>
      <c r="R340" s="238" t="s">
        <v>356</v>
      </c>
      <c r="S340" s="238">
        <v>5</v>
      </c>
      <c r="T340" s="238">
        <v>0</v>
      </c>
      <c r="U340" s="238">
        <v>1</v>
      </c>
      <c r="V340" s="238">
        <v>4</v>
      </c>
      <c r="W340" s="238">
        <v>83</v>
      </c>
      <c r="X340" s="238">
        <v>2</v>
      </c>
      <c r="Y340" s="238">
        <v>1</v>
      </c>
      <c r="Z340" s="238">
        <v>1</v>
      </c>
      <c r="AB340" s="238">
        <v>4</v>
      </c>
      <c r="AC340" s="238">
        <v>98</v>
      </c>
      <c r="AD340" s="238">
        <v>212</v>
      </c>
      <c r="AE340" s="238" t="s">
        <v>2386</v>
      </c>
      <c r="AF340" s="238" t="s">
        <v>358</v>
      </c>
      <c r="AG340" s="238">
        <v>3</v>
      </c>
      <c r="AH340" s="238">
        <v>2</v>
      </c>
      <c r="AI340" s="238">
        <v>4</v>
      </c>
      <c r="AJ340" s="238">
        <v>4</v>
      </c>
      <c r="AK340" s="238">
        <v>28</v>
      </c>
      <c r="AL340" s="238">
        <v>25</v>
      </c>
      <c r="AM340" s="238" t="s">
        <v>363</v>
      </c>
      <c r="AN340" s="238">
        <v>5</v>
      </c>
      <c r="AO340" s="238">
        <v>3</v>
      </c>
      <c r="AS340" s="238">
        <v>1</v>
      </c>
      <c r="AT340" s="238">
        <v>98</v>
      </c>
      <c r="AU340" s="238">
        <v>65</v>
      </c>
      <c r="AV340" s="238">
        <v>11</v>
      </c>
      <c r="AW340" s="238">
        <v>21</v>
      </c>
      <c r="CT340" s="238">
        <v>458185</v>
      </c>
      <c r="CU340" s="238">
        <v>4965967</v>
      </c>
      <c r="CV340" s="238">
        <v>44.845892300000003</v>
      </c>
      <c r="CW340" s="238">
        <v>-93.529131500000005</v>
      </c>
      <c r="CX340" s="238" t="s">
        <v>359</v>
      </c>
      <c r="CY340" s="238" t="s">
        <v>2391</v>
      </c>
    </row>
    <row r="341" spans="1:103" x14ac:dyDescent="0.25">
      <c r="A341" s="238">
        <v>687451</v>
      </c>
      <c r="B341" s="238">
        <v>2</v>
      </c>
      <c r="C341" s="238">
        <v>212</v>
      </c>
      <c r="D341" s="238">
        <v>153.37700000000001</v>
      </c>
      <c r="E341" s="238">
        <v>10</v>
      </c>
      <c r="F341" s="238" t="s">
        <v>2212</v>
      </c>
      <c r="H341" s="238" t="s">
        <v>354</v>
      </c>
      <c r="I341" s="238">
        <v>25</v>
      </c>
      <c r="K341" s="238">
        <v>19502266</v>
      </c>
      <c r="M341" s="238">
        <v>2</v>
      </c>
      <c r="N341" s="238">
        <v>8</v>
      </c>
      <c r="O341" s="238">
        <v>2019</v>
      </c>
      <c r="P341" s="238" t="s">
        <v>362</v>
      </c>
      <c r="Q341" s="238">
        <v>18</v>
      </c>
      <c r="R341" s="238" t="s">
        <v>369</v>
      </c>
      <c r="S341" s="238">
        <v>4</v>
      </c>
      <c r="T341" s="238">
        <v>0</v>
      </c>
      <c r="U341" s="238">
        <v>2</v>
      </c>
      <c r="V341" s="238">
        <v>12</v>
      </c>
      <c r="W341" s="238">
        <v>10</v>
      </c>
      <c r="X341" s="238">
        <v>2</v>
      </c>
      <c r="Y341" s="238">
        <v>4</v>
      </c>
      <c r="Z341" s="238">
        <v>2</v>
      </c>
      <c r="AB341" s="238">
        <v>5</v>
      </c>
      <c r="AC341" s="238">
        <v>98</v>
      </c>
      <c r="AD341" s="238" t="s">
        <v>357</v>
      </c>
      <c r="AF341" s="238" t="s">
        <v>358</v>
      </c>
      <c r="AG341" s="238">
        <v>7</v>
      </c>
      <c r="AH341" s="238">
        <v>2</v>
      </c>
      <c r="AI341" s="238">
        <v>4</v>
      </c>
      <c r="AJ341" s="238">
        <v>3</v>
      </c>
      <c r="AK341" s="238">
        <v>21</v>
      </c>
      <c r="AL341" s="238">
        <v>34</v>
      </c>
      <c r="AM341" s="238" t="s">
        <v>363</v>
      </c>
      <c r="AN341" s="238">
        <v>10</v>
      </c>
      <c r="AO341" s="238">
        <v>70</v>
      </c>
      <c r="AS341" s="238">
        <v>15</v>
      </c>
      <c r="AT341" s="238">
        <v>98</v>
      </c>
      <c r="AU341" s="238">
        <v>65</v>
      </c>
      <c r="AV341" s="238">
        <v>11</v>
      </c>
      <c r="AW341" s="238">
        <v>21</v>
      </c>
      <c r="AX341" s="238">
        <v>1</v>
      </c>
      <c r="AZ341" s="238">
        <v>3</v>
      </c>
      <c r="BA341" s="238">
        <v>26</v>
      </c>
      <c r="BI341" s="238">
        <v>15</v>
      </c>
      <c r="BJ341" s="238">
        <v>98</v>
      </c>
      <c r="BK341" s="238">
        <v>65</v>
      </c>
      <c r="BL341" s="238">
        <v>11</v>
      </c>
      <c r="BM341" s="238">
        <v>21</v>
      </c>
      <c r="CT341" s="238">
        <v>458187.29150791699</v>
      </c>
      <c r="CU341" s="238">
        <v>4965968.9357378697</v>
      </c>
      <c r="CV341" s="238">
        <v>44.845906409999998</v>
      </c>
      <c r="CW341" s="238">
        <v>-93.529098820000002</v>
      </c>
      <c r="CX341" s="238" t="s">
        <v>359</v>
      </c>
      <c r="CY341" s="238" t="s">
        <v>2392</v>
      </c>
    </row>
    <row r="342" spans="1:103" x14ac:dyDescent="0.25">
      <c r="A342" s="238">
        <v>738334</v>
      </c>
      <c r="B342" s="238">
        <v>2</v>
      </c>
      <c r="C342" s="238">
        <v>212</v>
      </c>
      <c r="D342" s="238">
        <v>153.42500000000001</v>
      </c>
      <c r="E342" s="238">
        <v>10</v>
      </c>
      <c r="F342" s="238" t="s">
        <v>2212</v>
      </c>
      <c r="H342" s="238" t="s">
        <v>354</v>
      </c>
      <c r="I342" s="238">
        <v>25</v>
      </c>
      <c r="K342" s="238">
        <v>19509502</v>
      </c>
      <c r="M342" s="238">
        <v>8</v>
      </c>
      <c r="N342" s="238">
        <v>5</v>
      </c>
      <c r="O342" s="238">
        <v>2019</v>
      </c>
      <c r="P342" s="238" t="s">
        <v>361</v>
      </c>
      <c r="Q342" s="238">
        <v>12</v>
      </c>
      <c r="R342" s="238" t="s">
        <v>356</v>
      </c>
      <c r="S342" s="238">
        <v>5</v>
      </c>
      <c r="T342" s="238">
        <v>0</v>
      </c>
      <c r="U342" s="238">
        <v>1</v>
      </c>
      <c r="W342" s="238">
        <v>55</v>
      </c>
      <c r="X342" s="238">
        <v>2</v>
      </c>
      <c r="Y342" s="238">
        <v>1</v>
      </c>
      <c r="Z342" s="238">
        <v>2</v>
      </c>
      <c r="AB342" s="238">
        <v>1</v>
      </c>
      <c r="AC342" s="238">
        <v>98</v>
      </c>
      <c r="AD342" s="238" t="s">
        <v>357</v>
      </c>
      <c r="AF342" s="238" t="s">
        <v>405</v>
      </c>
      <c r="AG342" s="238">
        <v>3</v>
      </c>
      <c r="AH342" s="238">
        <v>2</v>
      </c>
      <c r="AI342" s="238">
        <v>4</v>
      </c>
      <c r="AJ342" s="238">
        <v>4</v>
      </c>
      <c r="AK342" s="238">
        <v>21</v>
      </c>
      <c r="AL342" s="238">
        <v>54</v>
      </c>
      <c r="AM342" s="238" t="s">
        <v>354</v>
      </c>
      <c r="AN342" s="238">
        <v>9</v>
      </c>
      <c r="AO342" s="238">
        <v>68</v>
      </c>
      <c r="AS342" s="238">
        <v>15</v>
      </c>
      <c r="AT342" s="238">
        <v>9</v>
      </c>
      <c r="AV342" s="238">
        <v>11</v>
      </c>
      <c r="AW342" s="238">
        <v>21</v>
      </c>
      <c r="CT342" s="238">
        <v>458263.491660317</v>
      </c>
      <c r="CU342" s="238">
        <v>4966036.6692066696</v>
      </c>
      <c r="CV342" s="238">
        <v>44.846520589999997</v>
      </c>
      <c r="CW342" s="238">
        <v>-93.528140199999996</v>
      </c>
      <c r="CX342" s="238" t="s">
        <v>359</v>
      </c>
      <c r="CY342" s="238" t="s">
        <v>2393</v>
      </c>
    </row>
    <row r="343" spans="1:103" x14ac:dyDescent="0.25">
      <c r="A343" s="238">
        <v>376012</v>
      </c>
      <c r="B343" s="238">
        <v>2</v>
      </c>
      <c r="C343" s="238">
        <v>212</v>
      </c>
      <c r="D343" s="238">
        <v>153.46199999999999</v>
      </c>
      <c r="E343" s="238">
        <v>10</v>
      </c>
      <c r="F343" s="238" t="s">
        <v>2212</v>
      </c>
      <c r="H343" s="238" t="s">
        <v>354</v>
      </c>
      <c r="I343" s="238">
        <v>25</v>
      </c>
      <c r="K343" s="238">
        <v>16509684</v>
      </c>
      <c r="M343" s="238">
        <v>9</v>
      </c>
      <c r="N343" s="238">
        <v>1</v>
      </c>
      <c r="O343" s="238">
        <v>2016</v>
      </c>
      <c r="P343" s="238" t="s">
        <v>384</v>
      </c>
      <c r="Q343" s="238">
        <v>23</v>
      </c>
      <c r="R343" s="238" t="s">
        <v>356</v>
      </c>
      <c r="S343" s="238">
        <v>5</v>
      </c>
      <c r="T343" s="238">
        <v>0</v>
      </c>
      <c r="U343" s="238">
        <v>1</v>
      </c>
      <c r="W343" s="238">
        <v>55</v>
      </c>
      <c r="X343" s="238">
        <v>2</v>
      </c>
      <c r="Y343" s="238">
        <v>5</v>
      </c>
      <c r="Z343" s="238">
        <v>1</v>
      </c>
      <c r="AB343" s="238">
        <v>1</v>
      </c>
      <c r="AC343" s="238">
        <v>98</v>
      </c>
      <c r="AD343" s="238" t="s">
        <v>357</v>
      </c>
      <c r="AF343" s="238" t="s">
        <v>405</v>
      </c>
      <c r="AG343" s="238">
        <v>3</v>
      </c>
      <c r="AH343" s="238">
        <v>1</v>
      </c>
      <c r="AI343" s="238">
        <v>2</v>
      </c>
      <c r="AJ343" s="238">
        <v>4</v>
      </c>
      <c r="AK343" s="238">
        <v>21</v>
      </c>
      <c r="AS343" s="238">
        <v>15</v>
      </c>
      <c r="AT343" s="238">
        <v>9</v>
      </c>
      <c r="AU343" s="238">
        <v>65</v>
      </c>
      <c r="AV343" s="238">
        <v>11</v>
      </c>
      <c r="AW343" s="238">
        <v>21</v>
      </c>
      <c r="CT343" s="238">
        <v>458288.89171111799</v>
      </c>
      <c r="CU343" s="238">
        <v>4966028.2025230704</v>
      </c>
      <c r="CV343" s="238">
        <v>44.846445860000003</v>
      </c>
      <c r="CW343" s="238">
        <v>-93.527818100000005</v>
      </c>
      <c r="CX343" s="238" t="s">
        <v>359</v>
      </c>
      <c r="CY343" s="238" t="s">
        <v>2394</v>
      </c>
    </row>
    <row r="344" spans="1:103" x14ac:dyDescent="0.25">
      <c r="A344" s="238">
        <v>518985</v>
      </c>
      <c r="B344" s="238">
        <v>2</v>
      </c>
      <c r="C344" s="238">
        <v>212</v>
      </c>
      <c r="D344" s="238">
        <v>153.47200000000001</v>
      </c>
      <c r="E344" s="238">
        <v>10</v>
      </c>
      <c r="F344" s="238" t="s">
        <v>2212</v>
      </c>
      <c r="H344" s="238" t="s">
        <v>354</v>
      </c>
      <c r="I344" s="238">
        <v>25</v>
      </c>
      <c r="K344" s="238">
        <v>17513095</v>
      </c>
      <c r="M344" s="238">
        <v>11</v>
      </c>
      <c r="N344" s="238">
        <v>19</v>
      </c>
      <c r="O344" s="238">
        <v>2017</v>
      </c>
      <c r="P344" s="238" t="s">
        <v>366</v>
      </c>
      <c r="Q344" s="238">
        <v>12</v>
      </c>
      <c r="R344" s="238" t="s">
        <v>356</v>
      </c>
      <c r="S344" s="238">
        <v>5</v>
      </c>
      <c r="T344" s="238">
        <v>0</v>
      </c>
      <c r="U344" s="238">
        <v>1</v>
      </c>
      <c r="W344" s="238">
        <v>55</v>
      </c>
      <c r="X344" s="238">
        <v>2</v>
      </c>
      <c r="Y344" s="238">
        <v>1</v>
      </c>
      <c r="Z344" s="238">
        <v>1</v>
      </c>
      <c r="AB344" s="238">
        <v>1</v>
      </c>
      <c r="AC344" s="238">
        <v>98</v>
      </c>
      <c r="AD344" s="238" t="s">
        <v>2395</v>
      </c>
      <c r="AF344" s="238" t="s">
        <v>405</v>
      </c>
      <c r="AG344" s="238">
        <v>3</v>
      </c>
      <c r="AH344" s="238">
        <v>2</v>
      </c>
      <c r="AI344" s="238">
        <v>2</v>
      </c>
      <c r="AJ344" s="238">
        <v>4</v>
      </c>
      <c r="AK344" s="238">
        <v>21</v>
      </c>
      <c r="AL344" s="238">
        <v>20</v>
      </c>
      <c r="AM344" s="238" t="s">
        <v>354</v>
      </c>
      <c r="AN344" s="238">
        <v>9</v>
      </c>
      <c r="AO344" s="238">
        <v>90</v>
      </c>
      <c r="AS344" s="238">
        <v>15</v>
      </c>
      <c r="AT344" s="238">
        <v>9</v>
      </c>
      <c r="AU344" s="238">
        <v>65</v>
      </c>
      <c r="AV344" s="238">
        <v>11</v>
      </c>
      <c r="AW344" s="238">
        <v>21</v>
      </c>
      <c r="CT344" s="238">
        <v>458305.82507831801</v>
      </c>
      <c r="CU344" s="238">
        <v>4966019.7358394703</v>
      </c>
      <c r="CV344" s="238">
        <v>44.846370640000004</v>
      </c>
      <c r="CW344" s="238">
        <v>-93.527603130000003</v>
      </c>
      <c r="CX344" s="238" t="s">
        <v>359</v>
      </c>
      <c r="CY344" s="238" t="s">
        <v>2396</v>
      </c>
    </row>
    <row r="345" spans="1:103" x14ac:dyDescent="0.25">
      <c r="A345" s="238">
        <v>11016544</v>
      </c>
      <c r="B345" s="238">
        <v>2</v>
      </c>
      <c r="C345" s="238">
        <v>212</v>
      </c>
      <c r="D345" s="238">
        <v>153.47300000000001</v>
      </c>
      <c r="E345" s="238">
        <v>10</v>
      </c>
      <c r="F345" s="238" t="s">
        <v>2212</v>
      </c>
      <c r="H345" s="238" t="s">
        <v>354</v>
      </c>
      <c r="I345" s="238">
        <v>25</v>
      </c>
      <c r="K345" s="238">
        <v>15500866</v>
      </c>
      <c r="L345" s="238">
        <v>150160245</v>
      </c>
      <c r="M345" s="238">
        <v>1</v>
      </c>
      <c r="N345" s="238">
        <v>16</v>
      </c>
      <c r="O345" s="238">
        <v>2015</v>
      </c>
      <c r="P345" s="238" t="s">
        <v>362</v>
      </c>
      <c r="Q345" s="238">
        <v>9</v>
      </c>
      <c r="R345" s="238" t="s">
        <v>356</v>
      </c>
      <c r="S345" s="238">
        <v>5</v>
      </c>
      <c r="T345" s="238">
        <v>0</v>
      </c>
      <c r="U345" s="238">
        <v>2</v>
      </c>
      <c r="V345" s="238">
        <v>1</v>
      </c>
      <c r="W345" s="238">
        <v>10</v>
      </c>
      <c r="X345" s="238">
        <v>26</v>
      </c>
      <c r="Y345" s="238">
        <v>1</v>
      </c>
      <c r="Z345" s="238">
        <v>2</v>
      </c>
      <c r="AB345" s="238">
        <v>1</v>
      </c>
      <c r="AC345" s="238">
        <v>98</v>
      </c>
      <c r="AD345" s="238" t="s">
        <v>2397</v>
      </c>
      <c r="AE345" s="238" t="s">
        <v>1593</v>
      </c>
      <c r="AF345" s="238" t="s">
        <v>358</v>
      </c>
      <c r="AG345" s="238">
        <v>7</v>
      </c>
      <c r="AH345" s="238">
        <v>2</v>
      </c>
      <c r="AI345" s="238">
        <v>3</v>
      </c>
      <c r="AJ345" s="238">
        <v>4</v>
      </c>
      <c r="AK345" s="238">
        <v>8</v>
      </c>
      <c r="AL345" s="238">
        <v>66</v>
      </c>
      <c r="AM345" s="238" t="s">
        <v>354</v>
      </c>
      <c r="AN345" s="238">
        <v>5</v>
      </c>
      <c r="AO345" s="238">
        <v>1</v>
      </c>
      <c r="AS345" s="238">
        <v>2</v>
      </c>
      <c r="AT345" s="238">
        <v>20</v>
      </c>
      <c r="AU345" s="238">
        <v>55</v>
      </c>
      <c r="AV345" s="238">
        <v>11</v>
      </c>
      <c r="AW345" s="238">
        <v>20</v>
      </c>
      <c r="AX345" s="238">
        <v>2</v>
      </c>
      <c r="AY345" s="238">
        <v>2</v>
      </c>
      <c r="AZ345" s="238">
        <v>4</v>
      </c>
      <c r="BA345" s="238">
        <v>21</v>
      </c>
      <c r="BB345" s="238">
        <v>19</v>
      </c>
      <c r="BC345" s="238" t="s">
        <v>354</v>
      </c>
      <c r="BD345" s="238">
        <v>5</v>
      </c>
      <c r="BE345" s="238">
        <v>15</v>
      </c>
      <c r="BF345" s="238">
        <v>8</v>
      </c>
      <c r="BI345" s="238">
        <v>2</v>
      </c>
      <c r="BJ345" s="238">
        <v>20</v>
      </c>
      <c r="BK345" s="238">
        <v>55</v>
      </c>
      <c r="BL345" s="238">
        <v>11</v>
      </c>
      <c r="BM345" s="238">
        <v>20</v>
      </c>
      <c r="CT345" s="238">
        <v>458340</v>
      </c>
      <c r="CU345" s="238">
        <v>4965996</v>
      </c>
      <c r="CV345" s="238">
        <v>44.846157599999998</v>
      </c>
      <c r="CW345" s="238">
        <v>-93.5271714</v>
      </c>
      <c r="CX345" s="238" t="s">
        <v>359</v>
      </c>
      <c r="CY345" s="238" t="s">
        <v>2398</v>
      </c>
    </row>
    <row r="346" spans="1:103" x14ac:dyDescent="0.25">
      <c r="A346" s="238">
        <v>10774096</v>
      </c>
      <c r="B346" s="238">
        <v>2</v>
      </c>
      <c r="C346" s="238">
        <v>212</v>
      </c>
      <c r="D346" s="238">
        <v>153.48400000000001</v>
      </c>
      <c r="E346" s="238">
        <v>10</v>
      </c>
      <c r="F346" s="238" t="s">
        <v>2212</v>
      </c>
      <c r="H346" s="238" t="s">
        <v>354</v>
      </c>
      <c r="I346" s="238">
        <v>25</v>
      </c>
      <c r="K346" s="238">
        <v>12500934</v>
      </c>
      <c r="L346" s="238">
        <v>120230533</v>
      </c>
      <c r="M346" s="238">
        <v>1</v>
      </c>
      <c r="N346" s="238">
        <v>23</v>
      </c>
      <c r="O346" s="238">
        <v>2012</v>
      </c>
      <c r="P346" s="238" t="s">
        <v>361</v>
      </c>
      <c r="Q346" s="238">
        <v>11</v>
      </c>
      <c r="S346" s="238">
        <v>5</v>
      </c>
      <c r="T346" s="238">
        <v>0</v>
      </c>
      <c r="U346" s="238">
        <v>1</v>
      </c>
      <c r="V346" s="238">
        <v>4</v>
      </c>
      <c r="W346" s="238">
        <v>83</v>
      </c>
      <c r="X346" s="238">
        <v>2</v>
      </c>
      <c r="Y346" s="238">
        <v>1</v>
      </c>
      <c r="Z346" s="238">
        <v>2</v>
      </c>
      <c r="AA346" s="238">
        <v>4</v>
      </c>
      <c r="AB346" s="238">
        <v>4</v>
      </c>
      <c r="AC346" s="238">
        <v>98</v>
      </c>
      <c r="AD346" s="238" t="s">
        <v>2399</v>
      </c>
      <c r="AE346" s="238">
        <v>101</v>
      </c>
      <c r="AF346" s="238" t="s">
        <v>358</v>
      </c>
      <c r="AG346" s="238">
        <v>3</v>
      </c>
      <c r="AH346" s="238">
        <v>2</v>
      </c>
      <c r="AI346" s="238">
        <v>4</v>
      </c>
      <c r="AJ346" s="238">
        <v>3</v>
      </c>
      <c r="AK346" s="238">
        <v>21</v>
      </c>
      <c r="AL346" s="238">
        <v>36</v>
      </c>
      <c r="AM346" s="238" t="s">
        <v>354</v>
      </c>
      <c r="AN346" s="238">
        <v>5</v>
      </c>
      <c r="AO346" s="238">
        <v>3</v>
      </c>
      <c r="AS346" s="238">
        <v>7</v>
      </c>
      <c r="AT346" s="238">
        <v>98</v>
      </c>
      <c r="AU346" s="238">
        <v>55</v>
      </c>
      <c r="AV346" s="238">
        <v>11</v>
      </c>
      <c r="AW346" s="238">
        <v>21</v>
      </c>
      <c r="CT346" s="238">
        <v>458357</v>
      </c>
      <c r="CU346" s="238">
        <v>4965999</v>
      </c>
      <c r="CV346" s="238">
        <v>44.846187700000002</v>
      </c>
      <c r="CW346" s="238">
        <v>-93.526950400000004</v>
      </c>
      <c r="CX346" s="238" t="s">
        <v>359</v>
      </c>
      <c r="CY346" s="238" t="s">
        <v>2400</v>
      </c>
    </row>
    <row r="347" spans="1:103" x14ac:dyDescent="0.25">
      <c r="A347" s="238">
        <v>493904</v>
      </c>
      <c r="B347" s="238">
        <v>2</v>
      </c>
      <c r="C347" s="238">
        <v>212</v>
      </c>
      <c r="D347" s="238">
        <v>153.50200000000001</v>
      </c>
      <c r="E347" s="238">
        <v>10</v>
      </c>
      <c r="F347" s="238" t="s">
        <v>2212</v>
      </c>
      <c r="H347" s="238" t="s">
        <v>354</v>
      </c>
      <c r="I347" s="238">
        <v>25</v>
      </c>
      <c r="K347" s="238">
        <v>17508988</v>
      </c>
      <c r="M347" s="238">
        <v>8</v>
      </c>
      <c r="N347" s="238">
        <v>13</v>
      </c>
      <c r="O347" s="238">
        <v>2017</v>
      </c>
      <c r="P347" s="238" t="s">
        <v>366</v>
      </c>
      <c r="Q347" s="238">
        <v>16</v>
      </c>
      <c r="R347" s="238" t="s">
        <v>356</v>
      </c>
      <c r="S347" s="238">
        <v>5</v>
      </c>
      <c r="T347" s="238">
        <v>0</v>
      </c>
      <c r="U347" s="238">
        <v>1</v>
      </c>
      <c r="W347" s="238">
        <v>55</v>
      </c>
      <c r="X347" s="238">
        <v>2</v>
      </c>
      <c r="Y347" s="238">
        <v>1</v>
      </c>
      <c r="Z347" s="238">
        <v>1</v>
      </c>
      <c r="AB347" s="238">
        <v>1</v>
      </c>
      <c r="AC347" s="238">
        <v>98</v>
      </c>
      <c r="AD347" s="238" t="s">
        <v>357</v>
      </c>
      <c r="AF347" s="238" t="s">
        <v>405</v>
      </c>
      <c r="AG347" s="238">
        <v>3</v>
      </c>
      <c r="AH347" s="238">
        <v>2</v>
      </c>
      <c r="AI347" s="238">
        <v>2</v>
      </c>
      <c r="AJ347" s="238">
        <v>4</v>
      </c>
      <c r="AK347" s="238">
        <v>21</v>
      </c>
      <c r="AL347" s="238">
        <v>26</v>
      </c>
      <c r="AM347" s="238" t="s">
        <v>354</v>
      </c>
      <c r="AN347" s="238">
        <v>5</v>
      </c>
      <c r="AO347" s="238">
        <v>90</v>
      </c>
      <c r="AS347" s="238">
        <v>15</v>
      </c>
      <c r="AT347" s="238">
        <v>9</v>
      </c>
      <c r="AU347" s="238">
        <v>65</v>
      </c>
      <c r="AV347" s="238">
        <v>11</v>
      </c>
      <c r="AW347" s="238">
        <v>21</v>
      </c>
      <c r="CT347" s="238">
        <v>458356.62517991802</v>
      </c>
      <c r="CU347" s="238">
        <v>4966011.2691558702</v>
      </c>
      <c r="CV347" s="238">
        <v>44.846297389999997</v>
      </c>
      <c r="CW347" s="238">
        <v>-93.526959629999993</v>
      </c>
      <c r="CX347" s="238" t="s">
        <v>359</v>
      </c>
      <c r="CY347" s="238" t="s">
        <v>2401</v>
      </c>
    </row>
    <row r="348" spans="1:103" x14ac:dyDescent="0.25">
      <c r="A348" s="238">
        <v>812437</v>
      </c>
      <c r="B348" s="238">
        <v>2</v>
      </c>
      <c r="C348" s="238">
        <v>212</v>
      </c>
      <c r="D348" s="238">
        <v>153.50399999999999</v>
      </c>
      <c r="E348" s="238">
        <v>10</v>
      </c>
      <c r="F348" s="238" t="s">
        <v>2212</v>
      </c>
      <c r="H348" s="238" t="s">
        <v>354</v>
      </c>
      <c r="I348" s="238">
        <v>25</v>
      </c>
      <c r="K348" s="238">
        <v>20014600</v>
      </c>
      <c r="L348" s="238">
        <v>201540007</v>
      </c>
      <c r="M348" s="238">
        <v>6</v>
      </c>
      <c r="N348" s="238">
        <v>2</v>
      </c>
      <c r="O348" s="238">
        <v>2020</v>
      </c>
      <c r="P348" s="238" t="s">
        <v>368</v>
      </c>
      <c r="Q348" s="238">
        <v>6</v>
      </c>
      <c r="R348" s="238" t="s">
        <v>356</v>
      </c>
      <c r="S348" s="238">
        <v>5</v>
      </c>
      <c r="T348" s="238">
        <v>0</v>
      </c>
      <c r="U348" s="238">
        <v>3</v>
      </c>
      <c r="V348" s="238">
        <v>12</v>
      </c>
      <c r="W348" s="238">
        <v>10</v>
      </c>
      <c r="X348" s="238">
        <v>2</v>
      </c>
      <c r="Y348" s="238">
        <v>1</v>
      </c>
      <c r="Z348" s="238">
        <v>1</v>
      </c>
      <c r="AB348" s="238">
        <v>1</v>
      </c>
      <c r="AC348" s="238">
        <v>98</v>
      </c>
      <c r="AD348" s="238" t="s">
        <v>357</v>
      </c>
      <c r="AF348" s="238" t="s">
        <v>405</v>
      </c>
      <c r="AG348" s="238">
        <v>7</v>
      </c>
      <c r="AH348" s="238">
        <v>2</v>
      </c>
      <c r="AI348" s="238">
        <v>2</v>
      </c>
      <c r="AJ348" s="238">
        <v>4</v>
      </c>
      <c r="AK348" s="238">
        <v>21</v>
      </c>
      <c r="AL348" s="238">
        <v>21</v>
      </c>
      <c r="AM348" s="238" t="s">
        <v>354</v>
      </c>
      <c r="AN348" s="238">
        <v>9</v>
      </c>
      <c r="AO348" s="238">
        <v>90</v>
      </c>
      <c r="AS348" s="238">
        <v>15</v>
      </c>
      <c r="AT348" s="238">
        <v>9</v>
      </c>
      <c r="AU348" s="238">
        <v>65</v>
      </c>
      <c r="AV348" s="238">
        <v>11</v>
      </c>
      <c r="AW348" s="238">
        <v>21</v>
      </c>
      <c r="AX348" s="238">
        <v>2</v>
      </c>
      <c r="AY348" s="238">
        <v>3</v>
      </c>
      <c r="AZ348" s="238">
        <v>4</v>
      </c>
      <c r="BA348" s="238">
        <v>21</v>
      </c>
      <c r="BB348" s="238">
        <v>45</v>
      </c>
      <c r="BC348" s="238" t="s">
        <v>354</v>
      </c>
      <c r="BD348" s="238">
        <v>5</v>
      </c>
      <c r="BE348" s="238">
        <v>1</v>
      </c>
      <c r="BI348" s="238">
        <v>15</v>
      </c>
      <c r="BJ348" s="238">
        <v>9</v>
      </c>
      <c r="BK348" s="238">
        <v>65</v>
      </c>
      <c r="BL348" s="238">
        <v>11</v>
      </c>
      <c r="BM348" s="238">
        <v>21</v>
      </c>
      <c r="BN348" s="238">
        <v>2</v>
      </c>
      <c r="BO348" s="238">
        <v>90</v>
      </c>
      <c r="BP348" s="238">
        <v>4</v>
      </c>
      <c r="BQ348" s="238">
        <v>21</v>
      </c>
      <c r="BR348" s="238">
        <v>44</v>
      </c>
      <c r="BS348" s="238" t="s">
        <v>354</v>
      </c>
      <c r="BT348" s="238">
        <v>5</v>
      </c>
      <c r="BU348" s="238">
        <v>1</v>
      </c>
      <c r="BY348" s="238">
        <v>15</v>
      </c>
      <c r="BZ348" s="238">
        <v>9</v>
      </c>
      <c r="CA348" s="238">
        <v>65</v>
      </c>
      <c r="CB348" s="238">
        <v>11</v>
      </c>
      <c r="CC348" s="238">
        <v>21</v>
      </c>
      <c r="CT348" s="238">
        <v>458394.93407545099</v>
      </c>
      <c r="CU348" s="238">
        <v>4966024.7284857202</v>
      </c>
      <c r="CV348" s="238">
        <v>44.846420780000003</v>
      </c>
      <c r="CW348" s="238">
        <v>-93.526475989999994</v>
      </c>
      <c r="CX348" s="238" t="s">
        <v>359</v>
      </c>
      <c r="CY348" s="238" t="s">
        <v>2402</v>
      </c>
    </row>
    <row r="349" spans="1:103" x14ac:dyDescent="0.25">
      <c r="A349" s="238">
        <v>656685</v>
      </c>
      <c r="B349" s="238">
        <v>2</v>
      </c>
      <c r="C349" s="238">
        <v>212</v>
      </c>
      <c r="D349" s="238">
        <v>153.518</v>
      </c>
      <c r="E349" s="238">
        <v>10</v>
      </c>
      <c r="F349" s="238" t="s">
        <v>2212</v>
      </c>
      <c r="H349" s="238" t="s">
        <v>354</v>
      </c>
      <c r="I349" s="238">
        <v>25</v>
      </c>
      <c r="K349" s="238">
        <v>18512866</v>
      </c>
      <c r="M349" s="238">
        <v>10</v>
      </c>
      <c r="N349" s="238">
        <v>31</v>
      </c>
      <c r="O349" s="238">
        <v>2018</v>
      </c>
      <c r="P349" s="238" t="s">
        <v>355</v>
      </c>
      <c r="Q349" s="238">
        <v>15</v>
      </c>
      <c r="R349" s="238" t="s">
        <v>356</v>
      </c>
      <c r="S349" s="238">
        <v>4</v>
      </c>
      <c r="T349" s="238">
        <v>0</v>
      </c>
      <c r="U349" s="238">
        <v>2</v>
      </c>
      <c r="V349" s="238">
        <v>10</v>
      </c>
      <c r="W349" s="238">
        <v>10</v>
      </c>
      <c r="X349" s="238">
        <v>2</v>
      </c>
      <c r="Y349" s="238">
        <v>1</v>
      </c>
      <c r="Z349" s="238">
        <v>1</v>
      </c>
      <c r="AB349" s="238">
        <v>1</v>
      </c>
      <c r="AC349" s="238">
        <v>98</v>
      </c>
      <c r="AD349" s="238" t="s">
        <v>357</v>
      </c>
      <c r="AF349" s="238" t="s">
        <v>405</v>
      </c>
      <c r="AG349" s="238">
        <v>5</v>
      </c>
      <c r="AH349" s="238">
        <v>2</v>
      </c>
      <c r="AI349" s="238">
        <v>2</v>
      </c>
      <c r="AJ349" s="238">
        <v>4</v>
      </c>
      <c r="AK349" s="238">
        <v>21</v>
      </c>
      <c r="AL349" s="238">
        <v>32</v>
      </c>
      <c r="AM349" s="238" t="s">
        <v>363</v>
      </c>
      <c r="AN349" s="238">
        <v>5</v>
      </c>
      <c r="AO349" s="238">
        <v>90</v>
      </c>
      <c r="AS349" s="238">
        <v>15</v>
      </c>
      <c r="AT349" s="238">
        <v>9</v>
      </c>
      <c r="AU349" s="238">
        <v>65</v>
      </c>
      <c r="AV349" s="238">
        <v>11</v>
      </c>
      <c r="AW349" s="238">
        <v>21</v>
      </c>
      <c r="AX349" s="238">
        <v>2</v>
      </c>
      <c r="AY349" s="238">
        <v>2</v>
      </c>
      <c r="AZ349" s="238">
        <v>4</v>
      </c>
      <c r="BA349" s="238">
        <v>29</v>
      </c>
      <c r="BB349" s="238">
        <v>48</v>
      </c>
      <c r="BC349" s="238" t="s">
        <v>363</v>
      </c>
      <c r="BD349" s="238">
        <v>5</v>
      </c>
      <c r="BE349" s="238">
        <v>90</v>
      </c>
      <c r="BI349" s="238">
        <v>15</v>
      </c>
      <c r="BJ349" s="238">
        <v>9</v>
      </c>
      <c r="BK349" s="238">
        <v>65</v>
      </c>
      <c r="BL349" s="238">
        <v>11</v>
      </c>
      <c r="BM349" s="238">
        <v>21</v>
      </c>
      <c r="CT349" s="238">
        <v>458398.95859791798</v>
      </c>
      <c r="CU349" s="238">
        <v>4966028.2025230704</v>
      </c>
      <c r="CV349" s="238">
        <v>44.846452290000002</v>
      </c>
      <c r="CW349" s="238">
        <v>-93.526425349999997</v>
      </c>
      <c r="CX349" s="238" t="s">
        <v>359</v>
      </c>
      <c r="CY349" s="238" t="s">
        <v>2403</v>
      </c>
    </row>
    <row r="350" spans="1:103" x14ac:dyDescent="0.25">
      <c r="A350" s="238">
        <v>778091</v>
      </c>
      <c r="B350" s="238">
        <v>2</v>
      </c>
      <c r="C350" s="238">
        <v>212</v>
      </c>
      <c r="D350" s="238">
        <v>153.52600000000001</v>
      </c>
      <c r="E350" s="238">
        <v>10</v>
      </c>
      <c r="F350" s="238" t="s">
        <v>2212</v>
      </c>
      <c r="H350" s="238" t="s">
        <v>354</v>
      </c>
      <c r="I350" s="238">
        <v>25</v>
      </c>
      <c r="K350" s="238">
        <v>20500186</v>
      </c>
      <c r="L350" s="238">
        <v>200070206</v>
      </c>
      <c r="M350" s="238">
        <v>1</v>
      </c>
      <c r="N350" s="238">
        <v>7</v>
      </c>
      <c r="O350" s="238">
        <v>2020</v>
      </c>
      <c r="P350" s="238" t="s">
        <v>368</v>
      </c>
      <c r="Q350" s="238">
        <v>10</v>
      </c>
      <c r="R350" s="238" t="s">
        <v>356</v>
      </c>
      <c r="S350" s="238">
        <v>4</v>
      </c>
      <c r="T350" s="238">
        <v>0</v>
      </c>
      <c r="U350" s="238">
        <v>1</v>
      </c>
      <c r="W350" s="238">
        <v>55</v>
      </c>
      <c r="X350" s="238">
        <v>2</v>
      </c>
      <c r="Y350" s="238">
        <v>1</v>
      </c>
      <c r="Z350" s="238">
        <v>2</v>
      </c>
      <c r="AB350" s="238">
        <v>1</v>
      </c>
      <c r="AC350" s="238">
        <v>98</v>
      </c>
      <c r="AD350" s="238" t="s">
        <v>357</v>
      </c>
      <c r="AF350" s="238" t="s">
        <v>405</v>
      </c>
      <c r="AG350" s="238">
        <v>3</v>
      </c>
      <c r="AH350" s="238">
        <v>2</v>
      </c>
      <c r="AI350" s="238">
        <v>5</v>
      </c>
      <c r="AJ350" s="238">
        <v>4</v>
      </c>
      <c r="AK350" s="238">
        <v>26</v>
      </c>
      <c r="AL350" s="238">
        <v>36</v>
      </c>
      <c r="AM350" s="238" t="s">
        <v>354</v>
      </c>
      <c r="AN350" s="238">
        <v>7</v>
      </c>
      <c r="AO350" s="238">
        <v>62</v>
      </c>
      <c r="AS350" s="238">
        <v>15</v>
      </c>
      <c r="AT350" s="238">
        <v>9</v>
      </c>
      <c r="AU350" s="238">
        <v>65</v>
      </c>
      <c r="AV350" s="238">
        <v>11</v>
      </c>
      <c r="AW350" s="238">
        <v>21</v>
      </c>
      <c r="CT350" s="238">
        <v>458428.59199051798</v>
      </c>
      <c r="CU350" s="238">
        <v>4966036.6692066696</v>
      </c>
      <c r="CV350" s="238">
        <v>44.846530229999999</v>
      </c>
      <c r="CW350" s="238">
        <v>-93.526051080000002</v>
      </c>
      <c r="CX350" s="238" t="s">
        <v>359</v>
      </c>
      <c r="CY350" s="238" t="s">
        <v>2404</v>
      </c>
    </row>
    <row r="351" spans="1:103" x14ac:dyDescent="0.25">
      <c r="A351" s="238">
        <v>626063</v>
      </c>
      <c r="B351" s="238">
        <v>2</v>
      </c>
      <c r="C351" s="238">
        <v>212</v>
      </c>
      <c r="D351" s="238">
        <v>153.59399999999999</v>
      </c>
      <c r="E351" s="238">
        <v>10</v>
      </c>
      <c r="F351" s="238" t="s">
        <v>2212</v>
      </c>
      <c r="H351" s="238" t="s">
        <v>354</v>
      </c>
      <c r="I351" s="238">
        <v>25</v>
      </c>
      <c r="K351" s="238">
        <v>18509154</v>
      </c>
      <c r="M351" s="238">
        <v>7</v>
      </c>
      <c r="N351" s="238">
        <v>30</v>
      </c>
      <c r="O351" s="238">
        <v>2018</v>
      </c>
      <c r="P351" s="238" t="s">
        <v>361</v>
      </c>
      <c r="Q351" s="238">
        <v>15</v>
      </c>
      <c r="S351" s="238">
        <v>5</v>
      </c>
      <c r="T351" s="238">
        <v>0</v>
      </c>
      <c r="U351" s="238">
        <v>1</v>
      </c>
      <c r="W351" s="238">
        <v>55</v>
      </c>
      <c r="X351" s="238">
        <v>2</v>
      </c>
      <c r="Y351" s="238">
        <v>1</v>
      </c>
      <c r="Z351" s="238">
        <v>1</v>
      </c>
      <c r="AB351" s="238">
        <v>1</v>
      </c>
      <c r="AC351" s="238">
        <v>98</v>
      </c>
      <c r="AD351" s="238" t="s">
        <v>357</v>
      </c>
      <c r="AF351" s="238" t="s">
        <v>405</v>
      </c>
      <c r="AG351" s="238">
        <v>3</v>
      </c>
      <c r="AH351" s="238">
        <v>2</v>
      </c>
      <c r="AI351" s="238">
        <v>2</v>
      </c>
      <c r="AJ351" s="238">
        <v>4</v>
      </c>
      <c r="AK351" s="238">
        <v>21</v>
      </c>
      <c r="AL351" s="238">
        <v>26</v>
      </c>
      <c r="AM351" s="238" t="s">
        <v>354</v>
      </c>
      <c r="AN351" s="238">
        <v>5</v>
      </c>
      <c r="AO351" s="238">
        <v>74</v>
      </c>
      <c r="AS351" s="238">
        <v>15</v>
      </c>
      <c r="AT351" s="238">
        <v>9</v>
      </c>
      <c r="AU351" s="238">
        <v>65</v>
      </c>
      <c r="AV351" s="238">
        <v>11</v>
      </c>
      <c r="AW351" s="238">
        <v>21</v>
      </c>
      <c r="CT351" s="238">
        <v>458517.49216831801</v>
      </c>
      <c r="CU351" s="238">
        <v>4966062.0692574698</v>
      </c>
      <c r="CV351" s="238">
        <v>44.846764059999998</v>
      </c>
      <c r="CW351" s="238">
        <v>-93.524928250000002</v>
      </c>
      <c r="CX351" s="238" t="s">
        <v>359</v>
      </c>
      <c r="CY351" s="238" t="s">
        <v>2405</v>
      </c>
    </row>
    <row r="352" spans="1:103" x14ac:dyDescent="0.25">
      <c r="A352" s="238">
        <v>357164</v>
      </c>
      <c r="B352" s="238">
        <v>2</v>
      </c>
      <c r="C352" s="238">
        <v>212</v>
      </c>
      <c r="D352" s="238">
        <v>153.60900000000001</v>
      </c>
      <c r="E352" s="238">
        <v>10</v>
      </c>
      <c r="F352" s="238" t="s">
        <v>2212</v>
      </c>
      <c r="H352" s="238" t="s">
        <v>354</v>
      </c>
      <c r="I352" s="238">
        <v>25</v>
      </c>
      <c r="K352" s="238">
        <v>16506481</v>
      </c>
      <c r="M352" s="238">
        <v>6</v>
      </c>
      <c r="N352" s="238">
        <v>16</v>
      </c>
      <c r="O352" s="238">
        <v>2016</v>
      </c>
      <c r="P352" s="238" t="s">
        <v>384</v>
      </c>
      <c r="Q352" s="238">
        <v>16</v>
      </c>
      <c r="R352" s="238" t="s">
        <v>356</v>
      </c>
      <c r="S352" s="238">
        <v>5</v>
      </c>
      <c r="T352" s="238">
        <v>0</v>
      </c>
      <c r="U352" s="238">
        <v>2</v>
      </c>
      <c r="V352" s="238">
        <v>12</v>
      </c>
      <c r="W352" s="238">
        <v>10</v>
      </c>
      <c r="X352" s="238">
        <v>2</v>
      </c>
      <c r="Y352" s="238">
        <v>1</v>
      </c>
      <c r="Z352" s="238">
        <v>1</v>
      </c>
      <c r="AB352" s="238">
        <v>1</v>
      </c>
      <c r="AC352" s="238">
        <v>98</v>
      </c>
      <c r="AD352" s="238" t="s">
        <v>357</v>
      </c>
      <c r="AF352" s="238" t="s">
        <v>405</v>
      </c>
      <c r="AG352" s="238">
        <v>7</v>
      </c>
      <c r="AH352" s="238">
        <v>2</v>
      </c>
      <c r="AI352" s="238">
        <v>2</v>
      </c>
      <c r="AJ352" s="238">
        <v>4</v>
      </c>
      <c r="AK352" s="238">
        <v>21</v>
      </c>
      <c r="AL352" s="238">
        <v>26</v>
      </c>
      <c r="AM352" s="238" t="s">
        <v>354</v>
      </c>
      <c r="AN352" s="238">
        <v>5</v>
      </c>
      <c r="AO352" s="238">
        <v>4</v>
      </c>
      <c r="AS352" s="238">
        <v>14</v>
      </c>
      <c r="AT352" s="238">
        <v>9</v>
      </c>
      <c r="AU352" s="238">
        <v>65</v>
      </c>
      <c r="AV352" s="238">
        <v>11</v>
      </c>
      <c r="AW352" s="238">
        <v>21</v>
      </c>
      <c r="AX352" s="238">
        <v>2</v>
      </c>
      <c r="AY352" s="238">
        <v>4</v>
      </c>
      <c r="AZ352" s="238">
        <v>4</v>
      </c>
      <c r="BA352" s="238">
        <v>26</v>
      </c>
      <c r="BB352" s="238">
        <v>64</v>
      </c>
      <c r="BC352" s="238" t="s">
        <v>363</v>
      </c>
      <c r="BD352" s="238">
        <v>5</v>
      </c>
      <c r="BE352" s="238">
        <v>1</v>
      </c>
      <c r="BI352" s="238">
        <v>14</v>
      </c>
      <c r="BJ352" s="238">
        <v>9</v>
      </c>
      <c r="BK352" s="238">
        <v>65</v>
      </c>
      <c r="BL352" s="238">
        <v>11</v>
      </c>
      <c r="BM352" s="238">
        <v>21</v>
      </c>
      <c r="CT352" s="238">
        <v>458523.84218101902</v>
      </c>
      <c r="CU352" s="238">
        <v>4966051.4859029697</v>
      </c>
      <c r="CV352" s="238">
        <v>44.846669159999998</v>
      </c>
      <c r="CW352" s="238">
        <v>-93.524847030000004</v>
      </c>
      <c r="CX352" s="238" t="s">
        <v>359</v>
      </c>
      <c r="CY352" s="238" t="s">
        <v>2406</v>
      </c>
    </row>
    <row r="353" spans="1:103" x14ac:dyDescent="0.25">
      <c r="A353" s="238">
        <v>10934242</v>
      </c>
      <c r="B353" s="238">
        <v>2</v>
      </c>
      <c r="C353" s="238">
        <v>212</v>
      </c>
      <c r="D353" s="238">
        <v>153.63</v>
      </c>
      <c r="E353" s="238">
        <v>10</v>
      </c>
      <c r="F353" s="238" t="s">
        <v>2212</v>
      </c>
      <c r="H353" s="238" t="s">
        <v>354</v>
      </c>
      <c r="I353" s="238">
        <v>25</v>
      </c>
      <c r="K353" s="238">
        <v>14008432</v>
      </c>
      <c r="L353" s="238">
        <v>140810003</v>
      </c>
      <c r="M353" s="238">
        <v>3</v>
      </c>
      <c r="N353" s="238">
        <v>22</v>
      </c>
      <c r="O353" s="238">
        <v>2014</v>
      </c>
      <c r="P353" s="238" t="s">
        <v>364</v>
      </c>
      <c r="Q353" s="238">
        <v>1</v>
      </c>
      <c r="R353" s="238" t="s">
        <v>356</v>
      </c>
      <c r="S353" s="238">
        <v>5</v>
      </c>
      <c r="T353" s="238">
        <v>0</v>
      </c>
      <c r="U353" s="238">
        <v>1</v>
      </c>
      <c r="V353" s="238">
        <v>4</v>
      </c>
      <c r="W353" s="238">
        <v>45</v>
      </c>
      <c r="X353" s="238">
        <v>2</v>
      </c>
      <c r="Y353" s="238">
        <v>4</v>
      </c>
      <c r="Z353" s="238">
        <v>1</v>
      </c>
      <c r="AA353" s="238">
        <v>99</v>
      </c>
      <c r="AB353" s="238">
        <v>1</v>
      </c>
      <c r="AC353" s="238">
        <v>98</v>
      </c>
      <c r="AD353" s="238" t="s">
        <v>374</v>
      </c>
      <c r="AE353" s="238" t="s">
        <v>2407</v>
      </c>
      <c r="AF353" s="238" t="s">
        <v>358</v>
      </c>
      <c r="AG353" s="238">
        <v>3</v>
      </c>
      <c r="AH353" s="238">
        <v>2</v>
      </c>
      <c r="AI353" s="238">
        <v>4</v>
      </c>
      <c r="AJ353" s="238">
        <v>4</v>
      </c>
      <c r="AK353" s="238">
        <v>21</v>
      </c>
      <c r="AL353" s="238">
        <v>19</v>
      </c>
      <c r="AM353" s="238" t="s">
        <v>363</v>
      </c>
      <c r="AN353" s="238">
        <v>5</v>
      </c>
      <c r="AO353" s="238">
        <v>16</v>
      </c>
      <c r="AS353" s="238">
        <v>1</v>
      </c>
      <c r="AT353" s="238">
        <v>98</v>
      </c>
      <c r="AU353" s="238">
        <v>65</v>
      </c>
      <c r="AV353" s="238">
        <v>11</v>
      </c>
      <c r="AW353" s="238">
        <v>21</v>
      </c>
      <c r="CT353" s="238">
        <v>458588</v>
      </c>
      <c r="CU353" s="238">
        <v>4966041</v>
      </c>
      <c r="CV353" s="238">
        <v>44.8465828</v>
      </c>
      <c r="CW353" s="238">
        <v>-93.524037500000006</v>
      </c>
      <c r="CX353" s="238" t="s">
        <v>359</v>
      </c>
      <c r="CY353" s="238" t="s">
        <v>2408</v>
      </c>
    </row>
    <row r="354" spans="1:103" x14ac:dyDescent="0.25">
      <c r="A354" s="238">
        <v>782604</v>
      </c>
      <c r="B354" s="238">
        <v>2</v>
      </c>
      <c r="C354" s="238">
        <v>212</v>
      </c>
      <c r="D354" s="238">
        <v>153.63399999999999</v>
      </c>
      <c r="E354" s="238">
        <v>10</v>
      </c>
      <c r="F354" s="238" t="s">
        <v>2212</v>
      </c>
      <c r="H354" s="238" t="s">
        <v>354</v>
      </c>
      <c r="I354" s="238">
        <v>25</v>
      </c>
      <c r="K354" s="238">
        <v>20501044</v>
      </c>
      <c r="L354" s="238">
        <v>200230038</v>
      </c>
      <c r="M354" s="238">
        <v>1</v>
      </c>
      <c r="N354" s="238">
        <v>23</v>
      </c>
      <c r="O354" s="238">
        <v>2020</v>
      </c>
      <c r="P354" s="238" t="s">
        <v>384</v>
      </c>
      <c r="Q354" s="238">
        <v>6</v>
      </c>
      <c r="R354" s="238" t="s">
        <v>356</v>
      </c>
      <c r="S354" s="238">
        <v>5</v>
      </c>
      <c r="T354" s="238">
        <v>0</v>
      </c>
      <c r="U354" s="238">
        <v>1</v>
      </c>
      <c r="W354" s="238">
        <v>55</v>
      </c>
      <c r="X354" s="238">
        <v>2</v>
      </c>
      <c r="Y354" s="238">
        <v>4</v>
      </c>
      <c r="Z354" s="238">
        <v>2</v>
      </c>
      <c r="AB354" s="238">
        <v>5</v>
      </c>
      <c r="AC354" s="238">
        <v>98</v>
      </c>
      <c r="AD354" s="238" t="s">
        <v>357</v>
      </c>
      <c r="AF354" s="238" t="s">
        <v>405</v>
      </c>
      <c r="AG354" s="238">
        <v>3</v>
      </c>
      <c r="AH354" s="238">
        <v>2</v>
      </c>
      <c r="AI354" s="238">
        <v>2</v>
      </c>
      <c r="AJ354" s="238">
        <v>4</v>
      </c>
      <c r="AK354" s="238">
        <v>21</v>
      </c>
      <c r="AL354" s="238">
        <v>26</v>
      </c>
      <c r="AM354" s="238" t="s">
        <v>363</v>
      </c>
      <c r="AN354" s="238">
        <v>5</v>
      </c>
      <c r="AO354" s="238">
        <v>75</v>
      </c>
      <c r="AP354" s="238">
        <v>68</v>
      </c>
      <c r="AS354" s="238">
        <v>15</v>
      </c>
      <c r="AT354" s="238">
        <v>9</v>
      </c>
      <c r="AU354" s="238">
        <v>65</v>
      </c>
      <c r="AV354" s="238">
        <v>11</v>
      </c>
      <c r="AW354" s="238">
        <v>21</v>
      </c>
      <c r="CT354" s="238">
        <v>458597.92566251801</v>
      </c>
      <c r="CU354" s="238">
        <v>4966074.76928287</v>
      </c>
      <c r="CV354" s="238">
        <v>44.846883050000002</v>
      </c>
      <c r="CW354" s="238">
        <v>-93.523911499999997</v>
      </c>
      <c r="CX354" s="238" t="s">
        <v>359</v>
      </c>
      <c r="CY354" s="238" t="s">
        <v>2409</v>
      </c>
    </row>
    <row r="355" spans="1:103" x14ac:dyDescent="0.25">
      <c r="A355" s="238">
        <v>766672</v>
      </c>
      <c r="B355" s="238">
        <v>2</v>
      </c>
      <c r="C355" s="238">
        <v>212</v>
      </c>
      <c r="D355" s="238">
        <v>153.63499999999999</v>
      </c>
      <c r="E355" s="238">
        <v>10</v>
      </c>
      <c r="F355" s="238" t="s">
        <v>2212</v>
      </c>
      <c r="H355" s="238" t="s">
        <v>354</v>
      </c>
      <c r="I355" s="238">
        <v>25</v>
      </c>
      <c r="K355" s="238">
        <v>19514597</v>
      </c>
      <c r="M355" s="238">
        <v>11</v>
      </c>
      <c r="N355" s="238">
        <v>30</v>
      </c>
      <c r="O355" s="238">
        <v>2019</v>
      </c>
      <c r="P355" s="238" t="s">
        <v>364</v>
      </c>
      <c r="Q355" s="238">
        <v>15</v>
      </c>
      <c r="R355" s="238" t="s">
        <v>356</v>
      </c>
      <c r="S355" s="238">
        <v>4</v>
      </c>
      <c r="T355" s="238">
        <v>0</v>
      </c>
      <c r="U355" s="238">
        <v>1</v>
      </c>
      <c r="W355" s="238">
        <v>55</v>
      </c>
      <c r="X355" s="238">
        <v>2</v>
      </c>
      <c r="Y355" s="238">
        <v>1</v>
      </c>
      <c r="Z355" s="238">
        <v>4</v>
      </c>
      <c r="AB355" s="238">
        <v>4</v>
      </c>
      <c r="AC355" s="238">
        <v>98</v>
      </c>
      <c r="AD355" s="238" t="s">
        <v>357</v>
      </c>
      <c r="AF355" s="238" t="s">
        <v>405</v>
      </c>
      <c r="AG355" s="238">
        <v>3</v>
      </c>
      <c r="AH355" s="238">
        <v>2</v>
      </c>
      <c r="AI355" s="238">
        <v>2</v>
      </c>
      <c r="AJ355" s="238">
        <v>4</v>
      </c>
      <c r="AK355" s="238">
        <v>21</v>
      </c>
      <c r="AL355" s="238">
        <v>26</v>
      </c>
      <c r="AM355" s="238" t="s">
        <v>363</v>
      </c>
      <c r="AN355" s="238">
        <v>5</v>
      </c>
      <c r="AO355" s="238">
        <v>71</v>
      </c>
      <c r="AS355" s="238">
        <v>15</v>
      </c>
      <c r="AT355" s="238">
        <v>9</v>
      </c>
      <c r="AU355" s="238">
        <v>65</v>
      </c>
      <c r="AV355" s="238">
        <v>11</v>
      </c>
      <c r="AW355" s="238">
        <v>21</v>
      </c>
      <c r="CT355" s="238">
        <v>458602.15900431899</v>
      </c>
      <c r="CU355" s="238">
        <v>4966066.3025992699</v>
      </c>
      <c r="CV355" s="238">
        <v>44.846807079999998</v>
      </c>
      <c r="CW355" s="238">
        <v>-93.523857239999998</v>
      </c>
      <c r="CX355" s="238" t="s">
        <v>359</v>
      </c>
      <c r="CY355" s="238" t="s">
        <v>2410</v>
      </c>
    </row>
    <row r="356" spans="1:103" x14ac:dyDescent="0.25">
      <c r="A356" s="238">
        <v>868822</v>
      </c>
      <c r="B356" s="238">
        <v>2</v>
      </c>
      <c r="C356" s="238">
        <v>212</v>
      </c>
      <c r="D356" s="238">
        <v>153.63900000000001</v>
      </c>
      <c r="E356" s="238">
        <v>10</v>
      </c>
      <c r="F356" s="238" t="s">
        <v>2212</v>
      </c>
      <c r="H356" s="238" t="s">
        <v>354</v>
      </c>
      <c r="I356" s="238">
        <v>25</v>
      </c>
      <c r="K356" s="238">
        <v>20510817</v>
      </c>
      <c r="L356" s="238">
        <v>203530114</v>
      </c>
      <c r="M356" s="238">
        <v>12</v>
      </c>
      <c r="N356" s="238">
        <v>18</v>
      </c>
      <c r="O356" s="238">
        <v>2020</v>
      </c>
      <c r="P356" s="238" t="s">
        <v>362</v>
      </c>
      <c r="Q356" s="238">
        <v>15</v>
      </c>
      <c r="R356" s="238" t="s">
        <v>369</v>
      </c>
      <c r="S356" s="238">
        <v>0</v>
      </c>
      <c r="T356" s="238">
        <v>0</v>
      </c>
      <c r="U356" s="238">
        <v>1</v>
      </c>
      <c r="W356" s="238">
        <v>55</v>
      </c>
      <c r="X356" s="238">
        <v>2</v>
      </c>
      <c r="Y356" s="238">
        <v>1</v>
      </c>
      <c r="Z356" s="238">
        <v>1</v>
      </c>
      <c r="AB356" s="238">
        <v>1</v>
      </c>
      <c r="AC356" s="238">
        <v>98</v>
      </c>
      <c r="AD356" s="238" t="s">
        <v>357</v>
      </c>
      <c r="AF356" s="238" t="s">
        <v>358</v>
      </c>
      <c r="AG356" s="238">
        <v>3</v>
      </c>
      <c r="AH356" s="238">
        <v>2</v>
      </c>
      <c r="AI356" s="238">
        <v>2</v>
      </c>
      <c r="AJ356" s="238">
        <v>3</v>
      </c>
      <c r="AK356" s="238">
        <v>30</v>
      </c>
      <c r="AL356" s="238">
        <v>21</v>
      </c>
      <c r="AM356" s="238" t="s">
        <v>363</v>
      </c>
      <c r="AN356" s="238">
        <v>5</v>
      </c>
      <c r="AO356" s="238">
        <v>74</v>
      </c>
      <c r="AP356" s="238">
        <v>72</v>
      </c>
      <c r="AS356" s="238">
        <v>15</v>
      </c>
      <c r="AT356" s="238">
        <v>9</v>
      </c>
      <c r="AU356" s="238">
        <v>65</v>
      </c>
      <c r="AV356" s="238">
        <v>11</v>
      </c>
      <c r="AW356" s="238">
        <v>21</v>
      </c>
      <c r="CT356" s="238">
        <v>458602.15900431899</v>
      </c>
      <c r="CU356" s="238">
        <v>4966045.1358902697</v>
      </c>
      <c r="CV356" s="238">
        <v>44.84661655</v>
      </c>
      <c r="CW356" s="238">
        <v>-93.523855519999998</v>
      </c>
      <c r="CX356" s="238" t="s">
        <v>359</v>
      </c>
      <c r="CY356" s="238" t="s">
        <v>2411</v>
      </c>
    </row>
    <row r="357" spans="1:103" x14ac:dyDescent="0.25">
      <c r="A357" s="238">
        <v>653562</v>
      </c>
      <c r="B357" s="238">
        <v>2</v>
      </c>
      <c r="C357" s="238">
        <v>212</v>
      </c>
      <c r="D357" s="238">
        <v>153.65899999999999</v>
      </c>
      <c r="E357" s="238">
        <v>10</v>
      </c>
      <c r="F357" s="238" t="s">
        <v>2212</v>
      </c>
      <c r="H357" s="238" t="s">
        <v>354</v>
      </c>
      <c r="I357" s="238">
        <v>25</v>
      </c>
      <c r="K357" s="238">
        <v>18512446</v>
      </c>
      <c r="M357" s="238">
        <v>10</v>
      </c>
      <c r="N357" s="238">
        <v>22</v>
      </c>
      <c r="O357" s="238">
        <v>2018</v>
      </c>
      <c r="P357" s="238" t="s">
        <v>361</v>
      </c>
      <c r="Q357" s="238">
        <v>4</v>
      </c>
      <c r="R357" s="238" t="s">
        <v>356</v>
      </c>
      <c r="S357" s="238">
        <v>4</v>
      </c>
      <c r="T357" s="238">
        <v>0</v>
      </c>
      <c r="U357" s="238">
        <v>1</v>
      </c>
      <c r="W357" s="238">
        <v>55</v>
      </c>
      <c r="X357" s="238">
        <v>2</v>
      </c>
      <c r="Y357" s="238">
        <v>6</v>
      </c>
      <c r="Z357" s="238">
        <v>1</v>
      </c>
      <c r="AB357" s="238">
        <v>1</v>
      </c>
      <c r="AC357" s="238">
        <v>98</v>
      </c>
      <c r="AD357" s="238" t="s">
        <v>357</v>
      </c>
      <c r="AF357" s="238" t="s">
        <v>405</v>
      </c>
      <c r="AG357" s="238">
        <v>3</v>
      </c>
      <c r="AH357" s="238">
        <v>2</v>
      </c>
      <c r="AI357" s="238">
        <v>2</v>
      </c>
      <c r="AJ357" s="238">
        <v>4</v>
      </c>
      <c r="AK357" s="238">
        <v>21</v>
      </c>
      <c r="AL357" s="238">
        <v>22</v>
      </c>
      <c r="AM357" s="238" t="s">
        <v>354</v>
      </c>
      <c r="AN357" s="238">
        <v>10</v>
      </c>
      <c r="AO357" s="238">
        <v>70</v>
      </c>
      <c r="AS357" s="238">
        <v>15</v>
      </c>
      <c r="AT357" s="238">
        <v>9</v>
      </c>
      <c r="AU357" s="238">
        <v>65</v>
      </c>
      <c r="AV357" s="238">
        <v>11</v>
      </c>
      <c r="AW357" s="238">
        <v>21</v>
      </c>
      <c r="CT357" s="238">
        <v>458619.09237151901</v>
      </c>
      <c r="CU357" s="238">
        <v>4966087.4693082701</v>
      </c>
      <c r="CV357" s="238">
        <v>44.846998599999999</v>
      </c>
      <c r="CW357" s="238">
        <v>-93.523644700000006</v>
      </c>
      <c r="CX357" s="238" t="s">
        <v>359</v>
      </c>
      <c r="CY357" s="238" t="s">
        <v>2412</v>
      </c>
    </row>
    <row r="358" spans="1:103" x14ac:dyDescent="0.25">
      <c r="A358" s="238">
        <v>355509</v>
      </c>
      <c r="B358" s="238">
        <v>2</v>
      </c>
      <c r="C358" s="238">
        <v>212</v>
      </c>
      <c r="D358" s="238">
        <v>153.67099999999999</v>
      </c>
      <c r="E358" s="238">
        <v>10</v>
      </c>
      <c r="F358" s="238" t="s">
        <v>2212</v>
      </c>
      <c r="H358" s="238" t="s">
        <v>354</v>
      </c>
      <c r="I358" s="238">
        <v>25</v>
      </c>
      <c r="K358" s="238">
        <v>16506202</v>
      </c>
      <c r="M358" s="238">
        <v>6</v>
      </c>
      <c r="N358" s="238">
        <v>9</v>
      </c>
      <c r="O358" s="238">
        <v>2016</v>
      </c>
      <c r="P358" s="238" t="s">
        <v>384</v>
      </c>
      <c r="Q358" s="238">
        <v>17</v>
      </c>
      <c r="R358" s="238" t="s">
        <v>356</v>
      </c>
      <c r="S358" s="238">
        <v>3</v>
      </c>
      <c r="T358" s="238">
        <v>0</v>
      </c>
      <c r="U358" s="238">
        <v>1</v>
      </c>
      <c r="W358" s="238">
        <v>56</v>
      </c>
      <c r="X358" s="238">
        <v>2</v>
      </c>
      <c r="Y358" s="238">
        <v>1</v>
      </c>
      <c r="Z358" s="238">
        <v>1</v>
      </c>
      <c r="AB358" s="238">
        <v>1</v>
      </c>
      <c r="AC358" s="238">
        <v>98</v>
      </c>
      <c r="AD358" s="238" t="s">
        <v>357</v>
      </c>
      <c r="AF358" s="238" t="s">
        <v>405</v>
      </c>
      <c r="AG358" s="238">
        <v>3</v>
      </c>
      <c r="AH358" s="238">
        <v>2</v>
      </c>
      <c r="AI358" s="238">
        <v>2</v>
      </c>
      <c r="AJ358" s="238">
        <v>4</v>
      </c>
      <c r="AK358" s="238">
        <v>30</v>
      </c>
      <c r="AL358" s="238">
        <v>54</v>
      </c>
      <c r="AM358" s="238" t="s">
        <v>354</v>
      </c>
      <c r="AN358" s="238">
        <v>5</v>
      </c>
      <c r="AO358" s="238">
        <v>62</v>
      </c>
      <c r="AS358" s="238">
        <v>15</v>
      </c>
      <c r="AT358" s="238">
        <v>9</v>
      </c>
      <c r="AU358" s="238">
        <v>65</v>
      </c>
      <c r="AV358" s="238">
        <v>11</v>
      </c>
      <c r="AW358" s="238">
        <v>21</v>
      </c>
      <c r="CT358" s="238">
        <v>458619.09237151901</v>
      </c>
      <c r="CU358" s="238">
        <v>4966087.4693082701</v>
      </c>
      <c r="CV358" s="238">
        <v>44.846998599999999</v>
      </c>
      <c r="CW358" s="238">
        <v>-93.523644700000006</v>
      </c>
      <c r="CX358" s="238" t="s">
        <v>359</v>
      </c>
      <c r="CY358" s="238" t="s">
        <v>2413</v>
      </c>
    </row>
    <row r="359" spans="1:103" x14ac:dyDescent="0.25">
      <c r="A359" s="238">
        <v>670468</v>
      </c>
      <c r="B359" s="238">
        <v>2</v>
      </c>
      <c r="C359" s="238">
        <v>212</v>
      </c>
      <c r="D359" s="238">
        <v>153.68899999999999</v>
      </c>
      <c r="E359" s="238">
        <v>10</v>
      </c>
      <c r="F359" s="238" t="s">
        <v>2212</v>
      </c>
      <c r="H359" s="238" t="s">
        <v>354</v>
      </c>
      <c r="I359" s="238">
        <v>25</v>
      </c>
      <c r="K359" s="238">
        <v>18039472</v>
      </c>
      <c r="M359" s="238">
        <v>12</v>
      </c>
      <c r="N359" s="238">
        <v>23</v>
      </c>
      <c r="O359" s="238">
        <v>2018</v>
      </c>
      <c r="P359" s="238" t="s">
        <v>366</v>
      </c>
      <c r="Q359" s="238">
        <v>2</v>
      </c>
      <c r="R359" s="238" t="s">
        <v>369</v>
      </c>
      <c r="S359" s="238">
        <v>5</v>
      </c>
      <c r="T359" s="238">
        <v>0</v>
      </c>
      <c r="U359" s="238">
        <v>1</v>
      </c>
      <c r="W359" s="238">
        <v>55</v>
      </c>
      <c r="X359" s="238">
        <v>2</v>
      </c>
      <c r="Y359" s="238">
        <v>4</v>
      </c>
      <c r="Z359" s="238">
        <v>4</v>
      </c>
      <c r="AB359" s="238">
        <v>3</v>
      </c>
      <c r="AC359" s="238">
        <v>98</v>
      </c>
      <c r="AD359" s="238" t="s">
        <v>357</v>
      </c>
      <c r="AF359" s="238" t="s">
        <v>358</v>
      </c>
      <c r="AG359" s="238">
        <v>3</v>
      </c>
      <c r="AH359" s="238">
        <v>2</v>
      </c>
      <c r="AI359" s="238">
        <v>3</v>
      </c>
      <c r="AJ359" s="238">
        <v>3</v>
      </c>
      <c r="AK359" s="238">
        <v>21</v>
      </c>
      <c r="AL359" s="238">
        <v>18</v>
      </c>
      <c r="AM359" s="238" t="s">
        <v>354</v>
      </c>
      <c r="AN359" s="238">
        <v>5</v>
      </c>
      <c r="AO359" s="238">
        <v>1</v>
      </c>
      <c r="AS359" s="238">
        <v>15</v>
      </c>
      <c r="AT359" s="238">
        <v>9</v>
      </c>
      <c r="AU359" s="238">
        <v>65</v>
      </c>
      <c r="AV359" s="238">
        <v>11</v>
      </c>
      <c r="AW359" s="238">
        <v>21</v>
      </c>
      <c r="CT359" s="238">
        <v>458682.04387511598</v>
      </c>
      <c r="CU359" s="238">
        <v>4966053.6751163099</v>
      </c>
      <c r="CV359" s="238">
        <v>44.846698050000001</v>
      </c>
      <c r="CW359" s="238">
        <v>-93.522845380000007</v>
      </c>
      <c r="CX359" s="238" t="s">
        <v>359</v>
      </c>
      <c r="CY359" s="238" t="s">
        <v>2414</v>
      </c>
    </row>
    <row r="360" spans="1:103" x14ac:dyDescent="0.25">
      <c r="A360" s="238">
        <v>672911</v>
      </c>
      <c r="B360" s="238">
        <v>2</v>
      </c>
      <c r="C360" s="238">
        <v>212</v>
      </c>
      <c r="D360" s="238">
        <v>153.697</v>
      </c>
      <c r="E360" s="238">
        <v>10</v>
      </c>
      <c r="F360" s="238" t="s">
        <v>2212</v>
      </c>
      <c r="H360" s="238" t="s">
        <v>354</v>
      </c>
      <c r="I360" s="238">
        <v>25</v>
      </c>
      <c r="K360" s="238">
        <v>18515467</v>
      </c>
      <c r="M360" s="238">
        <v>12</v>
      </c>
      <c r="N360" s="238">
        <v>31</v>
      </c>
      <c r="O360" s="238">
        <v>2018</v>
      </c>
      <c r="P360" s="238" t="s">
        <v>361</v>
      </c>
      <c r="Q360" s="238">
        <v>19</v>
      </c>
      <c r="R360" s="238" t="s">
        <v>356</v>
      </c>
      <c r="S360" s="238">
        <v>5</v>
      </c>
      <c r="T360" s="238">
        <v>0</v>
      </c>
      <c r="U360" s="238">
        <v>1</v>
      </c>
      <c r="W360" s="238">
        <v>55</v>
      </c>
      <c r="X360" s="238">
        <v>2</v>
      </c>
      <c r="Y360" s="238">
        <v>4</v>
      </c>
      <c r="Z360" s="238">
        <v>2</v>
      </c>
      <c r="AB360" s="238">
        <v>5</v>
      </c>
      <c r="AC360" s="238">
        <v>98</v>
      </c>
      <c r="AD360" s="238" t="s">
        <v>357</v>
      </c>
      <c r="AF360" s="238" t="s">
        <v>405</v>
      </c>
      <c r="AG360" s="238">
        <v>3</v>
      </c>
      <c r="AH360" s="238">
        <v>2</v>
      </c>
      <c r="AI360" s="238">
        <v>2</v>
      </c>
      <c r="AJ360" s="238">
        <v>4</v>
      </c>
      <c r="AK360" s="238">
        <v>21</v>
      </c>
      <c r="AL360" s="238">
        <v>21</v>
      </c>
      <c r="AM360" s="238" t="s">
        <v>363</v>
      </c>
      <c r="AN360" s="238">
        <v>5</v>
      </c>
      <c r="AO360" s="238">
        <v>72</v>
      </c>
      <c r="AS360" s="238">
        <v>15</v>
      </c>
      <c r="AT360" s="238">
        <v>9</v>
      </c>
      <c r="AU360" s="238">
        <v>65</v>
      </c>
      <c r="AV360" s="238">
        <v>11</v>
      </c>
      <c r="AW360" s="238">
        <v>21</v>
      </c>
      <c r="CT360" s="238">
        <v>458699.52586571901</v>
      </c>
      <c r="CU360" s="238">
        <v>4966087.4693082701</v>
      </c>
      <c r="CV360" s="238">
        <v>44.847003270000002</v>
      </c>
      <c r="CW360" s="238">
        <v>-93.522626919999993</v>
      </c>
      <c r="CX360" s="238" t="s">
        <v>359</v>
      </c>
    </row>
    <row r="361" spans="1:103" x14ac:dyDescent="0.25">
      <c r="A361" s="238">
        <v>728344</v>
      </c>
      <c r="B361" s="238">
        <v>2</v>
      </c>
      <c r="C361" s="238">
        <v>212</v>
      </c>
      <c r="D361" s="238">
        <v>153.70400000000001</v>
      </c>
      <c r="E361" s="238">
        <v>10</v>
      </c>
      <c r="F361" s="238" t="s">
        <v>2212</v>
      </c>
      <c r="H361" s="238" t="s">
        <v>354</v>
      </c>
      <c r="I361" s="238">
        <v>25</v>
      </c>
      <c r="K361" s="238">
        <v>19017717</v>
      </c>
      <c r="M361" s="238">
        <v>6</v>
      </c>
      <c r="N361" s="238">
        <v>21</v>
      </c>
      <c r="O361" s="238">
        <v>2019</v>
      </c>
      <c r="P361" s="238" t="s">
        <v>362</v>
      </c>
      <c r="Q361" s="238">
        <v>4</v>
      </c>
      <c r="R361" s="238" t="s">
        <v>356</v>
      </c>
      <c r="S361" s="238">
        <v>5</v>
      </c>
      <c r="T361" s="238">
        <v>0</v>
      </c>
      <c r="U361" s="238">
        <v>1</v>
      </c>
      <c r="W361" s="238">
        <v>61</v>
      </c>
      <c r="X361" s="238">
        <v>2</v>
      </c>
      <c r="Y361" s="238">
        <v>2</v>
      </c>
      <c r="Z361" s="238">
        <v>1</v>
      </c>
      <c r="AB361" s="238">
        <v>1</v>
      </c>
      <c r="AC361" s="238">
        <v>98</v>
      </c>
      <c r="AD361" s="238" t="s">
        <v>357</v>
      </c>
      <c r="AF361" s="238" t="s">
        <v>405</v>
      </c>
      <c r="AG361" s="238">
        <v>3</v>
      </c>
      <c r="AH361" s="238">
        <v>2</v>
      </c>
      <c r="AI361" s="238">
        <v>2</v>
      </c>
      <c r="AJ361" s="238">
        <v>4</v>
      </c>
      <c r="AK361" s="238">
        <v>21</v>
      </c>
      <c r="AL361" s="238">
        <v>50</v>
      </c>
      <c r="AM361" s="238" t="s">
        <v>354</v>
      </c>
      <c r="AN361" s="238">
        <v>5</v>
      </c>
      <c r="AO361" s="238">
        <v>70</v>
      </c>
      <c r="AS361" s="238">
        <v>15</v>
      </c>
      <c r="AT361" s="238">
        <v>9</v>
      </c>
      <c r="AU361" s="238">
        <v>65</v>
      </c>
      <c r="AV361" s="238">
        <v>11</v>
      </c>
      <c r="AW361" s="238">
        <v>21</v>
      </c>
      <c r="CT361" s="238">
        <v>458710.84720727702</v>
      </c>
      <c r="CU361" s="238">
        <v>4966084.2598547796</v>
      </c>
      <c r="CV361" s="238">
        <v>44.846975030000003</v>
      </c>
      <c r="CW361" s="238">
        <v>-93.522483399999999</v>
      </c>
      <c r="CX361" s="238" t="s">
        <v>359</v>
      </c>
      <c r="CY361" s="238" t="s">
        <v>2415</v>
      </c>
    </row>
    <row r="362" spans="1:103" x14ac:dyDescent="0.25">
      <c r="A362" s="238">
        <v>400823</v>
      </c>
      <c r="B362" s="238">
        <v>2</v>
      </c>
      <c r="C362" s="238">
        <v>212</v>
      </c>
      <c r="D362" s="238">
        <v>153.709</v>
      </c>
      <c r="E362" s="238">
        <v>10</v>
      </c>
      <c r="F362" s="238" t="s">
        <v>2212</v>
      </c>
      <c r="H362" s="238" t="s">
        <v>354</v>
      </c>
      <c r="I362" s="238">
        <v>25</v>
      </c>
      <c r="K362" s="238">
        <v>16513790</v>
      </c>
      <c r="M362" s="238">
        <v>12</v>
      </c>
      <c r="N362" s="238">
        <v>6</v>
      </c>
      <c r="O362" s="238">
        <v>2016</v>
      </c>
      <c r="P362" s="238" t="s">
        <v>368</v>
      </c>
      <c r="Q362" s="238">
        <v>16</v>
      </c>
      <c r="R362" s="238" t="s">
        <v>356</v>
      </c>
      <c r="S362" s="238">
        <v>5</v>
      </c>
      <c r="T362" s="238">
        <v>0</v>
      </c>
      <c r="U362" s="238">
        <v>1</v>
      </c>
      <c r="W362" s="238">
        <v>55</v>
      </c>
      <c r="X362" s="238">
        <v>2</v>
      </c>
      <c r="Y362" s="238">
        <v>4</v>
      </c>
      <c r="Z362" s="238">
        <v>4</v>
      </c>
      <c r="AB362" s="238">
        <v>1</v>
      </c>
      <c r="AC362" s="238">
        <v>98</v>
      </c>
      <c r="AD362" s="238" t="s">
        <v>357</v>
      </c>
      <c r="AF362" s="238" t="s">
        <v>358</v>
      </c>
      <c r="AG362" s="238">
        <v>3</v>
      </c>
      <c r="AH362" s="238">
        <v>2</v>
      </c>
      <c r="AI362" s="238">
        <v>2</v>
      </c>
      <c r="AJ362" s="238">
        <v>4</v>
      </c>
      <c r="AK362" s="238">
        <v>26</v>
      </c>
      <c r="AL362" s="238">
        <v>38</v>
      </c>
      <c r="AM362" s="238" t="s">
        <v>363</v>
      </c>
      <c r="AN362" s="238">
        <v>5</v>
      </c>
      <c r="AO362" s="238">
        <v>4</v>
      </c>
      <c r="AS362" s="238">
        <v>15</v>
      </c>
      <c r="AT362" s="238">
        <v>98</v>
      </c>
      <c r="AU362" s="238">
        <v>65</v>
      </c>
      <c r="AV362" s="238">
        <v>11</v>
      </c>
      <c r="AW362" s="238">
        <v>21</v>
      </c>
      <c r="CT362" s="238">
        <v>458712.22589111899</v>
      </c>
      <c r="CU362" s="238">
        <v>4966062.0692574698</v>
      </c>
      <c r="CV362" s="238">
        <v>44.846775360000002</v>
      </c>
      <c r="CW362" s="238">
        <v>-93.522464150000005</v>
      </c>
      <c r="CX362" s="238" t="s">
        <v>359</v>
      </c>
      <c r="CY362" s="238" t="s">
        <v>2416</v>
      </c>
    </row>
    <row r="363" spans="1:103" x14ac:dyDescent="0.25">
      <c r="A363" s="238">
        <v>10931794</v>
      </c>
      <c r="B363" s="238">
        <v>2</v>
      </c>
      <c r="C363" s="238">
        <v>212</v>
      </c>
      <c r="D363" s="238">
        <v>153.71899999999999</v>
      </c>
      <c r="E363" s="238">
        <v>10</v>
      </c>
      <c r="F363" s="238" t="s">
        <v>2212</v>
      </c>
      <c r="H363" s="238" t="s">
        <v>354</v>
      </c>
      <c r="I363" s="238">
        <v>25</v>
      </c>
      <c r="K363" s="238">
        <v>14002060</v>
      </c>
      <c r="L363" s="238">
        <v>140280034</v>
      </c>
      <c r="M363" s="238">
        <v>1</v>
      </c>
      <c r="N363" s="238">
        <v>22</v>
      </c>
      <c r="O363" s="238">
        <v>2014</v>
      </c>
      <c r="P363" s="238" t="s">
        <v>355</v>
      </c>
      <c r="Q363" s="238">
        <v>10</v>
      </c>
      <c r="R363" s="238" t="s">
        <v>369</v>
      </c>
      <c r="S363" s="238">
        <v>5</v>
      </c>
      <c r="T363" s="238">
        <v>0</v>
      </c>
      <c r="U363" s="238">
        <v>1</v>
      </c>
      <c r="V363" s="238">
        <v>4</v>
      </c>
      <c r="W363" s="238">
        <v>83</v>
      </c>
      <c r="X363" s="238">
        <v>2</v>
      </c>
      <c r="Y363" s="238">
        <v>1</v>
      </c>
      <c r="Z363" s="238">
        <v>7</v>
      </c>
      <c r="AB363" s="238">
        <v>5</v>
      </c>
      <c r="AC363" s="238">
        <v>98</v>
      </c>
      <c r="AD363" s="238" t="s">
        <v>389</v>
      </c>
      <c r="AE363" s="238" t="s">
        <v>2417</v>
      </c>
      <c r="AF363" s="238" t="s">
        <v>358</v>
      </c>
      <c r="AG363" s="238">
        <v>3</v>
      </c>
      <c r="AH363" s="238">
        <v>2</v>
      </c>
      <c r="AI363" s="238">
        <v>2</v>
      </c>
      <c r="AJ363" s="238">
        <v>3</v>
      </c>
      <c r="AK363" s="238">
        <v>21</v>
      </c>
      <c r="AL363" s="238">
        <v>19</v>
      </c>
      <c r="AM363" s="238" t="s">
        <v>354</v>
      </c>
      <c r="AN363" s="238">
        <v>5</v>
      </c>
      <c r="AS363" s="238">
        <v>2</v>
      </c>
      <c r="AT363" s="238">
        <v>98</v>
      </c>
      <c r="AU363" s="238">
        <v>65</v>
      </c>
      <c r="AV363" s="238">
        <v>11</v>
      </c>
      <c r="AW363" s="238">
        <v>21</v>
      </c>
      <c r="CT363" s="238">
        <v>458728</v>
      </c>
      <c r="CU363" s="238">
        <v>4966067</v>
      </c>
      <c r="CV363" s="238">
        <v>44.846823399999998</v>
      </c>
      <c r="CW363" s="238">
        <v>-93.522264100000001</v>
      </c>
      <c r="CX363" s="238" t="s">
        <v>359</v>
      </c>
      <c r="CY363" s="238" t="s">
        <v>2418</v>
      </c>
    </row>
    <row r="364" spans="1:103" x14ac:dyDescent="0.25">
      <c r="A364" s="238">
        <v>10779761</v>
      </c>
      <c r="B364" s="238">
        <v>2</v>
      </c>
      <c r="C364" s="238">
        <v>212</v>
      </c>
      <c r="D364" s="238">
        <v>153.76599999999999</v>
      </c>
      <c r="E364" s="238">
        <v>10</v>
      </c>
      <c r="F364" s="238" t="s">
        <v>2212</v>
      </c>
      <c r="H364" s="238" t="s">
        <v>354</v>
      </c>
      <c r="I364" s="238">
        <v>25</v>
      </c>
      <c r="K364" s="238">
        <v>12025631</v>
      </c>
      <c r="L364" s="238">
        <v>122400084</v>
      </c>
      <c r="M364" s="238">
        <v>8</v>
      </c>
      <c r="N364" s="238">
        <v>27</v>
      </c>
      <c r="O364" s="238">
        <v>2012</v>
      </c>
      <c r="P364" s="238" t="s">
        <v>361</v>
      </c>
      <c r="Q364" s="238">
        <v>6</v>
      </c>
      <c r="R364" s="238" t="s">
        <v>369</v>
      </c>
      <c r="S364" s="238">
        <v>4</v>
      </c>
      <c r="T364" s="238">
        <v>0</v>
      </c>
      <c r="U364" s="238">
        <v>3</v>
      </c>
      <c r="V364" s="238">
        <v>1</v>
      </c>
      <c r="W364" s="238">
        <v>10</v>
      </c>
      <c r="X364" s="238">
        <v>2</v>
      </c>
      <c r="Y364" s="238">
        <v>2</v>
      </c>
      <c r="Z364" s="238">
        <v>1</v>
      </c>
      <c r="AB364" s="238">
        <v>1</v>
      </c>
      <c r="AC364" s="238">
        <v>98</v>
      </c>
      <c r="AD364" s="238">
        <v>212</v>
      </c>
      <c r="AE364" s="238">
        <v>101</v>
      </c>
      <c r="AF364" s="238" t="s">
        <v>358</v>
      </c>
      <c r="AG364" s="238">
        <v>7</v>
      </c>
      <c r="AH364" s="238">
        <v>2</v>
      </c>
      <c r="AI364" s="238">
        <v>4</v>
      </c>
      <c r="AJ364" s="238">
        <v>3</v>
      </c>
      <c r="AK364" s="238">
        <v>21</v>
      </c>
      <c r="AL364" s="238">
        <v>54</v>
      </c>
      <c r="AM364" s="238" t="s">
        <v>363</v>
      </c>
      <c r="AN364" s="238">
        <v>5</v>
      </c>
      <c r="AO364" s="238">
        <v>5</v>
      </c>
      <c r="AS364" s="238">
        <v>1</v>
      </c>
      <c r="AT364" s="238">
        <v>98</v>
      </c>
      <c r="AU364" s="238">
        <v>65</v>
      </c>
      <c r="AV364" s="238">
        <v>11</v>
      </c>
      <c r="AW364" s="238">
        <v>20</v>
      </c>
      <c r="AX364" s="238">
        <v>2</v>
      </c>
      <c r="AY364" s="238">
        <v>4</v>
      </c>
      <c r="AZ364" s="238">
        <v>3</v>
      </c>
      <c r="BA364" s="238">
        <v>21</v>
      </c>
      <c r="BB364" s="238">
        <v>28</v>
      </c>
      <c r="BC364" s="238" t="s">
        <v>363</v>
      </c>
      <c r="BD364" s="238">
        <v>5</v>
      </c>
      <c r="BE364" s="238">
        <v>5</v>
      </c>
      <c r="BI364" s="238">
        <v>1</v>
      </c>
      <c r="BJ364" s="238">
        <v>98</v>
      </c>
      <c r="BK364" s="238">
        <v>65</v>
      </c>
      <c r="BL364" s="238">
        <v>11</v>
      </c>
      <c r="BM364" s="238">
        <v>20</v>
      </c>
      <c r="BN364" s="238">
        <v>2</v>
      </c>
      <c r="BO364" s="238">
        <v>40</v>
      </c>
      <c r="BP364" s="238">
        <v>3</v>
      </c>
      <c r="BQ364" s="238">
        <v>21</v>
      </c>
      <c r="BR364" s="238">
        <v>33</v>
      </c>
      <c r="BS364" s="238" t="s">
        <v>354</v>
      </c>
      <c r="BT364" s="238">
        <v>5</v>
      </c>
      <c r="BU364" s="238">
        <v>5</v>
      </c>
      <c r="BY364" s="238">
        <v>1</v>
      </c>
      <c r="BZ364" s="238">
        <v>98</v>
      </c>
      <c r="CA364" s="238">
        <v>65</v>
      </c>
      <c r="CB364" s="238">
        <v>11</v>
      </c>
      <c r="CC364" s="238">
        <v>20</v>
      </c>
      <c r="CT364" s="238">
        <v>458803</v>
      </c>
      <c r="CU364" s="238">
        <v>4966081</v>
      </c>
      <c r="CV364" s="238">
        <v>44.846952799999997</v>
      </c>
      <c r="CW364" s="238">
        <v>-93.5213131</v>
      </c>
      <c r="CX364" s="238" t="s">
        <v>359</v>
      </c>
      <c r="CY364" s="238" t="s">
        <v>2419</v>
      </c>
    </row>
    <row r="365" spans="1:103" x14ac:dyDescent="0.25">
      <c r="A365" s="238">
        <v>342227</v>
      </c>
      <c r="B365" s="238">
        <v>2</v>
      </c>
      <c r="C365" s="238">
        <v>212</v>
      </c>
      <c r="D365" s="238">
        <v>153.833</v>
      </c>
      <c r="E365" s="238">
        <v>27</v>
      </c>
      <c r="F365" s="238" t="s">
        <v>2420</v>
      </c>
      <c r="H365" s="238" t="s">
        <v>354</v>
      </c>
      <c r="I365" s="238">
        <v>25</v>
      </c>
      <c r="K365" s="238">
        <v>16503877</v>
      </c>
      <c r="M365" s="238">
        <v>4</v>
      </c>
      <c r="N365" s="238">
        <v>14</v>
      </c>
      <c r="O365" s="238">
        <v>2016</v>
      </c>
      <c r="P365" s="238" t="s">
        <v>384</v>
      </c>
      <c r="Q365" s="238">
        <v>8</v>
      </c>
      <c r="R365" s="238" t="s">
        <v>369</v>
      </c>
      <c r="S365" s="238">
        <v>5</v>
      </c>
      <c r="T365" s="238">
        <v>0</v>
      </c>
      <c r="U365" s="238">
        <v>3</v>
      </c>
      <c r="V365" s="238">
        <v>12</v>
      </c>
      <c r="W365" s="238">
        <v>10</v>
      </c>
      <c r="X365" s="238">
        <v>2</v>
      </c>
      <c r="Y365" s="238">
        <v>1</v>
      </c>
      <c r="Z365" s="238">
        <v>1</v>
      </c>
      <c r="AB365" s="238">
        <v>1</v>
      </c>
      <c r="AC365" s="238">
        <v>98</v>
      </c>
      <c r="AD365" s="238" t="s">
        <v>357</v>
      </c>
      <c r="AF365" s="238" t="s">
        <v>358</v>
      </c>
      <c r="AG365" s="238">
        <v>7</v>
      </c>
      <c r="AH365" s="238">
        <v>2</v>
      </c>
      <c r="AI365" s="238">
        <v>4</v>
      </c>
      <c r="AJ365" s="238">
        <v>3</v>
      </c>
      <c r="AK365" s="238">
        <v>26</v>
      </c>
      <c r="AL365" s="238">
        <v>32</v>
      </c>
      <c r="AM365" s="238" t="s">
        <v>363</v>
      </c>
      <c r="AN365" s="238">
        <v>5</v>
      </c>
      <c r="AO365" s="238">
        <v>1</v>
      </c>
      <c r="AS365" s="238">
        <v>15</v>
      </c>
      <c r="AT365" s="238">
        <v>9</v>
      </c>
      <c r="AU365" s="238">
        <v>65</v>
      </c>
      <c r="AV365" s="238">
        <v>11</v>
      </c>
      <c r="AW365" s="238">
        <v>21</v>
      </c>
      <c r="AX365" s="238">
        <v>2</v>
      </c>
      <c r="AY365" s="238">
        <v>4</v>
      </c>
      <c r="AZ365" s="238">
        <v>3</v>
      </c>
      <c r="BA365" s="238">
        <v>26</v>
      </c>
      <c r="BB365" s="238">
        <v>33</v>
      </c>
      <c r="BC365" s="238" t="s">
        <v>363</v>
      </c>
      <c r="BD365" s="238">
        <v>5</v>
      </c>
      <c r="BE365" s="238">
        <v>1</v>
      </c>
      <c r="BI365" s="238">
        <v>15</v>
      </c>
      <c r="BJ365" s="238">
        <v>9</v>
      </c>
      <c r="BK365" s="238">
        <v>65</v>
      </c>
      <c r="BL365" s="238">
        <v>11</v>
      </c>
      <c r="BM365" s="238">
        <v>21</v>
      </c>
      <c r="BN365" s="238">
        <v>2</v>
      </c>
      <c r="BO365" s="238">
        <v>4</v>
      </c>
      <c r="BP365" s="238">
        <v>3</v>
      </c>
      <c r="BQ365" s="238">
        <v>26</v>
      </c>
      <c r="BR365" s="238">
        <v>44</v>
      </c>
      <c r="BS365" s="238" t="s">
        <v>363</v>
      </c>
      <c r="BT365" s="238">
        <v>10</v>
      </c>
      <c r="BU365" s="238">
        <v>70</v>
      </c>
      <c r="BV365" s="238">
        <v>4</v>
      </c>
      <c r="BY365" s="238">
        <v>15</v>
      </c>
      <c r="BZ365" s="238">
        <v>9</v>
      </c>
      <c r="CA365" s="238">
        <v>65</v>
      </c>
      <c r="CB365" s="238">
        <v>11</v>
      </c>
      <c r="CC365" s="238">
        <v>21</v>
      </c>
      <c r="CT365" s="238">
        <v>458906.95961392001</v>
      </c>
      <c r="CU365" s="238">
        <v>4966104.4026754703</v>
      </c>
      <c r="CV365" s="238">
        <v>44.847167679999998</v>
      </c>
      <c r="CW365" s="238">
        <v>-93.52000348</v>
      </c>
      <c r="CX365" s="238" t="s">
        <v>359</v>
      </c>
      <c r="CY365" s="238" t="s">
        <v>2421</v>
      </c>
    </row>
    <row r="366" spans="1:103" x14ac:dyDescent="0.25">
      <c r="A366" s="238">
        <v>427602</v>
      </c>
      <c r="B366" s="238">
        <v>2</v>
      </c>
      <c r="C366" s="238">
        <v>212</v>
      </c>
      <c r="D366" s="238">
        <v>153.839</v>
      </c>
      <c r="E366" s="238">
        <v>27</v>
      </c>
      <c r="F366" s="238" t="s">
        <v>2420</v>
      </c>
      <c r="H366" s="238" t="s">
        <v>354</v>
      </c>
      <c r="I366" s="238">
        <v>25</v>
      </c>
      <c r="K366" s="238">
        <v>17502415</v>
      </c>
      <c r="M366" s="238">
        <v>3</v>
      </c>
      <c r="N366" s="238">
        <v>1</v>
      </c>
      <c r="O366" s="238">
        <v>2017</v>
      </c>
      <c r="P366" s="238" t="s">
        <v>355</v>
      </c>
      <c r="Q366" s="238">
        <v>8</v>
      </c>
      <c r="R366" s="238" t="s">
        <v>369</v>
      </c>
      <c r="S366" s="238">
        <v>5</v>
      </c>
      <c r="T366" s="238">
        <v>0</v>
      </c>
      <c r="U366" s="238">
        <v>2</v>
      </c>
      <c r="V366" s="238">
        <v>12</v>
      </c>
      <c r="W366" s="238">
        <v>10</v>
      </c>
      <c r="X366" s="238">
        <v>2</v>
      </c>
      <c r="Y366" s="238">
        <v>1</v>
      </c>
      <c r="Z366" s="238">
        <v>2</v>
      </c>
      <c r="AB366" s="238">
        <v>5</v>
      </c>
      <c r="AC366" s="238">
        <v>98</v>
      </c>
      <c r="AD366" s="238" t="s">
        <v>357</v>
      </c>
      <c r="AF366" s="238" t="s">
        <v>358</v>
      </c>
      <c r="AG366" s="238">
        <v>7</v>
      </c>
      <c r="AH366" s="238">
        <v>2</v>
      </c>
      <c r="AI366" s="238">
        <v>2</v>
      </c>
      <c r="AJ366" s="238">
        <v>3</v>
      </c>
      <c r="AK366" s="238">
        <v>21</v>
      </c>
      <c r="AL366" s="238">
        <v>22</v>
      </c>
      <c r="AM366" s="238" t="s">
        <v>363</v>
      </c>
      <c r="AN366" s="238">
        <v>5</v>
      </c>
      <c r="AO366" s="238">
        <v>90</v>
      </c>
      <c r="AS366" s="238">
        <v>15</v>
      </c>
      <c r="AT366" s="238">
        <v>9</v>
      </c>
      <c r="AU366" s="238">
        <v>65</v>
      </c>
      <c r="AV366" s="238">
        <v>11</v>
      </c>
      <c r="AW366" s="238">
        <v>21</v>
      </c>
      <c r="AX366" s="238">
        <v>2</v>
      </c>
      <c r="AY366" s="238">
        <v>4</v>
      </c>
      <c r="AZ366" s="238">
        <v>3</v>
      </c>
      <c r="BA366" s="238">
        <v>26</v>
      </c>
      <c r="BB366" s="238">
        <v>35</v>
      </c>
      <c r="BC366" s="238" t="s">
        <v>354</v>
      </c>
      <c r="BD366" s="238">
        <v>5</v>
      </c>
      <c r="BE366" s="238">
        <v>1</v>
      </c>
      <c r="BI366" s="238">
        <v>15</v>
      </c>
      <c r="BJ366" s="238">
        <v>9</v>
      </c>
      <c r="BK366" s="238">
        <v>65</v>
      </c>
      <c r="BL366" s="238">
        <v>11</v>
      </c>
      <c r="BM366" s="238">
        <v>21</v>
      </c>
      <c r="CT366" s="238">
        <v>458915.42629752</v>
      </c>
      <c r="CU366" s="238">
        <v>4966108.6360172704</v>
      </c>
      <c r="CV366" s="238">
        <v>44.847206270000001</v>
      </c>
      <c r="CW366" s="238">
        <v>-93.519896680000002</v>
      </c>
      <c r="CX366" s="238" t="s">
        <v>359</v>
      </c>
      <c r="CY366" s="238" t="s">
        <v>2422</v>
      </c>
    </row>
    <row r="367" spans="1:103" x14ac:dyDescent="0.25">
      <c r="A367" s="238">
        <v>10857879</v>
      </c>
      <c r="B367" s="238">
        <v>2</v>
      </c>
      <c r="C367" s="238">
        <v>212</v>
      </c>
      <c r="D367" s="238">
        <v>153.864</v>
      </c>
      <c r="E367" s="238">
        <v>27</v>
      </c>
      <c r="F367" s="238" t="s">
        <v>2420</v>
      </c>
      <c r="H367" s="238" t="s">
        <v>354</v>
      </c>
      <c r="I367" s="238">
        <v>25</v>
      </c>
      <c r="K367" s="238">
        <v>13500604</v>
      </c>
      <c r="L367" s="238">
        <v>130160362</v>
      </c>
      <c r="M367" s="238">
        <v>1</v>
      </c>
      <c r="N367" s="238">
        <v>16</v>
      </c>
      <c r="O367" s="238">
        <v>2013</v>
      </c>
      <c r="P367" s="238" t="s">
        <v>355</v>
      </c>
      <c r="Q367" s="238">
        <v>6</v>
      </c>
      <c r="R367" s="238" t="s">
        <v>356</v>
      </c>
      <c r="S367" s="238">
        <v>3</v>
      </c>
      <c r="T367" s="238">
        <v>0</v>
      </c>
      <c r="U367" s="238">
        <v>3</v>
      </c>
      <c r="V367" s="238">
        <v>8</v>
      </c>
      <c r="W367" s="238">
        <v>10</v>
      </c>
      <c r="X367" s="238">
        <v>2</v>
      </c>
      <c r="Y367" s="238">
        <v>4</v>
      </c>
      <c r="Z367" s="238">
        <v>5</v>
      </c>
      <c r="AB367" s="238">
        <v>5</v>
      </c>
      <c r="AC367" s="238">
        <v>98</v>
      </c>
      <c r="AD367" s="238">
        <v>212</v>
      </c>
      <c r="AE367" s="238" t="s">
        <v>2423</v>
      </c>
      <c r="AF367" s="238" t="s">
        <v>358</v>
      </c>
      <c r="AG367" s="238">
        <v>8</v>
      </c>
      <c r="AH367" s="238">
        <v>2</v>
      </c>
      <c r="AI367" s="238">
        <v>2</v>
      </c>
      <c r="AJ367" s="238">
        <v>3</v>
      </c>
      <c r="AK367" s="238">
        <v>8</v>
      </c>
      <c r="AL367" s="238">
        <v>50</v>
      </c>
      <c r="AM367" s="238" t="s">
        <v>363</v>
      </c>
      <c r="AN367" s="238">
        <v>5</v>
      </c>
      <c r="AO367" s="238">
        <v>3</v>
      </c>
      <c r="AS367" s="238">
        <v>1</v>
      </c>
      <c r="AT367" s="238">
        <v>98</v>
      </c>
      <c r="AU367" s="238">
        <v>65</v>
      </c>
      <c r="AV367" s="238">
        <v>11</v>
      </c>
      <c r="AW367" s="238">
        <v>21</v>
      </c>
      <c r="AX367" s="238">
        <v>2</v>
      </c>
      <c r="AY367" s="238">
        <v>2</v>
      </c>
      <c r="AZ367" s="238">
        <v>4</v>
      </c>
      <c r="BA367" s="238">
        <v>21</v>
      </c>
      <c r="BB367" s="238">
        <v>48</v>
      </c>
      <c r="BC367" s="238" t="s">
        <v>354</v>
      </c>
      <c r="BD367" s="238">
        <v>5</v>
      </c>
      <c r="BE367" s="238">
        <v>1</v>
      </c>
      <c r="BI367" s="238">
        <v>1</v>
      </c>
      <c r="BJ367" s="238">
        <v>98</v>
      </c>
      <c r="BK367" s="238">
        <v>65</v>
      </c>
      <c r="BL367" s="238">
        <v>11</v>
      </c>
      <c r="BM367" s="238">
        <v>21</v>
      </c>
      <c r="BN367" s="238">
        <v>2</v>
      </c>
      <c r="BO367" s="238">
        <v>4</v>
      </c>
      <c r="BP367" s="238">
        <v>4</v>
      </c>
      <c r="BQ367" s="238">
        <v>21</v>
      </c>
      <c r="BR367" s="238">
        <v>60</v>
      </c>
      <c r="BS367" s="238" t="s">
        <v>363</v>
      </c>
      <c r="BT367" s="238">
        <v>5</v>
      </c>
      <c r="BU367" s="238">
        <v>1</v>
      </c>
      <c r="BY367" s="238">
        <v>1</v>
      </c>
      <c r="BZ367" s="238">
        <v>98</v>
      </c>
      <c r="CA367" s="238">
        <v>65</v>
      </c>
      <c r="CB367" s="238">
        <v>11</v>
      </c>
      <c r="CC367" s="238">
        <v>21</v>
      </c>
      <c r="CT367" s="238">
        <v>458958</v>
      </c>
      <c r="CU367" s="238">
        <v>4966110</v>
      </c>
      <c r="CV367" s="238">
        <v>44.847217899999997</v>
      </c>
      <c r="CW367" s="238">
        <v>-93.519352900000001</v>
      </c>
      <c r="CX367" s="238" t="s">
        <v>359</v>
      </c>
      <c r="CY367" s="238" t="s">
        <v>2424</v>
      </c>
    </row>
    <row r="368" spans="1:103" x14ac:dyDescent="0.25">
      <c r="A368" s="238">
        <v>689391</v>
      </c>
      <c r="B368" s="238">
        <v>2</v>
      </c>
      <c r="C368" s="238">
        <v>212</v>
      </c>
      <c r="D368" s="238">
        <v>153.92500000000001</v>
      </c>
      <c r="E368" s="238">
        <v>27</v>
      </c>
      <c r="F368" s="238" t="s">
        <v>2420</v>
      </c>
      <c r="H368" s="238" t="s">
        <v>354</v>
      </c>
      <c r="I368" s="238">
        <v>25</v>
      </c>
      <c r="K368" s="238">
        <v>19502471</v>
      </c>
      <c r="M368" s="238">
        <v>2</v>
      </c>
      <c r="N368" s="238">
        <v>11</v>
      </c>
      <c r="O368" s="238">
        <v>2019</v>
      </c>
      <c r="P368" s="238" t="s">
        <v>361</v>
      </c>
      <c r="Q368" s="238">
        <v>10</v>
      </c>
      <c r="R368" s="238" t="s">
        <v>369</v>
      </c>
      <c r="S368" s="238">
        <v>5</v>
      </c>
      <c r="T368" s="238">
        <v>0</v>
      </c>
      <c r="U368" s="238">
        <v>1</v>
      </c>
      <c r="W368" s="238">
        <v>55</v>
      </c>
      <c r="X368" s="238">
        <v>2</v>
      </c>
      <c r="Y368" s="238">
        <v>1</v>
      </c>
      <c r="Z368" s="238">
        <v>1</v>
      </c>
      <c r="AB368" s="238">
        <v>5</v>
      </c>
      <c r="AC368" s="238">
        <v>98</v>
      </c>
      <c r="AD368" s="238" t="s">
        <v>357</v>
      </c>
      <c r="AF368" s="238" t="s">
        <v>358</v>
      </c>
      <c r="AG368" s="238">
        <v>3</v>
      </c>
      <c r="AH368" s="238">
        <v>2</v>
      </c>
      <c r="AI368" s="238">
        <v>3</v>
      </c>
      <c r="AJ368" s="238">
        <v>3</v>
      </c>
      <c r="AK368" s="238">
        <v>21</v>
      </c>
      <c r="AL368" s="238">
        <v>69</v>
      </c>
      <c r="AM368" s="238" t="s">
        <v>363</v>
      </c>
      <c r="AN368" s="238">
        <v>5</v>
      </c>
      <c r="AO368" s="238">
        <v>90</v>
      </c>
      <c r="AS368" s="238">
        <v>15</v>
      </c>
      <c r="AT368" s="238">
        <v>9</v>
      </c>
      <c r="AU368" s="238">
        <v>65</v>
      </c>
      <c r="AV368" s="238">
        <v>11</v>
      </c>
      <c r="AW368" s="238">
        <v>21</v>
      </c>
      <c r="CT368" s="238">
        <v>459055.12657691998</v>
      </c>
      <c r="CU368" s="238">
        <v>4966121.3360426696</v>
      </c>
      <c r="CV368" s="238">
        <v>44.84732863</v>
      </c>
      <c r="CW368" s="238">
        <v>-93.518129970000004</v>
      </c>
      <c r="CX368" s="238" t="s">
        <v>359</v>
      </c>
      <c r="CY368" s="238" t="s">
        <v>2425</v>
      </c>
    </row>
    <row r="369" spans="1:103" x14ac:dyDescent="0.25">
      <c r="A369" s="238">
        <v>657481</v>
      </c>
      <c r="B369" s="238">
        <v>2</v>
      </c>
      <c r="C369" s="238">
        <v>212</v>
      </c>
      <c r="D369" s="238">
        <v>153.93700000000001</v>
      </c>
      <c r="E369" s="238">
        <v>27</v>
      </c>
      <c r="F369" s="238" t="s">
        <v>2420</v>
      </c>
      <c r="H369" s="238" t="s">
        <v>354</v>
      </c>
      <c r="I369" s="238">
        <v>25</v>
      </c>
      <c r="K369" s="238">
        <v>18045746</v>
      </c>
      <c r="M369" s="238">
        <v>11</v>
      </c>
      <c r="N369" s="238">
        <v>7</v>
      </c>
      <c r="O369" s="238">
        <v>2018</v>
      </c>
      <c r="P369" s="238" t="s">
        <v>355</v>
      </c>
      <c r="Q369" s="238">
        <v>4</v>
      </c>
      <c r="R369" s="238" t="s">
        <v>356</v>
      </c>
      <c r="S369" s="238">
        <v>5</v>
      </c>
      <c r="T369" s="238">
        <v>0</v>
      </c>
      <c r="U369" s="238">
        <v>1</v>
      </c>
      <c r="W369" s="238">
        <v>55</v>
      </c>
      <c r="X369" s="238">
        <v>2</v>
      </c>
      <c r="Y369" s="238">
        <v>5</v>
      </c>
      <c r="Z369" s="238">
        <v>2</v>
      </c>
      <c r="AA369" s="238">
        <v>4</v>
      </c>
      <c r="AB369" s="238">
        <v>2</v>
      </c>
      <c r="AC369" s="238">
        <v>98</v>
      </c>
      <c r="AD369" s="238" t="s">
        <v>357</v>
      </c>
      <c r="AF369" s="238" t="s">
        <v>405</v>
      </c>
      <c r="AG369" s="238">
        <v>3</v>
      </c>
      <c r="AH369" s="238">
        <v>2</v>
      </c>
      <c r="AI369" s="238">
        <v>4</v>
      </c>
      <c r="AJ369" s="238">
        <v>4</v>
      </c>
      <c r="AK369" s="238">
        <v>21</v>
      </c>
      <c r="AL369" s="238">
        <v>35</v>
      </c>
      <c r="AM369" s="238" t="s">
        <v>354</v>
      </c>
      <c r="AN369" s="238">
        <v>5</v>
      </c>
      <c r="AO369" s="238">
        <v>1</v>
      </c>
      <c r="AS369" s="238">
        <v>15</v>
      </c>
      <c r="AT369" s="238">
        <v>9</v>
      </c>
      <c r="AU369" s="238">
        <v>65</v>
      </c>
      <c r="AV369" s="238">
        <v>11</v>
      </c>
      <c r="AW369" s="238">
        <v>21</v>
      </c>
      <c r="CT369" s="238">
        <v>459060.85593480599</v>
      </c>
      <c r="CU369" s="238">
        <v>4966157.7325462103</v>
      </c>
      <c r="CV369" s="238">
        <v>44.84765659</v>
      </c>
      <c r="CW369" s="238">
        <v>-93.518060410000004</v>
      </c>
      <c r="CX369" s="238" t="s">
        <v>359</v>
      </c>
      <c r="CY369" s="238" t="s">
        <v>2426</v>
      </c>
    </row>
    <row r="370" spans="1:103" x14ac:dyDescent="0.25">
      <c r="A370" s="238">
        <v>602205</v>
      </c>
      <c r="B370" s="238">
        <v>2</v>
      </c>
      <c r="C370" s="238">
        <v>212</v>
      </c>
      <c r="D370" s="238">
        <v>153.952</v>
      </c>
      <c r="E370" s="238">
        <v>27</v>
      </c>
      <c r="F370" s="238" t="s">
        <v>2420</v>
      </c>
      <c r="H370" s="238" t="s">
        <v>354</v>
      </c>
      <c r="I370" s="238">
        <v>25</v>
      </c>
      <c r="K370" s="238">
        <v>18506996</v>
      </c>
      <c r="M370" s="238">
        <v>6</v>
      </c>
      <c r="N370" s="238">
        <v>4</v>
      </c>
      <c r="O370" s="238">
        <v>2018</v>
      </c>
      <c r="P370" s="238" t="s">
        <v>361</v>
      </c>
      <c r="Q370" s="238">
        <v>15</v>
      </c>
      <c r="R370" s="238" t="s">
        <v>356</v>
      </c>
      <c r="S370" s="238">
        <v>5</v>
      </c>
      <c r="T370" s="238">
        <v>0</v>
      </c>
      <c r="U370" s="238">
        <v>2</v>
      </c>
      <c r="V370" s="238">
        <v>12</v>
      </c>
      <c r="W370" s="238">
        <v>10</v>
      </c>
      <c r="X370" s="238">
        <v>2</v>
      </c>
      <c r="Y370" s="238">
        <v>1</v>
      </c>
      <c r="Z370" s="238">
        <v>1</v>
      </c>
      <c r="AB370" s="238">
        <v>1</v>
      </c>
      <c r="AC370" s="238">
        <v>98</v>
      </c>
      <c r="AD370" s="238" t="s">
        <v>357</v>
      </c>
      <c r="AF370" s="238" t="s">
        <v>405</v>
      </c>
      <c r="AG370" s="238">
        <v>7</v>
      </c>
      <c r="AH370" s="238">
        <v>2</v>
      </c>
      <c r="AI370" s="238">
        <v>4</v>
      </c>
      <c r="AJ370" s="238">
        <v>4</v>
      </c>
      <c r="AK370" s="238">
        <v>26</v>
      </c>
      <c r="AL370" s="238">
        <v>35</v>
      </c>
      <c r="AM370" s="238" t="s">
        <v>363</v>
      </c>
      <c r="AN370" s="238">
        <v>5</v>
      </c>
      <c r="AO370" s="238">
        <v>1</v>
      </c>
      <c r="AS370" s="238">
        <v>15</v>
      </c>
      <c r="AT370" s="238">
        <v>9</v>
      </c>
      <c r="AU370" s="238">
        <v>65</v>
      </c>
      <c r="AV370" s="238">
        <v>11</v>
      </c>
      <c r="AW370" s="238">
        <v>21</v>
      </c>
      <c r="AX370" s="238">
        <v>2</v>
      </c>
      <c r="AY370" s="238">
        <v>4</v>
      </c>
      <c r="AZ370" s="238">
        <v>4</v>
      </c>
      <c r="BA370" s="238">
        <v>21</v>
      </c>
      <c r="BB370" s="238">
        <v>42</v>
      </c>
      <c r="BC370" s="238" t="s">
        <v>354</v>
      </c>
      <c r="BD370" s="238">
        <v>5</v>
      </c>
      <c r="BE370" s="238">
        <v>4</v>
      </c>
      <c r="BI370" s="238">
        <v>15</v>
      </c>
      <c r="BJ370" s="238">
        <v>9</v>
      </c>
      <c r="BK370" s="238">
        <v>65</v>
      </c>
      <c r="BL370" s="238">
        <v>11</v>
      </c>
      <c r="BM370" s="238">
        <v>21</v>
      </c>
      <c r="CT370" s="238">
        <v>459084.75996952102</v>
      </c>
      <c r="CU370" s="238">
        <v>4966163.6694606701</v>
      </c>
      <c r="CV370" s="238">
        <v>44.847711410000002</v>
      </c>
      <c r="CW370" s="238">
        <v>-93.517758409999999</v>
      </c>
      <c r="CX370" s="238" t="s">
        <v>359</v>
      </c>
      <c r="CY370" s="238" t="s">
        <v>2427</v>
      </c>
    </row>
    <row r="371" spans="1:103" x14ac:dyDescent="0.25">
      <c r="A371" s="238">
        <v>10914732</v>
      </c>
      <c r="B371" s="238">
        <v>2</v>
      </c>
      <c r="C371" s="238">
        <v>212</v>
      </c>
      <c r="D371" s="238">
        <v>153.95599999999999</v>
      </c>
      <c r="E371" s="238">
        <v>27</v>
      </c>
      <c r="F371" s="238" t="s">
        <v>2420</v>
      </c>
      <c r="H371" s="238" t="s">
        <v>354</v>
      </c>
      <c r="I371" s="238">
        <v>25</v>
      </c>
      <c r="K371" s="238">
        <v>13512870</v>
      </c>
      <c r="L371" s="238">
        <v>133460399</v>
      </c>
      <c r="M371" s="238">
        <v>12</v>
      </c>
      <c r="N371" s="238">
        <v>10</v>
      </c>
      <c r="O371" s="238">
        <v>2013</v>
      </c>
      <c r="P371" s="238" t="s">
        <v>368</v>
      </c>
      <c r="Q371" s="238">
        <v>7</v>
      </c>
      <c r="R371" s="238" t="s">
        <v>369</v>
      </c>
      <c r="S371" s="238">
        <v>5</v>
      </c>
      <c r="T371" s="238">
        <v>0</v>
      </c>
      <c r="U371" s="238">
        <v>1</v>
      </c>
      <c r="V371" s="238">
        <v>90</v>
      </c>
      <c r="W371" s="238">
        <v>54</v>
      </c>
      <c r="X371" s="238">
        <v>2</v>
      </c>
      <c r="Y371" s="238">
        <v>2</v>
      </c>
      <c r="Z371" s="238">
        <v>1</v>
      </c>
      <c r="AB371" s="238">
        <v>5</v>
      </c>
      <c r="AC371" s="238">
        <v>98</v>
      </c>
      <c r="AD371" s="238" t="s">
        <v>376</v>
      </c>
      <c r="AE371" s="238" t="s">
        <v>2386</v>
      </c>
      <c r="AF371" s="238" t="s">
        <v>358</v>
      </c>
      <c r="AG371" s="238">
        <v>3</v>
      </c>
      <c r="AH371" s="238">
        <v>2</v>
      </c>
      <c r="AI371" s="238">
        <v>2</v>
      </c>
      <c r="AJ371" s="238">
        <v>3</v>
      </c>
      <c r="AK371" s="238">
        <v>21</v>
      </c>
      <c r="AL371" s="238">
        <v>32</v>
      </c>
      <c r="AM371" s="238" t="s">
        <v>363</v>
      </c>
      <c r="AN371" s="238">
        <v>5</v>
      </c>
      <c r="AO371" s="238">
        <v>1</v>
      </c>
      <c r="AS371" s="238">
        <v>1</v>
      </c>
      <c r="AT371" s="238">
        <v>98</v>
      </c>
      <c r="AU371" s="238">
        <v>65</v>
      </c>
      <c r="AV371" s="238">
        <v>11</v>
      </c>
      <c r="AW371" s="238">
        <v>21</v>
      </c>
      <c r="CT371" s="238">
        <v>459103</v>
      </c>
      <c r="CU371" s="238">
        <v>4966136</v>
      </c>
      <c r="CV371" s="238">
        <v>44.847464700000003</v>
      </c>
      <c r="CW371" s="238">
        <v>-93.517524100000003</v>
      </c>
      <c r="CX371" s="238" t="s">
        <v>359</v>
      </c>
      <c r="CY371" s="238" t="s">
        <v>2428</v>
      </c>
    </row>
    <row r="372" spans="1:103" x14ac:dyDescent="0.25">
      <c r="A372" s="238">
        <v>10717761</v>
      </c>
      <c r="B372" s="238">
        <v>2</v>
      </c>
      <c r="C372" s="238">
        <v>212</v>
      </c>
      <c r="D372" s="238">
        <v>153.97499999999999</v>
      </c>
      <c r="E372" s="238">
        <v>27</v>
      </c>
      <c r="F372" s="238" t="s">
        <v>2420</v>
      </c>
      <c r="H372" s="238" t="s">
        <v>354</v>
      </c>
      <c r="I372" s="238">
        <v>25</v>
      </c>
      <c r="K372" s="238">
        <v>11010699</v>
      </c>
      <c r="L372" s="238">
        <v>110730012</v>
      </c>
      <c r="M372" s="238">
        <v>3</v>
      </c>
      <c r="N372" s="238">
        <v>12</v>
      </c>
      <c r="O372" s="238">
        <v>2011</v>
      </c>
      <c r="P372" s="238" t="s">
        <v>364</v>
      </c>
      <c r="Q372" s="238">
        <v>5</v>
      </c>
      <c r="R372" s="238" t="s">
        <v>356</v>
      </c>
      <c r="S372" s="238">
        <v>5</v>
      </c>
      <c r="T372" s="238">
        <v>0</v>
      </c>
      <c r="U372" s="238">
        <v>1</v>
      </c>
      <c r="V372" s="238">
        <v>7</v>
      </c>
      <c r="W372" s="238">
        <v>54</v>
      </c>
      <c r="X372" s="238">
        <v>2</v>
      </c>
      <c r="Y372" s="238">
        <v>6</v>
      </c>
      <c r="Z372" s="238">
        <v>4</v>
      </c>
      <c r="AA372" s="238">
        <v>5</v>
      </c>
      <c r="AB372" s="238">
        <v>5</v>
      </c>
      <c r="AC372" s="238">
        <v>98</v>
      </c>
      <c r="AD372" s="238" t="s">
        <v>2429</v>
      </c>
      <c r="AE372" s="238" t="s">
        <v>2407</v>
      </c>
      <c r="AF372" s="238" t="s">
        <v>358</v>
      </c>
      <c r="AG372" s="238">
        <v>3</v>
      </c>
      <c r="AH372" s="238">
        <v>2</v>
      </c>
      <c r="AI372" s="238">
        <v>2</v>
      </c>
      <c r="AJ372" s="238">
        <v>4</v>
      </c>
      <c r="AK372" s="238">
        <v>21</v>
      </c>
      <c r="AL372" s="238">
        <v>25</v>
      </c>
      <c r="AM372" s="238" t="s">
        <v>354</v>
      </c>
      <c r="AN372" s="238">
        <v>5</v>
      </c>
      <c r="AS372" s="238">
        <v>7</v>
      </c>
      <c r="AT372" s="238">
        <v>98</v>
      </c>
      <c r="AU372" s="238">
        <v>55</v>
      </c>
      <c r="AV372" s="238">
        <v>11</v>
      </c>
      <c r="AW372" s="238">
        <v>20</v>
      </c>
      <c r="CT372" s="238">
        <v>459134</v>
      </c>
      <c r="CU372" s="238">
        <v>4966142</v>
      </c>
      <c r="CV372" s="238">
        <v>44.847517199999999</v>
      </c>
      <c r="CW372" s="238">
        <v>-93.5171347</v>
      </c>
      <c r="CX372" s="238" t="s">
        <v>359</v>
      </c>
      <c r="CY372" s="238" t="s">
        <v>2430</v>
      </c>
    </row>
    <row r="373" spans="1:103" x14ac:dyDescent="0.25">
      <c r="A373" s="238">
        <v>10916939</v>
      </c>
      <c r="B373" s="238">
        <v>2</v>
      </c>
      <c r="C373" s="238">
        <v>212</v>
      </c>
      <c r="D373" s="238">
        <v>153.994</v>
      </c>
      <c r="E373" s="238">
        <v>27</v>
      </c>
      <c r="F373" s="238" t="s">
        <v>2420</v>
      </c>
      <c r="H373" s="238" t="s">
        <v>354</v>
      </c>
      <c r="I373" s="238">
        <v>25</v>
      </c>
      <c r="K373" s="238">
        <v>13513559</v>
      </c>
      <c r="L373" s="238">
        <v>133600238</v>
      </c>
      <c r="M373" s="238">
        <v>12</v>
      </c>
      <c r="N373" s="238">
        <v>23</v>
      </c>
      <c r="O373" s="238">
        <v>2013</v>
      </c>
      <c r="P373" s="238" t="s">
        <v>361</v>
      </c>
      <c r="Q373" s="238">
        <v>19</v>
      </c>
      <c r="R373" s="238" t="s">
        <v>419</v>
      </c>
      <c r="S373" s="238">
        <v>5</v>
      </c>
      <c r="T373" s="238">
        <v>0</v>
      </c>
      <c r="U373" s="238">
        <v>1</v>
      </c>
      <c r="V373" s="238">
        <v>4</v>
      </c>
      <c r="W373" s="238">
        <v>83</v>
      </c>
      <c r="X373" s="238">
        <v>2</v>
      </c>
      <c r="Y373" s="238">
        <v>4</v>
      </c>
      <c r="Z373" s="238">
        <v>2</v>
      </c>
      <c r="AA373" s="238">
        <v>4</v>
      </c>
      <c r="AB373" s="238">
        <v>3</v>
      </c>
      <c r="AC373" s="238">
        <v>98</v>
      </c>
      <c r="AD373" s="238" t="s">
        <v>376</v>
      </c>
      <c r="AE373" s="238" t="s">
        <v>2431</v>
      </c>
      <c r="AF373" s="238" t="s">
        <v>358</v>
      </c>
      <c r="AG373" s="238">
        <v>3</v>
      </c>
      <c r="AH373" s="238">
        <v>2</v>
      </c>
      <c r="AI373" s="238">
        <v>2</v>
      </c>
      <c r="AJ373" s="238">
        <v>1</v>
      </c>
      <c r="AK373" s="238">
        <v>21</v>
      </c>
      <c r="AL373" s="238">
        <v>26</v>
      </c>
      <c r="AM373" s="238" t="s">
        <v>363</v>
      </c>
      <c r="AN373" s="238">
        <v>5</v>
      </c>
      <c r="AO373" s="238">
        <v>3</v>
      </c>
      <c r="AP373" s="238">
        <v>72</v>
      </c>
      <c r="AS373" s="238">
        <v>1</v>
      </c>
      <c r="AT373" s="238">
        <v>98</v>
      </c>
      <c r="AU373" s="238">
        <v>70</v>
      </c>
      <c r="AV373" s="238">
        <v>11</v>
      </c>
      <c r="AW373" s="238">
        <v>21</v>
      </c>
      <c r="CT373" s="238">
        <v>459163</v>
      </c>
      <c r="CU373" s="238">
        <v>4966147</v>
      </c>
      <c r="CV373" s="238">
        <v>44.847567499999997</v>
      </c>
      <c r="CW373" s="238">
        <v>-93.516762099999994</v>
      </c>
      <c r="CX373" s="238" t="s">
        <v>359</v>
      </c>
      <c r="CY373" s="238" t="s">
        <v>2432</v>
      </c>
    </row>
    <row r="374" spans="1:103" x14ac:dyDescent="0.25">
      <c r="A374" s="238">
        <v>10800440</v>
      </c>
      <c r="B374" s="238">
        <v>2</v>
      </c>
      <c r="C374" s="238">
        <v>212</v>
      </c>
      <c r="D374" s="238">
        <v>154.00899999999999</v>
      </c>
      <c r="E374" s="238">
        <v>27</v>
      </c>
      <c r="F374" s="238" t="s">
        <v>2420</v>
      </c>
      <c r="H374" s="238" t="s">
        <v>354</v>
      </c>
      <c r="I374" s="238">
        <v>25</v>
      </c>
      <c r="K374" s="238">
        <v>12507043</v>
      </c>
      <c r="L374" s="238">
        <v>122050264</v>
      </c>
      <c r="M374" s="238">
        <v>7</v>
      </c>
      <c r="N374" s="238">
        <v>22</v>
      </c>
      <c r="O374" s="238">
        <v>2012</v>
      </c>
      <c r="P374" s="238" t="s">
        <v>366</v>
      </c>
      <c r="Q374" s="238">
        <v>20</v>
      </c>
      <c r="R374" s="238" t="s">
        <v>369</v>
      </c>
      <c r="S374" s="238">
        <v>5</v>
      </c>
      <c r="T374" s="238">
        <v>0</v>
      </c>
      <c r="U374" s="238">
        <v>2</v>
      </c>
      <c r="V374" s="238">
        <v>10</v>
      </c>
      <c r="W374" s="238">
        <v>10</v>
      </c>
      <c r="X374" s="238">
        <v>2</v>
      </c>
      <c r="Y374" s="238">
        <v>3</v>
      </c>
      <c r="Z374" s="238">
        <v>1</v>
      </c>
      <c r="AB374" s="238">
        <v>1</v>
      </c>
      <c r="AC374" s="238">
        <v>98</v>
      </c>
      <c r="AD374" s="238">
        <v>212</v>
      </c>
      <c r="AE374" s="238" t="s">
        <v>2433</v>
      </c>
      <c r="AF374" s="238" t="s">
        <v>358</v>
      </c>
      <c r="AG374" s="238">
        <v>5</v>
      </c>
      <c r="AH374" s="238">
        <v>2</v>
      </c>
      <c r="AI374" s="238">
        <v>4</v>
      </c>
      <c r="AJ374" s="238">
        <v>3</v>
      </c>
      <c r="AK374" s="238">
        <v>21</v>
      </c>
      <c r="AL374" s="238">
        <v>63</v>
      </c>
      <c r="AM374" s="238" t="s">
        <v>354</v>
      </c>
      <c r="AN374" s="238">
        <v>9</v>
      </c>
      <c r="AO374" s="238">
        <v>8</v>
      </c>
      <c r="AP374" s="238">
        <v>21</v>
      </c>
      <c r="AS374" s="238">
        <v>1</v>
      </c>
      <c r="AT374" s="238">
        <v>98</v>
      </c>
      <c r="AU374" s="238">
        <v>65</v>
      </c>
      <c r="AV374" s="238">
        <v>10</v>
      </c>
      <c r="AW374" s="238">
        <v>21</v>
      </c>
      <c r="AX374" s="238">
        <v>2</v>
      </c>
      <c r="AY374" s="238">
        <v>2</v>
      </c>
      <c r="AZ374" s="238">
        <v>3</v>
      </c>
      <c r="BA374" s="238">
        <v>21</v>
      </c>
      <c r="BB374" s="238">
        <v>56</v>
      </c>
      <c r="BC374" s="238" t="s">
        <v>363</v>
      </c>
      <c r="BD374" s="238">
        <v>5</v>
      </c>
      <c r="BE374" s="238">
        <v>1</v>
      </c>
      <c r="BI374" s="238">
        <v>1</v>
      </c>
      <c r="BJ374" s="238">
        <v>98</v>
      </c>
      <c r="BK374" s="238">
        <v>65</v>
      </c>
      <c r="BL374" s="238">
        <v>10</v>
      </c>
      <c r="BM374" s="238">
        <v>21</v>
      </c>
      <c r="CT374" s="238">
        <v>459188</v>
      </c>
      <c r="CU374" s="238">
        <v>4966152</v>
      </c>
      <c r="CV374" s="238">
        <v>44.847608600000001</v>
      </c>
      <c r="CW374" s="238">
        <v>-93.516457399999993</v>
      </c>
      <c r="CX374" s="238" t="s">
        <v>359</v>
      </c>
      <c r="CY374" s="238" t="s">
        <v>2434</v>
      </c>
    </row>
    <row r="375" spans="1:103" x14ac:dyDescent="0.25">
      <c r="A375" s="238">
        <v>455932</v>
      </c>
      <c r="B375" s="238">
        <v>2</v>
      </c>
      <c r="C375" s="238">
        <v>212</v>
      </c>
      <c r="D375" s="238">
        <v>154.01300000000001</v>
      </c>
      <c r="E375" s="238">
        <v>27</v>
      </c>
      <c r="F375" s="238" t="s">
        <v>2420</v>
      </c>
      <c r="H375" s="238" t="s">
        <v>354</v>
      </c>
      <c r="I375" s="238">
        <v>25</v>
      </c>
      <c r="K375" s="238">
        <v>17505818</v>
      </c>
      <c r="M375" s="238">
        <v>5</v>
      </c>
      <c r="N375" s="238">
        <v>31</v>
      </c>
      <c r="O375" s="238">
        <v>2017</v>
      </c>
      <c r="P375" s="238" t="s">
        <v>355</v>
      </c>
      <c r="Q375" s="238">
        <v>7</v>
      </c>
      <c r="R375" s="238" t="s">
        <v>369</v>
      </c>
      <c r="S375" s="238">
        <v>5</v>
      </c>
      <c r="T375" s="238">
        <v>0</v>
      </c>
      <c r="U375" s="238">
        <v>4</v>
      </c>
      <c r="V375" s="238">
        <v>12</v>
      </c>
      <c r="W375" s="238">
        <v>10</v>
      </c>
      <c r="X375" s="238">
        <v>2</v>
      </c>
      <c r="Y375" s="238">
        <v>1</v>
      </c>
      <c r="Z375" s="238">
        <v>1</v>
      </c>
      <c r="AB375" s="238">
        <v>1</v>
      </c>
      <c r="AC375" s="238">
        <v>98</v>
      </c>
      <c r="AD375" s="238" t="s">
        <v>357</v>
      </c>
      <c r="AF375" s="238" t="s">
        <v>405</v>
      </c>
      <c r="AG375" s="238">
        <v>7</v>
      </c>
      <c r="AH375" s="238">
        <v>2</v>
      </c>
      <c r="AI375" s="238">
        <v>4</v>
      </c>
      <c r="AJ375" s="238">
        <v>3</v>
      </c>
      <c r="AK375" s="238">
        <v>26</v>
      </c>
      <c r="AL375" s="238">
        <v>32</v>
      </c>
      <c r="AM375" s="238" t="s">
        <v>363</v>
      </c>
      <c r="AN375" s="238">
        <v>5</v>
      </c>
      <c r="AO375" s="238">
        <v>1</v>
      </c>
      <c r="AS375" s="238">
        <v>15</v>
      </c>
      <c r="AT375" s="238">
        <v>9</v>
      </c>
      <c r="AU375" s="238">
        <v>65</v>
      </c>
      <c r="AV375" s="238">
        <v>11</v>
      </c>
      <c r="AW375" s="238">
        <v>21</v>
      </c>
      <c r="AX375" s="238">
        <v>2</v>
      </c>
      <c r="AY375" s="238">
        <v>2</v>
      </c>
      <c r="AZ375" s="238">
        <v>3</v>
      </c>
      <c r="BA375" s="238">
        <v>26</v>
      </c>
      <c r="BB375" s="238">
        <v>38</v>
      </c>
      <c r="BC375" s="238" t="s">
        <v>363</v>
      </c>
      <c r="BD375" s="238">
        <v>5</v>
      </c>
      <c r="BE375" s="238">
        <v>1</v>
      </c>
      <c r="BI375" s="238">
        <v>15</v>
      </c>
      <c r="BJ375" s="238">
        <v>9</v>
      </c>
      <c r="BK375" s="238">
        <v>65</v>
      </c>
      <c r="BL375" s="238">
        <v>11</v>
      </c>
      <c r="BM375" s="238">
        <v>21</v>
      </c>
      <c r="BN375" s="238">
        <v>2</v>
      </c>
      <c r="BO375" s="238">
        <v>4</v>
      </c>
      <c r="BP375" s="238">
        <v>3</v>
      </c>
      <c r="BQ375" s="238">
        <v>26</v>
      </c>
      <c r="BR375" s="238">
        <v>52</v>
      </c>
      <c r="BS375" s="238" t="s">
        <v>363</v>
      </c>
      <c r="BT375" s="238">
        <v>5</v>
      </c>
      <c r="BU375" s="238">
        <v>1</v>
      </c>
      <c r="BY375" s="238">
        <v>15</v>
      </c>
      <c r="BZ375" s="238">
        <v>9</v>
      </c>
      <c r="CA375" s="238">
        <v>65</v>
      </c>
      <c r="CB375" s="238">
        <v>11</v>
      </c>
      <c r="CC375" s="238">
        <v>21</v>
      </c>
      <c r="CD375" s="238">
        <v>2</v>
      </c>
      <c r="CE375" s="238">
        <v>4</v>
      </c>
      <c r="CF375" s="238">
        <v>3</v>
      </c>
      <c r="CG375" s="238">
        <v>21</v>
      </c>
      <c r="CH375" s="238">
        <v>49</v>
      </c>
      <c r="CI375" s="238" t="s">
        <v>354</v>
      </c>
      <c r="CJ375" s="238">
        <v>5</v>
      </c>
      <c r="CK375" s="238">
        <v>74</v>
      </c>
      <c r="CL375" s="238">
        <v>2</v>
      </c>
      <c r="CO375" s="238">
        <v>15</v>
      </c>
      <c r="CP375" s="238">
        <v>9</v>
      </c>
      <c r="CQ375" s="238">
        <v>65</v>
      </c>
      <c r="CR375" s="238">
        <v>11</v>
      </c>
      <c r="CS375" s="238">
        <v>21</v>
      </c>
      <c r="CT375" s="238">
        <v>459160.96012192097</v>
      </c>
      <c r="CU375" s="238">
        <v>4966180.6028278703</v>
      </c>
      <c r="CV375" s="238">
        <v>44.847868210000001</v>
      </c>
      <c r="CW375" s="238">
        <v>-93.516795540000004</v>
      </c>
      <c r="CX375" s="238" t="s">
        <v>359</v>
      </c>
      <c r="CY375" s="238" t="s">
        <v>2435</v>
      </c>
    </row>
    <row r="376" spans="1:103" x14ac:dyDescent="0.25">
      <c r="A376" s="238">
        <v>589435</v>
      </c>
      <c r="B376" s="238">
        <v>2</v>
      </c>
      <c r="C376" s="238">
        <v>212</v>
      </c>
      <c r="D376" s="238">
        <v>154.02199999999999</v>
      </c>
      <c r="E376" s="238">
        <v>27</v>
      </c>
      <c r="F376" s="238" t="s">
        <v>2420</v>
      </c>
      <c r="H376" s="238" t="s">
        <v>354</v>
      </c>
      <c r="I376" s="238">
        <v>25</v>
      </c>
      <c r="K376" s="238">
        <v>18010318</v>
      </c>
      <c r="M376" s="238">
        <v>4</v>
      </c>
      <c r="N376" s="238">
        <v>8</v>
      </c>
      <c r="O376" s="238">
        <v>2018</v>
      </c>
      <c r="P376" s="238" t="s">
        <v>366</v>
      </c>
      <c r="Q376" s="238">
        <v>19</v>
      </c>
      <c r="R376" s="238" t="s">
        <v>356</v>
      </c>
      <c r="S376" s="238">
        <v>5</v>
      </c>
      <c r="T376" s="238">
        <v>0</v>
      </c>
      <c r="U376" s="238">
        <v>1</v>
      </c>
      <c r="W376" s="238">
        <v>43</v>
      </c>
      <c r="X376" s="238">
        <v>2</v>
      </c>
      <c r="Y376" s="238">
        <v>6</v>
      </c>
      <c r="Z376" s="238">
        <v>4</v>
      </c>
      <c r="AB376" s="238">
        <v>3</v>
      </c>
      <c r="AC376" s="238">
        <v>98</v>
      </c>
      <c r="AD376" s="238" t="s">
        <v>357</v>
      </c>
      <c r="AF376" s="238" t="s">
        <v>405</v>
      </c>
      <c r="AG376" s="238">
        <v>3</v>
      </c>
      <c r="AH376" s="238">
        <v>2</v>
      </c>
      <c r="AI376" s="238">
        <v>3</v>
      </c>
      <c r="AJ376" s="238">
        <v>4</v>
      </c>
      <c r="AK376" s="238">
        <v>21</v>
      </c>
      <c r="AL376" s="238">
        <v>22</v>
      </c>
      <c r="AM376" s="238" t="s">
        <v>363</v>
      </c>
      <c r="AN376" s="238">
        <v>5</v>
      </c>
      <c r="AO376" s="238">
        <v>1</v>
      </c>
      <c r="AS376" s="238">
        <v>15</v>
      </c>
      <c r="AT376" s="238">
        <v>9</v>
      </c>
      <c r="AU376" s="238">
        <v>65</v>
      </c>
      <c r="AV376" s="238">
        <v>11</v>
      </c>
      <c r="AW376" s="238">
        <v>21</v>
      </c>
      <c r="CT376" s="238">
        <v>459195.80198016699</v>
      </c>
      <c r="CU376" s="238">
        <v>4966183.7108527003</v>
      </c>
      <c r="CV376" s="238">
        <v>44.847898180000001</v>
      </c>
      <c r="CW376" s="238">
        <v>-93.516354910000004</v>
      </c>
      <c r="CX376" s="238" t="s">
        <v>359</v>
      </c>
      <c r="CY376" s="238" t="s">
        <v>2436</v>
      </c>
    </row>
    <row r="377" spans="1:103" x14ac:dyDescent="0.25">
      <c r="A377" s="238">
        <v>567382</v>
      </c>
      <c r="B377" s="238">
        <v>2</v>
      </c>
      <c r="C377" s="238">
        <v>212</v>
      </c>
      <c r="D377" s="238">
        <v>154.04300000000001</v>
      </c>
      <c r="E377" s="238">
        <v>27</v>
      </c>
      <c r="F377" s="238" t="s">
        <v>2420</v>
      </c>
      <c r="H377" s="238" t="s">
        <v>354</v>
      </c>
      <c r="I377" s="238">
        <v>25</v>
      </c>
      <c r="K377" s="238">
        <v>18007689</v>
      </c>
      <c r="M377" s="238">
        <v>2</v>
      </c>
      <c r="N377" s="238">
        <v>20</v>
      </c>
      <c r="O377" s="238">
        <v>2018</v>
      </c>
      <c r="P377" s="238" t="s">
        <v>368</v>
      </c>
      <c r="Q377" s="238">
        <v>7</v>
      </c>
      <c r="S377" s="238">
        <v>5</v>
      </c>
      <c r="T377" s="238">
        <v>0</v>
      </c>
      <c r="U377" s="238">
        <v>1</v>
      </c>
      <c r="W377" s="238">
        <v>61</v>
      </c>
      <c r="X377" s="238">
        <v>2</v>
      </c>
      <c r="Y377" s="238">
        <v>2</v>
      </c>
      <c r="Z377" s="238">
        <v>2</v>
      </c>
      <c r="AB377" s="238">
        <v>5</v>
      </c>
      <c r="AC377" s="238">
        <v>98</v>
      </c>
      <c r="AD377" s="238" t="s">
        <v>357</v>
      </c>
      <c r="AF377" s="238" t="s">
        <v>405</v>
      </c>
      <c r="AG377" s="238">
        <v>3</v>
      </c>
      <c r="AH377" s="238">
        <v>2</v>
      </c>
      <c r="AI377" s="238">
        <v>2</v>
      </c>
      <c r="AJ377" s="238">
        <v>4</v>
      </c>
      <c r="AK377" s="238">
        <v>21</v>
      </c>
      <c r="AL377" s="238">
        <v>45</v>
      </c>
      <c r="AM377" s="238" t="s">
        <v>363</v>
      </c>
      <c r="AN377" s="238">
        <v>5</v>
      </c>
      <c r="AO377" s="238">
        <v>1</v>
      </c>
      <c r="AS377" s="238">
        <v>15</v>
      </c>
      <c r="AT377" s="238">
        <v>9</v>
      </c>
      <c r="AU377" s="238">
        <v>65</v>
      </c>
      <c r="AV377" s="238">
        <v>11</v>
      </c>
      <c r="AW377" s="238">
        <v>21</v>
      </c>
      <c r="CT377" s="238">
        <v>459230.18960680702</v>
      </c>
      <c r="CU377" s="238">
        <v>4966182.0531064803</v>
      </c>
      <c r="CV377" s="238">
        <v>44.847885220000002</v>
      </c>
      <c r="CW377" s="238">
        <v>-93.515919629999999</v>
      </c>
      <c r="CX377" s="238" t="s">
        <v>359</v>
      </c>
      <c r="CY377" s="238" t="s">
        <v>2437</v>
      </c>
    </row>
    <row r="378" spans="1:103" x14ac:dyDescent="0.25">
      <c r="A378" s="238">
        <v>338826</v>
      </c>
      <c r="B378" s="238">
        <v>2</v>
      </c>
      <c r="C378" s="238">
        <v>212</v>
      </c>
      <c r="D378" s="238">
        <v>154.04499999999999</v>
      </c>
      <c r="E378" s="238">
        <v>27</v>
      </c>
      <c r="F378" s="238" t="s">
        <v>2420</v>
      </c>
      <c r="H378" s="238" t="s">
        <v>354</v>
      </c>
      <c r="I378" s="238">
        <v>25</v>
      </c>
      <c r="K378" s="238">
        <v>16503288</v>
      </c>
      <c r="M378" s="238">
        <v>3</v>
      </c>
      <c r="N378" s="238">
        <v>29</v>
      </c>
      <c r="O378" s="238">
        <v>2016</v>
      </c>
      <c r="P378" s="238" t="s">
        <v>368</v>
      </c>
      <c r="Q378" s="238">
        <v>5</v>
      </c>
      <c r="R378" s="238" t="s">
        <v>356</v>
      </c>
      <c r="S378" s="238">
        <v>5</v>
      </c>
      <c r="T378" s="238">
        <v>0</v>
      </c>
      <c r="U378" s="238">
        <v>1</v>
      </c>
      <c r="W378" s="238">
        <v>55</v>
      </c>
      <c r="X378" s="238">
        <v>2</v>
      </c>
      <c r="Y378" s="238">
        <v>4</v>
      </c>
      <c r="Z378" s="238">
        <v>1</v>
      </c>
      <c r="AB378" s="238">
        <v>1</v>
      </c>
      <c r="AC378" s="238">
        <v>98</v>
      </c>
      <c r="AD378" s="238" t="s">
        <v>357</v>
      </c>
      <c r="AF378" s="238" t="s">
        <v>405</v>
      </c>
      <c r="AG378" s="238">
        <v>3</v>
      </c>
      <c r="AH378" s="238">
        <v>2</v>
      </c>
      <c r="AI378" s="238">
        <v>2</v>
      </c>
      <c r="AJ378" s="238">
        <v>4</v>
      </c>
      <c r="AK378" s="238">
        <v>21</v>
      </c>
      <c r="AL378" s="238">
        <v>23</v>
      </c>
      <c r="AM378" s="238" t="s">
        <v>354</v>
      </c>
      <c r="AN378" s="238">
        <v>9</v>
      </c>
      <c r="AO378" s="238">
        <v>62</v>
      </c>
      <c r="AP378" s="238">
        <v>70</v>
      </c>
      <c r="AS378" s="238">
        <v>15</v>
      </c>
      <c r="AT378" s="238">
        <v>9</v>
      </c>
      <c r="AU378" s="238">
        <v>60</v>
      </c>
      <c r="AV378" s="238">
        <v>11</v>
      </c>
      <c r="AW378" s="238">
        <v>21</v>
      </c>
      <c r="CT378" s="238">
        <v>459211.76022352098</v>
      </c>
      <c r="CU378" s="238">
        <v>4966189.0695114704</v>
      </c>
      <c r="CV378" s="238">
        <v>44.847947329999997</v>
      </c>
      <c r="CW378" s="238">
        <v>-93.516153399999993</v>
      </c>
      <c r="CX378" s="238" t="s">
        <v>359</v>
      </c>
      <c r="CY378" s="238" t="s">
        <v>2438</v>
      </c>
    </row>
    <row r="379" spans="1:103" x14ac:dyDescent="0.25">
      <c r="A379" s="238">
        <v>531675</v>
      </c>
      <c r="B379" s="238">
        <v>2</v>
      </c>
      <c r="C379" s="238">
        <v>212</v>
      </c>
      <c r="D379" s="238">
        <v>154.047</v>
      </c>
      <c r="E379" s="238">
        <v>27</v>
      </c>
      <c r="F379" s="238" t="s">
        <v>2420</v>
      </c>
      <c r="H379" s="238" t="s">
        <v>354</v>
      </c>
      <c r="I379" s="238">
        <v>25</v>
      </c>
      <c r="K379" s="238">
        <v>17515064</v>
      </c>
      <c r="M379" s="238">
        <v>12</v>
      </c>
      <c r="N379" s="238">
        <v>29</v>
      </c>
      <c r="O379" s="238">
        <v>2017</v>
      </c>
      <c r="P379" s="238" t="s">
        <v>362</v>
      </c>
      <c r="Q379" s="238">
        <v>8</v>
      </c>
      <c r="R379" s="238" t="s">
        <v>369</v>
      </c>
      <c r="S379" s="238">
        <v>5</v>
      </c>
      <c r="T379" s="238">
        <v>0</v>
      </c>
      <c r="U379" s="238">
        <v>1</v>
      </c>
      <c r="W379" s="238">
        <v>70</v>
      </c>
      <c r="X379" s="238">
        <v>2</v>
      </c>
      <c r="Y379" s="238">
        <v>1</v>
      </c>
      <c r="Z379" s="238">
        <v>2</v>
      </c>
      <c r="AB379" s="238">
        <v>2</v>
      </c>
      <c r="AC379" s="238">
        <v>98</v>
      </c>
      <c r="AD379" s="238" t="s">
        <v>357</v>
      </c>
      <c r="AF379" s="238" t="s">
        <v>358</v>
      </c>
      <c r="AG379" s="238">
        <v>3</v>
      </c>
      <c r="AH379" s="238">
        <v>2</v>
      </c>
      <c r="AI379" s="238">
        <v>2</v>
      </c>
      <c r="AJ379" s="238">
        <v>3</v>
      </c>
      <c r="AK379" s="238">
        <v>21</v>
      </c>
      <c r="AL379" s="238">
        <v>32</v>
      </c>
      <c r="AM379" s="238" t="s">
        <v>354</v>
      </c>
      <c r="AN379" s="238">
        <v>5</v>
      </c>
      <c r="AO379" s="238">
        <v>90</v>
      </c>
      <c r="AS379" s="238">
        <v>90</v>
      </c>
      <c r="AT379" s="238">
        <v>9</v>
      </c>
      <c r="AU379" s="238">
        <v>60</v>
      </c>
      <c r="AV379" s="238">
        <v>12</v>
      </c>
      <c r="AW379" s="238">
        <v>21</v>
      </c>
      <c r="CT379" s="238">
        <v>459245.62695792102</v>
      </c>
      <c r="CU379" s="238">
        <v>4966163.6694606701</v>
      </c>
      <c r="CV379" s="238">
        <v>44.847720619999997</v>
      </c>
      <c r="CW379" s="238">
        <v>-93.51572281</v>
      </c>
      <c r="CX379" s="238" t="s">
        <v>359</v>
      </c>
      <c r="CY379" s="238" t="s">
        <v>2439</v>
      </c>
    </row>
    <row r="380" spans="1:103" x14ac:dyDescent="0.25">
      <c r="A380" s="238">
        <v>567358</v>
      </c>
      <c r="B380" s="238">
        <v>2</v>
      </c>
      <c r="C380" s="238">
        <v>212</v>
      </c>
      <c r="D380" s="238">
        <v>154.07</v>
      </c>
      <c r="E380" s="238">
        <v>27</v>
      </c>
      <c r="F380" s="238" t="s">
        <v>2420</v>
      </c>
      <c r="H380" s="238" t="s">
        <v>354</v>
      </c>
      <c r="I380" s="238">
        <v>25</v>
      </c>
      <c r="K380" s="238">
        <v>18005188</v>
      </c>
      <c r="M380" s="238">
        <v>2</v>
      </c>
      <c r="N380" s="238">
        <v>20</v>
      </c>
      <c r="O380" s="238">
        <v>2018</v>
      </c>
      <c r="P380" s="238" t="s">
        <v>368</v>
      </c>
      <c r="Q380" s="238">
        <v>6</v>
      </c>
      <c r="R380" s="238" t="s">
        <v>356</v>
      </c>
      <c r="S380" s="238">
        <v>5</v>
      </c>
      <c r="T380" s="238">
        <v>0</v>
      </c>
      <c r="U380" s="238">
        <v>2</v>
      </c>
      <c r="V380" s="238">
        <v>12</v>
      </c>
      <c r="W380" s="238">
        <v>10</v>
      </c>
      <c r="X380" s="238">
        <v>2</v>
      </c>
      <c r="Y380" s="238">
        <v>4</v>
      </c>
      <c r="Z380" s="238">
        <v>4</v>
      </c>
      <c r="AB380" s="238">
        <v>2</v>
      </c>
      <c r="AC380" s="238">
        <v>98</v>
      </c>
      <c r="AD380" s="238" t="s">
        <v>357</v>
      </c>
      <c r="AF380" s="238" t="s">
        <v>405</v>
      </c>
      <c r="AG380" s="238">
        <v>7</v>
      </c>
      <c r="AH380" s="238">
        <v>2</v>
      </c>
      <c r="AI380" s="238">
        <v>2</v>
      </c>
      <c r="AJ380" s="238">
        <v>4</v>
      </c>
      <c r="AK380" s="238">
        <v>27</v>
      </c>
      <c r="AL380" s="238">
        <v>26</v>
      </c>
      <c r="AM380" s="238" t="s">
        <v>354</v>
      </c>
      <c r="AN380" s="238">
        <v>5</v>
      </c>
      <c r="AO380" s="238">
        <v>1</v>
      </c>
      <c r="AS380" s="238">
        <v>15</v>
      </c>
      <c r="AT380" s="238">
        <v>9</v>
      </c>
      <c r="AU380" s="238">
        <v>55</v>
      </c>
      <c r="AV380" s="238">
        <v>11</v>
      </c>
      <c r="AW380" s="238">
        <v>21</v>
      </c>
      <c r="AX380" s="238">
        <v>2</v>
      </c>
      <c r="AY380" s="238">
        <v>6</v>
      </c>
      <c r="AZ380" s="238">
        <v>4</v>
      </c>
      <c r="BA380" s="238">
        <v>27</v>
      </c>
      <c r="BB380" s="238">
        <v>51</v>
      </c>
      <c r="BC380" s="238" t="s">
        <v>354</v>
      </c>
      <c r="BD380" s="238">
        <v>5</v>
      </c>
      <c r="BE380" s="238">
        <v>70</v>
      </c>
      <c r="BI380" s="238">
        <v>15</v>
      </c>
      <c r="BJ380" s="238">
        <v>9</v>
      </c>
      <c r="BK380" s="238">
        <v>55</v>
      </c>
      <c r="BL380" s="238">
        <v>11</v>
      </c>
      <c r="BM380" s="238">
        <v>21</v>
      </c>
      <c r="CT380" s="238">
        <v>459271.46468935697</v>
      </c>
      <c r="CU380" s="238">
        <v>4966193.1550511699</v>
      </c>
      <c r="CV380" s="238">
        <v>44.847987519999997</v>
      </c>
      <c r="CW380" s="238">
        <v>-93.515398230000002</v>
      </c>
      <c r="CX380" s="238" t="s">
        <v>359</v>
      </c>
      <c r="CY380" s="238" t="s">
        <v>2440</v>
      </c>
    </row>
    <row r="381" spans="1:103" x14ac:dyDescent="0.25">
      <c r="A381" s="238">
        <v>10859756</v>
      </c>
      <c r="B381" s="238">
        <v>2</v>
      </c>
      <c r="C381" s="238">
        <v>212</v>
      </c>
      <c r="D381" s="238">
        <v>154.07599999999999</v>
      </c>
      <c r="E381" s="238">
        <v>27</v>
      </c>
      <c r="F381" s="238" t="s">
        <v>2420</v>
      </c>
      <c r="H381" s="238" t="s">
        <v>354</v>
      </c>
      <c r="I381" s="238">
        <v>25</v>
      </c>
      <c r="K381" s="238">
        <v>13006378</v>
      </c>
      <c r="L381" s="238">
        <v>130410044</v>
      </c>
      <c r="M381" s="238">
        <v>2</v>
      </c>
      <c r="N381" s="238">
        <v>10</v>
      </c>
      <c r="O381" s="238">
        <v>2013</v>
      </c>
      <c r="P381" s="238" t="s">
        <v>366</v>
      </c>
      <c r="Q381" s="238">
        <v>9</v>
      </c>
      <c r="R381" s="238" t="s">
        <v>356</v>
      </c>
      <c r="S381" s="238">
        <v>5</v>
      </c>
      <c r="T381" s="238">
        <v>0</v>
      </c>
      <c r="U381" s="238">
        <v>2</v>
      </c>
      <c r="V381" s="238">
        <v>10</v>
      </c>
      <c r="W381" s="238">
        <v>10</v>
      </c>
      <c r="X381" s="238">
        <v>2</v>
      </c>
      <c r="Y381" s="238">
        <v>1</v>
      </c>
      <c r="Z381" s="238">
        <v>4</v>
      </c>
      <c r="AB381" s="238">
        <v>3</v>
      </c>
      <c r="AC381" s="238">
        <v>98</v>
      </c>
      <c r="AD381" s="238" t="s">
        <v>371</v>
      </c>
      <c r="AE381" s="238" t="s">
        <v>2386</v>
      </c>
      <c r="AF381" s="238" t="s">
        <v>358</v>
      </c>
      <c r="AG381" s="238">
        <v>5</v>
      </c>
      <c r="AH381" s="238">
        <v>2</v>
      </c>
      <c r="AI381" s="238">
        <v>2</v>
      </c>
      <c r="AJ381" s="238">
        <v>4</v>
      </c>
      <c r="AK381" s="238">
        <v>21</v>
      </c>
      <c r="AL381" s="238">
        <v>27</v>
      </c>
      <c r="AM381" s="238" t="s">
        <v>363</v>
      </c>
      <c r="AN381" s="238">
        <v>5</v>
      </c>
      <c r="AO381" s="238">
        <v>1</v>
      </c>
      <c r="AS381" s="238">
        <v>1</v>
      </c>
      <c r="AT381" s="238">
        <v>98</v>
      </c>
      <c r="AU381" s="238">
        <v>60</v>
      </c>
      <c r="AV381" s="238">
        <v>11</v>
      </c>
      <c r="AW381" s="238">
        <v>21</v>
      </c>
      <c r="AX381" s="238">
        <v>2</v>
      </c>
      <c r="AY381" s="238">
        <v>2</v>
      </c>
      <c r="AZ381" s="238">
        <v>4</v>
      </c>
      <c r="BA381" s="238">
        <v>21</v>
      </c>
      <c r="BB381" s="238">
        <v>33</v>
      </c>
      <c r="BC381" s="238" t="s">
        <v>354</v>
      </c>
      <c r="BD381" s="238">
        <v>5</v>
      </c>
      <c r="BE381" s="238">
        <v>3</v>
      </c>
      <c r="BI381" s="238">
        <v>1</v>
      </c>
      <c r="BJ381" s="238">
        <v>98</v>
      </c>
      <c r="BK381" s="238">
        <v>60</v>
      </c>
      <c r="BL381" s="238">
        <v>11</v>
      </c>
      <c r="BM381" s="238">
        <v>21</v>
      </c>
      <c r="CT381" s="238">
        <v>459293</v>
      </c>
      <c r="CU381" s="238">
        <v>4966171</v>
      </c>
      <c r="CV381" s="238">
        <v>44.8477891</v>
      </c>
      <c r="CW381" s="238">
        <v>-93.515119600000006</v>
      </c>
      <c r="CX381" s="238" t="s">
        <v>359</v>
      </c>
      <c r="CY381" s="238" t="s">
        <v>2441</v>
      </c>
    </row>
    <row r="382" spans="1:103" x14ac:dyDescent="0.25">
      <c r="A382" s="238">
        <v>523397</v>
      </c>
      <c r="B382" s="238">
        <v>2</v>
      </c>
      <c r="C382" s="238">
        <v>212</v>
      </c>
      <c r="D382" s="238">
        <v>154.102</v>
      </c>
      <c r="E382" s="238">
        <v>27</v>
      </c>
      <c r="F382" s="238" t="s">
        <v>2420</v>
      </c>
      <c r="H382" s="238" t="s">
        <v>354</v>
      </c>
      <c r="I382" s="238">
        <v>25</v>
      </c>
      <c r="K382" s="238">
        <v>17039761</v>
      </c>
      <c r="M382" s="238">
        <v>12</v>
      </c>
      <c r="N382" s="238">
        <v>8</v>
      </c>
      <c r="O382" s="238">
        <v>2017</v>
      </c>
      <c r="P382" s="238" t="s">
        <v>362</v>
      </c>
      <c r="Q382" s="238">
        <v>21</v>
      </c>
      <c r="R382" s="238" t="s">
        <v>356</v>
      </c>
      <c r="S382" s="238">
        <v>5</v>
      </c>
      <c r="T382" s="238">
        <v>0</v>
      </c>
      <c r="U382" s="238">
        <v>1</v>
      </c>
      <c r="W382" s="238">
        <v>25</v>
      </c>
      <c r="X382" s="238">
        <v>2</v>
      </c>
      <c r="Y382" s="238">
        <v>6</v>
      </c>
      <c r="Z382" s="238">
        <v>1</v>
      </c>
      <c r="AB382" s="238">
        <v>1</v>
      </c>
      <c r="AC382" s="238">
        <v>98</v>
      </c>
      <c r="AD382" s="238" t="s">
        <v>357</v>
      </c>
      <c r="AF382" s="238" t="s">
        <v>405</v>
      </c>
      <c r="AG382" s="238">
        <v>4</v>
      </c>
      <c r="AH382" s="238">
        <v>2</v>
      </c>
      <c r="AI382" s="238">
        <v>4</v>
      </c>
      <c r="AJ382" s="238">
        <v>4</v>
      </c>
      <c r="AK382" s="238">
        <v>21</v>
      </c>
      <c r="AL382" s="238">
        <v>50</v>
      </c>
      <c r="AM382" s="238" t="s">
        <v>354</v>
      </c>
      <c r="AN382" s="238">
        <v>5</v>
      </c>
      <c r="AO382" s="238">
        <v>1</v>
      </c>
      <c r="AS382" s="238">
        <v>14</v>
      </c>
      <c r="AT382" s="238">
        <v>9</v>
      </c>
      <c r="AU382" s="238">
        <v>65</v>
      </c>
      <c r="AV382" s="238">
        <v>11</v>
      </c>
      <c r="AW382" s="238">
        <v>21</v>
      </c>
      <c r="CT382" s="238">
        <v>459303.94675822399</v>
      </c>
      <c r="CU382" s="238">
        <v>4966201.9965625396</v>
      </c>
      <c r="CV382" s="238">
        <v>44.848068959999999</v>
      </c>
      <c r="CW382" s="238">
        <v>-93.514987910000002</v>
      </c>
      <c r="CX382" s="238" t="s">
        <v>359</v>
      </c>
      <c r="CY382" s="238" t="s">
        <v>2442</v>
      </c>
    </row>
    <row r="383" spans="1:103" x14ac:dyDescent="0.25">
      <c r="A383" s="238">
        <v>840639</v>
      </c>
      <c r="B383" s="238">
        <v>2</v>
      </c>
      <c r="C383" s="238">
        <v>212</v>
      </c>
      <c r="D383" s="238">
        <v>154.114</v>
      </c>
      <c r="E383" s="238">
        <v>27</v>
      </c>
      <c r="F383" s="238" t="s">
        <v>2420</v>
      </c>
      <c r="H383" s="238" t="s">
        <v>354</v>
      </c>
      <c r="I383" s="238">
        <v>25</v>
      </c>
      <c r="K383" s="238">
        <v>20507712</v>
      </c>
      <c r="L383" s="238">
        <v>202570094</v>
      </c>
      <c r="M383" s="238">
        <v>9</v>
      </c>
      <c r="N383" s="238">
        <v>13</v>
      </c>
      <c r="O383" s="238">
        <v>2020</v>
      </c>
      <c r="P383" s="238" t="s">
        <v>366</v>
      </c>
      <c r="Q383" s="238">
        <v>1</v>
      </c>
      <c r="R383" s="238" t="s">
        <v>356</v>
      </c>
      <c r="S383" s="238">
        <v>3</v>
      </c>
      <c r="T383" s="238">
        <v>0</v>
      </c>
      <c r="U383" s="238">
        <v>1</v>
      </c>
      <c r="W383" s="238">
        <v>16</v>
      </c>
      <c r="X383" s="238">
        <v>2</v>
      </c>
      <c r="Y383" s="238">
        <v>4</v>
      </c>
      <c r="Z383" s="238">
        <v>1</v>
      </c>
      <c r="AB383" s="238">
        <v>1</v>
      </c>
      <c r="AC383" s="238">
        <v>98</v>
      </c>
      <c r="AD383" s="238" t="s">
        <v>2443</v>
      </c>
      <c r="AF383" s="238" t="s">
        <v>405</v>
      </c>
      <c r="AG383" s="238">
        <v>4</v>
      </c>
      <c r="AH383" s="238">
        <v>2</v>
      </c>
      <c r="AI383" s="238">
        <v>4</v>
      </c>
      <c r="AJ383" s="238">
        <v>4</v>
      </c>
      <c r="AK383" s="238">
        <v>21</v>
      </c>
      <c r="AL383" s="238">
        <v>32</v>
      </c>
      <c r="AM383" s="238" t="s">
        <v>363</v>
      </c>
      <c r="AN383" s="238">
        <v>5</v>
      </c>
      <c r="AO383" s="238">
        <v>1</v>
      </c>
      <c r="AS383" s="238">
        <v>11</v>
      </c>
      <c r="AT383" s="238">
        <v>9</v>
      </c>
      <c r="AU383" s="238">
        <v>60</v>
      </c>
      <c r="AV383" s="238">
        <v>11</v>
      </c>
      <c r="AW383" s="238">
        <v>21</v>
      </c>
      <c r="CT383" s="238">
        <v>459359.92718652199</v>
      </c>
      <c r="CU383" s="238">
        <v>4966206.0028786696</v>
      </c>
      <c r="CV383" s="238">
        <v>44.84810822</v>
      </c>
      <c r="CW383" s="238">
        <v>-93.514279860000002</v>
      </c>
      <c r="CX383" s="238" t="s">
        <v>359</v>
      </c>
      <c r="CY383" s="238" t="s">
        <v>2444</v>
      </c>
    </row>
    <row r="384" spans="1:103" x14ac:dyDescent="0.25">
      <c r="A384" s="238">
        <v>798645</v>
      </c>
      <c r="B384" s="238">
        <v>2</v>
      </c>
      <c r="C384" s="238">
        <v>212</v>
      </c>
      <c r="D384" s="238">
        <v>154.13200000000001</v>
      </c>
      <c r="E384" s="238">
        <v>27</v>
      </c>
      <c r="F384" s="238" t="s">
        <v>2420</v>
      </c>
      <c r="H384" s="238" t="s">
        <v>354</v>
      </c>
      <c r="I384" s="238">
        <v>25</v>
      </c>
      <c r="K384" s="238">
        <v>20005820</v>
      </c>
      <c r="L384" s="238">
        <v>200490024</v>
      </c>
      <c r="M384" s="238">
        <v>2</v>
      </c>
      <c r="N384" s="238">
        <v>18</v>
      </c>
      <c r="O384" s="238">
        <v>2020</v>
      </c>
      <c r="P384" s="238" t="s">
        <v>368</v>
      </c>
      <c r="Q384" s="238">
        <v>5</v>
      </c>
      <c r="R384" s="238" t="s">
        <v>356</v>
      </c>
      <c r="S384" s="238">
        <v>4</v>
      </c>
      <c r="T384" s="238">
        <v>0</v>
      </c>
      <c r="U384" s="238">
        <v>1</v>
      </c>
      <c r="W384" s="238">
        <v>55</v>
      </c>
      <c r="X384" s="238">
        <v>2</v>
      </c>
      <c r="Y384" s="238">
        <v>2</v>
      </c>
      <c r="Z384" s="238">
        <v>1</v>
      </c>
      <c r="AB384" s="238">
        <v>5</v>
      </c>
      <c r="AC384" s="238">
        <v>98</v>
      </c>
      <c r="AD384" s="238" t="s">
        <v>357</v>
      </c>
      <c r="AF384" s="238" t="s">
        <v>405</v>
      </c>
      <c r="AG384" s="238">
        <v>3</v>
      </c>
      <c r="AH384" s="238">
        <v>2</v>
      </c>
      <c r="AI384" s="238">
        <v>2</v>
      </c>
      <c r="AJ384" s="238">
        <v>4</v>
      </c>
      <c r="AK384" s="238">
        <v>21</v>
      </c>
      <c r="AL384" s="238">
        <v>49</v>
      </c>
      <c r="AM384" s="238" t="s">
        <v>354</v>
      </c>
      <c r="AN384" s="238">
        <v>5</v>
      </c>
      <c r="AO384" s="238">
        <v>1</v>
      </c>
      <c r="AS384" s="238">
        <v>15</v>
      </c>
      <c r="AT384" s="238">
        <v>9</v>
      </c>
      <c r="AU384" s="238">
        <v>65</v>
      </c>
      <c r="AV384" s="238">
        <v>11</v>
      </c>
      <c r="AW384" s="238">
        <v>21</v>
      </c>
      <c r="CT384" s="238">
        <v>459386.29408568301</v>
      </c>
      <c r="CU384" s="238">
        <v>4966218.3538380098</v>
      </c>
      <c r="CV384" s="238">
        <v>44.848220900000001</v>
      </c>
      <c r="CW384" s="238">
        <v>-93.513947200000004</v>
      </c>
      <c r="CX384" s="238" t="s">
        <v>359</v>
      </c>
      <c r="CY384" s="238" t="s">
        <v>2445</v>
      </c>
    </row>
    <row r="385" spans="1:103" x14ac:dyDescent="0.25">
      <c r="A385" s="238">
        <v>416034</v>
      </c>
      <c r="B385" s="238">
        <v>2</v>
      </c>
      <c r="C385" s="238">
        <v>212</v>
      </c>
      <c r="D385" s="238">
        <v>154.13200000000001</v>
      </c>
      <c r="E385" s="238">
        <v>27</v>
      </c>
      <c r="F385" s="238" t="s">
        <v>2420</v>
      </c>
      <c r="H385" s="238" t="s">
        <v>354</v>
      </c>
      <c r="I385" s="238">
        <v>25</v>
      </c>
      <c r="K385" s="238">
        <v>17500889</v>
      </c>
      <c r="M385" s="238">
        <v>1</v>
      </c>
      <c r="N385" s="238">
        <v>17</v>
      </c>
      <c r="O385" s="238">
        <v>2017</v>
      </c>
      <c r="P385" s="238" t="s">
        <v>368</v>
      </c>
      <c r="Q385" s="238">
        <v>8</v>
      </c>
      <c r="R385" s="238" t="s">
        <v>356</v>
      </c>
      <c r="S385" s="238">
        <v>4</v>
      </c>
      <c r="T385" s="238">
        <v>0</v>
      </c>
      <c r="U385" s="238">
        <v>1</v>
      </c>
      <c r="W385" s="238">
        <v>55</v>
      </c>
      <c r="X385" s="238">
        <v>2</v>
      </c>
      <c r="Y385" s="238">
        <v>1</v>
      </c>
      <c r="Z385" s="238">
        <v>2</v>
      </c>
      <c r="AB385" s="238">
        <v>5</v>
      </c>
      <c r="AC385" s="238">
        <v>98</v>
      </c>
      <c r="AD385" s="238" t="s">
        <v>357</v>
      </c>
      <c r="AF385" s="238" t="s">
        <v>405</v>
      </c>
      <c r="AG385" s="238">
        <v>3</v>
      </c>
      <c r="AH385" s="238">
        <v>2</v>
      </c>
      <c r="AI385" s="238">
        <v>4</v>
      </c>
      <c r="AJ385" s="238">
        <v>4</v>
      </c>
      <c r="AK385" s="238">
        <v>28</v>
      </c>
      <c r="AL385" s="238">
        <v>38</v>
      </c>
      <c r="AM385" s="238" t="s">
        <v>363</v>
      </c>
      <c r="AN385" s="238">
        <v>5</v>
      </c>
      <c r="AO385" s="238">
        <v>71</v>
      </c>
      <c r="AS385" s="238">
        <v>15</v>
      </c>
      <c r="AT385" s="238">
        <v>9</v>
      </c>
      <c r="AU385" s="238">
        <v>65</v>
      </c>
      <c r="AV385" s="238">
        <v>11</v>
      </c>
      <c r="AW385" s="238">
        <v>21</v>
      </c>
      <c r="CT385" s="238">
        <v>459351.46050292201</v>
      </c>
      <c r="CU385" s="238">
        <v>4966210.2362204697</v>
      </c>
      <c r="CV385" s="238">
        <v>44.848145840000001</v>
      </c>
      <c r="CW385" s="238">
        <v>-93.514387339999999</v>
      </c>
      <c r="CX385" s="238" t="s">
        <v>359</v>
      </c>
      <c r="CY385" s="238" t="s">
        <v>2446</v>
      </c>
    </row>
    <row r="386" spans="1:103" x14ac:dyDescent="0.25">
      <c r="A386" s="238">
        <v>416037</v>
      </c>
      <c r="B386" s="238">
        <v>2</v>
      </c>
      <c r="C386" s="238">
        <v>212</v>
      </c>
      <c r="D386" s="238">
        <v>154.13200000000001</v>
      </c>
      <c r="E386" s="238">
        <v>27</v>
      </c>
      <c r="F386" s="238" t="s">
        <v>2420</v>
      </c>
      <c r="H386" s="238" t="s">
        <v>354</v>
      </c>
      <c r="I386" s="238">
        <v>25</v>
      </c>
      <c r="K386" s="238">
        <v>17500890</v>
      </c>
      <c r="M386" s="238">
        <v>1</v>
      </c>
      <c r="N386" s="238">
        <v>17</v>
      </c>
      <c r="O386" s="238">
        <v>2017</v>
      </c>
      <c r="P386" s="238" t="s">
        <v>368</v>
      </c>
      <c r="Q386" s="238">
        <v>8</v>
      </c>
      <c r="R386" s="238" t="s">
        <v>356</v>
      </c>
      <c r="S386" s="238">
        <v>5</v>
      </c>
      <c r="T386" s="238">
        <v>0</v>
      </c>
      <c r="U386" s="238">
        <v>1</v>
      </c>
      <c r="W386" s="238">
        <v>55</v>
      </c>
      <c r="X386" s="238">
        <v>2</v>
      </c>
      <c r="Y386" s="238">
        <v>1</v>
      </c>
      <c r="Z386" s="238">
        <v>2</v>
      </c>
      <c r="AB386" s="238">
        <v>5</v>
      </c>
      <c r="AC386" s="238">
        <v>98</v>
      </c>
      <c r="AD386" s="238" t="s">
        <v>357</v>
      </c>
      <c r="AF386" s="238" t="s">
        <v>405</v>
      </c>
      <c r="AG386" s="238">
        <v>3</v>
      </c>
      <c r="AH386" s="238">
        <v>2</v>
      </c>
      <c r="AI386" s="238">
        <v>5</v>
      </c>
      <c r="AJ386" s="238">
        <v>4</v>
      </c>
      <c r="AK386" s="238">
        <v>21</v>
      </c>
      <c r="AL386" s="238">
        <v>44</v>
      </c>
      <c r="AM386" s="238" t="s">
        <v>354</v>
      </c>
      <c r="AN386" s="238">
        <v>5</v>
      </c>
      <c r="AO386" s="238">
        <v>71</v>
      </c>
      <c r="AS386" s="238">
        <v>15</v>
      </c>
      <c r="AT386" s="238">
        <v>9</v>
      </c>
      <c r="AU386" s="238">
        <v>65</v>
      </c>
      <c r="AV386" s="238">
        <v>11</v>
      </c>
      <c r="AW386" s="238">
        <v>21</v>
      </c>
      <c r="CT386" s="238">
        <v>459351.46050292201</v>
      </c>
      <c r="CU386" s="238">
        <v>4966210.2362204697</v>
      </c>
      <c r="CV386" s="238">
        <v>44.848145840000001</v>
      </c>
      <c r="CW386" s="238">
        <v>-93.514387339999999</v>
      </c>
      <c r="CX386" s="238" t="s">
        <v>359</v>
      </c>
      <c r="CY386" s="238" t="s">
        <v>2447</v>
      </c>
    </row>
    <row r="387" spans="1:103" x14ac:dyDescent="0.25">
      <c r="A387" s="238">
        <v>534614</v>
      </c>
      <c r="B387" s="238">
        <v>2</v>
      </c>
      <c r="C387" s="238">
        <v>212</v>
      </c>
      <c r="D387" s="238">
        <v>154.14699999999999</v>
      </c>
      <c r="E387" s="238">
        <v>27</v>
      </c>
      <c r="F387" s="238" t="s">
        <v>2420</v>
      </c>
      <c r="H387" s="238" t="s">
        <v>354</v>
      </c>
      <c r="I387" s="238">
        <v>25</v>
      </c>
      <c r="K387" s="238">
        <v>18500575</v>
      </c>
      <c r="M387" s="238">
        <v>1</v>
      </c>
      <c r="N387" s="238">
        <v>11</v>
      </c>
      <c r="O387" s="238">
        <v>2018</v>
      </c>
      <c r="P387" s="238" t="s">
        <v>384</v>
      </c>
      <c r="Q387" s="238">
        <v>9</v>
      </c>
      <c r="R387" s="238" t="s">
        <v>369</v>
      </c>
      <c r="S387" s="238">
        <v>5</v>
      </c>
      <c r="T387" s="238">
        <v>0</v>
      </c>
      <c r="U387" s="238">
        <v>1</v>
      </c>
      <c r="W387" s="238">
        <v>55</v>
      </c>
      <c r="X387" s="238">
        <v>2</v>
      </c>
      <c r="Y387" s="238">
        <v>1</v>
      </c>
      <c r="Z387" s="238">
        <v>4</v>
      </c>
      <c r="AB387" s="238">
        <v>5</v>
      </c>
      <c r="AC387" s="238">
        <v>98</v>
      </c>
      <c r="AD387" s="238" t="s">
        <v>357</v>
      </c>
      <c r="AF387" s="238" t="s">
        <v>358</v>
      </c>
      <c r="AG387" s="238">
        <v>3</v>
      </c>
      <c r="AH387" s="238">
        <v>2</v>
      </c>
      <c r="AI387" s="238">
        <v>4</v>
      </c>
      <c r="AJ387" s="238">
        <v>4</v>
      </c>
      <c r="AK387" s="238">
        <v>21</v>
      </c>
      <c r="AL387" s="238">
        <v>20</v>
      </c>
      <c r="AM387" s="238" t="s">
        <v>363</v>
      </c>
      <c r="AN387" s="238">
        <v>5</v>
      </c>
      <c r="AO387" s="238">
        <v>1</v>
      </c>
      <c r="AS387" s="238">
        <v>15</v>
      </c>
      <c r="AT387" s="238">
        <v>98</v>
      </c>
      <c r="AU387" s="238">
        <v>65</v>
      </c>
      <c r="AV387" s="238">
        <v>11</v>
      </c>
      <c r="AW387" s="238">
        <v>21</v>
      </c>
      <c r="CT387" s="238">
        <v>459406.49394632201</v>
      </c>
      <c r="CU387" s="238">
        <v>4966180.6028278703</v>
      </c>
      <c r="CV387" s="238">
        <v>44.847882220000002</v>
      </c>
      <c r="CW387" s="238">
        <v>-93.513688569999999</v>
      </c>
      <c r="CX387" s="238" t="s">
        <v>359</v>
      </c>
      <c r="CY387" s="238" t="s">
        <v>2448</v>
      </c>
    </row>
    <row r="388" spans="1:103" x14ac:dyDescent="0.25">
      <c r="A388" s="238">
        <v>522346</v>
      </c>
      <c r="B388" s="238">
        <v>2</v>
      </c>
      <c r="C388" s="238">
        <v>212</v>
      </c>
      <c r="D388" s="238">
        <v>154.16200000000001</v>
      </c>
      <c r="E388" s="238">
        <v>27</v>
      </c>
      <c r="F388" s="238" t="s">
        <v>2420</v>
      </c>
      <c r="H388" s="238" t="s">
        <v>354</v>
      </c>
      <c r="I388" s="238">
        <v>25</v>
      </c>
      <c r="K388" s="238">
        <v>17043036</v>
      </c>
      <c r="M388" s="238">
        <v>12</v>
      </c>
      <c r="N388" s="238">
        <v>5</v>
      </c>
      <c r="O388" s="238">
        <v>2017</v>
      </c>
      <c r="P388" s="238" t="s">
        <v>368</v>
      </c>
      <c r="Q388" s="238">
        <v>5</v>
      </c>
      <c r="R388" s="238">
        <v>98</v>
      </c>
      <c r="S388" s="238">
        <v>5</v>
      </c>
      <c r="T388" s="238">
        <v>0</v>
      </c>
      <c r="U388" s="238">
        <v>1</v>
      </c>
      <c r="W388" s="238">
        <v>61</v>
      </c>
      <c r="X388" s="238">
        <v>90</v>
      </c>
      <c r="Y388" s="238">
        <v>4</v>
      </c>
      <c r="Z388" s="238">
        <v>4</v>
      </c>
      <c r="AB388" s="238">
        <v>3</v>
      </c>
      <c r="AC388" s="238">
        <v>98</v>
      </c>
      <c r="AD388" s="238" t="s">
        <v>357</v>
      </c>
      <c r="AF388" s="238" t="s">
        <v>405</v>
      </c>
      <c r="AG388" s="238">
        <v>3</v>
      </c>
      <c r="AH388" s="238">
        <v>2</v>
      </c>
      <c r="AI388" s="238">
        <v>3</v>
      </c>
      <c r="AJ388" s="238">
        <v>4</v>
      </c>
      <c r="AK388" s="238">
        <v>21</v>
      </c>
      <c r="AL388" s="238">
        <v>47</v>
      </c>
      <c r="AM388" s="238" t="s">
        <v>354</v>
      </c>
      <c r="AN388" s="238">
        <v>5</v>
      </c>
      <c r="AO388" s="238">
        <v>99</v>
      </c>
      <c r="AS388" s="238">
        <v>15</v>
      </c>
      <c r="AT388" s="238">
        <v>9</v>
      </c>
      <c r="AU388" s="238">
        <v>65</v>
      </c>
      <c r="AV388" s="238">
        <v>11</v>
      </c>
      <c r="AW388" s="238">
        <v>21</v>
      </c>
      <c r="CT388" s="238">
        <v>459398.99411108298</v>
      </c>
      <c r="CU388" s="238">
        <v>4966218.3538380098</v>
      </c>
      <c r="CV388" s="238">
        <v>44.848221619999997</v>
      </c>
      <c r="CW388" s="238">
        <v>-93.513786499999995</v>
      </c>
      <c r="CX388" s="238" t="s">
        <v>359</v>
      </c>
      <c r="CY388" s="238" t="s">
        <v>2449</v>
      </c>
    </row>
    <row r="389" spans="1:103" x14ac:dyDescent="0.25">
      <c r="A389" s="238">
        <v>11084618</v>
      </c>
      <c r="B389" s="238">
        <v>2</v>
      </c>
      <c r="C389" s="238">
        <v>212</v>
      </c>
      <c r="D389" s="238">
        <v>154.21100000000001</v>
      </c>
      <c r="E389" s="238">
        <v>27</v>
      </c>
      <c r="F389" s="238" t="s">
        <v>2420</v>
      </c>
      <c r="H389" s="238" t="s">
        <v>354</v>
      </c>
      <c r="I389" s="238">
        <v>25</v>
      </c>
      <c r="K389" s="238">
        <v>15513093</v>
      </c>
      <c r="L389" s="238">
        <v>153500322</v>
      </c>
      <c r="M389" s="238">
        <v>12</v>
      </c>
      <c r="N389" s="238">
        <v>15</v>
      </c>
      <c r="O389" s="238">
        <v>2015</v>
      </c>
      <c r="P389" s="238" t="s">
        <v>368</v>
      </c>
      <c r="Q389" s="238">
        <v>7</v>
      </c>
      <c r="R389" s="238" t="s">
        <v>419</v>
      </c>
      <c r="S389" s="238">
        <v>5</v>
      </c>
      <c r="T389" s="238">
        <v>0</v>
      </c>
      <c r="U389" s="238">
        <v>2</v>
      </c>
      <c r="V389" s="238">
        <v>1</v>
      </c>
      <c r="W389" s="238">
        <v>10</v>
      </c>
      <c r="X389" s="238">
        <v>2</v>
      </c>
      <c r="Y389" s="238">
        <v>1</v>
      </c>
      <c r="Z389" s="238">
        <v>2</v>
      </c>
      <c r="AB389" s="238">
        <v>1</v>
      </c>
      <c r="AC389" s="238">
        <v>98</v>
      </c>
      <c r="AD389" s="238" t="s">
        <v>376</v>
      </c>
      <c r="AE389" s="238" t="s">
        <v>2386</v>
      </c>
      <c r="AF389" s="238" t="s">
        <v>358</v>
      </c>
      <c r="AG389" s="238">
        <v>7</v>
      </c>
      <c r="AH389" s="238">
        <v>2</v>
      </c>
      <c r="AI389" s="238">
        <v>2</v>
      </c>
      <c r="AJ389" s="238">
        <v>3</v>
      </c>
      <c r="AK389" s="238">
        <v>21</v>
      </c>
      <c r="AL389" s="238">
        <v>23</v>
      </c>
      <c r="AM389" s="238" t="s">
        <v>354</v>
      </c>
      <c r="AN389" s="238">
        <v>5</v>
      </c>
      <c r="AO389" s="238">
        <v>5</v>
      </c>
      <c r="AS389" s="238">
        <v>1</v>
      </c>
      <c r="AT389" s="238">
        <v>98</v>
      </c>
      <c r="AU389" s="238">
        <v>65</v>
      </c>
      <c r="AV389" s="238">
        <v>11</v>
      </c>
      <c r="AW389" s="238">
        <v>21</v>
      </c>
      <c r="AX389" s="238">
        <v>2</v>
      </c>
      <c r="AY389" s="238">
        <v>4</v>
      </c>
      <c r="AZ389" s="238">
        <v>3</v>
      </c>
      <c r="BA389" s="238">
        <v>26</v>
      </c>
      <c r="BB389" s="238">
        <v>41</v>
      </c>
      <c r="BC389" s="238" t="s">
        <v>363</v>
      </c>
      <c r="BD389" s="238">
        <v>5</v>
      </c>
      <c r="BE389" s="238">
        <v>1</v>
      </c>
      <c r="BI389" s="238">
        <v>1</v>
      </c>
      <c r="BJ389" s="238">
        <v>98</v>
      </c>
      <c r="BK389" s="238">
        <v>65</v>
      </c>
      <c r="BL389" s="238">
        <v>11</v>
      </c>
      <c r="BM389" s="238">
        <v>21</v>
      </c>
      <c r="CT389" s="238">
        <v>459508</v>
      </c>
      <c r="CU389" s="238">
        <v>4966210</v>
      </c>
      <c r="CV389" s="238">
        <v>44.848154600000001</v>
      </c>
      <c r="CW389" s="238">
        <v>-93.512410299999999</v>
      </c>
      <c r="CX389" s="238" t="s">
        <v>359</v>
      </c>
      <c r="CY389" s="238" t="s">
        <v>2450</v>
      </c>
    </row>
    <row r="390" spans="1:103" x14ac:dyDescent="0.25">
      <c r="A390" s="238">
        <v>747980</v>
      </c>
      <c r="B390" s="238">
        <v>2</v>
      </c>
      <c r="C390" s="238">
        <v>212</v>
      </c>
      <c r="D390" s="238">
        <v>154.22999999999999</v>
      </c>
      <c r="E390" s="238">
        <v>27</v>
      </c>
      <c r="F390" s="238" t="s">
        <v>2420</v>
      </c>
      <c r="H390" s="238" t="s">
        <v>354</v>
      </c>
      <c r="I390" s="238">
        <v>25</v>
      </c>
      <c r="K390" s="238">
        <v>19511305</v>
      </c>
      <c r="M390" s="238">
        <v>9</v>
      </c>
      <c r="N390" s="238">
        <v>17</v>
      </c>
      <c r="O390" s="238">
        <v>2019</v>
      </c>
      <c r="P390" s="238" t="s">
        <v>368</v>
      </c>
      <c r="Q390" s="238">
        <v>7</v>
      </c>
      <c r="R390" s="238" t="s">
        <v>369</v>
      </c>
      <c r="S390" s="238">
        <v>5</v>
      </c>
      <c r="T390" s="238">
        <v>0</v>
      </c>
      <c r="U390" s="238">
        <v>2</v>
      </c>
      <c r="V390" s="238">
        <v>12</v>
      </c>
      <c r="W390" s="238">
        <v>10</v>
      </c>
      <c r="X390" s="238">
        <v>3</v>
      </c>
      <c r="Y390" s="238">
        <v>1</v>
      </c>
      <c r="Z390" s="238">
        <v>2</v>
      </c>
      <c r="AB390" s="238">
        <v>1</v>
      </c>
      <c r="AC390" s="238">
        <v>98</v>
      </c>
      <c r="AD390" s="238" t="s">
        <v>357</v>
      </c>
      <c r="AF390" s="238" t="s">
        <v>358</v>
      </c>
      <c r="AG390" s="238">
        <v>7</v>
      </c>
      <c r="AH390" s="238">
        <v>2</v>
      </c>
      <c r="AI390" s="238">
        <v>4</v>
      </c>
      <c r="AJ390" s="238">
        <v>3</v>
      </c>
      <c r="AK390" s="238">
        <v>21</v>
      </c>
      <c r="AL390" s="238">
        <v>37</v>
      </c>
      <c r="AM390" s="238" t="s">
        <v>363</v>
      </c>
      <c r="AN390" s="238">
        <v>5</v>
      </c>
      <c r="AO390" s="238">
        <v>4</v>
      </c>
      <c r="AS390" s="238">
        <v>15</v>
      </c>
      <c r="AT390" s="238">
        <v>9</v>
      </c>
      <c r="AU390" s="238">
        <v>65</v>
      </c>
      <c r="AV390" s="238">
        <v>11</v>
      </c>
      <c r="AW390" s="238">
        <v>21</v>
      </c>
      <c r="AX390" s="238">
        <v>2</v>
      </c>
      <c r="AY390" s="238">
        <v>49</v>
      </c>
      <c r="AZ390" s="238">
        <v>3</v>
      </c>
      <c r="BA390" s="238">
        <v>26</v>
      </c>
      <c r="BB390" s="238">
        <v>52</v>
      </c>
      <c r="BC390" s="238" t="s">
        <v>354</v>
      </c>
      <c r="BD390" s="238">
        <v>5</v>
      </c>
      <c r="BE390" s="238">
        <v>1</v>
      </c>
      <c r="BI390" s="238">
        <v>15</v>
      </c>
      <c r="BJ390" s="238">
        <v>9</v>
      </c>
      <c r="BK390" s="238">
        <v>65</v>
      </c>
      <c r="BL390" s="238">
        <v>11</v>
      </c>
      <c r="BM390" s="238">
        <v>21</v>
      </c>
      <c r="CT390" s="238">
        <v>459537.727542123</v>
      </c>
      <c r="CU390" s="238">
        <v>4966216.5862331698</v>
      </c>
      <c r="CV390" s="238">
        <v>44.848213600000001</v>
      </c>
      <c r="CW390" s="238">
        <v>-93.512030820000007</v>
      </c>
      <c r="CX390" s="238" t="s">
        <v>359</v>
      </c>
      <c r="CY390" s="238" t="s">
        <v>2451</v>
      </c>
    </row>
    <row r="391" spans="1:103" x14ac:dyDescent="0.25">
      <c r="A391" s="238">
        <v>10721724</v>
      </c>
      <c r="B391" s="238">
        <v>2</v>
      </c>
      <c r="C391" s="238">
        <v>212</v>
      </c>
      <c r="D391" s="238">
        <v>154.232</v>
      </c>
      <c r="E391" s="238">
        <v>27</v>
      </c>
      <c r="F391" s="238" t="s">
        <v>2420</v>
      </c>
      <c r="H391" s="238" t="s">
        <v>354</v>
      </c>
      <c r="I391" s="238">
        <v>25</v>
      </c>
      <c r="K391" s="238">
        <v>11504813</v>
      </c>
      <c r="L391" s="238">
        <v>111470076</v>
      </c>
      <c r="M391" s="238">
        <v>5</v>
      </c>
      <c r="N391" s="238">
        <v>4</v>
      </c>
      <c r="O391" s="238">
        <v>2011</v>
      </c>
      <c r="P391" s="238" t="s">
        <v>355</v>
      </c>
      <c r="Q391" s="238">
        <v>15</v>
      </c>
      <c r="R391" s="238" t="s">
        <v>356</v>
      </c>
      <c r="S391" s="238">
        <v>2</v>
      </c>
      <c r="T391" s="238">
        <v>0</v>
      </c>
      <c r="U391" s="238">
        <v>1</v>
      </c>
      <c r="V391" s="238">
        <v>4</v>
      </c>
      <c r="W391" s="238">
        <v>83</v>
      </c>
      <c r="X391" s="238">
        <v>26</v>
      </c>
      <c r="Y391" s="238">
        <v>1</v>
      </c>
      <c r="Z391" s="238">
        <v>1</v>
      </c>
      <c r="AB391" s="238">
        <v>1</v>
      </c>
      <c r="AC391" s="238">
        <v>98</v>
      </c>
      <c r="AD391" s="238" t="s">
        <v>2452</v>
      </c>
      <c r="AE391" s="238" t="s">
        <v>2389</v>
      </c>
      <c r="AF391" s="238" t="s">
        <v>358</v>
      </c>
      <c r="AG391" s="238">
        <v>3</v>
      </c>
      <c r="AH391" s="238">
        <v>2</v>
      </c>
      <c r="AI391" s="238">
        <v>3</v>
      </c>
      <c r="AJ391" s="238">
        <v>8</v>
      </c>
      <c r="AK391" s="238">
        <v>10</v>
      </c>
      <c r="AL391" s="238">
        <v>45</v>
      </c>
      <c r="AM391" s="238" t="s">
        <v>354</v>
      </c>
      <c r="AN391" s="238">
        <v>1</v>
      </c>
      <c r="AO391" s="238">
        <v>18</v>
      </c>
      <c r="AP391" s="238">
        <v>3</v>
      </c>
      <c r="AS391" s="238">
        <v>3</v>
      </c>
      <c r="AT391" s="238">
        <v>98</v>
      </c>
      <c r="AU391" s="238">
        <v>65</v>
      </c>
      <c r="AV391" s="238">
        <v>10</v>
      </c>
      <c r="AW391" s="238">
        <v>21</v>
      </c>
      <c r="CT391" s="238">
        <v>459541</v>
      </c>
      <c r="CU391" s="238">
        <v>4966216</v>
      </c>
      <c r="CV391" s="238">
        <v>44.8482117</v>
      </c>
      <c r="CW391" s="238">
        <v>-93.511986899999997</v>
      </c>
      <c r="CX391" s="238" t="s">
        <v>359</v>
      </c>
      <c r="CY391" s="238" t="s">
        <v>2453</v>
      </c>
    </row>
    <row r="392" spans="1:103" x14ac:dyDescent="0.25">
      <c r="A392" s="238">
        <v>10801932</v>
      </c>
      <c r="B392" s="238">
        <v>2</v>
      </c>
      <c r="C392" s="238">
        <v>212</v>
      </c>
      <c r="D392" s="238">
        <v>154.232</v>
      </c>
      <c r="E392" s="238">
        <v>27</v>
      </c>
      <c r="F392" s="238" t="s">
        <v>2420</v>
      </c>
      <c r="H392" s="238" t="s">
        <v>354</v>
      </c>
      <c r="I392" s="238">
        <v>25</v>
      </c>
      <c r="K392" s="238">
        <v>12507816</v>
      </c>
      <c r="L392" s="238">
        <v>122290303</v>
      </c>
      <c r="M392" s="238">
        <v>8</v>
      </c>
      <c r="N392" s="238">
        <v>14</v>
      </c>
      <c r="O392" s="238">
        <v>2012</v>
      </c>
      <c r="P392" s="238" t="s">
        <v>368</v>
      </c>
      <c r="Q392" s="238">
        <v>7</v>
      </c>
      <c r="R392" s="238" t="s">
        <v>419</v>
      </c>
      <c r="S392" s="238">
        <v>5</v>
      </c>
      <c r="T392" s="238">
        <v>0</v>
      </c>
      <c r="U392" s="238">
        <v>2</v>
      </c>
      <c r="V392" s="238">
        <v>1</v>
      </c>
      <c r="W392" s="238">
        <v>10</v>
      </c>
      <c r="X392" s="238">
        <v>2</v>
      </c>
      <c r="Y392" s="238">
        <v>1</v>
      </c>
      <c r="Z392" s="238">
        <v>1</v>
      </c>
      <c r="AB392" s="238">
        <v>1</v>
      </c>
      <c r="AC392" s="238">
        <v>98</v>
      </c>
      <c r="AD392" s="238" t="s">
        <v>376</v>
      </c>
      <c r="AE392" s="238" t="s">
        <v>2386</v>
      </c>
      <c r="AF392" s="238" t="s">
        <v>358</v>
      </c>
      <c r="AG392" s="238">
        <v>7</v>
      </c>
      <c r="AH392" s="238">
        <v>2</v>
      </c>
      <c r="AI392" s="238">
        <v>2</v>
      </c>
      <c r="AJ392" s="238">
        <v>1</v>
      </c>
      <c r="AK392" s="238">
        <v>21</v>
      </c>
      <c r="AL392" s="238">
        <v>25</v>
      </c>
      <c r="AM392" s="238" t="s">
        <v>363</v>
      </c>
      <c r="AN392" s="238">
        <v>5</v>
      </c>
      <c r="AO392" s="238">
        <v>1</v>
      </c>
      <c r="AS392" s="238">
        <v>3</v>
      </c>
      <c r="AT392" s="238">
        <v>98</v>
      </c>
      <c r="AU392" s="238">
        <v>60</v>
      </c>
      <c r="AV392" s="238">
        <v>11</v>
      </c>
      <c r="AW392" s="238">
        <v>21</v>
      </c>
      <c r="AX392" s="238">
        <v>2</v>
      </c>
      <c r="AY392" s="238">
        <v>3</v>
      </c>
      <c r="AZ392" s="238">
        <v>1</v>
      </c>
      <c r="BA392" s="238">
        <v>21</v>
      </c>
      <c r="BB392" s="238">
        <v>18</v>
      </c>
      <c r="BC392" s="238" t="s">
        <v>354</v>
      </c>
      <c r="BD392" s="238">
        <v>5</v>
      </c>
      <c r="BE392" s="238">
        <v>5</v>
      </c>
      <c r="BF392" s="238">
        <v>15</v>
      </c>
      <c r="BI392" s="238">
        <v>3</v>
      </c>
      <c r="BJ392" s="238">
        <v>98</v>
      </c>
      <c r="BK392" s="238">
        <v>60</v>
      </c>
      <c r="BL392" s="238">
        <v>11</v>
      </c>
      <c r="BM392" s="238">
        <v>21</v>
      </c>
      <c r="CT392" s="238">
        <v>459541</v>
      </c>
      <c r="CU392" s="238">
        <v>4966216</v>
      </c>
      <c r="CV392" s="238">
        <v>44.8482117</v>
      </c>
      <c r="CW392" s="238">
        <v>-93.511986899999997</v>
      </c>
      <c r="CX392" s="238" t="s">
        <v>359</v>
      </c>
      <c r="CY392" s="238" t="s">
        <v>2454</v>
      </c>
    </row>
    <row r="393" spans="1:103" x14ac:dyDescent="0.25">
      <c r="A393" s="238">
        <v>10812068</v>
      </c>
      <c r="B393" s="238">
        <v>2</v>
      </c>
      <c r="C393" s="238">
        <v>212</v>
      </c>
      <c r="D393" s="238">
        <v>154.232</v>
      </c>
      <c r="E393" s="238">
        <v>27</v>
      </c>
      <c r="F393" s="238" t="s">
        <v>2420</v>
      </c>
      <c r="H393" s="238" t="s">
        <v>354</v>
      </c>
      <c r="I393" s="238">
        <v>25</v>
      </c>
      <c r="K393" s="238">
        <v>12050066</v>
      </c>
      <c r="L393" s="238">
        <v>122990051</v>
      </c>
      <c r="M393" s="238">
        <v>10</v>
      </c>
      <c r="N393" s="238">
        <v>25</v>
      </c>
      <c r="O393" s="238">
        <v>2012</v>
      </c>
      <c r="P393" s="238" t="s">
        <v>384</v>
      </c>
      <c r="Q393" s="238">
        <v>7</v>
      </c>
      <c r="R393" s="238" t="s">
        <v>419</v>
      </c>
      <c r="S393" s="238">
        <v>5</v>
      </c>
      <c r="T393" s="238">
        <v>0</v>
      </c>
      <c r="U393" s="238">
        <v>2</v>
      </c>
      <c r="V393" s="238">
        <v>11</v>
      </c>
      <c r="W393" s="238">
        <v>10</v>
      </c>
      <c r="X393" s="238">
        <v>3</v>
      </c>
      <c r="Y393" s="238">
        <v>4</v>
      </c>
      <c r="Z393" s="238">
        <v>3</v>
      </c>
      <c r="AB393" s="238">
        <v>2</v>
      </c>
      <c r="AC393" s="238">
        <v>98</v>
      </c>
      <c r="AD393" s="238" t="s">
        <v>2389</v>
      </c>
      <c r="AE393" s="238" t="s">
        <v>2455</v>
      </c>
      <c r="AF393" s="238" t="s">
        <v>358</v>
      </c>
      <c r="AG393" s="238">
        <v>6</v>
      </c>
      <c r="AH393" s="238">
        <v>2</v>
      </c>
      <c r="AI393" s="238">
        <v>2</v>
      </c>
      <c r="AJ393" s="238">
        <v>1</v>
      </c>
      <c r="AK393" s="238">
        <v>21</v>
      </c>
      <c r="AL393" s="238">
        <v>17</v>
      </c>
      <c r="AM393" s="238" t="s">
        <v>363</v>
      </c>
      <c r="AN393" s="238">
        <v>5</v>
      </c>
      <c r="AO393" s="238">
        <v>1</v>
      </c>
      <c r="AS393" s="238">
        <v>4</v>
      </c>
      <c r="AT393" s="238">
        <v>20</v>
      </c>
      <c r="AU393" s="238">
        <v>40</v>
      </c>
      <c r="AV393" s="238">
        <v>11</v>
      </c>
      <c r="AW393" s="238">
        <v>21</v>
      </c>
      <c r="AX393" s="238">
        <v>0</v>
      </c>
      <c r="AY393" s="238">
        <v>2</v>
      </c>
      <c r="AZ393" s="238">
        <v>3</v>
      </c>
      <c r="BB393" s="238">
        <v>24</v>
      </c>
      <c r="BC393" s="238" t="s">
        <v>363</v>
      </c>
      <c r="BD393" s="238">
        <v>5</v>
      </c>
      <c r="BE393" s="238">
        <v>15</v>
      </c>
      <c r="BG393" s="238">
        <v>23</v>
      </c>
      <c r="BI393" s="238">
        <v>4</v>
      </c>
      <c r="BJ393" s="238">
        <v>20</v>
      </c>
      <c r="BK393" s="238">
        <v>40</v>
      </c>
      <c r="BL393" s="238">
        <v>11</v>
      </c>
      <c r="BM393" s="238">
        <v>21</v>
      </c>
      <c r="CT393" s="238">
        <v>459541</v>
      </c>
      <c r="CU393" s="238">
        <v>4966216</v>
      </c>
      <c r="CV393" s="238">
        <v>44.8482117</v>
      </c>
      <c r="CW393" s="238">
        <v>-93.511986899999997</v>
      </c>
      <c r="CX393" s="238" t="s">
        <v>359</v>
      </c>
      <c r="CY393" s="238" t="s">
        <v>2456</v>
      </c>
    </row>
    <row r="394" spans="1:103" x14ac:dyDescent="0.25">
      <c r="A394" s="238">
        <v>743187</v>
      </c>
      <c r="B394" s="238">
        <v>2</v>
      </c>
      <c r="C394" s="238">
        <v>212</v>
      </c>
      <c r="D394" s="238">
        <v>154.262</v>
      </c>
      <c r="E394" s="238">
        <v>27</v>
      </c>
      <c r="F394" s="238" t="s">
        <v>2420</v>
      </c>
      <c r="H394" s="238" t="s">
        <v>354</v>
      </c>
      <c r="I394" s="238">
        <v>25</v>
      </c>
      <c r="K394" s="238">
        <v>19510195</v>
      </c>
      <c r="M394" s="238">
        <v>8</v>
      </c>
      <c r="N394" s="238">
        <v>21</v>
      </c>
      <c r="O394" s="238">
        <v>2019</v>
      </c>
      <c r="P394" s="238" t="s">
        <v>355</v>
      </c>
      <c r="Q394" s="238">
        <v>16</v>
      </c>
      <c r="R394" s="238" t="s">
        <v>369</v>
      </c>
      <c r="S394" s="238">
        <v>5</v>
      </c>
      <c r="T394" s="238">
        <v>0</v>
      </c>
      <c r="U394" s="238">
        <v>2</v>
      </c>
      <c r="V394" s="238">
        <v>10</v>
      </c>
      <c r="W394" s="238">
        <v>10</v>
      </c>
      <c r="X394" s="238">
        <v>2</v>
      </c>
      <c r="Y394" s="238">
        <v>1</v>
      </c>
      <c r="Z394" s="238">
        <v>1</v>
      </c>
      <c r="AB394" s="238">
        <v>1</v>
      </c>
      <c r="AC394" s="238">
        <v>98</v>
      </c>
      <c r="AD394" s="238" t="s">
        <v>2457</v>
      </c>
      <c r="AF394" s="238" t="s">
        <v>358</v>
      </c>
      <c r="AG394" s="238">
        <v>5</v>
      </c>
      <c r="AH394" s="238">
        <v>2</v>
      </c>
      <c r="AI394" s="238">
        <v>2</v>
      </c>
      <c r="AJ394" s="238">
        <v>3</v>
      </c>
      <c r="AK394" s="238">
        <v>20</v>
      </c>
      <c r="AL394" s="238">
        <v>69</v>
      </c>
      <c r="AM394" s="238" t="s">
        <v>354</v>
      </c>
      <c r="AN394" s="238">
        <v>5</v>
      </c>
      <c r="AO394" s="238">
        <v>1</v>
      </c>
      <c r="AS394" s="238">
        <v>15</v>
      </c>
      <c r="AT394" s="238">
        <v>9</v>
      </c>
      <c r="AU394" s="238">
        <v>60</v>
      </c>
      <c r="AV394" s="238">
        <v>11</v>
      </c>
      <c r="AW394" s="238">
        <v>21</v>
      </c>
      <c r="AX394" s="238">
        <v>1</v>
      </c>
      <c r="AZ394" s="238">
        <v>3</v>
      </c>
      <c r="BA394" s="238">
        <v>30</v>
      </c>
      <c r="BI394" s="238">
        <v>15</v>
      </c>
      <c r="BJ394" s="238">
        <v>9</v>
      </c>
      <c r="BK394" s="238">
        <v>60</v>
      </c>
      <c r="BL394" s="238">
        <v>11</v>
      </c>
      <c r="BM394" s="238">
        <v>21</v>
      </c>
      <c r="CT394" s="238">
        <v>459588.52764372202</v>
      </c>
      <c r="CU394" s="238">
        <v>4966218.7029040698</v>
      </c>
      <c r="CV394" s="238">
        <v>44.848235529999997</v>
      </c>
      <c r="CW394" s="238">
        <v>-93.511388159999996</v>
      </c>
      <c r="CX394" s="238" t="s">
        <v>359</v>
      </c>
      <c r="CY394" s="238" t="s">
        <v>2458</v>
      </c>
    </row>
    <row r="395" spans="1:103" x14ac:dyDescent="0.25">
      <c r="A395" s="238">
        <v>608742</v>
      </c>
      <c r="B395" s="238">
        <v>2</v>
      </c>
      <c r="C395" s="238">
        <v>212</v>
      </c>
      <c r="D395" s="238">
        <v>154.27500000000001</v>
      </c>
      <c r="E395" s="238">
        <v>27</v>
      </c>
      <c r="F395" s="238" t="s">
        <v>2420</v>
      </c>
      <c r="H395" s="238" t="s">
        <v>354</v>
      </c>
      <c r="I395" s="238">
        <v>25</v>
      </c>
      <c r="K395" s="238">
        <v>18508007</v>
      </c>
      <c r="M395" s="238">
        <v>6</v>
      </c>
      <c r="N395" s="238">
        <v>29</v>
      </c>
      <c r="O395" s="238">
        <v>2018</v>
      </c>
      <c r="P395" s="238" t="s">
        <v>362</v>
      </c>
      <c r="Q395" s="238">
        <v>15</v>
      </c>
      <c r="R395" s="238" t="s">
        <v>356</v>
      </c>
      <c r="S395" s="238">
        <v>5</v>
      </c>
      <c r="T395" s="238">
        <v>0</v>
      </c>
      <c r="U395" s="238">
        <v>2</v>
      </c>
      <c r="V395" s="238">
        <v>12</v>
      </c>
      <c r="W395" s="238">
        <v>10</v>
      </c>
      <c r="X395" s="238">
        <v>2</v>
      </c>
      <c r="Y395" s="238">
        <v>1</v>
      </c>
      <c r="Z395" s="238">
        <v>1</v>
      </c>
      <c r="AB395" s="238">
        <v>1</v>
      </c>
      <c r="AC395" s="238">
        <v>98</v>
      </c>
      <c r="AD395" s="238" t="s">
        <v>357</v>
      </c>
      <c r="AF395" s="238" t="s">
        <v>358</v>
      </c>
      <c r="AG395" s="238">
        <v>7</v>
      </c>
      <c r="AH395" s="238">
        <v>2</v>
      </c>
      <c r="AI395" s="238">
        <v>2</v>
      </c>
      <c r="AJ395" s="238">
        <v>4</v>
      </c>
      <c r="AK395" s="238">
        <v>34</v>
      </c>
      <c r="AL395" s="238">
        <v>24</v>
      </c>
      <c r="AM395" s="238" t="s">
        <v>363</v>
      </c>
      <c r="AN395" s="238">
        <v>5</v>
      </c>
      <c r="AO395" s="238">
        <v>1</v>
      </c>
      <c r="AS395" s="238">
        <v>13</v>
      </c>
      <c r="AT395" s="238">
        <v>9</v>
      </c>
      <c r="AU395" s="238">
        <v>55</v>
      </c>
      <c r="AV395" s="238">
        <v>11</v>
      </c>
      <c r="AW395" s="238">
        <v>21</v>
      </c>
      <c r="AX395" s="238">
        <v>2</v>
      </c>
      <c r="AY395" s="238">
        <v>4</v>
      </c>
      <c r="AZ395" s="238">
        <v>4</v>
      </c>
      <c r="BA395" s="238">
        <v>21</v>
      </c>
      <c r="BB395" s="238">
        <v>32</v>
      </c>
      <c r="BC395" s="238" t="s">
        <v>354</v>
      </c>
      <c r="BD395" s="238">
        <v>5</v>
      </c>
      <c r="BE395" s="238">
        <v>71</v>
      </c>
      <c r="BI395" s="238">
        <v>13</v>
      </c>
      <c r="BJ395" s="238">
        <v>9</v>
      </c>
      <c r="BK395" s="238">
        <v>55</v>
      </c>
      <c r="BL395" s="238">
        <v>11</v>
      </c>
      <c r="BM395" s="238">
        <v>21</v>
      </c>
      <c r="CT395" s="238">
        <v>459609.69435272302</v>
      </c>
      <c r="CU395" s="238">
        <v>4966222.9362458698</v>
      </c>
      <c r="CV395" s="238">
        <v>44.848274840000002</v>
      </c>
      <c r="CW395" s="238">
        <v>-93.511120660000003</v>
      </c>
      <c r="CX395" s="238" t="s">
        <v>359</v>
      </c>
      <c r="CY395" s="238" t="s">
        <v>2459</v>
      </c>
    </row>
    <row r="396" spans="1:103" x14ac:dyDescent="0.25">
      <c r="A396" s="238">
        <v>636094</v>
      </c>
      <c r="B396" s="238">
        <v>2</v>
      </c>
      <c r="C396" s="238">
        <v>212</v>
      </c>
      <c r="D396" s="238">
        <v>154.27699999999999</v>
      </c>
      <c r="E396" s="238">
        <v>27</v>
      </c>
      <c r="F396" s="238" t="s">
        <v>2420</v>
      </c>
      <c r="H396" s="238" t="s">
        <v>354</v>
      </c>
      <c r="I396" s="238">
        <v>25</v>
      </c>
      <c r="K396" s="238">
        <v>18039413</v>
      </c>
      <c r="M396" s="238">
        <v>9</v>
      </c>
      <c r="N396" s="238">
        <v>20</v>
      </c>
      <c r="O396" s="238">
        <v>2018</v>
      </c>
      <c r="P396" s="238" t="s">
        <v>384</v>
      </c>
      <c r="Q396" s="238">
        <v>7</v>
      </c>
      <c r="R396" s="238" t="s">
        <v>369</v>
      </c>
      <c r="S396" s="238">
        <v>3</v>
      </c>
      <c r="T396" s="238">
        <v>0</v>
      </c>
      <c r="U396" s="238">
        <v>2</v>
      </c>
      <c r="V396" s="238">
        <v>12</v>
      </c>
      <c r="W396" s="238">
        <v>10</v>
      </c>
      <c r="X396" s="238">
        <v>2</v>
      </c>
      <c r="Y396" s="238">
        <v>1</v>
      </c>
      <c r="Z396" s="238">
        <v>3</v>
      </c>
      <c r="AB396" s="238">
        <v>2</v>
      </c>
      <c r="AC396" s="238">
        <v>98</v>
      </c>
      <c r="AD396" s="238" t="s">
        <v>357</v>
      </c>
      <c r="AF396" s="238" t="s">
        <v>358</v>
      </c>
      <c r="AG396" s="238">
        <v>7</v>
      </c>
      <c r="AH396" s="238">
        <v>2</v>
      </c>
      <c r="AI396" s="238">
        <v>2</v>
      </c>
      <c r="AJ396" s="238">
        <v>3</v>
      </c>
      <c r="AK396" s="238">
        <v>21</v>
      </c>
      <c r="AL396" s="238">
        <v>23</v>
      </c>
      <c r="AM396" s="238" t="s">
        <v>363</v>
      </c>
      <c r="AN396" s="238">
        <v>5</v>
      </c>
      <c r="AO396" s="238">
        <v>4</v>
      </c>
      <c r="AS396" s="238">
        <v>15</v>
      </c>
      <c r="AT396" s="238">
        <v>98</v>
      </c>
      <c r="AU396" s="238">
        <v>65</v>
      </c>
      <c r="AV396" s="238">
        <v>11</v>
      </c>
      <c r="AW396" s="238">
        <v>21</v>
      </c>
      <c r="AX396" s="238">
        <v>2</v>
      </c>
      <c r="AY396" s="238">
        <v>2</v>
      </c>
      <c r="AZ396" s="238">
        <v>3</v>
      </c>
      <c r="BA396" s="238">
        <v>34</v>
      </c>
      <c r="BB396" s="238">
        <v>41</v>
      </c>
      <c r="BC396" s="238" t="s">
        <v>354</v>
      </c>
      <c r="BD396" s="238">
        <v>5</v>
      </c>
      <c r="BE396" s="238">
        <v>1</v>
      </c>
      <c r="BI396" s="238">
        <v>15</v>
      </c>
      <c r="BJ396" s="238">
        <v>98</v>
      </c>
      <c r="BK396" s="238">
        <v>65</v>
      </c>
      <c r="BL396" s="238">
        <v>11</v>
      </c>
      <c r="BM396" s="238">
        <v>21</v>
      </c>
      <c r="CT396" s="238">
        <v>459611.71953653399</v>
      </c>
      <c r="CU396" s="238">
        <v>4966234.9910340598</v>
      </c>
      <c r="CV396" s="238">
        <v>44.848383470000002</v>
      </c>
      <c r="CW396" s="238">
        <v>-93.511095990000001</v>
      </c>
      <c r="CX396" s="238" t="s">
        <v>359</v>
      </c>
      <c r="CY396" s="238" t="s">
        <v>2460</v>
      </c>
    </row>
    <row r="397" spans="1:103" x14ac:dyDescent="0.25">
      <c r="A397" s="238">
        <v>10721032</v>
      </c>
      <c r="B397" s="238">
        <v>2</v>
      </c>
      <c r="C397" s="238">
        <v>212</v>
      </c>
      <c r="D397" s="238">
        <v>154.291</v>
      </c>
      <c r="E397" s="238">
        <v>27</v>
      </c>
      <c r="F397" s="238" t="s">
        <v>2420</v>
      </c>
      <c r="H397" s="238" t="s">
        <v>354</v>
      </c>
      <c r="I397" s="238">
        <v>25</v>
      </c>
      <c r="K397" s="238">
        <v>11504376</v>
      </c>
      <c r="L397" s="238">
        <v>111320221</v>
      </c>
      <c r="M397" s="238">
        <v>4</v>
      </c>
      <c r="N397" s="238">
        <v>17</v>
      </c>
      <c r="O397" s="238">
        <v>2011</v>
      </c>
      <c r="P397" s="238" t="s">
        <v>366</v>
      </c>
      <c r="Q397" s="238">
        <v>20</v>
      </c>
      <c r="R397" s="238" t="s">
        <v>356</v>
      </c>
      <c r="S397" s="238">
        <v>4</v>
      </c>
      <c r="T397" s="238">
        <v>0</v>
      </c>
      <c r="U397" s="238">
        <v>1</v>
      </c>
      <c r="V397" s="238">
        <v>4</v>
      </c>
      <c r="W397" s="238">
        <v>26</v>
      </c>
      <c r="X397" s="238">
        <v>2</v>
      </c>
      <c r="Y397" s="238">
        <v>3</v>
      </c>
      <c r="Z397" s="238">
        <v>1</v>
      </c>
      <c r="AB397" s="238">
        <v>1</v>
      </c>
      <c r="AC397" s="238">
        <v>98</v>
      </c>
      <c r="AD397" s="238" t="s">
        <v>376</v>
      </c>
      <c r="AE397" s="238" t="s">
        <v>2389</v>
      </c>
      <c r="AF397" s="238" t="s">
        <v>358</v>
      </c>
      <c r="AG397" s="238">
        <v>3</v>
      </c>
      <c r="AH397" s="238">
        <v>2</v>
      </c>
      <c r="AI397" s="238">
        <v>2</v>
      </c>
      <c r="AJ397" s="238">
        <v>4</v>
      </c>
      <c r="AK397" s="238">
        <v>21</v>
      </c>
      <c r="AL397" s="238">
        <v>30</v>
      </c>
      <c r="AM397" s="238" t="s">
        <v>363</v>
      </c>
      <c r="AN397" s="238">
        <v>5</v>
      </c>
      <c r="AS397" s="238">
        <v>3</v>
      </c>
      <c r="AT397" s="238">
        <v>98</v>
      </c>
      <c r="AU397" s="238">
        <v>65</v>
      </c>
      <c r="AV397" s="238">
        <v>11</v>
      </c>
      <c r="AW397" s="238">
        <v>21</v>
      </c>
      <c r="CT397" s="238">
        <v>459635</v>
      </c>
      <c r="CU397" s="238">
        <v>4966234</v>
      </c>
      <c r="CV397" s="238">
        <v>44.848371499999999</v>
      </c>
      <c r="CW397" s="238">
        <v>-93.510802600000005</v>
      </c>
      <c r="CX397" s="238" t="s">
        <v>359</v>
      </c>
      <c r="CY397" s="238" t="s">
        <v>2461</v>
      </c>
    </row>
    <row r="398" spans="1:103" x14ac:dyDescent="0.25">
      <c r="A398" s="238">
        <v>10798492</v>
      </c>
      <c r="B398" s="238">
        <v>2</v>
      </c>
      <c r="C398" s="238">
        <v>212</v>
      </c>
      <c r="D398" s="238">
        <v>154.291</v>
      </c>
      <c r="E398" s="238">
        <v>27</v>
      </c>
      <c r="F398" s="238" t="s">
        <v>2420</v>
      </c>
      <c r="H398" s="238" t="s">
        <v>354</v>
      </c>
      <c r="I398" s="238">
        <v>25</v>
      </c>
      <c r="L398" s="238">
        <v>121720052</v>
      </c>
      <c r="M398" s="238">
        <v>5</v>
      </c>
      <c r="N398" s="238">
        <v>16</v>
      </c>
      <c r="O398" s="238">
        <v>2012</v>
      </c>
      <c r="P398" s="238" t="s">
        <v>355</v>
      </c>
      <c r="Q398" s="238">
        <v>7</v>
      </c>
      <c r="S398" s="238">
        <v>5</v>
      </c>
      <c r="T398" s="238">
        <v>0</v>
      </c>
      <c r="U398" s="238">
        <v>2</v>
      </c>
      <c r="V398" s="238">
        <v>1</v>
      </c>
      <c r="W398" s="238">
        <v>10</v>
      </c>
      <c r="Y398" s="238">
        <v>1</v>
      </c>
      <c r="Z398" s="238">
        <v>1</v>
      </c>
      <c r="AB398" s="238">
        <v>1</v>
      </c>
      <c r="AC398" s="238">
        <v>98</v>
      </c>
      <c r="AF398" s="238" t="s">
        <v>358</v>
      </c>
      <c r="AG398" s="238">
        <v>7</v>
      </c>
      <c r="AH398" s="238">
        <v>2</v>
      </c>
      <c r="AI398" s="238">
        <v>2</v>
      </c>
      <c r="AJ398" s="238">
        <v>3</v>
      </c>
      <c r="AK398" s="238">
        <v>21</v>
      </c>
      <c r="AL398" s="238">
        <v>23</v>
      </c>
      <c r="AM398" s="238" t="s">
        <v>354</v>
      </c>
      <c r="AT398" s="238">
        <v>98</v>
      </c>
      <c r="AU398" s="238">
        <v>60</v>
      </c>
      <c r="AX398" s="238">
        <v>0</v>
      </c>
      <c r="AY398" s="238">
        <v>2</v>
      </c>
      <c r="AZ398" s="238">
        <v>3</v>
      </c>
      <c r="BB398" s="238">
        <v>43</v>
      </c>
      <c r="BC398" s="238" t="s">
        <v>363</v>
      </c>
      <c r="BJ398" s="238">
        <v>98</v>
      </c>
      <c r="BK398" s="238">
        <v>60</v>
      </c>
      <c r="CT398" s="238">
        <v>459635</v>
      </c>
      <c r="CU398" s="238">
        <v>4966234</v>
      </c>
      <c r="CV398" s="238">
        <v>44.848371499999999</v>
      </c>
      <c r="CW398" s="238">
        <v>-93.510802600000005</v>
      </c>
      <c r="CX398" s="238" t="s">
        <v>359</v>
      </c>
    </row>
    <row r="399" spans="1:103" x14ac:dyDescent="0.25">
      <c r="A399" s="238">
        <v>525546</v>
      </c>
      <c r="B399" s="238">
        <v>2</v>
      </c>
      <c r="C399" s="238">
        <v>212</v>
      </c>
      <c r="D399" s="238">
        <v>154.29400000000001</v>
      </c>
      <c r="E399" s="238">
        <v>27</v>
      </c>
      <c r="F399" s="238" t="s">
        <v>2420</v>
      </c>
      <c r="H399" s="238" t="s">
        <v>354</v>
      </c>
      <c r="I399" s="238">
        <v>25</v>
      </c>
      <c r="K399" s="238" t="s">
        <v>2462</v>
      </c>
      <c r="M399" s="238">
        <v>12</v>
      </c>
      <c r="N399" s="238">
        <v>16</v>
      </c>
      <c r="O399" s="238">
        <v>2017</v>
      </c>
      <c r="P399" s="238" t="s">
        <v>364</v>
      </c>
      <c r="Q399" s="238">
        <v>9</v>
      </c>
      <c r="R399" s="238" t="s">
        <v>369</v>
      </c>
      <c r="S399" s="238">
        <v>5</v>
      </c>
      <c r="T399" s="238">
        <v>0</v>
      </c>
      <c r="U399" s="238">
        <v>1</v>
      </c>
      <c r="W399" s="238">
        <v>62</v>
      </c>
      <c r="X399" s="238">
        <v>2</v>
      </c>
      <c r="Y399" s="238">
        <v>1</v>
      </c>
      <c r="Z399" s="238">
        <v>2</v>
      </c>
      <c r="AB399" s="238">
        <v>5</v>
      </c>
      <c r="AC399" s="238">
        <v>98</v>
      </c>
      <c r="AD399" s="238" t="s">
        <v>357</v>
      </c>
      <c r="AF399" s="238" t="s">
        <v>405</v>
      </c>
      <c r="AG399" s="238">
        <v>3</v>
      </c>
      <c r="AH399" s="238">
        <v>2</v>
      </c>
      <c r="AI399" s="238">
        <v>4</v>
      </c>
      <c r="AJ399" s="238">
        <v>3</v>
      </c>
      <c r="AK399" s="238">
        <v>21</v>
      </c>
      <c r="AL399" s="238">
        <v>29</v>
      </c>
      <c r="AM399" s="238" t="s">
        <v>363</v>
      </c>
      <c r="AN399" s="238">
        <v>5</v>
      </c>
      <c r="AO399" s="238">
        <v>71</v>
      </c>
      <c r="AS399" s="238">
        <v>15</v>
      </c>
      <c r="AT399" s="238">
        <v>9</v>
      </c>
      <c r="AU399" s="238">
        <v>60</v>
      </c>
      <c r="AV399" s="238">
        <v>11</v>
      </c>
      <c r="AW399" s="238">
        <v>21</v>
      </c>
      <c r="CT399" s="238">
        <v>459609.69435272302</v>
      </c>
      <c r="CU399" s="238">
        <v>4966248.3362966701</v>
      </c>
      <c r="CV399" s="238">
        <v>44.848503489999999</v>
      </c>
      <c r="CW399" s="238">
        <v>-93.51112268</v>
      </c>
      <c r="CX399" s="238" t="s">
        <v>359</v>
      </c>
      <c r="CY399" s="238" t="s">
        <v>2463</v>
      </c>
    </row>
    <row r="400" spans="1:103" x14ac:dyDescent="0.25">
      <c r="A400" s="238">
        <v>534653</v>
      </c>
      <c r="B400" s="238">
        <v>2</v>
      </c>
      <c r="C400" s="238">
        <v>212</v>
      </c>
      <c r="D400" s="238">
        <v>154.31</v>
      </c>
      <c r="E400" s="238">
        <v>27</v>
      </c>
      <c r="F400" s="238" t="s">
        <v>2420</v>
      </c>
      <c r="H400" s="238" t="s">
        <v>354</v>
      </c>
      <c r="I400" s="238">
        <v>25</v>
      </c>
      <c r="K400" s="238">
        <v>18500594</v>
      </c>
      <c r="M400" s="238">
        <v>1</v>
      </c>
      <c r="N400" s="238">
        <v>11</v>
      </c>
      <c r="O400" s="238">
        <v>2018</v>
      </c>
      <c r="P400" s="238" t="s">
        <v>384</v>
      </c>
      <c r="Q400" s="238">
        <v>12</v>
      </c>
      <c r="R400" s="238" t="s">
        <v>369</v>
      </c>
      <c r="S400" s="238">
        <v>5</v>
      </c>
      <c r="T400" s="238">
        <v>0</v>
      </c>
      <c r="U400" s="238">
        <v>2</v>
      </c>
      <c r="V400" s="238">
        <v>5</v>
      </c>
      <c r="W400" s="238">
        <v>10</v>
      </c>
      <c r="X400" s="238">
        <v>2</v>
      </c>
      <c r="Y400" s="238">
        <v>1</v>
      </c>
      <c r="Z400" s="238">
        <v>4</v>
      </c>
      <c r="AB400" s="238">
        <v>5</v>
      </c>
      <c r="AC400" s="238">
        <v>98</v>
      </c>
      <c r="AD400" s="238" t="s">
        <v>357</v>
      </c>
      <c r="AF400" s="238" t="s">
        <v>358</v>
      </c>
      <c r="AG400" s="238">
        <v>10</v>
      </c>
      <c r="AH400" s="238">
        <v>2</v>
      </c>
      <c r="AI400" s="238">
        <v>2</v>
      </c>
      <c r="AJ400" s="238">
        <v>3</v>
      </c>
      <c r="AK400" s="238">
        <v>21</v>
      </c>
      <c r="AL400" s="238">
        <v>23</v>
      </c>
      <c r="AM400" s="238" t="s">
        <v>354</v>
      </c>
      <c r="AN400" s="238">
        <v>5</v>
      </c>
      <c r="AO400" s="238">
        <v>75</v>
      </c>
      <c r="AS400" s="238">
        <v>15</v>
      </c>
      <c r="AT400" s="238">
        <v>98</v>
      </c>
      <c r="AU400" s="238">
        <v>65</v>
      </c>
      <c r="AV400" s="238">
        <v>11</v>
      </c>
      <c r="AW400" s="238">
        <v>21</v>
      </c>
      <c r="AX400" s="238">
        <v>2</v>
      </c>
      <c r="AY400" s="238">
        <v>49</v>
      </c>
      <c r="AZ400" s="238">
        <v>3</v>
      </c>
      <c r="BA400" s="238">
        <v>21</v>
      </c>
      <c r="BB400" s="238">
        <v>22</v>
      </c>
      <c r="BC400" s="238" t="s">
        <v>354</v>
      </c>
      <c r="BD400" s="238">
        <v>5</v>
      </c>
      <c r="BE400" s="238">
        <v>1</v>
      </c>
      <c r="BI400" s="238">
        <v>15</v>
      </c>
      <c r="BJ400" s="238">
        <v>98</v>
      </c>
      <c r="BK400" s="238">
        <v>65</v>
      </c>
      <c r="BL400" s="238">
        <v>11</v>
      </c>
      <c r="BM400" s="238">
        <v>21</v>
      </c>
      <c r="CT400" s="238">
        <v>459660.49445432302</v>
      </c>
      <c r="CU400" s="238">
        <v>4966248.3362966701</v>
      </c>
      <c r="CV400" s="238">
        <v>44.848506360000002</v>
      </c>
      <c r="CW400" s="238">
        <v>-93.510479849999996</v>
      </c>
      <c r="CX400" s="238" t="s">
        <v>359</v>
      </c>
      <c r="CY400" s="238" t="s">
        <v>2464</v>
      </c>
    </row>
    <row r="401" spans="1:103" x14ac:dyDescent="0.25">
      <c r="A401" s="238">
        <v>650274</v>
      </c>
      <c r="B401" s="238">
        <v>2</v>
      </c>
      <c r="C401" s="238">
        <v>212</v>
      </c>
      <c r="D401" s="238">
        <v>154.37700000000001</v>
      </c>
      <c r="E401" s="238">
        <v>27</v>
      </c>
      <c r="F401" s="238" t="s">
        <v>2420</v>
      </c>
      <c r="H401" s="238" t="s">
        <v>354</v>
      </c>
      <c r="I401" s="238">
        <v>25</v>
      </c>
      <c r="K401" s="238">
        <v>18511881</v>
      </c>
      <c r="M401" s="238">
        <v>10</v>
      </c>
      <c r="N401" s="238">
        <v>8</v>
      </c>
      <c r="O401" s="238">
        <v>2018</v>
      </c>
      <c r="P401" s="238" t="s">
        <v>361</v>
      </c>
      <c r="Q401" s="238">
        <v>7</v>
      </c>
      <c r="R401" s="238" t="s">
        <v>369</v>
      </c>
      <c r="S401" s="238">
        <v>5</v>
      </c>
      <c r="T401" s="238">
        <v>0</v>
      </c>
      <c r="U401" s="238">
        <v>2</v>
      </c>
      <c r="V401" s="238">
        <v>12</v>
      </c>
      <c r="W401" s="238">
        <v>10</v>
      </c>
      <c r="X401" s="238">
        <v>2</v>
      </c>
      <c r="Y401" s="238">
        <v>2</v>
      </c>
      <c r="Z401" s="238">
        <v>3</v>
      </c>
      <c r="AB401" s="238">
        <v>2</v>
      </c>
      <c r="AC401" s="238">
        <v>98</v>
      </c>
      <c r="AD401" s="238" t="s">
        <v>357</v>
      </c>
      <c r="AF401" s="238" t="s">
        <v>358</v>
      </c>
      <c r="AG401" s="238">
        <v>7</v>
      </c>
      <c r="AH401" s="238">
        <v>2</v>
      </c>
      <c r="AI401" s="238">
        <v>2</v>
      </c>
      <c r="AJ401" s="238">
        <v>3</v>
      </c>
      <c r="AK401" s="238">
        <v>21</v>
      </c>
      <c r="AL401" s="238">
        <v>23</v>
      </c>
      <c r="AM401" s="238" t="s">
        <v>354</v>
      </c>
      <c r="AN401" s="238">
        <v>5</v>
      </c>
      <c r="AO401" s="238">
        <v>4</v>
      </c>
      <c r="AS401" s="238">
        <v>15</v>
      </c>
      <c r="AT401" s="238">
        <v>9</v>
      </c>
      <c r="AU401" s="238">
        <v>65</v>
      </c>
      <c r="AV401" s="238">
        <v>11</v>
      </c>
      <c r="AW401" s="238">
        <v>21</v>
      </c>
      <c r="AX401" s="238">
        <v>2</v>
      </c>
      <c r="AY401" s="238">
        <v>2</v>
      </c>
      <c r="AZ401" s="238">
        <v>3</v>
      </c>
      <c r="BA401" s="238">
        <v>21</v>
      </c>
      <c r="BB401" s="238">
        <v>63</v>
      </c>
      <c r="BC401" s="238" t="s">
        <v>354</v>
      </c>
      <c r="BD401" s="238">
        <v>5</v>
      </c>
      <c r="BE401" s="238">
        <v>1</v>
      </c>
      <c r="BI401" s="238">
        <v>15</v>
      </c>
      <c r="BJ401" s="238">
        <v>9</v>
      </c>
      <c r="BK401" s="238">
        <v>65</v>
      </c>
      <c r="BL401" s="238">
        <v>11</v>
      </c>
      <c r="BM401" s="238">
        <v>21</v>
      </c>
      <c r="CT401" s="238">
        <v>459770.561341124</v>
      </c>
      <c r="CU401" s="238">
        <v>4966256.8029802702</v>
      </c>
      <c r="CV401" s="238">
        <v>44.848588790000001</v>
      </c>
      <c r="CW401" s="238">
        <v>-93.509087719999997</v>
      </c>
      <c r="CX401" s="238" t="s">
        <v>359</v>
      </c>
      <c r="CY401" s="238" t="s">
        <v>2465</v>
      </c>
    </row>
    <row r="402" spans="1:103" x14ac:dyDescent="0.25">
      <c r="A402" s="238">
        <v>798640</v>
      </c>
      <c r="B402" s="238">
        <v>2</v>
      </c>
      <c r="C402" s="238">
        <v>212</v>
      </c>
      <c r="D402" s="238">
        <v>154.40799999999999</v>
      </c>
      <c r="E402" s="238">
        <v>27</v>
      </c>
      <c r="F402" s="238" t="s">
        <v>2420</v>
      </c>
      <c r="H402" s="238" t="s">
        <v>354</v>
      </c>
      <c r="I402" s="238">
        <v>25</v>
      </c>
      <c r="K402" s="238">
        <v>20005821</v>
      </c>
      <c r="L402" s="238">
        <v>200490022</v>
      </c>
      <c r="M402" s="238">
        <v>2</v>
      </c>
      <c r="N402" s="238">
        <v>18</v>
      </c>
      <c r="O402" s="238">
        <v>2020</v>
      </c>
      <c r="P402" s="238" t="s">
        <v>368</v>
      </c>
      <c r="Q402" s="238">
        <v>6</v>
      </c>
      <c r="R402" s="238" t="s">
        <v>356</v>
      </c>
      <c r="S402" s="238">
        <v>5</v>
      </c>
      <c r="T402" s="238">
        <v>0</v>
      </c>
      <c r="U402" s="238">
        <v>1</v>
      </c>
      <c r="W402" s="238">
        <v>55</v>
      </c>
      <c r="X402" s="238">
        <v>2</v>
      </c>
      <c r="Y402" s="238">
        <v>4</v>
      </c>
      <c r="Z402" s="238">
        <v>4</v>
      </c>
      <c r="AB402" s="238">
        <v>5</v>
      </c>
      <c r="AC402" s="238">
        <v>98</v>
      </c>
      <c r="AD402" s="238" t="s">
        <v>357</v>
      </c>
      <c r="AF402" s="238" t="s">
        <v>405</v>
      </c>
      <c r="AG402" s="238">
        <v>3</v>
      </c>
      <c r="AH402" s="238">
        <v>2</v>
      </c>
      <c r="AI402" s="238">
        <v>4</v>
      </c>
      <c r="AJ402" s="238">
        <v>4</v>
      </c>
      <c r="AK402" s="238">
        <v>21</v>
      </c>
      <c r="AL402" s="238">
        <v>60</v>
      </c>
      <c r="AM402" s="238" t="s">
        <v>354</v>
      </c>
      <c r="AN402" s="238">
        <v>5</v>
      </c>
      <c r="AO402" s="238">
        <v>1</v>
      </c>
      <c r="AS402" s="238">
        <v>15</v>
      </c>
      <c r="AT402" s="238">
        <v>9</v>
      </c>
      <c r="AU402" s="238">
        <v>60</v>
      </c>
      <c r="AV402" s="238">
        <v>11</v>
      </c>
      <c r="AW402" s="238">
        <v>21</v>
      </c>
      <c r="CT402" s="238">
        <v>459824.84183777799</v>
      </c>
      <c r="CU402" s="238">
        <v>4966294.1674741497</v>
      </c>
      <c r="CV402" s="238">
        <v>44.848928200000003</v>
      </c>
      <c r="CW402" s="238">
        <v>-93.508403810000004</v>
      </c>
      <c r="CX402" s="238" t="s">
        <v>359</v>
      </c>
      <c r="CY402" s="238" t="s">
        <v>2466</v>
      </c>
    </row>
    <row r="403" spans="1:103" x14ac:dyDescent="0.25">
      <c r="A403" s="238">
        <v>567428</v>
      </c>
      <c r="B403" s="238">
        <v>2</v>
      </c>
      <c r="C403" s="238">
        <v>212</v>
      </c>
      <c r="D403" s="238">
        <v>154.42699999999999</v>
      </c>
      <c r="E403" s="238">
        <v>27</v>
      </c>
      <c r="F403" s="238" t="s">
        <v>2420</v>
      </c>
      <c r="H403" s="238" t="s">
        <v>354</v>
      </c>
      <c r="I403" s="238">
        <v>25</v>
      </c>
      <c r="K403" s="238">
        <v>18502858</v>
      </c>
      <c r="M403" s="238">
        <v>2</v>
      </c>
      <c r="N403" s="238">
        <v>20</v>
      </c>
      <c r="O403" s="238">
        <v>2018</v>
      </c>
      <c r="P403" s="238" t="s">
        <v>368</v>
      </c>
      <c r="Q403" s="238">
        <v>7</v>
      </c>
      <c r="R403" s="238" t="s">
        <v>356</v>
      </c>
      <c r="S403" s="238">
        <v>5</v>
      </c>
      <c r="T403" s="238">
        <v>0</v>
      </c>
      <c r="U403" s="238">
        <v>1</v>
      </c>
      <c r="W403" s="238">
        <v>61</v>
      </c>
      <c r="X403" s="238">
        <v>2</v>
      </c>
      <c r="Y403" s="238">
        <v>1</v>
      </c>
      <c r="Z403" s="238">
        <v>1</v>
      </c>
      <c r="AB403" s="238">
        <v>5</v>
      </c>
      <c r="AC403" s="238">
        <v>98</v>
      </c>
      <c r="AD403" s="238" t="s">
        <v>357</v>
      </c>
      <c r="AF403" s="238" t="s">
        <v>405</v>
      </c>
      <c r="AG403" s="238">
        <v>3</v>
      </c>
      <c r="AH403" s="238">
        <v>2</v>
      </c>
      <c r="AI403" s="238">
        <v>2</v>
      </c>
      <c r="AJ403" s="238">
        <v>4</v>
      </c>
      <c r="AK403" s="238">
        <v>21</v>
      </c>
      <c r="AL403" s="238">
        <v>17</v>
      </c>
      <c r="AM403" s="238" t="s">
        <v>354</v>
      </c>
      <c r="AN403" s="238">
        <v>5</v>
      </c>
      <c r="AO403" s="238">
        <v>68</v>
      </c>
      <c r="AS403" s="238">
        <v>15</v>
      </c>
      <c r="AT403" s="238">
        <v>98</v>
      </c>
      <c r="AU403" s="238">
        <v>55</v>
      </c>
      <c r="AV403" s="238">
        <v>11</v>
      </c>
      <c r="AW403" s="238">
        <v>21</v>
      </c>
      <c r="CT403" s="238">
        <v>459838.29480992397</v>
      </c>
      <c r="CU403" s="238">
        <v>4966292.7863855697</v>
      </c>
      <c r="CV403" s="238">
        <v>44.848916529999997</v>
      </c>
      <c r="CW403" s="238">
        <v>-93.508233469999993</v>
      </c>
      <c r="CX403" s="238" t="s">
        <v>359</v>
      </c>
      <c r="CY403" s="238" t="s">
        <v>2467</v>
      </c>
    </row>
    <row r="404" spans="1:103" x14ac:dyDescent="0.25">
      <c r="A404" s="238">
        <v>622600</v>
      </c>
      <c r="B404" s="238">
        <v>2</v>
      </c>
      <c r="C404" s="238">
        <v>212</v>
      </c>
      <c r="D404" s="238">
        <v>154.453</v>
      </c>
      <c r="E404" s="238">
        <v>27</v>
      </c>
      <c r="F404" s="238" t="s">
        <v>2420</v>
      </c>
      <c r="H404" s="238" t="s">
        <v>354</v>
      </c>
      <c r="I404" s="238">
        <v>25</v>
      </c>
      <c r="K404" s="238">
        <v>18508871</v>
      </c>
      <c r="M404" s="238">
        <v>7</v>
      </c>
      <c r="N404" s="238">
        <v>22</v>
      </c>
      <c r="O404" s="238">
        <v>2018</v>
      </c>
      <c r="P404" s="238" t="s">
        <v>366</v>
      </c>
      <c r="Q404" s="238">
        <v>7</v>
      </c>
      <c r="R404" s="238" t="s">
        <v>356</v>
      </c>
      <c r="S404" s="238">
        <v>5</v>
      </c>
      <c r="T404" s="238">
        <v>0</v>
      </c>
      <c r="U404" s="238">
        <v>1</v>
      </c>
      <c r="W404" s="238">
        <v>55</v>
      </c>
      <c r="X404" s="238">
        <v>2</v>
      </c>
      <c r="Y404" s="238">
        <v>1</v>
      </c>
      <c r="Z404" s="238">
        <v>2</v>
      </c>
      <c r="AB404" s="238">
        <v>1</v>
      </c>
      <c r="AC404" s="238">
        <v>98</v>
      </c>
      <c r="AD404" s="238" t="s">
        <v>2468</v>
      </c>
      <c r="AF404" s="238" t="s">
        <v>358</v>
      </c>
      <c r="AG404" s="238">
        <v>3</v>
      </c>
      <c r="AH404" s="238">
        <v>2</v>
      </c>
      <c r="AI404" s="238">
        <v>2</v>
      </c>
      <c r="AJ404" s="238">
        <v>4</v>
      </c>
      <c r="AK404" s="238">
        <v>21</v>
      </c>
      <c r="AL404" s="238">
        <v>32</v>
      </c>
      <c r="AM404" s="238" t="s">
        <v>363</v>
      </c>
      <c r="AN404" s="238">
        <v>10</v>
      </c>
      <c r="AO404" s="238">
        <v>70</v>
      </c>
      <c r="AS404" s="238">
        <v>15</v>
      </c>
      <c r="AT404" s="238">
        <v>9</v>
      </c>
      <c r="AU404" s="238">
        <v>65</v>
      </c>
      <c r="AV404" s="238">
        <v>11</v>
      </c>
      <c r="AW404" s="238">
        <v>21</v>
      </c>
      <c r="CT404" s="238">
        <v>459889.09491152398</v>
      </c>
      <c r="CU404" s="238">
        <v>4966290.6697146697</v>
      </c>
      <c r="CV404" s="238">
        <v>44.848900329999999</v>
      </c>
      <c r="CW404" s="238">
        <v>-93.507590469999997</v>
      </c>
      <c r="CX404" s="238" t="s">
        <v>359</v>
      </c>
      <c r="CY404" s="238" t="s">
        <v>2469</v>
      </c>
    </row>
    <row r="405" spans="1:103" x14ac:dyDescent="0.25">
      <c r="A405" s="238">
        <v>500500</v>
      </c>
      <c r="B405" s="238">
        <v>2</v>
      </c>
      <c r="C405" s="238">
        <v>212</v>
      </c>
      <c r="D405" s="238">
        <v>154.52000000000001</v>
      </c>
      <c r="E405" s="238">
        <v>27</v>
      </c>
      <c r="F405" s="238" t="s">
        <v>2420</v>
      </c>
      <c r="H405" s="238" t="s">
        <v>354</v>
      </c>
      <c r="I405" s="238">
        <v>25</v>
      </c>
      <c r="K405" s="238">
        <v>17510080</v>
      </c>
      <c r="M405" s="238">
        <v>9</v>
      </c>
      <c r="N405" s="238">
        <v>10</v>
      </c>
      <c r="O405" s="238">
        <v>2017</v>
      </c>
      <c r="P405" s="238" t="s">
        <v>366</v>
      </c>
      <c r="Q405" s="238">
        <v>5</v>
      </c>
      <c r="R405" s="238" t="s">
        <v>356</v>
      </c>
      <c r="S405" s="238">
        <v>5</v>
      </c>
      <c r="T405" s="238">
        <v>0</v>
      </c>
      <c r="U405" s="238">
        <v>1</v>
      </c>
      <c r="W405" s="238">
        <v>32</v>
      </c>
      <c r="X405" s="238">
        <v>2</v>
      </c>
      <c r="Y405" s="238">
        <v>4</v>
      </c>
      <c r="Z405" s="238">
        <v>2</v>
      </c>
      <c r="AB405" s="238">
        <v>1</v>
      </c>
      <c r="AC405" s="238">
        <v>98</v>
      </c>
      <c r="AD405" s="238" t="s">
        <v>357</v>
      </c>
      <c r="AF405" s="238" t="s">
        <v>405</v>
      </c>
      <c r="AG405" s="238">
        <v>3</v>
      </c>
      <c r="AH405" s="238">
        <v>1</v>
      </c>
      <c r="AI405" s="238">
        <v>2</v>
      </c>
      <c r="AJ405" s="238">
        <v>4</v>
      </c>
      <c r="AK405" s="238">
        <v>21</v>
      </c>
      <c r="AL405" s="238">
        <v>24</v>
      </c>
      <c r="AM405" s="238" t="s">
        <v>354</v>
      </c>
      <c r="AN405" s="238">
        <v>10</v>
      </c>
      <c r="AO405" s="238">
        <v>90</v>
      </c>
      <c r="AS405" s="238">
        <v>15</v>
      </c>
      <c r="AT405" s="238">
        <v>9</v>
      </c>
      <c r="AU405" s="238">
        <v>65</v>
      </c>
      <c r="AV405" s="238">
        <v>11</v>
      </c>
      <c r="AW405" s="238">
        <v>21</v>
      </c>
      <c r="CT405" s="238">
        <v>459961.061722124</v>
      </c>
      <c r="CU405" s="238">
        <v>4966343.5864871703</v>
      </c>
      <c r="CV405" s="238">
        <v>44.849380719999999</v>
      </c>
      <c r="CW405" s="238">
        <v>-93.506683960000004</v>
      </c>
      <c r="CX405" s="238" t="s">
        <v>359</v>
      </c>
      <c r="CY405" s="238" t="s">
        <v>2470</v>
      </c>
    </row>
    <row r="406" spans="1:103" x14ac:dyDescent="0.25">
      <c r="A406" s="238">
        <v>696856</v>
      </c>
      <c r="B406" s="238">
        <v>2</v>
      </c>
      <c r="C406" s="238">
        <v>212</v>
      </c>
      <c r="D406" s="238">
        <v>154.53700000000001</v>
      </c>
      <c r="E406" s="238">
        <v>27</v>
      </c>
      <c r="F406" s="238" t="s">
        <v>2420</v>
      </c>
      <c r="H406" s="238" t="s">
        <v>354</v>
      </c>
      <c r="I406" s="238">
        <v>25</v>
      </c>
      <c r="K406" s="238">
        <v>19503838</v>
      </c>
      <c r="M406" s="238">
        <v>3</v>
      </c>
      <c r="N406" s="238">
        <v>9</v>
      </c>
      <c r="O406" s="238">
        <v>2019</v>
      </c>
      <c r="P406" s="238" t="s">
        <v>364</v>
      </c>
      <c r="Q406" s="238">
        <v>19</v>
      </c>
      <c r="R406" s="238" t="s">
        <v>356</v>
      </c>
      <c r="S406" s="238">
        <v>5</v>
      </c>
      <c r="T406" s="238">
        <v>0</v>
      </c>
      <c r="U406" s="238">
        <v>1</v>
      </c>
      <c r="W406" s="238">
        <v>83</v>
      </c>
      <c r="X406" s="238">
        <v>2</v>
      </c>
      <c r="Y406" s="238">
        <v>6</v>
      </c>
      <c r="Z406" s="238">
        <v>2</v>
      </c>
      <c r="AA406" s="238">
        <v>4</v>
      </c>
      <c r="AB406" s="238">
        <v>3</v>
      </c>
      <c r="AC406" s="238">
        <v>98</v>
      </c>
      <c r="AD406" s="238" t="s">
        <v>357</v>
      </c>
      <c r="AF406" s="238" t="s">
        <v>405</v>
      </c>
      <c r="AG406" s="238">
        <v>3</v>
      </c>
      <c r="AH406" s="238">
        <v>2</v>
      </c>
      <c r="AI406" s="238">
        <v>2</v>
      </c>
      <c r="AJ406" s="238">
        <v>4</v>
      </c>
      <c r="AK406" s="238">
        <v>21</v>
      </c>
      <c r="AL406" s="238">
        <v>18</v>
      </c>
      <c r="AM406" s="238" t="s">
        <v>354</v>
      </c>
      <c r="AN406" s="238">
        <v>5</v>
      </c>
      <c r="AO406" s="238">
        <v>70</v>
      </c>
      <c r="AS406" s="238">
        <v>15</v>
      </c>
      <c r="AT406" s="238">
        <v>9</v>
      </c>
      <c r="AU406" s="238">
        <v>65</v>
      </c>
      <c r="AV406" s="238">
        <v>11</v>
      </c>
      <c r="AW406" s="238">
        <v>21</v>
      </c>
      <c r="CT406" s="238">
        <v>460028.79519092501</v>
      </c>
      <c r="CU406" s="238">
        <v>4966328.7697908701</v>
      </c>
      <c r="CV406" s="238">
        <v>44.849251150000001</v>
      </c>
      <c r="CW406" s="238">
        <v>-93.505825669999993</v>
      </c>
      <c r="CX406" s="238" t="s">
        <v>359</v>
      </c>
      <c r="CY406" s="238" t="s">
        <v>2471</v>
      </c>
    </row>
    <row r="407" spans="1:103" x14ac:dyDescent="0.25">
      <c r="A407" s="238">
        <v>809903</v>
      </c>
      <c r="B407" s="238">
        <v>2</v>
      </c>
      <c r="C407" s="238">
        <v>212</v>
      </c>
      <c r="D407" s="238">
        <v>154.541</v>
      </c>
      <c r="E407" s="238">
        <v>27</v>
      </c>
      <c r="F407" s="238" t="s">
        <v>2420</v>
      </c>
      <c r="H407" s="238" t="s">
        <v>354</v>
      </c>
      <c r="I407" s="238">
        <v>25</v>
      </c>
      <c r="K407" s="238">
        <v>20504058</v>
      </c>
      <c r="L407" s="238">
        <v>201330005</v>
      </c>
      <c r="M407" s="238">
        <v>5</v>
      </c>
      <c r="N407" s="238">
        <v>12</v>
      </c>
      <c r="O407" s="238">
        <v>2020</v>
      </c>
      <c r="P407" s="238" t="s">
        <v>368</v>
      </c>
      <c r="Q407" s="238">
        <v>5</v>
      </c>
      <c r="R407" s="238" t="s">
        <v>356</v>
      </c>
      <c r="S407" s="238">
        <v>4</v>
      </c>
      <c r="T407" s="238">
        <v>0</v>
      </c>
      <c r="U407" s="238">
        <v>1</v>
      </c>
      <c r="W407" s="238">
        <v>55</v>
      </c>
      <c r="X407" s="238">
        <v>2</v>
      </c>
      <c r="Y407" s="238">
        <v>2</v>
      </c>
      <c r="Z407" s="238">
        <v>1</v>
      </c>
      <c r="AB407" s="238">
        <v>1</v>
      </c>
      <c r="AC407" s="238">
        <v>98</v>
      </c>
      <c r="AD407" s="238" t="s">
        <v>357</v>
      </c>
      <c r="AF407" s="238" t="s">
        <v>405</v>
      </c>
      <c r="AG407" s="238">
        <v>3</v>
      </c>
      <c r="AH407" s="238">
        <v>2</v>
      </c>
      <c r="AI407" s="238">
        <v>4</v>
      </c>
      <c r="AJ407" s="238">
        <v>4</v>
      </c>
      <c r="AK407" s="238">
        <v>21</v>
      </c>
      <c r="AL407" s="238">
        <v>35</v>
      </c>
      <c r="AM407" s="238" t="s">
        <v>363</v>
      </c>
      <c r="AN407" s="238">
        <v>9</v>
      </c>
      <c r="AO407" s="238">
        <v>68</v>
      </c>
      <c r="AP407" s="238">
        <v>70</v>
      </c>
      <c r="AS407" s="238">
        <v>15</v>
      </c>
      <c r="AT407" s="238">
        <v>9</v>
      </c>
      <c r="AU407" s="238">
        <v>65</v>
      </c>
      <c r="AV407" s="238">
        <v>11</v>
      </c>
      <c r="AW407" s="238">
        <v>21</v>
      </c>
      <c r="CT407" s="238">
        <v>460037.261874524</v>
      </c>
      <c r="CU407" s="238">
        <v>4966324.5364490701</v>
      </c>
      <c r="CV407" s="238">
        <v>44.849213509999998</v>
      </c>
      <c r="CW407" s="238">
        <v>-93.505718200000004</v>
      </c>
      <c r="CX407" s="238" t="s">
        <v>359</v>
      </c>
      <c r="CY407" s="238" t="s">
        <v>2472</v>
      </c>
    </row>
    <row r="408" spans="1:103" x14ac:dyDescent="0.25">
      <c r="A408" s="238">
        <v>820512</v>
      </c>
      <c r="B408" s="238">
        <v>2</v>
      </c>
      <c r="C408" s="238">
        <v>212</v>
      </c>
      <c r="D408" s="238">
        <v>154.553</v>
      </c>
      <c r="E408" s="238">
        <v>27</v>
      </c>
      <c r="F408" s="238" t="s">
        <v>2420</v>
      </c>
      <c r="H408" s="238" t="s">
        <v>354</v>
      </c>
      <c r="I408" s="238">
        <v>25</v>
      </c>
      <c r="K408" s="238">
        <v>20505440</v>
      </c>
      <c r="L408" s="238">
        <v>201900195</v>
      </c>
      <c r="M408" s="238">
        <v>7</v>
      </c>
      <c r="N408" s="238">
        <v>8</v>
      </c>
      <c r="O408" s="238">
        <v>2020</v>
      </c>
      <c r="P408" s="238" t="s">
        <v>355</v>
      </c>
      <c r="Q408" s="238">
        <v>9</v>
      </c>
      <c r="R408" s="238" t="s">
        <v>196</v>
      </c>
      <c r="S408" s="238">
        <v>5</v>
      </c>
      <c r="T408" s="238">
        <v>0</v>
      </c>
      <c r="U408" s="238">
        <v>2</v>
      </c>
      <c r="V408" s="238">
        <v>12</v>
      </c>
      <c r="W408" s="238">
        <v>10</v>
      </c>
      <c r="X408" s="238">
        <v>2</v>
      </c>
      <c r="Y408" s="238">
        <v>1</v>
      </c>
      <c r="Z408" s="238">
        <v>1</v>
      </c>
      <c r="AB408" s="238">
        <v>1</v>
      </c>
      <c r="AC408" s="238">
        <v>98</v>
      </c>
      <c r="AD408" s="238" t="s">
        <v>357</v>
      </c>
      <c r="AF408" s="238" t="s">
        <v>405</v>
      </c>
      <c r="AG408" s="238">
        <v>7</v>
      </c>
      <c r="AH408" s="238">
        <v>1</v>
      </c>
      <c r="AI408" s="238">
        <v>4</v>
      </c>
      <c r="AJ408" s="238">
        <v>4</v>
      </c>
      <c r="AK408" s="238">
        <v>26</v>
      </c>
      <c r="AL408" s="238">
        <v>52</v>
      </c>
      <c r="AM408" s="238" t="s">
        <v>354</v>
      </c>
      <c r="AN408" s="238">
        <v>5</v>
      </c>
      <c r="AO408" s="238">
        <v>70</v>
      </c>
      <c r="AS408" s="238">
        <v>15</v>
      </c>
      <c r="AT408" s="238">
        <v>98</v>
      </c>
      <c r="AU408" s="238">
        <v>55</v>
      </c>
      <c r="AV408" s="238">
        <v>11</v>
      </c>
      <c r="AW408" s="238">
        <v>21</v>
      </c>
      <c r="AX408" s="238">
        <v>2</v>
      </c>
      <c r="AY408" s="238">
        <v>4</v>
      </c>
      <c r="AZ408" s="238">
        <v>4</v>
      </c>
      <c r="BA408" s="238">
        <v>21</v>
      </c>
      <c r="BB408" s="238">
        <v>41</v>
      </c>
      <c r="BC408" s="238" t="s">
        <v>354</v>
      </c>
      <c r="BD408" s="238">
        <v>5</v>
      </c>
      <c r="BE408" s="238">
        <v>70</v>
      </c>
      <c r="BI408" s="238">
        <v>15</v>
      </c>
      <c r="BJ408" s="238">
        <v>98</v>
      </c>
      <c r="BK408" s="238">
        <v>55</v>
      </c>
      <c r="BL408" s="238">
        <v>11</v>
      </c>
      <c r="BM408" s="238">
        <v>21</v>
      </c>
      <c r="CT408" s="238">
        <v>460054.19524172402</v>
      </c>
      <c r="CU408" s="238">
        <v>4966333.0031326702</v>
      </c>
      <c r="CV408" s="238">
        <v>44.849290680000003</v>
      </c>
      <c r="CW408" s="238">
        <v>-93.505504590000001</v>
      </c>
      <c r="CX408" s="238" t="s">
        <v>359</v>
      </c>
      <c r="CY408" s="238" t="s">
        <v>2473</v>
      </c>
    </row>
    <row r="409" spans="1:103" x14ac:dyDescent="0.25">
      <c r="A409" s="238">
        <v>746276</v>
      </c>
      <c r="B409" s="238">
        <v>2</v>
      </c>
      <c r="C409" s="238">
        <v>212</v>
      </c>
      <c r="D409" s="238">
        <v>154.55500000000001</v>
      </c>
      <c r="E409" s="238">
        <v>27</v>
      </c>
      <c r="F409" s="238" t="s">
        <v>2420</v>
      </c>
      <c r="H409" s="238" t="s">
        <v>354</v>
      </c>
      <c r="I409" s="238">
        <v>25</v>
      </c>
      <c r="K409" s="238">
        <v>19510927</v>
      </c>
      <c r="M409" s="238">
        <v>9</v>
      </c>
      <c r="N409" s="238">
        <v>9</v>
      </c>
      <c r="O409" s="238">
        <v>2019</v>
      </c>
      <c r="P409" s="238" t="s">
        <v>361</v>
      </c>
      <c r="Q409" s="238">
        <v>7</v>
      </c>
      <c r="R409" s="238" t="s">
        <v>369</v>
      </c>
      <c r="S409" s="238">
        <v>5</v>
      </c>
      <c r="T409" s="238">
        <v>0</v>
      </c>
      <c r="U409" s="238">
        <v>3</v>
      </c>
      <c r="V409" s="238">
        <v>12</v>
      </c>
      <c r="W409" s="238">
        <v>10</v>
      </c>
      <c r="X409" s="238">
        <v>2</v>
      </c>
      <c r="Y409" s="238">
        <v>1</v>
      </c>
      <c r="Z409" s="238">
        <v>2</v>
      </c>
      <c r="AB409" s="238">
        <v>1</v>
      </c>
      <c r="AC409" s="238">
        <v>98</v>
      </c>
      <c r="AD409" s="238" t="s">
        <v>2474</v>
      </c>
      <c r="AF409" s="238" t="s">
        <v>405</v>
      </c>
      <c r="AG409" s="238">
        <v>7</v>
      </c>
      <c r="AH409" s="238">
        <v>2</v>
      </c>
      <c r="AI409" s="238">
        <v>4</v>
      </c>
      <c r="AJ409" s="238">
        <v>3</v>
      </c>
      <c r="AK409" s="238">
        <v>21</v>
      </c>
      <c r="AL409" s="238">
        <v>31</v>
      </c>
      <c r="AM409" s="238" t="s">
        <v>363</v>
      </c>
      <c r="AN409" s="238">
        <v>5</v>
      </c>
      <c r="AO409" s="238">
        <v>70</v>
      </c>
      <c r="AS409" s="238">
        <v>15</v>
      </c>
      <c r="AT409" s="238">
        <v>9</v>
      </c>
      <c r="AU409" s="238">
        <v>60</v>
      </c>
      <c r="AV409" s="238">
        <v>11</v>
      </c>
      <c r="AW409" s="238">
        <v>21</v>
      </c>
      <c r="AX409" s="238">
        <v>2</v>
      </c>
      <c r="AY409" s="238">
        <v>4</v>
      </c>
      <c r="AZ409" s="238">
        <v>3</v>
      </c>
      <c r="BA409" s="238">
        <v>21</v>
      </c>
      <c r="BB409" s="238">
        <v>30</v>
      </c>
      <c r="BC409" s="238" t="s">
        <v>354</v>
      </c>
      <c r="BD409" s="238">
        <v>5</v>
      </c>
      <c r="BE409" s="238">
        <v>1</v>
      </c>
      <c r="BI409" s="238">
        <v>15</v>
      </c>
      <c r="BJ409" s="238">
        <v>9</v>
      </c>
      <c r="BK409" s="238">
        <v>60</v>
      </c>
      <c r="BL409" s="238">
        <v>11</v>
      </c>
      <c r="BM409" s="238">
        <v>21</v>
      </c>
      <c r="BN409" s="238">
        <v>2</v>
      </c>
      <c r="BO409" s="238">
        <v>2</v>
      </c>
      <c r="BP409" s="238">
        <v>3</v>
      </c>
      <c r="BQ409" s="238">
        <v>21</v>
      </c>
      <c r="BR409" s="238">
        <v>26</v>
      </c>
      <c r="BS409" s="238" t="s">
        <v>354</v>
      </c>
      <c r="BT409" s="238">
        <v>5</v>
      </c>
      <c r="BU409" s="238">
        <v>74</v>
      </c>
      <c r="BY409" s="238">
        <v>15</v>
      </c>
      <c r="BZ409" s="238">
        <v>9</v>
      </c>
      <c r="CA409" s="238">
        <v>60</v>
      </c>
      <c r="CB409" s="238">
        <v>11</v>
      </c>
      <c r="CC409" s="238">
        <v>21</v>
      </c>
      <c r="CT409" s="238">
        <v>460058.42858352402</v>
      </c>
      <c r="CU409" s="238">
        <v>4966328.7697908701</v>
      </c>
      <c r="CV409" s="238">
        <v>44.849252810000003</v>
      </c>
      <c r="CW409" s="238">
        <v>-93.505450690000004</v>
      </c>
      <c r="CX409" s="238" t="s">
        <v>359</v>
      </c>
      <c r="CY409" s="238" t="s">
        <v>2475</v>
      </c>
    </row>
    <row r="410" spans="1:103" x14ac:dyDescent="0.25">
      <c r="A410" s="238">
        <v>864476</v>
      </c>
      <c r="B410" s="238">
        <v>2</v>
      </c>
      <c r="C410" s="238">
        <v>212</v>
      </c>
      <c r="D410" s="238">
        <v>154.566</v>
      </c>
      <c r="E410" s="238">
        <v>27</v>
      </c>
      <c r="F410" s="238" t="s">
        <v>2420</v>
      </c>
      <c r="H410" s="238" t="s">
        <v>354</v>
      </c>
      <c r="I410" s="238">
        <v>25</v>
      </c>
      <c r="K410" s="238">
        <v>20509848</v>
      </c>
      <c r="L410" s="238">
        <v>203170377</v>
      </c>
      <c r="M410" s="238">
        <v>11</v>
      </c>
      <c r="N410" s="238">
        <v>12</v>
      </c>
      <c r="O410" s="238">
        <v>2020</v>
      </c>
      <c r="P410" s="238" t="s">
        <v>384</v>
      </c>
      <c r="Q410" s="238">
        <v>12</v>
      </c>
      <c r="R410" s="238" t="s">
        <v>356</v>
      </c>
      <c r="S410" s="238">
        <v>5</v>
      </c>
      <c r="T410" s="238">
        <v>0</v>
      </c>
      <c r="U410" s="238">
        <v>2</v>
      </c>
      <c r="V410" s="238">
        <v>10</v>
      </c>
      <c r="W410" s="238">
        <v>10</v>
      </c>
      <c r="X410" s="238">
        <v>2</v>
      </c>
      <c r="Y410" s="238">
        <v>1</v>
      </c>
      <c r="Z410" s="238">
        <v>4</v>
      </c>
      <c r="AB410" s="238">
        <v>3</v>
      </c>
      <c r="AC410" s="238">
        <v>98</v>
      </c>
      <c r="AD410" s="238" t="s">
        <v>357</v>
      </c>
      <c r="AF410" s="238" t="s">
        <v>358</v>
      </c>
      <c r="AG410" s="238">
        <v>5</v>
      </c>
      <c r="AH410" s="238">
        <v>2</v>
      </c>
      <c r="AI410" s="238">
        <v>4</v>
      </c>
      <c r="AJ410" s="238">
        <v>4</v>
      </c>
      <c r="AK410" s="238">
        <v>21</v>
      </c>
      <c r="AL410" s="238">
        <v>87</v>
      </c>
      <c r="AM410" s="238" t="s">
        <v>363</v>
      </c>
      <c r="AN410" s="238">
        <v>5</v>
      </c>
      <c r="AO410" s="238">
        <v>1</v>
      </c>
      <c r="AS410" s="238">
        <v>15</v>
      </c>
      <c r="AT410" s="238">
        <v>9</v>
      </c>
      <c r="AU410" s="238">
        <v>65</v>
      </c>
      <c r="AV410" s="238">
        <v>11</v>
      </c>
      <c r="AW410" s="238">
        <v>21</v>
      </c>
      <c r="AX410" s="238">
        <v>1</v>
      </c>
      <c r="AY410" s="238">
        <v>3</v>
      </c>
      <c r="AZ410" s="238">
        <v>4</v>
      </c>
      <c r="BA410" s="238">
        <v>27</v>
      </c>
      <c r="BI410" s="238">
        <v>15</v>
      </c>
      <c r="BJ410" s="238">
        <v>9</v>
      </c>
      <c r="BK410" s="238">
        <v>65</v>
      </c>
      <c r="BL410" s="238">
        <v>11</v>
      </c>
      <c r="BM410" s="238">
        <v>21</v>
      </c>
      <c r="CT410" s="238">
        <v>460071.12860892399</v>
      </c>
      <c r="CU410" s="238">
        <v>4966307.6030818699</v>
      </c>
      <c r="CV410" s="238">
        <v>44.849062979999999</v>
      </c>
      <c r="CW410" s="238">
        <v>-93.505288309999997</v>
      </c>
      <c r="CX410" s="238" t="s">
        <v>359</v>
      </c>
      <c r="CY410" s="238" t="s">
        <v>2476</v>
      </c>
    </row>
    <row r="411" spans="1:103" x14ac:dyDescent="0.25">
      <c r="A411" s="238">
        <v>10953187</v>
      </c>
      <c r="B411" s="238">
        <v>2</v>
      </c>
      <c r="C411" s="238">
        <v>212</v>
      </c>
      <c r="D411" s="238">
        <v>154.56899999999999</v>
      </c>
      <c r="E411" s="238">
        <v>27</v>
      </c>
      <c r="F411" s="238" t="s">
        <v>2420</v>
      </c>
      <c r="H411" s="238" t="s">
        <v>354</v>
      </c>
      <c r="I411" s="238">
        <v>25</v>
      </c>
      <c r="K411" s="238">
        <v>14502752</v>
      </c>
      <c r="L411" s="238">
        <v>140610250</v>
      </c>
      <c r="M411" s="238">
        <v>2</v>
      </c>
      <c r="N411" s="238">
        <v>24</v>
      </c>
      <c r="O411" s="238">
        <v>2014</v>
      </c>
      <c r="P411" s="238" t="s">
        <v>361</v>
      </c>
      <c r="Q411" s="238">
        <v>9</v>
      </c>
      <c r="R411" s="238" t="s">
        <v>419</v>
      </c>
      <c r="S411" s="238">
        <v>5</v>
      </c>
      <c r="T411" s="238">
        <v>0</v>
      </c>
      <c r="U411" s="238">
        <v>2</v>
      </c>
      <c r="V411" s="238">
        <v>10</v>
      </c>
      <c r="W411" s="238">
        <v>10</v>
      </c>
      <c r="X411" s="238">
        <v>2</v>
      </c>
      <c r="Y411" s="238">
        <v>1</v>
      </c>
      <c r="Z411" s="238">
        <v>1</v>
      </c>
      <c r="AB411" s="238">
        <v>1</v>
      </c>
      <c r="AC411" s="238">
        <v>98</v>
      </c>
      <c r="AD411" s="238" t="s">
        <v>376</v>
      </c>
      <c r="AE411" s="238" t="s">
        <v>2389</v>
      </c>
      <c r="AF411" s="238" t="s">
        <v>358</v>
      </c>
      <c r="AG411" s="238">
        <v>5</v>
      </c>
      <c r="AH411" s="238">
        <v>2</v>
      </c>
      <c r="AI411" s="238">
        <v>2</v>
      </c>
      <c r="AJ411" s="238">
        <v>3</v>
      </c>
      <c r="AK411" s="238">
        <v>21</v>
      </c>
      <c r="AL411" s="238">
        <v>61</v>
      </c>
      <c r="AM411" s="238" t="s">
        <v>363</v>
      </c>
      <c r="AN411" s="238">
        <v>5</v>
      </c>
      <c r="AO411" s="238">
        <v>1</v>
      </c>
      <c r="AS411" s="238">
        <v>1</v>
      </c>
      <c r="AT411" s="238">
        <v>98</v>
      </c>
      <c r="AU411" s="238">
        <v>65</v>
      </c>
      <c r="AV411" s="238">
        <v>11</v>
      </c>
      <c r="AW411" s="238">
        <v>21</v>
      </c>
      <c r="AX411" s="238">
        <v>2</v>
      </c>
      <c r="AY411" s="238">
        <v>42</v>
      </c>
      <c r="AZ411" s="238">
        <v>3</v>
      </c>
      <c r="BA411" s="238">
        <v>28</v>
      </c>
      <c r="BB411" s="238">
        <v>38</v>
      </c>
      <c r="BC411" s="238" t="s">
        <v>354</v>
      </c>
      <c r="BD411" s="238">
        <v>5</v>
      </c>
      <c r="BE411" s="238">
        <v>7</v>
      </c>
      <c r="BI411" s="238">
        <v>1</v>
      </c>
      <c r="BJ411" s="238">
        <v>98</v>
      </c>
      <c r="BK411" s="238">
        <v>65</v>
      </c>
      <c r="BL411" s="238">
        <v>11</v>
      </c>
      <c r="BM411" s="238">
        <v>21</v>
      </c>
      <c r="CT411" s="238">
        <v>460075</v>
      </c>
      <c r="CU411" s="238">
        <v>4966308</v>
      </c>
      <c r="CV411" s="238">
        <v>44.849065199999998</v>
      </c>
      <c r="CW411" s="238">
        <v>-93.505236100000005</v>
      </c>
      <c r="CX411" s="238" t="s">
        <v>359</v>
      </c>
      <c r="CY411" s="238" t="s">
        <v>2477</v>
      </c>
    </row>
    <row r="412" spans="1:103" x14ac:dyDescent="0.25">
      <c r="A412" s="238">
        <v>798629</v>
      </c>
      <c r="B412" s="238">
        <v>2</v>
      </c>
      <c r="C412" s="238">
        <v>212</v>
      </c>
      <c r="D412" s="238">
        <v>154.56899999999999</v>
      </c>
      <c r="E412" s="238">
        <v>27</v>
      </c>
      <c r="F412" s="238" t="s">
        <v>2420</v>
      </c>
      <c r="H412" s="238" t="s">
        <v>354</v>
      </c>
      <c r="I412" s="238">
        <v>25</v>
      </c>
      <c r="K412" s="238">
        <v>20501994</v>
      </c>
      <c r="L412" s="238">
        <v>200490016</v>
      </c>
      <c r="M412" s="238">
        <v>2</v>
      </c>
      <c r="N412" s="238">
        <v>18</v>
      </c>
      <c r="O412" s="238">
        <v>2020</v>
      </c>
      <c r="P412" s="238" t="s">
        <v>368</v>
      </c>
      <c r="Q412" s="238">
        <v>4</v>
      </c>
      <c r="R412" s="238" t="s">
        <v>356</v>
      </c>
      <c r="S412" s="238">
        <v>5</v>
      </c>
      <c r="T412" s="238">
        <v>0</v>
      </c>
      <c r="U412" s="238">
        <v>1</v>
      </c>
      <c r="W412" s="238">
        <v>55</v>
      </c>
      <c r="X412" s="238">
        <v>26</v>
      </c>
      <c r="Y412" s="238">
        <v>4</v>
      </c>
      <c r="Z412" s="238">
        <v>2</v>
      </c>
      <c r="AB412" s="238">
        <v>5</v>
      </c>
      <c r="AC412" s="238">
        <v>98</v>
      </c>
      <c r="AD412" s="238" t="s">
        <v>357</v>
      </c>
      <c r="AF412" s="238" t="s">
        <v>358</v>
      </c>
      <c r="AG412" s="238">
        <v>3</v>
      </c>
      <c r="AH412" s="238">
        <v>2</v>
      </c>
      <c r="AI412" s="238">
        <v>3</v>
      </c>
      <c r="AJ412" s="238">
        <v>4</v>
      </c>
      <c r="AK412" s="238">
        <v>27</v>
      </c>
      <c r="AL412" s="238">
        <v>35</v>
      </c>
      <c r="AM412" s="238" t="s">
        <v>354</v>
      </c>
      <c r="AN412" s="238">
        <v>5</v>
      </c>
      <c r="AO412" s="238">
        <v>71</v>
      </c>
      <c r="AS412" s="238">
        <v>15</v>
      </c>
      <c r="AT412" s="238">
        <v>9</v>
      </c>
      <c r="AU412" s="238">
        <v>65</v>
      </c>
      <c r="AV412" s="238">
        <v>11</v>
      </c>
      <c r="AW412" s="238">
        <v>21</v>
      </c>
      <c r="CT412" s="238">
        <v>460075.36195072503</v>
      </c>
      <c r="CU412" s="238">
        <v>4966311.8364236699</v>
      </c>
      <c r="CV412" s="238">
        <v>44.849101320000003</v>
      </c>
      <c r="CW412" s="238">
        <v>-93.505235069999998</v>
      </c>
      <c r="CX412" s="238" t="s">
        <v>359</v>
      </c>
      <c r="CY412" s="238" t="s">
        <v>2478</v>
      </c>
    </row>
    <row r="413" spans="1:103" x14ac:dyDescent="0.25">
      <c r="A413" s="238">
        <v>344745</v>
      </c>
      <c r="B413" s="238">
        <v>2</v>
      </c>
      <c r="C413" s="238">
        <v>212</v>
      </c>
      <c r="D413" s="238">
        <v>154.595</v>
      </c>
      <c r="E413" s="238">
        <v>27</v>
      </c>
      <c r="F413" s="238" t="s">
        <v>2420</v>
      </c>
      <c r="H413" s="238" t="s">
        <v>354</v>
      </c>
      <c r="I413" s="238">
        <v>25</v>
      </c>
      <c r="K413" s="238">
        <v>16504345</v>
      </c>
      <c r="M413" s="238">
        <v>4</v>
      </c>
      <c r="N413" s="238">
        <v>26</v>
      </c>
      <c r="O413" s="238">
        <v>2016</v>
      </c>
      <c r="P413" s="238" t="s">
        <v>368</v>
      </c>
      <c r="Q413" s="238">
        <v>8</v>
      </c>
      <c r="R413" s="238" t="s">
        <v>369</v>
      </c>
      <c r="S413" s="238">
        <v>5</v>
      </c>
      <c r="T413" s="238">
        <v>0</v>
      </c>
      <c r="U413" s="238">
        <v>2</v>
      </c>
      <c r="V413" s="238">
        <v>12</v>
      </c>
      <c r="W413" s="238">
        <v>10</v>
      </c>
      <c r="X413" s="238">
        <v>2</v>
      </c>
      <c r="Y413" s="238">
        <v>1</v>
      </c>
      <c r="Z413" s="238">
        <v>2</v>
      </c>
      <c r="AB413" s="238">
        <v>1</v>
      </c>
      <c r="AC413" s="238">
        <v>98</v>
      </c>
      <c r="AD413" s="238" t="s">
        <v>357</v>
      </c>
      <c r="AF413" s="238" t="s">
        <v>405</v>
      </c>
      <c r="AG413" s="238">
        <v>7</v>
      </c>
      <c r="AH413" s="238">
        <v>2</v>
      </c>
      <c r="AI413" s="238">
        <v>4</v>
      </c>
      <c r="AJ413" s="238">
        <v>3</v>
      </c>
      <c r="AK413" s="238">
        <v>21</v>
      </c>
      <c r="AL413" s="238">
        <v>42</v>
      </c>
      <c r="AM413" s="238" t="s">
        <v>354</v>
      </c>
      <c r="AN413" s="238">
        <v>5</v>
      </c>
      <c r="AO413" s="238">
        <v>4</v>
      </c>
      <c r="AS413" s="238">
        <v>15</v>
      </c>
      <c r="AT413" s="238">
        <v>9</v>
      </c>
      <c r="AU413" s="238">
        <v>60</v>
      </c>
      <c r="AV413" s="238">
        <v>11</v>
      </c>
      <c r="AW413" s="238">
        <v>21</v>
      </c>
      <c r="AX413" s="238">
        <v>2</v>
      </c>
      <c r="AY413" s="238">
        <v>2</v>
      </c>
      <c r="AZ413" s="238">
        <v>3</v>
      </c>
      <c r="BA413" s="238">
        <v>26</v>
      </c>
      <c r="BB413" s="238">
        <v>48</v>
      </c>
      <c r="BC413" s="238" t="s">
        <v>363</v>
      </c>
      <c r="BD413" s="238">
        <v>5</v>
      </c>
      <c r="BE413" s="238">
        <v>1</v>
      </c>
      <c r="BI413" s="238">
        <v>15</v>
      </c>
      <c r="BJ413" s="238">
        <v>9</v>
      </c>
      <c r="BK413" s="238">
        <v>60</v>
      </c>
      <c r="BL413" s="238">
        <v>11</v>
      </c>
      <c r="BM413" s="238">
        <v>21</v>
      </c>
      <c r="CT413" s="238">
        <v>460083.82863432402</v>
      </c>
      <c r="CU413" s="238">
        <v>4966341.4698162703</v>
      </c>
      <c r="CV413" s="238">
        <v>44.849368550000001</v>
      </c>
      <c r="CW413" s="238">
        <v>-93.505130269999995</v>
      </c>
      <c r="CX413" s="238" t="s">
        <v>359</v>
      </c>
      <c r="CY413" s="238" t="s">
        <v>2479</v>
      </c>
    </row>
    <row r="414" spans="1:103" x14ac:dyDescent="0.25">
      <c r="A414" s="238">
        <v>413320</v>
      </c>
      <c r="B414" s="238">
        <v>2</v>
      </c>
      <c r="C414" s="238">
        <v>212</v>
      </c>
      <c r="D414" s="238">
        <v>154.60400000000001</v>
      </c>
      <c r="E414" s="238">
        <v>27</v>
      </c>
      <c r="F414" s="238" t="s">
        <v>2420</v>
      </c>
      <c r="H414" s="238" t="s">
        <v>354</v>
      </c>
      <c r="I414" s="238">
        <v>25</v>
      </c>
      <c r="K414" s="238">
        <v>17001104</v>
      </c>
      <c r="M414" s="238">
        <v>1</v>
      </c>
      <c r="N414" s="238">
        <v>10</v>
      </c>
      <c r="O414" s="238">
        <v>2017</v>
      </c>
      <c r="P414" s="238" t="s">
        <v>368</v>
      </c>
      <c r="Q414" s="238">
        <v>15</v>
      </c>
      <c r="S414" s="238">
        <v>5</v>
      </c>
      <c r="T414" s="238">
        <v>0</v>
      </c>
      <c r="U414" s="238">
        <v>1</v>
      </c>
      <c r="W414" s="238">
        <v>55</v>
      </c>
      <c r="X414" s="238">
        <v>2</v>
      </c>
      <c r="Y414" s="238">
        <v>1</v>
      </c>
      <c r="Z414" s="238">
        <v>1</v>
      </c>
      <c r="AB414" s="238">
        <v>5</v>
      </c>
      <c r="AC414" s="238">
        <v>98</v>
      </c>
      <c r="AD414" s="238" t="s">
        <v>357</v>
      </c>
      <c r="AF414" s="238" t="s">
        <v>405</v>
      </c>
      <c r="AG414" s="238">
        <v>3</v>
      </c>
      <c r="AH414" s="238">
        <v>2</v>
      </c>
      <c r="AI414" s="238">
        <v>6</v>
      </c>
      <c r="AJ414" s="238">
        <v>4</v>
      </c>
      <c r="AK414" s="238">
        <v>21</v>
      </c>
      <c r="AL414" s="238">
        <v>48</v>
      </c>
      <c r="AM414" s="238" t="s">
        <v>354</v>
      </c>
      <c r="AN414" s="238">
        <v>5</v>
      </c>
      <c r="AO414" s="238">
        <v>99</v>
      </c>
      <c r="AS414" s="238">
        <v>15</v>
      </c>
      <c r="AT414" s="238">
        <v>98</v>
      </c>
      <c r="AU414" s="238">
        <v>65</v>
      </c>
      <c r="AV414" s="238">
        <v>11</v>
      </c>
      <c r="AW414" s="238">
        <v>21</v>
      </c>
      <c r="CT414" s="238">
        <v>460098.421551604</v>
      </c>
      <c r="CU414" s="238">
        <v>4966341.2634016704</v>
      </c>
      <c r="CV414" s="238">
        <v>44.84936751</v>
      </c>
      <c r="CW414" s="238">
        <v>-93.504945590000005</v>
      </c>
      <c r="CX414" s="238" t="s">
        <v>359</v>
      </c>
      <c r="CY414" s="238" t="s">
        <v>2480</v>
      </c>
    </row>
    <row r="415" spans="1:103" x14ac:dyDescent="0.25">
      <c r="A415" s="238">
        <v>10708139</v>
      </c>
      <c r="B415" s="238">
        <v>2</v>
      </c>
      <c r="C415" s="238">
        <v>212</v>
      </c>
      <c r="D415" s="238">
        <v>154.607</v>
      </c>
      <c r="E415" s="238">
        <v>27</v>
      </c>
      <c r="F415" s="238" t="s">
        <v>2420</v>
      </c>
      <c r="H415" s="238" t="s">
        <v>354</v>
      </c>
      <c r="I415" s="238">
        <v>25</v>
      </c>
      <c r="K415" s="238">
        <v>11004570</v>
      </c>
      <c r="L415" s="238">
        <v>110310354</v>
      </c>
      <c r="M415" s="238">
        <v>1</v>
      </c>
      <c r="N415" s="238">
        <v>31</v>
      </c>
      <c r="O415" s="238">
        <v>2011</v>
      </c>
      <c r="P415" s="238" t="s">
        <v>361</v>
      </c>
      <c r="Q415" s="238">
        <v>15</v>
      </c>
      <c r="S415" s="238">
        <v>5</v>
      </c>
      <c r="T415" s="238">
        <v>0</v>
      </c>
      <c r="U415" s="238">
        <v>1</v>
      </c>
      <c r="V415" s="238">
        <v>7</v>
      </c>
      <c r="W415" s="238">
        <v>45</v>
      </c>
      <c r="X415" s="238">
        <v>2</v>
      </c>
      <c r="Y415" s="238">
        <v>1</v>
      </c>
      <c r="Z415" s="238">
        <v>4</v>
      </c>
      <c r="AA415" s="238">
        <v>7</v>
      </c>
      <c r="AB415" s="238">
        <v>5</v>
      </c>
      <c r="AC415" s="238">
        <v>98</v>
      </c>
      <c r="AD415" s="238">
        <v>212</v>
      </c>
      <c r="AE415" s="238" t="s">
        <v>2481</v>
      </c>
      <c r="AF415" s="238" t="s">
        <v>358</v>
      </c>
      <c r="AG415" s="238">
        <v>3</v>
      </c>
      <c r="AH415" s="238">
        <v>2</v>
      </c>
      <c r="AI415" s="238">
        <v>4</v>
      </c>
      <c r="AJ415" s="238">
        <v>3</v>
      </c>
      <c r="AK415" s="238">
        <v>21</v>
      </c>
      <c r="AL415" s="238">
        <v>24</v>
      </c>
      <c r="AM415" s="238" t="s">
        <v>354</v>
      </c>
      <c r="AN415" s="238">
        <v>5</v>
      </c>
      <c r="AO415" s="238">
        <v>1</v>
      </c>
      <c r="AP415" s="238">
        <v>1</v>
      </c>
      <c r="AS415" s="238">
        <v>1</v>
      </c>
      <c r="AT415" s="238">
        <v>98</v>
      </c>
      <c r="AU415" s="238">
        <v>65</v>
      </c>
      <c r="AV415" s="238">
        <v>11</v>
      </c>
      <c r="AW415" s="238">
        <v>21</v>
      </c>
      <c r="CT415" s="238">
        <v>460136</v>
      </c>
      <c r="CU415" s="238">
        <v>4966319</v>
      </c>
      <c r="CV415" s="238">
        <v>44.849171699999999</v>
      </c>
      <c r="CW415" s="238">
        <v>-93.504467500000004</v>
      </c>
      <c r="CX415" s="238" t="s">
        <v>359</v>
      </c>
      <c r="CY415" s="238" t="s">
        <v>2482</v>
      </c>
    </row>
    <row r="416" spans="1:103" x14ac:dyDescent="0.25">
      <c r="A416" s="238">
        <v>10717977</v>
      </c>
      <c r="B416" s="238">
        <v>2</v>
      </c>
      <c r="C416" s="238">
        <v>212</v>
      </c>
      <c r="D416" s="238">
        <v>154.607</v>
      </c>
      <c r="E416" s="238">
        <v>27</v>
      </c>
      <c r="F416" s="238" t="s">
        <v>2420</v>
      </c>
      <c r="H416" s="238" t="s">
        <v>354</v>
      </c>
      <c r="I416" s="238">
        <v>25</v>
      </c>
      <c r="K416" s="238">
        <v>11503354</v>
      </c>
      <c r="L416" s="238">
        <v>110750320</v>
      </c>
      <c r="M416" s="238">
        <v>3</v>
      </c>
      <c r="N416" s="238">
        <v>15</v>
      </c>
      <c r="O416" s="238">
        <v>2011</v>
      </c>
      <c r="P416" s="238" t="s">
        <v>368</v>
      </c>
      <c r="Q416" s="238">
        <v>8</v>
      </c>
      <c r="R416" s="238" t="s">
        <v>369</v>
      </c>
      <c r="S416" s="238">
        <v>5</v>
      </c>
      <c r="T416" s="238">
        <v>0</v>
      </c>
      <c r="U416" s="238">
        <v>2</v>
      </c>
      <c r="V416" s="238">
        <v>1</v>
      </c>
      <c r="W416" s="238">
        <v>10</v>
      </c>
      <c r="X416" s="238">
        <v>29</v>
      </c>
      <c r="Y416" s="238">
        <v>1</v>
      </c>
      <c r="Z416" s="238">
        <v>1</v>
      </c>
      <c r="AB416" s="238">
        <v>1</v>
      </c>
      <c r="AC416" s="238">
        <v>98</v>
      </c>
      <c r="AD416" s="238" t="s">
        <v>376</v>
      </c>
      <c r="AE416" s="238" t="s">
        <v>2386</v>
      </c>
      <c r="AF416" s="238" t="s">
        <v>358</v>
      </c>
      <c r="AG416" s="238">
        <v>7</v>
      </c>
      <c r="AH416" s="238">
        <v>2</v>
      </c>
      <c r="AI416" s="238">
        <v>2</v>
      </c>
      <c r="AJ416" s="238">
        <v>3</v>
      </c>
      <c r="AK416" s="238">
        <v>21</v>
      </c>
      <c r="AL416" s="238">
        <v>25</v>
      </c>
      <c r="AM416" s="238" t="s">
        <v>354</v>
      </c>
      <c r="AN416" s="238">
        <v>5</v>
      </c>
      <c r="AO416" s="238">
        <v>5</v>
      </c>
      <c r="AP416" s="238">
        <v>15</v>
      </c>
      <c r="AS416" s="238">
        <v>1</v>
      </c>
      <c r="AT416" s="238">
        <v>98</v>
      </c>
      <c r="AU416" s="238">
        <v>65</v>
      </c>
      <c r="AV416" s="238">
        <v>11</v>
      </c>
      <c r="AW416" s="238">
        <v>21</v>
      </c>
      <c r="AX416" s="238">
        <v>2</v>
      </c>
      <c r="AY416" s="238">
        <v>2</v>
      </c>
      <c r="AZ416" s="238">
        <v>3</v>
      </c>
      <c r="BA416" s="238">
        <v>21</v>
      </c>
      <c r="BB416" s="238">
        <v>36</v>
      </c>
      <c r="BC416" s="238" t="s">
        <v>354</v>
      </c>
      <c r="BD416" s="238">
        <v>5</v>
      </c>
      <c r="BE416" s="238">
        <v>1</v>
      </c>
      <c r="BI416" s="238">
        <v>1</v>
      </c>
      <c r="BJ416" s="238">
        <v>98</v>
      </c>
      <c r="BK416" s="238">
        <v>65</v>
      </c>
      <c r="BL416" s="238">
        <v>11</v>
      </c>
      <c r="BM416" s="238">
        <v>21</v>
      </c>
      <c r="CT416" s="238">
        <v>460136</v>
      </c>
      <c r="CU416" s="238">
        <v>4966319</v>
      </c>
      <c r="CV416" s="238">
        <v>44.849171699999999</v>
      </c>
      <c r="CW416" s="238">
        <v>-93.504467500000004</v>
      </c>
      <c r="CX416" s="238" t="s">
        <v>359</v>
      </c>
      <c r="CY416" s="238" t="s">
        <v>2483</v>
      </c>
    </row>
    <row r="417" spans="1:103" x14ac:dyDescent="0.25">
      <c r="A417" s="238">
        <v>10717934</v>
      </c>
      <c r="B417" s="238">
        <v>2</v>
      </c>
      <c r="C417" s="238">
        <v>212</v>
      </c>
      <c r="D417" s="238">
        <v>154.607</v>
      </c>
      <c r="E417" s="238">
        <v>27</v>
      </c>
      <c r="F417" s="238" t="s">
        <v>2420</v>
      </c>
      <c r="H417" s="238" t="s">
        <v>354</v>
      </c>
      <c r="I417" s="238">
        <v>25</v>
      </c>
      <c r="K417" s="238">
        <v>1011381</v>
      </c>
      <c r="L417" s="238">
        <v>110750058</v>
      </c>
      <c r="M417" s="238">
        <v>3</v>
      </c>
      <c r="N417" s="238">
        <v>16</v>
      </c>
      <c r="O417" s="238">
        <v>2011</v>
      </c>
      <c r="P417" s="238" t="s">
        <v>355</v>
      </c>
      <c r="Q417" s="238">
        <v>6</v>
      </c>
      <c r="R417" s="238" t="s">
        <v>369</v>
      </c>
      <c r="S417" s="238">
        <v>4</v>
      </c>
      <c r="T417" s="238">
        <v>0</v>
      </c>
      <c r="U417" s="238">
        <v>1</v>
      </c>
      <c r="V417" s="238">
        <v>7</v>
      </c>
      <c r="W417" s="238">
        <v>83</v>
      </c>
      <c r="X417" s="238">
        <v>25</v>
      </c>
      <c r="Y417" s="238">
        <v>4</v>
      </c>
      <c r="Z417" s="238">
        <v>1</v>
      </c>
      <c r="AB417" s="238">
        <v>5</v>
      </c>
      <c r="AC417" s="238">
        <v>98</v>
      </c>
      <c r="AD417" s="238" t="s">
        <v>389</v>
      </c>
      <c r="AE417" s="238" t="s">
        <v>2481</v>
      </c>
      <c r="AF417" s="238" t="s">
        <v>358</v>
      </c>
      <c r="AG417" s="238">
        <v>3</v>
      </c>
      <c r="AH417" s="238">
        <v>2</v>
      </c>
      <c r="AI417" s="238">
        <v>3</v>
      </c>
      <c r="AJ417" s="238">
        <v>3</v>
      </c>
      <c r="AK417" s="238">
        <v>21</v>
      </c>
      <c r="AL417" s="238">
        <v>55</v>
      </c>
      <c r="AM417" s="238" t="s">
        <v>354</v>
      </c>
      <c r="AN417" s="238">
        <v>5</v>
      </c>
      <c r="AS417" s="238">
        <v>3</v>
      </c>
      <c r="AT417" s="238">
        <v>98</v>
      </c>
      <c r="AU417" s="238">
        <v>65</v>
      </c>
      <c r="AV417" s="238">
        <v>11</v>
      </c>
      <c r="AW417" s="238">
        <v>21</v>
      </c>
      <c r="CT417" s="238">
        <v>460136</v>
      </c>
      <c r="CU417" s="238">
        <v>4966319</v>
      </c>
      <c r="CV417" s="238">
        <v>44.849171699999999</v>
      </c>
      <c r="CW417" s="238">
        <v>-93.504467500000004</v>
      </c>
      <c r="CX417" s="238" t="s">
        <v>359</v>
      </c>
      <c r="CY417" s="238" t="s">
        <v>2484</v>
      </c>
    </row>
    <row r="418" spans="1:103" x14ac:dyDescent="0.25">
      <c r="A418" s="238">
        <v>10704510</v>
      </c>
      <c r="B418" s="238">
        <v>2</v>
      </c>
      <c r="C418" s="238">
        <v>212</v>
      </c>
      <c r="D418" s="238">
        <v>154.607</v>
      </c>
      <c r="E418" s="238">
        <v>10</v>
      </c>
      <c r="F418" s="238" t="s">
        <v>2212</v>
      </c>
      <c r="H418" s="238" t="s">
        <v>354</v>
      </c>
      <c r="I418" s="238">
        <v>25</v>
      </c>
      <c r="K418" s="238">
        <v>11511072</v>
      </c>
      <c r="L418" s="238">
        <v>113180008</v>
      </c>
      <c r="M418" s="238">
        <v>11</v>
      </c>
      <c r="N418" s="238">
        <v>10</v>
      </c>
      <c r="O418" s="238">
        <v>2011</v>
      </c>
      <c r="P418" s="238" t="s">
        <v>384</v>
      </c>
      <c r="Q418" s="238">
        <v>17</v>
      </c>
      <c r="R418" s="238" t="s">
        <v>356</v>
      </c>
      <c r="S418" s="238">
        <v>3</v>
      </c>
      <c r="T418" s="238">
        <v>0</v>
      </c>
      <c r="U418" s="238">
        <v>2</v>
      </c>
      <c r="V418" s="238">
        <v>10</v>
      </c>
      <c r="W418" s="238">
        <v>10</v>
      </c>
      <c r="X418" s="238">
        <v>10</v>
      </c>
      <c r="Y418" s="238">
        <v>4</v>
      </c>
      <c r="Z418" s="238">
        <v>2</v>
      </c>
      <c r="AB418" s="238">
        <v>1</v>
      </c>
      <c r="AC418" s="238">
        <v>98</v>
      </c>
      <c r="AD418" s="238" t="s">
        <v>376</v>
      </c>
      <c r="AE418" s="238" t="s">
        <v>2386</v>
      </c>
      <c r="AF418" s="238" t="s">
        <v>358</v>
      </c>
      <c r="AG418" s="238">
        <v>5</v>
      </c>
      <c r="AH418" s="238">
        <v>2</v>
      </c>
      <c r="AI418" s="238">
        <v>4</v>
      </c>
      <c r="AJ418" s="238">
        <v>4</v>
      </c>
      <c r="AK418" s="238">
        <v>21</v>
      </c>
      <c r="AL418" s="238">
        <v>43</v>
      </c>
      <c r="AM418" s="238" t="s">
        <v>354</v>
      </c>
      <c r="AN418" s="238">
        <v>5</v>
      </c>
      <c r="AO418" s="238">
        <v>1</v>
      </c>
      <c r="AS418" s="238">
        <v>3</v>
      </c>
      <c r="AT418" s="238">
        <v>98</v>
      </c>
      <c r="AU418" s="238">
        <v>65</v>
      </c>
      <c r="AV418" s="238">
        <v>11</v>
      </c>
      <c r="AW418" s="238">
        <v>21</v>
      </c>
      <c r="AX418" s="238">
        <v>2</v>
      </c>
      <c r="AY418" s="238">
        <v>4</v>
      </c>
      <c r="AZ418" s="238">
        <v>4</v>
      </c>
      <c r="BA418" s="238">
        <v>21</v>
      </c>
      <c r="BB418" s="238">
        <v>29</v>
      </c>
      <c r="BC418" s="238" t="s">
        <v>363</v>
      </c>
      <c r="BD418" s="238">
        <v>5</v>
      </c>
      <c r="BE418" s="238">
        <v>15</v>
      </c>
      <c r="BI418" s="238">
        <v>3</v>
      </c>
      <c r="BJ418" s="238">
        <v>98</v>
      </c>
      <c r="BK418" s="238">
        <v>65</v>
      </c>
      <c r="BL418" s="238">
        <v>11</v>
      </c>
      <c r="BM418" s="238">
        <v>21</v>
      </c>
      <c r="CT418" s="238">
        <v>460136</v>
      </c>
      <c r="CU418" s="238">
        <v>4966319</v>
      </c>
      <c r="CV418" s="238">
        <v>44.849171699999999</v>
      </c>
      <c r="CW418" s="238">
        <v>-93.504467500000004</v>
      </c>
      <c r="CX418" s="238" t="s">
        <v>359</v>
      </c>
      <c r="CY418" s="238" t="s">
        <v>2485</v>
      </c>
    </row>
    <row r="419" spans="1:103" x14ac:dyDescent="0.25">
      <c r="A419" s="238">
        <v>10883401</v>
      </c>
      <c r="B419" s="238">
        <v>2</v>
      </c>
      <c r="C419" s="238">
        <v>212</v>
      </c>
      <c r="D419" s="238">
        <v>154.607</v>
      </c>
      <c r="E419" s="238">
        <v>27</v>
      </c>
      <c r="F419" s="238" t="s">
        <v>2420</v>
      </c>
      <c r="H419" s="238" t="s">
        <v>354</v>
      </c>
      <c r="I419" s="238">
        <v>25</v>
      </c>
      <c r="K419" s="238">
        <v>13506974</v>
      </c>
      <c r="L419" s="238">
        <v>131940146</v>
      </c>
      <c r="M419" s="238">
        <v>7</v>
      </c>
      <c r="N419" s="238">
        <v>6</v>
      </c>
      <c r="O419" s="238">
        <v>2013</v>
      </c>
      <c r="P419" s="238" t="s">
        <v>364</v>
      </c>
      <c r="Q419" s="238">
        <v>14</v>
      </c>
      <c r="R419" s="238" t="s">
        <v>356</v>
      </c>
      <c r="S419" s="238">
        <v>5</v>
      </c>
      <c r="T419" s="238">
        <v>0</v>
      </c>
      <c r="U419" s="238">
        <v>1</v>
      </c>
      <c r="V419" s="238">
        <v>7</v>
      </c>
      <c r="W419" s="238">
        <v>32</v>
      </c>
      <c r="X419" s="238">
        <v>2</v>
      </c>
      <c r="Y419" s="238">
        <v>1</v>
      </c>
      <c r="Z419" s="238">
        <v>2</v>
      </c>
      <c r="AB419" s="238">
        <v>1</v>
      </c>
      <c r="AC419" s="238">
        <v>98</v>
      </c>
      <c r="AD419" s="238">
        <v>212</v>
      </c>
      <c r="AE419" s="238" t="s">
        <v>2386</v>
      </c>
      <c r="AF419" s="238" t="s">
        <v>358</v>
      </c>
      <c r="AG419" s="238">
        <v>3</v>
      </c>
      <c r="AH419" s="238">
        <v>2</v>
      </c>
      <c r="AI419" s="238">
        <v>2</v>
      </c>
      <c r="AJ419" s="238">
        <v>4</v>
      </c>
      <c r="AK419" s="238">
        <v>21</v>
      </c>
      <c r="AL419" s="238">
        <v>23</v>
      </c>
      <c r="AM419" s="238" t="s">
        <v>354</v>
      </c>
      <c r="AN419" s="238">
        <v>5</v>
      </c>
      <c r="AO419" s="238">
        <v>16</v>
      </c>
      <c r="AS419" s="238">
        <v>3</v>
      </c>
      <c r="AT419" s="238">
        <v>98</v>
      </c>
      <c r="AU419" s="238">
        <v>65</v>
      </c>
      <c r="AV419" s="238">
        <v>11</v>
      </c>
      <c r="AW419" s="238">
        <v>21</v>
      </c>
      <c r="CT419" s="238">
        <v>460136</v>
      </c>
      <c r="CU419" s="238">
        <v>4966319</v>
      </c>
      <c r="CV419" s="238">
        <v>44.849171699999999</v>
      </c>
      <c r="CW419" s="238">
        <v>-93.504467500000004</v>
      </c>
      <c r="CX419" s="238" t="s">
        <v>359</v>
      </c>
      <c r="CY419" s="238" t="s">
        <v>2486</v>
      </c>
    </row>
    <row r="420" spans="1:103" x14ac:dyDescent="0.25">
      <c r="A420" s="238">
        <v>10899363</v>
      </c>
      <c r="B420" s="238">
        <v>2</v>
      </c>
      <c r="C420" s="238">
        <v>212</v>
      </c>
      <c r="D420" s="238">
        <v>154.607</v>
      </c>
      <c r="E420" s="238">
        <v>27</v>
      </c>
      <c r="F420" s="238" t="s">
        <v>2420</v>
      </c>
      <c r="H420" s="238" t="s">
        <v>354</v>
      </c>
      <c r="I420" s="238">
        <v>25</v>
      </c>
      <c r="K420" s="238">
        <v>13509430</v>
      </c>
      <c r="L420" s="238">
        <v>132600244</v>
      </c>
      <c r="M420" s="238">
        <v>9</v>
      </c>
      <c r="N420" s="238">
        <v>16</v>
      </c>
      <c r="O420" s="238">
        <v>2013</v>
      </c>
      <c r="P420" s="238" t="s">
        <v>361</v>
      </c>
      <c r="Q420" s="238">
        <v>7</v>
      </c>
      <c r="S420" s="238">
        <v>5</v>
      </c>
      <c r="T420" s="238">
        <v>0</v>
      </c>
      <c r="U420" s="238">
        <v>3</v>
      </c>
      <c r="V420" s="238">
        <v>90</v>
      </c>
      <c r="W420" s="238">
        <v>10</v>
      </c>
      <c r="X420" s="238">
        <v>2</v>
      </c>
      <c r="Y420" s="238">
        <v>1</v>
      </c>
      <c r="Z420" s="238">
        <v>1</v>
      </c>
      <c r="AB420" s="238">
        <v>1</v>
      </c>
      <c r="AC420" s="238">
        <v>98</v>
      </c>
      <c r="AD420" s="238" t="s">
        <v>2487</v>
      </c>
      <c r="AE420" s="238" t="s">
        <v>2389</v>
      </c>
      <c r="AF420" s="238" t="s">
        <v>358</v>
      </c>
      <c r="AG420" s="238">
        <v>90</v>
      </c>
      <c r="AH420" s="238">
        <v>2</v>
      </c>
      <c r="AI420" s="238">
        <v>4</v>
      </c>
      <c r="AJ420" s="238">
        <v>3</v>
      </c>
      <c r="AK420" s="238">
        <v>26</v>
      </c>
      <c r="AL420" s="238">
        <v>34</v>
      </c>
      <c r="AM420" s="238" t="s">
        <v>363</v>
      </c>
      <c r="AN420" s="238">
        <v>5</v>
      </c>
      <c r="AO420" s="238">
        <v>1</v>
      </c>
      <c r="AS420" s="238">
        <v>1</v>
      </c>
      <c r="AT420" s="238">
        <v>98</v>
      </c>
      <c r="AU420" s="238">
        <v>65</v>
      </c>
      <c r="AV420" s="238">
        <v>11</v>
      </c>
      <c r="AW420" s="238">
        <v>21</v>
      </c>
      <c r="AX420" s="238">
        <v>2</v>
      </c>
      <c r="AY420" s="238">
        <v>2</v>
      </c>
      <c r="AZ420" s="238">
        <v>3</v>
      </c>
      <c r="BA420" s="238">
        <v>21</v>
      </c>
      <c r="BB420" s="238">
        <v>17</v>
      </c>
      <c r="BC420" s="238" t="s">
        <v>363</v>
      </c>
      <c r="BD420" s="238">
        <v>5</v>
      </c>
      <c r="BE420" s="238">
        <v>5</v>
      </c>
      <c r="BF420" s="238">
        <v>8</v>
      </c>
      <c r="BI420" s="238">
        <v>1</v>
      </c>
      <c r="BJ420" s="238">
        <v>98</v>
      </c>
      <c r="BK420" s="238">
        <v>65</v>
      </c>
      <c r="BL420" s="238">
        <v>11</v>
      </c>
      <c r="BM420" s="238">
        <v>21</v>
      </c>
      <c r="BN420" s="238">
        <v>2</v>
      </c>
      <c r="BO420" s="238">
        <v>2</v>
      </c>
      <c r="BP420" s="238">
        <v>3</v>
      </c>
      <c r="BQ420" s="238">
        <v>21</v>
      </c>
      <c r="BR420" s="238">
        <v>17</v>
      </c>
      <c r="BS420" s="238" t="s">
        <v>354</v>
      </c>
      <c r="BT420" s="238">
        <v>5</v>
      </c>
      <c r="BU420" s="238">
        <v>1</v>
      </c>
      <c r="BY420" s="238">
        <v>1</v>
      </c>
      <c r="BZ420" s="238">
        <v>98</v>
      </c>
      <c r="CA420" s="238">
        <v>65</v>
      </c>
      <c r="CB420" s="238">
        <v>11</v>
      </c>
      <c r="CC420" s="238">
        <v>21</v>
      </c>
      <c r="CT420" s="238">
        <v>460136</v>
      </c>
      <c r="CU420" s="238">
        <v>4966319</v>
      </c>
      <c r="CV420" s="238">
        <v>44.849171699999999</v>
      </c>
      <c r="CW420" s="238">
        <v>-93.504467500000004</v>
      </c>
      <c r="CX420" s="238" t="s">
        <v>359</v>
      </c>
      <c r="CY420" s="238" t="s">
        <v>2488</v>
      </c>
    </row>
    <row r="421" spans="1:103" x14ac:dyDescent="0.25">
      <c r="A421" s="238">
        <v>10941548</v>
      </c>
      <c r="B421" s="238">
        <v>2</v>
      </c>
      <c r="C421" s="238">
        <v>212</v>
      </c>
      <c r="D421" s="238">
        <v>154.607</v>
      </c>
      <c r="E421" s="238">
        <v>27</v>
      </c>
      <c r="F421" s="238" t="s">
        <v>2420</v>
      </c>
      <c r="H421" s="238" t="s">
        <v>354</v>
      </c>
      <c r="I421" s="238">
        <v>25</v>
      </c>
      <c r="K421" s="238">
        <v>14500833</v>
      </c>
      <c r="L421" s="238">
        <v>140190233</v>
      </c>
      <c r="M421" s="238">
        <v>1</v>
      </c>
      <c r="N421" s="238">
        <v>18</v>
      </c>
      <c r="O421" s="238">
        <v>2014</v>
      </c>
      <c r="P421" s="238" t="s">
        <v>364</v>
      </c>
      <c r="Q421" s="238">
        <v>9</v>
      </c>
      <c r="R421" s="238" t="s">
        <v>356</v>
      </c>
      <c r="S421" s="238">
        <v>5</v>
      </c>
      <c r="T421" s="238">
        <v>0</v>
      </c>
      <c r="U421" s="238">
        <v>2</v>
      </c>
      <c r="V421" s="238">
        <v>10</v>
      </c>
      <c r="W421" s="238">
        <v>10</v>
      </c>
      <c r="X421" s="238">
        <v>2</v>
      </c>
      <c r="Y421" s="238">
        <v>1</v>
      </c>
      <c r="Z421" s="238">
        <v>2</v>
      </c>
      <c r="AB421" s="238">
        <v>5</v>
      </c>
      <c r="AC421" s="238">
        <v>98</v>
      </c>
      <c r="AD421" s="238" t="s">
        <v>376</v>
      </c>
      <c r="AE421" s="238" t="s">
        <v>2489</v>
      </c>
      <c r="AF421" s="238" t="s">
        <v>358</v>
      </c>
      <c r="AG421" s="238">
        <v>5</v>
      </c>
      <c r="AH421" s="238">
        <v>2</v>
      </c>
      <c r="AI421" s="238">
        <v>2</v>
      </c>
      <c r="AJ421" s="238">
        <v>4</v>
      </c>
      <c r="AK421" s="238">
        <v>21</v>
      </c>
      <c r="AL421" s="238">
        <v>40</v>
      </c>
      <c r="AM421" s="238" t="s">
        <v>354</v>
      </c>
      <c r="AN421" s="238">
        <v>5</v>
      </c>
      <c r="AO421" s="238">
        <v>15</v>
      </c>
      <c r="AS421" s="238">
        <v>1</v>
      </c>
      <c r="AT421" s="238">
        <v>98</v>
      </c>
      <c r="AU421" s="238">
        <v>65</v>
      </c>
      <c r="AV421" s="238">
        <v>11</v>
      </c>
      <c r="AW421" s="238">
        <v>21</v>
      </c>
      <c r="AX421" s="238">
        <v>2</v>
      </c>
      <c r="AY421" s="238">
        <v>2</v>
      </c>
      <c r="AZ421" s="238">
        <v>4</v>
      </c>
      <c r="BA421" s="238">
        <v>21</v>
      </c>
      <c r="BB421" s="238">
        <v>25</v>
      </c>
      <c r="BC421" s="238" t="s">
        <v>363</v>
      </c>
      <c r="BD421" s="238">
        <v>5</v>
      </c>
      <c r="BE421" s="238">
        <v>15</v>
      </c>
      <c r="BI421" s="238">
        <v>1</v>
      </c>
      <c r="BJ421" s="238">
        <v>98</v>
      </c>
      <c r="BK421" s="238">
        <v>65</v>
      </c>
      <c r="BL421" s="238">
        <v>11</v>
      </c>
      <c r="BM421" s="238">
        <v>21</v>
      </c>
      <c r="CT421" s="238">
        <v>460136</v>
      </c>
      <c r="CU421" s="238">
        <v>4966319</v>
      </c>
      <c r="CV421" s="238">
        <v>44.849171699999999</v>
      </c>
      <c r="CW421" s="238">
        <v>-93.504467500000004</v>
      </c>
      <c r="CX421" s="238" t="s">
        <v>359</v>
      </c>
      <c r="CY421" s="238" t="s">
        <v>2490</v>
      </c>
    </row>
    <row r="422" spans="1:103" x14ac:dyDescent="0.25">
      <c r="A422" s="238">
        <v>10957437</v>
      </c>
      <c r="B422" s="238">
        <v>2</v>
      </c>
      <c r="C422" s="238">
        <v>212</v>
      </c>
      <c r="D422" s="238">
        <v>154.607</v>
      </c>
      <c r="E422" s="238">
        <v>27</v>
      </c>
      <c r="F422" s="238" t="s">
        <v>2420</v>
      </c>
      <c r="H422" s="238" t="s">
        <v>354</v>
      </c>
      <c r="I422" s="238">
        <v>25</v>
      </c>
      <c r="K422" s="238">
        <v>14491</v>
      </c>
      <c r="L422" s="238">
        <v>141270087</v>
      </c>
      <c r="M422" s="238">
        <v>4</v>
      </c>
      <c r="N422" s="238">
        <v>22</v>
      </c>
      <c r="O422" s="238">
        <v>2014</v>
      </c>
      <c r="P422" s="238" t="s">
        <v>368</v>
      </c>
      <c r="Q422" s="238">
        <v>7</v>
      </c>
      <c r="S422" s="238">
        <v>5</v>
      </c>
      <c r="T422" s="238">
        <v>0</v>
      </c>
      <c r="U422" s="238">
        <v>2</v>
      </c>
      <c r="V422" s="238">
        <v>1</v>
      </c>
      <c r="W422" s="238">
        <v>10</v>
      </c>
      <c r="X422" s="238">
        <v>2</v>
      </c>
      <c r="Y422" s="238">
        <v>1</v>
      </c>
      <c r="Z422" s="238">
        <v>1</v>
      </c>
      <c r="AB422" s="238">
        <v>1</v>
      </c>
      <c r="AC422" s="238">
        <v>98</v>
      </c>
      <c r="AF422" s="238" t="s">
        <v>358</v>
      </c>
      <c r="AG422" s="238">
        <v>7</v>
      </c>
      <c r="AH422" s="238">
        <v>2</v>
      </c>
      <c r="AI422" s="238">
        <v>2</v>
      </c>
      <c r="AJ422" s="238">
        <v>3</v>
      </c>
      <c r="AK422" s="238">
        <v>26</v>
      </c>
      <c r="AL422" s="238">
        <v>28</v>
      </c>
      <c r="AM422" s="238" t="s">
        <v>354</v>
      </c>
      <c r="AO422" s="238">
        <v>1</v>
      </c>
      <c r="AS422" s="238">
        <v>2</v>
      </c>
      <c r="AT422" s="238">
        <v>98</v>
      </c>
      <c r="AU422" s="238">
        <v>60</v>
      </c>
      <c r="AV422" s="238">
        <v>11</v>
      </c>
      <c r="AW422" s="238">
        <v>21</v>
      </c>
      <c r="AX422" s="238">
        <v>2</v>
      </c>
      <c r="AY422" s="238">
        <v>2</v>
      </c>
      <c r="AZ422" s="238">
        <v>3</v>
      </c>
      <c r="BA422" s="238">
        <v>21</v>
      </c>
      <c r="BB422" s="238">
        <v>37</v>
      </c>
      <c r="BC422" s="238" t="s">
        <v>363</v>
      </c>
      <c r="BE422" s="238">
        <v>5</v>
      </c>
      <c r="BF422" s="238">
        <v>15</v>
      </c>
      <c r="BI422" s="238">
        <v>2</v>
      </c>
      <c r="BJ422" s="238">
        <v>98</v>
      </c>
      <c r="BK422" s="238">
        <v>60</v>
      </c>
      <c r="BL422" s="238">
        <v>11</v>
      </c>
      <c r="BM422" s="238">
        <v>21</v>
      </c>
      <c r="CT422" s="238">
        <v>460136</v>
      </c>
      <c r="CU422" s="238">
        <v>4966319</v>
      </c>
      <c r="CV422" s="238">
        <v>44.849171699999999</v>
      </c>
      <c r="CW422" s="238">
        <v>-93.504467500000004</v>
      </c>
      <c r="CX422" s="238" t="s">
        <v>359</v>
      </c>
    </row>
    <row r="423" spans="1:103" x14ac:dyDescent="0.25">
      <c r="A423" s="238">
        <v>10996196</v>
      </c>
      <c r="B423" s="238">
        <v>2</v>
      </c>
      <c r="C423" s="238">
        <v>212</v>
      </c>
      <c r="D423" s="238">
        <v>154.607</v>
      </c>
      <c r="E423" s="238">
        <v>27</v>
      </c>
      <c r="F423" s="238" t="s">
        <v>2420</v>
      </c>
      <c r="H423" s="238" t="s">
        <v>354</v>
      </c>
      <c r="I423" s="238">
        <v>25</v>
      </c>
      <c r="K423" s="238">
        <v>14512311</v>
      </c>
      <c r="L423" s="238">
        <v>143210344</v>
      </c>
      <c r="M423" s="238">
        <v>11</v>
      </c>
      <c r="N423" s="238">
        <v>15</v>
      </c>
      <c r="O423" s="238">
        <v>2014</v>
      </c>
      <c r="P423" s="238" t="s">
        <v>364</v>
      </c>
      <c r="Q423" s="238">
        <v>19</v>
      </c>
      <c r="R423" s="238" t="s">
        <v>356</v>
      </c>
      <c r="S423" s="238">
        <v>3</v>
      </c>
      <c r="T423" s="238">
        <v>0</v>
      </c>
      <c r="U423" s="238">
        <v>2</v>
      </c>
      <c r="V423" s="238">
        <v>8</v>
      </c>
      <c r="W423" s="238">
        <v>10</v>
      </c>
      <c r="X423" s="238">
        <v>2</v>
      </c>
      <c r="Y423" s="238">
        <v>4</v>
      </c>
      <c r="Z423" s="238">
        <v>4</v>
      </c>
      <c r="AB423" s="238">
        <v>3</v>
      </c>
      <c r="AC423" s="238">
        <v>98</v>
      </c>
      <c r="AD423" s="238" t="s">
        <v>376</v>
      </c>
      <c r="AE423" s="238" t="s">
        <v>2389</v>
      </c>
      <c r="AF423" s="238" t="s">
        <v>358</v>
      </c>
      <c r="AG423" s="238">
        <v>8</v>
      </c>
      <c r="AH423" s="238">
        <v>2</v>
      </c>
      <c r="AI423" s="238">
        <v>3</v>
      </c>
      <c r="AJ423" s="238">
        <v>3</v>
      </c>
      <c r="AK423" s="238">
        <v>22</v>
      </c>
      <c r="AL423" s="238">
        <v>31</v>
      </c>
      <c r="AM423" s="238" t="s">
        <v>363</v>
      </c>
      <c r="AN423" s="238">
        <v>1</v>
      </c>
      <c r="AO423" s="238">
        <v>18</v>
      </c>
      <c r="AS423" s="238">
        <v>1</v>
      </c>
      <c r="AT423" s="238">
        <v>98</v>
      </c>
      <c r="AU423" s="238">
        <v>65</v>
      </c>
      <c r="AV423" s="238">
        <v>11</v>
      </c>
      <c r="AW423" s="238">
        <v>21</v>
      </c>
      <c r="AX423" s="238">
        <v>2</v>
      </c>
      <c r="AY423" s="238">
        <v>2</v>
      </c>
      <c r="AZ423" s="238">
        <v>4</v>
      </c>
      <c r="BA423" s="238">
        <v>21</v>
      </c>
      <c r="BB423" s="238">
        <v>36</v>
      </c>
      <c r="BC423" s="238" t="s">
        <v>363</v>
      </c>
      <c r="BD423" s="238">
        <v>5</v>
      </c>
      <c r="BE423" s="238">
        <v>1</v>
      </c>
      <c r="BI423" s="238">
        <v>1</v>
      </c>
      <c r="BJ423" s="238">
        <v>98</v>
      </c>
      <c r="BK423" s="238">
        <v>65</v>
      </c>
      <c r="BL423" s="238">
        <v>11</v>
      </c>
      <c r="BM423" s="238">
        <v>21</v>
      </c>
      <c r="CT423" s="238">
        <v>460136</v>
      </c>
      <c r="CU423" s="238">
        <v>4966319</v>
      </c>
      <c r="CV423" s="238">
        <v>44.849171699999999</v>
      </c>
      <c r="CW423" s="238">
        <v>-93.504467500000004</v>
      </c>
      <c r="CX423" s="238" t="s">
        <v>359</v>
      </c>
      <c r="CY423" s="238" t="s">
        <v>2491</v>
      </c>
    </row>
    <row r="424" spans="1:103" x14ac:dyDescent="0.25">
      <c r="A424" s="238">
        <v>11024702</v>
      </c>
      <c r="B424" s="238">
        <v>2</v>
      </c>
      <c r="C424" s="238">
        <v>212</v>
      </c>
      <c r="D424" s="238">
        <v>154.607</v>
      </c>
      <c r="E424" s="238">
        <v>27</v>
      </c>
      <c r="F424" s="238" t="s">
        <v>2420</v>
      </c>
      <c r="H424" s="238" t="s">
        <v>354</v>
      </c>
      <c r="I424" s="238">
        <v>25</v>
      </c>
      <c r="K424" s="238">
        <v>15500427</v>
      </c>
      <c r="L424" s="238">
        <v>150120320</v>
      </c>
      <c r="M424" s="238">
        <v>1</v>
      </c>
      <c r="N424" s="238">
        <v>8</v>
      </c>
      <c r="O424" s="238">
        <v>2015</v>
      </c>
      <c r="P424" s="238" t="s">
        <v>384</v>
      </c>
      <c r="Q424" s="238">
        <v>14</v>
      </c>
      <c r="S424" s="238">
        <v>5</v>
      </c>
      <c r="T424" s="238">
        <v>0</v>
      </c>
      <c r="U424" s="238">
        <v>2</v>
      </c>
      <c r="V424" s="238">
        <v>1</v>
      </c>
      <c r="W424" s="238">
        <v>10</v>
      </c>
      <c r="X424" s="238">
        <v>2</v>
      </c>
      <c r="Y424" s="238">
        <v>1</v>
      </c>
      <c r="Z424" s="238">
        <v>4</v>
      </c>
      <c r="AB424" s="238">
        <v>5</v>
      </c>
      <c r="AC424" s="238">
        <v>98</v>
      </c>
      <c r="AD424" s="238">
        <v>212</v>
      </c>
      <c r="AE424" s="238" t="s">
        <v>2386</v>
      </c>
      <c r="AF424" s="238" t="s">
        <v>358</v>
      </c>
      <c r="AG424" s="238">
        <v>7</v>
      </c>
      <c r="AH424" s="238">
        <v>2</v>
      </c>
      <c r="AI424" s="238">
        <v>2</v>
      </c>
      <c r="AJ424" s="238">
        <v>3</v>
      </c>
      <c r="AK424" s="238">
        <v>21</v>
      </c>
      <c r="AL424" s="238">
        <v>31</v>
      </c>
      <c r="AM424" s="238" t="s">
        <v>354</v>
      </c>
      <c r="AN424" s="238">
        <v>5</v>
      </c>
      <c r="AO424" s="238">
        <v>3</v>
      </c>
      <c r="AS424" s="238">
        <v>1</v>
      </c>
      <c r="AT424" s="238">
        <v>98</v>
      </c>
      <c r="AU424" s="238">
        <v>65</v>
      </c>
      <c r="AV424" s="238">
        <v>11</v>
      </c>
      <c r="AW424" s="238">
        <v>21</v>
      </c>
      <c r="AX424" s="238">
        <v>2</v>
      </c>
      <c r="AY424" s="238">
        <v>44</v>
      </c>
      <c r="AZ424" s="238">
        <v>3</v>
      </c>
      <c r="BA424" s="238">
        <v>26</v>
      </c>
      <c r="BB424" s="238">
        <v>61</v>
      </c>
      <c r="BC424" s="238" t="s">
        <v>354</v>
      </c>
      <c r="BD424" s="238">
        <v>5</v>
      </c>
      <c r="BE424" s="238">
        <v>1</v>
      </c>
      <c r="BI424" s="238">
        <v>1</v>
      </c>
      <c r="BJ424" s="238">
        <v>98</v>
      </c>
      <c r="BK424" s="238">
        <v>65</v>
      </c>
      <c r="BL424" s="238">
        <v>11</v>
      </c>
      <c r="BM424" s="238">
        <v>21</v>
      </c>
      <c r="CT424" s="238">
        <v>460136</v>
      </c>
      <c r="CU424" s="238">
        <v>4966319</v>
      </c>
      <c r="CV424" s="238">
        <v>44.849171699999999</v>
      </c>
      <c r="CW424" s="238">
        <v>-93.504467500000004</v>
      </c>
      <c r="CX424" s="238" t="s">
        <v>359</v>
      </c>
      <c r="CY424" s="238" t="s">
        <v>2492</v>
      </c>
    </row>
    <row r="425" spans="1:103" x14ac:dyDescent="0.25">
      <c r="A425" s="238">
        <v>11038103</v>
      </c>
      <c r="B425" s="238">
        <v>2</v>
      </c>
      <c r="C425" s="238">
        <v>212</v>
      </c>
      <c r="D425" s="238">
        <v>154.607</v>
      </c>
      <c r="E425" s="238">
        <v>27</v>
      </c>
      <c r="F425" s="238" t="s">
        <v>2420</v>
      </c>
      <c r="H425" s="238" t="s">
        <v>354</v>
      </c>
      <c r="I425" s="238">
        <v>25</v>
      </c>
      <c r="K425" s="238">
        <v>15503290</v>
      </c>
      <c r="L425" s="238">
        <v>150910200</v>
      </c>
      <c r="M425" s="238">
        <v>3</v>
      </c>
      <c r="N425" s="238">
        <v>26</v>
      </c>
      <c r="O425" s="238">
        <v>2015</v>
      </c>
      <c r="P425" s="238" t="s">
        <v>384</v>
      </c>
      <c r="Q425" s="238">
        <v>8</v>
      </c>
      <c r="R425" s="238" t="s">
        <v>369</v>
      </c>
      <c r="S425" s="238">
        <v>4</v>
      </c>
      <c r="T425" s="238">
        <v>0</v>
      </c>
      <c r="U425" s="238">
        <v>2</v>
      </c>
      <c r="V425" s="238">
        <v>1</v>
      </c>
      <c r="W425" s="238">
        <v>10</v>
      </c>
      <c r="X425" s="238">
        <v>25</v>
      </c>
      <c r="Y425" s="238">
        <v>1</v>
      </c>
      <c r="Z425" s="238">
        <v>1</v>
      </c>
      <c r="AB425" s="238">
        <v>1</v>
      </c>
      <c r="AC425" s="238">
        <v>98</v>
      </c>
      <c r="AD425" s="238" t="s">
        <v>2386</v>
      </c>
      <c r="AE425" s="238" t="s">
        <v>371</v>
      </c>
      <c r="AF425" s="238" t="s">
        <v>358</v>
      </c>
      <c r="AG425" s="238">
        <v>7</v>
      </c>
      <c r="AH425" s="238">
        <v>2</v>
      </c>
      <c r="AI425" s="238">
        <v>2</v>
      </c>
      <c r="AJ425" s="238">
        <v>3</v>
      </c>
      <c r="AK425" s="238">
        <v>8</v>
      </c>
      <c r="AL425" s="238">
        <v>37</v>
      </c>
      <c r="AM425" s="238" t="s">
        <v>354</v>
      </c>
      <c r="AN425" s="238">
        <v>5</v>
      </c>
      <c r="AO425" s="238">
        <v>1</v>
      </c>
      <c r="AS425" s="238">
        <v>2</v>
      </c>
      <c r="AT425" s="238">
        <v>20</v>
      </c>
      <c r="AU425" s="238">
        <v>55</v>
      </c>
      <c r="AV425" s="238">
        <v>11</v>
      </c>
      <c r="AW425" s="238">
        <v>21</v>
      </c>
      <c r="AX425" s="238">
        <v>2</v>
      </c>
      <c r="AY425" s="238">
        <v>4</v>
      </c>
      <c r="AZ425" s="238">
        <v>3</v>
      </c>
      <c r="BA425" s="238">
        <v>21</v>
      </c>
      <c r="BB425" s="238">
        <v>52</v>
      </c>
      <c r="BC425" s="238" t="s">
        <v>363</v>
      </c>
      <c r="BD425" s="238">
        <v>5</v>
      </c>
      <c r="BE425" s="238">
        <v>15</v>
      </c>
      <c r="BI425" s="238">
        <v>2</v>
      </c>
      <c r="BJ425" s="238">
        <v>20</v>
      </c>
      <c r="BK425" s="238">
        <v>55</v>
      </c>
      <c r="BL425" s="238">
        <v>11</v>
      </c>
      <c r="BM425" s="238">
        <v>21</v>
      </c>
      <c r="CT425" s="238">
        <v>460136</v>
      </c>
      <c r="CU425" s="238">
        <v>4966319</v>
      </c>
      <c r="CV425" s="238">
        <v>44.849171699999999</v>
      </c>
      <c r="CW425" s="238">
        <v>-93.504467500000004</v>
      </c>
      <c r="CX425" s="238" t="s">
        <v>359</v>
      </c>
      <c r="CY425" s="238" t="s">
        <v>2493</v>
      </c>
    </row>
    <row r="426" spans="1:103" x14ac:dyDescent="0.25">
      <c r="A426" s="238">
        <v>11052073</v>
      </c>
      <c r="B426" s="238">
        <v>2</v>
      </c>
      <c r="C426" s="238">
        <v>212</v>
      </c>
      <c r="D426" s="238">
        <v>154.607</v>
      </c>
      <c r="E426" s="238">
        <v>27</v>
      </c>
      <c r="F426" s="238" t="s">
        <v>2420</v>
      </c>
      <c r="H426" s="238" t="s">
        <v>354</v>
      </c>
      <c r="I426" s="238">
        <v>25</v>
      </c>
      <c r="K426" s="238">
        <v>15507233</v>
      </c>
      <c r="L426" s="238">
        <v>151960301</v>
      </c>
      <c r="M426" s="238">
        <v>7</v>
      </c>
      <c r="N426" s="238">
        <v>15</v>
      </c>
      <c r="O426" s="238">
        <v>2015</v>
      </c>
      <c r="P426" s="238" t="s">
        <v>355</v>
      </c>
      <c r="Q426" s="238">
        <v>7</v>
      </c>
      <c r="R426" s="238" t="s">
        <v>369</v>
      </c>
      <c r="S426" s="238">
        <v>5</v>
      </c>
      <c r="T426" s="238">
        <v>0</v>
      </c>
      <c r="U426" s="238">
        <v>3</v>
      </c>
      <c r="V426" s="238">
        <v>1</v>
      </c>
      <c r="W426" s="238">
        <v>10</v>
      </c>
      <c r="X426" s="238">
        <v>2</v>
      </c>
      <c r="Y426" s="238">
        <v>1</v>
      </c>
      <c r="Z426" s="238">
        <v>1</v>
      </c>
      <c r="AB426" s="238">
        <v>1</v>
      </c>
      <c r="AC426" s="238">
        <v>98</v>
      </c>
      <c r="AD426" s="238" t="s">
        <v>376</v>
      </c>
      <c r="AE426" s="238" t="s">
        <v>2386</v>
      </c>
      <c r="AF426" s="238" t="s">
        <v>358</v>
      </c>
      <c r="AG426" s="238">
        <v>7</v>
      </c>
      <c r="AH426" s="238">
        <v>2</v>
      </c>
      <c r="AI426" s="238">
        <v>4</v>
      </c>
      <c r="AJ426" s="238">
        <v>3</v>
      </c>
      <c r="AK426" s="238">
        <v>8</v>
      </c>
      <c r="AL426" s="238">
        <v>41</v>
      </c>
      <c r="AM426" s="238" t="s">
        <v>363</v>
      </c>
      <c r="AN426" s="238">
        <v>5</v>
      </c>
      <c r="AO426" s="238">
        <v>1</v>
      </c>
      <c r="AS426" s="238">
        <v>3</v>
      </c>
      <c r="AT426" s="238">
        <v>98</v>
      </c>
      <c r="AU426" s="238">
        <v>60</v>
      </c>
      <c r="AV426" s="238">
        <v>11</v>
      </c>
      <c r="AW426" s="238">
        <v>21</v>
      </c>
      <c r="AX426" s="238">
        <v>2</v>
      </c>
      <c r="AY426" s="238">
        <v>4</v>
      </c>
      <c r="AZ426" s="238">
        <v>3</v>
      </c>
      <c r="BA426" s="238">
        <v>26</v>
      </c>
      <c r="BB426" s="238">
        <v>22</v>
      </c>
      <c r="BC426" s="238" t="s">
        <v>363</v>
      </c>
      <c r="BD426" s="238">
        <v>5</v>
      </c>
      <c r="BE426" s="238">
        <v>1</v>
      </c>
      <c r="BI426" s="238">
        <v>3</v>
      </c>
      <c r="BJ426" s="238">
        <v>98</v>
      </c>
      <c r="BK426" s="238">
        <v>60</v>
      </c>
      <c r="BL426" s="238">
        <v>11</v>
      </c>
      <c r="BM426" s="238">
        <v>21</v>
      </c>
      <c r="BN426" s="238">
        <v>2</v>
      </c>
      <c r="BO426" s="238">
        <v>2</v>
      </c>
      <c r="BP426" s="238">
        <v>3</v>
      </c>
      <c r="BQ426" s="238">
        <v>21</v>
      </c>
      <c r="BR426" s="238">
        <v>35</v>
      </c>
      <c r="BS426" s="238" t="s">
        <v>354</v>
      </c>
      <c r="BT426" s="238">
        <v>5</v>
      </c>
      <c r="BU426" s="238">
        <v>5</v>
      </c>
      <c r="BY426" s="238">
        <v>3</v>
      </c>
      <c r="BZ426" s="238">
        <v>98</v>
      </c>
      <c r="CA426" s="238">
        <v>60</v>
      </c>
      <c r="CB426" s="238">
        <v>11</v>
      </c>
      <c r="CC426" s="238">
        <v>21</v>
      </c>
      <c r="CT426" s="238">
        <v>460136</v>
      </c>
      <c r="CU426" s="238">
        <v>4966319</v>
      </c>
      <c r="CV426" s="238">
        <v>44.849171699999999</v>
      </c>
      <c r="CW426" s="238">
        <v>-93.504467500000004</v>
      </c>
      <c r="CX426" s="238" t="s">
        <v>359</v>
      </c>
      <c r="CY426" s="238" t="s">
        <v>2494</v>
      </c>
    </row>
    <row r="427" spans="1:103" x14ac:dyDescent="0.25">
      <c r="A427" s="238">
        <v>11052974</v>
      </c>
      <c r="B427" s="238">
        <v>2</v>
      </c>
      <c r="C427" s="238">
        <v>212</v>
      </c>
      <c r="D427" s="238">
        <v>154.607</v>
      </c>
      <c r="E427" s="238">
        <v>27</v>
      </c>
      <c r="F427" s="238" t="s">
        <v>2420</v>
      </c>
      <c r="H427" s="238" t="s">
        <v>354</v>
      </c>
      <c r="I427" s="238">
        <v>25</v>
      </c>
      <c r="K427" s="238">
        <v>15507252</v>
      </c>
      <c r="L427" s="238">
        <v>152070182</v>
      </c>
      <c r="M427" s="238">
        <v>7</v>
      </c>
      <c r="N427" s="238">
        <v>15</v>
      </c>
      <c r="O427" s="238">
        <v>2015</v>
      </c>
      <c r="P427" s="238" t="s">
        <v>355</v>
      </c>
      <c r="Q427" s="238">
        <v>14</v>
      </c>
      <c r="R427" s="238" t="s">
        <v>419</v>
      </c>
      <c r="S427" s="238">
        <v>4</v>
      </c>
      <c r="T427" s="238">
        <v>0</v>
      </c>
      <c r="U427" s="238">
        <v>3</v>
      </c>
      <c r="V427" s="238">
        <v>1</v>
      </c>
      <c r="W427" s="238">
        <v>10</v>
      </c>
      <c r="X427" s="238">
        <v>2</v>
      </c>
      <c r="Y427" s="238">
        <v>1</v>
      </c>
      <c r="Z427" s="238">
        <v>1</v>
      </c>
      <c r="AB427" s="238">
        <v>1</v>
      </c>
      <c r="AC427" s="238">
        <v>98</v>
      </c>
      <c r="AD427" s="238" t="s">
        <v>376</v>
      </c>
      <c r="AE427" s="238" t="s">
        <v>2389</v>
      </c>
      <c r="AF427" s="238" t="s">
        <v>358</v>
      </c>
      <c r="AG427" s="238">
        <v>7</v>
      </c>
      <c r="AH427" s="238">
        <v>2</v>
      </c>
      <c r="AI427" s="238">
        <v>2</v>
      </c>
      <c r="AJ427" s="238">
        <v>3</v>
      </c>
      <c r="AK427" s="238">
        <v>21</v>
      </c>
      <c r="AL427" s="238">
        <v>27</v>
      </c>
      <c r="AM427" s="238" t="s">
        <v>354</v>
      </c>
      <c r="AN427" s="238">
        <v>5</v>
      </c>
      <c r="AO427" s="238">
        <v>1</v>
      </c>
      <c r="AS427" s="238">
        <v>3</v>
      </c>
      <c r="AT427" s="238">
        <v>98</v>
      </c>
      <c r="AU427" s="238">
        <v>60</v>
      </c>
      <c r="AV427" s="238">
        <v>11</v>
      </c>
      <c r="AW427" s="238">
        <v>21</v>
      </c>
      <c r="AX427" s="238">
        <v>1</v>
      </c>
      <c r="AY427" s="238">
        <v>4</v>
      </c>
      <c r="AZ427" s="238">
        <v>3</v>
      </c>
      <c r="BA427" s="238">
        <v>21</v>
      </c>
      <c r="BB427" s="238">
        <v>24</v>
      </c>
      <c r="BC427" s="238" t="s">
        <v>354</v>
      </c>
      <c r="BD427" s="238">
        <v>5</v>
      </c>
      <c r="BE427" s="238">
        <v>3</v>
      </c>
      <c r="BF427" s="238">
        <v>8</v>
      </c>
      <c r="BI427" s="238">
        <v>3</v>
      </c>
      <c r="BJ427" s="238">
        <v>98</v>
      </c>
      <c r="BK427" s="238">
        <v>60</v>
      </c>
      <c r="BL427" s="238">
        <v>11</v>
      </c>
      <c r="BM427" s="238">
        <v>21</v>
      </c>
      <c r="BN427" s="238">
        <v>2</v>
      </c>
      <c r="BO427" s="238">
        <v>1</v>
      </c>
      <c r="BP427" s="238">
        <v>3</v>
      </c>
      <c r="BQ427" s="238">
        <v>27</v>
      </c>
      <c r="BR427" s="238">
        <v>28</v>
      </c>
      <c r="BS427" s="238" t="s">
        <v>354</v>
      </c>
      <c r="BT427" s="238">
        <v>5</v>
      </c>
      <c r="BU427" s="238">
        <v>1</v>
      </c>
      <c r="BY427" s="238">
        <v>3</v>
      </c>
      <c r="BZ427" s="238">
        <v>98</v>
      </c>
      <c r="CA427" s="238">
        <v>60</v>
      </c>
      <c r="CB427" s="238">
        <v>11</v>
      </c>
      <c r="CC427" s="238">
        <v>21</v>
      </c>
      <c r="CT427" s="238">
        <v>460136</v>
      </c>
      <c r="CU427" s="238">
        <v>4966319</v>
      </c>
      <c r="CV427" s="238">
        <v>44.849171699999999</v>
      </c>
      <c r="CW427" s="238">
        <v>-93.504467500000004</v>
      </c>
      <c r="CX427" s="238" t="s">
        <v>359</v>
      </c>
      <c r="CY427" s="238" t="s">
        <v>2495</v>
      </c>
    </row>
    <row r="428" spans="1:103" x14ac:dyDescent="0.25">
      <c r="A428" s="238">
        <v>11066471</v>
      </c>
      <c r="B428" s="238">
        <v>2</v>
      </c>
      <c r="C428" s="238">
        <v>212</v>
      </c>
      <c r="D428" s="238">
        <v>154.607</v>
      </c>
      <c r="E428" s="238">
        <v>27</v>
      </c>
      <c r="F428" s="238" t="s">
        <v>2420</v>
      </c>
      <c r="H428" s="238" t="s">
        <v>354</v>
      </c>
      <c r="I428" s="238">
        <v>25</v>
      </c>
      <c r="K428" s="238">
        <v>15508116</v>
      </c>
      <c r="L428" s="238">
        <v>152510273</v>
      </c>
      <c r="M428" s="238">
        <v>8</v>
      </c>
      <c r="N428" s="238">
        <v>6</v>
      </c>
      <c r="O428" s="238">
        <v>2015</v>
      </c>
      <c r="P428" s="238" t="s">
        <v>384</v>
      </c>
      <c r="Q428" s="238">
        <v>7</v>
      </c>
      <c r="R428" s="238" t="s">
        <v>369</v>
      </c>
      <c r="S428" s="238">
        <v>5</v>
      </c>
      <c r="T428" s="238">
        <v>0</v>
      </c>
      <c r="U428" s="238">
        <v>2</v>
      </c>
      <c r="V428" s="238">
        <v>10</v>
      </c>
      <c r="W428" s="238">
        <v>10</v>
      </c>
      <c r="X428" s="238">
        <v>2</v>
      </c>
      <c r="Y428" s="238">
        <v>1</v>
      </c>
      <c r="Z428" s="238">
        <v>1</v>
      </c>
      <c r="AB428" s="238">
        <v>1</v>
      </c>
      <c r="AC428" s="238">
        <v>98</v>
      </c>
      <c r="AD428" s="238">
        <v>212</v>
      </c>
      <c r="AE428" s="238" t="s">
        <v>2386</v>
      </c>
      <c r="AF428" s="238" t="s">
        <v>358</v>
      </c>
      <c r="AG428" s="238">
        <v>5</v>
      </c>
      <c r="AH428" s="238">
        <v>2</v>
      </c>
      <c r="AI428" s="238">
        <v>2</v>
      </c>
      <c r="AJ428" s="238">
        <v>3</v>
      </c>
      <c r="AK428" s="238">
        <v>27</v>
      </c>
      <c r="AL428" s="238">
        <v>19</v>
      </c>
      <c r="AM428" s="238" t="s">
        <v>354</v>
      </c>
      <c r="AN428" s="238">
        <v>5</v>
      </c>
      <c r="AO428" s="238">
        <v>5</v>
      </c>
      <c r="AS428" s="238">
        <v>1</v>
      </c>
      <c r="AT428" s="238">
        <v>98</v>
      </c>
      <c r="AU428" s="238">
        <v>65</v>
      </c>
      <c r="AV428" s="238">
        <v>11</v>
      </c>
      <c r="AW428" s="238">
        <v>21</v>
      </c>
      <c r="AX428" s="238">
        <v>2</v>
      </c>
      <c r="AY428" s="238">
        <v>2</v>
      </c>
      <c r="AZ428" s="238">
        <v>3</v>
      </c>
      <c r="BA428" s="238">
        <v>26</v>
      </c>
      <c r="BB428" s="238">
        <v>33</v>
      </c>
      <c r="BC428" s="238" t="s">
        <v>363</v>
      </c>
      <c r="BD428" s="238">
        <v>5</v>
      </c>
      <c r="BE428" s="238">
        <v>1</v>
      </c>
      <c r="BI428" s="238">
        <v>1</v>
      </c>
      <c r="BJ428" s="238">
        <v>98</v>
      </c>
      <c r="BK428" s="238">
        <v>65</v>
      </c>
      <c r="BL428" s="238">
        <v>11</v>
      </c>
      <c r="BM428" s="238">
        <v>21</v>
      </c>
      <c r="CT428" s="238">
        <v>460136</v>
      </c>
      <c r="CU428" s="238">
        <v>4966319</v>
      </c>
      <c r="CV428" s="238">
        <v>44.849171699999999</v>
      </c>
      <c r="CW428" s="238">
        <v>-93.504467500000004</v>
      </c>
      <c r="CX428" s="238" t="s">
        <v>359</v>
      </c>
      <c r="CY428" s="238" t="s">
        <v>2496</v>
      </c>
    </row>
    <row r="429" spans="1:103" x14ac:dyDescent="0.25">
      <c r="A429" s="238">
        <v>11067941</v>
      </c>
      <c r="B429" s="238">
        <v>2</v>
      </c>
      <c r="C429" s="238">
        <v>212</v>
      </c>
      <c r="D429" s="238">
        <v>154.607</v>
      </c>
      <c r="E429" s="238">
        <v>27</v>
      </c>
      <c r="F429" s="238" t="s">
        <v>2420</v>
      </c>
      <c r="H429" s="238" t="s">
        <v>354</v>
      </c>
      <c r="I429" s="238">
        <v>25</v>
      </c>
      <c r="K429" s="238">
        <v>15508837</v>
      </c>
      <c r="L429" s="238">
        <v>152620127</v>
      </c>
      <c r="M429" s="238">
        <v>8</v>
      </c>
      <c r="N429" s="238">
        <v>25</v>
      </c>
      <c r="O429" s="238">
        <v>2015</v>
      </c>
      <c r="P429" s="238" t="s">
        <v>368</v>
      </c>
      <c r="Q429" s="238">
        <v>7</v>
      </c>
      <c r="R429" s="238" t="s">
        <v>369</v>
      </c>
      <c r="S429" s="238">
        <v>5</v>
      </c>
      <c r="T429" s="238">
        <v>0</v>
      </c>
      <c r="U429" s="238">
        <v>2</v>
      </c>
      <c r="V429" s="238">
        <v>1</v>
      </c>
      <c r="W429" s="238">
        <v>10</v>
      </c>
      <c r="X429" s="238">
        <v>2</v>
      </c>
      <c r="Y429" s="238">
        <v>1</v>
      </c>
      <c r="Z429" s="238">
        <v>1</v>
      </c>
      <c r="AB429" s="238">
        <v>1</v>
      </c>
      <c r="AC429" s="238">
        <v>98</v>
      </c>
      <c r="AD429" s="238" t="s">
        <v>376</v>
      </c>
      <c r="AE429" s="238" t="s">
        <v>2389</v>
      </c>
      <c r="AF429" s="238" t="s">
        <v>358</v>
      </c>
      <c r="AG429" s="238">
        <v>7</v>
      </c>
      <c r="AH429" s="238">
        <v>2</v>
      </c>
      <c r="AI429" s="238">
        <v>3</v>
      </c>
      <c r="AJ429" s="238">
        <v>3</v>
      </c>
      <c r="AK429" s="238">
        <v>21</v>
      </c>
      <c r="AL429" s="238">
        <v>32</v>
      </c>
      <c r="AM429" s="238" t="s">
        <v>354</v>
      </c>
      <c r="AN429" s="238">
        <v>5</v>
      </c>
      <c r="AO429" s="238">
        <v>15</v>
      </c>
      <c r="AP429" s="238">
        <v>3</v>
      </c>
      <c r="AS429" s="238">
        <v>1</v>
      </c>
      <c r="AT429" s="238">
        <v>98</v>
      </c>
      <c r="AU429" s="238">
        <v>55</v>
      </c>
      <c r="AV429" s="238">
        <v>11</v>
      </c>
      <c r="AW429" s="238">
        <v>21</v>
      </c>
      <c r="AX429" s="238">
        <v>2</v>
      </c>
      <c r="AY429" s="238">
        <v>4</v>
      </c>
      <c r="AZ429" s="238">
        <v>3</v>
      </c>
      <c r="BA429" s="238">
        <v>26</v>
      </c>
      <c r="BB429" s="238">
        <v>31</v>
      </c>
      <c r="BC429" s="238" t="s">
        <v>363</v>
      </c>
      <c r="BD429" s="238">
        <v>5</v>
      </c>
      <c r="BE429" s="238">
        <v>1</v>
      </c>
      <c r="BI429" s="238">
        <v>1</v>
      </c>
      <c r="BJ429" s="238">
        <v>98</v>
      </c>
      <c r="BK429" s="238">
        <v>55</v>
      </c>
      <c r="BL429" s="238">
        <v>11</v>
      </c>
      <c r="BM429" s="238">
        <v>21</v>
      </c>
      <c r="CT429" s="238">
        <v>460136</v>
      </c>
      <c r="CU429" s="238">
        <v>4966319</v>
      </c>
      <c r="CV429" s="238">
        <v>44.849171699999999</v>
      </c>
      <c r="CW429" s="238">
        <v>-93.504467500000004</v>
      </c>
      <c r="CX429" s="238" t="s">
        <v>359</v>
      </c>
      <c r="CY429" s="238" t="s">
        <v>2497</v>
      </c>
    </row>
    <row r="430" spans="1:103" x14ac:dyDescent="0.25">
      <c r="A430" s="238">
        <v>11066683</v>
      </c>
      <c r="B430" s="238">
        <v>2</v>
      </c>
      <c r="C430" s="238">
        <v>212</v>
      </c>
      <c r="D430" s="238">
        <v>154.607</v>
      </c>
      <c r="E430" s="238">
        <v>27</v>
      </c>
      <c r="F430" s="238" t="s">
        <v>2420</v>
      </c>
      <c r="H430" s="238" t="s">
        <v>354</v>
      </c>
      <c r="I430" s="238">
        <v>25</v>
      </c>
      <c r="K430" s="238">
        <v>201500033496</v>
      </c>
      <c r="L430" s="238">
        <v>152530060</v>
      </c>
      <c r="M430" s="238">
        <v>8</v>
      </c>
      <c r="N430" s="238">
        <v>27</v>
      </c>
      <c r="O430" s="238">
        <v>2015</v>
      </c>
      <c r="P430" s="238" t="s">
        <v>384</v>
      </c>
      <c r="Q430" s="238">
        <v>16</v>
      </c>
      <c r="S430" s="238">
        <v>4</v>
      </c>
      <c r="T430" s="238">
        <v>0</v>
      </c>
      <c r="U430" s="238">
        <v>1</v>
      </c>
      <c r="V430" s="238">
        <v>4</v>
      </c>
      <c r="W430" s="238">
        <v>53</v>
      </c>
      <c r="X430" s="238">
        <v>2</v>
      </c>
      <c r="Y430" s="238">
        <v>1</v>
      </c>
      <c r="Z430" s="238">
        <v>1</v>
      </c>
      <c r="AB430" s="238">
        <v>1</v>
      </c>
      <c r="AC430" s="238">
        <v>98</v>
      </c>
      <c r="AF430" s="238" t="s">
        <v>358</v>
      </c>
      <c r="AG430" s="238">
        <v>3</v>
      </c>
      <c r="AH430" s="238">
        <v>2</v>
      </c>
      <c r="AI430" s="238">
        <v>2</v>
      </c>
      <c r="AJ430" s="238">
        <v>3</v>
      </c>
      <c r="AK430" s="238">
        <v>26</v>
      </c>
      <c r="AL430" s="238">
        <v>41</v>
      </c>
      <c r="AM430" s="238" t="s">
        <v>363</v>
      </c>
      <c r="AN430" s="238">
        <v>5</v>
      </c>
      <c r="AS430" s="238">
        <v>1</v>
      </c>
      <c r="AT430" s="238">
        <v>98</v>
      </c>
      <c r="AU430" s="238">
        <v>65</v>
      </c>
      <c r="AV430" s="238">
        <v>11</v>
      </c>
      <c r="AW430" s="238">
        <v>21</v>
      </c>
      <c r="CT430" s="238">
        <v>460136</v>
      </c>
      <c r="CU430" s="238">
        <v>4966319</v>
      </c>
      <c r="CV430" s="238">
        <v>44.849171699999999</v>
      </c>
      <c r="CW430" s="238">
        <v>-93.504467500000004</v>
      </c>
      <c r="CX430" s="238" t="s">
        <v>359</v>
      </c>
    </row>
    <row r="431" spans="1:103" x14ac:dyDescent="0.25">
      <c r="A431" s="238">
        <v>11074552</v>
      </c>
      <c r="B431" s="238">
        <v>2</v>
      </c>
      <c r="C431" s="238">
        <v>212</v>
      </c>
      <c r="D431" s="238">
        <v>154.607</v>
      </c>
      <c r="E431" s="238">
        <v>27</v>
      </c>
      <c r="F431" s="238" t="s">
        <v>2420</v>
      </c>
      <c r="H431" s="238" t="s">
        <v>354</v>
      </c>
      <c r="I431" s="238">
        <v>25</v>
      </c>
      <c r="K431" s="238">
        <v>201500041512</v>
      </c>
      <c r="L431" s="238">
        <v>153100055</v>
      </c>
      <c r="M431" s="238">
        <v>10</v>
      </c>
      <c r="N431" s="238">
        <v>27</v>
      </c>
      <c r="O431" s="238">
        <v>2015</v>
      </c>
      <c r="P431" s="238" t="s">
        <v>368</v>
      </c>
      <c r="Q431" s="238">
        <v>8</v>
      </c>
      <c r="S431" s="238">
        <v>3</v>
      </c>
      <c r="T431" s="238">
        <v>0</v>
      </c>
      <c r="U431" s="238">
        <v>2</v>
      </c>
      <c r="V431" s="238">
        <v>3</v>
      </c>
      <c r="W431" s="238">
        <v>10</v>
      </c>
      <c r="X431" s="238">
        <v>3</v>
      </c>
      <c r="Y431" s="238">
        <v>1</v>
      </c>
      <c r="Z431" s="238">
        <v>2</v>
      </c>
      <c r="AB431" s="238">
        <v>1</v>
      </c>
      <c r="AC431" s="238">
        <v>98</v>
      </c>
      <c r="AF431" s="238" t="s">
        <v>358</v>
      </c>
      <c r="AG431" s="238">
        <v>9</v>
      </c>
      <c r="AH431" s="238">
        <v>2</v>
      </c>
      <c r="AI431" s="238">
        <v>2</v>
      </c>
      <c r="AJ431" s="238">
        <v>1</v>
      </c>
      <c r="AK431" s="238">
        <v>21</v>
      </c>
      <c r="AL431" s="238">
        <v>17</v>
      </c>
      <c r="AM431" s="238" t="s">
        <v>363</v>
      </c>
      <c r="AN431" s="238">
        <v>5</v>
      </c>
      <c r="AO431" s="238">
        <v>1</v>
      </c>
      <c r="AT431" s="238">
        <v>20</v>
      </c>
      <c r="AU431" s="238">
        <v>35</v>
      </c>
      <c r="AV431" s="238">
        <v>11</v>
      </c>
      <c r="AW431" s="238">
        <v>21</v>
      </c>
      <c r="AX431" s="238">
        <v>2</v>
      </c>
      <c r="AY431" s="238">
        <v>11</v>
      </c>
      <c r="AZ431" s="238">
        <v>2</v>
      </c>
      <c r="BA431" s="238">
        <v>24</v>
      </c>
      <c r="BB431" s="238">
        <v>54</v>
      </c>
      <c r="BC431" s="238" t="s">
        <v>354</v>
      </c>
      <c r="BD431" s="238">
        <v>5</v>
      </c>
      <c r="BE431" s="238">
        <v>2</v>
      </c>
      <c r="BJ431" s="238">
        <v>20</v>
      </c>
      <c r="BK431" s="238">
        <v>35</v>
      </c>
      <c r="BL431" s="238">
        <v>11</v>
      </c>
      <c r="BM431" s="238">
        <v>21</v>
      </c>
      <c r="CT431" s="238">
        <v>460136</v>
      </c>
      <c r="CU431" s="238">
        <v>4966319</v>
      </c>
      <c r="CV431" s="238">
        <v>44.849171699999999</v>
      </c>
      <c r="CW431" s="238">
        <v>-93.504467500000004</v>
      </c>
      <c r="CX431" s="238" t="s">
        <v>359</v>
      </c>
    </row>
    <row r="432" spans="1:103" x14ac:dyDescent="0.25">
      <c r="A432" s="238">
        <v>11084619</v>
      </c>
      <c r="B432" s="238">
        <v>2</v>
      </c>
      <c r="C432" s="238">
        <v>212</v>
      </c>
      <c r="D432" s="238">
        <v>154.607</v>
      </c>
      <c r="E432" s="238">
        <v>27</v>
      </c>
      <c r="F432" s="238" t="s">
        <v>2420</v>
      </c>
      <c r="H432" s="238" t="s">
        <v>354</v>
      </c>
      <c r="I432" s="238">
        <v>25</v>
      </c>
      <c r="K432" s="238">
        <v>15513094</v>
      </c>
      <c r="L432" s="238">
        <v>153500323</v>
      </c>
      <c r="M432" s="238">
        <v>12</v>
      </c>
      <c r="N432" s="238">
        <v>15</v>
      </c>
      <c r="O432" s="238">
        <v>2015</v>
      </c>
      <c r="P432" s="238" t="s">
        <v>368</v>
      </c>
      <c r="Q432" s="238">
        <v>7</v>
      </c>
      <c r="R432" s="238" t="s">
        <v>369</v>
      </c>
      <c r="S432" s="238">
        <v>5</v>
      </c>
      <c r="T432" s="238">
        <v>0</v>
      </c>
      <c r="U432" s="238">
        <v>2</v>
      </c>
      <c r="V432" s="238">
        <v>1</v>
      </c>
      <c r="W432" s="238">
        <v>10</v>
      </c>
      <c r="X432" s="238">
        <v>2</v>
      </c>
      <c r="Y432" s="238">
        <v>1</v>
      </c>
      <c r="Z432" s="238">
        <v>2</v>
      </c>
      <c r="AB432" s="238">
        <v>1</v>
      </c>
      <c r="AC432" s="238">
        <v>98</v>
      </c>
      <c r="AD432" s="238" t="s">
        <v>376</v>
      </c>
      <c r="AE432" s="238" t="s">
        <v>2386</v>
      </c>
      <c r="AF432" s="238" t="s">
        <v>358</v>
      </c>
      <c r="AG432" s="238">
        <v>7</v>
      </c>
      <c r="AH432" s="238">
        <v>2</v>
      </c>
      <c r="AI432" s="238">
        <v>3</v>
      </c>
      <c r="AJ432" s="238">
        <v>3</v>
      </c>
      <c r="AK432" s="238">
        <v>21</v>
      </c>
      <c r="AL432" s="238">
        <v>29</v>
      </c>
      <c r="AM432" s="238" t="s">
        <v>354</v>
      </c>
      <c r="AN432" s="238">
        <v>5</v>
      </c>
      <c r="AO432" s="238">
        <v>5</v>
      </c>
      <c r="AP432" s="238">
        <v>3</v>
      </c>
      <c r="AS432" s="238">
        <v>1</v>
      </c>
      <c r="AT432" s="238">
        <v>98</v>
      </c>
      <c r="AU432" s="238">
        <v>65</v>
      </c>
      <c r="AV432" s="238">
        <v>11</v>
      </c>
      <c r="AW432" s="238">
        <v>21</v>
      </c>
      <c r="AX432" s="238">
        <v>2</v>
      </c>
      <c r="AY432" s="238">
        <v>3</v>
      </c>
      <c r="AZ432" s="238">
        <v>3</v>
      </c>
      <c r="BA432" s="238">
        <v>26</v>
      </c>
      <c r="BB432" s="238">
        <v>39</v>
      </c>
      <c r="BC432" s="238" t="s">
        <v>354</v>
      </c>
      <c r="BD432" s="238">
        <v>5</v>
      </c>
      <c r="BE432" s="238">
        <v>1</v>
      </c>
      <c r="BI432" s="238">
        <v>1</v>
      </c>
      <c r="BJ432" s="238">
        <v>98</v>
      </c>
      <c r="BK432" s="238">
        <v>65</v>
      </c>
      <c r="BL432" s="238">
        <v>11</v>
      </c>
      <c r="BM432" s="238">
        <v>21</v>
      </c>
      <c r="CT432" s="238">
        <v>460136</v>
      </c>
      <c r="CU432" s="238">
        <v>4966319</v>
      </c>
      <c r="CV432" s="238">
        <v>44.849171699999999</v>
      </c>
      <c r="CW432" s="238">
        <v>-93.504467500000004</v>
      </c>
      <c r="CX432" s="238" t="s">
        <v>359</v>
      </c>
      <c r="CY432" s="238" t="s">
        <v>2498</v>
      </c>
    </row>
    <row r="433" spans="1:103" x14ac:dyDescent="0.25">
      <c r="A433" s="238">
        <v>772507</v>
      </c>
      <c r="B433" s="238">
        <v>2</v>
      </c>
      <c r="C433" s="238">
        <v>212</v>
      </c>
      <c r="D433" s="238">
        <v>154.62899999999999</v>
      </c>
      <c r="E433" s="238">
        <v>27</v>
      </c>
      <c r="F433" s="238" t="s">
        <v>2420</v>
      </c>
      <c r="H433" s="238" t="s">
        <v>354</v>
      </c>
      <c r="I433" s="238">
        <v>25</v>
      </c>
      <c r="K433" s="238">
        <v>19048845</v>
      </c>
      <c r="M433" s="238">
        <v>12</v>
      </c>
      <c r="N433" s="238">
        <v>12</v>
      </c>
      <c r="O433" s="238">
        <v>2019</v>
      </c>
      <c r="P433" s="238" t="s">
        <v>384</v>
      </c>
      <c r="Q433" s="238">
        <v>11</v>
      </c>
      <c r="R433" s="238" t="s">
        <v>369</v>
      </c>
      <c r="S433" s="238">
        <v>5</v>
      </c>
      <c r="T433" s="238">
        <v>0</v>
      </c>
      <c r="U433" s="238">
        <v>2</v>
      </c>
      <c r="V433" s="238">
        <v>5</v>
      </c>
      <c r="W433" s="238">
        <v>10</v>
      </c>
      <c r="X433" s="238">
        <v>2</v>
      </c>
      <c r="Y433" s="238">
        <v>1</v>
      </c>
      <c r="Z433" s="238">
        <v>4</v>
      </c>
      <c r="AB433" s="238">
        <v>5</v>
      </c>
      <c r="AC433" s="238">
        <v>98</v>
      </c>
      <c r="AD433" s="238" t="s">
        <v>357</v>
      </c>
      <c r="AF433" s="238" t="s">
        <v>358</v>
      </c>
      <c r="AG433" s="238">
        <v>10</v>
      </c>
      <c r="AH433" s="238">
        <v>2</v>
      </c>
      <c r="AI433" s="238">
        <v>2</v>
      </c>
      <c r="AJ433" s="238">
        <v>3</v>
      </c>
      <c r="AK433" s="238">
        <v>21</v>
      </c>
      <c r="AL433" s="238">
        <v>37</v>
      </c>
      <c r="AM433" s="238" t="s">
        <v>363</v>
      </c>
      <c r="AN433" s="238">
        <v>5</v>
      </c>
      <c r="AO433" s="238">
        <v>1</v>
      </c>
      <c r="AS433" s="238">
        <v>15</v>
      </c>
      <c r="AT433" s="238">
        <v>9</v>
      </c>
      <c r="AU433" s="238">
        <v>65</v>
      </c>
      <c r="AV433" s="238">
        <v>11</v>
      </c>
      <c r="AW433" s="238">
        <v>21</v>
      </c>
      <c r="AX433" s="238">
        <v>2</v>
      </c>
      <c r="AY433" s="238">
        <v>2</v>
      </c>
      <c r="AZ433" s="238">
        <v>3</v>
      </c>
      <c r="BA433" s="238">
        <v>21</v>
      </c>
      <c r="BB433" s="238">
        <v>51</v>
      </c>
      <c r="BC433" s="238" t="s">
        <v>354</v>
      </c>
      <c r="BD433" s="238">
        <v>5</v>
      </c>
      <c r="BE433" s="238">
        <v>1</v>
      </c>
      <c r="BI433" s="238">
        <v>15</v>
      </c>
      <c r="BJ433" s="238">
        <v>9</v>
      </c>
      <c r="BK433" s="238">
        <v>65</v>
      </c>
      <c r="BL433" s="238">
        <v>11</v>
      </c>
      <c r="BM433" s="238">
        <v>21</v>
      </c>
      <c r="CT433" s="238">
        <v>460169.45131868601</v>
      </c>
      <c r="CU433" s="238">
        <v>4966325.7768861903</v>
      </c>
      <c r="CV433" s="238">
        <v>44.849232069999999</v>
      </c>
      <c r="CW433" s="238">
        <v>-93.504045540000007</v>
      </c>
      <c r="CX433" s="238" t="s">
        <v>359</v>
      </c>
      <c r="CY433" s="238" t="s">
        <v>2499</v>
      </c>
    </row>
    <row r="434" spans="1:103" x14ac:dyDescent="0.25">
      <c r="A434" s="238">
        <v>534834</v>
      </c>
      <c r="B434" s="238">
        <v>2</v>
      </c>
      <c r="C434" s="238">
        <v>212</v>
      </c>
      <c r="D434" s="238">
        <v>154.636</v>
      </c>
      <c r="E434" s="238">
        <v>27</v>
      </c>
      <c r="F434" s="238" t="s">
        <v>2420</v>
      </c>
      <c r="H434" s="238" t="s">
        <v>354</v>
      </c>
      <c r="I434" s="238">
        <v>25</v>
      </c>
      <c r="K434" s="238">
        <v>18001603</v>
      </c>
      <c r="M434" s="238">
        <v>1</v>
      </c>
      <c r="N434" s="238">
        <v>11</v>
      </c>
      <c r="O434" s="238">
        <v>2018</v>
      </c>
      <c r="P434" s="238" t="s">
        <v>384</v>
      </c>
      <c r="Q434" s="238">
        <v>13</v>
      </c>
      <c r="R434" s="238" t="s">
        <v>369</v>
      </c>
      <c r="S434" s="238">
        <v>5</v>
      </c>
      <c r="T434" s="238">
        <v>0</v>
      </c>
      <c r="U434" s="238">
        <v>2</v>
      </c>
      <c r="V434" s="238">
        <v>12</v>
      </c>
      <c r="W434" s="238">
        <v>10</v>
      </c>
      <c r="X434" s="238">
        <v>2</v>
      </c>
      <c r="Y434" s="238">
        <v>1</v>
      </c>
      <c r="Z434" s="238">
        <v>4</v>
      </c>
      <c r="AA434" s="238">
        <v>7</v>
      </c>
      <c r="AB434" s="238">
        <v>3</v>
      </c>
      <c r="AC434" s="238">
        <v>98</v>
      </c>
      <c r="AD434" s="238" t="s">
        <v>357</v>
      </c>
      <c r="AF434" s="238" t="s">
        <v>358</v>
      </c>
      <c r="AG434" s="238">
        <v>7</v>
      </c>
      <c r="AH434" s="238">
        <v>2</v>
      </c>
      <c r="AI434" s="238">
        <v>4</v>
      </c>
      <c r="AJ434" s="238">
        <v>3</v>
      </c>
      <c r="AK434" s="238">
        <v>21</v>
      </c>
      <c r="AL434" s="238">
        <v>52</v>
      </c>
      <c r="AM434" s="238" t="s">
        <v>363</v>
      </c>
      <c r="AN434" s="238">
        <v>5</v>
      </c>
      <c r="AO434" s="238">
        <v>1</v>
      </c>
      <c r="AS434" s="238">
        <v>15</v>
      </c>
      <c r="AT434" s="238">
        <v>9</v>
      </c>
      <c r="AU434" s="238">
        <v>65</v>
      </c>
      <c r="AV434" s="238">
        <v>11</v>
      </c>
      <c r="AW434" s="238">
        <v>21</v>
      </c>
      <c r="AX434" s="238">
        <v>2</v>
      </c>
      <c r="AY434" s="238">
        <v>4</v>
      </c>
      <c r="AZ434" s="238">
        <v>3</v>
      </c>
      <c r="BA434" s="238">
        <v>21</v>
      </c>
      <c r="BB434" s="238">
        <v>71</v>
      </c>
      <c r="BC434" s="238" t="s">
        <v>354</v>
      </c>
      <c r="BD434" s="238">
        <v>5</v>
      </c>
      <c r="BE434" s="238">
        <v>1</v>
      </c>
      <c r="BI434" s="238">
        <v>15</v>
      </c>
      <c r="BJ434" s="238">
        <v>9</v>
      </c>
      <c r="BK434" s="238">
        <v>65</v>
      </c>
      <c r="BL434" s="238">
        <v>11</v>
      </c>
      <c r="BM434" s="238">
        <v>21</v>
      </c>
      <c r="CT434" s="238">
        <v>460179.836157132</v>
      </c>
      <c r="CU434" s="238">
        <v>4966331.39752742</v>
      </c>
      <c r="CV434" s="238">
        <v>44.849283249999999</v>
      </c>
      <c r="CW434" s="238">
        <v>-93.503914570000006</v>
      </c>
      <c r="CX434" s="238" t="s">
        <v>359</v>
      </c>
      <c r="CY434" s="238" t="s">
        <v>2500</v>
      </c>
    </row>
    <row r="435" spans="1:103" x14ac:dyDescent="0.25">
      <c r="A435" s="238">
        <v>10912790</v>
      </c>
      <c r="B435" s="238">
        <v>2</v>
      </c>
      <c r="C435" s="238">
        <v>212</v>
      </c>
      <c r="D435" s="238">
        <v>154.68199999999999</v>
      </c>
      <c r="E435" s="238">
        <v>27</v>
      </c>
      <c r="F435" s="238" t="s">
        <v>2420</v>
      </c>
      <c r="H435" s="238" t="s">
        <v>354</v>
      </c>
      <c r="I435" s="238">
        <v>25</v>
      </c>
      <c r="K435" s="238">
        <v>13050151</v>
      </c>
      <c r="L435" s="238">
        <v>133390404</v>
      </c>
      <c r="M435" s="238">
        <v>12</v>
      </c>
      <c r="N435" s="238">
        <v>5</v>
      </c>
      <c r="O435" s="238">
        <v>2013</v>
      </c>
      <c r="P435" s="238" t="s">
        <v>384</v>
      </c>
      <c r="Q435" s="238">
        <v>20</v>
      </c>
      <c r="R435" s="238" t="s">
        <v>356</v>
      </c>
      <c r="S435" s="238">
        <v>5</v>
      </c>
      <c r="T435" s="238">
        <v>0</v>
      </c>
      <c r="U435" s="238">
        <v>2</v>
      </c>
      <c r="V435" s="238">
        <v>10</v>
      </c>
      <c r="W435" s="238">
        <v>10</v>
      </c>
      <c r="X435" s="238">
        <v>2</v>
      </c>
      <c r="Y435" s="238">
        <v>1</v>
      </c>
      <c r="Z435" s="238">
        <v>4</v>
      </c>
      <c r="AB435" s="238">
        <v>5</v>
      </c>
      <c r="AC435" s="238">
        <v>98</v>
      </c>
      <c r="AD435" s="238" t="s">
        <v>371</v>
      </c>
      <c r="AE435" s="238" t="s">
        <v>2386</v>
      </c>
      <c r="AF435" s="238" t="s">
        <v>358</v>
      </c>
      <c r="AG435" s="238">
        <v>5</v>
      </c>
      <c r="AH435" s="238">
        <v>2</v>
      </c>
      <c r="AI435" s="238">
        <v>2</v>
      </c>
      <c r="AJ435" s="238">
        <v>4</v>
      </c>
      <c r="AK435" s="238">
        <v>10</v>
      </c>
      <c r="AL435" s="238">
        <v>56</v>
      </c>
      <c r="AM435" s="238" t="s">
        <v>363</v>
      </c>
      <c r="AN435" s="238">
        <v>5</v>
      </c>
      <c r="AS435" s="238">
        <v>2</v>
      </c>
      <c r="AT435" s="238">
        <v>98</v>
      </c>
      <c r="AU435" s="238">
        <v>60</v>
      </c>
      <c r="AV435" s="238">
        <v>10</v>
      </c>
      <c r="AW435" s="238">
        <v>21</v>
      </c>
      <c r="AX435" s="238">
        <v>2</v>
      </c>
      <c r="AY435" s="238">
        <v>2</v>
      </c>
      <c r="AZ435" s="238">
        <v>4</v>
      </c>
      <c r="BA435" s="238">
        <v>21</v>
      </c>
      <c r="BB435" s="238">
        <v>51</v>
      </c>
      <c r="BC435" s="238" t="s">
        <v>354</v>
      </c>
      <c r="BD435" s="238">
        <v>5</v>
      </c>
      <c r="BE435" s="238">
        <v>1</v>
      </c>
      <c r="BI435" s="238">
        <v>2</v>
      </c>
      <c r="BJ435" s="238">
        <v>98</v>
      </c>
      <c r="BK435" s="238">
        <v>60</v>
      </c>
      <c r="BL435" s="238">
        <v>10</v>
      </c>
      <c r="BM435" s="238">
        <v>21</v>
      </c>
      <c r="CT435" s="238">
        <v>460255</v>
      </c>
      <c r="CU435" s="238">
        <v>4966342</v>
      </c>
      <c r="CV435" s="238">
        <v>44.849380099999998</v>
      </c>
      <c r="CW435" s="238">
        <v>-93.502969800000002</v>
      </c>
      <c r="CX435" s="238" t="s">
        <v>359</v>
      </c>
      <c r="CY435" s="238" t="s">
        <v>2501</v>
      </c>
    </row>
    <row r="436" spans="1:103" x14ac:dyDescent="0.25">
      <c r="A436" s="238">
        <v>541665</v>
      </c>
      <c r="B436" s="238">
        <v>2</v>
      </c>
      <c r="C436" s="238">
        <v>212</v>
      </c>
      <c r="D436" s="238">
        <v>154.685</v>
      </c>
      <c r="E436" s="238">
        <v>27</v>
      </c>
      <c r="F436" s="238" t="s">
        <v>2420</v>
      </c>
      <c r="H436" s="238" t="s">
        <v>354</v>
      </c>
      <c r="I436" s="238">
        <v>25</v>
      </c>
      <c r="K436" s="238">
        <v>18501806</v>
      </c>
      <c r="M436" s="238">
        <v>2</v>
      </c>
      <c r="N436" s="238">
        <v>1</v>
      </c>
      <c r="O436" s="238">
        <v>2018</v>
      </c>
      <c r="P436" s="238" t="s">
        <v>384</v>
      </c>
      <c r="Q436" s="238">
        <v>2</v>
      </c>
      <c r="R436" s="238" t="s">
        <v>356</v>
      </c>
      <c r="S436" s="238">
        <v>5</v>
      </c>
      <c r="T436" s="238">
        <v>0</v>
      </c>
      <c r="U436" s="238">
        <v>1</v>
      </c>
      <c r="W436" s="238">
        <v>55</v>
      </c>
      <c r="X436" s="238">
        <v>2</v>
      </c>
      <c r="Y436" s="238">
        <v>4</v>
      </c>
      <c r="Z436" s="238">
        <v>1</v>
      </c>
      <c r="AB436" s="238">
        <v>1</v>
      </c>
      <c r="AC436" s="238">
        <v>98</v>
      </c>
      <c r="AD436" s="238" t="s">
        <v>357</v>
      </c>
      <c r="AF436" s="238" t="s">
        <v>405</v>
      </c>
      <c r="AG436" s="238">
        <v>3</v>
      </c>
      <c r="AH436" s="238">
        <v>2</v>
      </c>
      <c r="AI436" s="238">
        <v>2</v>
      </c>
      <c r="AJ436" s="238">
        <v>4</v>
      </c>
      <c r="AK436" s="238">
        <v>21</v>
      </c>
      <c r="AL436" s="238">
        <v>20</v>
      </c>
      <c r="AM436" s="238" t="s">
        <v>363</v>
      </c>
      <c r="AN436" s="238">
        <v>5</v>
      </c>
      <c r="AO436" s="238">
        <v>90</v>
      </c>
      <c r="AS436" s="238">
        <v>15</v>
      </c>
      <c r="AT436" s="238">
        <v>9</v>
      </c>
      <c r="AU436" s="238">
        <v>65</v>
      </c>
      <c r="AV436" s="238">
        <v>11</v>
      </c>
      <c r="AW436" s="238">
        <v>21</v>
      </c>
      <c r="CT436" s="238">
        <v>460227.76225552498</v>
      </c>
      <c r="CU436" s="238">
        <v>4966366.8698670696</v>
      </c>
      <c r="CV436" s="238">
        <v>44.849605240000002</v>
      </c>
      <c r="CW436" s="238">
        <v>-93.503310880000001</v>
      </c>
      <c r="CX436" s="238" t="s">
        <v>359</v>
      </c>
      <c r="CY436" s="238" t="s">
        <v>2502</v>
      </c>
    </row>
    <row r="437" spans="1:103" x14ac:dyDescent="0.25">
      <c r="A437" s="238">
        <v>604171</v>
      </c>
      <c r="B437" s="238">
        <v>2</v>
      </c>
      <c r="C437" s="238">
        <v>212</v>
      </c>
      <c r="D437" s="238">
        <v>154.70599999999999</v>
      </c>
      <c r="E437" s="238">
        <v>27</v>
      </c>
      <c r="F437" s="238" t="s">
        <v>2420</v>
      </c>
      <c r="H437" s="238" t="s">
        <v>354</v>
      </c>
      <c r="I437" s="238">
        <v>25</v>
      </c>
      <c r="K437" s="238">
        <v>18507255</v>
      </c>
      <c r="M437" s="238">
        <v>6</v>
      </c>
      <c r="N437" s="238">
        <v>11</v>
      </c>
      <c r="O437" s="238">
        <v>2018</v>
      </c>
      <c r="P437" s="238" t="s">
        <v>361</v>
      </c>
      <c r="Q437" s="238">
        <v>9</v>
      </c>
      <c r="R437" s="238" t="s">
        <v>356</v>
      </c>
      <c r="S437" s="238">
        <v>5</v>
      </c>
      <c r="T437" s="238">
        <v>0</v>
      </c>
      <c r="U437" s="238">
        <v>1</v>
      </c>
      <c r="W437" s="238">
        <v>55</v>
      </c>
      <c r="X437" s="238">
        <v>2</v>
      </c>
      <c r="Y437" s="238">
        <v>1</v>
      </c>
      <c r="Z437" s="238">
        <v>1</v>
      </c>
      <c r="AB437" s="238">
        <v>1</v>
      </c>
      <c r="AC437" s="238">
        <v>98</v>
      </c>
      <c r="AD437" s="238" t="s">
        <v>357</v>
      </c>
      <c r="AF437" s="238" t="s">
        <v>358</v>
      </c>
      <c r="AG437" s="238">
        <v>3</v>
      </c>
      <c r="AH437" s="238">
        <v>2</v>
      </c>
      <c r="AI437" s="238">
        <v>2</v>
      </c>
      <c r="AJ437" s="238">
        <v>4</v>
      </c>
      <c r="AK437" s="238">
        <v>21</v>
      </c>
      <c r="AL437" s="238">
        <v>72</v>
      </c>
      <c r="AM437" s="238" t="s">
        <v>354</v>
      </c>
      <c r="AN437" s="238">
        <v>5</v>
      </c>
      <c r="AO437" s="238">
        <v>62</v>
      </c>
      <c r="AS437" s="238">
        <v>15</v>
      </c>
      <c r="AT437" s="238">
        <v>9</v>
      </c>
      <c r="AU437" s="238">
        <v>65</v>
      </c>
      <c r="AV437" s="238">
        <v>11</v>
      </c>
      <c r="AW437" s="238">
        <v>21</v>
      </c>
      <c r="CT437" s="238">
        <v>460291.26238252502</v>
      </c>
      <c r="CU437" s="238">
        <v>4966358.4031834695</v>
      </c>
      <c r="CV437" s="238">
        <v>44.84953256</v>
      </c>
      <c r="CW437" s="238">
        <v>-93.502506659999995</v>
      </c>
      <c r="CX437" s="238" t="s">
        <v>359</v>
      </c>
      <c r="CY437" s="238" t="s">
        <v>2503</v>
      </c>
    </row>
    <row r="438" spans="1:103" x14ac:dyDescent="0.25">
      <c r="A438" s="238">
        <v>690965</v>
      </c>
      <c r="B438" s="238">
        <v>2</v>
      </c>
      <c r="C438" s="238">
        <v>212</v>
      </c>
      <c r="D438" s="238">
        <v>154.70699999999999</v>
      </c>
      <c r="E438" s="238">
        <v>27</v>
      </c>
      <c r="F438" s="238" t="s">
        <v>2420</v>
      </c>
      <c r="H438" s="238" t="s">
        <v>354</v>
      </c>
      <c r="I438" s="238">
        <v>25</v>
      </c>
      <c r="K438" s="238">
        <v>19503047</v>
      </c>
      <c r="M438" s="238">
        <v>2</v>
      </c>
      <c r="N438" s="238">
        <v>23</v>
      </c>
      <c r="O438" s="238">
        <v>2019</v>
      </c>
      <c r="P438" s="238" t="s">
        <v>364</v>
      </c>
      <c r="Q438" s="238">
        <v>6</v>
      </c>
      <c r="R438" s="238" t="s">
        <v>369</v>
      </c>
      <c r="S438" s="238">
        <v>5</v>
      </c>
      <c r="T438" s="238">
        <v>0</v>
      </c>
      <c r="U438" s="238">
        <v>1</v>
      </c>
      <c r="W438" s="238">
        <v>55</v>
      </c>
      <c r="X438" s="238">
        <v>2</v>
      </c>
      <c r="Y438" s="238">
        <v>4</v>
      </c>
      <c r="Z438" s="238">
        <v>4</v>
      </c>
      <c r="AB438" s="238">
        <v>3</v>
      </c>
      <c r="AC438" s="238">
        <v>98</v>
      </c>
      <c r="AD438" s="238" t="s">
        <v>357</v>
      </c>
      <c r="AF438" s="238" t="s">
        <v>405</v>
      </c>
      <c r="AG438" s="238">
        <v>3</v>
      </c>
      <c r="AH438" s="238">
        <v>2</v>
      </c>
      <c r="AI438" s="238">
        <v>4</v>
      </c>
      <c r="AJ438" s="238">
        <v>3</v>
      </c>
      <c r="AK438" s="238">
        <v>21</v>
      </c>
      <c r="AL438" s="238">
        <v>38</v>
      </c>
      <c r="AM438" s="238" t="s">
        <v>354</v>
      </c>
      <c r="AN438" s="238">
        <v>5</v>
      </c>
      <c r="AO438" s="238">
        <v>62</v>
      </c>
      <c r="AS438" s="238">
        <v>15</v>
      </c>
      <c r="AT438" s="238">
        <v>9</v>
      </c>
      <c r="AU438" s="238">
        <v>65</v>
      </c>
      <c r="AV438" s="238">
        <v>13</v>
      </c>
      <c r="AW438" s="238">
        <v>21</v>
      </c>
      <c r="CT438" s="238">
        <v>460299.729066125</v>
      </c>
      <c r="CU438" s="238">
        <v>4966362.6365252696</v>
      </c>
      <c r="CV438" s="238">
        <v>44.849571140000002</v>
      </c>
      <c r="CW438" s="238">
        <v>-93.502399859999997</v>
      </c>
      <c r="CX438" s="238" t="s">
        <v>359</v>
      </c>
      <c r="CY438" s="238" t="s">
        <v>2504</v>
      </c>
    </row>
    <row r="439" spans="1:103" x14ac:dyDescent="0.25">
      <c r="A439" s="238">
        <v>412900</v>
      </c>
      <c r="B439" s="238">
        <v>2</v>
      </c>
      <c r="C439" s="238">
        <v>212</v>
      </c>
      <c r="D439" s="238">
        <v>154.71100000000001</v>
      </c>
      <c r="E439" s="238">
        <v>27</v>
      </c>
      <c r="F439" s="238" t="s">
        <v>2420</v>
      </c>
      <c r="H439" s="238" t="s">
        <v>354</v>
      </c>
      <c r="I439" s="238">
        <v>25</v>
      </c>
      <c r="K439" s="238">
        <v>17500425</v>
      </c>
      <c r="M439" s="238">
        <v>1</v>
      </c>
      <c r="N439" s="238">
        <v>9</v>
      </c>
      <c r="O439" s="238">
        <v>2017</v>
      </c>
      <c r="P439" s="238" t="s">
        <v>361</v>
      </c>
      <c r="Q439" s="238">
        <v>18</v>
      </c>
      <c r="R439" s="238" t="s">
        <v>356</v>
      </c>
      <c r="S439" s="238">
        <v>5</v>
      </c>
      <c r="T439" s="238">
        <v>0</v>
      </c>
      <c r="U439" s="238">
        <v>1</v>
      </c>
      <c r="W439" s="238">
        <v>56</v>
      </c>
      <c r="X439" s="238">
        <v>2</v>
      </c>
      <c r="Y439" s="238">
        <v>4</v>
      </c>
      <c r="Z439" s="238">
        <v>2</v>
      </c>
      <c r="AB439" s="238">
        <v>5</v>
      </c>
      <c r="AC439" s="238">
        <v>98</v>
      </c>
      <c r="AD439" s="238" t="s">
        <v>357</v>
      </c>
      <c r="AF439" s="238" t="s">
        <v>405</v>
      </c>
      <c r="AG439" s="238">
        <v>3</v>
      </c>
      <c r="AH439" s="238">
        <v>2</v>
      </c>
      <c r="AI439" s="238">
        <v>2</v>
      </c>
      <c r="AJ439" s="238">
        <v>4</v>
      </c>
      <c r="AK439" s="238">
        <v>21</v>
      </c>
      <c r="AL439" s="238">
        <v>20</v>
      </c>
      <c r="AM439" s="238" t="s">
        <v>354</v>
      </c>
      <c r="AN439" s="238">
        <v>5</v>
      </c>
      <c r="AO439" s="238">
        <v>72</v>
      </c>
      <c r="AS439" s="238">
        <v>15</v>
      </c>
      <c r="AT439" s="238">
        <v>9</v>
      </c>
      <c r="AU439" s="238">
        <v>65</v>
      </c>
      <c r="AV439" s="238">
        <v>11</v>
      </c>
      <c r="AW439" s="238">
        <v>21</v>
      </c>
      <c r="CT439" s="238">
        <v>460270.095673526</v>
      </c>
      <c r="CU439" s="238">
        <v>4966366.8698670696</v>
      </c>
      <c r="CV439" s="238">
        <v>44.849607599999999</v>
      </c>
      <c r="CW439" s="238">
        <v>-93.50277518</v>
      </c>
      <c r="CX439" s="238" t="s">
        <v>359</v>
      </c>
      <c r="CY439" s="238" t="s">
        <v>2505</v>
      </c>
    </row>
    <row r="440" spans="1:103" x14ac:dyDescent="0.25">
      <c r="A440" s="238">
        <v>347985</v>
      </c>
      <c r="B440" s="238">
        <v>2</v>
      </c>
      <c r="C440" s="238">
        <v>212</v>
      </c>
      <c r="D440" s="238">
        <v>154.72300000000001</v>
      </c>
      <c r="E440" s="238">
        <v>27</v>
      </c>
      <c r="F440" s="238" t="s">
        <v>2420</v>
      </c>
      <c r="H440" s="238" t="s">
        <v>354</v>
      </c>
      <c r="I440" s="238">
        <v>25</v>
      </c>
      <c r="K440" s="238">
        <v>16017818</v>
      </c>
      <c r="M440" s="238">
        <v>5</v>
      </c>
      <c r="N440" s="238">
        <v>10</v>
      </c>
      <c r="O440" s="238">
        <v>2016</v>
      </c>
      <c r="P440" s="238" t="s">
        <v>368</v>
      </c>
      <c r="Q440" s="238">
        <v>2</v>
      </c>
      <c r="S440" s="238">
        <v>5</v>
      </c>
      <c r="T440" s="238">
        <v>0</v>
      </c>
      <c r="U440" s="238">
        <v>1</v>
      </c>
      <c r="W440" s="238">
        <v>55</v>
      </c>
      <c r="X440" s="238">
        <v>2</v>
      </c>
      <c r="Y440" s="238">
        <v>6</v>
      </c>
      <c r="Z440" s="238">
        <v>3</v>
      </c>
      <c r="AB440" s="238">
        <v>2</v>
      </c>
      <c r="AC440" s="238">
        <v>98</v>
      </c>
      <c r="AD440" s="238" t="s">
        <v>357</v>
      </c>
      <c r="AF440" s="238" t="s">
        <v>358</v>
      </c>
      <c r="AG440" s="238">
        <v>3</v>
      </c>
      <c r="AH440" s="238">
        <v>2</v>
      </c>
      <c r="AI440" s="238">
        <v>3</v>
      </c>
      <c r="AJ440" s="238">
        <v>3</v>
      </c>
      <c r="AK440" s="238">
        <v>21</v>
      </c>
      <c r="AL440" s="238">
        <v>20</v>
      </c>
      <c r="AM440" s="238" t="s">
        <v>354</v>
      </c>
      <c r="AN440" s="238">
        <v>5</v>
      </c>
      <c r="AO440" s="238">
        <v>1</v>
      </c>
      <c r="AS440" s="238">
        <v>15</v>
      </c>
      <c r="AT440" s="238">
        <v>9</v>
      </c>
      <c r="AU440" s="238">
        <v>65</v>
      </c>
      <c r="AV440" s="238">
        <v>11</v>
      </c>
      <c r="AW440" s="238">
        <v>21</v>
      </c>
      <c r="CT440" s="238">
        <v>460318.68761713599</v>
      </c>
      <c r="CU440" s="238">
        <v>4966348.6137186904</v>
      </c>
      <c r="CV440" s="238">
        <v>44.849445959999997</v>
      </c>
      <c r="CW440" s="238">
        <v>-93.502158850000001</v>
      </c>
      <c r="CX440" s="238" t="s">
        <v>359</v>
      </c>
      <c r="CY440" s="238" t="s">
        <v>2506</v>
      </c>
    </row>
    <row r="441" spans="1:103" x14ac:dyDescent="0.25">
      <c r="A441" s="238">
        <v>609568</v>
      </c>
      <c r="B441" s="238">
        <v>2</v>
      </c>
      <c r="C441" s="238">
        <v>212</v>
      </c>
      <c r="D441" s="238">
        <v>154.72399999999999</v>
      </c>
      <c r="E441" s="238">
        <v>27</v>
      </c>
      <c r="F441" s="238" t="s">
        <v>2420</v>
      </c>
      <c r="H441" s="238" t="s">
        <v>354</v>
      </c>
      <c r="I441" s="238">
        <v>25</v>
      </c>
      <c r="K441" s="238">
        <v>18508298</v>
      </c>
      <c r="M441" s="238">
        <v>7</v>
      </c>
      <c r="N441" s="238">
        <v>9</v>
      </c>
      <c r="O441" s="238">
        <v>2018</v>
      </c>
      <c r="P441" s="238" t="s">
        <v>361</v>
      </c>
      <c r="Q441" s="238">
        <v>7</v>
      </c>
      <c r="R441" s="238" t="s">
        <v>369</v>
      </c>
      <c r="S441" s="238">
        <v>5</v>
      </c>
      <c r="T441" s="238">
        <v>0</v>
      </c>
      <c r="U441" s="238">
        <v>2</v>
      </c>
      <c r="V441" s="238">
        <v>12</v>
      </c>
      <c r="W441" s="238">
        <v>10</v>
      </c>
      <c r="X441" s="238">
        <v>2</v>
      </c>
      <c r="Y441" s="238">
        <v>1</v>
      </c>
      <c r="Z441" s="238">
        <v>1</v>
      </c>
      <c r="AB441" s="238">
        <v>1</v>
      </c>
      <c r="AC441" s="238">
        <v>98</v>
      </c>
      <c r="AD441" s="238" t="s">
        <v>2507</v>
      </c>
      <c r="AF441" s="238" t="s">
        <v>358</v>
      </c>
      <c r="AG441" s="238">
        <v>7</v>
      </c>
      <c r="AH441" s="238">
        <v>2</v>
      </c>
      <c r="AI441" s="238">
        <v>2</v>
      </c>
      <c r="AJ441" s="238">
        <v>3</v>
      </c>
      <c r="AK441" s="238">
        <v>34</v>
      </c>
      <c r="AL441" s="238">
        <v>59</v>
      </c>
      <c r="AM441" s="238" t="s">
        <v>354</v>
      </c>
      <c r="AN441" s="238">
        <v>5</v>
      </c>
      <c r="AO441" s="238">
        <v>1</v>
      </c>
      <c r="AS441" s="238">
        <v>15</v>
      </c>
      <c r="AT441" s="238">
        <v>9</v>
      </c>
      <c r="AU441" s="238">
        <v>60</v>
      </c>
      <c r="AV441" s="238">
        <v>11</v>
      </c>
      <c r="AW441" s="238">
        <v>21</v>
      </c>
      <c r="AX441" s="238">
        <v>2</v>
      </c>
      <c r="AY441" s="238">
        <v>49</v>
      </c>
      <c r="AZ441" s="238">
        <v>3</v>
      </c>
      <c r="BA441" s="238">
        <v>21</v>
      </c>
      <c r="BB441" s="238">
        <v>46</v>
      </c>
      <c r="BC441" s="238" t="s">
        <v>354</v>
      </c>
      <c r="BD441" s="238">
        <v>5</v>
      </c>
      <c r="BE441" s="238">
        <v>70</v>
      </c>
      <c r="BI441" s="238">
        <v>15</v>
      </c>
      <c r="BJ441" s="238">
        <v>9</v>
      </c>
      <c r="BK441" s="238">
        <v>60</v>
      </c>
      <c r="BL441" s="238">
        <v>11</v>
      </c>
      <c r="BM441" s="238">
        <v>21</v>
      </c>
      <c r="CT441" s="238">
        <v>460320.89577512501</v>
      </c>
      <c r="CU441" s="238">
        <v>4966347.8198289704</v>
      </c>
      <c r="CV441" s="238">
        <v>44.849438939999999</v>
      </c>
      <c r="CW441" s="238">
        <v>-93.50213085</v>
      </c>
      <c r="CX441" s="238" t="s">
        <v>359</v>
      </c>
      <c r="CY441" s="238" t="s">
        <v>2508</v>
      </c>
    </row>
    <row r="442" spans="1:103" x14ac:dyDescent="0.25">
      <c r="A442" s="238">
        <v>745506</v>
      </c>
      <c r="B442" s="238">
        <v>2</v>
      </c>
      <c r="C442" s="238">
        <v>212</v>
      </c>
      <c r="D442" s="238">
        <v>154.74799999999999</v>
      </c>
      <c r="E442" s="238">
        <v>27</v>
      </c>
      <c r="F442" s="238" t="s">
        <v>2420</v>
      </c>
      <c r="H442" s="238" t="s">
        <v>354</v>
      </c>
      <c r="I442" s="238">
        <v>25</v>
      </c>
      <c r="K442" s="238">
        <v>19510870</v>
      </c>
      <c r="M442" s="238">
        <v>9</v>
      </c>
      <c r="N442" s="238">
        <v>6</v>
      </c>
      <c r="O442" s="238">
        <v>2019</v>
      </c>
      <c r="P442" s="238" t="s">
        <v>362</v>
      </c>
      <c r="Q442" s="238">
        <v>18</v>
      </c>
      <c r="R442" s="238" t="s">
        <v>369</v>
      </c>
      <c r="S442" s="238">
        <v>4</v>
      </c>
      <c r="T442" s="238">
        <v>0</v>
      </c>
      <c r="U442" s="238">
        <v>1</v>
      </c>
      <c r="W442" s="238">
        <v>55</v>
      </c>
      <c r="X442" s="238">
        <v>2</v>
      </c>
      <c r="Y442" s="238">
        <v>1</v>
      </c>
      <c r="Z442" s="238">
        <v>1</v>
      </c>
      <c r="AB442" s="238">
        <v>1</v>
      </c>
      <c r="AC442" s="238">
        <v>98</v>
      </c>
      <c r="AD442" s="238" t="s">
        <v>2509</v>
      </c>
      <c r="AF442" s="238" t="s">
        <v>358</v>
      </c>
      <c r="AG442" s="238">
        <v>3</v>
      </c>
      <c r="AH442" s="238">
        <v>2</v>
      </c>
      <c r="AI442" s="238">
        <v>2</v>
      </c>
      <c r="AJ442" s="238">
        <v>3</v>
      </c>
      <c r="AK442" s="238">
        <v>21</v>
      </c>
      <c r="AL442" s="238">
        <v>22</v>
      </c>
      <c r="AM442" s="238" t="s">
        <v>363</v>
      </c>
      <c r="AN442" s="238">
        <v>5</v>
      </c>
      <c r="AO442" s="238">
        <v>68</v>
      </c>
      <c r="AP442" s="238">
        <v>72</v>
      </c>
      <c r="AS442" s="238">
        <v>15</v>
      </c>
      <c r="AT442" s="238">
        <v>9</v>
      </c>
      <c r="AU442" s="238">
        <v>65</v>
      </c>
      <c r="AV442" s="238">
        <v>11</v>
      </c>
      <c r="AW442" s="238">
        <v>21</v>
      </c>
      <c r="CT442" s="238">
        <v>460358.99585132598</v>
      </c>
      <c r="CU442" s="238">
        <v>4966358.4031834695</v>
      </c>
      <c r="CV442" s="238">
        <v>44.849536329999999</v>
      </c>
      <c r="CW442" s="238">
        <v>-93.501649540000003</v>
      </c>
      <c r="CX442" s="238" t="s">
        <v>359</v>
      </c>
      <c r="CY442" s="238" t="s">
        <v>2510</v>
      </c>
    </row>
    <row r="443" spans="1:103" x14ac:dyDescent="0.25">
      <c r="A443" s="238">
        <v>598861</v>
      </c>
      <c r="B443" s="238">
        <v>2</v>
      </c>
      <c r="C443" s="238">
        <v>212</v>
      </c>
      <c r="D443" s="238">
        <v>154.761</v>
      </c>
      <c r="E443" s="238">
        <v>27</v>
      </c>
      <c r="F443" s="238" t="s">
        <v>2420</v>
      </c>
      <c r="H443" s="238" t="s">
        <v>354</v>
      </c>
      <c r="I443" s="238">
        <v>25</v>
      </c>
      <c r="K443" s="238">
        <v>18506499</v>
      </c>
      <c r="M443" s="238">
        <v>5</v>
      </c>
      <c r="N443" s="238">
        <v>22</v>
      </c>
      <c r="O443" s="238">
        <v>2018</v>
      </c>
      <c r="P443" s="238" t="s">
        <v>368</v>
      </c>
      <c r="Q443" s="238">
        <v>7</v>
      </c>
      <c r="R443" s="238" t="s">
        <v>369</v>
      </c>
      <c r="S443" s="238">
        <v>5</v>
      </c>
      <c r="T443" s="238">
        <v>0</v>
      </c>
      <c r="U443" s="238">
        <v>3</v>
      </c>
      <c r="V443" s="238">
        <v>12</v>
      </c>
      <c r="W443" s="238">
        <v>10</v>
      </c>
      <c r="X443" s="238">
        <v>2</v>
      </c>
      <c r="Y443" s="238">
        <v>1</v>
      </c>
      <c r="Z443" s="238">
        <v>2</v>
      </c>
      <c r="AB443" s="238">
        <v>1</v>
      </c>
      <c r="AC443" s="238">
        <v>98</v>
      </c>
      <c r="AD443" s="238" t="s">
        <v>357</v>
      </c>
      <c r="AF443" s="238" t="s">
        <v>358</v>
      </c>
      <c r="AG443" s="238">
        <v>7</v>
      </c>
      <c r="AH443" s="238">
        <v>2</v>
      </c>
      <c r="AI443" s="238">
        <v>2</v>
      </c>
      <c r="AJ443" s="238">
        <v>3</v>
      </c>
      <c r="AK443" s="238">
        <v>21</v>
      </c>
      <c r="AL443" s="238">
        <v>49</v>
      </c>
      <c r="AM443" s="238" t="s">
        <v>363</v>
      </c>
      <c r="AN443" s="238">
        <v>5</v>
      </c>
      <c r="AO443" s="238">
        <v>4</v>
      </c>
      <c r="AS443" s="238">
        <v>15</v>
      </c>
      <c r="AT443" s="238">
        <v>9</v>
      </c>
      <c r="AU443" s="238">
        <v>65</v>
      </c>
      <c r="AV443" s="238">
        <v>11</v>
      </c>
      <c r="AW443" s="238">
        <v>21</v>
      </c>
      <c r="AX443" s="238">
        <v>2</v>
      </c>
      <c r="AY443" s="238">
        <v>2</v>
      </c>
      <c r="AZ443" s="238">
        <v>3</v>
      </c>
      <c r="BA443" s="238">
        <v>26</v>
      </c>
      <c r="BB443" s="238">
        <v>43</v>
      </c>
      <c r="BC443" s="238" t="s">
        <v>363</v>
      </c>
      <c r="BD443" s="238">
        <v>5</v>
      </c>
      <c r="BE443" s="238">
        <v>1</v>
      </c>
      <c r="BI443" s="238">
        <v>15</v>
      </c>
      <c r="BJ443" s="238">
        <v>9</v>
      </c>
      <c r="BK443" s="238">
        <v>65</v>
      </c>
      <c r="BL443" s="238">
        <v>11</v>
      </c>
      <c r="BM443" s="238">
        <v>21</v>
      </c>
      <c r="BN443" s="238">
        <v>2</v>
      </c>
      <c r="BO443" s="238">
        <v>5</v>
      </c>
      <c r="BP443" s="238">
        <v>3</v>
      </c>
      <c r="BQ443" s="238">
        <v>26</v>
      </c>
      <c r="BR443" s="238">
        <v>46</v>
      </c>
      <c r="BS443" s="238" t="s">
        <v>354</v>
      </c>
      <c r="BT443" s="238">
        <v>5</v>
      </c>
      <c r="BU443" s="238">
        <v>1</v>
      </c>
      <c r="BY443" s="238">
        <v>15</v>
      </c>
      <c r="BZ443" s="238">
        <v>9</v>
      </c>
      <c r="CA443" s="238">
        <v>65</v>
      </c>
      <c r="CB443" s="238">
        <v>11</v>
      </c>
      <c r="CC443" s="238">
        <v>21</v>
      </c>
      <c r="CT443" s="238">
        <v>460380.16256032599</v>
      </c>
      <c r="CU443" s="238">
        <v>4966358.4031834695</v>
      </c>
      <c r="CV443" s="238">
        <v>44.849537509999998</v>
      </c>
      <c r="CW443" s="238">
        <v>-93.501381690000002</v>
      </c>
      <c r="CX443" s="238" t="s">
        <v>359</v>
      </c>
      <c r="CY443" s="238" t="s">
        <v>2511</v>
      </c>
    </row>
    <row r="444" spans="1:103" x14ac:dyDescent="0.25">
      <c r="A444" s="238">
        <v>10765407</v>
      </c>
      <c r="B444" s="238">
        <v>2</v>
      </c>
      <c r="C444" s="238">
        <v>212</v>
      </c>
      <c r="D444" s="238">
        <v>154.78700000000001</v>
      </c>
      <c r="E444" s="238">
        <v>27</v>
      </c>
      <c r="F444" s="238" t="s">
        <v>2420</v>
      </c>
      <c r="H444" s="238" t="s">
        <v>354</v>
      </c>
      <c r="I444" s="238">
        <v>25</v>
      </c>
      <c r="L444" s="238">
        <v>120520122</v>
      </c>
      <c r="M444" s="238">
        <v>12</v>
      </c>
      <c r="N444" s="238">
        <v>5</v>
      </c>
      <c r="O444" s="238">
        <v>2011</v>
      </c>
      <c r="P444" s="238" t="s">
        <v>361</v>
      </c>
      <c r="Q444" s="238">
        <v>6</v>
      </c>
      <c r="S444" s="238">
        <v>5</v>
      </c>
      <c r="T444" s="238">
        <v>0</v>
      </c>
      <c r="U444" s="238">
        <v>1</v>
      </c>
      <c r="W444" s="238">
        <v>16</v>
      </c>
      <c r="Y444" s="238">
        <v>2</v>
      </c>
      <c r="Z444" s="238">
        <v>90</v>
      </c>
      <c r="AB444" s="238">
        <v>5</v>
      </c>
      <c r="AF444" s="238" t="s">
        <v>358</v>
      </c>
      <c r="AG444" s="238">
        <v>4</v>
      </c>
      <c r="AH444" s="238">
        <v>2</v>
      </c>
      <c r="AI444" s="238">
        <v>3</v>
      </c>
      <c r="AJ444" s="238">
        <v>4</v>
      </c>
      <c r="AK444" s="238">
        <v>21</v>
      </c>
      <c r="AL444" s="238">
        <v>40</v>
      </c>
      <c r="AM444" s="238" t="s">
        <v>363</v>
      </c>
      <c r="AT444" s="238">
        <v>98</v>
      </c>
      <c r="AU444" s="238">
        <v>55</v>
      </c>
      <c r="CT444" s="238">
        <v>460422</v>
      </c>
      <c r="CU444" s="238">
        <v>4966360</v>
      </c>
      <c r="CV444" s="238">
        <v>44.849557099999998</v>
      </c>
      <c r="CW444" s="238">
        <v>-93.500850499999999</v>
      </c>
      <c r="CX444" s="238" t="s">
        <v>359</v>
      </c>
    </row>
    <row r="445" spans="1:103" x14ac:dyDescent="0.25">
      <c r="A445" s="238">
        <v>10802357</v>
      </c>
      <c r="B445" s="238">
        <v>2</v>
      </c>
      <c r="C445" s="238">
        <v>212</v>
      </c>
      <c r="D445" s="238">
        <v>154.78700000000001</v>
      </c>
      <c r="E445" s="238">
        <v>27</v>
      </c>
      <c r="F445" s="238" t="s">
        <v>2420</v>
      </c>
      <c r="H445" s="238" t="s">
        <v>354</v>
      </c>
      <c r="I445" s="238">
        <v>25</v>
      </c>
      <c r="K445" s="238">
        <v>12039667</v>
      </c>
      <c r="L445" s="238">
        <v>122370071</v>
      </c>
      <c r="M445" s="238">
        <v>8</v>
      </c>
      <c r="N445" s="238">
        <v>22</v>
      </c>
      <c r="O445" s="238">
        <v>2012</v>
      </c>
      <c r="P445" s="238" t="s">
        <v>355</v>
      </c>
      <c r="Q445" s="238">
        <v>7</v>
      </c>
      <c r="R445" s="238" t="s">
        <v>419</v>
      </c>
      <c r="S445" s="238">
        <v>4</v>
      </c>
      <c r="T445" s="238">
        <v>0</v>
      </c>
      <c r="U445" s="238">
        <v>2</v>
      </c>
      <c r="V445" s="238">
        <v>1</v>
      </c>
      <c r="W445" s="238">
        <v>10</v>
      </c>
      <c r="X445" s="238">
        <v>6</v>
      </c>
      <c r="Y445" s="238">
        <v>1</v>
      </c>
      <c r="Z445" s="238">
        <v>1</v>
      </c>
      <c r="AB445" s="238">
        <v>1</v>
      </c>
      <c r="AC445" s="238">
        <v>98</v>
      </c>
      <c r="AD445" s="238" t="s">
        <v>2512</v>
      </c>
      <c r="AE445" s="238" t="s">
        <v>2513</v>
      </c>
      <c r="AF445" s="238" t="s">
        <v>358</v>
      </c>
      <c r="AG445" s="238">
        <v>7</v>
      </c>
      <c r="AH445" s="238">
        <v>2</v>
      </c>
      <c r="AI445" s="238">
        <v>4</v>
      </c>
      <c r="AJ445" s="238">
        <v>1</v>
      </c>
      <c r="AK445" s="238">
        <v>8</v>
      </c>
      <c r="AL445" s="238">
        <v>38</v>
      </c>
      <c r="AM445" s="238" t="s">
        <v>354</v>
      </c>
      <c r="AN445" s="238">
        <v>5</v>
      </c>
      <c r="AO445" s="238">
        <v>1</v>
      </c>
      <c r="AT445" s="238">
        <v>20</v>
      </c>
      <c r="AU445" s="238">
        <v>50</v>
      </c>
      <c r="AV445" s="238">
        <v>11</v>
      </c>
      <c r="AW445" s="238">
        <v>20</v>
      </c>
      <c r="AX445" s="238">
        <v>2</v>
      </c>
      <c r="AY445" s="238">
        <v>4</v>
      </c>
      <c r="AZ445" s="238">
        <v>1</v>
      </c>
      <c r="BA445" s="238">
        <v>21</v>
      </c>
      <c r="BB445" s="238">
        <v>34</v>
      </c>
      <c r="BC445" s="238" t="s">
        <v>363</v>
      </c>
      <c r="BD445" s="238">
        <v>5</v>
      </c>
      <c r="BE445" s="238">
        <v>15</v>
      </c>
      <c r="BF445" s="238">
        <v>5</v>
      </c>
      <c r="BJ445" s="238">
        <v>20</v>
      </c>
      <c r="BK445" s="238">
        <v>50</v>
      </c>
      <c r="BL445" s="238">
        <v>11</v>
      </c>
      <c r="BM445" s="238">
        <v>20</v>
      </c>
      <c r="CT445" s="238">
        <v>460422</v>
      </c>
      <c r="CU445" s="238">
        <v>4966360</v>
      </c>
      <c r="CV445" s="238">
        <v>44.849557099999998</v>
      </c>
      <c r="CW445" s="238">
        <v>-93.500850499999999</v>
      </c>
      <c r="CX445" s="238" t="s">
        <v>359</v>
      </c>
      <c r="CY445" s="238" t="s">
        <v>2514</v>
      </c>
    </row>
    <row r="446" spans="1:103" x14ac:dyDescent="0.25">
      <c r="A446" s="238">
        <v>338232</v>
      </c>
      <c r="B446" s="238">
        <v>2</v>
      </c>
      <c r="C446" s="238">
        <v>212</v>
      </c>
      <c r="D446" s="238">
        <v>154.87</v>
      </c>
      <c r="E446" s="238">
        <v>27</v>
      </c>
      <c r="F446" s="238" t="s">
        <v>2420</v>
      </c>
      <c r="H446" s="238" t="s">
        <v>354</v>
      </c>
      <c r="I446" s="238">
        <v>25</v>
      </c>
      <c r="K446" s="238">
        <v>16010885</v>
      </c>
      <c r="M446" s="238">
        <v>3</v>
      </c>
      <c r="N446" s="238">
        <v>23</v>
      </c>
      <c r="O446" s="238">
        <v>2016</v>
      </c>
      <c r="P446" s="238" t="s">
        <v>355</v>
      </c>
      <c r="Q446" s="238">
        <v>16</v>
      </c>
      <c r="R446" s="238" t="s">
        <v>369</v>
      </c>
      <c r="S446" s="238">
        <v>5</v>
      </c>
      <c r="T446" s="238">
        <v>0</v>
      </c>
      <c r="U446" s="238">
        <v>2</v>
      </c>
      <c r="V446" s="238">
        <v>10</v>
      </c>
      <c r="W446" s="238">
        <v>10</v>
      </c>
      <c r="X446" s="238">
        <v>2</v>
      </c>
      <c r="Y446" s="238">
        <v>1</v>
      </c>
      <c r="Z446" s="238">
        <v>4</v>
      </c>
      <c r="AB446" s="238">
        <v>2</v>
      </c>
      <c r="AC446" s="238">
        <v>98</v>
      </c>
      <c r="AD446" s="238" t="s">
        <v>357</v>
      </c>
      <c r="AF446" s="238" t="s">
        <v>358</v>
      </c>
      <c r="AG446" s="238">
        <v>5</v>
      </c>
      <c r="AH446" s="238">
        <v>2</v>
      </c>
      <c r="AI446" s="238">
        <v>2</v>
      </c>
      <c r="AJ446" s="238">
        <v>3</v>
      </c>
      <c r="AK446" s="238">
        <v>21</v>
      </c>
      <c r="AL446" s="238">
        <v>22</v>
      </c>
      <c r="AM446" s="238" t="s">
        <v>354</v>
      </c>
      <c r="AN446" s="238">
        <v>5</v>
      </c>
      <c r="AO446" s="238">
        <v>1</v>
      </c>
      <c r="AS446" s="238">
        <v>15</v>
      </c>
      <c r="AT446" s="238">
        <v>9</v>
      </c>
      <c r="AU446" s="238">
        <v>65</v>
      </c>
      <c r="AV446" s="238">
        <v>11</v>
      </c>
      <c r="AW446" s="238">
        <v>21</v>
      </c>
      <c r="AX446" s="238">
        <v>2</v>
      </c>
      <c r="AY446" s="238">
        <v>2</v>
      </c>
      <c r="AZ446" s="238">
        <v>3</v>
      </c>
      <c r="BA446" s="238">
        <v>21</v>
      </c>
      <c r="BB446" s="238">
        <v>28</v>
      </c>
      <c r="BC446" s="238" t="s">
        <v>354</v>
      </c>
      <c r="BD446" s="238">
        <v>5</v>
      </c>
      <c r="BE446" s="238">
        <v>1</v>
      </c>
      <c r="BI446" s="238">
        <v>15</v>
      </c>
      <c r="BJ446" s="238">
        <v>9</v>
      </c>
      <c r="BK446" s="238">
        <v>65</v>
      </c>
      <c r="BL446" s="238">
        <v>11</v>
      </c>
      <c r="BM446" s="238">
        <v>21</v>
      </c>
      <c r="CT446" s="238">
        <v>460553.22822734201</v>
      </c>
      <c r="CU446" s="238">
        <v>4966373.9291491602</v>
      </c>
      <c r="CV446" s="238">
        <v>44.849686859999998</v>
      </c>
      <c r="CW446" s="238">
        <v>-93.499192870000002</v>
      </c>
      <c r="CX446" s="238" t="s">
        <v>359</v>
      </c>
      <c r="CY446" s="238" t="s">
        <v>2515</v>
      </c>
    </row>
    <row r="447" spans="1:103" x14ac:dyDescent="0.25">
      <c r="A447" s="238">
        <v>650855</v>
      </c>
      <c r="B447" s="238">
        <v>2</v>
      </c>
      <c r="C447" s="238">
        <v>212</v>
      </c>
      <c r="D447" s="238">
        <v>154.89599999999999</v>
      </c>
      <c r="E447" s="238">
        <v>27</v>
      </c>
      <c r="F447" s="238" t="s">
        <v>2420</v>
      </c>
      <c r="H447" s="238" t="s">
        <v>354</v>
      </c>
      <c r="I447" s="238">
        <v>25</v>
      </c>
      <c r="K447" s="238">
        <v>18511725</v>
      </c>
      <c r="M447" s="238">
        <v>10</v>
      </c>
      <c r="N447" s="238">
        <v>4</v>
      </c>
      <c r="O447" s="238">
        <v>2018</v>
      </c>
      <c r="P447" s="238" t="s">
        <v>384</v>
      </c>
      <c r="Q447" s="238">
        <v>8</v>
      </c>
      <c r="R447" s="238" t="s">
        <v>369</v>
      </c>
      <c r="S447" s="238">
        <v>5</v>
      </c>
      <c r="T447" s="238">
        <v>0</v>
      </c>
      <c r="U447" s="238">
        <v>2</v>
      </c>
      <c r="V447" s="238">
        <v>12</v>
      </c>
      <c r="W447" s="238">
        <v>10</v>
      </c>
      <c r="X447" s="238">
        <v>2</v>
      </c>
      <c r="Y447" s="238">
        <v>1</v>
      </c>
      <c r="Z447" s="238">
        <v>1</v>
      </c>
      <c r="AB447" s="238">
        <v>1</v>
      </c>
      <c r="AC447" s="238">
        <v>98</v>
      </c>
      <c r="AD447" s="238" t="s">
        <v>2516</v>
      </c>
      <c r="AF447" s="238" t="s">
        <v>358</v>
      </c>
      <c r="AG447" s="238">
        <v>7</v>
      </c>
      <c r="AH447" s="238">
        <v>2</v>
      </c>
      <c r="AI447" s="238">
        <v>4</v>
      </c>
      <c r="AJ447" s="238">
        <v>3</v>
      </c>
      <c r="AK447" s="238">
        <v>21</v>
      </c>
      <c r="AL447" s="238">
        <v>29</v>
      </c>
      <c r="AM447" s="238" t="s">
        <v>363</v>
      </c>
      <c r="AN447" s="238">
        <v>5</v>
      </c>
      <c r="AO447" s="238">
        <v>1</v>
      </c>
      <c r="AS447" s="238">
        <v>15</v>
      </c>
      <c r="AT447" s="238">
        <v>9</v>
      </c>
      <c r="AU447" s="238">
        <v>60</v>
      </c>
      <c r="AV447" s="238">
        <v>11</v>
      </c>
      <c r="AW447" s="238">
        <v>21</v>
      </c>
      <c r="AX447" s="238">
        <v>2</v>
      </c>
      <c r="AY447" s="238">
        <v>49</v>
      </c>
      <c r="AZ447" s="238">
        <v>3</v>
      </c>
      <c r="BA447" s="238">
        <v>21</v>
      </c>
      <c r="BB447" s="238">
        <v>63</v>
      </c>
      <c r="BC447" s="238" t="s">
        <v>354</v>
      </c>
      <c r="BD447" s="238">
        <v>9</v>
      </c>
      <c r="BE447" s="238">
        <v>4</v>
      </c>
      <c r="BI447" s="238">
        <v>15</v>
      </c>
      <c r="BJ447" s="238">
        <v>9</v>
      </c>
      <c r="BK447" s="238">
        <v>60</v>
      </c>
      <c r="BL447" s="238">
        <v>11</v>
      </c>
      <c r="BM447" s="238">
        <v>21</v>
      </c>
      <c r="CT447" s="238">
        <v>460596.06299212697</v>
      </c>
      <c r="CU447" s="238">
        <v>4966379.5698924698</v>
      </c>
      <c r="CV447" s="238">
        <v>44.849740009999998</v>
      </c>
      <c r="CW447" s="238">
        <v>-93.498651260000003</v>
      </c>
      <c r="CX447" s="238" t="s">
        <v>359</v>
      </c>
      <c r="CY447" s="238" t="s">
        <v>2517</v>
      </c>
    </row>
    <row r="448" spans="1:103" x14ac:dyDescent="0.25">
      <c r="A448" s="238">
        <v>10809198</v>
      </c>
      <c r="B448" s="238">
        <v>2</v>
      </c>
      <c r="C448" s="238">
        <v>212</v>
      </c>
      <c r="D448" s="238">
        <v>154.98500000000001</v>
      </c>
      <c r="E448" s="238">
        <v>27</v>
      </c>
      <c r="F448" s="238" t="s">
        <v>2420</v>
      </c>
      <c r="H448" s="238" t="s">
        <v>354</v>
      </c>
      <c r="I448" s="238">
        <v>25</v>
      </c>
      <c r="K448" s="238">
        <v>12508579</v>
      </c>
      <c r="L448" s="238">
        <v>122500214</v>
      </c>
      <c r="M448" s="238">
        <v>9</v>
      </c>
      <c r="N448" s="238">
        <v>5</v>
      </c>
      <c r="O448" s="238">
        <v>2012</v>
      </c>
      <c r="P448" s="238" t="s">
        <v>355</v>
      </c>
      <c r="Q448" s="238">
        <v>8</v>
      </c>
      <c r="R448" s="238" t="s">
        <v>369</v>
      </c>
      <c r="S448" s="238">
        <v>5</v>
      </c>
      <c r="T448" s="238">
        <v>0</v>
      </c>
      <c r="U448" s="238">
        <v>2</v>
      </c>
      <c r="V448" s="238">
        <v>1</v>
      </c>
      <c r="W448" s="238">
        <v>10</v>
      </c>
      <c r="X448" s="238">
        <v>2</v>
      </c>
      <c r="Y448" s="238">
        <v>1</v>
      </c>
      <c r="Z448" s="238">
        <v>1</v>
      </c>
      <c r="AB448" s="238">
        <v>1</v>
      </c>
      <c r="AC448" s="238">
        <v>98</v>
      </c>
      <c r="AD448" s="238" t="s">
        <v>376</v>
      </c>
      <c r="AE448" s="238" t="s">
        <v>2389</v>
      </c>
      <c r="AF448" s="238" t="s">
        <v>358</v>
      </c>
      <c r="AG448" s="238">
        <v>7</v>
      </c>
      <c r="AH448" s="238">
        <v>2</v>
      </c>
      <c r="AI448" s="238">
        <v>4</v>
      </c>
      <c r="AJ448" s="238">
        <v>3</v>
      </c>
      <c r="AK448" s="238">
        <v>21</v>
      </c>
      <c r="AL448" s="238">
        <v>47</v>
      </c>
      <c r="AM448" s="238" t="s">
        <v>354</v>
      </c>
      <c r="AN448" s="238">
        <v>5</v>
      </c>
      <c r="AO448" s="238">
        <v>15</v>
      </c>
      <c r="AP448" s="238">
        <v>5</v>
      </c>
      <c r="AS448" s="238">
        <v>1</v>
      </c>
      <c r="AT448" s="238">
        <v>98</v>
      </c>
      <c r="AU448" s="238">
        <v>65</v>
      </c>
      <c r="AV448" s="238">
        <v>11</v>
      </c>
      <c r="AW448" s="238">
        <v>21</v>
      </c>
      <c r="AX448" s="238">
        <v>2</v>
      </c>
      <c r="AY448" s="238">
        <v>1</v>
      </c>
      <c r="AZ448" s="238">
        <v>3</v>
      </c>
      <c r="BA448" s="238">
        <v>8</v>
      </c>
      <c r="BB448" s="238">
        <v>38</v>
      </c>
      <c r="BC448" s="238" t="s">
        <v>363</v>
      </c>
      <c r="BD448" s="238">
        <v>5</v>
      </c>
      <c r="BE448" s="238">
        <v>1</v>
      </c>
      <c r="BI448" s="238">
        <v>1</v>
      </c>
      <c r="BJ448" s="238">
        <v>98</v>
      </c>
      <c r="BK448" s="238">
        <v>65</v>
      </c>
      <c r="BL448" s="238">
        <v>11</v>
      </c>
      <c r="BM448" s="238">
        <v>21</v>
      </c>
      <c r="CT448" s="238">
        <v>460739</v>
      </c>
      <c r="CU448" s="238">
        <v>4966385</v>
      </c>
      <c r="CV448" s="238">
        <v>44.849799900000001</v>
      </c>
      <c r="CW448" s="238">
        <v>-93.496846199999993</v>
      </c>
      <c r="CX448" s="238" t="s">
        <v>359</v>
      </c>
      <c r="CY448" s="238" t="s">
        <v>2518</v>
      </c>
    </row>
    <row r="449" spans="1:103" x14ac:dyDescent="0.25">
      <c r="A449" s="238">
        <v>850038</v>
      </c>
      <c r="B449" s="238">
        <v>2</v>
      </c>
      <c r="C449" s="238">
        <v>212</v>
      </c>
      <c r="D449" s="238">
        <v>154.994</v>
      </c>
      <c r="E449" s="238">
        <v>27</v>
      </c>
      <c r="F449" s="238" t="s">
        <v>2420</v>
      </c>
      <c r="H449" s="238" t="s">
        <v>354</v>
      </c>
      <c r="I449" s="238">
        <v>25</v>
      </c>
      <c r="K449" s="238">
        <v>20509352</v>
      </c>
      <c r="L449" s="238">
        <v>203030021</v>
      </c>
      <c r="M449" s="238">
        <v>10</v>
      </c>
      <c r="N449" s="238">
        <v>29</v>
      </c>
      <c r="O449" s="238">
        <v>2020</v>
      </c>
      <c r="P449" s="238" t="s">
        <v>384</v>
      </c>
      <c r="Q449" s="238">
        <v>6</v>
      </c>
      <c r="R449" s="238" t="s">
        <v>369</v>
      </c>
      <c r="S449" s="238">
        <v>5</v>
      </c>
      <c r="T449" s="238">
        <v>0</v>
      </c>
      <c r="U449" s="238">
        <v>1</v>
      </c>
      <c r="W449" s="238">
        <v>55</v>
      </c>
      <c r="X449" s="238">
        <v>2</v>
      </c>
      <c r="Y449" s="238">
        <v>4</v>
      </c>
      <c r="Z449" s="238">
        <v>1</v>
      </c>
      <c r="AB449" s="238">
        <v>1</v>
      </c>
      <c r="AC449" s="238">
        <v>98</v>
      </c>
      <c r="AD449" s="238" t="s">
        <v>357</v>
      </c>
      <c r="AF449" s="238" t="s">
        <v>358</v>
      </c>
      <c r="AG449" s="238">
        <v>3</v>
      </c>
      <c r="AH449" s="238">
        <v>2</v>
      </c>
      <c r="AI449" s="238">
        <v>2</v>
      </c>
      <c r="AJ449" s="238">
        <v>3</v>
      </c>
      <c r="AK449" s="238">
        <v>21</v>
      </c>
      <c r="AL449" s="238">
        <v>19</v>
      </c>
      <c r="AM449" s="238" t="s">
        <v>354</v>
      </c>
      <c r="AN449" s="238">
        <v>9</v>
      </c>
      <c r="AO449" s="238">
        <v>90</v>
      </c>
      <c r="AS449" s="238">
        <v>15</v>
      </c>
      <c r="AT449" s="238">
        <v>98</v>
      </c>
      <c r="AU449" s="238">
        <v>65</v>
      </c>
      <c r="AV449" s="238">
        <v>11</v>
      </c>
      <c r="AW449" s="238">
        <v>21</v>
      </c>
      <c r="CT449" s="238">
        <v>460752.69663872803</v>
      </c>
      <c r="CU449" s="238">
        <v>4966400.73660147</v>
      </c>
      <c r="CV449" s="238">
        <v>44.84993918</v>
      </c>
      <c r="CW449" s="238">
        <v>-93.496670800000004</v>
      </c>
      <c r="CX449" s="238" t="s">
        <v>359</v>
      </c>
      <c r="CY449" s="238" t="s">
        <v>2519</v>
      </c>
    </row>
    <row r="450" spans="1:103" x14ac:dyDescent="0.25">
      <c r="A450" s="238">
        <v>687799</v>
      </c>
      <c r="B450" s="238">
        <v>2</v>
      </c>
      <c r="C450" s="238">
        <v>212</v>
      </c>
      <c r="D450" s="238">
        <v>155.02000000000001</v>
      </c>
      <c r="E450" s="238">
        <v>27</v>
      </c>
      <c r="F450" s="238" t="s">
        <v>2420</v>
      </c>
      <c r="H450" s="238" t="s">
        <v>354</v>
      </c>
      <c r="I450" s="238">
        <v>25</v>
      </c>
      <c r="K450" s="238">
        <v>19502464</v>
      </c>
      <c r="M450" s="238">
        <v>2</v>
      </c>
      <c r="N450" s="238">
        <v>11</v>
      </c>
      <c r="O450" s="238">
        <v>2019</v>
      </c>
      <c r="P450" s="238" t="s">
        <v>361</v>
      </c>
      <c r="Q450" s="238">
        <v>9</v>
      </c>
      <c r="R450" s="238" t="s">
        <v>356</v>
      </c>
      <c r="S450" s="238">
        <v>5</v>
      </c>
      <c r="T450" s="238">
        <v>0</v>
      </c>
      <c r="U450" s="238">
        <v>1</v>
      </c>
      <c r="V450" s="238">
        <v>5</v>
      </c>
      <c r="W450" s="238">
        <v>10</v>
      </c>
      <c r="X450" s="238">
        <v>2</v>
      </c>
      <c r="Y450" s="238">
        <v>1</v>
      </c>
      <c r="Z450" s="238">
        <v>2</v>
      </c>
      <c r="AB450" s="238">
        <v>5</v>
      </c>
      <c r="AC450" s="238">
        <v>98</v>
      </c>
      <c r="AD450" s="238" t="s">
        <v>357</v>
      </c>
      <c r="AF450" s="238" t="s">
        <v>405</v>
      </c>
      <c r="AG450" s="238">
        <v>4</v>
      </c>
      <c r="AH450" s="238">
        <v>2</v>
      </c>
      <c r="AI450" s="238">
        <v>5</v>
      </c>
      <c r="AJ450" s="238">
        <v>4</v>
      </c>
      <c r="AK450" s="238">
        <v>21</v>
      </c>
      <c r="AL450" s="238">
        <v>28</v>
      </c>
      <c r="AM450" s="238" t="s">
        <v>354</v>
      </c>
      <c r="AN450" s="238">
        <v>5</v>
      </c>
      <c r="AO450" s="238">
        <v>68</v>
      </c>
      <c r="AS450" s="238">
        <v>15</v>
      </c>
      <c r="AT450" s="238">
        <v>9</v>
      </c>
      <c r="AU450" s="238">
        <v>65</v>
      </c>
      <c r="AV450" s="238">
        <v>11</v>
      </c>
      <c r="AW450" s="238">
        <v>21</v>
      </c>
      <c r="CT450" s="238">
        <v>460801.38006942702</v>
      </c>
      <c r="CU450" s="238">
        <v>4966419.7866395703</v>
      </c>
      <c r="CV450" s="238">
        <v>44.850113350000001</v>
      </c>
      <c r="CW450" s="238">
        <v>-93.496056210000006</v>
      </c>
      <c r="CX450" s="238" t="s">
        <v>359</v>
      </c>
      <c r="CY450" s="238" t="s">
        <v>2520</v>
      </c>
    </row>
    <row r="451" spans="1:103" x14ac:dyDescent="0.25">
      <c r="A451" s="238">
        <v>608740</v>
      </c>
      <c r="B451" s="238">
        <v>2</v>
      </c>
      <c r="C451" s="238">
        <v>212</v>
      </c>
      <c r="D451" s="238">
        <v>155.02699999999999</v>
      </c>
      <c r="E451" s="238">
        <v>27</v>
      </c>
      <c r="F451" s="238" t="s">
        <v>2420</v>
      </c>
      <c r="H451" s="238" t="s">
        <v>354</v>
      </c>
      <c r="I451" s="238">
        <v>25</v>
      </c>
      <c r="K451" s="238">
        <v>18507949</v>
      </c>
      <c r="M451" s="238">
        <v>6</v>
      </c>
      <c r="N451" s="238">
        <v>28</v>
      </c>
      <c r="O451" s="238">
        <v>2018</v>
      </c>
      <c r="P451" s="238" t="s">
        <v>384</v>
      </c>
      <c r="Q451" s="238">
        <v>17</v>
      </c>
      <c r="R451" s="238" t="s">
        <v>356</v>
      </c>
      <c r="S451" s="238">
        <v>5</v>
      </c>
      <c r="T451" s="238">
        <v>0</v>
      </c>
      <c r="U451" s="238">
        <v>2</v>
      </c>
      <c r="V451" s="238">
        <v>12</v>
      </c>
      <c r="W451" s="238">
        <v>10</v>
      </c>
      <c r="X451" s="238">
        <v>2</v>
      </c>
      <c r="Y451" s="238">
        <v>1</v>
      </c>
      <c r="Z451" s="238">
        <v>1</v>
      </c>
      <c r="AB451" s="238">
        <v>1</v>
      </c>
      <c r="AC451" s="238">
        <v>98</v>
      </c>
      <c r="AD451" s="238" t="s">
        <v>357</v>
      </c>
      <c r="AF451" s="238" t="s">
        <v>405</v>
      </c>
      <c r="AG451" s="238">
        <v>7</v>
      </c>
      <c r="AH451" s="238">
        <v>2</v>
      </c>
      <c r="AI451" s="238">
        <v>4</v>
      </c>
      <c r="AJ451" s="238">
        <v>4</v>
      </c>
      <c r="AK451" s="238">
        <v>21</v>
      </c>
      <c r="AL451" s="238">
        <v>22</v>
      </c>
      <c r="AM451" s="238" t="s">
        <v>363</v>
      </c>
      <c r="AN451" s="238">
        <v>5</v>
      </c>
      <c r="AO451" s="238">
        <v>1</v>
      </c>
      <c r="AS451" s="238">
        <v>15</v>
      </c>
      <c r="AT451" s="238">
        <v>9</v>
      </c>
      <c r="AU451" s="238">
        <v>55</v>
      </c>
      <c r="AV451" s="238">
        <v>11</v>
      </c>
      <c r="AW451" s="238">
        <v>21</v>
      </c>
      <c r="AX451" s="238">
        <v>2</v>
      </c>
      <c r="AY451" s="238">
        <v>49</v>
      </c>
      <c r="AZ451" s="238">
        <v>4</v>
      </c>
      <c r="BA451" s="238">
        <v>21</v>
      </c>
      <c r="BB451" s="238">
        <v>39</v>
      </c>
      <c r="BC451" s="238" t="s">
        <v>354</v>
      </c>
      <c r="BD451" s="238">
        <v>5</v>
      </c>
      <c r="BE451" s="238">
        <v>1</v>
      </c>
      <c r="BI451" s="238">
        <v>15</v>
      </c>
      <c r="BJ451" s="238">
        <v>9</v>
      </c>
      <c r="BK451" s="238">
        <v>55</v>
      </c>
      <c r="BL451" s="238">
        <v>11</v>
      </c>
      <c r="BM451" s="238">
        <v>21</v>
      </c>
      <c r="CT451" s="238">
        <v>460795.030056727</v>
      </c>
      <c r="CU451" s="238">
        <v>4966409.2032850701</v>
      </c>
      <c r="CV451" s="238">
        <v>44.850017729999998</v>
      </c>
      <c r="CW451" s="238">
        <v>-93.496135749999993</v>
      </c>
      <c r="CX451" s="238" t="s">
        <v>359</v>
      </c>
      <c r="CY451" s="238" t="s">
        <v>2521</v>
      </c>
    </row>
    <row r="452" spans="1:103" x14ac:dyDescent="0.25">
      <c r="A452" s="238">
        <v>501464</v>
      </c>
      <c r="B452" s="238">
        <v>2</v>
      </c>
      <c r="C452" s="238">
        <v>212</v>
      </c>
      <c r="D452" s="238">
        <v>155.03200000000001</v>
      </c>
      <c r="E452" s="238">
        <v>27</v>
      </c>
      <c r="F452" s="238" t="s">
        <v>2420</v>
      </c>
      <c r="H452" s="238" t="s">
        <v>354</v>
      </c>
      <c r="I452" s="238">
        <v>25</v>
      </c>
      <c r="K452" s="238">
        <v>17510191</v>
      </c>
      <c r="M452" s="238">
        <v>9</v>
      </c>
      <c r="N452" s="238">
        <v>13</v>
      </c>
      <c r="O452" s="238">
        <v>2017</v>
      </c>
      <c r="P452" s="238" t="s">
        <v>355</v>
      </c>
      <c r="Q452" s="238">
        <v>8</v>
      </c>
      <c r="R452" s="238" t="s">
        <v>369</v>
      </c>
      <c r="S452" s="238">
        <v>5</v>
      </c>
      <c r="T452" s="238">
        <v>0</v>
      </c>
      <c r="U452" s="238">
        <v>1</v>
      </c>
      <c r="W452" s="238">
        <v>55</v>
      </c>
      <c r="X452" s="238">
        <v>2</v>
      </c>
      <c r="Y452" s="238">
        <v>1</v>
      </c>
      <c r="Z452" s="238">
        <v>1</v>
      </c>
      <c r="AB452" s="238">
        <v>1</v>
      </c>
      <c r="AC452" s="238">
        <v>98</v>
      </c>
      <c r="AD452" s="238" t="s">
        <v>357</v>
      </c>
      <c r="AF452" s="238" t="s">
        <v>358</v>
      </c>
      <c r="AG452" s="238">
        <v>3</v>
      </c>
      <c r="AH452" s="238">
        <v>2</v>
      </c>
      <c r="AI452" s="238">
        <v>3</v>
      </c>
      <c r="AJ452" s="238">
        <v>3</v>
      </c>
      <c r="AK452" s="238">
        <v>21</v>
      </c>
      <c r="AL452" s="238">
        <v>21</v>
      </c>
      <c r="AM452" s="238" t="s">
        <v>354</v>
      </c>
      <c r="AN452" s="238">
        <v>5</v>
      </c>
      <c r="AO452" s="238">
        <v>71</v>
      </c>
      <c r="AS452" s="238">
        <v>15</v>
      </c>
      <c r="AT452" s="238">
        <v>9</v>
      </c>
      <c r="AU452" s="238">
        <v>65</v>
      </c>
      <c r="AV452" s="238">
        <v>11</v>
      </c>
      <c r="AW452" s="238">
        <v>21</v>
      </c>
      <c r="CT452" s="238">
        <v>460814.08009482699</v>
      </c>
      <c r="CU452" s="238">
        <v>4966392.2699178699</v>
      </c>
      <c r="CV452" s="238">
        <v>44.849866339999998</v>
      </c>
      <c r="CW452" s="238">
        <v>-93.495893370000005</v>
      </c>
      <c r="CX452" s="238" t="s">
        <v>359</v>
      </c>
      <c r="CY452" s="238" t="s">
        <v>2522</v>
      </c>
    </row>
    <row r="453" spans="1:103" x14ac:dyDescent="0.25">
      <c r="A453" s="238">
        <v>521868</v>
      </c>
      <c r="B453" s="238">
        <v>2</v>
      </c>
      <c r="C453" s="238">
        <v>212</v>
      </c>
      <c r="D453" s="238">
        <v>155.03800000000001</v>
      </c>
      <c r="E453" s="238">
        <v>27</v>
      </c>
      <c r="F453" s="238" t="s">
        <v>2420</v>
      </c>
      <c r="H453" s="238" t="s">
        <v>354</v>
      </c>
      <c r="I453" s="238">
        <v>25</v>
      </c>
      <c r="K453" s="238">
        <v>17043044</v>
      </c>
      <c r="M453" s="238">
        <v>12</v>
      </c>
      <c r="N453" s="238">
        <v>5</v>
      </c>
      <c r="O453" s="238">
        <v>2017</v>
      </c>
      <c r="P453" s="238" t="s">
        <v>368</v>
      </c>
      <c r="Q453" s="238">
        <v>8</v>
      </c>
      <c r="R453" s="238" t="s">
        <v>369</v>
      </c>
      <c r="S453" s="238">
        <v>5</v>
      </c>
      <c r="T453" s="238">
        <v>0</v>
      </c>
      <c r="U453" s="238">
        <v>2</v>
      </c>
      <c r="V453" s="238">
        <v>10</v>
      </c>
      <c r="W453" s="238">
        <v>10</v>
      </c>
      <c r="X453" s="238">
        <v>2</v>
      </c>
      <c r="Y453" s="238">
        <v>1</v>
      </c>
      <c r="Z453" s="238">
        <v>4</v>
      </c>
      <c r="AA453" s="238">
        <v>7</v>
      </c>
      <c r="AB453" s="238">
        <v>3</v>
      </c>
      <c r="AC453" s="238">
        <v>98</v>
      </c>
      <c r="AD453" s="238" t="s">
        <v>357</v>
      </c>
      <c r="AF453" s="238" t="s">
        <v>358</v>
      </c>
      <c r="AG453" s="238">
        <v>5</v>
      </c>
      <c r="AH453" s="238">
        <v>2</v>
      </c>
      <c r="AI453" s="238">
        <v>2</v>
      </c>
      <c r="AJ453" s="238">
        <v>3</v>
      </c>
      <c r="AK453" s="238">
        <v>27</v>
      </c>
      <c r="AL453" s="238">
        <v>29</v>
      </c>
      <c r="AM453" s="238" t="s">
        <v>363</v>
      </c>
      <c r="AN453" s="238">
        <v>5</v>
      </c>
      <c r="AO453" s="238">
        <v>71</v>
      </c>
      <c r="AS453" s="238">
        <v>15</v>
      </c>
      <c r="AT453" s="238">
        <v>9</v>
      </c>
      <c r="AU453" s="238">
        <v>65</v>
      </c>
      <c r="AV453" s="238">
        <v>11</v>
      </c>
      <c r="AW453" s="238">
        <v>21</v>
      </c>
      <c r="AX453" s="238">
        <v>2</v>
      </c>
      <c r="AY453" s="238">
        <v>2</v>
      </c>
      <c r="AZ453" s="238">
        <v>3</v>
      </c>
      <c r="BA453" s="238">
        <v>21</v>
      </c>
      <c r="BB453" s="238">
        <v>42</v>
      </c>
      <c r="BC453" s="238" t="s">
        <v>363</v>
      </c>
      <c r="BD453" s="238">
        <v>5</v>
      </c>
      <c r="BE453" s="238">
        <v>1</v>
      </c>
      <c r="BI453" s="238">
        <v>15</v>
      </c>
      <c r="BJ453" s="238">
        <v>9</v>
      </c>
      <c r="BK453" s="238">
        <v>65</v>
      </c>
      <c r="BL453" s="238">
        <v>11</v>
      </c>
      <c r="BM453" s="238">
        <v>21</v>
      </c>
      <c r="CT453" s="238">
        <v>460822.67472483701</v>
      </c>
      <c r="CU453" s="238">
        <v>4966391.9208518099</v>
      </c>
      <c r="CV453" s="238">
        <v>44.849863669999998</v>
      </c>
      <c r="CW453" s="238">
        <v>-93.495784580000006</v>
      </c>
      <c r="CX453" s="238" t="s">
        <v>391</v>
      </c>
      <c r="CY453" s="238" t="s">
        <v>2523</v>
      </c>
    </row>
    <row r="454" spans="1:103" x14ac:dyDescent="0.25">
      <c r="A454" s="238">
        <v>10904623</v>
      </c>
      <c r="B454" s="238">
        <v>2</v>
      </c>
      <c r="C454" s="238">
        <v>212</v>
      </c>
      <c r="D454" s="238">
        <v>155.05099999999999</v>
      </c>
      <c r="E454" s="238">
        <v>27</v>
      </c>
      <c r="F454" s="238" t="s">
        <v>2420</v>
      </c>
      <c r="H454" s="238" t="s">
        <v>354</v>
      </c>
      <c r="I454" s="238">
        <v>25</v>
      </c>
      <c r="K454" s="238">
        <v>13510961</v>
      </c>
      <c r="L454" s="238">
        <v>133020276</v>
      </c>
      <c r="M454" s="238">
        <v>10</v>
      </c>
      <c r="N454" s="238">
        <v>29</v>
      </c>
      <c r="O454" s="238">
        <v>2013</v>
      </c>
      <c r="P454" s="238" t="s">
        <v>368</v>
      </c>
      <c r="Q454" s="238">
        <v>8</v>
      </c>
      <c r="R454" s="238" t="s">
        <v>419</v>
      </c>
      <c r="S454" s="238">
        <v>5</v>
      </c>
      <c r="T454" s="238">
        <v>0</v>
      </c>
      <c r="U454" s="238">
        <v>2</v>
      </c>
      <c r="V454" s="238">
        <v>1</v>
      </c>
      <c r="W454" s="238">
        <v>10</v>
      </c>
      <c r="X454" s="238">
        <v>2</v>
      </c>
      <c r="Y454" s="238">
        <v>1</v>
      </c>
      <c r="Z454" s="238">
        <v>2</v>
      </c>
      <c r="AB454" s="238">
        <v>1</v>
      </c>
      <c r="AC454" s="238">
        <v>98</v>
      </c>
      <c r="AD454" s="238" t="s">
        <v>376</v>
      </c>
      <c r="AE454" s="238" t="s">
        <v>2524</v>
      </c>
      <c r="AF454" s="238" t="s">
        <v>358</v>
      </c>
      <c r="AG454" s="238">
        <v>7</v>
      </c>
      <c r="AH454" s="238">
        <v>2</v>
      </c>
      <c r="AI454" s="238">
        <v>2</v>
      </c>
      <c r="AJ454" s="238">
        <v>3</v>
      </c>
      <c r="AK454" s="238">
        <v>21</v>
      </c>
      <c r="AL454" s="238">
        <v>29</v>
      </c>
      <c r="AM454" s="238" t="s">
        <v>363</v>
      </c>
      <c r="AN454" s="238">
        <v>5</v>
      </c>
      <c r="AO454" s="238">
        <v>5</v>
      </c>
      <c r="AP454" s="238">
        <v>15</v>
      </c>
      <c r="AS454" s="238">
        <v>1</v>
      </c>
      <c r="AT454" s="238">
        <v>98</v>
      </c>
      <c r="AU454" s="238">
        <v>60</v>
      </c>
      <c r="AV454" s="238">
        <v>11</v>
      </c>
      <c r="AW454" s="238">
        <v>21</v>
      </c>
      <c r="AX454" s="238">
        <v>2</v>
      </c>
      <c r="AY454" s="238">
        <v>4</v>
      </c>
      <c r="AZ454" s="238">
        <v>3</v>
      </c>
      <c r="BA454" s="238">
        <v>26</v>
      </c>
      <c r="BB454" s="238">
        <v>51</v>
      </c>
      <c r="BC454" s="238" t="s">
        <v>354</v>
      </c>
      <c r="BD454" s="238">
        <v>5</v>
      </c>
      <c r="BE454" s="238">
        <v>1</v>
      </c>
      <c r="BI454" s="238">
        <v>1</v>
      </c>
      <c r="BJ454" s="238">
        <v>98</v>
      </c>
      <c r="BK454" s="238">
        <v>60</v>
      </c>
      <c r="BL454" s="238">
        <v>11</v>
      </c>
      <c r="BM454" s="238">
        <v>21</v>
      </c>
      <c r="CT454" s="238">
        <v>460846</v>
      </c>
      <c r="CU454" s="238">
        <v>4966391</v>
      </c>
      <c r="CV454" s="238">
        <v>44.849856799999998</v>
      </c>
      <c r="CW454" s="238">
        <v>-93.495490000000004</v>
      </c>
      <c r="CX454" s="238" t="s">
        <v>359</v>
      </c>
      <c r="CY454" s="238" t="s">
        <v>2525</v>
      </c>
    </row>
    <row r="455" spans="1:103" x14ac:dyDescent="0.25">
      <c r="A455" s="238">
        <v>677682</v>
      </c>
      <c r="B455" s="238">
        <v>2</v>
      </c>
      <c r="C455" s="238">
        <v>212</v>
      </c>
      <c r="D455" s="238">
        <v>155.054</v>
      </c>
      <c r="E455" s="238">
        <v>27</v>
      </c>
      <c r="F455" s="238" t="s">
        <v>2420</v>
      </c>
      <c r="H455" s="238" t="s">
        <v>354</v>
      </c>
      <c r="I455" s="238">
        <v>25</v>
      </c>
      <c r="K455" s="238">
        <v>19500665</v>
      </c>
      <c r="M455" s="238">
        <v>1</v>
      </c>
      <c r="N455" s="238">
        <v>18</v>
      </c>
      <c r="O455" s="238">
        <v>2019</v>
      </c>
      <c r="P455" s="238" t="s">
        <v>362</v>
      </c>
      <c r="Q455" s="238">
        <v>21</v>
      </c>
      <c r="R455" s="238" t="s">
        <v>356</v>
      </c>
      <c r="S455" s="238">
        <v>5</v>
      </c>
      <c r="T455" s="238">
        <v>0</v>
      </c>
      <c r="U455" s="238">
        <v>2</v>
      </c>
      <c r="V455" s="238">
        <v>10</v>
      </c>
      <c r="W455" s="238">
        <v>10</v>
      </c>
      <c r="X455" s="238">
        <v>2</v>
      </c>
      <c r="Y455" s="238">
        <v>4</v>
      </c>
      <c r="Z455" s="238">
        <v>7</v>
      </c>
      <c r="AB455" s="238">
        <v>1</v>
      </c>
      <c r="AC455" s="238">
        <v>98</v>
      </c>
      <c r="AD455" s="238" t="s">
        <v>357</v>
      </c>
      <c r="AF455" s="238" t="s">
        <v>405</v>
      </c>
      <c r="AG455" s="238">
        <v>5</v>
      </c>
      <c r="AH455" s="238">
        <v>2</v>
      </c>
      <c r="AI455" s="238">
        <v>2</v>
      </c>
      <c r="AJ455" s="238">
        <v>4</v>
      </c>
      <c r="AK455" s="238">
        <v>21</v>
      </c>
      <c r="AL455" s="238">
        <v>18</v>
      </c>
      <c r="AM455" s="238" t="s">
        <v>363</v>
      </c>
      <c r="AN455" s="238">
        <v>5</v>
      </c>
      <c r="AO455" s="238">
        <v>1</v>
      </c>
      <c r="AS455" s="238">
        <v>15</v>
      </c>
      <c r="AT455" s="238">
        <v>9</v>
      </c>
      <c r="AU455" s="238">
        <v>65</v>
      </c>
      <c r="AV455" s="238">
        <v>11</v>
      </c>
      <c r="AW455" s="238">
        <v>21</v>
      </c>
      <c r="AX455" s="238">
        <v>2</v>
      </c>
      <c r="AY455" s="238">
        <v>49</v>
      </c>
      <c r="AZ455" s="238">
        <v>4</v>
      </c>
      <c r="BA455" s="238">
        <v>28</v>
      </c>
      <c r="BB455" s="238">
        <v>55</v>
      </c>
      <c r="BC455" s="238" t="s">
        <v>354</v>
      </c>
      <c r="BD455" s="238">
        <v>5</v>
      </c>
      <c r="BE455" s="238">
        <v>1</v>
      </c>
      <c r="BI455" s="238">
        <v>15</v>
      </c>
      <c r="BJ455" s="238">
        <v>9</v>
      </c>
      <c r="BK455" s="238">
        <v>65</v>
      </c>
      <c r="BL455" s="238">
        <v>11</v>
      </c>
      <c r="BM455" s="238">
        <v>21</v>
      </c>
      <c r="CT455" s="238">
        <v>460854.29684192798</v>
      </c>
      <c r="CU455" s="238">
        <v>4966436.7200067705</v>
      </c>
      <c r="CV455" s="238">
        <v>44.850268679999999</v>
      </c>
      <c r="CW455" s="238">
        <v>-93.495387879999996</v>
      </c>
      <c r="CX455" s="238" t="s">
        <v>359</v>
      </c>
      <c r="CY455" s="238" t="s">
        <v>2526</v>
      </c>
    </row>
    <row r="456" spans="1:103" x14ac:dyDescent="0.25">
      <c r="A456" s="238">
        <v>431887</v>
      </c>
      <c r="B456" s="238">
        <v>2</v>
      </c>
      <c r="C456" s="238">
        <v>212</v>
      </c>
      <c r="D456" s="238">
        <v>155.06899999999999</v>
      </c>
      <c r="E456" s="238">
        <v>27</v>
      </c>
      <c r="F456" s="238" t="s">
        <v>2420</v>
      </c>
      <c r="H456" s="238" t="s">
        <v>354</v>
      </c>
      <c r="I456" s="238">
        <v>25</v>
      </c>
      <c r="K456" s="238">
        <v>17503390</v>
      </c>
      <c r="M456" s="238">
        <v>3</v>
      </c>
      <c r="N456" s="238">
        <v>28</v>
      </c>
      <c r="O456" s="238">
        <v>2017</v>
      </c>
      <c r="P456" s="238" t="s">
        <v>368</v>
      </c>
      <c r="Q456" s="238">
        <v>8</v>
      </c>
      <c r="R456" s="238" t="s">
        <v>369</v>
      </c>
      <c r="S456" s="238">
        <v>4</v>
      </c>
      <c r="T456" s="238">
        <v>0</v>
      </c>
      <c r="U456" s="238">
        <v>2</v>
      </c>
      <c r="V456" s="238">
        <v>12</v>
      </c>
      <c r="W456" s="238">
        <v>10</v>
      </c>
      <c r="X456" s="238">
        <v>2</v>
      </c>
      <c r="Y456" s="238">
        <v>1</v>
      </c>
      <c r="Z456" s="238">
        <v>1</v>
      </c>
      <c r="AB456" s="238">
        <v>1</v>
      </c>
      <c r="AC456" s="238">
        <v>98</v>
      </c>
      <c r="AD456" s="238" t="s">
        <v>357</v>
      </c>
      <c r="AF456" s="238" t="s">
        <v>358</v>
      </c>
      <c r="AG456" s="238">
        <v>7</v>
      </c>
      <c r="AH456" s="238">
        <v>2</v>
      </c>
      <c r="AI456" s="238">
        <v>5</v>
      </c>
      <c r="AJ456" s="238">
        <v>3</v>
      </c>
      <c r="AK456" s="238">
        <v>26</v>
      </c>
      <c r="AL456" s="238">
        <v>30</v>
      </c>
      <c r="AM456" s="238" t="s">
        <v>354</v>
      </c>
      <c r="AN456" s="238">
        <v>5</v>
      </c>
      <c r="AO456" s="238">
        <v>4</v>
      </c>
      <c r="AS456" s="238">
        <v>15</v>
      </c>
      <c r="AT456" s="238">
        <v>9</v>
      </c>
      <c r="AU456" s="238">
        <v>65</v>
      </c>
      <c r="AV456" s="238">
        <v>11</v>
      </c>
      <c r="AW456" s="238">
        <v>21</v>
      </c>
      <c r="AX456" s="238">
        <v>2</v>
      </c>
      <c r="AY456" s="238">
        <v>2</v>
      </c>
      <c r="AZ456" s="238">
        <v>3</v>
      </c>
      <c r="BA456" s="238">
        <v>26</v>
      </c>
      <c r="BB456" s="238">
        <v>25</v>
      </c>
      <c r="BC456" s="238" t="s">
        <v>363</v>
      </c>
      <c r="BD456" s="238">
        <v>5</v>
      </c>
      <c r="BE456" s="238">
        <v>1</v>
      </c>
      <c r="BI456" s="238">
        <v>15</v>
      </c>
      <c r="BJ456" s="238">
        <v>9</v>
      </c>
      <c r="BK456" s="238">
        <v>65</v>
      </c>
      <c r="BL456" s="238">
        <v>11</v>
      </c>
      <c r="BM456" s="238">
        <v>21</v>
      </c>
      <c r="CT456" s="238">
        <v>460873.34688002802</v>
      </c>
      <c r="CU456" s="238">
        <v>4966396.50325967</v>
      </c>
      <c r="CV456" s="238">
        <v>44.849907709999997</v>
      </c>
      <c r="CW456" s="238">
        <v>-93.495143709999994</v>
      </c>
      <c r="CX456" s="238" t="s">
        <v>359</v>
      </c>
      <c r="CY456" s="238" t="s">
        <v>2527</v>
      </c>
    </row>
    <row r="457" spans="1:103" x14ac:dyDescent="0.25">
      <c r="A457" s="238">
        <v>447075</v>
      </c>
      <c r="B457" s="238">
        <v>2</v>
      </c>
      <c r="C457" s="238">
        <v>212</v>
      </c>
      <c r="D457" s="238">
        <v>155.07400000000001</v>
      </c>
      <c r="E457" s="238">
        <v>27</v>
      </c>
      <c r="F457" s="238" t="s">
        <v>2420</v>
      </c>
      <c r="H457" s="238" t="s">
        <v>354</v>
      </c>
      <c r="I457" s="238">
        <v>25</v>
      </c>
      <c r="K457" s="238">
        <v>17503890</v>
      </c>
      <c r="M457" s="238">
        <v>4</v>
      </c>
      <c r="N457" s="238">
        <v>12</v>
      </c>
      <c r="O457" s="238">
        <v>2017</v>
      </c>
      <c r="P457" s="238" t="s">
        <v>355</v>
      </c>
      <c r="Q457" s="238">
        <v>7</v>
      </c>
      <c r="S457" s="238">
        <v>4</v>
      </c>
      <c r="T457" s="238">
        <v>0</v>
      </c>
      <c r="U457" s="238">
        <v>3</v>
      </c>
      <c r="V457" s="238">
        <v>12</v>
      </c>
      <c r="W457" s="238">
        <v>10</v>
      </c>
      <c r="X457" s="238">
        <v>2</v>
      </c>
      <c r="Y457" s="238">
        <v>1</v>
      </c>
      <c r="Z457" s="238">
        <v>2</v>
      </c>
      <c r="AB457" s="238">
        <v>1</v>
      </c>
      <c r="AC457" s="238">
        <v>98</v>
      </c>
      <c r="AD457" s="238" t="s">
        <v>2528</v>
      </c>
      <c r="AF457" s="238" t="s">
        <v>358</v>
      </c>
      <c r="AG457" s="238">
        <v>7</v>
      </c>
      <c r="AH457" s="238">
        <v>2</v>
      </c>
      <c r="AI457" s="238">
        <v>49</v>
      </c>
      <c r="AJ457" s="238">
        <v>3</v>
      </c>
      <c r="AK457" s="238">
        <v>21</v>
      </c>
      <c r="AL457" s="238">
        <v>29</v>
      </c>
      <c r="AM457" s="238" t="s">
        <v>354</v>
      </c>
      <c r="AN457" s="238">
        <v>5</v>
      </c>
      <c r="AO457" s="238">
        <v>90</v>
      </c>
      <c r="AS457" s="238">
        <v>15</v>
      </c>
      <c r="AT457" s="238">
        <v>9</v>
      </c>
      <c r="AU457" s="238">
        <v>65</v>
      </c>
      <c r="AV457" s="238">
        <v>11</v>
      </c>
      <c r="AW457" s="238">
        <v>21</v>
      </c>
      <c r="AX457" s="238">
        <v>2</v>
      </c>
      <c r="AY457" s="238">
        <v>48</v>
      </c>
      <c r="AZ457" s="238">
        <v>3</v>
      </c>
      <c r="BA457" s="238">
        <v>21</v>
      </c>
      <c r="BB457" s="238">
        <v>32</v>
      </c>
      <c r="BC457" s="238" t="s">
        <v>354</v>
      </c>
      <c r="BD457" s="238">
        <v>5</v>
      </c>
      <c r="BE457" s="238">
        <v>1</v>
      </c>
      <c r="BI457" s="238">
        <v>15</v>
      </c>
      <c r="BJ457" s="238">
        <v>9</v>
      </c>
      <c r="BK457" s="238">
        <v>65</v>
      </c>
      <c r="BL457" s="238">
        <v>11</v>
      </c>
      <c r="BM457" s="238">
        <v>21</v>
      </c>
      <c r="BN457" s="238">
        <v>2</v>
      </c>
      <c r="BO457" s="238">
        <v>2</v>
      </c>
      <c r="BP457" s="238">
        <v>3</v>
      </c>
      <c r="BQ457" s="238">
        <v>34</v>
      </c>
      <c r="BR457" s="238">
        <v>30</v>
      </c>
      <c r="BS457" s="238" t="s">
        <v>354</v>
      </c>
      <c r="BT457" s="238">
        <v>5</v>
      </c>
      <c r="BU457" s="238">
        <v>1</v>
      </c>
      <c r="BY457" s="238">
        <v>15</v>
      </c>
      <c r="BZ457" s="238">
        <v>9</v>
      </c>
      <c r="CA457" s="238">
        <v>65</v>
      </c>
      <c r="CB457" s="238">
        <v>11</v>
      </c>
      <c r="CC457" s="238">
        <v>21</v>
      </c>
      <c r="CT457" s="238">
        <v>460881.81356362801</v>
      </c>
      <c r="CU457" s="238">
        <v>4966392.2699178699</v>
      </c>
      <c r="CV457" s="238">
        <v>44.849870060000001</v>
      </c>
      <c r="CW457" s="238">
        <v>-93.495036240000005</v>
      </c>
      <c r="CX457" s="238" t="s">
        <v>359</v>
      </c>
      <c r="CY457" s="238" t="s">
        <v>2529</v>
      </c>
    </row>
    <row r="458" spans="1:103" x14ac:dyDescent="0.25">
      <c r="A458" s="238">
        <v>620084</v>
      </c>
      <c r="B458" s="238">
        <v>2</v>
      </c>
      <c r="C458" s="238">
        <v>212</v>
      </c>
      <c r="D458" s="238">
        <v>155.11699999999999</v>
      </c>
      <c r="E458" s="238">
        <v>27</v>
      </c>
      <c r="F458" s="238" t="s">
        <v>2420</v>
      </c>
      <c r="H458" s="238" t="s">
        <v>354</v>
      </c>
      <c r="I458" s="238">
        <v>25</v>
      </c>
      <c r="K458" s="238">
        <v>18508357</v>
      </c>
      <c r="M458" s="238">
        <v>7</v>
      </c>
      <c r="N458" s="238">
        <v>10</v>
      </c>
      <c r="O458" s="238">
        <v>2018</v>
      </c>
      <c r="P458" s="238" t="s">
        <v>368</v>
      </c>
      <c r="Q458" s="238">
        <v>10</v>
      </c>
      <c r="R458" s="238" t="s">
        <v>356</v>
      </c>
      <c r="S458" s="238">
        <v>5</v>
      </c>
      <c r="T458" s="238">
        <v>0</v>
      </c>
      <c r="U458" s="238">
        <v>1</v>
      </c>
      <c r="W458" s="238">
        <v>55</v>
      </c>
      <c r="X458" s="238">
        <v>2</v>
      </c>
      <c r="Y458" s="238">
        <v>1</v>
      </c>
      <c r="Z458" s="238">
        <v>2</v>
      </c>
      <c r="AB458" s="238">
        <v>1</v>
      </c>
      <c r="AC458" s="238">
        <v>98</v>
      </c>
      <c r="AD458" s="238" t="s">
        <v>2530</v>
      </c>
      <c r="AF458" s="238" t="s">
        <v>358</v>
      </c>
      <c r="AG458" s="238">
        <v>3</v>
      </c>
      <c r="AH458" s="238">
        <v>2</v>
      </c>
      <c r="AI458" s="238">
        <v>2</v>
      </c>
      <c r="AJ458" s="238">
        <v>4</v>
      </c>
      <c r="AK458" s="238">
        <v>21</v>
      </c>
      <c r="AL458" s="238">
        <v>24</v>
      </c>
      <c r="AM458" s="238" t="s">
        <v>363</v>
      </c>
      <c r="AN458" s="238">
        <v>5</v>
      </c>
      <c r="AO458" s="238">
        <v>90</v>
      </c>
      <c r="AP458" s="238">
        <v>68</v>
      </c>
      <c r="AS458" s="238">
        <v>15</v>
      </c>
      <c r="AT458" s="238">
        <v>9</v>
      </c>
      <c r="AU458" s="238">
        <v>65</v>
      </c>
      <c r="AV458" s="238">
        <v>11</v>
      </c>
      <c r="AW458" s="238">
        <v>21</v>
      </c>
      <c r="CT458" s="238">
        <v>460951.663703328</v>
      </c>
      <c r="CU458" s="238">
        <v>4966404.9699432701</v>
      </c>
      <c r="CV458" s="238">
        <v>44.849988209999999</v>
      </c>
      <c r="CW458" s="238">
        <v>-93.494153310000002</v>
      </c>
      <c r="CX458" s="238" t="s">
        <v>359</v>
      </c>
      <c r="CY458" s="238" t="s">
        <v>2531</v>
      </c>
    </row>
    <row r="459" spans="1:103" x14ac:dyDescent="0.25">
      <c r="A459" s="238">
        <v>368900</v>
      </c>
      <c r="B459" s="238">
        <v>2</v>
      </c>
      <c r="C459" s="238">
        <v>212</v>
      </c>
      <c r="D459" s="238">
        <v>155.12100000000001</v>
      </c>
      <c r="E459" s="238">
        <v>27</v>
      </c>
      <c r="F459" s="238" t="s">
        <v>2420</v>
      </c>
      <c r="H459" s="238" t="s">
        <v>354</v>
      </c>
      <c r="I459" s="238">
        <v>25</v>
      </c>
      <c r="K459" s="238">
        <v>16508448</v>
      </c>
      <c r="M459" s="238">
        <v>8</v>
      </c>
      <c r="N459" s="238">
        <v>4</v>
      </c>
      <c r="O459" s="238">
        <v>2016</v>
      </c>
      <c r="P459" s="238" t="s">
        <v>384</v>
      </c>
      <c r="Q459" s="238">
        <v>7</v>
      </c>
      <c r="R459" s="238" t="s">
        <v>369</v>
      </c>
      <c r="S459" s="238">
        <v>5</v>
      </c>
      <c r="T459" s="238">
        <v>0</v>
      </c>
      <c r="U459" s="238">
        <v>3</v>
      </c>
      <c r="V459" s="238">
        <v>12</v>
      </c>
      <c r="W459" s="238">
        <v>10</v>
      </c>
      <c r="X459" s="238">
        <v>2</v>
      </c>
      <c r="Y459" s="238">
        <v>1</v>
      </c>
      <c r="Z459" s="238">
        <v>3</v>
      </c>
      <c r="AB459" s="238">
        <v>2</v>
      </c>
      <c r="AC459" s="238">
        <v>98</v>
      </c>
      <c r="AD459" s="238" t="s">
        <v>357</v>
      </c>
      <c r="AF459" s="238" t="s">
        <v>358</v>
      </c>
      <c r="AG459" s="238">
        <v>7</v>
      </c>
      <c r="AH459" s="238">
        <v>2</v>
      </c>
      <c r="AI459" s="238">
        <v>4</v>
      </c>
      <c r="AJ459" s="238">
        <v>3</v>
      </c>
      <c r="AK459" s="238">
        <v>28</v>
      </c>
      <c r="AL459" s="238">
        <v>33</v>
      </c>
      <c r="AM459" s="238" t="s">
        <v>354</v>
      </c>
      <c r="AN459" s="238">
        <v>5</v>
      </c>
      <c r="AO459" s="238">
        <v>90</v>
      </c>
      <c r="AS459" s="238">
        <v>15</v>
      </c>
      <c r="AT459" s="238">
        <v>9</v>
      </c>
      <c r="AU459" s="238">
        <v>65</v>
      </c>
      <c r="AV459" s="238">
        <v>11</v>
      </c>
      <c r="AW459" s="238">
        <v>21</v>
      </c>
      <c r="AX459" s="238">
        <v>2</v>
      </c>
      <c r="AY459" s="238">
        <v>3</v>
      </c>
      <c r="AZ459" s="238">
        <v>3</v>
      </c>
      <c r="BA459" s="238">
        <v>34</v>
      </c>
      <c r="BB459" s="238">
        <v>29</v>
      </c>
      <c r="BC459" s="238" t="s">
        <v>354</v>
      </c>
      <c r="BD459" s="238">
        <v>5</v>
      </c>
      <c r="BE459" s="238">
        <v>1</v>
      </c>
      <c r="BI459" s="238">
        <v>15</v>
      </c>
      <c r="BJ459" s="238">
        <v>9</v>
      </c>
      <c r="BK459" s="238">
        <v>65</v>
      </c>
      <c r="BL459" s="238">
        <v>11</v>
      </c>
      <c r="BM459" s="238">
        <v>21</v>
      </c>
      <c r="BN459" s="238">
        <v>2</v>
      </c>
      <c r="BO459" s="238">
        <v>4</v>
      </c>
      <c r="BP459" s="238">
        <v>3</v>
      </c>
      <c r="BQ459" s="238">
        <v>26</v>
      </c>
      <c r="BR459" s="238">
        <v>37</v>
      </c>
      <c r="BS459" s="238" t="s">
        <v>363</v>
      </c>
      <c r="BT459" s="238">
        <v>5</v>
      </c>
      <c r="BU459" s="238">
        <v>1</v>
      </c>
      <c r="BY459" s="238">
        <v>15</v>
      </c>
      <c r="BZ459" s="238">
        <v>9</v>
      </c>
      <c r="CA459" s="238">
        <v>65</v>
      </c>
      <c r="CB459" s="238">
        <v>11</v>
      </c>
      <c r="CC459" s="238">
        <v>21</v>
      </c>
      <c r="CT459" s="238">
        <v>460955.89704512799</v>
      </c>
      <c r="CU459" s="238">
        <v>4966400.73660147</v>
      </c>
      <c r="CV459" s="238">
        <v>44.849950339999999</v>
      </c>
      <c r="CW459" s="238">
        <v>-93.494099410000004</v>
      </c>
      <c r="CX459" s="238" t="s">
        <v>359</v>
      </c>
      <c r="CY459" s="238" t="s">
        <v>2532</v>
      </c>
    </row>
    <row r="460" spans="1:103" x14ac:dyDescent="0.25">
      <c r="A460" s="238">
        <v>414800</v>
      </c>
      <c r="B460" s="238">
        <v>2</v>
      </c>
      <c r="C460" s="238">
        <v>212</v>
      </c>
      <c r="D460" s="238">
        <v>155.136</v>
      </c>
      <c r="E460" s="238">
        <v>27</v>
      </c>
      <c r="F460" s="238" t="s">
        <v>2420</v>
      </c>
      <c r="H460" s="238" t="s">
        <v>354</v>
      </c>
      <c r="I460" s="238">
        <v>25</v>
      </c>
      <c r="K460" s="238">
        <v>17500499</v>
      </c>
      <c r="M460" s="238">
        <v>1</v>
      </c>
      <c r="N460" s="238">
        <v>10</v>
      </c>
      <c r="O460" s="238">
        <v>2017</v>
      </c>
      <c r="P460" s="238" t="s">
        <v>368</v>
      </c>
      <c r="Q460" s="238">
        <v>11</v>
      </c>
      <c r="R460" s="238" t="s">
        <v>369</v>
      </c>
      <c r="S460" s="238">
        <v>5</v>
      </c>
      <c r="T460" s="238">
        <v>0</v>
      </c>
      <c r="U460" s="238">
        <v>1</v>
      </c>
      <c r="W460" s="238">
        <v>55</v>
      </c>
      <c r="X460" s="238">
        <v>2</v>
      </c>
      <c r="Y460" s="238">
        <v>1</v>
      </c>
      <c r="Z460" s="238">
        <v>1</v>
      </c>
      <c r="AB460" s="238">
        <v>5</v>
      </c>
      <c r="AC460" s="238">
        <v>98</v>
      </c>
      <c r="AD460" s="238" t="s">
        <v>2533</v>
      </c>
      <c r="AF460" s="238" t="s">
        <v>358</v>
      </c>
      <c r="AG460" s="238">
        <v>3</v>
      </c>
      <c r="AH460" s="238">
        <v>2</v>
      </c>
      <c r="AI460" s="238">
        <v>2</v>
      </c>
      <c r="AJ460" s="238">
        <v>3</v>
      </c>
      <c r="AK460" s="238">
        <v>21</v>
      </c>
      <c r="AL460" s="238">
        <v>20</v>
      </c>
      <c r="AM460" s="238" t="s">
        <v>363</v>
      </c>
      <c r="AN460" s="238">
        <v>5</v>
      </c>
      <c r="AO460" s="238">
        <v>68</v>
      </c>
      <c r="AS460" s="238">
        <v>15</v>
      </c>
      <c r="AT460" s="238">
        <v>9</v>
      </c>
      <c r="AU460" s="238">
        <v>65</v>
      </c>
      <c r="AV460" s="238">
        <v>11</v>
      </c>
      <c r="AW460" s="238">
        <v>21</v>
      </c>
      <c r="CT460" s="238">
        <v>460981.29709592799</v>
      </c>
      <c r="CU460" s="238">
        <v>4966394.38658877</v>
      </c>
      <c r="CV460" s="238">
        <v>44.849894569999996</v>
      </c>
      <c r="CW460" s="238">
        <v>-93.493777499999993</v>
      </c>
      <c r="CX460" s="238" t="s">
        <v>359</v>
      </c>
      <c r="CY460" s="238" t="s">
        <v>2534</v>
      </c>
    </row>
    <row r="461" spans="1:103" x14ac:dyDescent="0.25">
      <c r="A461" s="238">
        <v>871711</v>
      </c>
      <c r="B461" s="238">
        <v>2</v>
      </c>
      <c r="C461" s="238">
        <v>212</v>
      </c>
      <c r="D461" s="238">
        <v>155.13900000000001</v>
      </c>
      <c r="E461" s="238">
        <v>27</v>
      </c>
      <c r="F461" s="238" t="s">
        <v>2420</v>
      </c>
      <c r="H461" s="238" t="s">
        <v>354</v>
      </c>
      <c r="I461" s="238">
        <v>25</v>
      </c>
      <c r="K461" s="238">
        <v>20040458</v>
      </c>
      <c r="L461" s="238">
        <v>203650047</v>
      </c>
      <c r="M461" s="238">
        <v>12</v>
      </c>
      <c r="N461" s="238">
        <v>30</v>
      </c>
      <c r="O461" s="238">
        <v>2020</v>
      </c>
      <c r="P461" s="238" t="s">
        <v>355</v>
      </c>
      <c r="Q461" s="238">
        <v>8</v>
      </c>
      <c r="R461" s="238" t="s">
        <v>356</v>
      </c>
      <c r="S461" s="238">
        <v>4</v>
      </c>
      <c r="T461" s="238">
        <v>0</v>
      </c>
      <c r="U461" s="238">
        <v>2</v>
      </c>
      <c r="V461" s="238">
        <v>13</v>
      </c>
      <c r="W461" s="238">
        <v>10</v>
      </c>
      <c r="X461" s="238">
        <v>2</v>
      </c>
      <c r="Y461" s="238">
        <v>1</v>
      </c>
      <c r="Z461" s="238">
        <v>4</v>
      </c>
      <c r="AB461" s="238">
        <v>5</v>
      </c>
      <c r="AC461" s="238">
        <v>98</v>
      </c>
      <c r="AD461" s="238" t="s">
        <v>357</v>
      </c>
      <c r="AF461" s="238" t="s">
        <v>405</v>
      </c>
      <c r="AG461" s="238">
        <v>7</v>
      </c>
      <c r="AH461" s="238">
        <v>2</v>
      </c>
      <c r="AI461" s="238">
        <v>3</v>
      </c>
      <c r="AJ461" s="238">
        <v>4</v>
      </c>
      <c r="AK461" s="238">
        <v>21</v>
      </c>
      <c r="AL461" s="238">
        <v>25</v>
      </c>
      <c r="AM461" s="238" t="s">
        <v>354</v>
      </c>
      <c r="AN461" s="238">
        <v>5</v>
      </c>
      <c r="AO461" s="238">
        <v>1</v>
      </c>
      <c r="AS461" s="238">
        <v>15</v>
      </c>
      <c r="AT461" s="238">
        <v>9</v>
      </c>
      <c r="AU461" s="238">
        <v>65</v>
      </c>
      <c r="AV461" s="238">
        <v>11</v>
      </c>
      <c r="AW461" s="238">
        <v>21</v>
      </c>
      <c r="AX461" s="238">
        <v>2</v>
      </c>
      <c r="AY461" s="238">
        <v>2</v>
      </c>
      <c r="AZ461" s="238">
        <v>4</v>
      </c>
      <c r="BA461" s="238">
        <v>21</v>
      </c>
      <c r="BB461" s="238">
        <v>70</v>
      </c>
      <c r="BC461" s="238" t="s">
        <v>363</v>
      </c>
      <c r="BD461" s="238">
        <v>5</v>
      </c>
      <c r="BE461" s="238">
        <v>1</v>
      </c>
      <c r="BI461" s="238">
        <v>15</v>
      </c>
      <c r="BJ461" s="238">
        <v>9</v>
      </c>
      <c r="BK461" s="238">
        <v>65</v>
      </c>
      <c r="BL461" s="238">
        <v>11</v>
      </c>
      <c r="BM461" s="238">
        <v>21</v>
      </c>
      <c r="CT461" s="238">
        <v>460992.05354720203</v>
      </c>
      <c r="CU461" s="238">
        <v>4966431.9315185398</v>
      </c>
      <c r="CV461" s="238">
        <v>44.850233129999999</v>
      </c>
      <c r="CW461" s="238">
        <v>-93.493644270000004</v>
      </c>
      <c r="CX461" s="238" t="s">
        <v>359</v>
      </c>
      <c r="CY461" s="238" t="s">
        <v>2535</v>
      </c>
    </row>
    <row r="462" spans="1:103" x14ac:dyDescent="0.25">
      <c r="A462" s="238">
        <v>533413</v>
      </c>
      <c r="B462" s="238">
        <v>2</v>
      </c>
      <c r="C462" s="238">
        <v>212</v>
      </c>
      <c r="D462" s="238">
        <v>155.16999999999999</v>
      </c>
      <c r="E462" s="238">
        <v>27</v>
      </c>
      <c r="F462" s="238" t="s">
        <v>2420</v>
      </c>
      <c r="H462" s="238" t="s">
        <v>354</v>
      </c>
      <c r="I462" s="238">
        <v>25</v>
      </c>
      <c r="K462" s="238">
        <v>17515145</v>
      </c>
      <c r="M462" s="238">
        <v>12</v>
      </c>
      <c r="N462" s="238">
        <v>29</v>
      </c>
      <c r="O462" s="238">
        <v>2017</v>
      </c>
      <c r="P462" s="238" t="s">
        <v>362</v>
      </c>
      <c r="Q462" s="238">
        <v>20</v>
      </c>
      <c r="R462" s="238" t="s">
        <v>356</v>
      </c>
      <c r="S462" s="238">
        <v>5</v>
      </c>
      <c r="T462" s="238">
        <v>0</v>
      </c>
      <c r="U462" s="238">
        <v>1</v>
      </c>
      <c r="W462" s="238">
        <v>55</v>
      </c>
      <c r="X462" s="238">
        <v>2</v>
      </c>
      <c r="Y462" s="238">
        <v>4</v>
      </c>
      <c r="Z462" s="238">
        <v>2</v>
      </c>
      <c r="AB462" s="238">
        <v>2</v>
      </c>
      <c r="AC462" s="238">
        <v>98</v>
      </c>
      <c r="AD462" s="238" t="s">
        <v>2530</v>
      </c>
      <c r="AF462" s="238" t="s">
        <v>405</v>
      </c>
      <c r="AG462" s="238">
        <v>3</v>
      </c>
      <c r="AH462" s="238">
        <v>2</v>
      </c>
      <c r="AI462" s="238">
        <v>3</v>
      </c>
      <c r="AJ462" s="238">
        <v>4</v>
      </c>
      <c r="AK462" s="238">
        <v>21</v>
      </c>
      <c r="AL462" s="238">
        <v>32</v>
      </c>
      <c r="AM462" s="238" t="s">
        <v>354</v>
      </c>
      <c r="AN462" s="238">
        <v>5</v>
      </c>
      <c r="AO462" s="238">
        <v>68</v>
      </c>
      <c r="AS462" s="238">
        <v>15</v>
      </c>
      <c r="AT462" s="238">
        <v>9</v>
      </c>
      <c r="AU462" s="238">
        <v>65</v>
      </c>
      <c r="AV462" s="238">
        <v>11</v>
      </c>
      <c r="AW462" s="238">
        <v>21</v>
      </c>
      <c r="CT462" s="238">
        <v>461004.58047582902</v>
      </c>
      <c r="CU462" s="238">
        <v>4966434.6033358704</v>
      </c>
      <c r="CV462" s="238">
        <v>44.850257859999999</v>
      </c>
      <c r="CW462" s="238">
        <v>-93.493485949999993</v>
      </c>
      <c r="CX462" s="238" t="s">
        <v>359</v>
      </c>
      <c r="CY462" s="238" t="s">
        <v>2536</v>
      </c>
    </row>
    <row r="463" spans="1:103" x14ac:dyDescent="0.25">
      <c r="A463" s="238">
        <v>782898</v>
      </c>
      <c r="B463" s="238">
        <v>2</v>
      </c>
      <c r="C463" s="238">
        <v>212</v>
      </c>
      <c r="D463" s="238">
        <v>155.191</v>
      </c>
      <c r="E463" s="238">
        <v>27</v>
      </c>
      <c r="F463" s="238" t="s">
        <v>2420</v>
      </c>
      <c r="H463" s="238" t="s">
        <v>354</v>
      </c>
      <c r="I463" s="238">
        <v>25</v>
      </c>
      <c r="K463" s="238">
        <v>20501085</v>
      </c>
      <c r="L463" s="238">
        <v>200230288</v>
      </c>
      <c r="M463" s="238">
        <v>1</v>
      </c>
      <c r="N463" s="238">
        <v>23</v>
      </c>
      <c r="O463" s="238">
        <v>2020</v>
      </c>
      <c r="P463" s="238" t="s">
        <v>384</v>
      </c>
      <c r="Q463" s="238">
        <v>19</v>
      </c>
      <c r="R463" s="238" t="s">
        <v>369</v>
      </c>
      <c r="S463" s="238">
        <v>5</v>
      </c>
      <c r="T463" s="238">
        <v>0</v>
      </c>
      <c r="U463" s="238">
        <v>1</v>
      </c>
      <c r="W463" s="238">
        <v>55</v>
      </c>
      <c r="X463" s="238">
        <v>2</v>
      </c>
      <c r="Y463" s="238">
        <v>4</v>
      </c>
      <c r="Z463" s="238">
        <v>4</v>
      </c>
      <c r="AB463" s="238">
        <v>3</v>
      </c>
      <c r="AC463" s="238">
        <v>98</v>
      </c>
      <c r="AD463" s="238" t="s">
        <v>357</v>
      </c>
      <c r="AF463" s="238" t="s">
        <v>358</v>
      </c>
      <c r="AG463" s="238">
        <v>3</v>
      </c>
      <c r="AH463" s="238">
        <v>2</v>
      </c>
      <c r="AI463" s="238">
        <v>2</v>
      </c>
      <c r="AJ463" s="238">
        <v>3</v>
      </c>
      <c r="AK463" s="238">
        <v>21</v>
      </c>
      <c r="AL463" s="238">
        <v>19</v>
      </c>
      <c r="AM463" s="238" t="s">
        <v>354</v>
      </c>
      <c r="AN463" s="238">
        <v>5</v>
      </c>
      <c r="AO463" s="238">
        <v>72</v>
      </c>
      <c r="AP463" s="238">
        <v>65</v>
      </c>
      <c r="AS463" s="238">
        <v>15</v>
      </c>
      <c r="AT463" s="238">
        <v>9</v>
      </c>
      <c r="AU463" s="238">
        <v>60</v>
      </c>
      <c r="AV463" s="238">
        <v>12</v>
      </c>
      <c r="AW463" s="238">
        <v>21</v>
      </c>
      <c r="CT463" s="238">
        <v>461070.19727372797</v>
      </c>
      <c r="CU463" s="238">
        <v>4966404.9699432701</v>
      </c>
      <c r="CV463" s="238">
        <v>44.849994690000003</v>
      </c>
      <c r="CW463" s="238">
        <v>-93.492653329999996</v>
      </c>
      <c r="CX463" s="238" t="s">
        <v>359</v>
      </c>
      <c r="CY463" s="238" t="s">
        <v>2537</v>
      </c>
    </row>
    <row r="464" spans="1:103" x14ac:dyDescent="0.25">
      <c r="A464" s="238">
        <v>11084620</v>
      </c>
      <c r="B464" s="238">
        <v>2</v>
      </c>
      <c r="C464" s="238">
        <v>212</v>
      </c>
      <c r="D464" s="238">
        <v>155.21899999999999</v>
      </c>
      <c r="E464" s="238">
        <v>27</v>
      </c>
      <c r="F464" s="238" t="s">
        <v>2420</v>
      </c>
      <c r="H464" s="238" t="s">
        <v>354</v>
      </c>
      <c r="I464" s="238">
        <v>25</v>
      </c>
      <c r="K464" s="238">
        <v>15513144</v>
      </c>
      <c r="L464" s="238">
        <v>153500324</v>
      </c>
      <c r="M464" s="238">
        <v>12</v>
      </c>
      <c r="N464" s="238">
        <v>16</v>
      </c>
      <c r="O464" s="238">
        <v>2015</v>
      </c>
      <c r="P464" s="238" t="s">
        <v>355</v>
      </c>
      <c r="Q464" s="238">
        <v>6</v>
      </c>
      <c r="R464" s="238" t="s">
        <v>419</v>
      </c>
      <c r="S464" s="238">
        <v>5</v>
      </c>
      <c r="T464" s="238">
        <v>0</v>
      </c>
      <c r="U464" s="238">
        <v>2</v>
      </c>
      <c r="V464" s="238">
        <v>5</v>
      </c>
      <c r="W464" s="238">
        <v>10</v>
      </c>
      <c r="X464" s="238">
        <v>2</v>
      </c>
      <c r="Y464" s="238">
        <v>7</v>
      </c>
      <c r="Z464" s="238">
        <v>2</v>
      </c>
      <c r="AA464" s="238">
        <v>5</v>
      </c>
      <c r="AB464" s="238">
        <v>4</v>
      </c>
      <c r="AC464" s="238">
        <v>98</v>
      </c>
      <c r="AD464" s="238" t="s">
        <v>376</v>
      </c>
      <c r="AE464" s="238" t="s">
        <v>2538</v>
      </c>
      <c r="AF464" s="238" t="s">
        <v>358</v>
      </c>
      <c r="AG464" s="238">
        <v>10</v>
      </c>
      <c r="AH464" s="238">
        <v>2</v>
      </c>
      <c r="AI464" s="238">
        <v>2</v>
      </c>
      <c r="AJ464" s="238">
        <v>3</v>
      </c>
      <c r="AK464" s="238">
        <v>21</v>
      </c>
      <c r="AL464" s="238">
        <v>16</v>
      </c>
      <c r="AM464" s="238" t="s">
        <v>354</v>
      </c>
      <c r="AN464" s="238">
        <v>5</v>
      </c>
      <c r="AO464" s="238">
        <v>3</v>
      </c>
      <c r="AS464" s="238">
        <v>1</v>
      </c>
      <c r="AT464" s="238">
        <v>98</v>
      </c>
      <c r="AU464" s="238">
        <v>65</v>
      </c>
      <c r="AV464" s="238">
        <v>11</v>
      </c>
      <c r="AW464" s="238">
        <v>21</v>
      </c>
      <c r="AX464" s="238">
        <v>2</v>
      </c>
      <c r="AY464" s="238">
        <v>2</v>
      </c>
      <c r="AZ464" s="238">
        <v>3</v>
      </c>
      <c r="BA464" s="238">
        <v>21</v>
      </c>
      <c r="BB464" s="238">
        <v>46</v>
      </c>
      <c r="BC464" s="238" t="s">
        <v>354</v>
      </c>
      <c r="BD464" s="238">
        <v>5</v>
      </c>
      <c r="BE464" s="238">
        <v>1</v>
      </c>
      <c r="BI464" s="238">
        <v>1</v>
      </c>
      <c r="BJ464" s="238">
        <v>98</v>
      </c>
      <c r="BK464" s="238">
        <v>65</v>
      </c>
      <c r="BL464" s="238">
        <v>11</v>
      </c>
      <c r="BM464" s="238">
        <v>21</v>
      </c>
      <c r="CT464" s="238">
        <v>461115</v>
      </c>
      <c r="CU464" s="238">
        <v>4966403</v>
      </c>
      <c r="CV464" s="238">
        <v>44.849978999999998</v>
      </c>
      <c r="CW464" s="238">
        <v>-93.492086</v>
      </c>
      <c r="CX464" s="238" t="s">
        <v>359</v>
      </c>
      <c r="CY464" s="238" t="s">
        <v>2539</v>
      </c>
    </row>
    <row r="465" spans="1:103" x14ac:dyDescent="0.25">
      <c r="A465" s="238">
        <v>775165</v>
      </c>
      <c r="B465" s="238">
        <v>2</v>
      </c>
      <c r="C465" s="238">
        <v>212</v>
      </c>
      <c r="D465" s="238">
        <v>155.23500000000001</v>
      </c>
      <c r="E465" s="238">
        <v>27</v>
      </c>
      <c r="F465" s="238" t="s">
        <v>2420</v>
      </c>
      <c r="H465" s="238" t="s">
        <v>354</v>
      </c>
      <c r="I465" s="238">
        <v>25</v>
      </c>
      <c r="K465" s="238">
        <v>19050695</v>
      </c>
      <c r="M465" s="238">
        <v>12</v>
      </c>
      <c r="N465" s="238">
        <v>28</v>
      </c>
      <c r="O465" s="238">
        <v>2019</v>
      </c>
      <c r="P465" s="238" t="s">
        <v>364</v>
      </c>
      <c r="Q465" s="238">
        <v>6</v>
      </c>
      <c r="R465" s="238" t="s">
        <v>356</v>
      </c>
      <c r="S465" s="238">
        <v>5</v>
      </c>
      <c r="T465" s="238">
        <v>0</v>
      </c>
      <c r="U465" s="238">
        <v>3</v>
      </c>
      <c r="V465" s="238">
        <v>90</v>
      </c>
      <c r="W465" s="238">
        <v>10</v>
      </c>
      <c r="X465" s="238">
        <v>2</v>
      </c>
      <c r="Y465" s="238">
        <v>4</v>
      </c>
      <c r="Z465" s="238">
        <v>5</v>
      </c>
      <c r="AB465" s="238">
        <v>5</v>
      </c>
      <c r="AC465" s="238">
        <v>98</v>
      </c>
      <c r="AD465" s="238" t="s">
        <v>357</v>
      </c>
      <c r="AF465" s="238" t="s">
        <v>405</v>
      </c>
      <c r="AG465" s="238">
        <v>90</v>
      </c>
      <c r="AH465" s="238">
        <v>3</v>
      </c>
      <c r="AI465" s="238">
        <v>2</v>
      </c>
      <c r="AJ465" s="238">
        <v>4</v>
      </c>
      <c r="AK465" s="238">
        <v>34</v>
      </c>
      <c r="AL465" s="238">
        <v>40</v>
      </c>
      <c r="AM465" s="238" t="s">
        <v>354</v>
      </c>
      <c r="AN465" s="238">
        <v>5</v>
      </c>
      <c r="AO465" s="238">
        <v>1</v>
      </c>
      <c r="AS465" s="238">
        <v>15</v>
      </c>
      <c r="AT465" s="238">
        <v>9</v>
      </c>
      <c r="AU465" s="238">
        <v>65</v>
      </c>
      <c r="AV465" s="238">
        <v>13</v>
      </c>
      <c r="AW465" s="238">
        <v>21</v>
      </c>
      <c r="AX465" s="238">
        <v>2</v>
      </c>
      <c r="AY465" s="238">
        <v>2</v>
      </c>
      <c r="AZ465" s="238">
        <v>4</v>
      </c>
      <c r="BA465" s="238">
        <v>34</v>
      </c>
      <c r="BB465" s="238">
        <v>37</v>
      </c>
      <c r="BC465" s="238" t="s">
        <v>354</v>
      </c>
      <c r="BD465" s="238">
        <v>5</v>
      </c>
      <c r="BE465" s="238">
        <v>1</v>
      </c>
      <c r="BI465" s="238">
        <v>15</v>
      </c>
      <c r="BJ465" s="238">
        <v>9</v>
      </c>
      <c r="BK465" s="238">
        <v>65</v>
      </c>
      <c r="BL465" s="238">
        <v>13</v>
      </c>
      <c r="BM465" s="238">
        <v>21</v>
      </c>
      <c r="BN465" s="238">
        <v>2</v>
      </c>
      <c r="BO465" s="238">
        <v>5</v>
      </c>
      <c r="BP465" s="238">
        <v>4</v>
      </c>
      <c r="BQ465" s="238">
        <v>21</v>
      </c>
      <c r="BR465" s="238">
        <v>37</v>
      </c>
      <c r="BS465" s="238" t="s">
        <v>354</v>
      </c>
      <c r="BT465" s="238">
        <v>5</v>
      </c>
      <c r="BU465" s="238">
        <v>1</v>
      </c>
      <c r="BY465" s="238">
        <v>15</v>
      </c>
      <c r="BZ465" s="238">
        <v>9</v>
      </c>
      <c r="CA465" s="238">
        <v>65</v>
      </c>
      <c r="CB465" s="238">
        <v>13</v>
      </c>
      <c r="CC465" s="238">
        <v>21</v>
      </c>
      <c r="CT465" s="238">
        <v>461145.47305538499</v>
      </c>
      <c r="CU465" s="238">
        <v>4966438.60033751</v>
      </c>
      <c r="CV465" s="238">
        <v>44.850301530000003</v>
      </c>
      <c r="CW465" s="238">
        <v>-93.491703330000007</v>
      </c>
      <c r="CX465" s="238" t="s">
        <v>359</v>
      </c>
      <c r="CY465" s="238" t="s">
        <v>2540</v>
      </c>
    </row>
    <row r="466" spans="1:103" x14ac:dyDescent="0.25">
      <c r="A466" s="238">
        <v>769318</v>
      </c>
      <c r="B466" s="238">
        <v>2</v>
      </c>
      <c r="C466" s="238">
        <v>212</v>
      </c>
      <c r="D466" s="238">
        <v>155.238</v>
      </c>
      <c r="E466" s="238">
        <v>27</v>
      </c>
      <c r="F466" s="238" t="s">
        <v>2420</v>
      </c>
      <c r="H466" s="238" t="s">
        <v>354</v>
      </c>
      <c r="I466" s="238">
        <v>25</v>
      </c>
      <c r="K466" s="238">
        <v>19514991</v>
      </c>
      <c r="M466" s="238">
        <v>12</v>
      </c>
      <c r="N466" s="238">
        <v>9</v>
      </c>
      <c r="O466" s="238">
        <v>2019</v>
      </c>
      <c r="P466" s="238" t="s">
        <v>361</v>
      </c>
      <c r="Q466" s="238">
        <v>10</v>
      </c>
      <c r="R466" s="238" t="s">
        <v>369</v>
      </c>
      <c r="S466" s="238">
        <v>5</v>
      </c>
      <c r="T466" s="238">
        <v>0</v>
      </c>
      <c r="U466" s="238">
        <v>1</v>
      </c>
      <c r="W466" s="238">
        <v>55</v>
      </c>
      <c r="X466" s="238">
        <v>2</v>
      </c>
      <c r="Y466" s="238">
        <v>1</v>
      </c>
      <c r="Z466" s="238">
        <v>2</v>
      </c>
      <c r="AA466" s="238">
        <v>4</v>
      </c>
      <c r="AB466" s="238">
        <v>3</v>
      </c>
      <c r="AC466" s="238">
        <v>98</v>
      </c>
      <c r="AD466" s="238" t="s">
        <v>2528</v>
      </c>
      <c r="AF466" s="238" t="s">
        <v>358</v>
      </c>
      <c r="AG466" s="238">
        <v>3</v>
      </c>
      <c r="AH466" s="238">
        <v>2</v>
      </c>
      <c r="AI466" s="238">
        <v>2</v>
      </c>
      <c r="AJ466" s="238">
        <v>3</v>
      </c>
      <c r="AK466" s="238">
        <v>21</v>
      </c>
      <c r="AL466" s="238">
        <v>18</v>
      </c>
      <c r="AM466" s="238" t="s">
        <v>363</v>
      </c>
      <c r="AN466" s="238">
        <v>5</v>
      </c>
      <c r="AO466" s="238">
        <v>62</v>
      </c>
      <c r="AS466" s="238">
        <v>15</v>
      </c>
      <c r="AT466" s="238">
        <v>9</v>
      </c>
      <c r="AU466" s="238">
        <v>65</v>
      </c>
      <c r="AV466" s="238">
        <v>12</v>
      </c>
      <c r="AW466" s="238">
        <v>24</v>
      </c>
      <c r="CT466" s="238">
        <v>461146.39742612798</v>
      </c>
      <c r="CU466" s="238">
        <v>4966404.9699432701</v>
      </c>
      <c r="CV466" s="238">
        <v>44.849998849999999</v>
      </c>
      <c r="CW466" s="238">
        <v>-93.491689059999999</v>
      </c>
      <c r="CX466" s="238" t="s">
        <v>359</v>
      </c>
      <c r="CY466" s="238" t="s">
        <v>2541</v>
      </c>
    </row>
    <row r="467" spans="1:103" x14ac:dyDescent="0.25">
      <c r="A467" s="238">
        <v>598775</v>
      </c>
      <c r="B467" s="238">
        <v>2</v>
      </c>
      <c r="C467" s="238">
        <v>212</v>
      </c>
      <c r="D467" s="238">
        <v>155.27699999999999</v>
      </c>
      <c r="E467" s="238">
        <v>27</v>
      </c>
      <c r="F467" s="238" t="s">
        <v>2420</v>
      </c>
      <c r="H467" s="238" t="s">
        <v>354</v>
      </c>
      <c r="I467" s="238">
        <v>25</v>
      </c>
      <c r="K467" s="238">
        <v>18506150</v>
      </c>
      <c r="M467" s="238">
        <v>5</v>
      </c>
      <c r="N467" s="238">
        <v>12</v>
      </c>
      <c r="O467" s="238">
        <v>2018</v>
      </c>
      <c r="P467" s="238" t="s">
        <v>364</v>
      </c>
      <c r="Q467" s="238">
        <v>17</v>
      </c>
      <c r="R467" s="238" t="s">
        <v>369</v>
      </c>
      <c r="S467" s="238">
        <v>3</v>
      </c>
      <c r="T467" s="238">
        <v>0</v>
      </c>
      <c r="U467" s="238">
        <v>1</v>
      </c>
      <c r="W467" s="238">
        <v>32</v>
      </c>
      <c r="X467" s="238">
        <v>26</v>
      </c>
      <c r="Y467" s="238">
        <v>1</v>
      </c>
      <c r="Z467" s="238">
        <v>2</v>
      </c>
      <c r="AB467" s="238">
        <v>1</v>
      </c>
      <c r="AC467" s="238">
        <v>98</v>
      </c>
      <c r="AD467" s="238" t="s">
        <v>357</v>
      </c>
      <c r="AF467" s="238" t="s">
        <v>358</v>
      </c>
      <c r="AG467" s="238">
        <v>3</v>
      </c>
      <c r="AH467" s="238">
        <v>2</v>
      </c>
      <c r="AI467" s="238">
        <v>2</v>
      </c>
      <c r="AJ467" s="238">
        <v>3</v>
      </c>
      <c r="AK467" s="238">
        <v>21</v>
      </c>
      <c r="AL467" s="238">
        <v>67</v>
      </c>
      <c r="AM467" s="238" t="s">
        <v>354</v>
      </c>
      <c r="AN467" s="238">
        <v>7</v>
      </c>
      <c r="AO467" s="238">
        <v>1</v>
      </c>
      <c r="AS467" s="238">
        <v>15</v>
      </c>
      <c r="AT467" s="238">
        <v>9</v>
      </c>
      <c r="AU467" s="238">
        <v>65</v>
      </c>
      <c r="AV467" s="238">
        <v>12</v>
      </c>
      <c r="AW467" s="238">
        <v>21</v>
      </c>
      <c r="CT467" s="238">
        <v>461209.89755312901</v>
      </c>
      <c r="CU467" s="238">
        <v>4966400.73660147</v>
      </c>
      <c r="CV467" s="238">
        <v>44.849964200000002</v>
      </c>
      <c r="CW467" s="238">
        <v>-93.490885180000006</v>
      </c>
      <c r="CX467" s="238" t="s">
        <v>359</v>
      </c>
      <c r="CY467" s="238" t="s">
        <v>2542</v>
      </c>
    </row>
    <row r="468" spans="1:103" x14ac:dyDescent="0.25">
      <c r="A468" s="238">
        <v>10709566</v>
      </c>
      <c r="B468" s="238">
        <v>2</v>
      </c>
      <c r="C468" s="238">
        <v>212</v>
      </c>
      <c r="D468" s="238">
        <v>155.30000000000001</v>
      </c>
      <c r="E468" s="238">
        <v>27</v>
      </c>
      <c r="F468" s="238" t="s">
        <v>2420</v>
      </c>
      <c r="H468" s="238" t="s">
        <v>354</v>
      </c>
      <c r="I468" s="238">
        <v>25</v>
      </c>
      <c r="K468" s="238">
        <v>11502207</v>
      </c>
      <c r="L468" s="238">
        <v>110460312</v>
      </c>
      <c r="M468" s="238">
        <v>2</v>
      </c>
      <c r="N468" s="238">
        <v>15</v>
      </c>
      <c r="O468" s="238">
        <v>2011</v>
      </c>
      <c r="P468" s="238" t="s">
        <v>368</v>
      </c>
      <c r="Q468" s="238">
        <v>7</v>
      </c>
      <c r="R468" s="238" t="s">
        <v>419</v>
      </c>
      <c r="S468" s="238">
        <v>5</v>
      </c>
      <c r="T468" s="238">
        <v>0</v>
      </c>
      <c r="U468" s="238">
        <v>3</v>
      </c>
      <c r="V468" s="238">
        <v>1</v>
      </c>
      <c r="W468" s="238">
        <v>10</v>
      </c>
      <c r="X468" s="238">
        <v>2</v>
      </c>
      <c r="Y468" s="238">
        <v>1</v>
      </c>
      <c r="Z468" s="238">
        <v>1</v>
      </c>
      <c r="AB468" s="238">
        <v>5</v>
      </c>
      <c r="AC468" s="238">
        <v>98</v>
      </c>
      <c r="AD468" s="238" t="s">
        <v>376</v>
      </c>
      <c r="AE468" s="238">
        <v>4</v>
      </c>
      <c r="AF468" s="238" t="s">
        <v>358</v>
      </c>
      <c r="AG468" s="238">
        <v>7</v>
      </c>
      <c r="AH468" s="238">
        <v>2</v>
      </c>
      <c r="AI468" s="238">
        <v>2</v>
      </c>
      <c r="AJ468" s="238">
        <v>1</v>
      </c>
      <c r="AK468" s="238">
        <v>8</v>
      </c>
      <c r="AL468" s="238">
        <v>26</v>
      </c>
      <c r="AM468" s="238" t="s">
        <v>363</v>
      </c>
      <c r="AN468" s="238">
        <v>5</v>
      </c>
      <c r="AO468" s="238">
        <v>1</v>
      </c>
      <c r="AS468" s="238">
        <v>2</v>
      </c>
      <c r="AT468" s="238">
        <v>98</v>
      </c>
      <c r="AU468" s="238">
        <v>65</v>
      </c>
      <c r="AV468" s="238">
        <v>11</v>
      </c>
      <c r="AW468" s="238">
        <v>20</v>
      </c>
      <c r="AX468" s="238">
        <v>2</v>
      </c>
      <c r="AY468" s="238">
        <v>3</v>
      </c>
      <c r="AZ468" s="238">
        <v>1</v>
      </c>
      <c r="BA468" s="238">
        <v>26</v>
      </c>
      <c r="BB468" s="238">
        <v>30</v>
      </c>
      <c r="BC468" s="238" t="s">
        <v>354</v>
      </c>
      <c r="BD468" s="238">
        <v>5</v>
      </c>
      <c r="BE468" s="238">
        <v>3</v>
      </c>
      <c r="BI468" s="238">
        <v>2</v>
      </c>
      <c r="BJ468" s="238">
        <v>98</v>
      </c>
      <c r="BK468" s="238">
        <v>65</v>
      </c>
      <c r="BL468" s="238">
        <v>11</v>
      </c>
      <c r="BM468" s="238">
        <v>20</v>
      </c>
      <c r="BN468" s="238">
        <v>2</v>
      </c>
      <c r="BO468" s="238">
        <v>2</v>
      </c>
      <c r="BP468" s="238">
        <v>1</v>
      </c>
      <c r="BQ468" s="238">
        <v>26</v>
      </c>
      <c r="BR468" s="238">
        <v>55</v>
      </c>
      <c r="BS468" s="238" t="s">
        <v>354</v>
      </c>
      <c r="BT468" s="238">
        <v>5</v>
      </c>
      <c r="BU468" s="238">
        <v>3</v>
      </c>
      <c r="BY468" s="238">
        <v>2</v>
      </c>
      <c r="BZ468" s="238">
        <v>98</v>
      </c>
      <c r="CA468" s="238">
        <v>65</v>
      </c>
      <c r="CB468" s="238">
        <v>11</v>
      </c>
      <c r="CC468" s="238">
        <v>20</v>
      </c>
      <c r="CT468" s="238">
        <v>461246</v>
      </c>
      <c r="CU468" s="238">
        <v>4966410</v>
      </c>
      <c r="CV468" s="238">
        <v>44.8500497</v>
      </c>
      <c r="CW468" s="238">
        <v>-93.490433499999995</v>
      </c>
      <c r="CX468" s="238" t="s">
        <v>359</v>
      </c>
      <c r="CY468" s="238" t="s">
        <v>2543</v>
      </c>
    </row>
    <row r="469" spans="1:103" x14ac:dyDescent="0.25">
      <c r="A469" s="238">
        <v>10720277</v>
      </c>
      <c r="B469" s="238">
        <v>2</v>
      </c>
      <c r="C469" s="238">
        <v>212</v>
      </c>
      <c r="D469" s="238">
        <v>155.30000000000001</v>
      </c>
      <c r="E469" s="238">
        <v>27</v>
      </c>
      <c r="F469" s="238" t="s">
        <v>2420</v>
      </c>
      <c r="H469" s="238" t="s">
        <v>354</v>
      </c>
      <c r="I469" s="238">
        <v>25</v>
      </c>
      <c r="K469" s="238">
        <v>11504594</v>
      </c>
      <c r="L469" s="238">
        <v>111170191</v>
      </c>
      <c r="M469" s="238">
        <v>4</v>
      </c>
      <c r="N469" s="238">
        <v>26</v>
      </c>
      <c r="O469" s="238">
        <v>2011</v>
      </c>
      <c r="P469" s="238" t="s">
        <v>368</v>
      </c>
      <c r="Q469" s="238">
        <v>8</v>
      </c>
      <c r="S469" s="238">
        <v>5</v>
      </c>
      <c r="T469" s="238">
        <v>0</v>
      </c>
      <c r="U469" s="238">
        <v>2</v>
      </c>
      <c r="V469" s="238">
        <v>1</v>
      </c>
      <c r="W469" s="238">
        <v>10</v>
      </c>
      <c r="X469" s="238">
        <v>10</v>
      </c>
      <c r="Y469" s="238">
        <v>1</v>
      </c>
      <c r="Z469" s="238">
        <v>3</v>
      </c>
      <c r="AB469" s="238">
        <v>2</v>
      </c>
      <c r="AC469" s="238">
        <v>98</v>
      </c>
      <c r="AD469" s="238" t="s">
        <v>2544</v>
      </c>
      <c r="AE469" s="238" t="s">
        <v>2545</v>
      </c>
      <c r="AF469" s="238" t="s">
        <v>358</v>
      </c>
      <c r="AG469" s="238">
        <v>7</v>
      </c>
      <c r="AH469" s="238">
        <v>2</v>
      </c>
      <c r="AI469" s="238">
        <v>2</v>
      </c>
      <c r="AJ469" s="238">
        <v>1</v>
      </c>
      <c r="AK469" s="238">
        <v>21</v>
      </c>
      <c r="AL469" s="238">
        <v>18</v>
      </c>
      <c r="AM469" s="238" t="s">
        <v>363</v>
      </c>
      <c r="AN469" s="238">
        <v>5</v>
      </c>
      <c r="AO469" s="238">
        <v>15</v>
      </c>
      <c r="AP469" s="238">
        <v>5</v>
      </c>
      <c r="AS469" s="238">
        <v>2</v>
      </c>
      <c r="AT469" s="238">
        <v>98</v>
      </c>
      <c r="AU469" s="238">
        <v>65</v>
      </c>
      <c r="AV469" s="238">
        <v>11</v>
      </c>
      <c r="AW469" s="238">
        <v>21</v>
      </c>
      <c r="AX469" s="238">
        <v>2</v>
      </c>
      <c r="AY469" s="238">
        <v>4</v>
      </c>
      <c r="AZ469" s="238">
        <v>1</v>
      </c>
      <c r="BA469" s="238">
        <v>8</v>
      </c>
      <c r="BB469" s="238">
        <v>40</v>
      </c>
      <c r="BC469" s="238" t="s">
        <v>354</v>
      </c>
      <c r="BD469" s="238">
        <v>5</v>
      </c>
      <c r="BE469" s="238">
        <v>1</v>
      </c>
      <c r="BI469" s="238">
        <v>2</v>
      </c>
      <c r="BJ469" s="238">
        <v>98</v>
      </c>
      <c r="BK469" s="238">
        <v>65</v>
      </c>
      <c r="BL469" s="238">
        <v>11</v>
      </c>
      <c r="BM469" s="238">
        <v>21</v>
      </c>
      <c r="CT469" s="238">
        <v>461246</v>
      </c>
      <c r="CU469" s="238">
        <v>4966410</v>
      </c>
      <c r="CV469" s="238">
        <v>44.8500497</v>
      </c>
      <c r="CW469" s="238">
        <v>-93.490433499999995</v>
      </c>
      <c r="CX469" s="238" t="s">
        <v>359</v>
      </c>
      <c r="CY469" s="238" t="s">
        <v>2546</v>
      </c>
    </row>
    <row r="470" spans="1:103" x14ac:dyDescent="0.25">
      <c r="A470" s="238">
        <v>10915671</v>
      </c>
      <c r="B470" s="238">
        <v>2</v>
      </c>
      <c r="C470" s="238">
        <v>212</v>
      </c>
      <c r="D470" s="238">
        <v>155.30000000000001</v>
      </c>
      <c r="E470" s="238">
        <v>27</v>
      </c>
      <c r="F470" s="238" t="s">
        <v>2420</v>
      </c>
      <c r="H470" s="238" t="s">
        <v>354</v>
      </c>
      <c r="I470" s="238">
        <v>25</v>
      </c>
      <c r="K470" s="238">
        <v>13051256</v>
      </c>
      <c r="L470" s="238">
        <v>133520103</v>
      </c>
      <c r="M470" s="238">
        <v>12</v>
      </c>
      <c r="N470" s="238">
        <v>14</v>
      </c>
      <c r="O470" s="238">
        <v>2013</v>
      </c>
      <c r="P470" s="238" t="s">
        <v>364</v>
      </c>
      <c r="Q470" s="238">
        <v>9</v>
      </c>
      <c r="R470" s="238" t="s">
        <v>356</v>
      </c>
      <c r="S470" s="238">
        <v>4</v>
      </c>
      <c r="T470" s="238">
        <v>0</v>
      </c>
      <c r="U470" s="238">
        <v>1</v>
      </c>
      <c r="V470" s="238">
        <v>7</v>
      </c>
      <c r="W470" s="238">
        <v>83</v>
      </c>
      <c r="X470" s="238">
        <v>25</v>
      </c>
      <c r="Y470" s="238">
        <v>1</v>
      </c>
      <c r="Z470" s="238">
        <v>4</v>
      </c>
      <c r="AA470" s="238">
        <v>5</v>
      </c>
      <c r="AB470" s="238">
        <v>5</v>
      </c>
      <c r="AC470" s="238">
        <v>98</v>
      </c>
      <c r="AD470" s="238" t="s">
        <v>1791</v>
      </c>
      <c r="AE470" s="238" t="s">
        <v>2547</v>
      </c>
      <c r="AF470" s="238" t="s">
        <v>358</v>
      </c>
      <c r="AG470" s="238">
        <v>3</v>
      </c>
      <c r="AH470" s="238">
        <v>2</v>
      </c>
      <c r="AI470" s="238">
        <v>4</v>
      </c>
      <c r="AJ470" s="238">
        <v>4</v>
      </c>
      <c r="AK470" s="238">
        <v>21</v>
      </c>
      <c r="AL470" s="238">
        <v>37</v>
      </c>
      <c r="AM470" s="238" t="s">
        <v>363</v>
      </c>
      <c r="AN470" s="238">
        <v>5</v>
      </c>
      <c r="AS470" s="238">
        <v>3</v>
      </c>
      <c r="AT470" s="238">
        <v>98</v>
      </c>
      <c r="AU470" s="238">
        <v>65</v>
      </c>
      <c r="AV470" s="238">
        <v>10</v>
      </c>
      <c r="AW470" s="238">
        <v>21</v>
      </c>
      <c r="CT470" s="238">
        <v>461246</v>
      </c>
      <c r="CU470" s="238">
        <v>4966410</v>
      </c>
      <c r="CV470" s="238">
        <v>44.8500497</v>
      </c>
      <c r="CW470" s="238">
        <v>-93.490433499999995</v>
      </c>
      <c r="CX470" s="238" t="s">
        <v>359</v>
      </c>
      <c r="CY470" s="238" t="s">
        <v>2548</v>
      </c>
    </row>
    <row r="471" spans="1:103" x14ac:dyDescent="0.25">
      <c r="A471" s="238">
        <v>10955173</v>
      </c>
      <c r="B471" s="238">
        <v>2</v>
      </c>
      <c r="C471" s="238">
        <v>212</v>
      </c>
      <c r="D471" s="238">
        <v>155.30000000000001</v>
      </c>
      <c r="E471" s="238">
        <v>27</v>
      </c>
      <c r="F471" s="238" t="s">
        <v>2420</v>
      </c>
      <c r="H471" s="238" t="s">
        <v>354</v>
      </c>
      <c r="I471" s="238">
        <v>25</v>
      </c>
      <c r="K471" s="238">
        <v>14503566</v>
      </c>
      <c r="L471" s="238">
        <v>140870151</v>
      </c>
      <c r="M471" s="238">
        <v>3</v>
      </c>
      <c r="N471" s="238">
        <v>19</v>
      </c>
      <c r="O471" s="238">
        <v>2014</v>
      </c>
      <c r="P471" s="238" t="s">
        <v>355</v>
      </c>
      <c r="Q471" s="238">
        <v>8</v>
      </c>
      <c r="R471" s="238" t="s">
        <v>356</v>
      </c>
      <c r="S471" s="238">
        <v>5</v>
      </c>
      <c r="T471" s="238">
        <v>0</v>
      </c>
      <c r="U471" s="238">
        <v>1</v>
      </c>
      <c r="V471" s="238">
        <v>4</v>
      </c>
      <c r="W471" s="238">
        <v>84</v>
      </c>
      <c r="X471" s="238">
        <v>26</v>
      </c>
      <c r="Y471" s="238">
        <v>1</v>
      </c>
      <c r="Z471" s="238">
        <v>4</v>
      </c>
      <c r="AB471" s="238">
        <v>2</v>
      </c>
      <c r="AC471" s="238">
        <v>98</v>
      </c>
      <c r="AD471" s="238" t="s">
        <v>376</v>
      </c>
      <c r="AE471" s="238" t="s">
        <v>2538</v>
      </c>
      <c r="AF471" s="238" t="s">
        <v>358</v>
      </c>
      <c r="AG471" s="238">
        <v>3</v>
      </c>
      <c r="AH471" s="238">
        <v>2</v>
      </c>
      <c r="AI471" s="238">
        <v>4</v>
      </c>
      <c r="AJ471" s="238">
        <v>4</v>
      </c>
      <c r="AK471" s="238">
        <v>21</v>
      </c>
      <c r="AL471" s="238">
        <v>44</v>
      </c>
      <c r="AM471" s="238" t="s">
        <v>354</v>
      </c>
      <c r="AN471" s="238">
        <v>5</v>
      </c>
      <c r="AO471" s="238">
        <v>3</v>
      </c>
      <c r="AS471" s="238">
        <v>2</v>
      </c>
      <c r="AT471" s="238">
        <v>98</v>
      </c>
      <c r="AU471" s="238">
        <v>60</v>
      </c>
      <c r="AV471" s="238">
        <v>10</v>
      </c>
      <c r="AW471" s="238">
        <v>20</v>
      </c>
      <c r="CT471" s="238">
        <v>461246</v>
      </c>
      <c r="CU471" s="238">
        <v>4966410</v>
      </c>
      <c r="CV471" s="238">
        <v>44.8500497</v>
      </c>
      <c r="CW471" s="238">
        <v>-93.490433499999995</v>
      </c>
      <c r="CX471" s="238" t="s">
        <v>359</v>
      </c>
      <c r="CY471" s="238" t="s">
        <v>2549</v>
      </c>
    </row>
    <row r="472" spans="1:103" x14ac:dyDescent="0.25">
      <c r="A472" s="238">
        <v>10748521</v>
      </c>
      <c r="B472" s="238">
        <v>2</v>
      </c>
      <c r="C472" s="238">
        <v>212</v>
      </c>
      <c r="D472" s="238">
        <v>155.30500000000001</v>
      </c>
      <c r="E472" s="238">
        <v>27</v>
      </c>
      <c r="F472" s="238" t="s">
        <v>2420</v>
      </c>
      <c r="H472" s="238" t="s">
        <v>354</v>
      </c>
      <c r="I472" s="238">
        <v>25</v>
      </c>
      <c r="K472" s="238" t="s">
        <v>2550</v>
      </c>
      <c r="L472" s="238">
        <v>112800072</v>
      </c>
      <c r="M472" s="238">
        <v>10</v>
      </c>
      <c r="N472" s="238">
        <v>2</v>
      </c>
      <c r="O472" s="238">
        <v>2011</v>
      </c>
      <c r="P472" s="238" t="s">
        <v>366</v>
      </c>
      <c r="Q472" s="238">
        <v>5</v>
      </c>
      <c r="R472" s="238" t="s">
        <v>369</v>
      </c>
      <c r="S472" s="238">
        <v>5</v>
      </c>
      <c r="T472" s="238">
        <v>0</v>
      </c>
      <c r="U472" s="238">
        <v>1</v>
      </c>
      <c r="V472" s="238">
        <v>8</v>
      </c>
      <c r="W472" s="238">
        <v>16</v>
      </c>
      <c r="X472" s="238">
        <v>4</v>
      </c>
      <c r="Y472" s="238">
        <v>7</v>
      </c>
      <c r="Z472" s="238">
        <v>1</v>
      </c>
      <c r="AA472" s="238">
        <v>1</v>
      </c>
      <c r="AB472" s="238">
        <v>1</v>
      </c>
      <c r="AC472" s="238">
        <v>98</v>
      </c>
      <c r="AD472" s="238" t="s">
        <v>2551</v>
      </c>
      <c r="AE472" s="238" t="s">
        <v>2552</v>
      </c>
      <c r="AF472" s="238" t="s">
        <v>358</v>
      </c>
      <c r="AG472" s="238">
        <v>4</v>
      </c>
      <c r="AH472" s="238">
        <v>2</v>
      </c>
      <c r="AI472" s="238">
        <v>2</v>
      </c>
      <c r="AJ472" s="238">
        <v>3</v>
      </c>
      <c r="AK472" s="238">
        <v>21</v>
      </c>
      <c r="AL472" s="238">
        <v>28</v>
      </c>
      <c r="AM472" s="238" t="s">
        <v>354</v>
      </c>
      <c r="AN472" s="238">
        <v>5</v>
      </c>
      <c r="AO472" s="238">
        <v>1</v>
      </c>
      <c r="AP472" s="238">
        <v>1</v>
      </c>
      <c r="AS472" s="238">
        <v>3</v>
      </c>
      <c r="AT472" s="238">
        <v>98</v>
      </c>
      <c r="AU472" s="238">
        <v>50</v>
      </c>
      <c r="AV472" s="238">
        <v>11</v>
      </c>
      <c r="AW472" s="238">
        <v>21</v>
      </c>
      <c r="CT472" s="238">
        <v>461254</v>
      </c>
      <c r="CU472" s="238">
        <v>4966411</v>
      </c>
      <c r="CV472" s="238">
        <v>44.850056600000002</v>
      </c>
      <c r="CW472" s="238">
        <v>-93.490325100000007</v>
      </c>
      <c r="CX472" s="238" t="s">
        <v>359</v>
      </c>
      <c r="CY472" s="238" t="s">
        <v>2553</v>
      </c>
    </row>
    <row r="473" spans="1:103" x14ac:dyDescent="0.25">
      <c r="A473" s="238">
        <v>10795984</v>
      </c>
      <c r="B473" s="238">
        <v>2</v>
      </c>
      <c r="C473" s="238">
        <v>212</v>
      </c>
      <c r="D473" s="238">
        <v>155.30500000000001</v>
      </c>
      <c r="E473" s="238">
        <v>27</v>
      </c>
      <c r="F473" s="238" t="s">
        <v>2420</v>
      </c>
      <c r="H473" s="238" t="s">
        <v>354</v>
      </c>
      <c r="I473" s="238">
        <v>25</v>
      </c>
      <c r="K473" s="238">
        <v>12021682</v>
      </c>
      <c r="L473" s="238">
        <v>121290034</v>
      </c>
      <c r="M473" s="238">
        <v>5</v>
      </c>
      <c r="N473" s="238">
        <v>8</v>
      </c>
      <c r="O473" s="238">
        <v>2012</v>
      </c>
      <c r="P473" s="238" t="s">
        <v>368</v>
      </c>
      <c r="Q473" s="238">
        <v>7</v>
      </c>
      <c r="R473" s="238" t="s">
        <v>369</v>
      </c>
      <c r="S473" s="238">
        <v>5</v>
      </c>
      <c r="T473" s="238">
        <v>0</v>
      </c>
      <c r="U473" s="238">
        <v>3</v>
      </c>
      <c r="V473" s="238">
        <v>1</v>
      </c>
      <c r="W473" s="238">
        <v>10</v>
      </c>
      <c r="X473" s="238">
        <v>2</v>
      </c>
      <c r="Y473" s="238">
        <v>1</v>
      </c>
      <c r="Z473" s="238">
        <v>2</v>
      </c>
      <c r="AB473" s="238">
        <v>1</v>
      </c>
      <c r="AC473" s="238">
        <v>98</v>
      </c>
      <c r="AD473" s="238" t="s">
        <v>371</v>
      </c>
      <c r="AE473" s="238" t="s">
        <v>2389</v>
      </c>
      <c r="AF473" s="238" t="s">
        <v>358</v>
      </c>
      <c r="AG473" s="238">
        <v>7</v>
      </c>
      <c r="AH473" s="238">
        <v>2</v>
      </c>
      <c r="AI473" s="238">
        <v>2</v>
      </c>
      <c r="AJ473" s="238">
        <v>3</v>
      </c>
      <c r="AK473" s="238">
        <v>21</v>
      </c>
      <c r="AL473" s="238">
        <v>53</v>
      </c>
      <c r="AM473" s="238" t="s">
        <v>363</v>
      </c>
      <c r="AN473" s="238">
        <v>5</v>
      </c>
      <c r="AO473" s="238">
        <v>1</v>
      </c>
      <c r="AS473" s="238">
        <v>2</v>
      </c>
      <c r="AT473" s="238">
        <v>98</v>
      </c>
      <c r="AU473" s="238">
        <v>65</v>
      </c>
      <c r="AV473" s="238">
        <v>11</v>
      </c>
      <c r="AW473" s="238">
        <v>21</v>
      </c>
      <c r="AX473" s="238">
        <v>2</v>
      </c>
      <c r="AY473" s="238">
        <v>2</v>
      </c>
      <c r="AZ473" s="238">
        <v>3</v>
      </c>
      <c r="BA473" s="238">
        <v>21</v>
      </c>
      <c r="BB473" s="238">
        <v>22</v>
      </c>
      <c r="BC473" s="238" t="s">
        <v>363</v>
      </c>
      <c r="BD473" s="238">
        <v>5</v>
      </c>
      <c r="BE473" s="238">
        <v>1</v>
      </c>
      <c r="BI473" s="238">
        <v>2</v>
      </c>
      <c r="BJ473" s="238">
        <v>98</v>
      </c>
      <c r="BK473" s="238">
        <v>65</v>
      </c>
      <c r="BL473" s="238">
        <v>11</v>
      </c>
      <c r="BM473" s="238">
        <v>21</v>
      </c>
      <c r="BN473" s="238">
        <v>2</v>
      </c>
      <c r="BO473" s="238">
        <v>4</v>
      </c>
      <c r="BP473" s="238">
        <v>3</v>
      </c>
      <c r="BQ473" s="238">
        <v>21</v>
      </c>
      <c r="BR473" s="238">
        <v>20</v>
      </c>
      <c r="BS473" s="238" t="s">
        <v>363</v>
      </c>
      <c r="BT473" s="238">
        <v>5</v>
      </c>
      <c r="BU473" s="238">
        <v>15</v>
      </c>
      <c r="BV473" s="238">
        <v>5</v>
      </c>
      <c r="BY473" s="238">
        <v>2</v>
      </c>
      <c r="BZ473" s="238">
        <v>98</v>
      </c>
      <c r="CA473" s="238">
        <v>65</v>
      </c>
      <c r="CB473" s="238">
        <v>11</v>
      </c>
      <c r="CC473" s="238">
        <v>21</v>
      </c>
      <c r="CT473" s="238">
        <v>461254</v>
      </c>
      <c r="CU473" s="238">
        <v>4966411</v>
      </c>
      <c r="CV473" s="238">
        <v>44.850056600000002</v>
      </c>
      <c r="CW473" s="238">
        <v>-93.490325100000007</v>
      </c>
      <c r="CX473" s="238" t="s">
        <v>359</v>
      </c>
      <c r="CY473" s="238" t="s">
        <v>2554</v>
      </c>
    </row>
    <row r="474" spans="1:103" x14ac:dyDescent="0.25">
      <c r="A474" s="238">
        <v>10868007</v>
      </c>
      <c r="B474" s="238">
        <v>2</v>
      </c>
      <c r="C474" s="238">
        <v>212</v>
      </c>
      <c r="D474" s="238">
        <v>155.30500000000001</v>
      </c>
      <c r="E474" s="238">
        <v>27</v>
      </c>
      <c r="F474" s="238" t="s">
        <v>2420</v>
      </c>
      <c r="H474" s="238" t="s">
        <v>354</v>
      </c>
      <c r="I474" s="238">
        <v>25</v>
      </c>
      <c r="K474" s="238">
        <v>13009461</v>
      </c>
      <c r="L474" s="238">
        <v>130630054</v>
      </c>
      <c r="M474" s="238">
        <v>3</v>
      </c>
      <c r="N474" s="238">
        <v>4</v>
      </c>
      <c r="O474" s="238">
        <v>2013</v>
      </c>
      <c r="P474" s="238" t="s">
        <v>361</v>
      </c>
      <c r="Q474" s="238">
        <v>9</v>
      </c>
      <c r="S474" s="238">
        <v>5</v>
      </c>
      <c r="T474" s="238">
        <v>0</v>
      </c>
      <c r="U474" s="238">
        <v>1</v>
      </c>
      <c r="V474" s="238">
        <v>4</v>
      </c>
      <c r="W474" s="238">
        <v>10</v>
      </c>
      <c r="X474" s="238">
        <v>2</v>
      </c>
      <c r="Y474" s="238">
        <v>1</v>
      </c>
      <c r="Z474" s="238">
        <v>4</v>
      </c>
      <c r="AA474" s="238">
        <v>2</v>
      </c>
      <c r="AB474" s="238">
        <v>3</v>
      </c>
      <c r="AC474" s="238">
        <v>98</v>
      </c>
      <c r="AD474" s="238" t="s">
        <v>2555</v>
      </c>
      <c r="AE474" s="238" t="s">
        <v>2556</v>
      </c>
      <c r="AF474" s="238" t="s">
        <v>358</v>
      </c>
      <c r="AG474" s="238">
        <v>3</v>
      </c>
      <c r="AH474" s="238">
        <v>2</v>
      </c>
      <c r="AI474" s="238">
        <v>2</v>
      </c>
      <c r="AJ474" s="238">
        <v>3</v>
      </c>
      <c r="AK474" s="238">
        <v>21</v>
      </c>
      <c r="AL474" s="238">
        <v>48</v>
      </c>
      <c r="AM474" s="238" t="s">
        <v>363</v>
      </c>
      <c r="AN474" s="238">
        <v>5</v>
      </c>
      <c r="AS474" s="238">
        <v>11</v>
      </c>
      <c r="AT474" s="238">
        <v>98</v>
      </c>
      <c r="AU474" s="238">
        <v>50</v>
      </c>
      <c r="AV474" s="238">
        <v>11</v>
      </c>
      <c r="AW474" s="238">
        <v>20</v>
      </c>
      <c r="CT474" s="238">
        <v>461254</v>
      </c>
      <c r="CU474" s="238">
        <v>4966411</v>
      </c>
      <c r="CV474" s="238">
        <v>44.850056600000002</v>
      </c>
      <c r="CW474" s="238">
        <v>-93.490325100000007</v>
      </c>
      <c r="CX474" s="238" t="s">
        <v>359</v>
      </c>
      <c r="CY474" s="238" t="s">
        <v>2557</v>
      </c>
    </row>
    <row r="475" spans="1:103" x14ac:dyDescent="0.25">
      <c r="A475" s="238">
        <v>10868041</v>
      </c>
      <c r="B475" s="238">
        <v>2</v>
      </c>
      <c r="C475" s="238">
        <v>212</v>
      </c>
      <c r="D475" s="238">
        <v>155.30500000000001</v>
      </c>
      <c r="E475" s="238">
        <v>27</v>
      </c>
      <c r="F475" s="238" t="s">
        <v>2420</v>
      </c>
      <c r="H475" s="238" t="s">
        <v>354</v>
      </c>
      <c r="I475" s="238">
        <v>25</v>
      </c>
      <c r="K475" s="238">
        <v>13009459</v>
      </c>
      <c r="L475" s="238">
        <v>130630166</v>
      </c>
      <c r="M475" s="238">
        <v>3</v>
      </c>
      <c r="N475" s="238">
        <v>4</v>
      </c>
      <c r="O475" s="238">
        <v>2013</v>
      </c>
      <c r="P475" s="238" t="s">
        <v>361</v>
      </c>
      <c r="Q475" s="238">
        <v>9</v>
      </c>
      <c r="S475" s="238">
        <v>5</v>
      </c>
      <c r="T475" s="238">
        <v>0</v>
      </c>
      <c r="U475" s="238">
        <v>1</v>
      </c>
      <c r="V475" s="238">
        <v>7</v>
      </c>
      <c r="W475" s="238">
        <v>69</v>
      </c>
      <c r="X475" s="238">
        <v>2</v>
      </c>
      <c r="Y475" s="238">
        <v>1</v>
      </c>
      <c r="Z475" s="238">
        <v>4</v>
      </c>
      <c r="AA475" s="238">
        <v>2</v>
      </c>
      <c r="AB475" s="238">
        <v>3</v>
      </c>
      <c r="AC475" s="238">
        <v>98</v>
      </c>
      <c r="AD475" s="238" t="s">
        <v>2429</v>
      </c>
      <c r="AE475" s="238" t="s">
        <v>2556</v>
      </c>
      <c r="AF475" s="238" t="s">
        <v>358</v>
      </c>
      <c r="AG475" s="238">
        <v>3</v>
      </c>
      <c r="AH475" s="238">
        <v>2</v>
      </c>
      <c r="AI475" s="238">
        <v>4</v>
      </c>
      <c r="AJ475" s="238">
        <v>3</v>
      </c>
      <c r="AK475" s="238">
        <v>21</v>
      </c>
      <c r="AL475" s="238">
        <v>27</v>
      </c>
      <c r="AM475" s="238" t="s">
        <v>363</v>
      </c>
      <c r="AN475" s="238">
        <v>5</v>
      </c>
      <c r="AS475" s="238">
        <v>7</v>
      </c>
      <c r="AT475" s="238">
        <v>98</v>
      </c>
      <c r="AU475" s="238">
        <v>50</v>
      </c>
      <c r="AV475" s="238">
        <v>11</v>
      </c>
      <c r="AW475" s="238">
        <v>20</v>
      </c>
      <c r="CT475" s="238">
        <v>461254</v>
      </c>
      <c r="CU475" s="238">
        <v>4966411</v>
      </c>
      <c r="CV475" s="238">
        <v>44.850056600000002</v>
      </c>
      <c r="CW475" s="238">
        <v>-93.490325100000007</v>
      </c>
      <c r="CX475" s="238" t="s">
        <v>359</v>
      </c>
      <c r="CY475" s="238" t="s">
        <v>2558</v>
      </c>
    </row>
    <row r="476" spans="1:103" x14ac:dyDescent="0.25">
      <c r="A476" s="238">
        <v>531383</v>
      </c>
      <c r="B476" s="238">
        <v>2</v>
      </c>
      <c r="C476" s="238">
        <v>212</v>
      </c>
      <c r="D476" s="238">
        <v>155.32400000000001</v>
      </c>
      <c r="E476" s="238">
        <v>27</v>
      </c>
      <c r="F476" s="238" t="s">
        <v>2420</v>
      </c>
      <c r="H476" s="238" t="s">
        <v>354</v>
      </c>
      <c r="I476" s="238">
        <v>25</v>
      </c>
      <c r="K476" s="238">
        <v>17515255</v>
      </c>
      <c r="M476" s="238">
        <v>12</v>
      </c>
      <c r="N476" s="238">
        <v>30</v>
      </c>
      <c r="O476" s="238">
        <v>2017</v>
      </c>
      <c r="P476" s="238" t="s">
        <v>364</v>
      </c>
      <c r="Q476" s="238">
        <v>21</v>
      </c>
      <c r="R476" s="238" t="s">
        <v>369</v>
      </c>
      <c r="S476" s="238">
        <v>5</v>
      </c>
      <c r="T476" s="238">
        <v>0</v>
      </c>
      <c r="U476" s="238">
        <v>1</v>
      </c>
      <c r="W476" s="238">
        <v>55</v>
      </c>
      <c r="X476" s="238">
        <v>2</v>
      </c>
      <c r="Y476" s="238">
        <v>4</v>
      </c>
      <c r="Z476" s="238">
        <v>1</v>
      </c>
      <c r="AB476" s="238">
        <v>1</v>
      </c>
      <c r="AC476" s="238">
        <v>98</v>
      </c>
      <c r="AD476" s="238" t="s">
        <v>357</v>
      </c>
      <c r="AF476" s="238" t="s">
        <v>405</v>
      </c>
      <c r="AG476" s="238">
        <v>3</v>
      </c>
      <c r="AH476" s="238">
        <v>2</v>
      </c>
      <c r="AI476" s="238">
        <v>2</v>
      </c>
      <c r="AJ476" s="238">
        <v>3</v>
      </c>
      <c r="AK476" s="238">
        <v>21</v>
      </c>
      <c r="AL476" s="238">
        <v>50</v>
      </c>
      <c r="AM476" s="238" t="s">
        <v>363</v>
      </c>
      <c r="AN476" s="238">
        <v>5</v>
      </c>
      <c r="AO476" s="238">
        <v>72</v>
      </c>
      <c r="AS476" s="238">
        <v>15</v>
      </c>
      <c r="AT476" s="238">
        <v>98</v>
      </c>
      <c r="AU476" s="238">
        <v>65</v>
      </c>
      <c r="AV476" s="238">
        <v>11</v>
      </c>
      <c r="AW476" s="238">
        <v>21</v>
      </c>
      <c r="CT476" s="238">
        <v>461252.23097113002</v>
      </c>
      <c r="CU476" s="238">
        <v>4966434.6033358704</v>
      </c>
      <c r="CV476" s="238">
        <v>44.850271360000001</v>
      </c>
      <c r="CW476" s="238">
        <v>-93.490352060000006</v>
      </c>
      <c r="CX476" s="238" t="s">
        <v>359</v>
      </c>
      <c r="CY476" s="238" t="s">
        <v>2559</v>
      </c>
    </row>
    <row r="477" spans="1:103" x14ac:dyDescent="0.25">
      <c r="A477" s="238">
        <v>699005</v>
      </c>
      <c r="B477" s="238">
        <v>2</v>
      </c>
      <c r="C477" s="238">
        <v>212</v>
      </c>
      <c r="D477" s="238">
        <v>155.34299999999999</v>
      </c>
      <c r="E477" s="238">
        <v>27</v>
      </c>
      <c r="F477" s="238" t="s">
        <v>2420</v>
      </c>
      <c r="H477" s="238" t="s">
        <v>354</v>
      </c>
      <c r="I477" s="238">
        <v>25</v>
      </c>
      <c r="K477" s="238">
        <v>19504037</v>
      </c>
      <c r="M477" s="238">
        <v>3</v>
      </c>
      <c r="N477" s="238">
        <v>14</v>
      </c>
      <c r="O477" s="238">
        <v>2019</v>
      </c>
      <c r="P477" s="238" t="s">
        <v>384</v>
      </c>
      <c r="Q477" s="238">
        <v>17</v>
      </c>
      <c r="R477" s="238" t="s">
        <v>356</v>
      </c>
      <c r="S477" s="238">
        <v>5</v>
      </c>
      <c r="T477" s="238">
        <v>0</v>
      </c>
      <c r="U477" s="238">
        <v>2</v>
      </c>
      <c r="V477" s="238">
        <v>12</v>
      </c>
      <c r="W477" s="238">
        <v>10</v>
      </c>
      <c r="X477" s="238">
        <v>2</v>
      </c>
      <c r="Y477" s="238">
        <v>1</v>
      </c>
      <c r="Z477" s="238">
        <v>3</v>
      </c>
      <c r="AB477" s="238">
        <v>2</v>
      </c>
      <c r="AC477" s="238">
        <v>98</v>
      </c>
      <c r="AD477" s="238" t="s">
        <v>357</v>
      </c>
      <c r="AF477" s="238" t="s">
        <v>358</v>
      </c>
      <c r="AG477" s="238">
        <v>7</v>
      </c>
      <c r="AH477" s="238">
        <v>2</v>
      </c>
      <c r="AI477" s="238">
        <v>4</v>
      </c>
      <c r="AJ477" s="238">
        <v>4</v>
      </c>
      <c r="AK477" s="238">
        <v>34</v>
      </c>
      <c r="AL477" s="238">
        <v>41</v>
      </c>
      <c r="AM477" s="238" t="s">
        <v>354</v>
      </c>
      <c r="AN477" s="238">
        <v>5</v>
      </c>
      <c r="AO477" s="238">
        <v>1</v>
      </c>
      <c r="AS477" s="238">
        <v>15</v>
      </c>
      <c r="AT477" s="238">
        <v>9</v>
      </c>
      <c r="AU477" s="238">
        <v>65</v>
      </c>
      <c r="AV477" s="238">
        <v>11</v>
      </c>
      <c r="AW477" s="238">
        <v>21</v>
      </c>
      <c r="AX477" s="238">
        <v>2</v>
      </c>
      <c r="AY477" s="238">
        <v>3</v>
      </c>
      <c r="AZ477" s="238">
        <v>4</v>
      </c>
      <c r="BA477" s="238">
        <v>21</v>
      </c>
      <c r="BB477" s="238">
        <v>55</v>
      </c>
      <c r="BC477" s="238" t="s">
        <v>363</v>
      </c>
      <c r="BD477" s="238">
        <v>5</v>
      </c>
      <c r="BE477" s="238">
        <v>74</v>
      </c>
      <c r="BI477" s="238">
        <v>15</v>
      </c>
      <c r="BJ477" s="238">
        <v>9</v>
      </c>
      <c r="BK477" s="238">
        <v>65</v>
      </c>
      <c r="BL477" s="238">
        <v>11</v>
      </c>
      <c r="BM477" s="238">
        <v>21</v>
      </c>
      <c r="CT477" s="238">
        <v>461313.61442722898</v>
      </c>
      <c r="CU477" s="238">
        <v>4966417.6699686702</v>
      </c>
      <c r="CV477" s="238">
        <v>44.850122259999999</v>
      </c>
      <c r="CW477" s="238">
        <v>-93.489573989999997</v>
      </c>
      <c r="CX477" s="238" t="s">
        <v>359</v>
      </c>
      <c r="CY477" s="238" t="s">
        <v>2560</v>
      </c>
    </row>
    <row r="478" spans="1:103" x14ac:dyDescent="0.25">
      <c r="A478" s="238">
        <v>10799330</v>
      </c>
      <c r="B478" s="238">
        <v>2</v>
      </c>
      <c r="C478" s="238">
        <v>212</v>
      </c>
      <c r="D478" s="238">
        <v>155.39400000000001</v>
      </c>
      <c r="E478" s="238">
        <v>27</v>
      </c>
      <c r="F478" s="238" t="s">
        <v>2420</v>
      </c>
      <c r="H478" s="238" t="s">
        <v>354</v>
      </c>
      <c r="I478" s="238">
        <v>25</v>
      </c>
      <c r="K478" s="238">
        <v>12030221</v>
      </c>
      <c r="L478" s="238">
        <v>121860081</v>
      </c>
      <c r="M478" s="238">
        <v>6</v>
      </c>
      <c r="N478" s="238">
        <v>27</v>
      </c>
      <c r="O478" s="238">
        <v>2012</v>
      </c>
      <c r="P478" s="238" t="s">
        <v>355</v>
      </c>
      <c r="Q478" s="238">
        <v>9</v>
      </c>
      <c r="R478" s="238" t="s">
        <v>369</v>
      </c>
      <c r="S478" s="238">
        <v>4</v>
      </c>
      <c r="T478" s="238">
        <v>0</v>
      </c>
      <c r="U478" s="238">
        <v>1</v>
      </c>
      <c r="V478" s="238">
        <v>5</v>
      </c>
      <c r="W478" s="238">
        <v>16</v>
      </c>
      <c r="X478" s="238">
        <v>2</v>
      </c>
      <c r="Y478" s="238">
        <v>1</v>
      </c>
      <c r="Z478" s="238">
        <v>1</v>
      </c>
      <c r="AA478" s="238">
        <v>1</v>
      </c>
      <c r="AB478" s="238">
        <v>1</v>
      </c>
      <c r="AC478" s="238">
        <v>98</v>
      </c>
      <c r="AD478" s="238">
        <v>212</v>
      </c>
      <c r="AE478" s="238" t="s">
        <v>2561</v>
      </c>
      <c r="AF478" s="238" t="s">
        <v>358</v>
      </c>
      <c r="AG478" s="238">
        <v>4</v>
      </c>
      <c r="AH478" s="238">
        <v>2</v>
      </c>
      <c r="AI478" s="238">
        <v>2</v>
      </c>
      <c r="AJ478" s="238">
        <v>3</v>
      </c>
      <c r="AK478" s="238">
        <v>21</v>
      </c>
      <c r="AL478" s="238">
        <v>32</v>
      </c>
      <c r="AM478" s="238" t="s">
        <v>363</v>
      </c>
      <c r="AN478" s="238">
        <v>5</v>
      </c>
      <c r="AO478" s="238">
        <v>1</v>
      </c>
      <c r="AS478" s="238">
        <v>4</v>
      </c>
      <c r="AT478" s="238">
        <v>98</v>
      </c>
      <c r="AU478" s="238">
        <v>60</v>
      </c>
      <c r="AV478" s="238">
        <v>10</v>
      </c>
      <c r="AW478" s="238">
        <v>21</v>
      </c>
      <c r="CT478" s="238">
        <v>461396</v>
      </c>
      <c r="CU478" s="238">
        <v>4966423</v>
      </c>
      <c r="CV478" s="238">
        <v>44.850176699999999</v>
      </c>
      <c r="CW478" s="238">
        <v>-93.488530400000002</v>
      </c>
      <c r="CX478" s="238" t="s">
        <v>359</v>
      </c>
      <c r="CY478" s="238" t="s">
        <v>2562</v>
      </c>
    </row>
    <row r="479" spans="1:103" x14ac:dyDescent="0.25">
      <c r="A479" s="238">
        <v>679226</v>
      </c>
      <c r="B479" s="238">
        <v>2</v>
      </c>
      <c r="C479" s="238">
        <v>212</v>
      </c>
      <c r="D479" s="238">
        <v>155.39400000000001</v>
      </c>
      <c r="E479" s="238">
        <v>27</v>
      </c>
      <c r="F479" s="238" t="s">
        <v>2420</v>
      </c>
      <c r="H479" s="238" t="s">
        <v>354</v>
      </c>
      <c r="I479" s="238">
        <v>25</v>
      </c>
      <c r="K479" s="238">
        <v>19003335</v>
      </c>
      <c r="M479" s="238">
        <v>1</v>
      </c>
      <c r="N479" s="238">
        <v>26</v>
      </c>
      <c r="O479" s="238">
        <v>2019</v>
      </c>
      <c r="P479" s="238" t="s">
        <v>364</v>
      </c>
      <c r="Q479" s="238">
        <v>10</v>
      </c>
      <c r="R479" s="238" t="s">
        <v>369</v>
      </c>
      <c r="S479" s="238">
        <v>5</v>
      </c>
      <c r="T479" s="238">
        <v>0</v>
      </c>
      <c r="U479" s="238">
        <v>1</v>
      </c>
      <c r="W479" s="238">
        <v>55</v>
      </c>
      <c r="X479" s="238">
        <v>2</v>
      </c>
      <c r="Y479" s="238">
        <v>1</v>
      </c>
      <c r="Z479" s="238">
        <v>4</v>
      </c>
      <c r="AB479" s="238">
        <v>5</v>
      </c>
      <c r="AC479" s="238">
        <v>98</v>
      </c>
      <c r="AD479" s="238" t="s">
        <v>357</v>
      </c>
      <c r="AF479" s="238" t="s">
        <v>358</v>
      </c>
      <c r="AG479" s="238">
        <v>3</v>
      </c>
      <c r="AH479" s="238">
        <v>2</v>
      </c>
      <c r="AI479" s="238">
        <v>2</v>
      </c>
      <c r="AJ479" s="238">
        <v>3</v>
      </c>
      <c r="AK479" s="238">
        <v>21</v>
      </c>
      <c r="AL479" s="238">
        <v>33</v>
      </c>
      <c r="AM479" s="238" t="s">
        <v>363</v>
      </c>
      <c r="AN479" s="238">
        <v>5</v>
      </c>
      <c r="AO479" s="238">
        <v>71</v>
      </c>
      <c r="AS479" s="238">
        <v>15</v>
      </c>
      <c r="AT479" s="238">
        <v>9</v>
      </c>
      <c r="AU479" s="238">
        <v>65</v>
      </c>
      <c r="AV479" s="238">
        <v>11</v>
      </c>
      <c r="AW479" s="238">
        <v>21</v>
      </c>
      <c r="CT479" s="238">
        <v>461395.67622944701</v>
      </c>
      <c r="CU479" s="238">
        <v>4966425.1364860795</v>
      </c>
      <c r="CV479" s="238">
        <v>44.850193920000002</v>
      </c>
      <c r="CW479" s="238">
        <v>-93.488536109999998</v>
      </c>
      <c r="CX479" s="238" t="s">
        <v>359</v>
      </c>
      <c r="CY479" s="238" t="s">
        <v>2563</v>
      </c>
    </row>
    <row r="480" spans="1:103" x14ac:dyDescent="0.25">
      <c r="A480" s="238">
        <v>394746</v>
      </c>
      <c r="B480" s="238">
        <v>2</v>
      </c>
      <c r="C480" s="238">
        <v>212</v>
      </c>
      <c r="D480" s="238">
        <v>155.39599999999999</v>
      </c>
      <c r="E480" s="238">
        <v>27</v>
      </c>
      <c r="F480" s="238" t="s">
        <v>2420</v>
      </c>
      <c r="H480" s="238" t="s">
        <v>354</v>
      </c>
      <c r="I480" s="238">
        <v>25</v>
      </c>
      <c r="K480" s="238">
        <v>16512779</v>
      </c>
      <c r="M480" s="238">
        <v>11</v>
      </c>
      <c r="N480" s="238">
        <v>14</v>
      </c>
      <c r="O480" s="238">
        <v>2016</v>
      </c>
      <c r="P480" s="238" t="s">
        <v>361</v>
      </c>
      <c r="Q480" s="238">
        <v>17</v>
      </c>
      <c r="R480" s="238" t="s">
        <v>356</v>
      </c>
      <c r="S480" s="238">
        <v>5</v>
      </c>
      <c r="T480" s="238">
        <v>0</v>
      </c>
      <c r="U480" s="238">
        <v>2</v>
      </c>
      <c r="V480" s="238">
        <v>12</v>
      </c>
      <c r="W480" s="238">
        <v>10</v>
      </c>
      <c r="X480" s="238">
        <v>2</v>
      </c>
      <c r="Y480" s="238">
        <v>3</v>
      </c>
      <c r="Z480" s="238">
        <v>2</v>
      </c>
      <c r="AB480" s="238">
        <v>1</v>
      </c>
      <c r="AC480" s="238">
        <v>98</v>
      </c>
      <c r="AD480" s="238" t="s">
        <v>2564</v>
      </c>
      <c r="AF480" s="238" t="s">
        <v>405</v>
      </c>
      <c r="AG480" s="238">
        <v>7</v>
      </c>
      <c r="AH480" s="238">
        <v>2</v>
      </c>
      <c r="AI480" s="238">
        <v>4</v>
      </c>
      <c r="AJ480" s="238">
        <v>4</v>
      </c>
      <c r="AK480" s="238">
        <v>26</v>
      </c>
      <c r="AL480" s="238">
        <v>50</v>
      </c>
      <c r="AM480" s="238" t="s">
        <v>363</v>
      </c>
      <c r="AN480" s="238">
        <v>5</v>
      </c>
      <c r="AO480" s="238">
        <v>1</v>
      </c>
      <c r="AS480" s="238">
        <v>12</v>
      </c>
      <c r="AT480" s="238">
        <v>9</v>
      </c>
      <c r="AU480" s="238">
        <v>60</v>
      </c>
      <c r="AV480" s="238">
        <v>11</v>
      </c>
      <c r="AW480" s="238">
        <v>21</v>
      </c>
      <c r="AX480" s="238">
        <v>2</v>
      </c>
      <c r="AY480" s="238">
        <v>4</v>
      </c>
      <c r="AZ480" s="238">
        <v>4</v>
      </c>
      <c r="BA480" s="238">
        <v>26</v>
      </c>
      <c r="BB480" s="238">
        <v>37</v>
      </c>
      <c r="BC480" s="238" t="s">
        <v>363</v>
      </c>
      <c r="BD480" s="238">
        <v>5</v>
      </c>
      <c r="BE480" s="238">
        <v>70</v>
      </c>
      <c r="BF480" s="238">
        <v>4</v>
      </c>
      <c r="BI480" s="238">
        <v>12</v>
      </c>
      <c r="BJ480" s="238">
        <v>9</v>
      </c>
      <c r="BK480" s="238">
        <v>60</v>
      </c>
      <c r="BL480" s="238">
        <v>11</v>
      </c>
      <c r="BM480" s="238">
        <v>21</v>
      </c>
      <c r="CT480" s="238">
        <v>461366.53119973</v>
      </c>
      <c r="CU480" s="238">
        <v>4966455.7700448697</v>
      </c>
      <c r="CV480" s="238">
        <v>44.850468100000001</v>
      </c>
      <c r="CW480" s="238">
        <v>-93.488907260000005</v>
      </c>
      <c r="CX480" s="238" t="s">
        <v>359</v>
      </c>
      <c r="CY480" s="238" t="s">
        <v>2565</v>
      </c>
    </row>
    <row r="481" spans="1:103" x14ac:dyDescent="0.25">
      <c r="A481" s="238">
        <v>689134</v>
      </c>
      <c r="B481" s="238">
        <v>2</v>
      </c>
      <c r="C481" s="238">
        <v>212</v>
      </c>
      <c r="D481" s="238">
        <v>155.40199999999999</v>
      </c>
      <c r="E481" s="238">
        <v>27</v>
      </c>
      <c r="F481" s="238" t="s">
        <v>2420</v>
      </c>
      <c r="H481" s="238" t="s">
        <v>354</v>
      </c>
      <c r="I481" s="238">
        <v>25</v>
      </c>
      <c r="K481" s="238">
        <v>19502761</v>
      </c>
      <c r="M481" s="238">
        <v>2</v>
      </c>
      <c r="N481" s="238">
        <v>17</v>
      </c>
      <c r="O481" s="238">
        <v>2019</v>
      </c>
      <c r="P481" s="238" t="s">
        <v>366</v>
      </c>
      <c r="Q481" s="238">
        <v>13</v>
      </c>
      <c r="R481" s="238" t="s">
        <v>356</v>
      </c>
      <c r="S481" s="238">
        <v>5</v>
      </c>
      <c r="T481" s="238">
        <v>0</v>
      </c>
      <c r="U481" s="238">
        <v>1</v>
      </c>
      <c r="W481" s="238">
        <v>83</v>
      </c>
      <c r="X481" s="238">
        <v>2</v>
      </c>
      <c r="Y481" s="238">
        <v>1</v>
      </c>
      <c r="Z481" s="238">
        <v>2</v>
      </c>
      <c r="AB481" s="238">
        <v>2</v>
      </c>
      <c r="AC481" s="238">
        <v>98</v>
      </c>
      <c r="AD481" s="238" t="s">
        <v>2566</v>
      </c>
      <c r="AF481" s="238" t="s">
        <v>405</v>
      </c>
      <c r="AG481" s="238">
        <v>3</v>
      </c>
      <c r="AH481" s="238">
        <v>2</v>
      </c>
      <c r="AI481" s="238">
        <v>2</v>
      </c>
      <c r="AJ481" s="238">
        <v>4</v>
      </c>
      <c r="AK481" s="238">
        <v>21</v>
      </c>
      <c r="AL481" s="238">
        <v>29</v>
      </c>
      <c r="AM481" s="238" t="s">
        <v>354</v>
      </c>
      <c r="AN481" s="238">
        <v>5</v>
      </c>
      <c r="AO481" s="238">
        <v>72</v>
      </c>
      <c r="AS481" s="238">
        <v>13</v>
      </c>
      <c r="AT481" s="238">
        <v>9</v>
      </c>
      <c r="AU481" s="238">
        <v>60</v>
      </c>
      <c r="AV481" s="238">
        <v>11</v>
      </c>
      <c r="AW481" s="238">
        <v>21</v>
      </c>
      <c r="CT481" s="238">
        <v>461413.09795953002</v>
      </c>
      <c r="CU481" s="238">
        <v>4966460.0033866698</v>
      </c>
      <c r="CV481" s="238">
        <v>44.850508730000001</v>
      </c>
      <c r="CW481" s="238">
        <v>-93.488318300000003</v>
      </c>
      <c r="CX481" s="238" t="s">
        <v>359</v>
      </c>
      <c r="CY481" s="238" t="s">
        <v>2567</v>
      </c>
    </row>
    <row r="482" spans="1:103" x14ac:dyDescent="0.25">
      <c r="A482" s="238">
        <v>10916300</v>
      </c>
      <c r="B482" s="238">
        <v>2</v>
      </c>
      <c r="C482" s="238">
        <v>212</v>
      </c>
      <c r="D482" s="238">
        <v>155.422</v>
      </c>
      <c r="E482" s="238">
        <v>27</v>
      </c>
      <c r="F482" s="238" t="s">
        <v>2420</v>
      </c>
      <c r="H482" s="238" t="s">
        <v>354</v>
      </c>
      <c r="I482" s="238">
        <v>25</v>
      </c>
      <c r="K482" s="238">
        <v>13051457</v>
      </c>
      <c r="L482" s="238">
        <v>133560109</v>
      </c>
      <c r="M482" s="238">
        <v>12</v>
      </c>
      <c r="N482" s="238">
        <v>16</v>
      </c>
      <c r="O482" s="238">
        <v>2013</v>
      </c>
      <c r="P482" s="238" t="s">
        <v>361</v>
      </c>
      <c r="Q482" s="238">
        <v>9</v>
      </c>
      <c r="R482" s="238" t="s">
        <v>356</v>
      </c>
      <c r="S482" s="238">
        <v>5</v>
      </c>
      <c r="T482" s="238">
        <v>0</v>
      </c>
      <c r="U482" s="238">
        <v>1</v>
      </c>
      <c r="V482" s="238">
        <v>4</v>
      </c>
      <c r="W482" s="238">
        <v>45</v>
      </c>
      <c r="X482" s="238">
        <v>2</v>
      </c>
      <c r="Y482" s="238">
        <v>1</v>
      </c>
      <c r="Z482" s="238">
        <v>5</v>
      </c>
      <c r="AA482" s="238">
        <v>4</v>
      </c>
      <c r="AB482" s="238">
        <v>5</v>
      </c>
      <c r="AC482" s="238">
        <v>98</v>
      </c>
      <c r="AD482" s="238">
        <v>212</v>
      </c>
      <c r="AE482" s="238" t="s">
        <v>2568</v>
      </c>
      <c r="AF482" s="238" t="s">
        <v>358</v>
      </c>
      <c r="AG482" s="238">
        <v>3</v>
      </c>
      <c r="AH482" s="238">
        <v>2</v>
      </c>
      <c r="AI482" s="238">
        <v>2</v>
      </c>
      <c r="AJ482" s="238">
        <v>4</v>
      </c>
      <c r="AK482" s="238">
        <v>28</v>
      </c>
      <c r="AL482" s="238">
        <v>22</v>
      </c>
      <c r="AM482" s="238" t="s">
        <v>363</v>
      </c>
      <c r="AN482" s="238">
        <v>5</v>
      </c>
      <c r="AS482" s="238">
        <v>3</v>
      </c>
      <c r="AT482" s="238">
        <v>98</v>
      </c>
      <c r="AU482" s="238">
        <v>65</v>
      </c>
      <c r="AV482" s="238">
        <v>11</v>
      </c>
      <c r="AW482" s="238">
        <v>21</v>
      </c>
      <c r="CT482" s="238">
        <v>461441</v>
      </c>
      <c r="CU482" s="238">
        <v>4966433</v>
      </c>
      <c r="CV482" s="238">
        <v>44.850268999999997</v>
      </c>
      <c r="CW482" s="238">
        <v>-93.487969199999995</v>
      </c>
      <c r="CX482" s="238" t="s">
        <v>359</v>
      </c>
      <c r="CY482" s="238" t="s">
        <v>2569</v>
      </c>
    </row>
    <row r="483" spans="1:103" x14ac:dyDescent="0.25">
      <c r="A483" s="238">
        <v>782021</v>
      </c>
      <c r="B483" s="238">
        <v>2</v>
      </c>
      <c r="C483" s="238">
        <v>212</v>
      </c>
      <c r="D483" s="238">
        <v>155.423</v>
      </c>
      <c r="E483" s="238">
        <v>27</v>
      </c>
      <c r="F483" s="238" t="s">
        <v>2420</v>
      </c>
      <c r="H483" s="238" t="s">
        <v>354</v>
      </c>
      <c r="I483" s="238">
        <v>25</v>
      </c>
      <c r="K483" s="238">
        <v>20500428</v>
      </c>
      <c r="L483" s="238">
        <v>200110215</v>
      </c>
      <c r="M483" s="238">
        <v>1</v>
      </c>
      <c r="N483" s="238">
        <v>11</v>
      </c>
      <c r="O483" s="238">
        <v>2020</v>
      </c>
      <c r="P483" s="238" t="s">
        <v>364</v>
      </c>
      <c r="Q483" s="238">
        <v>10</v>
      </c>
      <c r="R483" s="238" t="s">
        <v>369</v>
      </c>
      <c r="S483" s="238">
        <v>4</v>
      </c>
      <c r="T483" s="238">
        <v>0</v>
      </c>
      <c r="U483" s="238">
        <v>2</v>
      </c>
      <c r="V483" s="238">
        <v>5</v>
      </c>
      <c r="W483" s="238">
        <v>10</v>
      </c>
      <c r="X483" s="238">
        <v>2</v>
      </c>
      <c r="Y483" s="238">
        <v>1</v>
      </c>
      <c r="Z483" s="238">
        <v>1</v>
      </c>
      <c r="AB483" s="238">
        <v>5</v>
      </c>
      <c r="AC483" s="238">
        <v>98</v>
      </c>
      <c r="AD483" s="238" t="s">
        <v>2570</v>
      </c>
      <c r="AF483" s="238" t="s">
        <v>358</v>
      </c>
      <c r="AG483" s="238">
        <v>10</v>
      </c>
      <c r="AH483" s="238">
        <v>2</v>
      </c>
      <c r="AI483" s="238">
        <v>49</v>
      </c>
      <c r="AJ483" s="238">
        <v>3</v>
      </c>
      <c r="AK483" s="238">
        <v>21</v>
      </c>
      <c r="AL483" s="238">
        <v>32</v>
      </c>
      <c r="AM483" s="238" t="s">
        <v>354</v>
      </c>
      <c r="AN483" s="238">
        <v>5</v>
      </c>
      <c r="AO483" s="238">
        <v>1</v>
      </c>
      <c r="AS483" s="238">
        <v>15</v>
      </c>
      <c r="AT483" s="238">
        <v>9</v>
      </c>
      <c r="AU483" s="238">
        <v>60</v>
      </c>
      <c r="AV483" s="238">
        <v>12</v>
      </c>
      <c r="AW483" s="238">
        <v>21</v>
      </c>
      <c r="AX483" s="238">
        <v>2</v>
      </c>
      <c r="AY483" s="238">
        <v>4</v>
      </c>
      <c r="AZ483" s="238">
        <v>3</v>
      </c>
      <c r="BA483" s="238">
        <v>21</v>
      </c>
      <c r="BB483" s="238">
        <v>17</v>
      </c>
      <c r="BC483" s="238" t="s">
        <v>363</v>
      </c>
      <c r="BD483" s="238">
        <v>5</v>
      </c>
      <c r="BE483" s="238">
        <v>70</v>
      </c>
      <c r="BI483" s="238">
        <v>15</v>
      </c>
      <c r="BJ483" s="238">
        <v>9</v>
      </c>
      <c r="BK483" s="238">
        <v>60</v>
      </c>
      <c r="BL483" s="238">
        <v>12</v>
      </c>
      <c r="BM483" s="238">
        <v>21</v>
      </c>
      <c r="CT483" s="238">
        <v>461442.73135213001</v>
      </c>
      <c r="CU483" s="238">
        <v>4966430.3699940704</v>
      </c>
      <c r="CV483" s="238">
        <v>44.850243579999997</v>
      </c>
      <c r="CW483" s="238">
        <v>-93.487941050000003</v>
      </c>
      <c r="CX483" s="238" t="s">
        <v>359</v>
      </c>
      <c r="CY483" s="238" t="s">
        <v>2571</v>
      </c>
    </row>
    <row r="484" spans="1:103" x14ac:dyDescent="0.25">
      <c r="A484" s="238">
        <v>688475</v>
      </c>
      <c r="B484" s="238">
        <v>2</v>
      </c>
      <c r="C484" s="238">
        <v>212</v>
      </c>
      <c r="D484" s="238">
        <v>155.429</v>
      </c>
      <c r="E484" s="238">
        <v>27</v>
      </c>
      <c r="F484" s="238" t="s">
        <v>2420</v>
      </c>
      <c r="H484" s="238" t="s">
        <v>354</v>
      </c>
      <c r="I484" s="238">
        <v>25</v>
      </c>
      <c r="K484" s="238">
        <v>19005819</v>
      </c>
      <c r="M484" s="238">
        <v>2</v>
      </c>
      <c r="N484" s="238">
        <v>14</v>
      </c>
      <c r="O484" s="238">
        <v>2019</v>
      </c>
      <c r="P484" s="238" t="s">
        <v>384</v>
      </c>
      <c r="Q484" s="238">
        <v>23</v>
      </c>
      <c r="S484" s="238">
        <v>5</v>
      </c>
      <c r="T484" s="238">
        <v>0</v>
      </c>
      <c r="U484" s="238">
        <v>1</v>
      </c>
      <c r="W484" s="238">
        <v>55</v>
      </c>
      <c r="X484" s="238">
        <v>2</v>
      </c>
      <c r="Y484" s="238">
        <v>4</v>
      </c>
      <c r="Z484" s="238">
        <v>2</v>
      </c>
      <c r="AB484" s="238">
        <v>5</v>
      </c>
      <c r="AC484" s="238">
        <v>98</v>
      </c>
      <c r="AD484" s="238" t="s">
        <v>357</v>
      </c>
      <c r="AF484" s="238" t="s">
        <v>358</v>
      </c>
      <c r="AG484" s="238">
        <v>3</v>
      </c>
      <c r="AH484" s="238">
        <v>1</v>
      </c>
      <c r="AI484" s="238">
        <v>2</v>
      </c>
      <c r="AJ484" s="238">
        <v>3</v>
      </c>
      <c r="AK484" s="238">
        <v>99</v>
      </c>
      <c r="AS484" s="238">
        <v>15</v>
      </c>
      <c r="AT484" s="238">
        <v>9</v>
      </c>
      <c r="AU484" s="238">
        <v>65</v>
      </c>
      <c r="AV484" s="238">
        <v>12</v>
      </c>
      <c r="AW484" s="238">
        <v>21</v>
      </c>
      <c r="CT484" s="238">
        <v>461450.84196477802</v>
      </c>
      <c r="CU484" s="238">
        <v>4966434.0004088301</v>
      </c>
      <c r="CV484" s="238">
        <v>44.850276700000002</v>
      </c>
      <c r="CW484" s="238">
        <v>-93.487838690000004</v>
      </c>
      <c r="CX484" s="238" t="s">
        <v>359</v>
      </c>
      <c r="CY484" s="238" t="s">
        <v>2572</v>
      </c>
    </row>
    <row r="485" spans="1:103" x14ac:dyDescent="0.25">
      <c r="A485" s="238">
        <v>782109</v>
      </c>
      <c r="B485" s="238">
        <v>2</v>
      </c>
      <c r="C485" s="238">
        <v>212</v>
      </c>
      <c r="D485" s="238">
        <v>155.43199999999999</v>
      </c>
      <c r="E485" s="238">
        <v>27</v>
      </c>
      <c r="F485" s="238" t="s">
        <v>2420</v>
      </c>
      <c r="H485" s="238" t="s">
        <v>354</v>
      </c>
      <c r="I485" s="238">
        <v>25</v>
      </c>
      <c r="K485" s="238">
        <v>20500429</v>
      </c>
      <c r="L485" s="238">
        <v>200130479</v>
      </c>
      <c r="M485" s="238">
        <v>1</v>
      </c>
      <c r="N485" s="238">
        <v>13</v>
      </c>
      <c r="O485" s="238">
        <v>2020</v>
      </c>
      <c r="P485" s="238" t="s">
        <v>361</v>
      </c>
      <c r="Q485" s="238">
        <v>9</v>
      </c>
      <c r="R485" s="238" t="s">
        <v>369</v>
      </c>
      <c r="S485" s="238">
        <v>4</v>
      </c>
      <c r="T485" s="238">
        <v>0</v>
      </c>
      <c r="U485" s="238">
        <v>1</v>
      </c>
      <c r="W485" s="238">
        <v>83</v>
      </c>
      <c r="X485" s="238">
        <v>2</v>
      </c>
      <c r="Y485" s="238">
        <v>1</v>
      </c>
      <c r="Z485" s="238">
        <v>1</v>
      </c>
      <c r="AB485" s="238">
        <v>5</v>
      </c>
      <c r="AC485" s="238">
        <v>98</v>
      </c>
      <c r="AD485" s="238" t="s">
        <v>2570</v>
      </c>
      <c r="AF485" s="238" t="s">
        <v>358</v>
      </c>
      <c r="AG485" s="238">
        <v>3</v>
      </c>
      <c r="AH485" s="238">
        <v>2</v>
      </c>
      <c r="AI485" s="238">
        <v>4</v>
      </c>
      <c r="AJ485" s="238">
        <v>3</v>
      </c>
      <c r="AK485" s="238">
        <v>21</v>
      </c>
      <c r="AL485" s="238">
        <v>33</v>
      </c>
      <c r="AM485" s="238" t="s">
        <v>363</v>
      </c>
      <c r="AN485" s="238">
        <v>5</v>
      </c>
      <c r="AO485" s="238">
        <v>70</v>
      </c>
      <c r="AS485" s="238">
        <v>15</v>
      </c>
      <c r="AT485" s="238">
        <v>9</v>
      </c>
      <c r="AU485" s="238">
        <v>60</v>
      </c>
      <c r="AV485" s="238">
        <v>12</v>
      </c>
      <c r="AW485" s="238">
        <v>21</v>
      </c>
      <c r="CT485" s="238">
        <v>461455.43137752998</v>
      </c>
      <c r="CU485" s="238">
        <v>4966438.8366776695</v>
      </c>
      <c r="CV485" s="238">
        <v>44.850320480000001</v>
      </c>
      <c r="CW485" s="238">
        <v>-93.487780979999997</v>
      </c>
      <c r="CX485" s="238" t="s">
        <v>359</v>
      </c>
      <c r="CY485" s="238" t="s">
        <v>2573</v>
      </c>
    </row>
    <row r="486" spans="1:103" x14ac:dyDescent="0.25">
      <c r="A486" s="238">
        <v>537892</v>
      </c>
      <c r="B486" s="238">
        <v>2</v>
      </c>
      <c r="C486" s="238">
        <v>212</v>
      </c>
      <c r="D486" s="238">
        <v>155.434</v>
      </c>
      <c r="E486" s="238">
        <v>27</v>
      </c>
      <c r="F486" s="238" t="s">
        <v>2420</v>
      </c>
      <c r="H486" s="238" t="s">
        <v>354</v>
      </c>
      <c r="I486" s="238">
        <v>25</v>
      </c>
      <c r="K486" s="238">
        <v>18500881</v>
      </c>
      <c r="M486" s="238">
        <v>1</v>
      </c>
      <c r="N486" s="238">
        <v>14</v>
      </c>
      <c r="O486" s="238">
        <v>2018</v>
      </c>
      <c r="P486" s="238" t="s">
        <v>366</v>
      </c>
      <c r="Q486" s="238">
        <v>18</v>
      </c>
      <c r="R486" s="238" t="s">
        <v>369</v>
      </c>
      <c r="S486" s="238">
        <v>5</v>
      </c>
      <c r="T486" s="238">
        <v>0</v>
      </c>
      <c r="U486" s="238">
        <v>2</v>
      </c>
      <c r="V486" s="238">
        <v>12</v>
      </c>
      <c r="W486" s="238">
        <v>10</v>
      </c>
      <c r="X486" s="238">
        <v>2</v>
      </c>
      <c r="Y486" s="238">
        <v>4</v>
      </c>
      <c r="Z486" s="238">
        <v>2</v>
      </c>
      <c r="AA486" s="238">
        <v>4</v>
      </c>
      <c r="AB486" s="238">
        <v>3</v>
      </c>
      <c r="AC486" s="238">
        <v>98</v>
      </c>
      <c r="AD486" s="238" t="s">
        <v>2528</v>
      </c>
      <c r="AF486" s="238" t="s">
        <v>358</v>
      </c>
      <c r="AG486" s="238">
        <v>7</v>
      </c>
      <c r="AH486" s="238">
        <v>2</v>
      </c>
      <c r="AI486" s="238">
        <v>2</v>
      </c>
      <c r="AJ486" s="238">
        <v>3</v>
      </c>
      <c r="AK486" s="238">
        <v>21</v>
      </c>
      <c r="AL486" s="238">
        <v>26</v>
      </c>
      <c r="AM486" s="238" t="s">
        <v>354</v>
      </c>
      <c r="AN486" s="238">
        <v>5</v>
      </c>
      <c r="AO486" s="238">
        <v>68</v>
      </c>
      <c r="AS486" s="238">
        <v>15</v>
      </c>
      <c r="AT486" s="238">
        <v>9</v>
      </c>
      <c r="AU486" s="238">
        <v>65</v>
      </c>
      <c r="AV486" s="238">
        <v>11</v>
      </c>
      <c r="AW486" s="238">
        <v>21</v>
      </c>
      <c r="AX486" s="238">
        <v>2</v>
      </c>
      <c r="AY486" s="238">
        <v>2</v>
      </c>
      <c r="AZ486" s="238">
        <v>3</v>
      </c>
      <c r="BA486" s="238">
        <v>21</v>
      </c>
      <c r="BB486" s="238">
        <v>18</v>
      </c>
      <c r="BC486" s="238" t="s">
        <v>354</v>
      </c>
      <c r="BD486" s="238">
        <v>5</v>
      </c>
      <c r="BE486" s="238">
        <v>1</v>
      </c>
      <c r="BI486" s="238">
        <v>15</v>
      </c>
      <c r="BJ486" s="238">
        <v>9</v>
      </c>
      <c r="BK486" s="238">
        <v>65</v>
      </c>
      <c r="BL486" s="238">
        <v>11</v>
      </c>
      <c r="BM486" s="238">
        <v>21</v>
      </c>
      <c r="CT486" s="238">
        <v>461455.43137752998</v>
      </c>
      <c r="CU486" s="238">
        <v>4966443.0700194696</v>
      </c>
      <c r="CV486" s="238">
        <v>44.850358589999999</v>
      </c>
      <c r="CW486" s="238">
        <v>-93.487781299999995</v>
      </c>
      <c r="CX486" s="238" t="s">
        <v>359</v>
      </c>
      <c r="CY486" s="238" t="s">
        <v>2574</v>
      </c>
    </row>
    <row r="487" spans="1:103" x14ac:dyDescent="0.25">
      <c r="A487" s="238">
        <v>529360</v>
      </c>
      <c r="B487" s="238">
        <v>2</v>
      </c>
      <c r="C487" s="238">
        <v>212</v>
      </c>
      <c r="D487" s="238">
        <v>155.453</v>
      </c>
      <c r="E487" s="238">
        <v>27</v>
      </c>
      <c r="F487" s="238" t="s">
        <v>2420</v>
      </c>
      <c r="H487" s="238" t="s">
        <v>354</v>
      </c>
      <c r="I487" s="238">
        <v>25</v>
      </c>
      <c r="K487" s="238">
        <v>17515000</v>
      </c>
      <c r="M487" s="238">
        <v>12</v>
      </c>
      <c r="N487" s="238">
        <v>28</v>
      </c>
      <c r="O487" s="238">
        <v>2017</v>
      </c>
      <c r="P487" s="238" t="s">
        <v>384</v>
      </c>
      <c r="Q487" s="238">
        <v>15</v>
      </c>
      <c r="R487" s="238" t="s">
        <v>369</v>
      </c>
      <c r="S487" s="238">
        <v>5</v>
      </c>
      <c r="T487" s="238">
        <v>0</v>
      </c>
      <c r="U487" s="238">
        <v>1</v>
      </c>
      <c r="W487" s="238">
        <v>55</v>
      </c>
      <c r="X487" s="238">
        <v>2</v>
      </c>
      <c r="Y487" s="238">
        <v>1</v>
      </c>
      <c r="Z487" s="238">
        <v>4</v>
      </c>
      <c r="AB487" s="238">
        <v>5</v>
      </c>
      <c r="AC487" s="238">
        <v>98</v>
      </c>
      <c r="AD487" s="238" t="s">
        <v>357</v>
      </c>
      <c r="AF487" s="238" t="s">
        <v>358</v>
      </c>
      <c r="AG487" s="238">
        <v>3</v>
      </c>
      <c r="AH487" s="238">
        <v>2</v>
      </c>
      <c r="AI487" s="238">
        <v>4</v>
      </c>
      <c r="AJ487" s="238">
        <v>3</v>
      </c>
      <c r="AK487" s="238">
        <v>21</v>
      </c>
      <c r="AL487" s="238">
        <v>49</v>
      </c>
      <c r="AM487" s="238" t="s">
        <v>363</v>
      </c>
      <c r="AN487" s="238">
        <v>5</v>
      </c>
      <c r="AO487" s="238">
        <v>90</v>
      </c>
      <c r="AS487" s="238">
        <v>15</v>
      </c>
      <c r="AT487" s="238">
        <v>9</v>
      </c>
      <c r="AU487" s="238">
        <v>65</v>
      </c>
      <c r="AV487" s="238">
        <v>12</v>
      </c>
      <c r="AW487" s="238">
        <v>21</v>
      </c>
      <c r="CT487" s="238">
        <v>461480.83142832998</v>
      </c>
      <c r="CU487" s="238">
        <v>4966460.0033866698</v>
      </c>
      <c r="CV487" s="238">
        <v>44.850512389999999</v>
      </c>
      <c r="CW487" s="238">
        <v>-93.487461159999995</v>
      </c>
      <c r="CX487" s="238" t="s">
        <v>359</v>
      </c>
      <c r="CY487" s="238" t="s">
        <v>2575</v>
      </c>
    </row>
    <row r="488" spans="1:103" x14ac:dyDescent="0.25">
      <c r="A488" s="238">
        <v>529362</v>
      </c>
      <c r="B488" s="238">
        <v>2</v>
      </c>
      <c r="C488" s="238">
        <v>212</v>
      </c>
      <c r="D488" s="238">
        <v>155.47800000000001</v>
      </c>
      <c r="E488" s="238">
        <v>27</v>
      </c>
      <c r="F488" s="238" t="s">
        <v>2420</v>
      </c>
      <c r="H488" s="238" t="s">
        <v>354</v>
      </c>
      <c r="I488" s="238">
        <v>25</v>
      </c>
      <c r="K488" s="238">
        <v>17515010</v>
      </c>
      <c r="M488" s="238">
        <v>12</v>
      </c>
      <c r="N488" s="238">
        <v>28</v>
      </c>
      <c r="O488" s="238">
        <v>2017</v>
      </c>
      <c r="P488" s="238" t="s">
        <v>384</v>
      </c>
      <c r="Q488" s="238">
        <v>16</v>
      </c>
      <c r="R488" s="238" t="s">
        <v>369</v>
      </c>
      <c r="S488" s="238">
        <v>4</v>
      </c>
      <c r="T488" s="238">
        <v>0</v>
      </c>
      <c r="U488" s="238">
        <v>2</v>
      </c>
      <c r="V488" s="238">
        <v>90</v>
      </c>
      <c r="W488" s="238">
        <v>10</v>
      </c>
      <c r="X488" s="238">
        <v>2</v>
      </c>
      <c r="Y488" s="238">
        <v>1</v>
      </c>
      <c r="Z488" s="238">
        <v>4</v>
      </c>
      <c r="AB488" s="238">
        <v>5</v>
      </c>
      <c r="AC488" s="238">
        <v>98</v>
      </c>
      <c r="AD488" s="238" t="s">
        <v>357</v>
      </c>
      <c r="AF488" s="238" t="s">
        <v>405</v>
      </c>
      <c r="AG488" s="238">
        <v>90</v>
      </c>
      <c r="AH488" s="238">
        <v>2</v>
      </c>
      <c r="AI488" s="238">
        <v>2</v>
      </c>
      <c r="AJ488" s="238">
        <v>3</v>
      </c>
      <c r="AK488" s="238">
        <v>21</v>
      </c>
      <c r="AL488" s="238">
        <v>17</v>
      </c>
      <c r="AM488" s="238" t="s">
        <v>354</v>
      </c>
      <c r="AN488" s="238">
        <v>5</v>
      </c>
      <c r="AO488" s="238">
        <v>90</v>
      </c>
      <c r="AS488" s="238">
        <v>15</v>
      </c>
      <c r="AT488" s="238">
        <v>9</v>
      </c>
      <c r="AU488" s="238">
        <v>65</v>
      </c>
      <c r="AV488" s="238">
        <v>12</v>
      </c>
      <c r="AW488" s="238">
        <v>21</v>
      </c>
      <c r="AX488" s="238">
        <v>2</v>
      </c>
      <c r="AY488" s="238">
        <v>2</v>
      </c>
      <c r="AZ488" s="238">
        <v>3</v>
      </c>
      <c r="BA488" s="238">
        <v>21</v>
      </c>
      <c r="BB488" s="238">
        <v>43</v>
      </c>
      <c r="BC488" s="238" t="s">
        <v>363</v>
      </c>
      <c r="BD488" s="238">
        <v>5</v>
      </c>
      <c r="BE488" s="238">
        <v>90</v>
      </c>
      <c r="BI488" s="238">
        <v>15</v>
      </c>
      <c r="BJ488" s="238">
        <v>9</v>
      </c>
      <c r="BK488" s="238">
        <v>65</v>
      </c>
      <c r="BL488" s="238">
        <v>12</v>
      </c>
      <c r="BM488" s="238">
        <v>21</v>
      </c>
      <c r="CT488" s="238">
        <v>461497.76479553099</v>
      </c>
      <c r="CU488" s="238">
        <v>4966476.93675387</v>
      </c>
      <c r="CV488" s="238">
        <v>44.850665739999997</v>
      </c>
      <c r="CW488" s="238">
        <v>-93.487248159999993</v>
      </c>
      <c r="CX488" s="238" t="s">
        <v>359</v>
      </c>
      <c r="CY488" s="238" t="s">
        <v>2576</v>
      </c>
    </row>
    <row r="489" spans="1:103" x14ac:dyDescent="0.25">
      <c r="A489" s="238">
        <v>536119</v>
      </c>
      <c r="B489" s="238">
        <v>2</v>
      </c>
      <c r="C489" s="238">
        <v>212</v>
      </c>
      <c r="D489" s="238">
        <v>155.47900000000001</v>
      </c>
      <c r="E489" s="238">
        <v>27</v>
      </c>
      <c r="F489" s="238" t="s">
        <v>2420</v>
      </c>
      <c r="H489" s="238" t="s">
        <v>354</v>
      </c>
      <c r="I489" s="238">
        <v>25</v>
      </c>
      <c r="K489" s="238">
        <v>18002100</v>
      </c>
      <c r="M489" s="238">
        <v>1</v>
      </c>
      <c r="N489" s="238">
        <v>14</v>
      </c>
      <c r="O489" s="238">
        <v>2018</v>
      </c>
      <c r="P489" s="238" t="s">
        <v>366</v>
      </c>
      <c r="Q489" s="238">
        <v>19</v>
      </c>
      <c r="R489" s="238" t="s">
        <v>369</v>
      </c>
      <c r="S489" s="238">
        <v>5</v>
      </c>
      <c r="T489" s="238">
        <v>0</v>
      </c>
      <c r="U489" s="238">
        <v>2</v>
      </c>
      <c r="V489" s="238">
        <v>10</v>
      </c>
      <c r="W489" s="238">
        <v>10</v>
      </c>
      <c r="X489" s="238">
        <v>2</v>
      </c>
      <c r="Y489" s="238">
        <v>4</v>
      </c>
      <c r="Z489" s="238">
        <v>4</v>
      </c>
      <c r="AA489" s="238">
        <v>7</v>
      </c>
      <c r="AB489" s="238">
        <v>3</v>
      </c>
      <c r="AC489" s="238">
        <v>98</v>
      </c>
      <c r="AD489" s="238" t="s">
        <v>357</v>
      </c>
      <c r="AF489" s="238" t="s">
        <v>358</v>
      </c>
      <c r="AG489" s="238">
        <v>5</v>
      </c>
      <c r="AH489" s="238">
        <v>2</v>
      </c>
      <c r="AI489" s="238">
        <v>2</v>
      </c>
      <c r="AJ489" s="238">
        <v>3</v>
      </c>
      <c r="AK489" s="238">
        <v>21</v>
      </c>
      <c r="AL489" s="238">
        <v>20</v>
      </c>
      <c r="AM489" s="238" t="s">
        <v>354</v>
      </c>
      <c r="AN489" s="238">
        <v>5</v>
      </c>
      <c r="AO489" s="238">
        <v>99</v>
      </c>
      <c r="AS489" s="238">
        <v>15</v>
      </c>
      <c r="AT489" s="238">
        <v>98</v>
      </c>
      <c r="AU489" s="238">
        <v>65</v>
      </c>
      <c r="AV489" s="238">
        <v>12</v>
      </c>
      <c r="AW489" s="238">
        <v>21</v>
      </c>
      <c r="AX489" s="238">
        <v>2</v>
      </c>
      <c r="AY489" s="238">
        <v>3</v>
      </c>
      <c r="AZ489" s="238">
        <v>3</v>
      </c>
      <c r="BA489" s="238">
        <v>21</v>
      </c>
      <c r="BB489" s="238">
        <v>46</v>
      </c>
      <c r="BC489" s="238" t="s">
        <v>354</v>
      </c>
      <c r="BD489" s="238">
        <v>5</v>
      </c>
      <c r="BE489" s="238">
        <v>1</v>
      </c>
      <c r="BI489" s="238">
        <v>15</v>
      </c>
      <c r="BJ489" s="238">
        <v>98</v>
      </c>
      <c r="BK489" s="238">
        <v>65</v>
      </c>
      <c r="BL489" s="238">
        <v>12</v>
      </c>
      <c r="BM489" s="238">
        <v>21</v>
      </c>
      <c r="CT489" s="238">
        <v>461525.28873769002</v>
      </c>
      <c r="CU489" s="238">
        <v>4966463.5612963699</v>
      </c>
      <c r="CV489" s="238">
        <v>44.850546819999998</v>
      </c>
      <c r="CW489" s="238">
        <v>-93.486898839999995</v>
      </c>
      <c r="CX489" s="238" t="s">
        <v>359</v>
      </c>
      <c r="CY489" s="238" t="s">
        <v>2577</v>
      </c>
    </row>
    <row r="490" spans="1:103" x14ac:dyDescent="0.25">
      <c r="A490" s="238">
        <v>529361</v>
      </c>
      <c r="B490" s="238">
        <v>2</v>
      </c>
      <c r="C490" s="238">
        <v>212</v>
      </c>
      <c r="D490" s="238">
        <v>155.501</v>
      </c>
      <c r="E490" s="238">
        <v>27</v>
      </c>
      <c r="F490" s="238" t="s">
        <v>2420</v>
      </c>
      <c r="H490" s="238" t="s">
        <v>354</v>
      </c>
      <c r="I490" s="238">
        <v>25</v>
      </c>
      <c r="K490" s="238">
        <v>17515003</v>
      </c>
      <c r="M490" s="238">
        <v>12</v>
      </c>
      <c r="N490" s="238">
        <v>28</v>
      </c>
      <c r="O490" s="238">
        <v>2017</v>
      </c>
      <c r="P490" s="238" t="s">
        <v>384</v>
      </c>
      <c r="Q490" s="238">
        <v>15</v>
      </c>
      <c r="R490" s="238" t="s">
        <v>369</v>
      </c>
      <c r="S490" s="238">
        <v>5</v>
      </c>
      <c r="T490" s="238">
        <v>0</v>
      </c>
      <c r="U490" s="238">
        <v>1</v>
      </c>
      <c r="W490" s="238">
        <v>55</v>
      </c>
      <c r="X490" s="238">
        <v>2</v>
      </c>
      <c r="Y490" s="238">
        <v>1</v>
      </c>
      <c r="Z490" s="238">
        <v>4</v>
      </c>
      <c r="AB490" s="238">
        <v>5</v>
      </c>
      <c r="AC490" s="238">
        <v>98</v>
      </c>
      <c r="AD490" s="238" t="s">
        <v>357</v>
      </c>
      <c r="AF490" s="238" t="s">
        <v>405</v>
      </c>
      <c r="AG490" s="238">
        <v>3</v>
      </c>
      <c r="AH490" s="238">
        <v>2</v>
      </c>
      <c r="AI490" s="238">
        <v>4</v>
      </c>
      <c r="AJ490" s="238">
        <v>3</v>
      </c>
      <c r="AK490" s="238">
        <v>21</v>
      </c>
      <c r="AL490" s="238">
        <v>23</v>
      </c>
      <c r="AM490" s="238" t="s">
        <v>354</v>
      </c>
      <c r="AN490" s="238">
        <v>5</v>
      </c>
      <c r="AO490" s="238">
        <v>90</v>
      </c>
      <c r="AS490" s="238">
        <v>15</v>
      </c>
      <c r="AT490" s="238">
        <v>9</v>
      </c>
      <c r="AU490" s="238">
        <v>65</v>
      </c>
      <c r="AV490" s="238">
        <v>12</v>
      </c>
      <c r="AW490" s="238">
        <v>21</v>
      </c>
      <c r="CT490" s="238">
        <v>461531.63152992999</v>
      </c>
      <c r="CU490" s="238">
        <v>4966493.8701210702</v>
      </c>
      <c r="CV490" s="238">
        <v>44.850819999999999</v>
      </c>
      <c r="CW490" s="238">
        <v>-93.486820870000003</v>
      </c>
      <c r="CX490" s="238" t="s">
        <v>359</v>
      </c>
      <c r="CY490" s="238" t="s">
        <v>2578</v>
      </c>
    </row>
    <row r="491" spans="1:103" x14ac:dyDescent="0.25">
      <c r="A491" s="238">
        <v>866823</v>
      </c>
      <c r="B491" s="238">
        <v>2</v>
      </c>
      <c r="C491" s="238">
        <v>212</v>
      </c>
      <c r="D491" s="238">
        <v>155.50899999999999</v>
      </c>
      <c r="E491" s="238">
        <v>27</v>
      </c>
      <c r="F491" s="238" t="s">
        <v>2420</v>
      </c>
      <c r="H491" s="238" t="s">
        <v>354</v>
      </c>
      <c r="I491" s="238">
        <v>25</v>
      </c>
      <c r="K491" s="238">
        <v>20510243</v>
      </c>
      <c r="L491" s="238">
        <v>203310089</v>
      </c>
      <c r="M491" s="238">
        <v>11</v>
      </c>
      <c r="N491" s="238">
        <v>26</v>
      </c>
      <c r="O491" s="238">
        <v>2020</v>
      </c>
      <c r="P491" s="238" t="s">
        <v>384</v>
      </c>
      <c r="Q491" s="238">
        <v>16</v>
      </c>
      <c r="R491" s="238" t="s">
        <v>369</v>
      </c>
      <c r="S491" s="238">
        <v>5</v>
      </c>
      <c r="T491" s="238">
        <v>0</v>
      </c>
      <c r="U491" s="238">
        <v>2</v>
      </c>
      <c r="V491" s="238">
        <v>12</v>
      </c>
      <c r="W491" s="238">
        <v>10</v>
      </c>
      <c r="X491" s="238">
        <v>2</v>
      </c>
      <c r="Y491" s="238">
        <v>4</v>
      </c>
      <c r="Z491" s="238">
        <v>1</v>
      </c>
      <c r="AB491" s="238">
        <v>1</v>
      </c>
      <c r="AC491" s="238">
        <v>98</v>
      </c>
      <c r="AD491" s="238" t="s">
        <v>357</v>
      </c>
      <c r="AF491" s="238" t="s">
        <v>405</v>
      </c>
      <c r="AG491" s="238">
        <v>7</v>
      </c>
      <c r="AH491" s="238">
        <v>2</v>
      </c>
      <c r="AI491" s="238">
        <v>4</v>
      </c>
      <c r="AJ491" s="238">
        <v>3</v>
      </c>
      <c r="AK491" s="238">
        <v>21</v>
      </c>
      <c r="AL491" s="238">
        <v>21</v>
      </c>
      <c r="AM491" s="238" t="s">
        <v>354</v>
      </c>
      <c r="AN491" s="238">
        <v>5</v>
      </c>
      <c r="AO491" s="238">
        <v>70</v>
      </c>
      <c r="AS491" s="238">
        <v>15</v>
      </c>
      <c r="AT491" s="238">
        <v>98</v>
      </c>
      <c r="AU491" s="238">
        <v>65</v>
      </c>
      <c r="AV491" s="238">
        <v>11</v>
      </c>
      <c r="AW491" s="238">
        <v>21</v>
      </c>
      <c r="AX491" s="238">
        <v>2</v>
      </c>
      <c r="AY491" s="238">
        <v>4</v>
      </c>
      <c r="AZ491" s="238">
        <v>3</v>
      </c>
      <c r="BA491" s="238">
        <v>21</v>
      </c>
      <c r="BB491" s="238">
        <v>23</v>
      </c>
      <c r="BC491" s="238" t="s">
        <v>354</v>
      </c>
      <c r="BD491" s="238">
        <v>5</v>
      </c>
      <c r="BE491" s="238">
        <v>1</v>
      </c>
      <c r="BI491" s="238">
        <v>15</v>
      </c>
      <c r="BJ491" s="238">
        <v>98</v>
      </c>
      <c r="BK491" s="238">
        <v>65</v>
      </c>
      <c r="BL491" s="238">
        <v>11</v>
      </c>
      <c r="BM491" s="238">
        <v>21</v>
      </c>
      <c r="CT491" s="238">
        <v>461573.964947931</v>
      </c>
      <c r="CU491" s="238">
        <v>4966519.2701718695</v>
      </c>
      <c r="CV491" s="238">
        <v>44.85105093</v>
      </c>
      <c r="CW491" s="238">
        <v>-93.486287079999997</v>
      </c>
      <c r="CX491" s="238" t="s">
        <v>359</v>
      </c>
      <c r="CY491" s="238" t="s">
        <v>2579</v>
      </c>
    </row>
    <row r="492" spans="1:103" x14ac:dyDescent="0.25">
      <c r="A492" s="238">
        <v>784315</v>
      </c>
      <c r="B492" s="238">
        <v>2</v>
      </c>
      <c r="C492" s="238">
        <v>212</v>
      </c>
      <c r="D492" s="238">
        <v>155.52600000000001</v>
      </c>
      <c r="E492" s="238">
        <v>27</v>
      </c>
      <c r="F492" s="238" t="s">
        <v>2420</v>
      </c>
      <c r="H492" s="238" t="s">
        <v>354</v>
      </c>
      <c r="I492" s="238">
        <v>25</v>
      </c>
      <c r="K492" s="238">
        <v>20500985</v>
      </c>
      <c r="L492" s="238">
        <v>200210468</v>
      </c>
      <c r="M492" s="238">
        <v>1</v>
      </c>
      <c r="N492" s="238">
        <v>21</v>
      </c>
      <c r="O492" s="238">
        <v>2020</v>
      </c>
      <c r="P492" s="238" t="s">
        <v>368</v>
      </c>
      <c r="Q492" s="238">
        <v>19</v>
      </c>
      <c r="R492" s="238" t="s">
        <v>369</v>
      </c>
      <c r="S492" s="238">
        <v>5</v>
      </c>
      <c r="T492" s="238">
        <v>0</v>
      </c>
      <c r="U492" s="238">
        <v>2</v>
      </c>
      <c r="V492" s="238">
        <v>12</v>
      </c>
      <c r="W492" s="238">
        <v>10</v>
      </c>
      <c r="X492" s="238">
        <v>2</v>
      </c>
      <c r="Y492" s="238">
        <v>2</v>
      </c>
      <c r="Z492" s="238">
        <v>1</v>
      </c>
      <c r="AB492" s="238">
        <v>1</v>
      </c>
      <c r="AC492" s="238">
        <v>98</v>
      </c>
      <c r="AD492" s="238" t="s">
        <v>2580</v>
      </c>
      <c r="AF492" s="238" t="s">
        <v>358</v>
      </c>
      <c r="AG492" s="238">
        <v>7</v>
      </c>
      <c r="AH492" s="238">
        <v>2</v>
      </c>
      <c r="AI492" s="238">
        <v>2</v>
      </c>
      <c r="AJ492" s="238">
        <v>3</v>
      </c>
      <c r="AK492" s="238">
        <v>26</v>
      </c>
      <c r="AL492" s="238">
        <v>24</v>
      </c>
      <c r="AM492" s="238" t="s">
        <v>354</v>
      </c>
      <c r="AN492" s="238">
        <v>5</v>
      </c>
      <c r="AO492" s="238">
        <v>1</v>
      </c>
      <c r="AS492" s="238">
        <v>15</v>
      </c>
      <c r="AT492" s="238">
        <v>9</v>
      </c>
      <c r="AU492" s="238">
        <v>65</v>
      </c>
      <c r="AV492" s="238">
        <v>11</v>
      </c>
      <c r="AW492" s="238">
        <v>21</v>
      </c>
      <c r="AX492" s="238">
        <v>2</v>
      </c>
      <c r="AY492" s="238">
        <v>2</v>
      </c>
      <c r="AZ492" s="238">
        <v>3</v>
      </c>
      <c r="BA492" s="238">
        <v>21</v>
      </c>
      <c r="BB492" s="238">
        <v>31</v>
      </c>
      <c r="BC492" s="238" t="s">
        <v>363</v>
      </c>
      <c r="BD492" s="238">
        <v>5</v>
      </c>
      <c r="BE492" s="238">
        <v>4</v>
      </c>
      <c r="BI492" s="238">
        <v>15</v>
      </c>
      <c r="BJ492" s="238">
        <v>9</v>
      </c>
      <c r="BK492" s="238">
        <v>65</v>
      </c>
      <c r="BL492" s="238">
        <v>11</v>
      </c>
      <c r="BM492" s="238">
        <v>21</v>
      </c>
      <c r="CT492" s="238">
        <v>461595.13165693101</v>
      </c>
      <c r="CU492" s="238">
        <v>4966493.8701210702</v>
      </c>
      <c r="CV492" s="238">
        <v>44.850823419999998</v>
      </c>
      <c r="CW492" s="238">
        <v>-93.4860173</v>
      </c>
      <c r="CX492" s="238" t="s">
        <v>359</v>
      </c>
      <c r="CY492" s="238" t="s">
        <v>2581</v>
      </c>
    </row>
    <row r="493" spans="1:103" x14ac:dyDescent="0.25">
      <c r="A493" s="238">
        <v>654947</v>
      </c>
      <c r="B493" s="238">
        <v>2</v>
      </c>
      <c r="C493" s="238">
        <v>212</v>
      </c>
      <c r="D493" s="238">
        <v>155.54</v>
      </c>
      <c r="E493" s="238">
        <v>27</v>
      </c>
      <c r="F493" s="238" t="s">
        <v>2420</v>
      </c>
      <c r="H493" s="238" t="s">
        <v>354</v>
      </c>
      <c r="I493" s="238">
        <v>25</v>
      </c>
      <c r="K493" s="238">
        <v>18512591</v>
      </c>
      <c r="M493" s="238">
        <v>10</v>
      </c>
      <c r="N493" s="238">
        <v>25</v>
      </c>
      <c r="O493" s="238">
        <v>2018</v>
      </c>
      <c r="P493" s="238" t="s">
        <v>384</v>
      </c>
      <c r="Q493" s="238">
        <v>7</v>
      </c>
      <c r="R493" s="238" t="s">
        <v>369</v>
      </c>
      <c r="S493" s="238">
        <v>5</v>
      </c>
      <c r="T493" s="238">
        <v>0</v>
      </c>
      <c r="U493" s="238">
        <v>2</v>
      </c>
      <c r="V493" s="238">
        <v>12</v>
      </c>
      <c r="W493" s="238">
        <v>10</v>
      </c>
      <c r="X493" s="238">
        <v>2</v>
      </c>
      <c r="Y493" s="238">
        <v>1</v>
      </c>
      <c r="Z493" s="238">
        <v>1</v>
      </c>
      <c r="AB493" s="238">
        <v>1</v>
      </c>
      <c r="AC493" s="238">
        <v>98</v>
      </c>
      <c r="AD493" s="238" t="s">
        <v>357</v>
      </c>
      <c r="AF493" s="238" t="s">
        <v>358</v>
      </c>
      <c r="AG493" s="238">
        <v>7</v>
      </c>
      <c r="AH493" s="238">
        <v>2</v>
      </c>
      <c r="AI493" s="238">
        <v>3</v>
      </c>
      <c r="AJ493" s="238">
        <v>3</v>
      </c>
      <c r="AK493" s="238">
        <v>34</v>
      </c>
      <c r="AL493" s="238">
        <v>53</v>
      </c>
      <c r="AM493" s="238" t="s">
        <v>354</v>
      </c>
      <c r="AN493" s="238">
        <v>5</v>
      </c>
      <c r="AO493" s="238">
        <v>1</v>
      </c>
      <c r="AS493" s="238">
        <v>15</v>
      </c>
      <c r="AT493" s="238">
        <v>9</v>
      </c>
      <c r="AU493" s="238">
        <v>65</v>
      </c>
      <c r="AV493" s="238">
        <v>11</v>
      </c>
      <c r="AW493" s="238">
        <v>21</v>
      </c>
      <c r="AX493" s="238">
        <v>2</v>
      </c>
      <c r="AY493" s="238">
        <v>2</v>
      </c>
      <c r="AZ493" s="238">
        <v>3</v>
      </c>
      <c r="BA493" s="238">
        <v>21</v>
      </c>
      <c r="BB493" s="238">
        <v>18</v>
      </c>
      <c r="BC493" s="238" t="s">
        <v>354</v>
      </c>
      <c r="BD493" s="238">
        <v>5</v>
      </c>
      <c r="BE493" s="238">
        <v>74</v>
      </c>
      <c r="BI493" s="238">
        <v>15</v>
      </c>
      <c r="BJ493" s="238">
        <v>9</v>
      </c>
      <c r="BK493" s="238">
        <v>65</v>
      </c>
      <c r="BL493" s="238">
        <v>11</v>
      </c>
      <c r="BM493" s="238">
        <v>21</v>
      </c>
      <c r="CT493" s="238">
        <v>461607.83168233099</v>
      </c>
      <c r="CU493" s="238">
        <v>4966519.2701718695</v>
      </c>
      <c r="CV493" s="238">
        <v>44.851052750000001</v>
      </c>
      <c r="CW493" s="238">
        <v>-93.48585851</v>
      </c>
      <c r="CX493" s="238" t="s">
        <v>359</v>
      </c>
      <c r="CY493" s="238" t="s">
        <v>2582</v>
      </c>
    </row>
    <row r="494" spans="1:103" x14ac:dyDescent="0.25">
      <c r="A494" s="238">
        <v>10845205</v>
      </c>
      <c r="B494" s="238">
        <v>2</v>
      </c>
      <c r="C494" s="238">
        <v>212</v>
      </c>
      <c r="D494" s="238">
        <v>155.54400000000001</v>
      </c>
      <c r="E494" s="238">
        <v>27</v>
      </c>
      <c r="F494" s="238" t="s">
        <v>2420</v>
      </c>
      <c r="H494" s="238" t="s">
        <v>354</v>
      </c>
      <c r="I494" s="238">
        <v>25</v>
      </c>
      <c r="K494" s="238">
        <v>12060139</v>
      </c>
      <c r="L494" s="238">
        <v>123630094</v>
      </c>
      <c r="M494" s="238">
        <v>12</v>
      </c>
      <c r="N494" s="238">
        <v>28</v>
      </c>
      <c r="O494" s="238">
        <v>2012</v>
      </c>
      <c r="P494" s="238" t="s">
        <v>362</v>
      </c>
      <c r="Q494" s="238">
        <v>7</v>
      </c>
      <c r="S494" s="238">
        <v>4</v>
      </c>
      <c r="T494" s="238">
        <v>0</v>
      </c>
      <c r="U494" s="238">
        <v>2</v>
      </c>
      <c r="V494" s="238">
        <v>10</v>
      </c>
      <c r="W494" s="238">
        <v>10</v>
      </c>
      <c r="X494" s="238">
        <v>2</v>
      </c>
      <c r="Y494" s="238">
        <v>1</v>
      </c>
      <c r="Z494" s="238">
        <v>4</v>
      </c>
      <c r="AB494" s="238">
        <v>3</v>
      </c>
      <c r="AC494" s="238">
        <v>98</v>
      </c>
      <c r="AD494" s="238" t="s">
        <v>389</v>
      </c>
      <c r="AE494" s="238" t="s">
        <v>2583</v>
      </c>
      <c r="AF494" s="238" t="s">
        <v>358</v>
      </c>
      <c r="AG494" s="238">
        <v>5</v>
      </c>
      <c r="AH494" s="238">
        <v>2</v>
      </c>
      <c r="AI494" s="238">
        <v>2</v>
      </c>
      <c r="AJ494" s="238">
        <v>3</v>
      </c>
      <c r="AK494" s="238">
        <v>21</v>
      </c>
      <c r="AL494" s="238">
        <v>36</v>
      </c>
      <c r="AM494" s="238" t="s">
        <v>363</v>
      </c>
      <c r="AN494" s="238">
        <v>5</v>
      </c>
      <c r="AO494" s="238">
        <v>1</v>
      </c>
      <c r="AS494" s="238">
        <v>3</v>
      </c>
      <c r="AT494" s="238">
        <v>98</v>
      </c>
      <c r="AU494" s="238">
        <v>65</v>
      </c>
      <c r="AV494" s="238">
        <v>11</v>
      </c>
      <c r="AW494" s="238">
        <v>21</v>
      </c>
      <c r="AX494" s="238">
        <v>2</v>
      </c>
      <c r="AY494" s="238">
        <v>2</v>
      </c>
      <c r="AZ494" s="238">
        <v>3</v>
      </c>
      <c r="BA494" s="238">
        <v>21</v>
      </c>
      <c r="BB494" s="238">
        <v>30</v>
      </c>
      <c r="BC494" s="238" t="s">
        <v>363</v>
      </c>
      <c r="BD494" s="238">
        <v>5</v>
      </c>
      <c r="BE494" s="238">
        <v>72</v>
      </c>
      <c r="BI494" s="238">
        <v>3</v>
      </c>
      <c r="BJ494" s="238">
        <v>98</v>
      </c>
      <c r="BK494" s="238">
        <v>65</v>
      </c>
      <c r="BL494" s="238">
        <v>11</v>
      </c>
      <c r="BM494" s="238">
        <v>21</v>
      </c>
      <c r="CT494" s="238">
        <v>461620</v>
      </c>
      <c r="CU494" s="238">
        <v>4966512</v>
      </c>
      <c r="CV494" s="238">
        <v>44.8509922</v>
      </c>
      <c r="CW494" s="238">
        <v>-93.485708599999995</v>
      </c>
      <c r="CX494" s="238" t="s">
        <v>359</v>
      </c>
      <c r="CY494" s="238" t="s">
        <v>2584</v>
      </c>
    </row>
    <row r="495" spans="1:103" x14ac:dyDescent="0.25">
      <c r="A495" s="238">
        <v>696714</v>
      </c>
      <c r="B495" s="238">
        <v>2</v>
      </c>
      <c r="C495" s="238">
        <v>212</v>
      </c>
      <c r="D495" s="238">
        <v>155.54599999999999</v>
      </c>
      <c r="E495" s="238">
        <v>27</v>
      </c>
      <c r="F495" s="238" t="s">
        <v>2420</v>
      </c>
      <c r="H495" s="238" t="s">
        <v>354</v>
      </c>
      <c r="I495" s="238">
        <v>25</v>
      </c>
      <c r="K495" s="238">
        <v>19503885</v>
      </c>
      <c r="M495" s="238">
        <v>3</v>
      </c>
      <c r="N495" s="238">
        <v>10</v>
      </c>
      <c r="O495" s="238">
        <v>2019</v>
      </c>
      <c r="P495" s="238" t="s">
        <v>366</v>
      </c>
      <c r="Q495" s="238">
        <v>14</v>
      </c>
      <c r="R495" s="238" t="s">
        <v>356</v>
      </c>
      <c r="S495" s="238">
        <v>4</v>
      </c>
      <c r="T495" s="238">
        <v>0</v>
      </c>
      <c r="U495" s="238">
        <v>2</v>
      </c>
      <c r="V495" s="238">
        <v>12</v>
      </c>
      <c r="W495" s="238">
        <v>10</v>
      </c>
      <c r="X495" s="238">
        <v>2</v>
      </c>
      <c r="Y495" s="238">
        <v>1</v>
      </c>
      <c r="Z495" s="238">
        <v>1</v>
      </c>
      <c r="AB495" s="238">
        <v>1</v>
      </c>
      <c r="AC495" s="238">
        <v>98</v>
      </c>
      <c r="AD495" s="238" t="s">
        <v>357</v>
      </c>
      <c r="AF495" s="238" t="s">
        <v>405</v>
      </c>
      <c r="AG495" s="238">
        <v>7</v>
      </c>
      <c r="AH495" s="238">
        <v>2</v>
      </c>
      <c r="AI495" s="238">
        <v>2</v>
      </c>
      <c r="AJ495" s="238">
        <v>4</v>
      </c>
      <c r="AK495" s="238">
        <v>21</v>
      </c>
      <c r="AL495" s="238">
        <v>17</v>
      </c>
      <c r="AM495" s="238" t="s">
        <v>363</v>
      </c>
      <c r="AN495" s="238">
        <v>5</v>
      </c>
      <c r="AO495" s="238">
        <v>1</v>
      </c>
      <c r="AS495" s="238">
        <v>15</v>
      </c>
      <c r="AT495" s="238">
        <v>9</v>
      </c>
      <c r="AU495" s="238">
        <v>65</v>
      </c>
      <c r="AV495" s="238">
        <v>11</v>
      </c>
      <c r="AW495" s="238">
        <v>21</v>
      </c>
      <c r="AX495" s="238">
        <v>2</v>
      </c>
      <c r="AY495" s="238">
        <v>49</v>
      </c>
      <c r="AZ495" s="238">
        <v>4</v>
      </c>
      <c r="BA495" s="238">
        <v>21</v>
      </c>
      <c r="BB495" s="238">
        <v>25</v>
      </c>
      <c r="BC495" s="238" t="s">
        <v>354</v>
      </c>
      <c r="BD495" s="238">
        <v>5</v>
      </c>
      <c r="BE495" s="238">
        <v>90</v>
      </c>
      <c r="BI495" s="238">
        <v>15</v>
      </c>
      <c r="BJ495" s="238">
        <v>9</v>
      </c>
      <c r="BK495" s="238">
        <v>65</v>
      </c>
      <c r="BL495" s="238">
        <v>11</v>
      </c>
      <c r="BM495" s="238">
        <v>21</v>
      </c>
      <c r="CT495" s="238">
        <v>461624.76504953101</v>
      </c>
      <c r="CU495" s="238">
        <v>4966553.1369062699</v>
      </c>
      <c r="CV495" s="238">
        <v>44.851358529999999</v>
      </c>
      <c r="CW495" s="238">
        <v>-93.485646790000004</v>
      </c>
      <c r="CX495" s="238" t="s">
        <v>359</v>
      </c>
      <c r="CY495" s="238" t="s">
        <v>2585</v>
      </c>
    </row>
    <row r="496" spans="1:103" x14ac:dyDescent="0.25">
      <c r="A496" s="238">
        <v>10724451</v>
      </c>
      <c r="B496" s="238">
        <v>2</v>
      </c>
      <c r="C496" s="238">
        <v>212</v>
      </c>
      <c r="D496" s="238">
        <v>155.547</v>
      </c>
      <c r="E496" s="238">
        <v>27</v>
      </c>
      <c r="F496" s="238" t="s">
        <v>2420</v>
      </c>
      <c r="H496" s="238" t="s">
        <v>354</v>
      </c>
      <c r="I496" s="238">
        <v>25</v>
      </c>
      <c r="K496" s="238">
        <v>11031592</v>
      </c>
      <c r="L496" s="238">
        <v>111960141</v>
      </c>
      <c r="M496" s="238">
        <v>7</v>
      </c>
      <c r="N496" s="238">
        <v>15</v>
      </c>
      <c r="O496" s="238">
        <v>2011</v>
      </c>
      <c r="P496" s="238" t="s">
        <v>362</v>
      </c>
      <c r="Q496" s="238">
        <v>18</v>
      </c>
      <c r="S496" s="238">
        <v>5</v>
      </c>
      <c r="T496" s="238">
        <v>0</v>
      </c>
      <c r="U496" s="238">
        <v>2</v>
      </c>
      <c r="V496" s="238">
        <v>10</v>
      </c>
      <c r="W496" s="238">
        <v>10</v>
      </c>
      <c r="X496" s="238">
        <v>3</v>
      </c>
      <c r="Y496" s="238">
        <v>1</v>
      </c>
      <c r="Z496" s="238">
        <v>2</v>
      </c>
      <c r="AA496" s="238">
        <v>3</v>
      </c>
      <c r="AB496" s="238">
        <v>2</v>
      </c>
      <c r="AC496" s="238">
        <v>98</v>
      </c>
      <c r="AD496" s="238" t="s">
        <v>2399</v>
      </c>
      <c r="AE496" s="238" t="s">
        <v>2586</v>
      </c>
      <c r="AF496" s="238" t="s">
        <v>358</v>
      </c>
      <c r="AG496" s="238">
        <v>5</v>
      </c>
      <c r="AH496" s="238">
        <v>2</v>
      </c>
      <c r="AI496" s="238">
        <v>2</v>
      </c>
      <c r="AJ496" s="238">
        <v>1</v>
      </c>
      <c r="AK496" s="238">
        <v>21</v>
      </c>
      <c r="AL496" s="238">
        <v>29</v>
      </c>
      <c r="AM496" s="238" t="s">
        <v>354</v>
      </c>
      <c r="AN496" s="238">
        <v>5</v>
      </c>
      <c r="AO496" s="238">
        <v>1</v>
      </c>
      <c r="AS496" s="238">
        <v>4</v>
      </c>
      <c r="AT496" s="238">
        <v>20</v>
      </c>
      <c r="AU496" s="238">
        <v>45</v>
      </c>
      <c r="AV496" s="238">
        <v>11</v>
      </c>
      <c r="AW496" s="238">
        <v>21</v>
      </c>
      <c r="AX496" s="238">
        <v>2</v>
      </c>
      <c r="AY496" s="238">
        <v>2</v>
      </c>
      <c r="AZ496" s="238">
        <v>1</v>
      </c>
      <c r="BA496" s="238">
        <v>28</v>
      </c>
      <c r="BB496" s="238">
        <v>37</v>
      </c>
      <c r="BC496" s="238" t="s">
        <v>354</v>
      </c>
      <c r="BD496" s="238">
        <v>5</v>
      </c>
      <c r="BE496" s="238">
        <v>7</v>
      </c>
      <c r="BF496" s="238">
        <v>21</v>
      </c>
      <c r="BI496" s="238">
        <v>4</v>
      </c>
      <c r="BJ496" s="238">
        <v>20</v>
      </c>
      <c r="BK496" s="238">
        <v>45</v>
      </c>
      <c r="BL496" s="238">
        <v>11</v>
      </c>
      <c r="BM496" s="238">
        <v>21</v>
      </c>
      <c r="CT496" s="238">
        <v>461624</v>
      </c>
      <c r="CU496" s="238">
        <v>4966515</v>
      </c>
      <c r="CV496" s="238">
        <v>44.8510147</v>
      </c>
      <c r="CW496" s="238">
        <v>-93.4856561</v>
      </c>
      <c r="CX496" s="238" t="s">
        <v>359</v>
      </c>
      <c r="CY496" s="238" t="s">
        <v>2587</v>
      </c>
    </row>
    <row r="497" spans="1:103" x14ac:dyDescent="0.25">
      <c r="A497" s="238">
        <v>820789</v>
      </c>
      <c r="B497" s="238">
        <v>2</v>
      </c>
      <c r="C497" s="238">
        <v>212</v>
      </c>
      <c r="D497" s="238">
        <v>155.548</v>
      </c>
      <c r="E497" s="238">
        <v>27</v>
      </c>
      <c r="F497" s="238" t="s">
        <v>2420</v>
      </c>
      <c r="H497" s="238" t="s">
        <v>354</v>
      </c>
      <c r="I497" s="238">
        <v>25</v>
      </c>
      <c r="K497" s="238">
        <v>20505835</v>
      </c>
      <c r="L497" s="238">
        <v>202020131</v>
      </c>
      <c r="M497" s="238">
        <v>7</v>
      </c>
      <c r="N497" s="238">
        <v>20</v>
      </c>
      <c r="O497" s="238">
        <v>2020</v>
      </c>
      <c r="P497" s="238" t="s">
        <v>361</v>
      </c>
      <c r="Q497" s="238">
        <v>8</v>
      </c>
      <c r="R497" s="238" t="s">
        <v>369</v>
      </c>
      <c r="S497" s="238">
        <v>5</v>
      </c>
      <c r="T497" s="238">
        <v>0</v>
      </c>
      <c r="U497" s="238">
        <v>1</v>
      </c>
      <c r="W497" s="238">
        <v>32</v>
      </c>
      <c r="X497" s="238">
        <v>2</v>
      </c>
      <c r="Y497" s="238">
        <v>1</v>
      </c>
      <c r="Z497" s="238">
        <v>1</v>
      </c>
      <c r="AB497" s="238">
        <v>1</v>
      </c>
      <c r="AC497" s="238">
        <v>98</v>
      </c>
      <c r="AD497" s="238" t="s">
        <v>357</v>
      </c>
      <c r="AF497" s="238" t="s">
        <v>358</v>
      </c>
      <c r="AG497" s="238">
        <v>3</v>
      </c>
      <c r="AH497" s="238">
        <v>2</v>
      </c>
      <c r="AI497" s="238">
        <v>4</v>
      </c>
      <c r="AJ497" s="238">
        <v>3</v>
      </c>
      <c r="AK497" s="238">
        <v>30</v>
      </c>
      <c r="AL497" s="238">
        <v>16</v>
      </c>
      <c r="AM497" s="238" t="s">
        <v>354</v>
      </c>
      <c r="AN497" s="238">
        <v>9</v>
      </c>
      <c r="AO497" s="238">
        <v>68</v>
      </c>
      <c r="AS497" s="238">
        <v>15</v>
      </c>
      <c r="AT497" s="238">
        <v>9</v>
      </c>
      <c r="AU497" s="238">
        <v>60</v>
      </c>
      <c r="AV497" s="238">
        <v>12</v>
      </c>
      <c r="AW497" s="238">
        <v>21</v>
      </c>
      <c r="CT497" s="238">
        <v>461622.64837863098</v>
      </c>
      <c r="CU497" s="238">
        <v>4966519.2701718695</v>
      </c>
      <c r="CV497" s="238">
        <v>44.851053550000003</v>
      </c>
      <c r="CW497" s="238">
        <v>-93.485671010000004</v>
      </c>
      <c r="CX497" s="238" t="s">
        <v>359</v>
      </c>
      <c r="CY497" s="238" t="s">
        <v>2588</v>
      </c>
    </row>
    <row r="498" spans="1:103" x14ac:dyDescent="0.25">
      <c r="A498" s="238">
        <v>776041</v>
      </c>
      <c r="B498" s="238">
        <v>2</v>
      </c>
      <c r="C498" s="238">
        <v>212</v>
      </c>
      <c r="D498" s="238">
        <v>155.55699999999999</v>
      </c>
      <c r="E498" s="238">
        <v>27</v>
      </c>
      <c r="F498" s="238" t="s">
        <v>2420</v>
      </c>
      <c r="H498" s="238" t="s">
        <v>354</v>
      </c>
      <c r="I498" s="238">
        <v>25</v>
      </c>
      <c r="K498" s="238">
        <v>19516056</v>
      </c>
      <c r="M498" s="238">
        <v>12</v>
      </c>
      <c r="N498" s="238">
        <v>31</v>
      </c>
      <c r="O498" s="238">
        <v>2019</v>
      </c>
      <c r="P498" s="238" t="s">
        <v>368</v>
      </c>
      <c r="Q498" s="238">
        <v>10</v>
      </c>
      <c r="R498" s="238" t="s">
        <v>369</v>
      </c>
      <c r="S498" s="238">
        <v>5</v>
      </c>
      <c r="T498" s="238">
        <v>0</v>
      </c>
      <c r="U498" s="238">
        <v>1</v>
      </c>
      <c r="W498" s="238">
        <v>55</v>
      </c>
      <c r="X498" s="238">
        <v>2</v>
      </c>
      <c r="Y498" s="238">
        <v>1</v>
      </c>
      <c r="Z498" s="238">
        <v>1</v>
      </c>
      <c r="AB498" s="238">
        <v>5</v>
      </c>
      <c r="AC498" s="238">
        <v>98</v>
      </c>
      <c r="AD498" s="238" t="s">
        <v>2533</v>
      </c>
      <c r="AF498" s="238" t="s">
        <v>358</v>
      </c>
      <c r="AG498" s="238">
        <v>3</v>
      </c>
      <c r="AH498" s="238">
        <v>2</v>
      </c>
      <c r="AI498" s="238">
        <v>4</v>
      </c>
      <c r="AJ498" s="238">
        <v>3</v>
      </c>
      <c r="AK498" s="238">
        <v>21</v>
      </c>
      <c r="AL498" s="238">
        <v>22</v>
      </c>
      <c r="AM498" s="238" t="s">
        <v>363</v>
      </c>
      <c r="AN498" s="238">
        <v>5</v>
      </c>
      <c r="AO498" s="238">
        <v>72</v>
      </c>
      <c r="AS498" s="238">
        <v>15</v>
      </c>
      <c r="AT498" s="238">
        <v>9</v>
      </c>
      <c r="AU498" s="238">
        <v>65</v>
      </c>
      <c r="AV498" s="238">
        <v>11</v>
      </c>
      <c r="AW498" s="238">
        <v>21</v>
      </c>
      <c r="CT498" s="238">
        <v>461633.23173313</v>
      </c>
      <c r="CU498" s="238">
        <v>4966527.7368554696</v>
      </c>
      <c r="CV498" s="238">
        <v>44.851130339999997</v>
      </c>
      <c r="CW498" s="238">
        <v>-93.485537719999996</v>
      </c>
      <c r="CX498" s="238" t="s">
        <v>359</v>
      </c>
      <c r="CY498" s="238" t="s">
        <v>2589</v>
      </c>
    </row>
    <row r="499" spans="1:103" x14ac:dyDescent="0.25">
      <c r="A499" s="238">
        <v>528830</v>
      </c>
      <c r="B499" s="238">
        <v>2</v>
      </c>
      <c r="C499" s="238">
        <v>212</v>
      </c>
      <c r="D499" s="238">
        <v>155.56399999999999</v>
      </c>
      <c r="E499" s="238">
        <v>27</v>
      </c>
      <c r="F499" s="238" t="s">
        <v>2420</v>
      </c>
      <c r="H499" s="238" t="s">
        <v>354</v>
      </c>
      <c r="I499" s="238">
        <v>25</v>
      </c>
      <c r="K499" s="238">
        <v>17045909</v>
      </c>
      <c r="M499" s="238">
        <v>12</v>
      </c>
      <c r="N499" s="238">
        <v>28</v>
      </c>
      <c r="O499" s="238">
        <v>2017</v>
      </c>
      <c r="P499" s="238" t="s">
        <v>384</v>
      </c>
      <c r="Q499" s="238">
        <v>8</v>
      </c>
      <c r="R499" s="238" t="s">
        <v>369</v>
      </c>
      <c r="S499" s="238">
        <v>5</v>
      </c>
      <c r="T499" s="238">
        <v>0</v>
      </c>
      <c r="U499" s="238">
        <v>1</v>
      </c>
      <c r="W499" s="238">
        <v>55</v>
      </c>
      <c r="X499" s="238">
        <v>2</v>
      </c>
      <c r="Y499" s="238">
        <v>1</v>
      </c>
      <c r="Z499" s="238">
        <v>4</v>
      </c>
      <c r="AB499" s="238">
        <v>3</v>
      </c>
      <c r="AC499" s="238">
        <v>98</v>
      </c>
      <c r="AD499" s="238" t="s">
        <v>357</v>
      </c>
      <c r="AF499" s="238" t="s">
        <v>358</v>
      </c>
      <c r="AG499" s="238">
        <v>3</v>
      </c>
      <c r="AH499" s="238">
        <v>2</v>
      </c>
      <c r="AI499" s="238">
        <v>2</v>
      </c>
      <c r="AJ499" s="238">
        <v>3</v>
      </c>
      <c r="AK499" s="238">
        <v>26</v>
      </c>
      <c r="AL499" s="238">
        <v>31</v>
      </c>
      <c r="AM499" s="238" t="s">
        <v>363</v>
      </c>
      <c r="AN499" s="238">
        <v>5</v>
      </c>
      <c r="AO499" s="238">
        <v>1</v>
      </c>
      <c r="AS499" s="238">
        <v>15</v>
      </c>
      <c r="AT499" s="238">
        <v>9</v>
      </c>
      <c r="AU499" s="238">
        <v>65</v>
      </c>
      <c r="AV499" s="238">
        <v>11</v>
      </c>
      <c r="AW499" s="238">
        <v>21</v>
      </c>
      <c r="CT499" s="238">
        <v>461643.85589247302</v>
      </c>
      <c r="CU499" s="238">
        <v>4966530.1762795001</v>
      </c>
      <c r="CV499" s="238">
        <v>44.85115287</v>
      </c>
      <c r="CW499" s="238">
        <v>-93.485403460000001</v>
      </c>
      <c r="CX499" s="238" t="s">
        <v>359</v>
      </c>
      <c r="CY499" s="238" t="s">
        <v>2590</v>
      </c>
    </row>
    <row r="500" spans="1:103" x14ac:dyDescent="0.25">
      <c r="A500" s="238">
        <v>10705966</v>
      </c>
      <c r="B500" s="238">
        <v>2</v>
      </c>
      <c r="C500" s="238">
        <v>212</v>
      </c>
      <c r="D500" s="238">
        <v>155.56700000000001</v>
      </c>
      <c r="E500" s="238">
        <v>27</v>
      </c>
      <c r="F500" s="238" t="s">
        <v>2420</v>
      </c>
      <c r="H500" s="238" t="s">
        <v>354</v>
      </c>
      <c r="I500" s="238">
        <v>25</v>
      </c>
      <c r="K500" s="238">
        <v>11000650</v>
      </c>
      <c r="L500" s="238">
        <v>110060220</v>
      </c>
      <c r="M500" s="238">
        <v>1</v>
      </c>
      <c r="N500" s="238">
        <v>5</v>
      </c>
      <c r="O500" s="238">
        <v>2011</v>
      </c>
      <c r="P500" s="238" t="s">
        <v>355</v>
      </c>
      <c r="Q500" s="238">
        <v>14</v>
      </c>
      <c r="S500" s="238">
        <v>4</v>
      </c>
      <c r="T500" s="238">
        <v>0</v>
      </c>
      <c r="U500" s="238">
        <v>1</v>
      </c>
      <c r="V500" s="238">
        <v>4</v>
      </c>
      <c r="W500" s="238">
        <v>93</v>
      </c>
      <c r="X500" s="238">
        <v>10</v>
      </c>
      <c r="Y500" s="238">
        <v>1</v>
      </c>
      <c r="Z500" s="238">
        <v>1</v>
      </c>
      <c r="AA500" s="238">
        <v>2</v>
      </c>
      <c r="AB500" s="238">
        <v>5</v>
      </c>
      <c r="AC500" s="238">
        <v>98</v>
      </c>
      <c r="AD500" s="238" t="s">
        <v>374</v>
      </c>
      <c r="AE500" s="238" t="s">
        <v>2591</v>
      </c>
      <c r="AF500" s="238" t="s">
        <v>358</v>
      </c>
      <c r="AG500" s="238">
        <v>3</v>
      </c>
      <c r="AH500" s="238">
        <v>2</v>
      </c>
      <c r="AI500" s="238">
        <v>4</v>
      </c>
      <c r="AJ500" s="238">
        <v>3</v>
      </c>
      <c r="AK500" s="238">
        <v>21</v>
      </c>
      <c r="AL500" s="238">
        <v>25</v>
      </c>
      <c r="AM500" s="238" t="s">
        <v>363</v>
      </c>
      <c r="AN500" s="238">
        <v>5</v>
      </c>
      <c r="AO500" s="238">
        <v>3</v>
      </c>
      <c r="AS500" s="238">
        <v>1</v>
      </c>
      <c r="AT500" s="238">
        <v>98</v>
      </c>
      <c r="AU500" s="238">
        <v>65</v>
      </c>
      <c r="AV500" s="238">
        <v>10</v>
      </c>
      <c r="AW500" s="238">
        <v>21</v>
      </c>
      <c r="CT500" s="238">
        <v>461650</v>
      </c>
      <c r="CU500" s="238">
        <v>4966532</v>
      </c>
      <c r="CV500" s="238">
        <v>44.851168600000001</v>
      </c>
      <c r="CW500" s="238">
        <v>-93.485332099999994</v>
      </c>
      <c r="CX500" s="238" t="s">
        <v>359</v>
      </c>
      <c r="CY500" s="238" t="s">
        <v>2592</v>
      </c>
    </row>
    <row r="501" spans="1:103" x14ac:dyDescent="0.25">
      <c r="A501" s="238">
        <v>10717936</v>
      </c>
      <c r="B501" s="238">
        <v>2</v>
      </c>
      <c r="C501" s="238">
        <v>212</v>
      </c>
      <c r="D501" s="238">
        <v>155.56700000000001</v>
      </c>
      <c r="E501" s="238">
        <v>27</v>
      </c>
      <c r="F501" s="238" t="s">
        <v>2420</v>
      </c>
      <c r="H501" s="238" t="s">
        <v>354</v>
      </c>
      <c r="I501" s="238">
        <v>25</v>
      </c>
      <c r="K501" s="238">
        <v>11011391</v>
      </c>
      <c r="L501" s="238">
        <v>110750070</v>
      </c>
      <c r="M501" s="238">
        <v>3</v>
      </c>
      <c r="N501" s="238">
        <v>16</v>
      </c>
      <c r="O501" s="238">
        <v>2011</v>
      </c>
      <c r="P501" s="238" t="s">
        <v>355</v>
      </c>
      <c r="Q501" s="238">
        <v>8</v>
      </c>
      <c r="R501" s="238" t="s">
        <v>369</v>
      </c>
      <c r="S501" s="238">
        <v>5</v>
      </c>
      <c r="T501" s="238">
        <v>0</v>
      </c>
      <c r="U501" s="238">
        <v>2</v>
      </c>
      <c r="V501" s="238">
        <v>1</v>
      </c>
      <c r="W501" s="238">
        <v>10</v>
      </c>
      <c r="X501" s="238">
        <v>3</v>
      </c>
      <c r="Y501" s="238">
        <v>2</v>
      </c>
      <c r="Z501" s="238">
        <v>1</v>
      </c>
      <c r="AB501" s="238">
        <v>5</v>
      </c>
      <c r="AC501" s="238">
        <v>98</v>
      </c>
      <c r="AD501" s="238" t="s">
        <v>389</v>
      </c>
      <c r="AE501" s="238" t="s">
        <v>2583</v>
      </c>
      <c r="AF501" s="238" t="s">
        <v>358</v>
      </c>
      <c r="AG501" s="238">
        <v>7</v>
      </c>
      <c r="AH501" s="238">
        <v>2</v>
      </c>
      <c r="AI501" s="238">
        <v>2</v>
      </c>
      <c r="AJ501" s="238">
        <v>3</v>
      </c>
      <c r="AK501" s="238">
        <v>21</v>
      </c>
      <c r="AL501" s="238">
        <v>37</v>
      </c>
      <c r="AM501" s="238" t="s">
        <v>363</v>
      </c>
      <c r="AN501" s="238">
        <v>5</v>
      </c>
      <c r="AS501" s="238">
        <v>3</v>
      </c>
      <c r="AT501" s="238">
        <v>98</v>
      </c>
      <c r="AU501" s="238">
        <v>65</v>
      </c>
      <c r="AV501" s="238">
        <v>11</v>
      </c>
      <c r="AW501" s="238">
        <v>20</v>
      </c>
      <c r="AX501" s="238">
        <v>2</v>
      </c>
      <c r="AY501" s="238">
        <v>2</v>
      </c>
      <c r="AZ501" s="238">
        <v>3</v>
      </c>
      <c r="BA501" s="238">
        <v>21</v>
      </c>
      <c r="BB501" s="238">
        <v>41</v>
      </c>
      <c r="BC501" s="238" t="s">
        <v>363</v>
      </c>
      <c r="BD501" s="238">
        <v>5</v>
      </c>
      <c r="BE501" s="238">
        <v>1</v>
      </c>
      <c r="BI501" s="238">
        <v>3</v>
      </c>
      <c r="BJ501" s="238">
        <v>98</v>
      </c>
      <c r="BK501" s="238">
        <v>65</v>
      </c>
      <c r="BL501" s="238">
        <v>11</v>
      </c>
      <c r="BM501" s="238">
        <v>20</v>
      </c>
      <c r="CT501" s="238">
        <v>461650</v>
      </c>
      <c r="CU501" s="238">
        <v>4966532</v>
      </c>
      <c r="CV501" s="238">
        <v>44.851168600000001</v>
      </c>
      <c r="CW501" s="238">
        <v>-93.485332099999994</v>
      </c>
      <c r="CX501" s="238" t="s">
        <v>359</v>
      </c>
      <c r="CY501" s="238" t="s">
        <v>2593</v>
      </c>
    </row>
    <row r="502" spans="1:103" x14ac:dyDescent="0.25">
      <c r="A502" s="238">
        <v>10717949</v>
      </c>
      <c r="B502" s="238">
        <v>2</v>
      </c>
      <c r="C502" s="238">
        <v>212</v>
      </c>
      <c r="D502" s="238">
        <v>155.56700000000001</v>
      </c>
      <c r="E502" s="238">
        <v>27</v>
      </c>
      <c r="F502" s="238" t="s">
        <v>2420</v>
      </c>
      <c r="H502" s="238" t="s">
        <v>354</v>
      </c>
      <c r="I502" s="238">
        <v>25</v>
      </c>
      <c r="K502" s="238">
        <v>11011399</v>
      </c>
      <c r="L502" s="238">
        <v>110750109</v>
      </c>
      <c r="M502" s="238">
        <v>3</v>
      </c>
      <c r="N502" s="238">
        <v>16</v>
      </c>
      <c r="O502" s="238">
        <v>2011</v>
      </c>
      <c r="P502" s="238" t="s">
        <v>355</v>
      </c>
      <c r="Q502" s="238">
        <v>9</v>
      </c>
      <c r="R502" s="238" t="s">
        <v>196</v>
      </c>
      <c r="S502" s="238">
        <v>5</v>
      </c>
      <c r="T502" s="238">
        <v>0</v>
      </c>
      <c r="U502" s="238">
        <v>2</v>
      </c>
      <c r="V502" s="238">
        <v>10</v>
      </c>
      <c r="W502" s="238">
        <v>10</v>
      </c>
      <c r="X502" s="238">
        <v>3</v>
      </c>
      <c r="Y502" s="238">
        <v>1</v>
      </c>
      <c r="Z502" s="238">
        <v>1</v>
      </c>
      <c r="AB502" s="238">
        <v>2</v>
      </c>
      <c r="AC502" s="238">
        <v>98</v>
      </c>
      <c r="AD502" s="238" t="s">
        <v>2481</v>
      </c>
      <c r="AE502" s="238" t="s">
        <v>2594</v>
      </c>
      <c r="AF502" s="238" t="s">
        <v>358</v>
      </c>
      <c r="AG502" s="238">
        <v>5</v>
      </c>
      <c r="AH502" s="238">
        <v>2</v>
      </c>
      <c r="AI502" s="238">
        <v>4</v>
      </c>
      <c r="AJ502" s="238">
        <v>2</v>
      </c>
      <c r="AK502" s="238">
        <v>24</v>
      </c>
      <c r="AL502" s="238">
        <v>31</v>
      </c>
      <c r="AM502" s="238" t="s">
        <v>354</v>
      </c>
      <c r="AN502" s="238">
        <v>5</v>
      </c>
      <c r="AO502" s="238">
        <v>1</v>
      </c>
      <c r="AS502" s="238">
        <v>3</v>
      </c>
      <c r="AT502" s="238">
        <v>20</v>
      </c>
      <c r="AU502" s="238">
        <v>35</v>
      </c>
      <c r="AV502" s="238">
        <v>11</v>
      </c>
      <c r="AW502" s="238">
        <v>21</v>
      </c>
      <c r="AX502" s="238">
        <v>2</v>
      </c>
      <c r="AY502" s="238">
        <v>2</v>
      </c>
      <c r="AZ502" s="238">
        <v>2</v>
      </c>
      <c r="BA502" s="238">
        <v>24</v>
      </c>
      <c r="BB502" s="238">
        <v>63</v>
      </c>
      <c r="BC502" s="238" t="s">
        <v>363</v>
      </c>
      <c r="BD502" s="238">
        <v>5</v>
      </c>
      <c r="BE502" s="238">
        <v>15</v>
      </c>
      <c r="BI502" s="238">
        <v>3</v>
      </c>
      <c r="BJ502" s="238">
        <v>20</v>
      </c>
      <c r="BK502" s="238">
        <v>35</v>
      </c>
      <c r="BL502" s="238">
        <v>11</v>
      </c>
      <c r="BM502" s="238">
        <v>21</v>
      </c>
      <c r="CT502" s="238">
        <v>461650</v>
      </c>
      <c r="CU502" s="238">
        <v>4966532</v>
      </c>
      <c r="CV502" s="238">
        <v>44.851168600000001</v>
      </c>
      <c r="CW502" s="238">
        <v>-93.485332099999994</v>
      </c>
      <c r="CX502" s="238" t="s">
        <v>359</v>
      </c>
      <c r="CY502" s="238" t="s">
        <v>2595</v>
      </c>
    </row>
    <row r="503" spans="1:103" x14ac:dyDescent="0.25">
      <c r="A503" s="238">
        <v>10720807</v>
      </c>
      <c r="B503" s="238">
        <v>2</v>
      </c>
      <c r="C503" s="238">
        <v>212</v>
      </c>
      <c r="D503" s="238">
        <v>155.56700000000001</v>
      </c>
      <c r="E503" s="238">
        <v>27</v>
      </c>
      <c r="F503" s="238" t="s">
        <v>2420</v>
      </c>
      <c r="H503" s="238" t="s">
        <v>354</v>
      </c>
      <c r="I503" s="238">
        <v>25</v>
      </c>
      <c r="K503" s="238">
        <v>11020281</v>
      </c>
      <c r="L503" s="238">
        <v>111290113</v>
      </c>
      <c r="M503" s="238">
        <v>5</v>
      </c>
      <c r="N503" s="238">
        <v>9</v>
      </c>
      <c r="O503" s="238">
        <v>2011</v>
      </c>
      <c r="P503" s="238" t="s">
        <v>361</v>
      </c>
      <c r="Q503" s="238">
        <v>15</v>
      </c>
      <c r="S503" s="238">
        <v>4</v>
      </c>
      <c r="T503" s="238">
        <v>0</v>
      </c>
      <c r="U503" s="238">
        <v>2</v>
      </c>
      <c r="V503" s="238">
        <v>5</v>
      </c>
      <c r="W503" s="238">
        <v>10</v>
      </c>
      <c r="X503" s="238">
        <v>3</v>
      </c>
      <c r="Y503" s="238">
        <v>1</v>
      </c>
      <c r="Z503" s="238">
        <v>1</v>
      </c>
      <c r="AB503" s="238">
        <v>1</v>
      </c>
      <c r="AC503" s="238">
        <v>98</v>
      </c>
      <c r="AD503" s="238" t="s">
        <v>2399</v>
      </c>
      <c r="AE503" s="238" t="s">
        <v>2586</v>
      </c>
      <c r="AF503" s="238" t="s">
        <v>358</v>
      </c>
      <c r="AG503" s="238">
        <v>10</v>
      </c>
      <c r="AH503" s="238">
        <v>2</v>
      </c>
      <c r="AI503" s="238">
        <v>2</v>
      </c>
      <c r="AJ503" s="238">
        <v>1</v>
      </c>
      <c r="AK503" s="238">
        <v>21</v>
      </c>
      <c r="AL503" s="238">
        <v>82</v>
      </c>
      <c r="AM503" s="238" t="s">
        <v>363</v>
      </c>
      <c r="AN503" s="238">
        <v>5</v>
      </c>
      <c r="AO503" s="238">
        <v>4</v>
      </c>
      <c r="AS503" s="238">
        <v>4</v>
      </c>
      <c r="AT503" s="238">
        <v>20</v>
      </c>
      <c r="AU503" s="238">
        <v>45</v>
      </c>
      <c r="AV503" s="238">
        <v>11</v>
      </c>
      <c r="AW503" s="238">
        <v>21</v>
      </c>
      <c r="AX503" s="238">
        <v>2</v>
      </c>
      <c r="AY503" s="238">
        <v>2</v>
      </c>
      <c r="AZ503" s="238">
        <v>4</v>
      </c>
      <c r="BA503" s="238">
        <v>21</v>
      </c>
      <c r="BB503" s="238">
        <v>32</v>
      </c>
      <c r="BC503" s="238" t="s">
        <v>363</v>
      </c>
      <c r="BD503" s="238">
        <v>5</v>
      </c>
      <c r="BE503" s="238">
        <v>1</v>
      </c>
      <c r="BI503" s="238">
        <v>4</v>
      </c>
      <c r="BJ503" s="238">
        <v>20</v>
      </c>
      <c r="BK503" s="238">
        <v>45</v>
      </c>
      <c r="BL503" s="238">
        <v>11</v>
      </c>
      <c r="BM503" s="238">
        <v>21</v>
      </c>
      <c r="CT503" s="238">
        <v>461650</v>
      </c>
      <c r="CU503" s="238">
        <v>4966532</v>
      </c>
      <c r="CV503" s="238">
        <v>44.851168600000001</v>
      </c>
      <c r="CW503" s="238">
        <v>-93.485332099999994</v>
      </c>
      <c r="CX503" s="238" t="s">
        <v>359</v>
      </c>
      <c r="CY503" s="238" t="s">
        <v>2596</v>
      </c>
    </row>
    <row r="504" spans="1:103" x14ac:dyDescent="0.25">
      <c r="A504" s="238">
        <v>10793747</v>
      </c>
      <c r="B504" s="238">
        <v>2</v>
      </c>
      <c r="C504" s="238">
        <v>212</v>
      </c>
      <c r="D504" s="238">
        <v>155.56700000000001</v>
      </c>
      <c r="E504" s="238">
        <v>27</v>
      </c>
      <c r="F504" s="238" t="s">
        <v>2420</v>
      </c>
      <c r="H504" s="238" t="s">
        <v>354</v>
      </c>
      <c r="I504" s="238">
        <v>25</v>
      </c>
      <c r="K504" s="238">
        <v>12013952</v>
      </c>
      <c r="L504" s="238">
        <v>120850095</v>
      </c>
      <c r="M504" s="238">
        <v>3</v>
      </c>
      <c r="N504" s="238">
        <v>22</v>
      </c>
      <c r="O504" s="238">
        <v>2012</v>
      </c>
      <c r="P504" s="238" t="s">
        <v>384</v>
      </c>
      <c r="Q504" s="238">
        <v>16</v>
      </c>
      <c r="S504" s="238">
        <v>5</v>
      </c>
      <c r="T504" s="238">
        <v>0</v>
      </c>
      <c r="U504" s="238">
        <v>2</v>
      </c>
      <c r="V504" s="238">
        <v>5</v>
      </c>
      <c r="W504" s="238">
        <v>10</v>
      </c>
      <c r="X504" s="238">
        <v>4</v>
      </c>
      <c r="Y504" s="238">
        <v>1</v>
      </c>
      <c r="Z504" s="238">
        <v>2</v>
      </c>
      <c r="AA504" s="238">
        <v>3</v>
      </c>
      <c r="AB504" s="238">
        <v>1</v>
      </c>
      <c r="AC504" s="238">
        <v>98</v>
      </c>
      <c r="AD504" s="238" t="s">
        <v>2555</v>
      </c>
      <c r="AE504" s="238" t="s">
        <v>2597</v>
      </c>
      <c r="AF504" s="238" t="s">
        <v>358</v>
      </c>
      <c r="AG504" s="238">
        <v>10</v>
      </c>
      <c r="AH504" s="238">
        <v>2</v>
      </c>
      <c r="AI504" s="238">
        <v>2</v>
      </c>
      <c r="AJ504" s="238">
        <v>1</v>
      </c>
      <c r="AK504" s="238">
        <v>21</v>
      </c>
      <c r="AL504" s="238">
        <v>23</v>
      </c>
      <c r="AM504" s="238" t="s">
        <v>354</v>
      </c>
      <c r="AN504" s="238">
        <v>5</v>
      </c>
      <c r="AO504" s="238">
        <v>4</v>
      </c>
      <c r="AS504" s="238">
        <v>3</v>
      </c>
      <c r="AT504" s="238">
        <v>20</v>
      </c>
      <c r="AU504" s="238">
        <v>45</v>
      </c>
      <c r="AV504" s="238">
        <v>11</v>
      </c>
      <c r="AW504" s="238">
        <v>21</v>
      </c>
      <c r="AX504" s="238">
        <v>2</v>
      </c>
      <c r="AY504" s="238">
        <v>4</v>
      </c>
      <c r="AZ504" s="238">
        <v>4</v>
      </c>
      <c r="BA504" s="238">
        <v>21</v>
      </c>
      <c r="BB504" s="238">
        <v>53</v>
      </c>
      <c r="BC504" s="238" t="s">
        <v>363</v>
      </c>
      <c r="BD504" s="238">
        <v>5</v>
      </c>
      <c r="BE504" s="238">
        <v>1</v>
      </c>
      <c r="BI504" s="238">
        <v>3</v>
      </c>
      <c r="BJ504" s="238">
        <v>20</v>
      </c>
      <c r="BK504" s="238">
        <v>45</v>
      </c>
      <c r="BL504" s="238">
        <v>11</v>
      </c>
      <c r="BM504" s="238">
        <v>21</v>
      </c>
      <c r="CT504" s="238">
        <v>461650</v>
      </c>
      <c r="CU504" s="238">
        <v>4966532</v>
      </c>
      <c r="CV504" s="238">
        <v>44.851168600000001</v>
      </c>
      <c r="CW504" s="238">
        <v>-93.485332099999994</v>
      </c>
      <c r="CX504" s="238" t="s">
        <v>359</v>
      </c>
      <c r="CY504" s="238" t="s">
        <v>2598</v>
      </c>
    </row>
    <row r="505" spans="1:103" x14ac:dyDescent="0.25">
      <c r="A505" s="238">
        <v>11025699</v>
      </c>
      <c r="B505" s="238">
        <v>2</v>
      </c>
      <c r="C505" s="238">
        <v>212</v>
      </c>
      <c r="D505" s="238">
        <v>155.56700000000001</v>
      </c>
      <c r="E505" s="238">
        <v>27</v>
      </c>
      <c r="F505" s="238" t="s">
        <v>2420</v>
      </c>
      <c r="H505" s="238" t="s">
        <v>354</v>
      </c>
      <c r="I505" s="238">
        <v>25</v>
      </c>
      <c r="K505" s="238">
        <v>201500001445</v>
      </c>
      <c r="L505" s="238">
        <v>150270037</v>
      </c>
      <c r="M505" s="238">
        <v>1</v>
      </c>
      <c r="N505" s="238">
        <v>12</v>
      </c>
      <c r="O505" s="238">
        <v>2015</v>
      </c>
      <c r="P505" s="238" t="s">
        <v>361</v>
      </c>
      <c r="Q505" s="238">
        <v>7</v>
      </c>
      <c r="S505" s="238">
        <v>5</v>
      </c>
      <c r="T505" s="238">
        <v>0</v>
      </c>
      <c r="U505" s="238">
        <v>2</v>
      </c>
      <c r="V505" s="238">
        <v>1</v>
      </c>
      <c r="W505" s="238">
        <v>10</v>
      </c>
      <c r="X505" s="238">
        <v>2</v>
      </c>
      <c r="Y505" s="238">
        <v>1</v>
      </c>
      <c r="Z505" s="238">
        <v>1</v>
      </c>
      <c r="AB505" s="238">
        <v>2</v>
      </c>
      <c r="AC505" s="238">
        <v>98</v>
      </c>
      <c r="AF505" s="238" t="s">
        <v>358</v>
      </c>
      <c r="AG505" s="238">
        <v>7</v>
      </c>
      <c r="AH505" s="238">
        <v>2</v>
      </c>
      <c r="AI505" s="238">
        <v>2</v>
      </c>
      <c r="AJ505" s="238">
        <v>3</v>
      </c>
      <c r="AK505" s="238">
        <v>26</v>
      </c>
      <c r="AL505" s="238">
        <v>31</v>
      </c>
      <c r="AM505" s="238" t="s">
        <v>363</v>
      </c>
      <c r="AN505" s="238">
        <v>5</v>
      </c>
      <c r="AO505" s="238">
        <v>1</v>
      </c>
      <c r="AS505" s="238">
        <v>1</v>
      </c>
      <c r="AT505" s="238">
        <v>98</v>
      </c>
      <c r="AU505" s="238">
        <v>65</v>
      </c>
      <c r="AV505" s="238">
        <v>11</v>
      </c>
      <c r="AW505" s="238">
        <v>21</v>
      </c>
      <c r="AX505" s="238">
        <v>2</v>
      </c>
      <c r="AY505" s="238">
        <v>2</v>
      </c>
      <c r="AZ505" s="238">
        <v>3</v>
      </c>
      <c r="BA505" s="238">
        <v>21</v>
      </c>
      <c r="BB505" s="238">
        <v>18</v>
      </c>
      <c r="BC505" s="238" t="s">
        <v>363</v>
      </c>
      <c r="BD505" s="238">
        <v>5</v>
      </c>
      <c r="BE505" s="238">
        <v>15</v>
      </c>
      <c r="BI505" s="238">
        <v>1</v>
      </c>
      <c r="BJ505" s="238">
        <v>98</v>
      </c>
      <c r="BK505" s="238">
        <v>65</v>
      </c>
      <c r="BL505" s="238">
        <v>11</v>
      </c>
      <c r="BM505" s="238">
        <v>21</v>
      </c>
      <c r="CT505" s="238">
        <v>461650</v>
      </c>
      <c r="CU505" s="238">
        <v>4966532</v>
      </c>
      <c r="CV505" s="238">
        <v>44.851168600000001</v>
      </c>
      <c r="CW505" s="238">
        <v>-93.485332099999994</v>
      </c>
      <c r="CX505" s="238" t="s">
        <v>359</v>
      </c>
    </row>
    <row r="506" spans="1:103" x14ac:dyDescent="0.25">
      <c r="A506" s="238">
        <v>681826</v>
      </c>
      <c r="B506" s="238">
        <v>2</v>
      </c>
      <c r="C506" s="238">
        <v>212</v>
      </c>
      <c r="D506" s="238">
        <v>155.56899999999999</v>
      </c>
      <c r="E506" s="238">
        <v>27</v>
      </c>
      <c r="F506" s="238" t="s">
        <v>2420</v>
      </c>
      <c r="H506" s="238" t="s">
        <v>354</v>
      </c>
      <c r="I506" s="238">
        <v>25</v>
      </c>
      <c r="K506" s="238">
        <v>19500987</v>
      </c>
      <c r="M506" s="238">
        <v>1</v>
      </c>
      <c r="N506" s="238">
        <v>25</v>
      </c>
      <c r="O506" s="238">
        <v>2019</v>
      </c>
      <c r="P506" s="238" t="s">
        <v>362</v>
      </c>
      <c r="Q506" s="238">
        <v>7</v>
      </c>
      <c r="R506" s="238" t="s">
        <v>419</v>
      </c>
      <c r="S506" s="238">
        <v>5</v>
      </c>
      <c r="T506" s="238">
        <v>0</v>
      </c>
      <c r="U506" s="238">
        <v>2</v>
      </c>
      <c r="V506" s="238">
        <v>5</v>
      </c>
      <c r="W506" s="238">
        <v>10</v>
      </c>
      <c r="X506" s="238">
        <v>2</v>
      </c>
      <c r="Y506" s="238">
        <v>4</v>
      </c>
      <c r="Z506" s="238">
        <v>1</v>
      </c>
      <c r="AB506" s="238">
        <v>1</v>
      </c>
      <c r="AC506" s="238">
        <v>98</v>
      </c>
      <c r="AD506" s="238" t="s">
        <v>357</v>
      </c>
      <c r="AF506" s="238" t="s">
        <v>405</v>
      </c>
      <c r="AG506" s="238">
        <v>10</v>
      </c>
      <c r="AH506" s="238">
        <v>2</v>
      </c>
      <c r="AI506" s="238">
        <v>4</v>
      </c>
      <c r="AJ506" s="238">
        <v>1</v>
      </c>
      <c r="AK506" s="238">
        <v>21</v>
      </c>
      <c r="AL506" s="238">
        <v>23</v>
      </c>
      <c r="AM506" s="238" t="s">
        <v>363</v>
      </c>
      <c r="AN506" s="238">
        <v>5</v>
      </c>
      <c r="AO506" s="238">
        <v>68</v>
      </c>
      <c r="AS506" s="238">
        <v>15</v>
      </c>
      <c r="AT506" s="238">
        <v>9</v>
      </c>
      <c r="AU506" s="238">
        <v>60</v>
      </c>
      <c r="AV506" s="238">
        <v>11</v>
      </c>
      <c r="AW506" s="238">
        <v>21</v>
      </c>
      <c r="AX506" s="238">
        <v>3</v>
      </c>
      <c r="AY506" s="238">
        <v>5</v>
      </c>
      <c r="AZ506" s="238">
        <v>1</v>
      </c>
      <c r="BA506" s="238">
        <v>90</v>
      </c>
      <c r="BI506" s="238">
        <v>15</v>
      </c>
      <c r="BJ506" s="238">
        <v>9</v>
      </c>
      <c r="BK506" s="238">
        <v>60</v>
      </c>
      <c r="BL506" s="238">
        <v>11</v>
      </c>
      <c r="BM506" s="238">
        <v>21</v>
      </c>
      <c r="CT506" s="238">
        <v>461658.63178393099</v>
      </c>
      <c r="CU506" s="238">
        <v>4966570.0702734701</v>
      </c>
      <c r="CV506" s="238">
        <v>44.85151278</v>
      </c>
      <c r="CW506" s="238">
        <v>-93.485219490000006</v>
      </c>
      <c r="CX506" s="238" t="s">
        <v>359</v>
      </c>
      <c r="CY506" s="238" t="s">
        <v>2599</v>
      </c>
    </row>
    <row r="507" spans="1:103" x14ac:dyDescent="0.25">
      <c r="A507" s="238">
        <v>10707112</v>
      </c>
      <c r="B507" s="238">
        <v>2</v>
      </c>
      <c r="C507" s="238">
        <v>212</v>
      </c>
      <c r="D507" s="238">
        <v>155.58799999999999</v>
      </c>
      <c r="E507" s="238">
        <v>27</v>
      </c>
      <c r="F507" s="238" t="s">
        <v>2420</v>
      </c>
      <c r="H507" s="238" t="s">
        <v>354</v>
      </c>
      <c r="I507" s="238">
        <v>25</v>
      </c>
      <c r="K507" s="238">
        <v>11500887</v>
      </c>
      <c r="L507" s="238">
        <v>110180476</v>
      </c>
      <c r="M507" s="238">
        <v>1</v>
      </c>
      <c r="N507" s="238">
        <v>17</v>
      </c>
      <c r="O507" s="238">
        <v>2011</v>
      </c>
      <c r="P507" s="238" t="s">
        <v>361</v>
      </c>
      <c r="Q507" s="238">
        <v>8</v>
      </c>
      <c r="R507" s="238" t="s">
        <v>419</v>
      </c>
      <c r="S507" s="238">
        <v>5</v>
      </c>
      <c r="T507" s="238">
        <v>0</v>
      </c>
      <c r="U507" s="238">
        <v>2</v>
      </c>
      <c r="V507" s="238">
        <v>1</v>
      </c>
      <c r="W507" s="238">
        <v>10</v>
      </c>
      <c r="X507" s="238">
        <v>2</v>
      </c>
      <c r="Y507" s="238">
        <v>1</v>
      </c>
      <c r="Z507" s="238">
        <v>2</v>
      </c>
      <c r="AB507" s="238">
        <v>5</v>
      </c>
      <c r="AC507" s="238">
        <v>98</v>
      </c>
      <c r="AD507" s="238">
        <v>212</v>
      </c>
      <c r="AE507" s="238" t="s">
        <v>2600</v>
      </c>
      <c r="AF507" s="238" t="s">
        <v>358</v>
      </c>
      <c r="AG507" s="238">
        <v>7</v>
      </c>
      <c r="AH507" s="238">
        <v>2</v>
      </c>
      <c r="AI507" s="238">
        <v>4</v>
      </c>
      <c r="AJ507" s="238">
        <v>3</v>
      </c>
      <c r="AK507" s="238">
        <v>21</v>
      </c>
      <c r="AL507" s="238">
        <v>27</v>
      </c>
      <c r="AM507" s="238" t="s">
        <v>363</v>
      </c>
      <c r="AN507" s="238">
        <v>5</v>
      </c>
      <c r="AO507" s="238">
        <v>3</v>
      </c>
      <c r="AS507" s="238">
        <v>1</v>
      </c>
      <c r="AT507" s="238">
        <v>98</v>
      </c>
      <c r="AU507" s="238">
        <v>65</v>
      </c>
      <c r="AV507" s="238">
        <v>10</v>
      </c>
      <c r="AW507" s="238">
        <v>21</v>
      </c>
      <c r="AX507" s="238">
        <v>2</v>
      </c>
      <c r="AY507" s="238">
        <v>2</v>
      </c>
      <c r="AZ507" s="238">
        <v>3</v>
      </c>
      <c r="BA507" s="238">
        <v>26</v>
      </c>
      <c r="BB507" s="238">
        <v>26</v>
      </c>
      <c r="BC507" s="238" t="s">
        <v>354</v>
      </c>
      <c r="BD507" s="238">
        <v>5</v>
      </c>
      <c r="BE507" s="238">
        <v>3</v>
      </c>
      <c r="BI507" s="238">
        <v>1</v>
      </c>
      <c r="BJ507" s="238">
        <v>98</v>
      </c>
      <c r="BK507" s="238">
        <v>65</v>
      </c>
      <c r="BL507" s="238">
        <v>10</v>
      </c>
      <c r="BM507" s="238">
        <v>21</v>
      </c>
      <c r="CT507" s="238">
        <v>461677</v>
      </c>
      <c r="CU507" s="238">
        <v>4966552</v>
      </c>
      <c r="CV507" s="238">
        <v>44.8513515</v>
      </c>
      <c r="CW507" s="238">
        <v>-93.484982900000006</v>
      </c>
      <c r="CX507" s="238" t="s">
        <v>359</v>
      </c>
      <c r="CY507" s="238" t="s">
        <v>2601</v>
      </c>
    </row>
    <row r="508" spans="1:103" x14ac:dyDescent="0.25">
      <c r="A508" s="238">
        <v>10707122</v>
      </c>
      <c r="B508" s="238">
        <v>2</v>
      </c>
      <c r="C508" s="238">
        <v>212</v>
      </c>
      <c r="D508" s="238">
        <v>155.58799999999999</v>
      </c>
      <c r="E508" s="238">
        <v>27</v>
      </c>
      <c r="F508" s="238" t="s">
        <v>2420</v>
      </c>
      <c r="H508" s="238" t="s">
        <v>354</v>
      </c>
      <c r="I508" s="238">
        <v>25</v>
      </c>
      <c r="K508" s="238">
        <v>11500886</v>
      </c>
      <c r="L508" s="238">
        <v>110180487</v>
      </c>
      <c r="M508" s="238">
        <v>1</v>
      </c>
      <c r="N508" s="238">
        <v>17</v>
      </c>
      <c r="O508" s="238">
        <v>2011</v>
      </c>
      <c r="P508" s="238" t="s">
        <v>361</v>
      </c>
      <c r="Q508" s="238">
        <v>8</v>
      </c>
      <c r="R508" s="238" t="s">
        <v>369</v>
      </c>
      <c r="S508" s="238">
        <v>5</v>
      </c>
      <c r="T508" s="238">
        <v>0</v>
      </c>
      <c r="U508" s="238">
        <v>2</v>
      </c>
      <c r="V508" s="238">
        <v>1</v>
      </c>
      <c r="W508" s="238">
        <v>10</v>
      </c>
      <c r="X508" s="238">
        <v>2</v>
      </c>
      <c r="Y508" s="238">
        <v>1</v>
      </c>
      <c r="Z508" s="238">
        <v>2</v>
      </c>
      <c r="AB508" s="238">
        <v>5</v>
      </c>
      <c r="AC508" s="238">
        <v>98</v>
      </c>
      <c r="AD508" s="238" t="s">
        <v>376</v>
      </c>
      <c r="AE508" s="238">
        <v>4</v>
      </c>
      <c r="AF508" s="238" t="s">
        <v>358</v>
      </c>
      <c r="AG508" s="238">
        <v>7</v>
      </c>
      <c r="AH508" s="238">
        <v>2</v>
      </c>
      <c r="AI508" s="238">
        <v>4</v>
      </c>
      <c r="AJ508" s="238">
        <v>3</v>
      </c>
      <c r="AK508" s="238">
        <v>26</v>
      </c>
      <c r="AL508" s="238">
        <v>18</v>
      </c>
      <c r="AM508" s="238" t="s">
        <v>363</v>
      </c>
      <c r="AN508" s="238">
        <v>5</v>
      </c>
      <c r="AO508" s="238">
        <v>1</v>
      </c>
      <c r="AS508" s="238">
        <v>1</v>
      </c>
      <c r="AT508" s="238">
        <v>98</v>
      </c>
      <c r="AU508" s="238">
        <v>65</v>
      </c>
      <c r="AV508" s="238">
        <v>10</v>
      </c>
      <c r="AW508" s="238">
        <v>21</v>
      </c>
      <c r="AX508" s="238">
        <v>2</v>
      </c>
      <c r="AY508" s="238">
        <v>2</v>
      </c>
      <c r="AZ508" s="238">
        <v>3</v>
      </c>
      <c r="BA508" s="238">
        <v>21</v>
      </c>
      <c r="BB508" s="238">
        <v>23</v>
      </c>
      <c r="BC508" s="238" t="s">
        <v>354</v>
      </c>
      <c r="BD508" s="238">
        <v>5</v>
      </c>
      <c r="BE508" s="238">
        <v>3</v>
      </c>
      <c r="BI508" s="238">
        <v>1</v>
      </c>
      <c r="BJ508" s="238">
        <v>98</v>
      </c>
      <c r="BK508" s="238">
        <v>65</v>
      </c>
      <c r="BL508" s="238">
        <v>10</v>
      </c>
      <c r="BM508" s="238">
        <v>21</v>
      </c>
      <c r="CT508" s="238">
        <v>461677</v>
      </c>
      <c r="CU508" s="238">
        <v>4966552</v>
      </c>
      <c r="CV508" s="238">
        <v>44.8513515</v>
      </c>
      <c r="CW508" s="238">
        <v>-93.484982900000006</v>
      </c>
      <c r="CX508" s="238" t="s">
        <v>359</v>
      </c>
      <c r="CY508" s="238" t="s">
        <v>2602</v>
      </c>
    </row>
    <row r="509" spans="1:103" x14ac:dyDescent="0.25">
      <c r="A509" s="238">
        <v>10802535</v>
      </c>
      <c r="B509" s="238">
        <v>2</v>
      </c>
      <c r="C509" s="238">
        <v>212</v>
      </c>
      <c r="D509" s="238">
        <v>155.58799999999999</v>
      </c>
      <c r="E509" s="238">
        <v>27</v>
      </c>
      <c r="F509" s="238" t="s">
        <v>2420</v>
      </c>
      <c r="H509" s="238" t="s">
        <v>354</v>
      </c>
      <c r="I509" s="238">
        <v>25</v>
      </c>
      <c r="K509" s="238">
        <v>12508307</v>
      </c>
      <c r="L509" s="238">
        <v>122400203</v>
      </c>
      <c r="M509" s="238">
        <v>8</v>
      </c>
      <c r="N509" s="238">
        <v>27</v>
      </c>
      <c r="O509" s="238">
        <v>2012</v>
      </c>
      <c r="P509" s="238" t="s">
        <v>361</v>
      </c>
      <c r="Q509" s="238">
        <v>8</v>
      </c>
      <c r="R509" s="238" t="s">
        <v>369</v>
      </c>
      <c r="S509" s="238">
        <v>5</v>
      </c>
      <c r="T509" s="238">
        <v>0</v>
      </c>
      <c r="U509" s="238">
        <v>2</v>
      </c>
      <c r="V509" s="238">
        <v>1</v>
      </c>
      <c r="W509" s="238">
        <v>10</v>
      </c>
      <c r="X509" s="238">
        <v>2</v>
      </c>
      <c r="Y509" s="238">
        <v>1</v>
      </c>
      <c r="Z509" s="238">
        <v>1</v>
      </c>
      <c r="AB509" s="238">
        <v>1</v>
      </c>
      <c r="AC509" s="238">
        <v>98</v>
      </c>
      <c r="AD509" s="238" t="s">
        <v>376</v>
      </c>
      <c r="AE509" s="238" t="s">
        <v>2603</v>
      </c>
      <c r="AF509" s="238" t="s">
        <v>358</v>
      </c>
      <c r="AG509" s="238">
        <v>7</v>
      </c>
      <c r="AH509" s="238">
        <v>2</v>
      </c>
      <c r="AI509" s="238">
        <v>2</v>
      </c>
      <c r="AJ509" s="238">
        <v>3</v>
      </c>
      <c r="AK509" s="238">
        <v>7</v>
      </c>
      <c r="AL509" s="238">
        <v>46</v>
      </c>
      <c r="AM509" s="238" t="s">
        <v>354</v>
      </c>
      <c r="AN509" s="238">
        <v>5</v>
      </c>
      <c r="AO509" s="238">
        <v>5</v>
      </c>
      <c r="AP509" s="238">
        <v>15</v>
      </c>
      <c r="AS509" s="238">
        <v>1</v>
      </c>
      <c r="AT509" s="238">
        <v>98</v>
      </c>
      <c r="AU509" s="238">
        <v>65</v>
      </c>
      <c r="AV509" s="238">
        <v>11</v>
      </c>
      <c r="AW509" s="238">
        <v>21</v>
      </c>
      <c r="AX509" s="238">
        <v>2</v>
      </c>
      <c r="AY509" s="238">
        <v>4</v>
      </c>
      <c r="AZ509" s="238">
        <v>3</v>
      </c>
      <c r="BA509" s="238">
        <v>8</v>
      </c>
      <c r="BB509" s="238">
        <v>55</v>
      </c>
      <c r="BC509" s="238" t="s">
        <v>354</v>
      </c>
      <c r="BD509" s="238">
        <v>5</v>
      </c>
      <c r="BE509" s="238">
        <v>1</v>
      </c>
      <c r="BI509" s="238">
        <v>1</v>
      </c>
      <c r="BJ509" s="238">
        <v>98</v>
      </c>
      <c r="BK509" s="238">
        <v>65</v>
      </c>
      <c r="BL509" s="238">
        <v>11</v>
      </c>
      <c r="BM509" s="238">
        <v>21</v>
      </c>
      <c r="CT509" s="238">
        <v>461677</v>
      </c>
      <c r="CU509" s="238">
        <v>4966552</v>
      </c>
      <c r="CV509" s="238">
        <v>44.8513515</v>
      </c>
      <c r="CW509" s="238">
        <v>-93.484982900000006</v>
      </c>
      <c r="CX509" s="238" t="s">
        <v>359</v>
      </c>
      <c r="CY509" s="238" t="s">
        <v>2604</v>
      </c>
    </row>
    <row r="510" spans="1:103" x14ac:dyDescent="0.25">
      <c r="A510" s="238">
        <v>10857348</v>
      </c>
      <c r="B510" s="238">
        <v>2</v>
      </c>
      <c r="C510" s="238">
        <v>212</v>
      </c>
      <c r="D510" s="238">
        <v>155.58799999999999</v>
      </c>
      <c r="E510" s="238">
        <v>27</v>
      </c>
      <c r="F510" s="238" t="s">
        <v>2420</v>
      </c>
      <c r="H510" s="238" t="s">
        <v>354</v>
      </c>
      <c r="I510" s="238">
        <v>25</v>
      </c>
      <c r="K510" s="238">
        <v>13500196</v>
      </c>
      <c r="L510" s="238">
        <v>130070229</v>
      </c>
      <c r="M510" s="238">
        <v>1</v>
      </c>
      <c r="N510" s="238">
        <v>4</v>
      </c>
      <c r="O510" s="238">
        <v>2013</v>
      </c>
      <c r="P510" s="238" t="s">
        <v>362</v>
      </c>
      <c r="Q510" s="238">
        <v>16</v>
      </c>
      <c r="S510" s="238">
        <v>5</v>
      </c>
      <c r="T510" s="238">
        <v>0</v>
      </c>
      <c r="U510" s="238">
        <v>1</v>
      </c>
      <c r="V510" s="238">
        <v>4</v>
      </c>
      <c r="W510" s="238">
        <v>54</v>
      </c>
      <c r="X510" s="238">
        <v>2</v>
      </c>
      <c r="Y510" s="238">
        <v>1</v>
      </c>
      <c r="Z510" s="238">
        <v>1</v>
      </c>
      <c r="AB510" s="238">
        <v>1</v>
      </c>
      <c r="AC510" s="238">
        <v>98</v>
      </c>
      <c r="AD510" s="238" t="s">
        <v>2605</v>
      </c>
      <c r="AE510" s="238" t="s">
        <v>1593</v>
      </c>
      <c r="AF510" s="238" t="s">
        <v>358</v>
      </c>
      <c r="AG510" s="238">
        <v>3</v>
      </c>
      <c r="AH510" s="238">
        <v>2</v>
      </c>
      <c r="AI510" s="238">
        <v>4</v>
      </c>
      <c r="AJ510" s="238">
        <v>4</v>
      </c>
      <c r="AK510" s="238">
        <v>21</v>
      </c>
      <c r="AL510" s="238">
        <v>38</v>
      </c>
      <c r="AM510" s="238" t="s">
        <v>354</v>
      </c>
      <c r="AN510" s="238">
        <v>9</v>
      </c>
      <c r="AO510" s="238">
        <v>21</v>
      </c>
      <c r="AP510" s="238">
        <v>15</v>
      </c>
      <c r="AS510" s="238">
        <v>3</v>
      </c>
      <c r="AT510" s="238">
        <v>98</v>
      </c>
      <c r="AU510" s="238">
        <v>65</v>
      </c>
      <c r="AV510" s="238">
        <v>10</v>
      </c>
      <c r="AW510" s="238">
        <v>21</v>
      </c>
      <c r="CT510" s="238">
        <v>461677</v>
      </c>
      <c r="CU510" s="238">
        <v>4966552</v>
      </c>
      <c r="CV510" s="238">
        <v>44.8513515</v>
      </c>
      <c r="CW510" s="238">
        <v>-93.484982900000006</v>
      </c>
      <c r="CX510" s="238" t="s">
        <v>359</v>
      </c>
      <c r="CY510" s="238" t="s">
        <v>2606</v>
      </c>
    </row>
    <row r="511" spans="1:103" x14ac:dyDescent="0.25">
      <c r="A511" s="238">
        <v>10867608</v>
      </c>
      <c r="B511" s="238">
        <v>2</v>
      </c>
      <c r="C511" s="238">
        <v>212</v>
      </c>
      <c r="D511" s="238">
        <v>155.58799999999999</v>
      </c>
      <c r="E511" s="238">
        <v>27</v>
      </c>
      <c r="F511" s="238" t="s">
        <v>2420</v>
      </c>
      <c r="H511" s="238" t="s">
        <v>354</v>
      </c>
      <c r="I511" s="238">
        <v>25</v>
      </c>
      <c r="K511" s="238">
        <v>13502162</v>
      </c>
      <c r="L511" s="238">
        <v>130560260</v>
      </c>
      <c r="M511" s="238">
        <v>2</v>
      </c>
      <c r="N511" s="238">
        <v>20</v>
      </c>
      <c r="O511" s="238">
        <v>2013</v>
      </c>
      <c r="P511" s="238" t="s">
        <v>355</v>
      </c>
      <c r="Q511" s="238">
        <v>8</v>
      </c>
      <c r="R511" s="238" t="s">
        <v>419</v>
      </c>
      <c r="S511" s="238">
        <v>5</v>
      </c>
      <c r="T511" s="238">
        <v>0</v>
      </c>
      <c r="U511" s="238">
        <v>2</v>
      </c>
      <c r="V511" s="238">
        <v>1</v>
      </c>
      <c r="W511" s="238">
        <v>10</v>
      </c>
      <c r="X511" s="238">
        <v>2</v>
      </c>
      <c r="Y511" s="238">
        <v>1</v>
      </c>
      <c r="Z511" s="238">
        <v>1</v>
      </c>
      <c r="AB511" s="238">
        <v>1</v>
      </c>
      <c r="AC511" s="238">
        <v>98</v>
      </c>
      <c r="AD511" s="238" t="s">
        <v>376</v>
      </c>
      <c r="AE511" s="238" t="s">
        <v>2607</v>
      </c>
      <c r="AF511" s="238" t="s">
        <v>358</v>
      </c>
      <c r="AG511" s="238">
        <v>7</v>
      </c>
      <c r="AH511" s="238">
        <v>2</v>
      </c>
      <c r="AI511" s="238">
        <v>2</v>
      </c>
      <c r="AJ511" s="238">
        <v>3</v>
      </c>
      <c r="AK511" s="238">
        <v>21</v>
      </c>
      <c r="AL511" s="238">
        <v>45</v>
      </c>
      <c r="AM511" s="238" t="s">
        <v>363</v>
      </c>
      <c r="AN511" s="238">
        <v>5</v>
      </c>
      <c r="AO511" s="238">
        <v>15</v>
      </c>
      <c r="AS511" s="238">
        <v>1</v>
      </c>
      <c r="AT511" s="238">
        <v>98</v>
      </c>
      <c r="AU511" s="238">
        <v>65</v>
      </c>
      <c r="AV511" s="238">
        <v>11</v>
      </c>
      <c r="AW511" s="238">
        <v>21</v>
      </c>
      <c r="AX511" s="238">
        <v>2</v>
      </c>
      <c r="AY511" s="238">
        <v>4</v>
      </c>
      <c r="AZ511" s="238">
        <v>3</v>
      </c>
      <c r="BA511" s="238">
        <v>8</v>
      </c>
      <c r="BB511" s="238">
        <v>47</v>
      </c>
      <c r="BC511" s="238" t="s">
        <v>363</v>
      </c>
      <c r="BD511" s="238">
        <v>5</v>
      </c>
      <c r="BE511" s="238">
        <v>1</v>
      </c>
      <c r="BI511" s="238">
        <v>1</v>
      </c>
      <c r="BJ511" s="238">
        <v>98</v>
      </c>
      <c r="BK511" s="238">
        <v>65</v>
      </c>
      <c r="BL511" s="238">
        <v>11</v>
      </c>
      <c r="BM511" s="238">
        <v>21</v>
      </c>
      <c r="CT511" s="238">
        <v>461677</v>
      </c>
      <c r="CU511" s="238">
        <v>4966552</v>
      </c>
      <c r="CV511" s="238">
        <v>44.8513515</v>
      </c>
      <c r="CW511" s="238">
        <v>-93.484982900000006</v>
      </c>
      <c r="CX511" s="238" t="s">
        <v>359</v>
      </c>
      <c r="CY511" s="238" t="s">
        <v>2608</v>
      </c>
    </row>
    <row r="512" spans="1:103" x14ac:dyDescent="0.25">
      <c r="A512" s="238">
        <v>10869261</v>
      </c>
      <c r="B512" s="238">
        <v>2</v>
      </c>
      <c r="C512" s="238">
        <v>212</v>
      </c>
      <c r="D512" s="238">
        <v>155.58799999999999</v>
      </c>
      <c r="E512" s="238">
        <v>27</v>
      </c>
      <c r="F512" s="238" t="s">
        <v>2420</v>
      </c>
      <c r="H512" s="238" t="s">
        <v>354</v>
      </c>
      <c r="I512" s="238">
        <v>25</v>
      </c>
      <c r="K512" s="238">
        <v>13503019</v>
      </c>
      <c r="L512" s="238">
        <v>130760213</v>
      </c>
      <c r="M512" s="238">
        <v>3</v>
      </c>
      <c r="N512" s="238">
        <v>14</v>
      </c>
      <c r="O512" s="238">
        <v>2013</v>
      </c>
      <c r="P512" s="238" t="s">
        <v>384</v>
      </c>
      <c r="Q512" s="238">
        <v>2</v>
      </c>
      <c r="R512" s="238" t="s">
        <v>419</v>
      </c>
      <c r="S512" s="238">
        <v>4</v>
      </c>
      <c r="T512" s="238">
        <v>0</v>
      </c>
      <c r="U512" s="238">
        <v>2</v>
      </c>
      <c r="V512" s="238">
        <v>10</v>
      </c>
      <c r="W512" s="238">
        <v>10</v>
      </c>
      <c r="X512" s="238">
        <v>2</v>
      </c>
      <c r="Y512" s="238">
        <v>4</v>
      </c>
      <c r="Z512" s="238">
        <v>1</v>
      </c>
      <c r="AB512" s="238">
        <v>1</v>
      </c>
      <c r="AC512" s="238">
        <v>98</v>
      </c>
      <c r="AD512" s="238" t="s">
        <v>376</v>
      </c>
      <c r="AE512" s="238" t="s">
        <v>2538</v>
      </c>
      <c r="AF512" s="238" t="s">
        <v>358</v>
      </c>
      <c r="AG512" s="238">
        <v>5</v>
      </c>
      <c r="AH512" s="238">
        <v>2</v>
      </c>
      <c r="AI512" s="238">
        <v>44</v>
      </c>
      <c r="AJ512" s="238">
        <v>3</v>
      </c>
      <c r="AK512" s="238">
        <v>21</v>
      </c>
      <c r="AL512" s="238">
        <v>37</v>
      </c>
      <c r="AM512" s="238" t="s">
        <v>354</v>
      </c>
      <c r="AN512" s="238">
        <v>5</v>
      </c>
      <c r="AO512" s="238">
        <v>1</v>
      </c>
      <c r="AS512" s="238">
        <v>1</v>
      </c>
      <c r="AT512" s="238">
        <v>98</v>
      </c>
      <c r="AU512" s="238">
        <v>65</v>
      </c>
      <c r="AV512" s="238">
        <v>11</v>
      </c>
      <c r="AW512" s="238">
        <v>21</v>
      </c>
      <c r="AX512" s="238">
        <v>2</v>
      </c>
      <c r="AY512" s="238">
        <v>2</v>
      </c>
      <c r="AZ512" s="238">
        <v>3</v>
      </c>
      <c r="BA512" s="238">
        <v>29</v>
      </c>
      <c r="BB512" s="238">
        <v>22</v>
      </c>
      <c r="BC512" s="238" t="s">
        <v>354</v>
      </c>
      <c r="BD512" s="238">
        <v>5</v>
      </c>
      <c r="BE512" s="238">
        <v>3</v>
      </c>
      <c r="BI512" s="238">
        <v>1</v>
      </c>
      <c r="BJ512" s="238">
        <v>98</v>
      </c>
      <c r="BK512" s="238">
        <v>65</v>
      </c>
      <c r="BL512" s="238">
        <v>11</v>
      </c>
      <c r="BM512" s="238">
        <v>21</v>
      </c>
      <c r="CT512" s="238">
        <v>461677</v>
      </c>
      <c r="CU512" s="238">
        <v>4966552</v>
      </c>
      <c r="CV512" s="238">
        <v>44.8513515</v>
      </c>
      <c r="CW512" s="238">
        <v>-93.484982900000006</v>
      </c>
      <c r="CX512" s="238" t="s">
        <v>359</v>
      </c>
      <c r="CY512" s="238" t="s">
        <v>2609</v>
      </c>
    </row>
    <row r="513" spans="1:103" x14ac:dyDescent="0.25">
      <c r="A513" s="238">
        <v>10875202</v>
      </c>
      <c r="B513" s="238">
        <v>2</v>
      </c>
      <c r="C513" s="238">
        <v>212</v>
      </c>
      <c r="D513" s="238">
        <v>155.58799999999999</v>
      </c>
      <c r="E513" s="238">
        <v>27</v>
      </c>
      <c r="F513" s="238" t="s">
        <v>2420</v>
      </c>
      <c r="H513" s="238" t="s">
        <v>354</v>
      </c>
      <c r="I513" s="238">
        <v>25</v>
      </c>
      <c r="K513" s="238">
        <v>13506221</v>
      </c>
      <c r="L513" s="238">
        <v>131690299</v>
      </c>
      <c r="M513" s="238">
        <v>6</v>
      </c>
      <c r="N513" s="238">
        <v>15</v>
      </c>
      <c r="O513" s="238">
        <v>2013</v>
      </c>
      <c r="P513" s="238" t="s">
        <v>364</v>
      </c>
      <c r="Q513" s="238">
        <v>2</v>
      </c>
      <c r="R513" s="238" t="s">
        <v>419</v>
      </c>
      <c r="S513" s="238">
        <v>5</v>
      </c>
      <c r="T513" s="238">
        <v>0</v>
      </c>
      <c r="U513" s="238">
        <v>2</v>
      </c>
      <c r="V513" s="238">
        <v>11</v>
      </c>
      <c r="W513" s="238">
        <v>10</v>
      </c>
      <c r="X513" s="238">
        <v>2</v>
      </c>
      <c r="Y513" s="238">
        <v>6</v>
      </c>
      <c r="Z513" s="238">
        <v>1</v>
      </c>
      <c r="AB513" s="238">
        <v>1</v>
      </c>
      <c r="AC513" s="238">
        <v>98</v>
      </c>
      <c r="AD513" s="238" t="s">
        <v>376</v>
      </c>
      <c r="AE513" s="238" t="s">
        <v>2538</v>
      </c>
      <c r="AF513" s="238" t="s">
        <v>358</v>
      </c>
      <c r="AG513" s="238">
        <v>6</v>
      </c>
      <c r="AH513" s="238">
        <v>2</v>
      </c>
      <c r="AI513" s="238">
        <v>2</v>
      </c>
      <c r="AJ513" s="238">
        <v>3</v>
      </c>
      <c r="AK513" s="238">
        <v>21</v>
      </c>
      <c r="AL513" s="238">
        <v>52</v>
      </c>
      <c r="AM513" s="238" t="s">
        <v>354</v>
      </c>
      <c r="AN513" s="238">
        <v>5</v>
      </c>
      <c r="AO513" s="238">
        <v>1</v>
      </c>
      <c r="AS513" s="238">
        <v>1</v>
      </c>
      <c r="AT513" s="238">
        <v>98</v>
      </c>
      <c r="AU513" s="238">
        <v>65</v>
      </c>
      <c r="AV513" s="238">
        <v>11</v>
      </c>
      <c r="AW513" s="238">
        <v>21</v>
      </c>
      <c r="AX513" s="238">
        <v>2</v>
      </c>
      <c r="AY513" s="238">
        <v>2</v>
      </c>
      <c r="AZ513" s="238">
        <v>3</v>
      </c>
      <c r="BA513" s="238">
        <v>21</v>
      </c>
      <c r="BB513" s="238">
        <v>24</v>
      </c>
      <c r="BC513" s="238" t="s">
        <v>363</v>
      </c>
      <c r="BD513" s="238">
        <v>10</v>
      </c>
      <c r="BE513" s="238">
        <v>8</v>
      </c>
      <c r="BF513" s="238">
        <v>15</v>
      </c>
      <c r="BI513" s="238">
        <v>1</v>
      </c>
      <c r="BJ513" s="238">
        <v>98</v>
      </c>
      <c r="BK513" s="238">
        <v>65</v>
      </c>
      <c r="BL513" s="238">
        <v>11</v>
      </c>
      <c r="BM513" s="238">
        <v>21</v>
      </c>
      <c r="CT513" s="238">
        <v>461677</v>
      </c>
      <c r="CU513" s="238">
        <v>4966552</v>
      </c>
      <c r="CV513" s="238">
        <v>44.8513515</v>
      </c>
      <c r="CW513" s="238">
        <v>-93.484982900000006</v>
      </c>
      <c r="CX513" s="238" t="s">
        <v>359</v>
      </c>
      <c r="CY513" s="238" t="s">
        <v>2610</v>
      </c>
    </row>
    <row r="514" spans="1:103" x14ac:dyDescent="0.25">
      <c r="A514" s="238">
        <v>10901906</v>
      </c>
      <c r="B514" s="238">
        <v>2</v>
      </c>
      <c r="C514" s="238">
        <v>212</v>
      </c>
      <c r="D514" s="238">
        <v>155.58799999999999</v>
      </c>
      <c r="E514" s="238">
        <v>27</v>
      </c>
      <c r="F514" s="238" t="s">
        <v>2420</v>
      </c>
      <c r="H514" s="238" t="s">
        <v>354</v>
      </c>
      <c r="I514" s="238">
        <v>25</v>
      </c>
      <c r="K514" s="238">
        <v>13510072</v>
      </c>
      <c r="L514" s="238">
        <v>132810111</v>
      </c>
      <c r="M514" s="238">
        <v>10</v>
      </c>
      <c r="N514" s="238">
        <v>4</v>
      </c>
      <c r="O514" s="238">
        <v>2013</v>
      </c>
      <c r="P514" s="238" t="s">
        <v>362</v>
      </c>
      <c r="Q514" s="238">
        <v>7</v>
      </c>
      <c r="R514" s="238" t="s">
        <v>369</v>
      </c>
      <c r="S514" s="238">
        <v>1</v>
      </c>
      <c r="T514" s="238">
        <v>1</v>
      </c>
      <c r="U514" s="238">
        <v>3</v>
      </c>
      <c r="V514" s="238">
        <v>8</v>
      </c>
      <c r="W514" s="238">
        <v>10</v>
      </c>
      <c r="X514" s="238">
        <v>2</v>
      </c>
      <c r="Y514" s="238">
        <v>1</v>
      </c>
      <c r="Z514" s="238">
        <v>2</v>
      </c>
      <c r="AB514" s="238">
        <v>1</v>
      </c>
      <c r="AC514" s="238">
        <v>98</v>
      </c>
      <c r="AD514" s="238" t="s">
        <v>376</v>
      </c>
      <c r="AE514" s="238" t="s">
        <v>2611</v>
      </c>
      <c r="AF514" s="238" t="s">
        <v>358</v>
      </c>
      <c r="AG514" s="238">
        <v>8</v>
      </c>
      <c r="AH514" s="238">
        <v>2</v>
      </c>
      <c r="AI514" s="238">
        <v>4</v>
      </c>
      <c r="AJ514" s="238">
        <v>3</v>
      </c>
      <c r="AK514" s="238">
        <v>22</v>
      </c>
      <c r="AL514" s="238">
        <v>26</v>
      </c>
      <c r="AM514" s="238" t="s">
        <v>354</v>
      </c>
      <c r="AN514" s="238">
        <v>5</v>
      </c>
      <c r="AO514" s="238">
        <v>1</v>
      </c>
      <c r="AS514" s="238">
        <v>1</v>
      </c>
      <c r="AT514" s="238">
        <v>98</v>
      </c>
      <c r="AU514" s="238">
        <v>60</v>
      </c>
      <c r="AV514" s="238">
        <v>11</v>
      </c>
      <c r="AW514" s="238">
        <v>21</v>
      </c>
      <c r="AX514" s="238">
        <v>2</v>
      </c>
      <c r="AY514" s="238">
        <v>2</v>
      </c>
      <c r="AZ514" s="238">
        <v>4</v>
      </c>
      <c r="BA514" s="238">
        <v>21</v>
      </c>
      <c r="BB514" s="238">
        <v>62</v>
      </c>
      <c r="BC514" s="238" t="s">
        <v>354</v>
      </c>
      <c r="BD514" s="238">
        <v>5</v>
      </c>
      <c r="BE514" s="238">
        <v>6</v>
      </c>
      <c r="BI514" s="238">
        <v>1</v>
      </c>
      <c r="BJ514" s="238">
        <v>98</v>
      </c>
      <c r="BK514" s="238">
        <v>60</v>
      </c>
      <c r="BL514" s="238">
        <v>11</v>
      </c>
      <c r="BM514" s="238">
        <v>21</v>
      </c>
      <c r="BN514" s="238">
        <v>2</v>
      </c>
      <c r="BO514" s="238">
        <v>4</v>
      </c>
      <c r="BP514" s="238">
        <v>3</v>
      </c>
      <c r="BQ514" s="238">
        <v>21</v>
      </c>
      <c r="BR514" s="238">
        <v>73</v>
      </c>
      <c r="BS514" s="238" t="s">
        <v>363</v>
      </c>
      <c r="BT514" s="238">
        <v>5</v>
      </c>
      <c r="BU514" s="238">
        <v>1</v>
      </c>
      <c r="BY514" s="238">
        <v>1</v>
      </c>
      <c r="BZ514" s="238">
        <v>98</v>
      </c>
      <c r="CA514" s="238">
        <v>60</v>
      </c>
      <c r="CB514" s="238">
        <v>11</v>
      </c>
      <c r="CC514" s="238">
        <v>21</v>
      </c>
      <c r="CT514" s="238">
        <v>461677</v>
      </c>
      <c r="CU514" s="238">
        <v>4966552</v>
      </c>
      <c r="CV514" s="238">
        <v>44.8513515</v>
      </c>
      <c r="CW514" s="238">
        <v>-93.484982900000006</v>
      </c>
      <c r="CX514" s="238" t="s">
        <v>359</v>
      </c>
      <c r="CY514" s="238" t="s">
        <v>2612</v>
      </c>
    </row>
    <row r="515" spans="1:103" x14ac:dyDescent="0.25">
      <c r="A515" s="238">
        <v>10941028</v>
      </c>
      <c r="B515" s="238">
        <v>2</v>
      </c>
      <c r="C515" s="238">
        <v>212</v>
      </c>
      <c r="D515" s="238">
        <v>155.58799999999999</v>
      </c>
      <c r="E515" s="238">
        <v>27</v>
      </c>
      <c r="F515" s="238" t="s">
        <v>2420</v>
      </c>
      <c r="H515" s="238" t="s">
        <v>354</v>
      </c>
      <c r="I515" s="238">
        <v>25</v>
      </c>
      <c r="K515" s="238">
        <v>14500496</v>
      </c>
      <c r="L515" s="238">
        <v>140130311</v>
      </c>
      <c r="M515" s="238">
        <v>1</v>
      </c>
      <c r="N515" s="238">
        <v>11</v>
      </c>
      <c r="O515" s="238">
        <v>2014</v>
      </c>
      <c r="P515" s="238" t="s">
        <v>364</v>
      </c>
      <c r="Q515" s="238">
        <v>8</v>
      </c>
      <c r="S515" s="238">
        <v>3</v>
      </c>
      <c r="T515" s="238">
        <v>0</v>
      </c>
      <c r="U515" s="238">
        <v>1</v>
      </c>
      <c r="V515" s="238">
        <v>4</v>
      </c>
      <c r="W515" s="238">
        <v>83</v>
      </c>
      <c r="X515" s="238">
        <v>2</v>
      </c>
      <c r="Y515" s="238">
        <v>1</v>
      </c>
      <c r="Z515" s="238">
        <v>2</v>
      </c>
      <c r="AB515" s="238">
        <v>2</v>
      </c>
      <c r="AC515" s="238">
        <v>98</v>
      </c>
      <c r="AD515" s="238">
        <v>212</v>
      </c>
      <c r="AE515" s="238" t="s">
        <v>2538</v>
      </c>
      <c r="AF515" s="238" t="s">
        <v>358</v>
      </c>
      <c r="AG515" s="238">
        <v>3</v>
      </c>
      <c r="AH515" s="238">
        <v>2</v>
      </c>
      <c r="AI515" s="238">
        <v>4</v>
      </c>
      <c r="AJ515" s="238">
        <v>3</v>
      </c>
      <c r="AK515" s="238">
        <v>21</v>
      </c>
      <c r="AL515" s="238">
        <v>48</v>
      </c>
      <c r="AM515" s="238" t="s">
        <v>363</v>
      </c>
      <c r="AN515" s="238">
        <v>5</v>
      </c>
      <c r="AO515" s="238">
        <v>3</v>
      </c>
      <c r="AS515" s="238">
        <v>1</v>
      </c>
      <c r="AT515" s="238">
        <v>98</v>
      </c>
      <c r="AU515" s="238">
        <v>65</v>
      </c>
      <c r="AV515" s="238">
        <v>11</v>
      </c>
      <c r="AW515" s="238">
        <v>21</v>
      </c>
      <c r="CT515" s="238">
        <v>461677</v>
      </c>
      <c r="CU515" s="238">
        <v>4966552</v>
      </c>
      <c r="CV515" s="238">
        <v>44.8513515</v>
      </c>
      <c r="CW515" s="238">
        <v>-93.484982900000006</v>
      </c>
      <c r="CX515" s="238" t="s">
        <v>359</v>
      </c>
      <c r="CY515" s="238" t="s">
        <v>2613</v>
      </c>
    </row>
    <row r="516" spans="1:103" x14ac:dyDescent="0.25">
      <c r="A516" s="238">
        <v>10978892</v>
      </c>
      <c r="B516" s="238">
        <v>2</v>
      </c>
      <c r="C516" s="238">
        <v>212</v>
      </c>
      <c r="D516" s="238">
        <v>155.58799999999999</v>
      </c>
      <c r="E516" s="238">
        <v>27</v>
      </c>
      <c r="F516" s="238" t="s">
        <v>2420</v>
      </c>
      <c r="H516" s="238" t="s">
        <v>354</v>
      </c>
      <c r="I516" s="238">
        <v>25</v>
      </c>
      <c r="K516" s="238">
        <v>14508454</v>
      </c>
      <c r="L516" s="238">
        <v>142190201</v>
      </c>
      <c r="M516" s="238">
        <v>8</v>
      </c>
      <c r="N516" s="238">
        <v>7</v>
      </c>
      <c r="O516" s="238">
        <v>2014</v>
      </c>
      <c r="P516" s="238" t="s">
        <v>384</v>
      </c>
      <c r="Q516" s="238">
        <v>8</v>
      </c>
      <c r="R516" s="238" t="s">
        <v>369</v>
      </c>
      <c r="S516" s="238">
        <v>5</v>
      </c>
      <c r="T516" s="238">
        <v>0</v>
      </c>
      <c r="U516" s="238">
        <v>2</v>
      </c>
      <c r="V516" s="238">
        <v>1</v>
      </c>
      <c r="W516" s="238">
        <v>10</v>
      </c>
      <c r="X516" s="238">
        <v>2</v>
      </c>
      <c r="Y516" s="238">
        <v>1</v>
      </c>
      <c r="Z516" s="238">
        <v>1</v>
      </c>
      <c r="AB516" s="238">
        <v>1</v>
      </c>
      <c r="AC516" s="238">
        <v>98</v>
      </c>
      <c r="AD516" s="238" t="s">
        <v>376</v>
      </c>
      <c r="AE516" s="238" t="s">
        <v>2614</v>
      </c>
      <c r="AF516" s="238" t="s">
        <v>358</v>
      </c>
      <c r="AG516" s="238">
        <v>7</v>
      </c>
      <c r="AH516" s="238">
        <v>2</v>
      </c>
      <c r="AI516" s="238">
        <v>2</v>
      </c>
      <c r="AJ516" s="238">
        <v>3</v>
      </c>
      <c r="AK516" s="238">
        <v>21</v>
      </c>
      <c r="AL516" s="238">
        <v>23</v>
      </c>
      <c r="AM516" s="238" t="s">
        <v>354</v>
      </c>
      <c r="AN516" s="238">
        <v>5</v>
      </c>
      <c r="AO516" s="238">
        <v>5</v>
      </c>
      <c r="AP516" s="238">
        <v>15</v>
      </c>
      <c r="AS516" s="238">
        <v>1</v>
      </c>
      <c r="AT516" s="238">
        <v>98</v>
      </c>
      <c r="AU516" s="238">
        <v>65</v>
      </c>
      <c r="AV516" s="238">
        <v>11</v>
      </c>
      <c r="AW516" s="238">
        <v>21</v>
      </c>
      <c r="AX516" s="238">
        <v>2</v>
      </c>
      <c r="AY516" s="238">
        <v>4</v>
      </c>
      <c r="AZ516" s="238">
        <v>3</v>
      </c>
      <c r="BA516" s="238">
        <v>8</v>
      </c>
      <c r="BB516" s="238">
        <v>47</v>
      </c>
      <c r="BC516" s="238" t="s">
        <v>363</v>
      </c>
      <c r="BD516" s="238">
        <v>5</v>
      </c>
      <c r="BE516" s="238">
        <v>1</v>
      </c>
      <c r="BI516" s="238">
        <v>1</v>
      </c>
      <c r="BJ516" s="238">
        <v>98</v>
      </c>
      <c r="BK516" s="238">
        <v>65</v>
      </c>
      <c r="BL516" s="238">
        <v>11</v>
      </c>
      <c r="BM516" s="238">
        <v>21</v>
      </c>
      <c r="CT516" s="238">
        <v>461677</v>
      </c>
      <c r="CU516" s="238">
        <v>4966552</v>
      </c>
      <c r="CV516" s="238">
        <v>44.8513515</v>
      </c>
      <c r="CW516" s="238">
        <v>-93.484982900000006</v>
      </c>
      <c r="CX516" s="238" t="s">
        <v>359</v>
      </c>
      <c r="CY516" s="238" t="s">
        <v>2615</v>
      </c>
    </row>
    <row r="517" spans="1:103" x14ac:dyDescent="0.25">
      <c r="A517" s="238">
        <v>10982893</v>
      </c>
      <c r="B517" s="238">
        <v>2</v>
      </c>
      <c r="C517" s="238">
        <v>212</v>
      </c>
      <c r="D517" s="238">
        <v>155.58799999999999</v>
      </c>
      <c r="E517" s="238">
        <v>27</v>
      </c>
      <c r="F517" s="238" t="s">
        <v>2420</v>
      </c>
      <c r="H517" s="238" t="s">
        <v>354</v>
      </c>
      <c r="I517" s="238">
        <v>25</v>
      </c>
      <c r="K517" s="238">
        <v>14509108</v>
      </c>
      <c r="L517" s="238">
        <v>142460242</v>
      </c>
      <c r="M517" s="238">
        <v>8</v>
      </c>
      <c r="N517" s="238">
        <v>25</v>
      </c>
      <c r="O517" s="238">
        <v>2014</v>
      </c>
      <c r="P517" s="238" t="s">
        <v>361</v>
      </c>
      <c r="Q517" s="238">
        <v>7</v>
      </c>
      <c r="R517" s="238" t="s">
        <v>369</v>
      </c>
      <c r="S517" s="238">
        <v>4</v>
      </c>
      <c r="T517" s="238">
        <v>0</v>
      </c>
      <c r="U517" s="238">
        <v>2</v>
      </c>
      <c r="V517" s="238">
        <v>1</v>
      </c>
      <c r="W517" s="238">
        <v>10</v>
      </c>
      <c r="X517" s="238">
        <v>29</v>
      </c>
      <c r="Y517" s="238">
        <v>1</v>
      </c>
      <c r="Z517" s="238">
        <v>1</v>
      </c>
      <c r="AB517" s="238">
        <v>1</v>
      </c>
      <c r="AC517" s="238">
        <v>98</v>
      </c>
      <c r="AD517" s="238" t="s">
        <v>376</v>
      </c>
      <c r="AE517" s="238" t="s">
        <v>2616</v>
      </c>
      <c r="AF517" s="238" t="s">
        <v>358</v>
      </c>
      <c r="AG517" s="238">
        <v>7</v>
      </c>
      <c r="AH517" s="238">
        <v>2</v>
      </c>
      <c r="AI517" s="238">
        <v>2</v>
      </c>
      <c r="AJ517" s="238">
        <v>3</v>
      </c>
      <c r="AK517" s="238">
        <v>8</v>
      </c>
      <c r="AL517" s="238">
        <v>26</v>
      </c>
      <c r="AM517" s="238" t="s">
        <v>363</v>
      </c>
      <c r="AN517" s="238">
        <v>5</v>
      </c>
      <c r="AO517" s="238">
        <v>1</v>
      </c>
      <c r="AS517" s="238">
        <v>1</v>
      </c>
      <c r="AT517" s="238">
        <v>98</v>
      </c>
      <c r="AU517" s="238">
        <v>60</v>
      </c>
      <c r="AV517" s="238">
        <v>11</v>
      </c>
      <c r="AW517" s="238">
        <v>21</v>
      </c>
      <c r="AX517" s="238">
        <v>2</v>
      </c>
      <c r="AY517" s="238">
        <v>1</v>
      </c>
      <c r="AZ517" s="238">
        <v>3</v>
      </c>
      <c r="BA517" s="238">
        <v>21</v>
      </c>
      <c r="BB517" s="238">
        <v>31</v>
      </c>
      <c r="BC517" s="238" t="s">
        <v>354</v>
      </c>
      <c r="BD517" s="238">
        <v>5</v>
      </c>
      <c r="BE517" s="238">
        <v>5</v>
      </c>
      <c r="BI517" s="238">
        <v>1</v>
      </c>
      <c r="BJ517" s="238">
        <v>98</v>
      </c>
      <c r="BK517" s="238">
        <v>60</v>
      </c>
      <c r="BL517" s="238">
        <v>11</v>
      </c>
      <c r="BM517" s="238">
        <v>21</v>
      </c>
      <c r="CT517" s="238">
        <v>461677</v>
      </c>
      <c r="CU517" s="238">
        <v>4966552</v>
      </c>
      <c r="CV517" s="238">
        <v>44.8513515</v>
      </c>
      <c r="CW517" s="238">
        <v>-93.484982900000006</v>
      </c>
      <c r="CX517" s="238" t="s">
        <v>359</v>
      </c>
      <c r="CY517" s="238" t="s">
        <v>2617</v>
      </c>
    </row>
    <row r="518" spans="1:103" x14ac:dyDescent="0.25">
      <c r="A518" s="238">
        <v>10987210</v>
      </c>
      <c r="B518" s="238">
        <v>2</v>
      </c>
      <c r="C518" s="238">
        <v>212</v>
      </c>
      <c r="D518" s="238">
        <v>155.58799999999999</v>
      </c>
      <c r="E518" s="238">
        <v>27</v>
      </c>
      <c r="F518" s="238" t="s">
        <v>2420</v>
      </c>
      <c r="H518" s="238" t="s">
        <v>354</v>
      </c>
      <c r="I518" s="238">
        <v>25</v>
      </c>
      <c r="K518" s="238">
        <v>14510739</v>
      </c>
      <c r="L518" s="238">
        <v>142820254</v>
      </c>
      <c r="M518" s="238">
        <v>10</v>
      </c>
      <c r="N518" s="238">
        <v>8</v>
      </c>
      <c r="O518" s="238">
        <v>2014</v>
      </c>
      <c r="P518" s="238" t="s">
        <v>355</v>
      </c>
      <c r="Q518" s="238">
        <v>7</v>
      </c>
      <c r="R518" s="238" t="s">
        <v>369</v>
      </c>
      <c r="S518" s="238">
        <v>5</v>
      </c>
      <c r="T518" s="238">
        <v>0</v>
      </c>
      <c r="U518" s="238">
        <v>2</v>
      </c>
      <c r="V518" s="238">
        <v>10</v>
      </c>
      <c r="W518" s="238">
        <v>10</v>
      </c>
      <c r="X518" s="238">
        <v>2</v>
      </c>
      <c r="Y518" s="238">
        <v>1</v>
      </c>
      <c r="Z518" s="238">
        <v>1</v>
      </c>
      <c r="AB518" s="238">
        <v>1</v>
      </c>
      <c r="AC518" s="238">
        <v>98</v>
      </c>
      <c r="AD518" s="238" t="s">
        <v>376</v>
      </c>
      <c r="AE518" s="238">
        <v>4</v>
      </c>
      <c r="AF518" s="238" t="s">
        <v>358</v>
      </c>
      <c r="AG518" s="238">
        <v>5</v>
      </c>
      <c r="AH518" s="238">
        <v>2</v>
      </c>
      <c r="AI518" s="238">
        <v>41</v>
      </c>
      <c r="AJ518" s="238">
        <v>3</v>
      </c>
      <c r="AK518" s="238">
        <v>21</v>
      </c>
      <c r="AL518" s="238">
        <v>36</v>
      </c>
      <c r="AM518" s="238" t="s">
        <v>363</v>
      </c>
      <c r="AN518" s="238">
        <v>5</v>
      </c>
      <c r="AS518" s="238">
        <v>1</v>
      </c>
      <c r="AT518" s="238">
        <v>98</v>
      </c>
      <c r="AU518" s="238">
        <v>65</v>
      </c>
      <c r="AV518" s="238">
        <v>11</v>
      </c>
      <c r="AW518" s="238">
        <v>21</v>
      </c>
      <c r="AX518" s="238">
        <v>2</v>
      </c>
      <c r="AY518" s="238">
        <v>2</v>
      </c>
      <c r="AZ518" s="238">
        <v>3</v>
      </c>
      <c r="BA518" s="238">
        <v>28</v>
      </c>
      <c r="BB518" s="238">
        <v>57</v>
      </c>
      <c r="BC518" s="238" t="s">
        <v>363</v>
      </c>
      <c r="BD518" s="238">
        <v>5</v>
      </c>
      <c r="BE518" s="238">
        <v>2</v>
      </c>
      <c r="BI518" s="238">
        <v>1</v>
      </c>
      <c r="BJ518" s="238">
        <v>98</v>
      </c>
      <c r="BK518" s="238">
        <v>65</v>
      </c>
      <c r="BL518" s="238">
        <v>11</v>
      </c>
      <c r="BM518" s="238">
        <v>21</v>
      </c>
      <c r="CT518" s="238">
        <v>461677</v>
      </c>
      <c r="CU518" s="238">
        <v>4966552</v>
      </c>
      <c r="CV518" s="238">
        <v>44.8513515</v>
      </c>
      <c r="CW518" s="238">
        <v>-93.484982900000006</v>
      </c>
      <c r="CX518" s="238" t="s">
        <v>359</v>
      </c>
      <c r="CY518" s="238" t="s">
        <v>2618</v>
      </c>
    </row>
    <row r="519" spans="1:103" x14ac:dyDescent="0.25">
      <c r="A519" s="238">
        <v>11009649</v>
      </c>
      <c r="B519" s="238">
        <v>2</v>
      </c>
      <c r="C519" s="238">
        <v>212</v>
      </c>
      <c r="D519" s="238">
        <v>155.58799999999999</v>
      </c>
      <c r="E519" s="238">
        <v>27</v>
      </c>
      <c r="F519" s="238" t="s">
        <v>2420</v>
      </c>
      <c r="H519" s="238" t="s">
        <v>354</v>
      </c>
      <c r="I519" s="238">
        <v>25</v>
      </c>
      <c r="K519" s="238">
        <v>201400049946</v>
      </c>
      <c r="L519" s="238">
        <v>150080073</v>
      </c>
      <c r="M519" s="238">
        <v>12</v>
      </c>
      <c r="N519" s="238">
        <v>27</v>
      </c>
      <c r="O519" s="238">
        <v>2014</v>
      </c>
      <c r="P519" s="238" t="s">
        <v>364</v>
      </c>
      <c r="Q519" s="238">
        <v>8</v>
      </c>
      <c r="S519" s="238">
        <v>5</v>
      </c>
      <c r="T519" s="238">
        <v>0</v>
      </c>
      <c r="U519" s="238">
        <v>2</v>
      </c>
      <c r="V519" s="238">
        <v>10</v>
      </c>
      <c r="W519" s="238">
        <v>10</v>
      </c>
      <c r="X519" s="238">
        <v>26</v>
      </c>
      <c r="Y519" s="238">
        <v>1</v>
      </c>
      <c r="Z519" s="238">
        <v>4</v>
      </c>
      <c r="AB519" s="238">
        <v>5</v>
      </c>
      <c r="AC519" s="238">
        <v>98</v>
      </c>
      <c r="AF519" s="238" t="s">
        <v>358</v>
      </c>
      <c r="AG519" s="238">
        <v>5</v>
      </c>
      <c r="AH519" s="238">
        <v>2</v>
      </c>
      <c r="AI519" s="238">
        <v>2</v>
      </c>
      <c r="AJ519" s="238">
        <v>3</v>
      </c>
      <c r="AK519" s="238">
        <v>21</v>
      </c>
      <c r="AL519" s="238">
        <v>17</v>
      </c>
      <c r="AM519" s="238" t="s">
        <v>363</v>
      </c>
      <c r="AN519" s="238">
        <v>5</v>
      </c>
      <c r="AO519" s="238">
        <v>5</v>
      </c>
      <c r="AS519" s="238">
        <v>3</v>
      </c>
      <c r="AT519" s="238">
        <v>98</v>
      </c>
      <c r="AU519" s="238">
        <v>65</v>
      </c>
      <c r="AV519" s="238">
        <v>11</v>
      </c>
      <c r="AW519" s="238">
        <v>20</v>
      </c>
      <c r="AX519" s="238">
        <v>2</v>
      </c>
      <c r="AY519" s="238">
        <v>2</v>
      </c>
      <c r="AZ519" s="238">
        <v>3</v>
      </c>
      <c r="BA519" s="238">
        <v>21</v>
      </c>
      <c r="BB519" s="238">
        <v>25</v>
      </c>
      <c r="BC519" s="238" t="s">
        <v>363</v>
      </c>
      <c r="BD519" s="238">
        <v>5</v>
      </c>
      <c r="BE519" s="238">
        <v>1</v>
      </c>
      <c r="BI519" s="238">
        <v>3</v>
      </c>
      <c r="BJ519" s="238">
        <v>98</v>
      </c>
      <c r="BK519" s="238">
        <v>65</v>
      </c>
      <c r="BL519" s="238">
        <v>11</v>
      </c>
      <c r="BM519" s="238">
        <v>20</v>
      </c>
      <c r="CT519" s="238">
        <v>461677</v>
      </c>
      <c r="CU519" s="238">
        <v>4966552</v>
      </c>
      <c r="CV519" s="238">
        <v>44.8513515</v>
      </c>
      <c r="CW519" s="238">
        <v>-93.484982900000006</v>
      </c>
      <c r="CX519" s="238" t="s">
        <v>359</v>
      </c>
    </row>
    <row r="520" spans="1:103" x14ac:dyDescent="0.25">
      <c r="A520" s="238">
        <v>11026438</v>
      </c>
      <c r="B520" s="238">
        <v>2</v>
      </c>
      <c r="C520" s="238">
        <v>212</v>
      </c>
      <c r="D520" s="238">
        <v>155.58799999999999</v>
      </c>
      <c r="E520" s="238">
        <v>27</v>
      </c>
      <c r="F520" s="238" t="s">
        <v>2420</v>
      </c>
      <c r="H520" s="238" t="s">
        <v>354</v>
      </c>
      <c r="I520" s="238">
        <v>25</v>
      </c>
      <c r="K520" s="238">
        <v>15501557</v>
      </c>
      <c r="L520" s="238">
        <v>150370262</v>
      </c>
      <c r="M520" s="238">
        <v>1</v>
      </c>
      <c r="N520" s="238">
        <v>8</v>
      </c>
      <c r="O520" s="238">
        <v>2015</v>
      </c>
      <c r="P520" s="238" t="s">
        <v>384</v>
      </c>
      <c r="Q520" s="238">
        <v>14</v>
      </c>
      <c r="R520" s="238" t="s">
        <v>356</v>
      </c>
      <c r="S520" s="238">
        <v>5</v>
      </c>
      <c r="T520" s="238">
        <v>0</v>
      </c>
      <c r="U520" s="238">
        <v>2</v>
      </c>
      <c r="V520" s="238">
        <v>1</v>
      </c>
      <c r="W520" s="238">
        <v>10</v>
      </c>
      <c r="X520" s="238">
        <v>2</v>
      </c>
      <c r="Y520" s="238">
        <v>1</v>
      </c>
      <c r="Z520" s="238">
        <v>4</v>
      </c>
      <c r="AB520" s="238">
        <v>2</v>
      </c>
      <c r="AC520" s="238">
        <v>98</v>
      </c>
      <c r="AD520" s="238" t="s">
        <v>376</v>
      </c>
      <c r="AE520" s="238" t="s">
        <v>2611</v>
      </c>
      <c r="AF520" s="238" t="s">
        <v>358</v>
      </c>
      <c r="AG520" s="238">
        <v>7</v>
      </c>
      <c r="AH520" s="238">
        <v>1</v>
      </c>
      <c r="AI520" s="238">
        <v>2</v>
      </c>
      <c r="AJ520" s="238">
        <v>4</v>
      </c>
      <c r="AK520" s="238">
        <v>21</v>
      </c>
      <c r="AN520" s="238">
        <v>99</v>
      </c>
      <c r="AO520" s="238">
        <v>5</v>
      </c>
      <c r="AS520" s="238">
        <v>3</v>
      </c>
      <c r="AT520" s="238">
        <v>98</v>
      </c>
      <c r="AU520" s="238">
        <v>60</v>
      </c>
      <c r="AV520" s="238">
        <v>10</v>
      </c>
      <c r="AW520" s="238">
        <v>21</v>
      </c>
      <c r="AX520" s="238">
        <v>2</v>
      </c>
      <c r="AY520" s="238">
        <v>2</v>
      </c>
      <c r="AZ520" s="238">
        <v>4</v>
      </c>
      <c r="BA520" s="238">
        <v>21</v>
      </c>
      <c r="BB520" s="238">
        <v>24</v>
      </c>
      <c r="BC520" s="238" t="s">
        <v>363</v>
      </c>
      <c r="BD520" s="238">
        <v>5</v>
      </c>
      <c r="BE520" s="238">
        <v>1</v>
      </c>
      <c r="BI520" s="238">
        <v>3</v>
      </c>
      <c r="BJ520" s="238">
        <v>98</v>
      </c>
      <c r="BK520" s="238">
        <v>60</v>
      </c>
      <c r="BL520" s="238">
        <v>10</v>
      </c>
      <c r="BM520" s="238">
        <v>21</v>
      </c>
      <c r="CT520" s="238">
        <v>461677</v>
      </c>
      <c r="CU520" s="238">
        <v>4966552</v>
      </c>
      <c r="CV520" s="238">
        <v>44.8513515</v>
      </c>
      <c r="CW520" s="238">
        <v>-93.484982900000006</v>
      </c>
      <c r="CX520" s="238" t="s">
        <v>359</v>
      </c>
      <c r="CY520" s="238" t="s">
        <v>2619</v>
      </c>
    </row>
    <row r="521" spans="1:103" x14ac:dyDescent="0.25">
      <c r="A521" s="238">
        <v>11016193</v>
      </c>
      <c r="B521" s="238">
        <v>2</v>
      </c>
      <c r="C521" s="238">
        <v>212</v>
      </c>
      <c r="D521" s="238">
        <v>155.58799999999999</v>
      </c>
      <c r="E521" s="238">
        <v>27</v>
      </c>
      <c r="F521" s="238" t="s">
        <v>2420</v>
      </c>
      <c r="H521" s="238" t="s">
        <v>354</v>
      </c>
      <c r="I521" s="238">
        <v>25</v>
      </c>
      <c r="K521" s="238">
        <v>15500635</v>
      </c>
      <c r="L521" s="238">
        <v>150110260</v>
      </c>
      <c r="M521" s="238">
        <v>1</v>
      </c>
      <c r="N521" s="238">
        <v>10</v>
      </c>
      <c r="O521" s="238">
        <v>2015</v>
      </c>
      <c r="P521" s="238" t="s">
        <v>364</v>
      </c>
      <c r="Q521" s="238">
        <v>10</v>
      </c>
      <c r="R521" s="238" t="s">
        <v>369</v>
      </c>
      <c r="S521" s="238">
        <v>5</v>
      </c>
      <c r="T521" s="238">
        <v>0</v>
      </c>
      <c r="U521" s="238">
        <v>2</v>
      </c>
      <c r="V521" s="238">
        <v>10</v>
      </c>
      <c r="W521" s="238">
        <v>10</v>
      </c>
      <c r="X521" s="238">
        <v>2</v>
      </c>
      <c r="Y521" s="238">
        <v>1</v>
      </c>
      <c r="Z521" s="238">
        <v>2</v>
      </c>
      <c r="AB521" s="238">
        <v>5</v>
      </c>
      <c r="AC521" s="238">
        <v>98</v>
      </c>
      <c r="AD521" s="238" t="s">
        <v>376</v>
      </c>
      <c r="AE521" s="238" t="s">
        <v>2614</v>
      </c>
      <c r="AF521" s="238" t="s">
        <v>358</v>
      </c>
      <c r="AG521" s="238">
        <v>5</v>
      </c>
      <c r="AH521" s="238">
        <v>2</v>
      </c>
      <c r="AI521" s="238">
        <v>2</v>
      </c>
      <c r="AJ521" s="238">
        <v>3</v>
      </c>
      <c r="AK521" s="238">
        <v>21</v>
      </c>
      <c r="AL521" s="238">
        <v>59</v>
      </c>
      <c r="AM521" s="238" t="s">
        <v>363</v>
      </c>
      <c r="AN521" s="238">
        <v>5</v>
      </c>
      <c r="AS521" s="238">
        <v>1</v>
      </c>
      <c r="AT521" s="238">
        <v>98</v>
      </c>
      <c r="AU521" s="238">
        <v>60</v>
      </c>
      <c r="AV521" s="238">
        <v>10</v>
      </c>
      <c r="AW521" s="238">
        <v>21</v>
      </c>
      <c r="AX521" s="238">
        <v>2</v>
      </c>
      <c r="AY521" s="238">
        <v>2</v>
      </c>
      <c r="AZ521" s="238">
        <v>3</v>
      </c>
      <c r="BA521" s="238">
        <v>21</v>
      </c>
      <c r="BB521" s="238">
        <v>66</v>
      </c>
      <c r="BC521" s="238" t="s">
        <v>354</v>
      </c>
      <c r="BD521" s="238">
        <v>5</v>
      </c>
      <c r="BE521" s="238">
        <v>1</v>
      </c>
      <c r="BI521" s="238">
        <v>1</v>
      </c>
      <c r="BJ521" s="238">
        <v>98</v>
      </c>
      <c r="BK521" s="238">
        <v>60</v>
      </c>
      <c r="BL521" s="238">
        <v>10</v>
      </c>
      <c r="BM521" s="238">
        <v>21</v>
      </c>
      <c r="CT521" s="238">
        <v>461677</v>
      </c>
      <c r="CU521" s="238">
        <v>4966552</v>
      </c>
      <c r="CV521" s="238">
        <v>44.8513515</v>
      </c>
      <c r="CW521" s="238">
        <v>-93.484982900000006</v>
      </c>
      <c r="CX521" s="238" t="s">
        <v>359</v>
      </c>
      <c r="CY521" s="238" t="s">
        <v>2620</v>
      </c>
    </row>
    <row r="522" spans="1:103" x14ac:dyDescent="0.25">
      <c r="A522" s="238">
        <v>11025588</v>
      </c>
      <c r="B522" s="238">
        <v>2</v>
      </c>
      <c r="C522" s="238">
        <v>212</v>
      </c>
      <c r="D522" s="238">
        <v>155.58799999999999</v>
      </c>
      <c r="E522" s="238">
        <v>27</v>
      </c>
      <c r="F522" s="238" t="s">
        <v>2420</v>
      </c>
      <c r="H522" s="238" t="s">
        <v>354</v>
      </c>
      <c r="I522" s="238">
        <v>25</v>
      </c>
      <c r="K522" s="238">
        <v>201500001231</v>
      </c>
      <c r="L522" s="238">
        <v>150260106</v>
      </c>
      <c r="M522" s="238">
        <v>1</v>
      </c>
      <c r="N522" s="238">
        <v>10</v>
      </c>
      <c r="O522" s="238">
        <v>2015</v>
      </c>
      <c r="P522" s="238" t="s">
        <v>364</v>
      </c>
      <c r="Q522" s="238">
        <v>9</v>
      </c>
      <c r="S522" s="238">
        <v>4</v>
      </c>
      <c r="T522" s="238">
        <v>0</v>
      </c>
      <c r="U522" s="238">
        <v>1</v>
      </c>
      <c r="V522" s="238">
        <v>4</v>
      </c>
      <c r="W522" s="238">
        <v>10</v>
      </c>
      <c r="X522" s="238">
        <v>26</v>
      </c>
      <c r="Y522" s="238">
        <v>1</v>
      </c>
      <c r="Z522" s="238">
        <v>2</v>
      </c>
      <c r="AB522" s="238">
        <v>90</v>
      </c>
      <c r="AC522" s="238">
        <v>98</v>
      </c>
      <c r="AF522" s="238" t="s">
        <v>358</v>
      </c>
      <c r="AG522" s="238">
        <v>3</v>
      </c>
      <c r="AH522" s="238">
        <v>2</v>
      </c>
      <c r="AI522" s="238">
        <v>2</v>
      </c>
      <c r="AJ522" s="238">
        <v>4</v>
      </c>
      <c r="AK522" s="238">
        <v>21</v>
      </c>
      <c r="AL522" s="238">
        <v>18</v>
      </c>
      <c r="AM522" s="238" t="s">
        <v>363</v>
      </c>
      <c r="AN522" s="238">
        <v>5</v>
      </c>
      <c r="AO522" s="238">
        <v>16</v>
      </c>
      <c r="AS522" s="238">
        <v>2</v>
      </c>
      <c r="AT522" s="238">
        <v>98</v>
      </c>
      <c r="AU522" s="238">
        <v>25</v>
      </c>
      <c r="AV522" s="238">
        <v>10</v>
      </c>
      <c r="AW522" s="238">
        <v>20</v>
      </c>
      <c r="CT522" s="238">
        <v>461677</v>
      </c>
      <c r="CU522" s="238">
        <v>4966552</v>
      </c>
      <c r="CV522" s="238">
        <v>44.8513515</v>
      </c>
      <c r="CW522" s="238">
        <v>-93.484982900000006</v>
      </c>
      <c r="CX522" s="238" t="s">
        <v>359</v>
      </c>
    </row>
    <row r="523" spans="1:103" x14ac:dyDescent="0.25">
      <c r="A523" s="238">
        <v>11040937</v>
      </c>
      <c r="B523" s="238">
        <v>2</v>
      </c>
      <c r="C523" s="238">
        <v>212</v>
      </c>
      <c r="D523" s="238">
        <v>155.58799999999999</v>
      </c>
      <c r="E523" s="238">
        <v>27</v>
      </c>
      <c r="F523" s="238" t="s">
        <v>2420</v>
      </c>
      <c r="H523" s="238" t="s">
        <v>354</v>
      </c>
      <c r="I523" s="238">
        <v>25</v>
      </c>
      <c r="K523" s="238">
        <v>201500016070</v>
      </c>
      <c r="L523" s="238">
        <v>151380030</v>
      </c>
      <c r="M523" s="238">
        <v>4</v>
      </c>
      <c r="N523" s="238">
        <v>26</v>
      </c>
      <c r="O523" s="238">
        <v>2015</v>
      </c>
      <c r="P523" s="238" t="s">
        <v>366</v>
      </c>
      <c r="Q523" s="238">
        <v>16</v>
      </c>
      <c r="S523" s="238">
        <v>4</v>
      </c>
      <c r="T523" s="238">
        <v>0</v>
      </c>
      <c r="U523" s="238">
        <v>1</v>
      </c>
      <c r="V523" s="238">
        <v>90</v>
      </c>
      <c r="W523" s="238">
        <v>9</v>
      </c>
      <c r="X523" s="238">
        <v>90</v>
      </c>
      <c r="Y523" s="238">
        <v>1</v>
      </c>
      <c r="Z523" s="238">
        <v>1</v>
      </c>
      <c r="AB523" s="238">
        <v>1</v>
      </c>
      <c r="AF523" s="238" t="s">
        <v>358</v>
      </c>
      <c r="AG523" s="238">
        <v>2</v>
      </c>
      <c r="AH523" s="238">
        <v>2</v>
      </c>
      <c r="AI523" s="238">
        <v>2</v>
      </c>
      <c r="AJ523" s="238">
        <v>3</v>
      </c>
      <c r="AK523" s="238">
        <v>23</v>
      </c>
      <c r="AL523" s="238">
        <v>18</v>
      </c>
      <c r="AM523" s="238" t="s">
        <v>363</v>
      </c>
      <c r="AN523" s="238">
        <v>5</v>
      </c>
      <c r="AO523" s="238">
        <v>1</v>
      </c>
      <c r="AS523" s="238">
        <v>4</v>
      </c>
      <c r="AT523" s="238">
        <v>20</v>
      </c>
      <c r="AU523" s="238">
        <v>40</v>
      </c>
      <c r="AV523" s="238">
        <v>11</v>
      </c>
      <c r="AW523" s="238">
        <v>21</v>
      </c>
      <c r="AX523" s="238">
        <v>6</v>
      </c>
      <c r="AY523" s="238">
        <v>62</v>
      </c>
      <c r="BB523" s="238">
        <v>41</v>
      </c>
      <c r="BC523" s="238" t="s">
        <v>354</v>
      </c>
      <c r="BG523" s="238">
        <v>25</v>
      </c>
      <c r="BI523" s="238">
        <v>4</v>
      </c>
      <c r="BJ523" s="238">
        <v>20</v>
      </c>
      <c r="BK523" s="238">
        <v>40</v>
      </c>
      <c r="BL523" s="238">
        <v>11</v>
      </c>
      <c r="BM523" s="238">
        <v>21</v>
      </c>
      <c r="CT523" s="238">
        <v>461677</v>
      </c>
      <c r="CU523" s="238">
        <v>4966552</v>
      </c>
      <c r="CV523" s="238">
        <v>44.8513515</v>
      </c>
      <c r="CW523" s="238">
        <v>-93.484982900000006</v>
      </c>
      <c r="CX523" s="238" t="s">
        <v>359</v>
      </c>
    </row>
    <row r="524" spans="1:103" x14ac:dyDescent="0.25">
      <c r="A524" s="238">
        <v>11040294</v>
      </c>
      <c r="B524" s="238">
        <v>2</v>
      </c>
      <c r="C524" s="238">
        <v>212</v>
      </c>
      <c r="D524" s="238">
        <v>155.58799999999999</v>
      </c>
      <c r="E524" s="238">
        <v>27</v>
      </c>
      <c r="F524" s="238" t="s">
        <v>2420</v>
      </c>
      <c r="H524" s="238" t="s">
        <v>354</v>
      </c>
      <c r="I524" s="238">
        <v>25</v>
      </c>
      <c r="K524" s="238">
        <v>15504565</v>
      </c>
      <c r="L524" s="238">
        <v>151270233</v>
      </c>
      <c r="M524" s="238">
        <v>5</v>
      </c>
      <c r="N524" s="238">
        <v>5</v>
      </c>
      <c r="O524" s="238">
        <v>2015</v>
      </c>
      <c r="P524" s="238" t="s">
        <v>368</v>
      </c>
      <c r="Q524" s="238">
        <v>7</v>
      </c>
      <c r="R524" s="238" t="s">
        <v>419</v>
      </c>
      <c r="S524" s="238">
        <v>5</v>
      </c>
      <c r="T524" s="238">
        <v>0</v>
      </c>
      <c r="U524" s="238">
        <v>2</v>
      </c>
      <c r="V524" s="238">
        <v>1</v>
      </c>
      <c r="W524" s="238">
        <v>10</v>
      </c>
      <c r="X524" s="238">
        <v>2</v>
      </c>
      <c r="Y524" s="238">
        <v>1</v>
      </c>
      <c r="Z524" s="238">
        <v>1</v>
      </c>
      <c r="AB524" s="238">
        <v>1</v>
      </c>
      <c r="AC524" s="238">
        <v>98</v>
      </c>
      <c r="AD524" s="238" t="s">
        <v>376</v>
      </c>
      <c r="AE524" s="238" t="s">
        <v>2538</v>
      </c>
      <c r="AF524" s="238" t="s">
        <v>358</v>
      </c>
      <c r="AG524" s="238">
        <v>7</v>
      </c>
      <c r="AH524" s="238">
        <v>2</v>
      </c>
      <c r="AI524" s="238">
        <v>2</v>
      </c>
      <c r="AJ524" s="238">
        <v>3</v>
      </c>
      <c r="AK524" s="238">
        <v>21</v>
      </c>
      <c r="AL524" s="238">
        <v>47</v>
      </c>
      <c r="AM524" s="238" t="s">
        <v>363</v>
      </c>
      <c r="AN524" s="238">
        <v>5</v>
      </c>
      <c r="AO524" s="238">
        <v>1</v>
      </c>
      <c r="AS524" s="238">
        <v>1</v>
      </c>
      <c r="AT524" s="238">
        <v>98</v>
      </c>
      <c r="AU524" s="238">
        <v>60</v>
      </c>
      <c r="AV524" s="238">
        <v>11</v>
      </c>
      <c r="AW524" s="238">
        <v>21</v>
      </c>
      <c r="AX524" s="238">
        <v>2</v>
      </c>
      <c r="AY524" s="238">
        <v>2</v>
      </c>
      <c r="AZ524" s="238">
        <v>3</v>
      </c>
      <c r="BA524" s="238">
        <v>21</v>
      </c>
      <c r="BB524" s="238">
        <v>57</v>
      </c>
      <c r="BC524" s="238" t="s">
        <v>354</v>
      </c>
      <c r="BD524" s="238">
        <v>5</v>
      </c>
      <c r="BE524" s="238">
        <v>5</v>
      </c>
      <c r="BI524" s="238">
        <v>1</v>
      </c>
      <c r="BJ524" s="238">
        <v>98</v>
      </c>
      <c r="BK524" s="238">
        <v>60</v>
      </c>
      <c r="BL524" s="238">
        <v>11</v>
      </c>
      <c r="BM524" s="238">
        <v>21</v>
      </c>
      <c r="CT524" s="238">
        <v>461677</v>
      </c>
      <c r="CU524" s="238">
        <v>4966552</v>
      </c>
      <c r="CV524" s="238">
        <v>44.8513515</v>
      </c>
      <c r="CW524" s="238">
        <v>-93.484982900000006</v>
      </c>
      <c r="CX524" s="238" t="s">
        <v>359</v>
      </c>
      <c r="CY524" s="238" t="s">
        <v>2621</v>
      </c>
    </row>
    <row r="525" spans="1:103" x14ac:dyDescent="0.25">
      <c r="A525" s="238">
        <v>11042792</v>
      </c>
      <c r="B525" s="238">
        <v>2</v>
      </c>
      <c r="C525" s="238">
        <v>212</v>
      </c>
      <c r="D525" s="238">
        <v>155.58799999999999</v>
      </c>
      <c r="E525" s="238">
        <v>27</v>
      </c>
      <c r="F525" s="238" t="s">
        <v>2420</v>
      </c>
      <c r="H525" s="238" t="s">
        <v>354</v>
      </c>
      <c r="I525" s="238">
        <v>25</v>
      </c>
      <c r="K525" s="238">
        <v>15505984</v>
      </c>
      <c r="L525" s="238">
        <v>151620253</v>
      </c>
      <c r="M525" s="238">
        <v>6</v>
      </c>
      <c r="N525" s="238">
        <v>10</v>
      </c>
      <c r="O525" s="238">
        <v>2015</v>
      </c>
      <c r="P525" s="238" t="s">
        <v>355</v>
      </c>
      <c r="Q525" s="238">
        <v>17</v>
      </c>
      <c r="R525" s="238" t="s">
        <v>419</v>
      </c>
      <c r="S525" s="238">
        <v>5</v>
      </c>
      <c r="T525" s="238">
        <v>0</v>
      </c>
      <c r="U525" s="238">
        <v>2</v>
      </c>
      <c r="V525" s="238">
        <v>1</v>
      </c>
      <c r="W525" s="238">
        <v>10</v>
      </c>
      <c r="X525" s="238">
        <v>2</v>
      </c>
      <c r="Y525" s="238">
        <v>1</v>
      </c>
      <c r="Z525" s="238">
        <v>1</v>
      </c>
      <c r="AB525" s="238">
        <v>1</v>
      </c>
      <c r="AC525" s="238">
        <v>1</v>
      </c>
      <c r="AD525" s="238" t="s">
        <v>376</v>
      </c>
      <c r="AE525" s="238" t="s">
        <v>2538</v>
      </c>
      <c r="AF525" s="238" t="s">
        <v>358</v>
      </c>
      <c r="AG525" s="238">
        <v>7</v>
      </c>
      <c r="AH525" s="238">
        <v>2</v>
      </c>
      <c r="AI525" s="238">
        <v>4</v>
      </c>
      <c r="AJ525" s="238">
        <v>5</v>
      </c>
      <c r="AK525" s="238">
        <v>26</v>
      </c>
      <c r="AL525" s="238">
        <v>34</v>
      </c>
      <c r="AM525" s="238" t="s">
        <v>363</v>
      </c>
      <c r="AN525" s="238">
        <v>5</v>
      </c>
      <c r="AO525" s="238">
        <v>1</v>
      </c>
      <c r="AS525" s="238">
        <v>1</v>
      </c>
      <c r="AT525" s="238">
        <v>98</v>
      </c>
      <c r="AU525" s="238">
        <v>55</v>
      </c>
      <c r="AV525" s="238">
        <v>11</v>
      </c>
      <c r="AW525" s="238">
        <v>21</v>
      </c>
      <c r="AX525" s="238">
        <v>2</v>
      </c>
      <c r="AY525" s="238">
        <v>4</v>
      </c>
      <c r="AZ525" s="238">
        <v>5</v>
      </c>
      <c r="BA525" s="238">
        <v>21</v>
      </c>
      <c r="BB525" s="238">
        <v>22</v>
      </c>
      <c r="BC525" s="238" t="s">
        <v>354</v>
      </c>
      <c r="BD525" s="238">
        <v>5</v>
      </c>
      <c r="BE525" s="238">
        <v>15</v>
      </c>
      <c r="BI525" s="238">
        <v>1</v>
      </c>
      <c r="BJ525" s="238">
        <v>98</v>
      </c>
      <c r="BK525" s="238">
        <v>55</v>
      </c>
      <c r="BL525" s="238">
        <v>11</v>
      </c>
      <c r="BM525" s="238">
        <v>21</v>
      </c>
      <c r="CT525" s="238">
        <v>461677</v>
      </c>
      <c r="CU525" s="238">
        <v>4966552</v>
      </c>
      <c r="CV525" s="238">
        <v>44.8513515</v>
      </c>
      <c r="CW525" s="238">
        <v>-93.484982900000006</v>
      </c>
      <c r="CX525" s="238" t="s">
        <v>359</v>
      </c>
      <c r="CY525" s="238" t="s">
        <v>2622</v>
      </c>
    </row>
    <row r="526" spans="1:103" x14ac:dyDescent="0.25">
      <c r="A526" s="238">
        <v>11042882</v>
      </c>
      <c r="B526" s="238">
        <v>2</v>
      </c>
      <c r="C526" s="238">
        <v>212</v>
      </c>
      <c r="D526" s="238">
        <v>155.58799999999999</v>
      </c>
      <c r="E526" s="238">
        <v>27</v>
      </c>
      <c r="F526" s="238" t="s">
        <v>2420</v>
      </c>
      <c r="H526" s="238" t="s">
        <v>354</v>
      </c>
      <c r="I526" s="238">
        <v>25</v>
      </c>
      <c r="K526" s="238">
        <v>15506057</v>
      </c>
      <c r="L526" s="238">
        <v>151630216</v>
      </c>
      <c r="M526" s="238">
        <v>6</v>
      </c>
      <c r="N526" s="238">
        <v>12</v>
      </c>
      <c r="O526" s="238">
        <v>2015</v>
      </c>
      <c r="P526" s="238" t="s">
        <v>362</v>
      </c>
      <c r="Q526" s="238">
        <v>14</v>
      </c>
      <c r="R526" s="238" t="s">
        <v>369</v>
      </c>
      <c r="S526" s="238">
        <v>5</v>
      </c>
      <c r="T526" s="238">
        <v>0</v>
      </c>
      <c r="U526" s="238">
        <v>2</v>
      </c>
      <c r="V526" s="238">
        <v>1</v>
      </c>
      <c r="W526" s="238">
        <v>10</v>
      </c>
      <c r="X526" s="238">
        <v>2</v>
      </c>
      <c r="Y526" s="238">
        <v>1</v>
      </c>
      <c r="Z526" s="238">
        <v>1</v>
      </c>
      <c r="AB526" s="238">
        <v>1</v>
      </c>
      <c r="AC526" s="238">
        <v>1</v>
      </c>
      <c r="AD526" s="238" t="s">
        <v>376</v>
      </c>
      <c r="AE526" s="238" t="s">
        <v>2623</v>
      </c>
      <c r="AF526" s="238" t="s">
        <v>358</v>
      </c>
      <c r="AG526" s="238">
        <v>7</v>
      </c>
      <c r="AH526" s="238">
        <v>2</v>
      </c>
      <c r="AI526" s="238">
        <v>2</v>
      </c>
      <c r="AJ526" s="238">
        <v>3</v>
      </c>
      <c r="AK526" s="238">
        <v>21</v>
      </c>
      <c r="AL526" s="238">
        <v>48</v>
      </c>
      <c r="AM526" s="238" t="s">
        <v>363</v>
      </c>
      <c r="AN526" s="238">
        <v>5</v>
      </c>
      <c r="AO526" s="238">
        <v>5</v>
      </c>
      <c r="AP526" s="238">
        <v>15</v>
      </c>
      <c r="AS526" s="238">
        <v>1</v>
      </c>
      <c r="AT526" s="238">
        <v>98</v>
      </c>
      <c r="AU526" s="238">
        <v>65</v>
      </c>
      <c r="AV526" s="238">
        <v>11</v>
      </c>
      <c r="AW526" s="238">
        <v>21</v>
      </c>
      <c r="AX526" s="238">
        <v>2</v>
      </c>
      <c r="AY526" s="238">
        <v>2</v>
      </c>
      <c r="AZ526" s="238">
        <v>3</v>
      </c>
      <c r="BA526" s="238">
        <v>8</v>
      </c>
      <c r="BB526" s="238">
        <v>25</v>
      </c>
      <c r="BC526" s="238" t="s">
        <v>363</v>
      </c>
      <c r="BD526" s="238">
        <v>5</v>
      </c>
      <c r="BE526" s="238">
        <v>1</v>
      </c>
      <c r="BI526" s="238">
        <v>1</v>
      </c>
      <c r="BJ526" s="238">
        <v>98</v>
      </c>
      <c r="BK526" s="238">
        <v>65</v>
      </c>
      <c r="BL526" s="238">
        <v>11</v>
      </c>
      <c r="BM526" s="238">
        <v>21</v>
      </c>
      <c r="CT526" s="238">
        <v>461677</v>
      </c>
      <c r="CU526" s="238">
        <v>4966552</v>
      </c>
      <c r="CV526" s="238">
        <v>44.8513515</v>
      </c>
      <c r="CW526" s="238">
        <v>-93.484982900000006</v>
      </c>
      <c r="CX526" s="238" t="s">
        <v>359</v>
      </c>
      <c r="CY526" s="238" t="s">
        <v>2624</v>
      </c>
    </row>
    <row r="527" spans="1:103" x14ac:dyDescent="0.25">
      <c r="A527" s="238">
        <v>11067859</v>
      </c>
      <c r="B527" s="238">
        <v>2</v>
      </c>
      <c r="C527" s="238">
        <v>212</v>
      </c>
      <c r="D527" s="238">
        <v>155.58799999999999</v>
      </c>
      <c r="E527" s="238">
        <v>27</v>
      </c>
      <c r="F527" s="238" t="s">
        <v>2420</v>
      </c>
      <c r="H527" s="238" t="s">
        <v>354</v>
      </c>
      <c r="I527" s="238">
        <v>25</v>
      </c>
      <c r="K527" s="238">
        <v>15509662</v>
      </c>
      <c r="L527" s="238">
        <v>152610279</v>
      </c>
      <c r="M527" s="238">
        <v>9</v>
      </c>
      <c r="N527" s="238">
        <v>17</v>
      </c>
      <c r="O527" s="238">
        <v>2015</v>
      </c>
      <c r="P527" s="238" t="s">
        <v>384</v>
      </c>
      <c r="Q527" s="238">
        <v>13</v>
      </c>
      <c r="R527" s="238" t="s">
        <v>369</v>
      </c>
      <c r="S527" s="238">
        <v>5</v>
      </c>
      <c r="T527" s="238">
        <v>0</v>
      </c>
      <c r="U527" s="238">
        <v>2</v>
      </c>
      <c r="V527" s="238">
        <v>90</v>
      </c>
      <c r="W527" s="238">
        <v>10</v>
      </c>
      <c r="X527" s="238">
        <v>2</v>
      </c>
      <c r="Y527" s="238">
        <v>1</v>
      </c>
      <c r="Z527" s="238">
        <v>3</v>
      </c>
      <c r="AB527" s="238">
        <v>2</v>
      </c>
      <c r="AC527" s="238">
        <v>98</v>
      </c>
      <c r="AD527" s="238" t="s">
        <v>376</v>
      </c>
      <c r="AE527" s="238">
        <v>4</v>
      </c>
      <c r="AF527" s="238" t="s">
        <v>358</v>
      </c>
      <c r="AG527" s="238">
        <v>90</v>
      </c>
      <c r="AH527" s="238">
        <v>2</v>
      </c>
      <c r="AI527" s="238">
        <v>2</v>
      </c>
      <c r="AJ527" s="238">
        <v>3</v>
      </c>
      <c r="AK527" s="238">
        <v>21</v>
      </c>
      <c r="AL527" s="238">
        <v>40</v>
      </c>
      <c r="AM527" s="238" t="s">
        <v>354</v>
      </c>
      <c r="AN527" s="238">
        <v>5</v>
      </c>
      <c r="AO527" s="238">
        <v>3</v>
      </c>
      <c r="AP527" s="238">
        <v>15</v>
      </c>
      <c r="AS527" s="238">
        <v>1</v>
      </c>
      <c r="AT527" s="238">
        <v>98</v>
      </c>
      <c r="AU527" s="238">
        <v>65</v>
      </c>
      <c r="AV527" s="238">
        <v>11</v>
      </c>
      <c r="AW527" s="238">
        <v>21</v>
      </c>
      <c r="AX527" s="238">
        <v>2</v>
      </c>
      <c r="AY527" s="238">
        <v>4</v>
      </c>
      <c r="AZ527" s="238">
        <v>3</v>
      </c>
      <c r="BA527" s="238">
        <v>21</v>
      </c>
      <c r="BB527" s="238">
        <v>52</v>
      </c>
      <c r="BC527" s="238" t="s">
        <v>363</v>
      </c>
      <c r="BD527" s="238">
        <v>5</v>
      </c>
      <c r="BE527" s="238">
        <v>1</v>
      </c>
      <c r="BI527" s="238">
        <v>1</v>
      </c>
      <c r="BJ527" s="238">
        <v>98</v>
      </c>
      <c r="BK527" s="238">
        <v>65</v>
      </c>
      <c r="BL527" s="238">
        <v>11</v>
      </c>
      <c r="BM527" s="238">
        <v>21</v>
      </c>
      <c r="CT527" s="238">
        <v>461677</v>
      </c>
      <c r="CU527" s="238">
        <v>4966552</v>
      </c>
      <c r="CV527" s="238">
        <v>44.8513515</v>
      </c>
      <c r="CW527" s="238">
        <v>-93.484982900000006</v>
      </c>
      <c r="CX527" s="238" t="s">
        <v>359</v>
      </c>
      <c r="CY527" s="238" t="s">
        <v>2625</v>
      </c>
    </row>
    <row r="528" spans="1:103" x14ac:dyDescent="0.25">
      <c r="A528" s="238">
        <v>543263</v>
      </c>
      <c r="B528" s="238">
        <v>2</v>
      </c>
      <c r="C528" s="238">
        <v>212</v>
      </c>
      <c r="D528" s="238">
        <v>155.62100000000001</v>
      </c>
      <c r="E528" s="238">
        <v>27</v>
      </c>
      <c r="F528" s="238" t="s">
        <v>2420</v>
      </c>
      <c r="H528" s="238" t="s">
        <v>354</v>
      </c>
      <c r="I528" s="238">
        <v>25</v>
      </c>
      <c r="K528" s="238">
        <v>18005690</v>
      </c>
      <c r="M528" s="238">
        <v>2</v>
      </c>
      <c r="N528" s="238">
        <v>5</v>
      </c>
      <c r="O528" s="238">
        <v>2018</v>
      </c>
      <c r="P528" s="238" t="s">
        <v>361</v>
      </c>
      <c r="Q528" s="238">
        <v>15</v>
      </c>
      <c r="R528" s="238" t="s">
        <v>356</v>
      </c>
      <c r="S528" s="238">
        <v>4</v>
      </c>
      <c r="T528" s="238">
        <v>0</v>
      </c>
      <c r="U528" s="238">
        <v>1</v>
      </c>
      <c r="W528" s="238">
        <v>42</v>
      </c>
      <c r="X528" s="238">
        <v>2</v>
      </c>
      <c r="Y528" s="238">
        <v>1</v>
      </c>
      <c r="Z528" s="238">
        <v>1</v>
      </c>
      <c r="AB528" s="238">
        <v>2</v>
      </c>
      <c r="AC528" s="238">
        <v>98</v>
      </c>
      <c r="AD528" s="238" t="s">
        <v>357</v>
      </c>
      <c r="AF528" s="238" t="s">
        <v>405</v>
      </c>
      <c r="AG528" s="238">
        <v>3</v>
      </c>
      <c r="AH528" s="238">
        <v>2</v>
      </c>
      <c r="AI528" s="238">
        <v>2</v>
      </c>
      <c r="AJ528" s="238">
        <v>4</v>
      </c>
      <c r="AK528" s="238">
        <v>27</v>
      </c>
      <c r="AL528" s="238">
        <v>34</v>
      </c>
      <c r="AM528" s="238" t="s">
        <v>354</v>
      </c>
      <c r="AN528" s="238">
        <v>5</v>
      </c>
      <c r="AO528" s="238">
        <v>1</v>
      </c>
      <c r="AS528" s="238">
        <v>15</v>
      </c>
      <c r="AT528" s="238">
        <v>9</v>
      </c>
      <c r="AU528" s="238">
        <v>65</v>
      </c>
      <c r="AV528" s="238">
        <v>11</v>
      </c>
      <c r="AW528" s="238">
        <v>21</v>
      </c>
      <c r="CT528" s="238">
        <v>461695.05286986701</v>
      </c>
      <c r="CU528" s="238">
        <v>4966626.5539954901</v>
      </c>
      <c r="CV528" s="238">
        <v>44.852023189999997</v>
      </c>
      <c r="CW528" s="238">
        <v>-93.484762849999996</v>
      </c>
      <c r="CX528" s="238" t="s">
        <v>359</v>
      </c>
      <c r="CY528" s="238" t="s">
        <v>2626</v>
      </c>
    </row>
    <row r="529" spans="1:103" x14ac:dyDescent="0.25">
      <c r="A529" s="238">
        <v>689263</v>
      </c>
      <c r="B529" s="238">
        <v>2</v>
      </c>
      <c r="C529" s="238">
        <v>212</v>
      </c>
      <c r="D529" s="238">
        <v>155.625</v>
      </c>
      <c r="E529" s="238">
        <v>27</v>
      </c>
      <c r="F529" s="238" t="s">
        <v>2420</v>
      </c>
      <c r="H529" s="238" t="s">
        <v>354</v>
      </c>
      <c r="I529" s="238">
        <v>25</v>
      </c>
      <c r="K529" s="238">
        <v>19502759</v>
      </c>
      <c r="M529" s="238">
        <v>2</v>
      </c>
      <c r="N529" s="238">
        <v>17</v>
      </c>
      <c r="O529" s="238">
        <v>2019</v>
      </c>
      <c r="P529" s="238" t="s">
        <v>366</v>
      </c>
      <c r="Q529" s="238">
        <v>12</v>
      </c>
      <c r="R529" s="238" t="s">
        <v>369</v>
      </c>
      <c r="S529" s="238">
        <v>5</v>
      </c>
      <c r="T529" s="238">
        <v>0</v>
      </c>
      <c r="U529" s="238">
        <v>2</v>
      </c>
      <c r="V529" s="238">
        <v>10</v>
      </c>
      <c r="W529" s="238">
        <v>10</v>
      </c>
      <c r="X529" s="238">
        <v>2</v>
      </c>
      <c r="Y529" s="238">
        <v>1</v>
      </c>
      <c r="Z529" s="238">
        <v>2</v>
      </c>
      <c r="AA529" s="238">
        <v>4</v>
      </c>
      <c r="AB529" s="238">
        <v>5</v>
      </c>
      <c r="AC529" s="238">
        <v>98</v>
      </c>
      <c r="AD529" s="238" t="s">
        <v>357</v>
      </c>
      <c r="AF529" s="238" t="s">
        <v>358</v>
      </c>
      <c r="AG529" s="238">
        <v>5</v>
      </c>
      <c r="AH529" s="238">
        <v>2</v>
      </c>
      <c r="AI529" s="238">
        <v>4</v>
      </c>
      <c r="AJ529" s="238">
        <v>3</v>
      </c>
      <c r="AK529" s="238">
        <v>21</v>
      </c>
      <c r="AL529" s="238">
        <v>40</v>
      </c>
      <c r="AM529" s="238" t="s">
        <v>354</v>
      </c>
      <c r="AN529" s="238">
        <v>5</v>
      </c>
      <c r="AO529" s="238">
        <v>90</v>
      </c>
      <c r="AS529" s="238">
        <v>15</v>
      </c>
      <c r="AT529" s="238">
        <v>9</v>
      </c>
      <c r="AU529" s="238">
        <v>65</v>
      </c>
      <c r="AV529" s="238">
        <v>13</v>
      </c>
      <c r="AW529" s="238">
        <v>21</v>
      </c>
      <c r="AX529" s="238">
        <v>2</v>
      </c>
      <c r="AY529" s="238">
        <v>4</v>
      </c>
      <c r="AZ529" s="238">
        <v>3</v>
      </c>
      <c r="BA529" s="238">
        <v>21</v>
      </c>
      <c r="BB529" s="238">
        <v>25</v>
      </c>
      <c r="BC529" s="238" t="s">
        <v>363</v>
      </c>
      <c r="BD529" s="238">
        <v>5</v>
      </c>
      <c r="BE529" s="238">
        <v>1</v>
      </c>
      <c r="BI529" s="238">
        <v>15</v>
      </c>
      <c r="BJ529" s="238">
        <v>9</v>
      </c>
      <c r="BK529" s="238">
        <v>65</v>
      </c>
      <c r="BL529" s="238">
        <v>13</v>
      </c>
      <c r="BM529" s="238">
        <v>21</v>
      </c>
      <c r="CT529" s="238">
        <v>461726.36525273102</v>
      </c>
      <c r="CU529" s="238">
        <v>4966587.0036406703</v>
      </c>
      <c r="CV529" s="238">
        <v>44.851668850000003</v>
      </c>
      <c r="CW529" s="238">
        <v>-93.484363610000003</v>
      </c>
      <c r="CX529" s="238" t="s">
        <v>359</v>
      </c>
      <c r="CY529" s="238" t="s">
        <v>2627</v>
      </c>
    </row>
    <row r="530" spans="1:103" x14ac:dyDescent="0.25">
      <c r="A530" s="238">
        <v>808649</v>
      </c>
      <c r="B530" s="238">
        <v>2</v>
      </c>
      <c r="C530" s="238">
        <v>212</v>
      </c>
      <c r="D530" s="238">
        <v>155.643</v>
      </c>
      <c r="E530" s="238">
        <v>27</v>
      </c>
      <c r="F530" s="238" t="s">
        <v>2420</v>
      </c>
      <c r="H530" s="238" t="s">
        <v>354</v>
      </c>
      <c r="I530" s="238">
        <v>25</v>
      </c>
      <c r="K530" s="238">
        <v>20503765</v>
      </c>
      <c r="L530" s="238">
        <v>201180121</v>
      </c>
      <c r="M530" s="238">
        <v>4</v>
      </c>
      <c r="N530" s="238">
        <v>27</v>
      </c>
      <c r="O530" s="238">
        <v>2020</v>
      </c>
      <c r="P530" s="238" t="s">
        <v>361</v>
      </c>
      <c r="Q530" s="238">
        <v>23</v>
      </c>
      <c r="R530" s="238" t="s">
        <v>356</v>
      </c>
      <c r="S530" s="238">
        <v>5</v>
      </c>
      <c r="T530" s="238">
        <v>0</v>
      </c>
      <c r="U530" s="238">
        <v>1</v>
      </c>
      <c r="W530" s="238">
        <v>16</v>
      </c>
      <c r="X530" s="238">
        <v>2</v>
      </c>
      <c r="Y530" s="238">
        <v>4</v>
      </c>
      <c r="Z530" s="238">
        <v>1</v>
      </c>
      <c r="AB530" s="238">
        <v>1</v>
      </c>
      <c r="AC530" s="238">
        <v>98</v>
      </c>
      <c r="AD530" s="238" t="s">
        <v>2628</v>
      </c>
      <c r="AF530" s="238" t="s">
        <v>358</v>
      </c>
      <c r="AG530" s="238">
        <v>4</v>
      </c>
      <c r="AH530" s="238">
        <v>2</v>
      </c>
      <c r="AI530" s="238">
        <v>4</v>
      </c>
      <c r="AJ530" s="238">
        <v>4</v>
      </c>
      <c r="AK530" s="238">
        <v>21</v>
      </c>
      <c r="AL530" s="238">
        <v>36</v>
      </c>
      <c r="AM530" s="238" t="s">
        <v>354</v>
      </c>
      <c r="AN530" s="238">
        <v>5</v>
      </c>
      <c r="AO530" s="238">
        <v>1</v>
      </c>
      <c r="AS530" s="238">
        <v>12</v>
      </c>
      <c r="AT530" s="238">
        <v>9</v>
      </c>
      <c r="AU530" s="238">
        <v>60</v>
      </c>
      <c r="AV530" s="238">
        <v>11</v>
      </c>
      <c r="AW530" s="238">
        <v>21</v>
      </c>
      <c r="CT530" s="238">
        <v>461734.831936331</v>
      </c>
      <c r="CU530" s="238">
        <v>4966620.8703750698</v>
      </c>
      <c r="CV530" s="238">
        <v>44.851974169999998</v>
      </c>
      <c r="CW530" s="238">
        <v>-93.484259019999996</v>
      </c>
      <c r="CX530" s="238" t="s">
        <v>359</v>
      </c>
      <c r="CY530" s="238" t="s">
        <v>2629</v>
      </c>
    </row>
    <row r="531" spans="1:103" x14ac:dyDescent="0.25">
      <c r="A531" s="238">
        <v>812719</v>
      </c>
      <c r="B531" s="238">
        <v>2</v>
      </c>
      <c r="C531" s="238">
        <v>212</v>
      </c>
      <c r="D531" s="238">
        <v>155.65199999999999</v>
      </c>
      <c r="E531" s="238">
        <v>27</v>
      </c>
      <c r="F531" s="238" t="s">
        <v>2420</v>
      </c>
      <c r="H531" s="238" t="s">
        <v>354</v>
      </c>
      <c r="I531" s="238">
        <v>25</v>
      </c>
      <c r="K531" s="238">
        <v>20015988</v>
      </c>
      <c r="L531" s="238">
        <v>201560011</v>
      </c>
      <c r="M531" s="238">
        <v>6</v>
      </c>
      <c r="N531" s="238">
        <v>4</v>
      </c>
      <c r="O531" s="238">
        <v>2020</v>
      </c>
      <c r="P531" s="238" t="s">
        <v>384</v>
      </c>
      <c r="Q531" s="238">
        <v>7</v>
      </c>
      <c r="R531" s="238" t="s">
        <v>356</v>
      </c>
      <c r="S531" s="238">
        <v>5</v>
      </c>
      <c r="T531" s="238">
        <v>0</v>
      </c>
      <c r="U531" s="238">
        <v>1</v>
      </c>
      <c r="W531" s="238">
        <v>61</v>
      </c>
      <c r="X531" s="238">
        <v>2</v>
      </c>
      <c r="Y531" s="238">
        <v>1</v>
      </c>
      <c r="Z531" s="238">
        <v>1</v>
      </c>
      <c r="AB531" s="238">
        <v>1</v>
      </c>
      <c r="AC531" s="238">
        <v>98</v>
      </c>
      <c r="AD531" s="238" t="s">
        <v>357</v>
      </c>
      <c r="AF531" s="238" t="s">
        <v>358</v>
      </c>
      <c r="AG531" s="238">
        <v>3</v>
      </c>
      <c r="AH531" s="238">
        <v>2</v>
      </c>
      <c r="AI531" s="238">
        <v>2</v>
      </c>
      <c r="AJ531" s="238">
        <v>4</v>
      </c>
      <c r="AK531" s="238">
        <v>21</v>
      </c>
      <c r="AL531" s="238">
        <v>33</v>
      </c>
      <c r="AM531" s="238" t="s">
        <v>354</v>
      </c>
      <c r="AN531" s="238">
        <v>5</v>
      </c>
      <c r="AO531" s="238">
        <v>62</v>
      </c>
      <c r="AP531" s="238">
        <v>99</v>
      </c>
      <c r="AS531" s="238">
        <v>15</v>
      </c>
      <c r="AT531" s="238">
        <v>9</v>
      </c>
      <c r="AU531" s="238">
        <v>60</v>
      </c>
      <c r="AV531" s="238">
        <v>11</v>
      </c>
      <c r="AW531" s="238">
        <v>21</v>
      </c>
      <c r="CT531" s="238">
        <v>461727.46439302299</v>
      </c>
      <c r="CU531" s="238">
        <v>4966645.5348435501</v>
      </c>
      <c r="CV531" s="238">
        <v>44.852195799999997</v>
      </c>
      <c r="CW531" s="238">
        <v>-93.484354120000006</v>
      </c>
      <c r="CX531" s="238" t="s">
        <v>359</v>
      </c>
      <c r="CY531" s="238" t="s">
        <v>2630</v>
      </c>
    </row>
    <row r="532" spans="1:103" x14ac:dyDescent="0.25">
      <c r="A532" s="238">
        <v>10716590</v>
      </c>
      <c r="B532" s="238">
        <v>2</v>
      </c>
      <c r="C532" s="238">
        <v>212</v>
      </c>
      <c r="D532" s="238">
        <v>155.655</v>
      </c>
      <c r="E532" s="238">
        <v>27</v>
      </c>
      <c r="F532" s="238" t="s">
        <v>2420</v>
      </c>
      <c r="H532" s="238" t="s">
        <v>354</v>
      </c>
      <c r="I532" s="238">
        <v>25</v>
      </c>
      <c r="K532" s="238">
        <v>11502765</v>
      </c>
      <c r="L532" s="238">
        <v>110570340</v>
      </c>
      <c r="M532" s="238">
        <v>2</v>
      </c>
      <c r="N532" s="238">
        <v>26</v>
      </c>
      <c r="O532" s="238">
        <v>2011</v>
      </c>
      <c r="P532" s="238" t="s">
        <v>364</v>
      </c>
      <c r="Q532" s="238">
        <v>12</v>
      </c>
      <c r="S532" s="238">
        <v>4</v>
      </c>
      <c r="T532" s="238">
        <v>0</v>
      </c>
      <c r="U532" s="238">
        <v>2</v>
      </c>
      <c r="V532" s="238">
        <v>10</v>
      </c>
      <c r="W532" s="238">
        <v>10</v>
      </c>
      <c r="X532" s="238">
        <v>25</v>
      </c>
      <c r="Y532" s="238">
        <v>1</v>
      </c>
      <c r="Z532" s="238">
        <v>2</v>
      </c>
      <c r="AA532" s="238">
        <v>4</v>
      </c>
      <c r="AB532" s="238">
        <v>3</v>
      </c>
      <c r="AC532" s="238">
        <v>98</v>
      </c>
      <c r="AD532" s="238">
        <v>212</v>
      </c>
      <c r="AE532" s="238" t="s">
        <v>2611</v>
      </c>
      <c r="AF532" s="238" t="s">
        <v>358</v>
      </c>
      <c r="AG532" s="238">
        <v>5</v>
      </c>
      <c r="AH532" s="238">
        <v>2</v>
      </c>
      <c r="AI532" s="238">
        <v>4</v>
      </c>
      <c r="AJ532" s="238">
        <v>4</v>
      </c>
      <c r="AK532" s="238">
        <v>7</v>
      </c>
      <c r="AL532" s="238">
        <v>17</v>
      </c>
      <c r="AM532" s="238" t="s">
        <v>363</v>
      </c>
      <c r="AN532" s="238">
        <v>5</v>
      </c>
      <c r="AO532" s="238">
        <v>3</v>
      </c>
      <c r="AP532" s="238">
        <v>16</v>
      </c>
      <c r="AS532" s="238">
        <v>3</v>
      </c>
      <c r="AT532" s="238">
        <v>98</v>
      </c>
      <c r="AU532" s="238">
        <v>65</v>
      </c>
      <c r="AV532" s="238">
        <v>10</v>
      </c>
      <c r="AW532" s="238">
        <v>21</v>
      </c>
      <c r="AX532" s="238">
        <v>2</v>
      </c>
      <c r="AY532" s="238">
        <v>44</v>
      </c>
      <c r="AZ532" s="238">
        <v>4</v>
      </c>
      <c r="BA532" s="238">
        <v>21</v>
      </c>
      <c r="BB532" s="238">
        <v>50</v>
      </c>
      <c r="BC532" s="238" t="s">
        <v>354</v>
      </c>
      <c r="BD532" s="238">
        <v>5</v>
      </c>
      <c r="BE532" s="238">
        <v>1</v>
      </c>
      <c r="BI532" s="238">
        <v>3</v>
      </c>
      <c r="BJ532" s="238">
        <v>98</v>
      </c>
      <c r="BK532" s="238">
        <v>65</v>
      </c>
      <c r="BL532" s="238">
        <v>10</v>
      </c>
      <c r="BM532" s="238">
        <v>21</v>
      </c>
      <c r="CT532" s="238">
        <v>461756</v>
      </c>
      <c r="CU532" s="238">
        <v>4966627</v>
      </c>
      <c r="CV532" s="238">
        <v>44.852028699999998</v>
      </c>
      <c r="CW532" s="238">
        <v>-93.483994300000006</v>
      </c>
      <c r="CX532" s="238" t="s">
        <v>359</v>
      </c>
      <c r="CY532" s="238" t="s">
        <v>2631</v>
      </c>
    </row>
    <row r="533" spans="1:103" x14ac:dyDescent="0.25">
      <c r="A533" s="238">
        <v>10724403</v>
      </c>
      <c r="B533" s="238">
        <v>2</v>
      </c>
      <c r="C533" s="238">
        <v>212</v>
      </c>
      <c r="D533" s="238">
        <v>155.655</v>
      </c>
      <c r="E533" s="238">
        <v>27</v>
      </c>
      <c r="F533" s="238" t="s">
        <v>2420</v>
      </c>
      <c r="H533" s="238" t="s">
        <v>354</v>
      </c>
      <c r="I533" s="238">
        <v>25</v>
      </c>
      <c r="K533" s="238">
        <v>11031322</v>
      </c>
      <c r="L533" s="238">
        <v>111960012</v>
      </c>
      <c r="M533" s="238">
        <v>7</v>
      </c>
      <c r="N533" s="238">
        <v>14</v>
      </c>
      <c r="O533" s="238">
        <v>2011</v>
      </c>
      <c r="P533" s="238" t="s">
        <v>384</v>
      </c>
      <c r="Q533" s="238">
        <v>5</v>
      </c>
      <c r="R533" s="238" t="s">
        <v>356</v>
      </c>
      <c r="S533" s="238">
        <v>5</v>
      </c>
      <c r="T533" s="238">
        <v>0</v>
      </c>
      <c r="U533" s="238">
        <v>1</v>
      </c>
      <c r="V533" s="238">
        <v>4</v>
      </c>
      <c r="W533" s="238">
        <v>2</v>
      </c>
      <c r="X533" s="238">
        <v>4</v>
      </c>
      <c r="Y533" s="238">
        <v>2</v>
      </c>
      <c r="Z533" s="238">
        <v>1</v>
      </c>
      <c r="AA533" s="238">
        <v>1</v>
      </c>
      <c r="AB533" s="238">
        <v>1</v>
      </c>
      <c r="AC533" s="238">
        <v>98</v>
      </c>
      <c r="AD533" s="238" t="s">
        <v>2555</v>
      </c>
      <c r="AE533" s="238" t="s">
        <v>2583</v>
      </c>
      <c r="AF533" s="238" t="s">
        <v>358</v>
      </c>
      <c r="AG533" s="238">
        <v>3</v>
      </c>
      <c r="AH533" s="238">
        <v>2</v>
      </c>
      <c r="AI533" s="238">
        <v>2</v>
      </c>
      <c r="AJ533" s="238">
        <v>4</v>
      </c>
      <c r="AK533" s="238">
        <v>21</v>
      </c>
      <c r="AL533" s="238">
        <v>42</v>
      </c>
      <c r="AM533" s="238" t="s">
        <v>354</v>
      </c>
      <c r="AN533" s="238">
        <v>5</v>
      </c>
      <c r="AS533" s="238">
        <v>7</v>
      </c>
      <c r="AT533" s="238">
        <v>98</v>
      </c>
      <c r="AU533" s="238">
        <v>55</v>
      </c>
      <c r="AV533" s="238">
        <v>11</v>
      </c>
      <c r="AW533" s="238">
        <v>21</v>
      </c>
      <c r="CT533" s="238">
        <v>461756</v>
      </c>
      <c r="CU533" s="238">
        <v>4966627</v>
      </c>
      <c r="CV533" s="238">
        <v>44.852028699999998</v>
      </c>
      <c r="CW533" s="238">
        <v>-93.483994300000006</v>
      </c>
      <c r="CX533" s="238" t="s">
        <v>359</v>
      </c>
      <c r="CY533" s="238" t="s">
        <v>2632</v>
      </c>
    </row>
    <row r="534" spans="1:103" x14ac:dyDescent="0.25">
      <c r="A534" s="238">
        <v>774601</v>
      </c>
      <c r="B534" s="238">
        <v>2</v>
      </c>
      <c r="C534" s="238">
        <v>212</v>
      </c>
      <c r="D534" s="238">
        <v>155.66200000000001</v>
      </c>
      <c r="E534" s="238">
        <v>27</v>
      </c>
      <c r="F534" s="238" t="s">
        <v>2420</v>
      </c>
      <c r="H534" s="238" t="s">
        <v>354</v>
      </c>
      <c r="I534" s="238">
        <v>25</v>
      </c>
      <c r="K534" s="238">
        <v>19515536</v>
      </c>
      <c r="M534" s="238">
        <v>12</v>
      </c>
      <c r="N534" s="238">
        <v>18</v>
      </c>
      <c r="O534" s="238">
        <v>2019</v>
      </c>
      <c r="P534" s="238" t="s">
        <v>355</v>
      </c>
      <c r="Q534" s="238">
        <v>17</v>
      </c>
      <c r="R534" s="238" t="s">
        <v>356</v>
      </c>
      <c r="S534" s="238">
        <v>5</v>
      </c>
      <c r="T534" s="238">
        <v>0</v>
      </c>
      <c r="U534" s="238">
        <v>2</v>
      </c>
      <c r="V534" s="238">
        <v>12</v>
      </c>
      <c r="W534" s="238">
        <v>10</v>
      </c>
      <c r="X534" s="238">
        <v>2</v>
      </c>
      <c r="Y534" s="238">
        <v>4</v>
      </c>
      <c r="Z534" s="238">
        <v>1</v>
      </c>
      <c r="AB534" s="238">
        <v>1</v>
      </c>
      <c r="AC534" s="238">
        <v>98</v>
      </c>
      <c r="AD534" s="238" t="s">
        <v>357</v>
      </c>
      <c r="AF534" s="238" t="s">
        <v>405</v>
      </c>
      <c r="AG534" s="238">
        <v>7</v>
      </c>
      <c r="AH534" s="238">
        <v>2</v>
      </c>
      <c r="AI534" s="238">
        <v>4</v>
      </c>
      <c r="AJ534" s="238">
        <v>4</v>
      </c>
      <c r="AK534" s="238">
        <v>34</v>
      </c>
      <c r="AL534" s="238">
        <v>31</v>
      </c>
      <c r="AM534" s="238" t="s">
        <v>363</v>
      </c>
      <c r="AN534" s="238">
        <v>5</v>
      </c>
      <c r="AO534" s="238">
        <v>1</v>
      </c>
      <c r="AS534" s="238">
        <v>15</v>
      </c>
      <c r="AT534" s="238">
        <v>9</v>
      </c>
      <c r="AU534" s="238">
        <v>60</v>
      </c>
      <c r="AV534" s="238">
        <v>11</v>
      </c>
      <c r="AW534" s="238">
        <v>21</v>
      </c>
      <c r="AX534" s="238">
        <v>2</v>
      </c>
      <c r="AY534" s="238">
        <v>5</v>
      </c>
      <c r="AZ534" s="238">
        <v>4</v>
      </c>
      <c r="BA534" s="238">
        <v>21</v>
      </c>
      <c r="BB534" s="238">
        <v>48</v>
      </c>
      <c r="BC534" s="238" t="s">
        <v>363</v>
      </c>
      <c r="BD534" s="238">
        <v>5</v>
      </c>
      <c r="BE534" s="238">
        <v>90</v>
      </c>
      <c r="BI534" s="238">
        <v>15</v>
      </c>
      <c r="BJ534" s="238">
        <v>9</v>
      </c>
      <c r="BK534" s="238">
        <v>60</v>
      </c>
      <c r="BL534" s="238">
        <v>11</v>
      </c>
      <c r="BM534" s="238">
        <v>21</v>
      </c>
      <c r="CT534" s="238">
        <v>461760.231987131</v>
      </c>
      <c r="CU534" s="238">
        <v>4966680.1371602695</v>
      </c>
      <c r="CV534" s="238">
        <v>44.852509040000001</v>
      </c>
      <c r="CW534" s="238">
        <v>-93.483942060000004</v>
      </c>
      <c r="CX534" s="238" t="s">
        <v>359</v>
      </c>
      <c r="CY534" s="238" t="s">
        <v>2633</v>
      </c>
    </row>
    <row r="535" spans="1:103" x14ac:dyDescent="0.25">
      <c r="A535" s="238">
        <v>10869299</v>
      </c>
      <c r="B535" s="238">
        <v>2</v>
      </c>
      <c r="C535" s="238">
        <v>212</v>
      </c>
      <c r="D535" s="238">
        <v>155.67099999999999</v>
      </c>
      <c r="E535" s="238">
        <v>27</v>
      </c>
      <c r="F535" s="238" t="s">
        <v>2420</v>
      </c>
      <c r="H535" s="238" t="s">
        <v>354</v>
      </c>
      <c r="I535" s="238">
        <v>25</v>
      </c>
      <c r="K535" s="238">
        <v>13011484</v>
      </c>
      <c r="L535" s="238">
        <v>130770039</v>
      </c>
      <c r="M535" s="238">
        <v>3</v>
      </c>
      <c r="N535" s="238">
        <v>18</v>
      </c>
      <c r="O535" s="238">
        <v>2013</v>
      </c>
      <c r="P535" s="238" t="s">
        <v>361</v>
      </c>
      <c r="Q535" s="238">
        <v>6</v>
      </c>
      <c r="S535" s="238">
        <v>5</v>
      </c>
      <c r="T535" s="238">
        <v>0</v>
      </c>
      <c r="U535" s="238">
        <v>1</v>
      </c>
      <c r="V535" s="238">
        <v>7</v>
      </c>
      <c r="W535" s="238">
        <v>54</v>
      </c>
      <c r="X535" s="238">
        <v>2</v>
      </c>
      <c r="Y535" s="238">
        <v>4</v>
      </c>
      <c r="Z535" s="238">
        <v>4</v>
      </c>
      <c r="AB535" s="238">
        <v>3</v>
      </c>
      <c r="AC535" s="238">
        <v>98</v>
      </c>
      <c r="AD535" s="238" t="s">
        <v>371</v>
      </c>
      <c r="AE535" s="238" t="s">
        <v>2634</v>
      </c>
      <c r="AF535" s="238" t="s">
        <v>358</v>
      </c>
      <c r="AG535" s="238">
        <v>3</v>
      </c>
      <c r="AH535" s="238">
        <v>2</v>
      </c>
      <c r="AI535" s="238">
        <v>1</v>
      </c>
      <c r="AJ535" s="238">
        <v>3</v>
      </c>
      <c r="AK535" s="238">
        <v>21</v>
      </c>
      <c r="AL535" s="238">
        <v>62</v>
      </c>
      <c r="AM535" s="238" t="s">
        <v>363</v>
      </c>
      <c r="AN535" s="238">
        <v>5</v>
      </c>
      <c r="AS535" s="238">
        <v>3</v>
      </c>
      <c r="AT535" s="238">
        <v>98</v>
      </c>
      <c r="AU535" s="238">
        <v>60</v>
      </c>
      <c r="AV535" s="238">
        <v>10</v>
      </c>
      <c r="AW535" s="238">
        <v>21</v>
      </c>
      <c r="CT535" s="238">
        <v>461772</v>
      </c>
      <c r="CU535" s="238">
        <v>4966645</v>
      </c>
      <c r="CV535" s="238">
        <v>44.852192299999999</v>
      </c>
      <c r="CW535" s="238">
        <v>-93.483788099999998</v>
      </c>
      <c r="CX535" s="238" t="s">
        <v>359</v>
      </c>
      <c r="CY535" s="238" t="s">
        <v>2635</v>
      </c>
    </row>
    <row r="536" spans="1:103" x14ac:dyDescent="0.25">
      <c r="A536" s="238">
        <v>733417</v>
      </c>
      <c r="B536" s="238">
        <v>2</v>
      </c>
      <c r="C536" s="238">
        <v>212</v>
      </c>
      <c r="D536" s="238">
        <v>155.672</v>
      </c>
      <c r="E536" s="238">
        <v>27</v>
      </c>
      <c r="F536" s="238" t="s">
        <v>2420</v>
      </c>
      <c r="H536" s="238" t="s">
        <v>354</v>
      </c>
      <c r="I536" s="238">
        <v>25</v>
      </c>
      <c r="K536" s="238">
        <v>19508602</v>
      </c>
      <c r="M536" s="238">
        <v>7</v>
      </c>
      <c r="N536" s="238">
        <v>14</v>
      </c>
      <c r="O536" s="238">
        <v>2019</v>
      </c>
      <c r="P536" s="238" t="s">
        <v>366</v>
      </c>
      <c r="Q536" s="238">
        <v>8</v>
      </c>
      <c r="R536" s="238" t="s">
        <v>356</v>
      </c>
      <c r="S536" s="238">
        <v>5</v>
      </c>
      <c r="T536" s="238">
        <v>0</v>
      </c>
      <c r="U536" s="238">
        <v>1</v>
      </c>
      <c r="V536" s="238">
        <v>10</v>
      </c>
      <c r="W536" s="238">
        <v>55</v>
      </c>
      <c r="X536" s="238">
        <v>3</v>
      </c>
      <c r="Y536" s="238">
        <v>99</v>
      </c>
      <c r="Z536" s="238">
        <v>99</v>
      </c>
      <c r="AB536" s="238">
        <v>99</v>
      </c>
      <c r="AC536" s="238">
        <v>98</v>
      </c>
      <c r="AD536" s="238" t="s">
        <v>357</v>
      </c>
      <c r="AF536" s="238" t="s">
        <v>405</v>
      </c>
      <c r="AG536" s="238">
        <v>3</v>
      </c>
      <c r="AH536" s="238">
        <v>1</v>
      </c>
      <c r="AI536" s="238">
        <v>2</v>
      </c>
      <c r="AJ536" s="238">
        <v>4</v>
      </c>
      <c r="AK536" s="238">
        <v>99</v>
      </c>
      <c r="AS536" s="238">
        <v>15</v>
      </c>
      <c r="AT536" s="238">
        <v>9</v>
      </c>
      <c r="AU536" s="238">
        <v>65</v>
      </c>
      <c r="AV536" s="238">
        <v>13</v>
      </c>
      <c r="AW536" s="238">
        <v>21</v>
      </c>
      <c r="CT536" s="238">
        <v>461760.231987131</v>
      </c>
      <c r="CU536" s="238">
        <v>4966701.3038692698</v>
      </c>
      <c r="CV536" s="238">
        <v>44.852699579999999</v>
      </c>
      <c r="CW536" s="238">
        <v>-93.483943650000001</v>
      </c>
      <c r="CX536" s="238" t="s">
        <v>359</v>
      </c>
      <c r="CY536" s="238" t="s">
        <v>2636</v>
      </c>
    </row>
    <row r="537" spans="1:103" x14ac:dyDescent="0.25">
      <c r="A537" s="238">
        <v>763484</v>
      </c>
      <c r="B537" s="238">
        <v>2</v>
      </c>
      <c r="C537" s="238">
        <v>212</v>
      </c>
      <c r="D537" s="238">
        <v>155.67500000000001</v>
      </c>
      <c r="E537" s="238">
        <v>27</v>
      </c>
      <c r="F537" s="238" t="s">
        <v>2420</v>
      </c>
      <c r="H537" s="238" t="s">
        <v>354</v>
      </c>
      <c r="I537" s="238">
        <v>25</v>
      </c>
      <c r="K537" s="238">
        <v>19045667</v>
      </c>
      <c r="M537" s="238">
        <v>11</v>
      </c>
      <c r="N537" s="238">
        <v>18</v>
      </c>
      <c r="O537" s="238">
        <v>2019</v>
      </c>
      <c r="P537" s="238" t="s">
        <v>361</v>
      </c>
      <c r="Q537" s="238">
        <v>15</v>
      </c>
      <c r="R537" s="238" t="s">
        <v>356</v>
      </c>
      <c r="S537" s="238">
        <v>5</v>
      </c>
      <c r="T537" s="238">
        <v>0</v>
      </c>
      <c r="U537" s="238">
        <v>2</v>
      </c>
      <c r="V537" s="238">
        <v>10</v>
      </c>
      <c r="W537" s="238">
        <v>10</v>
      </c>
      <c r="X537" s="238">
        <v>2</v>
      </c>
      <c r="Y537" s="238">
        <v>1</v>
      </c>
      <c r="Z537" s="238">
        <v>2</v>
      </c>
      <c r="AB537" s="238">
        <v>1</v>
      </c>
      <c r="AC537" s="238">
        <v>98</v>
      </c>
      <c r="AD537" s="238" t="s">
        <v>357</v>
      </c>
      <c r="AF537" s="238" t="s">
        <v>405</v>
      </c>
      <c r="AG537" s="238">
        <v>5</v>
      </c>
      <c r="AH537" s="238">
        <v>2</v>
      </c>
      <c r="AI537" s="238">
        <v>2</v>
      </c>
      <c r="AJ537" s="238">
        <v>4</v>
      </c>
      <c r="AK537" s="238">
        <v>21</v>
      </c>
      <c r="AL537" s="238">
        <v>37</v>
      </c>
      <c r="AM537" s="238" t="s">
        <v>354</v>
      </c>
      <c r="AN537" s="238">
        <v>10</v>
      </c>
      <c r="AO537" s="238">
        <v>70</v>
      </c>
      <c r="AS537" s="238">
        <v>15</v>
      </c>
      <c r="AT537" s="238">
        <v>9</v>
      </c>
      <c r="AU537" s="238">
        <v>65</v>
      </c>
      <c r="AV537" s="238">
        <v>11</v>
      </c>
      <c r="AW537" s="238">
        <v>21</v>
      </c>
      <c r="AX537" s="238">
        <v>2</v>
      </c>
      <c r="AY537" s="238">
        <v>4</v>
      </c>
      <c r="AZ537" s="238">
        <v>4</v>
      </c>
      <c r="BA537" s="238">
        <v>21</v>
      </c>
      <c r="BB537" s="238">
        <v>47</v>
      </c>
      <c r="BC537" s="238" t="s">
        <v>354</v>
      </c>
      <c r="BD537" s="238">
        <v>5</v>
      </c>
      <c r="BE537" s="238">
        <v>1</v>
      </c>
      <c r="BI537" s="238">
        <v>15</v>
      </c>
      <c r="BJ537" s="238">
        <v>9</v>
      </c>
      <c r="BK537" s="238">
        <v>65</v>
      </c>
      <c r="BL537" s="238">
        <v>11</v>
      </c>
      <c r="BM537" s="238">
        <v>21</v>
      </c>
      <c r="CT537" s="238">
        <v>461769.65451909299</v>
      </c>
      <c r="CU537" s="238">
        <v>4966698.8401323101</v>
      </c>
      <c r="CV537" s="238">
        <v>44.852677909999997</v>
      </c>
      <c r="CW537" s="238">
        <v>-93.483824220000002</v>
      </c>
      <c r="CX537" s="238" t="s">
        <v>359</v>
      </c>
      <c r="CY537" s="238" t="s">
        <v>2637</v>
      </c>
    </row>
    <row r="538" spans="1:103" x14ac:dyDescent="0.25">
      <c r="A538" s="238">
        <v>696905</v>
      </c>
      <c r="B538" s="238">
        <v>2</v>
      </c>
      <c r="C538" s="238">
        <v>212</v>
      </c>
      <c r="D538" s="238">
        <v>155.67699999999999</v>
      </c>
      <c r="E538" s="238">
        <v>27</v>
      </c>
      <c r="F538" s="238" t="s">
        <v>2420</v>
      </c>
      <c r="H538" s="238" t="s">
        <v>354</v>
      </c>
      <c r="I538" s="238">
        <v>25</v>
      </c>
      <c r="K538" s="238">
        <v>19503912</v>
      </c>
      <c r="M538" s="238">
        <v>3</v>
      </c>
      <c r="N538" s="238">
        <v>11</v>
      </c>
      <c r="O538" s="238">
        <v>2019</v>
      </c>
      <c r="P538" s="238" t="s">
        <v>361</v>
      </c>
      <c r="Q538" s="238">
        <v>9</v>
      </c>
      <c r="R538" s="238" t="s">
        <v>356</v>
      </c>
      <c r="S538" s="238">
        <v>5</v>
      </c>
      <c r="T538" s="238">
        <v>0</v>
      </c>
      <c r="U538" s="238">
        <v>1</v>
      </c>
      <c r="W538" s="238">
        <v>55</v>
      </c>
      <c r="X538" s="238">
        <v>2</v>
      </c>
      <c r="Y538" s="238">
        <v>1</v>
      </c>
      <c r="Z538" s="238">
        <v>1</v>
      </c>
      <c r="AB538" s="238">
        <v>1</v>
      </c>
      <c r="AC538" s="238">
        <v>98</v>
      </c>
      <c r="AD538" s="238" t="s">
        <v>357</v>
      </c>
      <c r="AF538" s="238" t="s">
        <v>405</v>
      </c>
      <c r="AG538" s="238">
        <v>3</v>
      </c>
      <c r="AH538" s="238">
        <v>2</v>
      </c>
      <c r="AI538" s="238">
        <v>2</v>
      </c>
      <c r="AJ538" s="238">
        <v>4</v>
      </c>
      <c r="AK538" s="238">
        <v>21</v>
      </c>
      <c r="AL538" s="238">
        <v>68</v>
      </c>
      <c r="AM538" s="238" t="s">
        <v>363</v>
      </c>
      <c r="AN538" s="238">
        <v>5</v>
      </c>
      <c r="AO538" s="238">
        <v>68</v>
      </c>
      <c r="AP538" s="238">
        <v>72</v>
      </c>
      <c r="AS538" s="238">
        <v>15</v>
      </c>
      <c r="AT538" s="238">
        <v>9</v>
      </c>
      <c r="AU538" s="238">
        <v>65</v>
      </c>
      <c r="AV538" s="238">
        <v>11</v>
      </c>
      <c r="AW538" s="238">
        <v>21</v>
      </c>
      <c r="CT538" s="238">
        <v>461777.16535433102</v>
      </c>
      <c r="CU538" s="238">
        <v>4966697.0705274697</v>
      </c>
      <c r="CV538" s="238">
        <v>44.852662379999998</v>
      </c>
      <c r="CW538" s="238">
        <v>-93.48372904</v>
      </c>
      <c r="CX538" s="238" t="s">
        <v>359</v>
      </c>
      <c r="CY538" s="238" t="s">
        <v>2638</v>
      </c>
    </row>
    <row r="539" spans="1:103" x14ac:dyDescent="0.25">
      <c r="A539" s="238">
        <v>528932</v>
      </c>
      <c r="B539" s="238">
        <v>2</v>
      </c>
      <c r="C539" s="238">
        <v>212</v>
      </c>
      <c r="D539" s="238">
        <v>155.68100000000001</v>
      </c>
      <c r="E539" s="238">
        <v>27</v>
      </c>
      <c r="F539" s="238" t="s">
        <v>2420</v>
      </c>
      <c r="H539" s="238" t="s">
        <v>354</v>
      </c>
      <c r="I539" s="238">
        <v>25</v>
      </c>
      <c r="K539" s="238">
        <v>17045936</v>
      </c>
      <c r="M539" s="238">
        <v>12</v>
      </c>
      <c r="N539" s="238">
        <v>28</v>
      </c>
      <c r="O539" s="238">
        <v>2017</v>
      </c>
      <c r="P539" s="238" t="s">
        <v>384</v>
      </c>
      <c r="Q539" s="238">
        <v>11</v>
      </c>
      <c r="R539" s="238" t="s">
        <v>369</v>
      </c>
      <c r="S539" s="238">
        <v>5</v>
      </c>
      <c r="T539" s="238">
        <v>0</v>
      </c>
      <c r="U539" s="238">
        <v>1</v>
      </c>
      <c r="W539" s="238">
        <v>55</v>
      </c>
      <c r="X539" s="238">
        <v>2</v>
      </c>
      <c r="Y539" s="238">
        <v>1</v>
      </c>
      <c r="Z539" s="238">
        <v>4</v>
      </c>
      <c r="AB539" s="238">
        <v>3</v>
      </c>
      <c r="AC539" s="238">
        <v>98</v>
      </c>
      <c r="AD539" s="238" t="s">
        <v>357</v>
      </c>
      <c r="AF539" s="238" t="s">
        <v>358</v>
      </c>
      <c r="AG539" s="238">
        <v>3</v>
      </c>
      <c r="AH539" s="238">
        <v>2</v>
      </c>
      <c r="AI539" s="238">
        <v>2</v>
      </c>
      <c r="AJ539" s="238">
        <v>3</v>
      </c>
      <c r="AK539" s="238">
        <v>26</v>
      </c>
      <c r="AL539" s="238">
        <v>37</v>
      </c>
      <c r="AM539" s="238" t="s">
        <v>363</v>
      </c>
      <c r="AN539" s="238">
        <v>5</v>
      </c>
      <c r="AO539" s="238">
        <v>1</v>
      </c>
      <c r="AS539" s="238">
        <v>15</v>
      </c>
      <c r="AT539" s="238">
        <v>9</v>
      </c>
      <c r="AU539" s="238">
        <v>65</v>
      </c>
      <c r="AV539" s="238">
        <v>11</v>
      </c>
      <c r="AW539" s="238">
        <v>21</v>
      </c>
      <c r="CT539" s="238">
        <v>461786.466594361</v>
      </c>
      <c r="CU539" s="238">
        <v>4966654.0015271502</v>
      </c>
      <c r="CV539" s="238">
        <v>44.852275179999999</v>
      </c>
      <c r="CW539" s="238">
        <v>-93.483608090000004</v>
      </c>
      <c r="CX539" s="238" t="s">
        <v>359</v>
      </c>
      <c r="CY539" s="238" t="s">
        <v>2639</v>
      </c>
    </row>
    <row r="540" spans="1:103" x14ac:dyDescent="0.25">
      <c r="A540" s="238">
        <v>666529</v>
      </c>
      <c r="B540" s="238">
        <v>2</v>
      </c>
      <c r="C540" s="238">
        <v>212</v>
      </c>
      <c r="D540" s="238">
        <v>155.702</v>
      </c>
      <c r="E540" s="238">
        <v>27</v>
      </c>
      <c r="F540" s="238" t="s">
        <v>2420</v>
      </c>
      <c r="H540" s="238" t="s">
        <v>354</v>
      </c>
      <c r="I540" s="238">
        <v>25</v>
      </c>
      <c r="K540" s="238">
        <v>18514505</v>
      </c>
      <c r="M540" s="238">
        <v>12</v>
      </c>
      <c r="N540" s="238">
        <v>7</v>
      </c>
      <c r="O540" s="238">
        <v>2018</v>
      </c>
      <c r="P540" s="238" t="s">
        <v>362</v>
      </c>
      <c r="Q540" s="238">
        <v>18</v>
      </c>
      <c r="R540" s="238" t="s">
        <v>356</v>
      </c>
      <c r="S540" s="238">
        <v>5</v>
      </c>
      <c r="T540" s="238">
        <v>0</v>
      </c>
      <c r="U540" s="238">
        <v>2</v>
      </c>
      <c r="V540" s="238">
        <v>10</v>
      </c>
      <c r="W540" s="238">
        <v>10</v>
      </c>
      <c r="X540" s="238">
        <v>2</v>
      </c>
      <c r="Y540" s="238">
        <v>4</v>
      </c>
      <c r="Z540" s="238">
        <v>1</v>
      </c>
      <c r="AB540" s="238">
        <v>1</v>
      </c>
      <c r="AC540" s="238">
        <v>98</v>
      </c>
      <c r="AD540" s="238" t="s">
        <v>357</v>
      </c>
      <c r="AF540" s="238" t="s">
        <v>358</v>
      </c>
      <c r="AG540" s="238">
        <v>5</v>
      </c>
      <c r="AH540" s="238">
        <v>2</v>
      </c>
      <c r="AI540" s="238">
        <v>4</v>
      </c>
      <c r="AJ540" s="238">
        <v>4</v>
      </c>
      <c r="AK540" s="238">
        <v>28</v>
      </c>
      <c r="AL540" s="238">
        <v>42</v>
      </c>
      <c r="AM540" s="238" t="s">
        <v>363</v>
      </c>
      <c r="AN540" s="238">
        <v>5</v>
      </c>
      <c r="AO540" s="238">
        <v>68</v>
      </c>
      <c r="AS540" s="238">
        <v>15</v>
      </c>
      <c r="AT540" s="238">
        <v>9</v>
      </c>
      <c r="AU540" s="238">
        <v>65</v>
      </c>
      <c r="AV540" s="238">
        <v>11</v>
      </c>
      <c r="AW540" s="238">
        <v>21</v>
      </c>
      <c r="AX540" s="238">
        <v>2</v>
      </c>
      <c r="AY540" s="238">
        <v>3</v>
      </c>
      <c r="AZ540" s="238">
        <v>4</v>
      </c>
      <c r="BA540" s="238">
        <v>21</v>
      </c>
      <c r="BB540" s="238">
        <v>52</v>
      </c>
      <c r="BC540" s="238" t="s">
        <v>354</v>
      </c>
      <c r="BD540" s="238">
        <v>5</v>
      </c>
      <c r="BE540" s="238">
        <v>1</v>
      </c>
      <c r="BI540" s="238">
        <v>15</v>
      </c>
      <c r="BJ540" s="238">
        <v>9</v>
      </c>
      <c r="BK540" s="238">
        <v>65</v>
      </c>
      <c r="BL540" s="238">
        <v>11</v>
      </c>
      <c r="BM540" s="238">
        <v>21</v>
      </c>
      <c r="CT540" s="238">
        <v>461800.448734231</v>
      </c>
      <c r="CU540" s="238">
        <v>4966686.4871729696</v>
      </c>
      <c r="CV540" s="238">
        <v>44.852568359999999</v>
      </c>
      <c r="CW540" s="238">
        <v>-93.483433590000004</v>
      </c>
      <c r="CX540" s="238" t="s">
        <v>359</v>
      </c>
      <c r="CY540" s="238" t="s">
        <v>2640</v>
      </c>
    </row>
    <row r="541" spans="1:103" x14ac:dyDescent="0.25">
      <c r="A541" s="238">
        <v>414807</v>
      </c>
      <c r="B541" s="238">
        <v>2</v>
      </c>
      <c r="C541" s="238">
        <v>212</v>
      </c>
      <c r="D541" s="238">
        <v>155.71899999999999</v>
      </c>
      <c r="E541" s="238">
        <v>27</v>
      </c>
      <c r="F541" s="238" t="s">
        <v>2420</v>
      </c>
      <c r="H541" s="238" t="s">
        <v>354</v>
      </c>
      <c r="I541" s="238">
        <v>25</v>
      </c>
      <c r="K541" s="238">
        <v>17500610</v>
      </c>
      <c r="M541" s="238">
        <v>1</v>
      </c>
      <c r="N541" s="238">
        <v>11</v>
      </c>
      <c r="O541" s="238">
        <v>2017</v>
      </c>
      <c r="P541" s="238" t="s">
        <v>355</v>
      </c>
      <c r="Q541" s="238">
        <v>14</v>
      </c>
      <c r="R541" s="238" t="s">
        <v>369</v>
      </c>
      <c r="S541" s="238">
        <v>3</v>
      </c>
      <c r="T541" s="238">
        <v>0</v>
      </c>
      <c r="U541" s="238">
        <v>1</v>
      </c>
      <c r="W541" s="238">
        <v>83</v>
      </c>
      <c r="X541" s="238">
        <v>2</v>
      </c>
      <c r="Y541" s="238">
        <v>1</v>
      </c>
      <c r="Z541" s="238">
        <v>1</v>
      </c>
      <c r="AB541" s="238">
        <v>5</v>
      </c>
      <c r="AC541" s="238">
        <v>98</v>
      </c>
      <c r="AD541" s="238" t="s">
        <v>2641</v>
      </c>
      <c r="AF541" s="238" t="s">
        <v>358</v>
      </c>
      <c r="AG541" s="238">
        <v>3</v>
      </c>
      <c r="AH541" s="238">
        <v>2</v>
      </c>
      <c r="AI541" s="238">
        <v>3</v>
      </c>
      <c r="AJ541" s="238">
        <v>3</v>
      </c>
      <c r="AK541" s="238">
        <v>21</v>
      </c>
      <c r="AL541" s="238">
        <v>26</v>
      </c>
      <c r="AM541" s="238" t="s">
        <v>354</v>
      </c>
      <c r="AN541" s="238">
        <v>5</v>
      </c>
      <c r="AO541" s="238">
        <v>68</v>
      </c>
      <c r="AS541" s="238">
        <v>15</v>
      </c>
      <c r="AT541" s="238">
        <v>9</v>
      </c>
      <c r="AU541" s="238">
        <v>65</v>
      </c>
      <c r="AV541" s="238">
        <v>13</v>
      </c>
      <c r="AW541" s="238">
        <v>24</v>
      </c>
      <c r="CT541" s="238">
        <v>461819.49877233198</v>
      </c>
      <c r="CU541" s="238">
        <v>4966705.5372110698</v>
      </c>
      <c r="CV541" s="238">
        <v>44.852740859999997</v>
      </c>
      <c r="CW541" s="238">
        <v>-93.48319395</v>
      </c>
      <c r="CX541" s="238" t="s">
        <v>359</v>
      </c>
      <c r="CY541" s="238" t="s">
        <v>2642</v>
      </c>
    </row>
    <row r="542" spans="1:103" x14ac:dyDescent="0.25">
      <c r="A542" s="238">
        <v>567221</v>
      </c>
      <c r="B542" s="238">
        <v>2</v>
      </c>
      <c r="C542" s="238">
        <v>212</v>
      </c>
      <c r="D542" s="238">
        <v>155.726</v>
      </c>
      <c r="E542" s="238">
        <v>27</v>
      </c>
      <c r="F542" s="238" t="s">
        <v>2420</v>
      </c>
      <c r="H542" s="238" t="s">
        <v>354</v>
      </c>
      <c r="I542" s="238">
        <v>25</v>
      </c>
      <c r="K542" s="238">
        <v>18502821</v>
      </c>
      <c r="M542" s="238">
        <v>2</v>
      </c>
      <c r="N542" s="238">
        <v>19</v>
      </c>
      <c r="O542" s="238">
        <v>2018</v>
      </c>
      <c r="P542" s="238" t="s">
        <v>361</v>
      </c>
      <c r="Q542" s="238">
        <v>19</v>
      </c>
      <c r="R542" s="238" t="s">
        <v>356</v>
      </c>
      <c r="S542" s="238">
        <v>5</v>
      </c>
      <c r="T542" s="238">
        <v>0</v>
      </c>
      <c r="U542" s="238">
        <v>1</v>
      </c>
      <c r="W542" s="238">
        <v>30</v>
      </c>
      <c r="X542" s="238">
        <v>2</v>
      </c>
      <c r="Y542" s="238">
        <v>1</v>
      </c>
      <c r="Z542" s="238">
        <v>2</v>
      </c>
      <c r="AA542" s="238">
        <v>4</v>
      </c>
      <c r="AB542" s="238">
        <v>3</v>
      </c>
      <c r="AC542" s="238">
        <v>98</v>
      </c>
      <c r="AD542" s="238" t="s">
        <v>2530</v>
      </c>
      <c r="AF542" s="238" t="s">
        <v>405</v>
      </c>
      <c r="AG542" s="238">
        <v>3</v>
      </c>
      <c r="AH542" s="238">
        <v>2</v>
      </c>
      <c r="AI542" s="238">
        <v>2</v>
      </c>
      <c r="AJ542" s="238">
        <v>4</v>
      </c>
      <c r="AK542" s="238">
        <v>21</v>
      </c>
      <c r="AL542" s="238">
        <v>65</v>
      </c>
      <c r="AM542" s="238" t="s">
        <v>354</v>
      </c>
      <c r="AN542" s="238">
        <v>5</v>
      </c>
      <c r="AO542" s="238">
        <v>68</v>
      </c>
      <c r="AS542" s="238">
        <v>15</v>
      </c>
      <c r="AT542" s="238">
        <v>9</v>
      </c>
      <c r="AU542" s="238">
        <v>60</v>
      </c>
      <c r="AV542" s="238">
        <v>13</v>
      </c>
      <c r="AW542" s="238">
        <v>24</v>
      </c>
      <c r="CT542" s="238">
        <v>461806.79874693102</v>
      </c>
      <c r="CU542" s="238">
        <v>4966752.1039708704</v>
      </c>
      <c r="CV542" s="238">
        <v>44.85315937</v>
      </c>
      <c r="CW542" s="238">
        <v>-93.483358170000002</v>
      </c>
      <c r="CX542" s="238" t="s">
        <v>359</v>
      </c>
      <c r="CY542" s="238" t="s">
        <v>2643</v>
      </c>
    </row>
    <row r="543" spans="1:103" x14ac:dyDescent="0.25">
      <c r="A543" s="238">
        <v>358514</v>
      </c>
      <c r="B543" s="238">
        <v>2</v>
      </c>
      <c r="C543" s="238">
        <v>212</v>
      </c>
      <c r="D543" s="238">
        <v>155.733</v>
      </c>
      <c r="E543" s="238">
        <v>27</v>
      </c>
      <c r="F543" s="238" t="s">
        <v>2420</v>
      </c>
      <c r="H543" s="238" t="s">
        <v>354</v>
      </c>
      <c r="I543" s="238">
        <v>25</v>
      </c>
      <c r="K543" s="238">
        <v>16506603</v>
      </c>
      <c r="M543" s="238">
        <v>6</v>
      </c>
      <c r="N543" s="238">
        <v>20</v>
      </c>
      <c r="O543" s="238">
        <v>2016</v>
      </c>
      <c r="P543" s="238" t="s">
        <v>361</v>
      </c>
      <c r="Q543" s="238">
        <v>8</v>
      </c>
      <c r="R543" s="238" t="s">
        <v>369</v>
      </c>
      <c r="S543" s="238">
        <v>5</v>
      </c>
      <c r="T543" s="238">
        <v>0</v>
      </c>
      <c r="U543" s="238">
        <v>3</v>
      </c>
      <c r="V543" s="238">
        <v>12</v>
      </c>
      <c r="W543" s="238">
        <v>10</v>
      </c>
      <c r="X543" s="238">
        <v>2</v>
      </c>
      <c r="Y543" s="238">
        <v>1</v>
      </c>
      <c r="Z543" s="238">
        <v>1</v>
      </c>
      <c r="AB543" s="238">
        <v>1</v>
      </c>
      <c r="AC543" s="238">
        <v>98</v>
      </c>
      <c r="AD543" s="238" t="s">
        <v>357</v>
      </c>
      <c r="AF543" s="238" t="s">
        <v>405</v>
      </c>
      <c r="AG543" s="238">
        <v>7</v>
      </c>
      <c r="AH543" s="238">
        <v>2</v>
      </c>
      <c r="AI543" s="238">
        <v>3</v>
      </c>
      <c r="AJ543" s="238">
        <v>3</v>
      </c>
      <c r="AK543" s="238">
        <v>34</v>
      </c>
      <c r="AL543" s="238">
        <v>57</v>
      </c>
      <c r="AM543" s="238" t="s">
        <v>363</v>
      </c>
      <c r="AN543" s="238">
        <v>5</v>
      </c>
      <c r="AO543" s="238">
        <v>1</v>
      </c>
      <c r="AS543" s="238">
        <v>15</v>
      </c>
      <c r="AT543" s="238">
        <v>9</v>
      </c>
      <c r="AU543" s="238">
        <v>60</v>
      </c>
      <c r="AV543" s="238">
        <v>11</v>
      </c>
      <c r="AW543" s="238">
        <v>21</v>
      </c>
      <c r="AX543" s="238">
        <v>2</v>
      </c>
      <c r="AY543" s="238">
        <v>2</v>
      </c>
      <c r="AZ543" s="238">
        <v>3</v>
      </c>
      <c r="BA543" s="238">
        <v>34</v>
      </c>
      <c r="BB543" s="238">
        <v>70</v>
      </c>
      <c r="BC543" s="238" t="s">
        <v>354</v>
      </c>
      <c r="BD543" s="238">
        <v>5</v>
      </c>
      <c r="BE543" s="238">
        <v>1</v>
      </c>
      <c r="BI543" s="238">
        <v>15</v>
      </c>
      <c r="BJ543" s="238">
        <v>9</v>
      </c>
      <c r="BK543" s="238">
        <v>60</v>
      </c>
      <c r="BL543" s="238">
        <v>11</v>
      </c>
      <c r="BM543" s="238">
        <v>21</v>
      </c>
      <c r="BN543" s="238">
        <v>2</v>
      </c>
      <c r="BO543" s="238">
        <v>2</v>
      </c>
      <c r="BP543" s="238">
        <v>3</v>
      </c>
      <c r="BQ543" s="238">
        <v>21</v>
      </c>
      <c r="BR543" s="238">
        <v>61</v>
      </c>
      <c r="BS543" s="238" t="s">
        <v>354</v>
      </c>
      <c r="BT543" s="238">
        <v>5</v>
      </c>
      <c r="BU543" s="238">
        <v>74</v>
      </c>
      <c r="BY543" s="238">
        <v>15</v>
      </c>
      <c r="BZ543" s="238">
        <v>9</v>
      </c>
      <c r="CA543" s="238">
        <v>60</v>
      </c>
      <c r="CB543" s="238">
        <v>11</v>
      </c>
      <c r="CC543" s="238">
        <v>21</v>
      </c>
      <c r="CT543" s="238">
        <v>461811.03208873101</v>
      </c>
      <c r="CU543" s="238">
        <v>4966739.4039454702</v>
      </c>
      <c r="CV543" s="238">
        <v>44.853045270000003</v>
      </c>
      <c r="CW543" s="238">
        <v>-93.483303640000003</v>
      </c>
      <c r="CX543" s="238" t="s">
        <v>359</v>
      </c>
      <c r="CY543" s="238" t="s">
        <v>2644</v>
      </c>
    </row>
    <row r="544" spans="1:103" x14ac:dyDescent="0.25">
      <c r="A544" s="238">
        <v>584543</v>
      </c>
      <c r="B544" s="238">
        <v>2</v>
      </c>
      <c r="C544" s="238">
        <v>212</v>
      </c>
      <c r="D544" s="238">
        <v>155.73400000000001</v>
      </c>
      <c r="E544" s="238">
        <v>27</v>
      </c>
      <c r="F544" s="238" t="s">
        <v>2420</v>
      </c>
      <c r="H544" s="238" t="s">
        <v>354</v>
      </c>
      <c r="I544" s="238">
        <v>25</v>
      </c>
      <c r="K544" s="238">
        <v>18503962</v>
      </c>
      <c r="M544" s="238">
        <v>3</v>
      </c>
      <c r="N544" s="238">
        <v>20</v>
      </c>
      <c r="O544" s="238">
        <v>2018</v>
      </c>
      <c r="P544" s="238" t="s">
        <v>368</v>
      </c>
      <c r="Q544" s="238">
        <v>7</v>
      </c>
      <c r="R544" s="238" t="s">
        <v>196</v>
      </c>
      <c r="S544" s="238">
        <v>5</v>
      </c>
      <c r="T544" s="238">
        <v>0</v>
      </c>
      <c r="U544" s="238">
        <v>2</v>
      </c>
      <c r="V544" s="238">
        <v>90</v>
      </c>
      <c r="W544" s="238">
        <v>10</v>
      </c>
      <c r="X544" s="238">
        <v>2</v>
      </c>
      <c r="Y544" s="238">
        <v>1</v>
      </c>
      <c r="Z544" s="238">
        <v>4</v>
      </c>
      <c r="AB544" s="238">
        <v>3</v>
      </c>
      <c r="AC544" s="238">
        <v>98</v>
      </c>
      <c r="AD544" s="238" t="s">
        <v>357</v>
      </c>
      <c r="AF544" s="238" t="s">
        <v>405</v>
      </c>
      <c r="AG544" s="238">
        <v>90</v>
      </c>
      <c r="AH544" s="238">
        <v>2</v>
      </c>
      <c r="AI544" s="238">
        <v>3</v>
      </c>
      <c r="AJ544" s="238">
        <v>2</v>
      </c>
      <c r="AK544" s="238">
        <v>21</v>
      </c>
      <c r="AL544" s="238">
        <v>21</v>
      </c>
      <c r="AM544" s="238" t="s">
        <v>354</v>
      </c>
      <c r="AN544" s="238">
        <v>5</v>
      </c>
      <c r="AO544" s="238">
        <v>68</v>
      </c>
      <c r="AS544" s="238">
        <v>15</v>
      </c>
      <c r="AT544" s="238">
        <v>9</v>
      </c>
      <c r="AU544" s="238">
        <v>65</v>
      </c>
      <c r="AV544" s="238">
        <v>11</v>
      </c>
      <c r="AW544" s="238">
        <v>21</v>
      </c>
      <c r="AX544" s="238">
        <v>2</v>
      </c>
      <c r="AY544" s="238">
        <v>2</v>
      </c>
      <c r="AZ544" s="238">
        <v>2</v>
      </c>
      <c r="BA544" s="238">
        <v>21</v>
      </c>
      <c r="BB544" s="238">
        <v>33</v>
      </c>
      <c r="BC544" s="238" t="s">
        <v>354</v>
      </c>
      <c r="BD544" s="238">
        <v>5</v>
      </c>
      <c r="BE544" s="238">
        <v>1</v>
      </c>
      <c r="BI544" s="238">
        <v>15</v>
      </c>
      <c r="BJ544" s="238">
        <v>9</v>
      </c>
      <c r="BK544" s="238">
        <v>65</v>
      </c>
      <c r="BL544" s="238">
        <v>11</v>
      </c>
      <c r="BM544" s="238">
        <v>21</v>
      </c>
      <c r="CT544" s="238">
        <v>461811.03208873101</v>
      </c>
      <c r="CU544" s="238">
        <v>4966764.8039962696</v>
      </c>
      <c r="CV544" s="238">
        <v>44.853273919999999</v>
      </c>
      <c r="CW544" s="238">
        <v>-93.483305560000005</v>
      </c>
      <c r="CX544" s="238" t="s">
        <v>359</v>
      </c>
      <c r="CY544" s="238" t="s">
        <v>2645</v>
      </c>
    </row>
    <row r="545" spans="1:103" x14ac:dyDescent="0.25">
      <c r="A545" s="238">
        <v>674009</v>
      </c>
      <c r="B545" s="238">
        <v>2</v>
      </c>
      <c r="C545" s="238">
        <v>212</v>
      </c>
      <c r="D545" s="238">
        <v>155.74299999999999</v>
      </c>
      <c r="E545" s="238">
        <v>27</v>
      </c>
      <c r="F545" s="238" t="s">
        <v>2420</v>
      </c>
      <c r="H545" s="238" t="s">
        <v>354</v>
      </c>
      <c r="I545" s="238">
        <v>25</v>
      </c>
      <c r="K545" s="238">
        <v>19500166</v>
      </c>
      <c r="M545" s="238">
        <v>1</v>
      </c>
      <c r="N545" s="238">
        <v>4</v>
      </c>
      <c r="O545" s="238">
        <v>2019</v>
      </c>
      <c r="P545" s="238" t="s">
        <v>362</v>
      </c>
      <c r="Q545" s="238">
        <v>22</v>
      </c>
      <c r="R545" s="238" t="s">
        <v>356</v>
      </c>
      <c r="S545" s="238">
        <v>5</v>
      </c>
      <c r="T545" s="238">
        <v>0</v>
      </c>
      <c r="U545" s="238">
        <v>1</v>
      </c>
      <c r="W545" s="238">
        <v>55</v>
      </c>
      <c r="X545" s="238">
        <v>2</v>
      </c>
      <c r="Y545" s="238">
        <v>4</v>
      </c>
      <c r="Z545" s="238">
        <v>1</v>
      </c>
      <c r="AB545" s="238">
        <v>2</v>
      </c>
      <c r="AC545" s="238">
        <v>98</v>
      </c>
      <c r="AD545" s="238" t="s">
        <v>357</v>
      </c>
      <c r="AF545" s="238" t="s">
        <v>358</v>
      </c>
      <c r="AG545" s="238">
        <v>3</v>
      </c>
      <c r="AH545" s="238">
        <v>2</v>
      </c>
      <c r="AI545" s="238">
        <v>2</v>
      </c>
      <c r="AJ545" s="238">
        <v>4</v>
      </c>
      <c r="AK545" s="238">
        <v>21</v>
      </c>
      <c r="AL545" s="238">
        <v>41</v>
      </c>
      <c r="AM545" s="238" t="s">
        <v>363</v>
      </c>
      <c r="AN545" s="238">
        <v>5</v>
      </c>
      <c r="AO545" s="238">
        <v>70</v>
      </c>
      <c r="AS545" s="238">
        <v>15</v>
      </c>
      <c r="AT545" s="238">
        <v>9</v>
      </c>
      <c r="AU545" s="238">
        <v>65</v>
      </c>
      <c r="AV545" s="238">
        <v>12</v>
      </c>
      <c r="AW545" s="238">
        <v>21</v>
      </c>
      <c r="CT545" s="238">
        <v>461827.96545593097</v>
      </c>
      <c r="CU545" s="238">
        <v>4966747.8706290703</v>
      </c>
      <c r="CV545" s="238">
        <v>44.853122390000003</v>
      </c>
      <c r="CW545" s="238">
        <v>-93.483089989999996</v>
      </c>
      <c r="CX545" s="238" t="s">
        <v>359</v>
      </c>
      <c r="CY545" s="238" t="s">
        <v>2646</v>
      </c>
    </row>
    <row r="546" spans="1:103" x14ac:dyDescent="0.25">
      <c r="A546" s="238">
        <v>363623</v>
      </c>
      <c r="B546" s="238">
        <v>2</v>
      </c>
      <c r="C546" s="238">
        <v>212</v>
      </c>
      <c r="D546" s="238">
        <v>155.74799999999999</v>
      </c>
      <c r="E546" s="238">
        <v>27</v>
      </c>
      <c r="F546" s="238" t="s">
        <v>2420</v>
      </c>
      <c r="H546" s="238" t="s">
        <v>354</v>
      </c>
      <c r="I546" s="238">
        <v>25</v>
      </c>
      <c r="K546" s="238">
        <v>16507421</v>
      </c>
      <c r="M546" s="238">
        <v>7</v>
      </c>
      <c r="N546" s="238">
        <v>9</v>
      </c>
      <c r="O546" s="238">
        <v>2016</v>
      </c>
      <c r="P546" s="238" t="s">
        <v>364</v>
      </c>
      <c r="Q546" s="238">
        <v>19</v>
      </c>
      <c r="R546" s="238" t="s">
        <v>356</v>
      </c>
      <c r="S546" s="238">
        <v>5</v>
      </c>
      <c r="T546" s="238">
        <v>0</v>
      </c>
      <c r="U546" s="238">
        <v>2</v>
      </c>
      <c r="V546" s="238">
        <v>10</v>
      </c>
      <c r="W546" s="238">
        <v>10</v>
      </c>
      <c r="X546" s="238">
        <v>2</v>
      </c>
      <c r="Y546" s="238">
        <v>1</v>
      </c>
      <c r="Z546" s="238">
        <v>1</v>
      </c>
      <c r="AB546" s="238">
        <v>1</v>
      </c>
      <c r="AC546" s="238">
        <v>98</v>
      </c>
      <c r="AD546" s="238" t="s">
        <v>357</v>
      </c>
      <c r="AF546" s="238" t="s">
        <v>405</v>
      </c>
      <c r="AG546" s="238">
        <v>5</v>
      </c>
      <c r="AH546" s="238">
        <v>2</v>
      </c>
      <c r="AI546" s="238">
        <v>4</v>
      </c>
      <c r="AJ546" s="238">
        <v>4</v>
      </c>
      <c r="AK546" s="238">
        <v>21</v>
      </c>
      <c r="AL546" s="238">
        <v>49</v>
      </c>
      <c r="AM546" s="238" t="s">
        <v>363</v>
      </c>
      <c r="AN546" s="238">
        <v>5</v>
      </c>
      <c r="AO546" s="238">
        <v>1</v>
      </c>
      <c r="AS546" s="238">
        <v>15</v>
      </c>
      <c r="AT546" s="238">
        <v>9</v>
      </c>
      <c r="AU546" s="238">
        <v>65</v>
      </c>
      <c r="AV546" s="238">
        <v>12</v>
      </c>
      <c r="AW546" s="238">
        <v>21</v>
      </c>
      <c r="AX546" s="238">
        <v>2</v>
      </c>
      <c r="AY546" s="238">
        <v>2</v>
      </c>
      <c r="AZ546" s="238">
        <v>4</v>
      </c>
      <c r="BA546" s="238">
        <v>21</v>
      </c>
      <c r="BB546" s="238">
        <v>22</v>
      </c>
      <c r="BC546" s="238" t="s">
        <v>354</v>
      </c>
      <c r="BD546" s="238">
        <v>5</v>
      </c>
      <c r="BE546" s="238">
        <v>74</v>
      </c>
      <c r="BI546" s="238">
        <v>15</v>
      </c>
      <c r="BJ546" s="238">
        <v>9</v>
      </c>
      <c r="BK546" s="238">
        <v>65</v>
      </c>
      <c r="BL546" s="238">
        <v>12</v>
      </c>
      <c r="BM546" s="238">
        <v>21</v>
      </c>
      <c r="CT546" s="238">
        <v>461827.96545593097</v>
      </c>
      <c r="CU546" s="238">
        <v>4966756.3373126704</v>
      </c>
      <c r="CV546" s="238">
        <v>44.85319861</v>
      </c>
      <c r="CW546" s="238">
        <v>-93.483090619999999</v>
      </c>
      <c r="CX546" s="238" t="s">
        <v>359</v>
      </c>
      <c r="CY546" s="238" t="s">
        <v>2647</v>
      </c>
    </row>
    <row r="547" spans="1:103" x14ac:dyDescent="0.25">
      <c r="A547" s="238">
        <v>389480</v>
      </c>
      <c r="B547" s="238">
        <v>2</v>
      </c>
      <c r="C547" s="238">
        <v>212</v>
      </c>
      <c r="D547" s="238">
        <v>155.75299999999999</v>
      </c>
      <c r="E547" s="238">
        <v>27</v>
      </c>
      <c r="F547" s="238" t="s">
        <v>2420</v>
      </c>
      <c r="H547" s="238" t="s">
        <v>354</v>
      </c>
      <c r="I547" s="238">
        <v>25</v>
      </c>
      <c r="K547" s="238">
        <v>16511875</v>
      </c>
      <c r="M547" s="238">
        <v>10</v>
      </c>
      <c r="N547" s="238">
        <v>25</v>
      </c>
      <c r="O547" s="238">
        <v>2016</v>
      </c>
      <c r="P547" s="238" t="s">
        <v>368</v>
      </c>
      <c r="Q547" s="238">
        <v>7</v>
      </c>
      <c r="R547" s="238" t="s">
        <v>369</v>
      </c>
      <c r="S547" s="238">
        <v>4</v>
      </c>
      <c r="T547" s="238">
        <v>0</v>
      </c>
      <c r="U547" s="238">
        <v>3</v>
      </c>
      <c r="V547" s="238">
        <v>12</v>
      </c>
      <c r="W547" s="238">
        <v>10</v>
      </c>
      <c r="X547" s="238">
        <v>29</v>
      </c>
      <c r="Y547" s="238">
        <v>2</v>
      </c>
      <c r="Z547" s="238">
        <v>1</v>
      </c>
      <c r="AB547" s="238">
        <v>1</v>
      </c>
      <c r="AC547" s="238">
        <v>98</v>
      </c>
      <c r="AD547" s="238" t="s">
        <v>2648</v>
      </c>
      <c r="AF547" s="238" t="s">
        <v>358</v>
      </c>
      <c r="AG547" s="238">
        <v>7</v>
      </c>
      <c r="AH547" s="238">
        <v>2</v>
      </c>
      <c r="AI547" s="238">
        <v>3</v>
      </c>
      <c r="AJ547" s="238">
        <v>3</v>
      </c>
      <c r="AK547" s="238">
        <v>34</v>
      </c>
      <c r="AL547" s="238">
        <v>56</v>
      </c>
      <c r="AM547" s="238" t="s">
        <v>363</v>
      </c>
      <c r="AN547" s="238">
        <v>5</v>
      </c>
      <c r="AO547" s="238">
        <v>1</v>
      </c>
      <c r="AS547" s="238">
        <v>15</v>
      </c>
      <c r="AT547" s="238">
        <v>9</v>
      </c>
      <c r="AU547" s="238">
        <v>60</v>
      </c>
      <c r="AV547" s="238">
        <v>11</v>
      </c>
      <c r="AW547" s="238">
        <v>21</v>
      </c>
      <c r="AX547" s="238">
        <v>2</v>
      </c>
      <c r="AY547" s="238">
        <v>2</v>
      </c>
      <c r="AZ547" s="238">
        <v>3</v>
      </c>
      <c r="BA547" s="238">
        <v>34</v>
      </c>
      <c r="BB547" s="238">
        <v>56</v>
      </c>
      <c r="BC547" s="238" t="s">
        <v>363</v>
      </c>
      <c r="BD547" s="238">
        <v>5</v>
      </c>
      <c r="BE547" s="238">
        <v>1</v>
      </c>
      <c r="BI547" s="238">
        <v>15</v>
      </c>
      <c r="BJ547" s="238">
        <v>9</v>
      </c>
      <c r="BK547" s="238">
        <v>60</v>
      </c>
      <c r="BL547" s="238">
        <v>11</v>
      </c>
      <c r="BM547" s="238">
        <v>21</v>
      </c>
      <c r="BN547" s="238">
        <v>2</v>
      </c>
      <c r="BO547" s="238">
        <v>4</v>
      </c>
      <c r="BP547" s="238">
        <v>3</v>
      </c>
      <c r="BQ547" s="238">
        <v>26</v>
      </c>
      <c r="BR547" s="238">
        <v>16</v>
      </c>
      <c r="BS547" s="238" t="s">
        <v>363</v>
      </c>
      <c r="BT547" s="238">
        <v>5</v>
      </c>
      <c r="BU547" s="238">
        <v>4</v>
      </c>
      <c r="BY547" s="238">
        <v>15</v>
      </c>
      <c r="BZ547" s="238">
        <v>9</v>
      </c>
      <c r="CA547" s="238">
        <v>60</v>
      </c>
      <c r="CB547" s="238">
        <v>11</v>
      </c>
      <c r="CC547" s="238">
        <v>21</v>
      </c>
      <c r="CT547" s="238">
        <v>461844.89882313198</v>
      </c>
      <c r="CU547" s="238">
        <v>4966754.2206417704</v>
      </c>
      <c r="CV547" s="238">
        <v>44.853180459999997</v>
      </c>
      <c r="CW547" s="238">
        <v>-93.482876169999997</v>
      </c>
      <c r="CX547" s="238" t="s">
        <v>359</v>
      </c>
      <c r="CY547" s="238" t="s">
        <v>2649</v>
      </c>
    </row>
    <row r="548" spans="1:103" x14ac:dyDescent="0.25">
      <c r="A548" s="238">
        <v>730465</v>
      </c>
      <c r="B548" s="238">
        <v>2</v>
      </c>
      <c r="C548" s="238">
        <v>212</v>
      </c>
      <c r="D548" s="238">
        <v>155.77500000000001</v>
      </c>
      <c r="E548" s="238">
        <v>27</v>
      </c>
      <c r="F548" s="238" t="s">
        <v>2420</v>
      </c>
      <c r="H548" s="238" t="s">
        <v>354</v>
      </c>
      <c r="I548" s="238">
        <v>25</v>
      </c>
      <c r="K548" s="238">
        <v>19507629</v>
      </c>
      <c r="M548" s="238">
        <v>6</v>
      </c>
      <c r="N548" s="238">
        <v>19</v>
      </c>
      <c r="O548" s="238">
        <v>2019</v>
      </c>
      <c r="P548" s="238" t="s">
        <v>355</v>
      </c>
      <c r="Q548" s="238">
        <v>8</v>
      </c>
      <c r="R548" s="238" t="s">
        <v>369</v>
      </c>
      <c r="S548" s="238">
        <v>4</v>
      </c>
      <c r="T548" s="238">
        <v>0</v>
      </c>
      <c r="U548" s="238">
        <v>3</v>
      </c>
      <c r="V548" s="238">
        <v>12</v>
      </c>
      <c r="W548" s="238">
        <v>10</v>
      </c>
      <c r="X548" s="238">
        <v>2</v>
      </c>
      <c r="Y548" s="238">
        <v>1</v>
      </c>
      <c r="Z548" s="238">
        <v>1</v>
      </c>
      <c r="AB548" s="238">
        <v>1</v>
      </c>
      <c r="AC548" s="238">
        <v>98</v>
      </c>
      <c r="AD548" s="238" t="s">
        <v>357</v>
      </c>
      <c r="AF548" s="238" t="s">
        <v>405</v>
      </c>
      <c r="AG548" s="238">
        <v>7</v>
      </c>
      <c r="AH548" s="238">
        <v>2</v>
      </c>
      <c r="AI548" s="238">
        <v>4</v>
      </c>
      <c r="AJ548" s="238">
        <v>3</v>
      </c>
      <c r="AK548" s="238">
        <v>21</v>
      </c>
      <c r="AL548" s="238">
        <v>21</v>
      </c>
      <c r="AM548" s="238" t="s">
        <v>363</v>
      </c>
      <c r="AN548" s="238">
        <v>5</v>
      </c>
      <c r="AO548" s="238">
        <v>74</v>
      </c>
      <c r="AS548" s="238">
        <v>15</v>
      </c>
      <c r="AT548" s="238">
        <v>98</v>
      </c>
      <c r="AU548" s="238">
        <v>55</v>
      </c>
      <c r="AV548" s="238">
        <v>11</v>
      </c>
      <c r="AW548" s="238">
        <v>21</v>
      </c>
      <c r="AX548" s="238">
        <v>2</v>
      </c>
      <c r="AY548" s="238">
        <v>2</v>
      </c>
      <c r="AZ548" s="238">
        <v>3</v>
      </c>
      <c r="BA548" s="238">
        <v>34</v>
      </c>
      <c r="BB548" s="238">
        <v>53</v>
      </c>
      <c r="BC548" s="238" t="s">
        <v>354</v>
      </c>
      <c r="BD548" s="238">
        <v>5</v>
      </c>
      <c r="BE548" s="238">
        <v>1</v>
      </c>
      <c r="BI548" s="238">
        <v>15</v>
      </c>
      <c r="BJ548" s="238">
        <v>98</v>
      </c>
      <c r="BK548" s="238">
        <v>55</v>
      </c>
      <c r="BL548" s="238">
        <v>11</v>
      </c>
      <c r="BM548" s="238">
        <v>21</v>
      </c>
      <c r="BN548" s="238">
        <v>2</v>
      </c>
      <c r="BO548" s="238">
        <v>2</v>
      </c>
      <c r="BP548" s="238">
        <v>3</v>
      </c>
      <c r="BQ548" s="238">
        <v>34</v>
      </c>
      <c r="BR548" s="238">
        <v>61</v>
      </c>
      <c r="BS548" s="238" t="s">
        <v>363</v>
      </c>
      <c r="BT548" s="238">
        <v>5</v>
      </c>
      <c r="BU548" s="238">
        <v>1</v>
      </c>
      <c r="BY548" s="238">
        <v>15</v>
      </c>
      <c r="BZ548" s="238">
        <v>98</v>
      </c>
      <c r="CA548" s="238">
        <v>55</v>
      </c>
      <c r="CB548" s="238">
        <v>11</v>
      </c>
      <c r="CC548" s="238">
        <v>21</v>
      </c>
      <c r="CT548" s="238">
        <v>461870.29887393198</v>
      </c>
      <c r="CU548" s="238">
        <v>4966824.0707814703</v>
      </c>
      <c r="CV548" s="238">
        <v>44.853810600000003</v>
      </c>
      <c r="CW548" s="238">
        <v>-93.482559980000005</v>
      </c>
      <c r="CX548" s="238" t="s">
        <v>359</v>
      </c>
      <c r="CY548" s="238" t="s">
        <v>2650</v>
      </c>
    </row>
    <row r="549" spans="1:103" x14ac:dyDescent="0.25">
      <c r="A549" s="238">
        <v>537518</v>
      </c>
      <c r="B549" s="238">
        <v>2</v>
      </c>
      <c r="C549" s="238">
        <v>212</v>
      </c>
      <c r="D549" s="238">
        <v>155.80099999999999</v>
      </c>
      <c r="E549" s="238">
        <v>27</v>
      </c>
      <c r="F549" s="238" t="s">
        <v>2420</v>
      </c>
      <c r="H549" s="238" t="s">
        <v>354</v>
      </c>
      <c r="I549" s="238">
        <v>25</v>
      </c>
      <c r="K549" s="238">
        <v>18500879</v>
      </c>
      <c r="M549" s="238">
        <v>1</v>
      </c>
      <c r="N549" s="238">
        <v>14</v>
      </c>
      <c r="O549" s="238">
        <v>2018</v>
      </c>
      <c r="P549" s="238" t="s">
        <v>366</v>
      </c>
      <c r="Q549" s="238">
        <v>18</v>
      </c>
      <c r="R549" s="238" t="s">
        <v>419</v>
      </c>
      <c r="S549" s="238">
        <v>5</v>
      </c>
      <c r="T549" s="238">
        <v>0</v>
      </c>
      <c r="U549" s="238">
        <v>2</v>
      </c>
      <c r="V549" s="238">
        <v>12</v>
      </c>
      <c r="W549" s="238">
        <v>10</v>
      </c>
      <c r="X549" s="238">
        <v>2</v>
      </c>
      <c r="Y549" s="238">
        <v>4</v>
      </c>
      <c r="Z549" s="238">
        <v>4</v>
      </c>
      <c r="AB549" s="238">
        <v>3</v>
      </c>
      <c r="AC549" s="238">
        <v>98</v>
      </c>
      <c r="AD549" s="238" t="s">
        <v>357</v>
      </c>
      <c r="AF549" s="238" t="s">
        <v>358</v>
      </c>
      <c r="AG549" s="238">
        <v>7</v>
      </c>
      <c r="AH549" s="238">
        <v>2</v>
      </c>
      <c r="AI549" s="238">
        <v>2</v>
      </c>
      <c r="AJ549" s="238">
        <v>1</v>
      </c>
      <c r="AK549" s="238">
        <v>34</v>
      </c>
      <c r="AL549" s="238">
        <v>28</v>
      </c>
      <c r="AM549" s="238" t="s">
        <v>354</v>
      </c>
      <c r="AN549" s="238">
        <v>5</v>
      </c>
      <c r="AO549" s="238">
        <v>1</v>
      </c>
      <c r="AS549" s="238">
        <v>15</v>
      </c>
      <c r="AT549" s="238">
        <v>9</v>
      </c>
      <c r="AU549" s="238">
        <v>60</v>
      </c>
      <c r="AV549" s="238">
        <v>11</v>
      </c>
      <c r="AW549" s="238">
        <v>21</v>
      </c>
      <c r="AX549" s="238">
        <v>2</v>
      </c>
      <c r="AY549" s="238">
        <v>2</v>
      </c>
      <c r="AZ549" s="238">
        <v>1</v>
      </c>
      <c r="BA549" s="238">
        <v>21</v>
      </c>
      <c r="BB549" s="238">
        <v>27</v>
      </c>
      <c r="BC549" s="238" t="s">
        <v>354</v>
      </c>
      <c r="BD549" s="238">
        <v>5</v>
      </c>
      <c r="BE549" s="238">
        <v>4</v>
      </c>
      <c r="BI549" s="238">
        <v>15</v>
      </c>
      <c r="BJ549" s="238">
        <v>9</v>
      </c>
      <c r="BK549" s="238">
        <v>60</v>
      </c>
      <c r="BL549" s="238">
        <v>11</v>
      </c>
      <c r="BM549" s="238">
        <v>21</v>
      </c>
      <c r="CT549" s="238">
        <v>461878.76555753098</v>
      </c>
      <c r="CU549" s="238">
        <v>4966824.0707814703</v>
      </c>
      <c r="CV549" s="238">
        <v>44.853811049999997</v>
      </c>
      <c r="CW549" s="238">
        <v>-93.48245283</v>
      </c>
      <c r="CX549" s="238" t="s">
        <v>359</v>
      </c>
      <c r="CY549" s="238" t="s">
        <v>2651</v>
      </c>
    </row>
    <row r="550" spans="1:103" x14ac:dyDescent="0.25">
      <c r="A550" s="238">
        <v>671167</v>
      </c>
      <c r="B550" s="238">
        <v>2</v>
      </c>
      <c r="C550" s="238">
        <v>212</v>
      </c>
      <c r="D550" s="238">
        <v>155.82</v>
      </c>
      <c r="E550" s="238">
        <v>27</v>
      </c>
      <c r="F550" s="238" t="s">
        <v>2420</v>
      </c>
      <c r="H550" s="238" t="s">
        <v>354</v>
      </c>
      <c r="I550" s="238">
        <v>25</v>
      </c>
      <c r="K550" s="238">
        <v>18051865</v>
      </c>
      <c r="M550" s="238">
        <v>12</v>
      </c>
      <c r="N550" s="238">
        <v>26</v>
      </c>
      <c r="O550" s="238">
        <v>2018</v>
      </c>
      <c r="P550" s="238" t="s">
        <v>355</v>
      </c>
      <c r="Q550" s="238">
        <v>20</v>
      </c>
      <c r="R550" s="238" t="s">
        <v>356</v>
      </c>
      <c r="S550" s="238">
        <v>5</v>
      </c>
      <c r="T550" s="238">
        <v>0</v>
      </c>
      <c r="U550" s="238">
        <v>2</v>
      </c>
      <c r="V550" s="238">
        <v>12</v>
      </c>
      <c r="W550" s="238">
        <v>10</v>
      </c>
      <c r="X550" s="238">
        <v>2</v>
      </c>
      <c r="Y550" s="238">
        <v>7</v>
      </c>
      <c r="Z550" s="238">
        <v>4</v>
      </c>
      <c r="AB550" s="238">
        <v>3</v>
      </c>
      <c r="AC550" s="238">
        <v>98</v>
      </c>
      <c r="AD550" s="238" t="s">
        <v>357</v>
      </c>
      <c r="AF550" s="238" t="s">
        <v>358</v>
      </c>
      <c r="AG550" s="238">
        <v>7</v>
      </c>
      <c r="AH550" s="238">
        <v>2</v>
      </c>
      <c r="AI550" s="238">
        <v>4</v>
      </c>
      <c r="AJ550" s="238">
        <v>4</v>
      </c>
      <c r="AK550" s="238">
        <v>21</v>
      </c>
      <c r="AL550" s="238">
        <v>44</v>
      </c>
      <c r="AM550" s="238" t="s">
        <v>354</v>
      </c>
      <c r="AN550" s="238">
        <v>5</v>
      </c>
      <c r="AO550" s="238">
        <v>1</v>
      </c>
      <c r="AS550" s="238">
        <v>15</v>
      </c>
      <c r="AT550" s="238">
        <v>98</v>
      </c>
      <c r="AU550" s="238">
        <v>65</v>
      </c>
      <c r="AV550" s="238">
        <v>11</v>
      </c>
      <c r="AW550" s="238">
        <v>21</v>
      </c>
      <c r="AX550" s="238">
        <v>2</v>
      </c>
      <c r="AY550" s="238">
        <v>4</v>
      </c>
      <c r="AZ550" s="238">
        <v>4</v>
      </c>
      <c r="BA550" s="238">
        <v>21</v>
      </c>
      <c r="BB550" s="238">
        <v>27</v>
      </c>
      <c r="BC550" s="238" t="s">
        <v>354</v>
      </c>
      <c r="BD550" s="238">
        <v>5</v>
      </c>
      <c r="BE550" s="238">
        <v>1</v>
      </c>
      <c r="BI550" s="238">
        <v>15</v>
      </c>
      <c r="BJ550" s="238">
        <v>98</v>
      </c>
      <c r="BK550" s="238">
        <v>65</v>
      </c>
      <c r="BL550" s="238">
        <v>11</v>
      </c>
      <c r="BM550" s="238">
        <v>21</v>
      </c>
      <c r="CT550" s="238">
        <v>461898.78244399303</v>
      </c>
      <c r="CU550" s="238">
        <v>4966849.2063865401</v>
      </c>
      <c r="CV550" s="238">
        <v>44.854038389999999</v>
      </c>
      <c r="CW550" s="238">
        <v>-93.482201399999994</v>
      </c>
      <c r="CX550" s="238" t="s">
        <v>359</v>
      </c>
      <c r="CY550" s="238" t="s">
        <v>2652</v>
      </c>
    </row>
    <row r="551" spans="1:103" x14ac:dyDescent="0.25">
      <c r="A551" s="238">
        <v>346958</v>
      </c>
      <c r="B551" s="238">
        <v>2</v>
      </c>
      <c r="C551" s="238">
        <v>212</v>
      </c>
      <c r="D551" s="238">
        <v>155.82499999999999</v>
      </c>
      <c r="E551" s="238">
        <v>27</v>
      </c>
      <c r="F551" s="238" t="s">
        <v>2420</v>
      </c>
      <c r="H551" s="238" t="s">
        <v>354</v>
      </c>
      <c r="I551" s="238">
        <v>25</v>
      </c>
      <c r="K551" s="238">
        <v>16504720</v>
      </c>
      <c r="M551" s="238">
        <v>5</v>
      </c>
      <c r="N551" s="238">
        <v>5</v>
      </c>
      <c r="O551" s="238">
        <v>2016</v>
      </c>
      <c r="P551" s="238" t="s">
        <v>384</v>
      </c>
      <c r="Q551" s="238">
        <v>16</v>
      </c>
      <c r="R551" s="238" t="s">
        <v>356</v>
      </c>
      <c r="S551" s="238">
        <v>5</v>
      </c>
      <c r="T551" s="238">
        <v>0</v>
      </c>
      <c r="U551" s="238">
        <v>3</v>
      </c>
      <c r="V551" s="238">
        <v>12</v>
      </c>
      <c r="W551" s="238">
        <v>10</v>
      </c>
      <c r="X551" s="238">
        <v>2</v>
      </c>
      <c r="Y551" s="238">
        <v>1</v>
      </c>
      <c r="Z551" s="238">
        <v>1</v>
      </c>
      <c r="AB551" s="238">
        <v>1</v>
      </c>
      <c r="AC551" s="238">
        <v>98</v>
      </c>
      <c r="AD551" s="238" t="s">
        <v>357</v>
      </c>
      <c r="AF551" s="238" t="s">
        <v>405</v>
      </c>
      <c r="AG551" s="238">
        <v>7</v>
      </c>
      <c r="AH551" s="238">
        <v>2</v>
      </c>
      <c r="AI551" s="238">
        <v>4</v>
      </c>
      <c r="AJ551" s="238">
        <v>4</v>
      </c>
      <c r="AK551" s="238">
        <v>21</v>
      </c>
      <c r="AL551" s="238">
        <v>45</v>
      </c>
      <c r="AM551" s="238" t="s">
        <v>363</v>
      </c>
      <c r="AN551" s="238">
        <v>5</v>
      </c>
      <c r="AO551" s="238">
        <v>1</v>
      </c>
      <c r="AS551" s="238">
        <v>15</v>
      </c>
      <c r="AT551" s="238">
        <v>9</v>
      </c>
      <c r="AU551" s="238">
        <v>60</v>
      </c>
      <c r="AV551" s="238">
        <v>11</v>
      </c>
      <c r="AW551" s="238">
        <v>21</v>
      </c>
      <c r="AX551" s="238">
        <v>2</v>
      </c>
      <c r="AY551" s="238">
        <v>4</v>
      </c>
      <c r="AZ551" s="238">
        <v>4</v>
      </c>
      <c r="BA551" s="238">
        <v>21</v>
      </c>
      <c r="BB551" s="238">
        <v>30</v>
      </c>
      <c r="BC551" s="238" t="s">
        <v>363</v>
      </c>
      <c r="BD551" s="238">
        <v>5</v>
      </c>
      <c r="BE551" s="238">
        <v>1</v>
      </c>
      <c r="BI551" s="238">
        <v>15</v>
      </c>
      <c r="BJ551" s="238">
        <v>9</v>
      </c>
      <c r="BK551" s="238">
        <v>60</v>
      </c>
      <c r="BL551" s="238">
        <v>11</v>
      </c>
      <c r="BM551" s="238">
        <v>21</v>
      </c>
      <c r="BN551" s="238">
        <v>2</v>
      </c>
      <c r="BO551" s="238">
        <v>4</v>
      </c>
      <c r="BP551" s="238">
        <v>4</v>
      </c>
      <c r="BQ551" s="238">
        <v>21</v>
      </c>
      <c r="BR551" s="238">
        <v>56</v>
      </c>
      <c r="BS551" s="238" t="s">
        <v>363</v>
      </c>
      <c r="BT551" s="238">
        <v>5</v>
      </c>
      <c r="BU551" s="238">
        <v>4</v>
      </c>
      <c r="BY551" s="238">
        <v>15</v>
      </c>
      <c r="BZ551" s="238">
        <v>9</v>
      </c>
      <c r="CA551" s="238">
        <v>60</v>
      </c>
      <c r="CB551" s="238">
        <v>11</v>
      </c>
      <c r="CC551" s="238">
        <v>21</v>
      </c>
      <c r="CT551" s="238">
        <v>461861.832190332</v>
      </c>
      <c r="CU551" s="238">
        <v>4966883.33756667</v>
      </c>
      <c r="CV551" s="238">
        <v>44.854343659999998</v>
      </c>
      <c r="CW551" s="238">
        <v>-93.482671580000002</v>
      </c>
      <c r="CX551" s="238" t="s">
        <v>359</v>
      </c>
      <c r="CY551" s="238" t="s">
        <v>2653</v>
      </c>
    </row>
    <row r="552" spans="1:103" x14ac:dyDescent="0.25">
      <c r="A552" s="238">
        <v>10899394</v>
      </c>
      <c r="B552" s="238">
        <v>2</v>
      </c>
      <c r="C552" s="238">
        <v>212</v>
      </c>
      <c r="D552" s="238">
        <v>155.83500000000001</v>
      </c>
      <c r="E552" s="238">
        <v>27</v>
      </c>
      <c r="F552" s="238" t="s">
        <v>2420</v>
      </c>
      <c r="H552" s="238" t="s">
        <v>354</v>
      </c>
      <c r="I552" s="238">
        <v>25</v>
      </c>
      <c r="K552" s="238">
        <v>13039805</v>
      </c>
      <c r="L552" s="238">
        <v>132610018</v>
      </c>
      <c r="M552" s="238">
        <v>9</v>
      </c>
      <c r="N552" s="238">
        <v>18</v>
      </c>
      <c r="O552" s="238">
        <v>2013</v>
      </c>
      <c r="P552" s="238" t="s">
        <v>355</v>
      </c>
      <c r="Q552" s="238">
        <v>1</v>
      </c>
      <c r="R552" s="238" t="s">
        <v>356</v>
      </c>
      <c r="S552" s="238">
        <v>5</v>
      </c>
      <c r="T552" s="238">
        <v>0</v>
      </c>
      <c r="U552" s="238">
        <v>1</v>
      </c>
      <c r="V552" s="238">
        <v>4</v>
      </c>
      <c r="W552" s="238">
        <v>53</v>
      </c>
      <c r="X552" s="238">
        <v>2</v>
      </c>
      <c r="Y552" s="238">
        <v>4</v>
      </c>
      <c r="Z552" s="238">
        <v>3</v>
      </c>
      <c r="AB552" s="238">
        <v>2</v>
      </c>
      <c r="AC552" s="238">
        <v>98</v>
      </c>
      <c r="AD552" s="238" t="s">
        <v>389</v>
      </c>
      <c r="AE552" s="238" t="s">
        <v>2583</v>
      </c>
      <c r="AF552" s="238" t="s">
        <v>358</v>
      </c>
      <c r="AG552" s="238">
        <v>3</v>
      </c>
      <c r="AH552" s="238">
        <v>0</v>
      </c>
      <c r="AI552" s="238">
        <v>2</v>
      </c>
      <c r="AJ552" s="238">
        <v>4</v>
      </c>
      <c r="AL552" s="238">
        <v>25</v>
      </c>
      <c r="AM552" s="238" t="s">
        <v>363</v>
      </c>
      <c r="AN552" s="238">
        <v>1</v>
      </c>
      <c r="AO552" s="238">
        <v>15</v>
      </c>
      <c r="AQ552" s="238">
        <v>8</v>
      </c>
      <c r="AS552" s="238">
        <v>4</v>
      </c>
      <c r="AT552" s="238">
        <v>98</v>
      </c>
      <c r="AU552" s="238">
        <v>65</v>
      </c>
      <c r="AV552" s="238">
        <v>10</v>
      </c>
      <c r="AW552" s="238">
        <v>21</v>
      </c>
      <c r="CT552" s="238">
        <v>461920</v>
      </c>
      <c r="CU552" s="238">
        <v>4966864</v>
      </c>
      <c r="CV552" s="238">
        <v>44.854171700000002</v>
      </c>
      <c r="CW552" s="238">
        <v>-93.481938999999997</v>
      </c>
      <c r="CX552" s="238" t="s">
        <v>359</v>
      </c>
      <c r="CY552" s="238" t="s">
        <v>2654</v>
      </c>
    </row>
    <row r="553" spans="1:103" x14ac:dyDescent="0.25">
      <c r="A553" s="238">
        <v>780663</v>
      </c>
      <c r="B553" s="238">
        <v>2</v>
      </c>
      <c r="C553" s="238">
        <v>212</v>
      </c>
      <c r="D553" s="238">
        <v>155.85300000000001</v>
      </c>
      <c r="E553" s="238">
        <v>27</v>
      </c>
      <c r="F553" s="238" t="s">
        <v>2420</v>
      </c>
      <c r="H553" s="238" t="s">
        <v>354</v>
      </c>
      <c r="I553" s="238">
        <v>25</v>
      </c>
      <c r="K553" s="238">
        <v>20500681</v>
      </c>
      <c r="L553" s="238">
        <v>200180057</v>
      </c>
      <c r="M553" s="238">
        <v>1</v>
      </c>
      <c r="N553" s="238">
        <v>18</v>
      </c>
      <c r="O553" s="238">
        <v>2020</v>
      </c>
      <c r="P553" s="238" t="s">
        <v>364</v>
      </c>
      <c r="Q553" s="238">
        <v>10</v>
      </c>
      <c r="R553" s="238" t="s">
        <v>369</v>
      </c>
      <c r="S553" s="238">
        <v>5</v>
      </c>
      <c r="T553" s="238">
        <v>0</v>
      </c>
      <c r="U553" s="238">
        <v>2</v>
      </c>
      <c r="V553" s="238">
        <v>10</v>
      </c>
      <c r="W553" s="238">
        <v>10</v>
      </c>
      <c r="X553" s="238">
        <v>2</v>
      </c>
      <c r="Y553" s="238">
        <v>1</v>
      </c>
      <c r="Z553" s="238">
        <v>4</v>
      </c>
      <c r="AB553" s="238">
        <v>5</v>
      </c>
      <c r="AC553" s="238">
        <v>98</v>
      </c>
      <c r="AD553" s="238" t="s">
        <v>357</v>
      </c>
      <c r="AF553" s="238" t="s">
        <v>358</v>
      </c>
      <c r="AG553" s="238">
        <v>5</v>
      </c>
      <c r="AH553" s="238">
        <v>2</v>
      </c>
      <c r="AI553" s="238">
        <v>4</v>
      </c>
      <c r="AJ553" s="238">
        <v>3</v>
      </c>
      <c r="AK553" s="238">
        <v>21</v>
      </c>
      <c r="AL553" s="238">
        <v>54</v>
      </c>
      <c r="AM553" s="238" t="s">
        <v>363</v>
      </c>
      <c r="AN553" s="238">
        <v>5</v>
      </c>
      <c r="AO553" s="238">
        <v>1</v>
      </c>
      <c r="AS553" s="238">
        <v>15</v>
      </c>
      <c r="AT553" s="238">
        <v>9</v>
      </c>
      <c r="AU553" s="238">
        <v>65</v>
      </c>
      <c r="AV553" s="238">
        <v>12</v>
      </c>
      <c r="AW553" s="238">
        <v>21</v>
      </c>
      <c r="AX553" s="238">
        <v>2</v>
      </c>
      <c r="AY553" s="238">
        <v>4</v>
      </c>
      <c r="AZ553" s="238">
        <v>3</v>
      </c>
      <c r="BA553" s="238">
        <v>21</v>
      </c>
      <c r="BB553" s="238">
        <v>25</v>
      </c>
      <c r="BC553" s="238" t="s">
        <v>363</v>
      </c>
      <c r="BD553" s="238">
        <v>5</v>
      </c>
      <c r="BE553" s="238">
        <v>70</v>
      </c>
      <c r="BF553" s="238">
        <v>75</v>
      </c>
      <c r="BI553" s="238">
        <v>15</v>
      </c>
      <c r="BJ553" s="238">
        <v>9</v>
      </c>
      <c r="BK553" s="238">
        <v>65</v>
      </c>
      <c r="BL553" s="238">
        <v>12</v>
      </c>
      <c r="BM553" s="238">
        <v>21</v>
      </c>
      <c r="CT553" s="238">
        <v>461938.03234273201</v>
      </c>
      <c r="CU553" s="238">
        <v>4966887.5709084701</v>
      </c>
      <c r="CV553" s="238">
        <v>44.854385839999999</v>
      </c>
      <c r="CW553" s="238">
        <v>-93.481707560000004</v>
      </c>
      <c r="CX553" s="238" t="s">
        <v>359</v>
      </c>
      <c r="CY553" s="238" t="s">
        <v>2655</v>
      </c>
    </row>
    <row r="554" spans="1:103" x14ac:dyDescent="0.25">
      <c r="A554" s="238">
        <v>847917</v>
      </c>
      <c r="B554" s="238">
        <v>2</v>
      </c>
      <c r="C554" s="238">
        <v>212</v>
      </c>
      <c r="D554" s="238">
        <v>155.86000000000001</v>
      </c>
      <c r="E554" s="238">
        <v>27</v>
      </c>
      <c r="F554" s="238" t="s">
        <v>2420</v>
      </c>
      <c r="H554" s="238" t="s">
        <v>354</v>
      </c>
      <c r="I554" s="238">
        <v>25</v>
      </c>
      <c r="K554" s="238">
        <v>20508984</v>
      </c>
      <c r="L554" s="238">
        <v>202940516</v>
      </c>
      <c r="M554" s="238">
        <v>10</v>
      </c>
      <c r="N554" s="238">
        <v>20</v>
      </c>
      <c r="O554" s="238">
        <v>2020</v>
      </c>
      <c r="P554" s="238" t="s">
        <v>368</v>
      </c>
      <c r="Q554" s="238">
        <v>15</v>
      </c>
      <c r="R554" s="238" t="s">
        <v>356</v>
      </c>
      <c r="S554" s="238">
        <v>5</v>
      </c>
      <c r="T554" s="238">
        <v>0</v>
      </c>
      <c r="U554" s="238">
        <v>3</v>
      </c>
      <c r="V554" s="238">
        <v>10</v>
      </c>
      <c r="W554" s="238">
        <v>10</v>
      </c>
      <c r="X554" s="238">
        <v>2</v>
      </c>
      <c r="Y554" s="238">
        <v>1</v>
      </c>
      <c r="Z554" s="238">
        <v>4</v>
      </c>
      <c r="AB554" s="238">
        <v>3</v>
      </c>
      <c r="AC554" s="238">
        <v>98</v>
      </c>
      <c r="AD554" s="238" t="s">
        <v>357</v>
      </c>
      <c r="AF554" s="238" t="s">
        <v>405</v>
      </c>
      <c r="AG554" s="238">
        <v>5</v>
      </c>
      <c r="AH554" s="238">
        <v>2</v>
      </c>
      <c r="AI554" s="238">
        <v>2</v>
      </c>
      <c r="AJ554" s="238">
        <v>4</v>
      </c>
      <c r="AK554" s="238">
        <v>27</v>
      </c>
      <c r="AL554" s="238">
        <v>29</v>
      </c>
      <c r="AM554" s="238" t="s">
        <v>354</v>
      </c>
      <c r="AN554" s="238">
        <v>5</v>
      </c>
      <c r="AO554" s="238">
        <v>75</v>
      </c>
      <c r="AP554" s="238">
        <v>71</v>
      </c>
      <c r="AS554" s="238">
        <v>15</v>
      </c>
      <c r="AT554" s="238">
        <v>98</v>
      </c>
      <c r="AU554" s="238">
        <v>60</v>
      </c>
      <c r="AV554" s="238">
        <v>11</v>
      </c>
      <c r="AW554" s="238">
        <v>21</v>
      </c>
      <c r="AX554" s="238">
        <v>2</v>
      </c>
      <c r="AY554" s="238">
        <v>2</v>
      </c>
      <c r="AZ554" s="238">
        <v>4</v>
      </c>
      <c r="BA554" s="238">
        <v>21</v>
      </c>
      <c r="BB554" s="238">
        <v>22</v>
      </c>
      <c r="BC554" s="238" t="s">
        <v>363</v>
      </c>
      <c r="BD554" s="238">
        <v>5</v>
      </c>
      <c r="BE554" s="238">
        <v>1</v>
      </c>
      <c r="BI554" s="238">
        <v>15</v>
      </c>
      <c r="BJ554" s="238">
        <v>98</v>
      </c>
      <c r="BK554" s="238">
        <v>60</v>
      </c>
      <c r="BL554" s="238">
        <v>11</v>
      </c>
      <c r="BM554" s="238">
        <v>21</v>
      </c>
      <c r="BN554" s="238">
        <v>2</v>
      </c>
      <c r="BO554" s="238">
        <v>3</v>
      </c>
      <c r="BP554" s="238">
        <v>4</v>
      </c>
      <c r="BQ554" s="238">
        <v>27</v>
      </c>
      <c r="BR554" s="238">
        <v>58</v>
      </c>
      <c r="BS554" s="238" t="s">
        <v>354</v>
      </c>
      <c r="BT554" s="238">
        <v>5</v>
      </c>
      <c r="BU554" s="238">
        <v>1</v>
      </c>
      <c r="BY554" s="238">
        <v>15</v>
      </c>
      <c r="BZ554" s="238">
        <v>98</v>
      </c>
      <c r="CA554" s="238">
        <v>60</v>
      </c>
      <c r="CB554" s="238">
        <v>11</v>
      </c>
      <c r="CC554" s="238">
        <v>21</v>
      </c>
      <c r="CT554" s="238">
        <v>461933.79900093202</v>
      </c>
      <c r="CU554" s="238">
        <v>4966946.8376936698</v>
      </c>
      <c r="CV554" s="238">
        <v>44.854919119999998</v>
      </c>
      <c r="CW554" s="238">
        <v>-93.481765580000001</v>
      </c>
      <c r="CX554" s="238" t="s">
        <v>359</v>
      </c>
      <c r="CY554" s="238" t="s">
        <v>2656</v>
      </c>
    </row>
    <row r="555" spans="1:103" x14ac:dyDescent="0.25">
      <c r="A555" s="238">
        <v>511274</v>
      </c>
      <c r="B555" s="238">
        <v>2</v>
      </c>
      <c r="C555" s="238">
        <v>212</v>
      </c>
      <c r="D555" s="238">
        <v>155.876</v>
      </c>
      <c r="E555" s="238">
        <v>27</v>
      </c>
      <c r="F555" s="238" t="s">
        <v>2420</v>
      </c>
      <c r="H555" s="238" t="s">
        <v>354</v>
      </c>
      <c r="I555" s="238">
        <v>25</v>
      </c>
      <c r="K555" s="238">
        <v>17037743</v>
      </c>
      <c r="M555" s="238">
        <v>10</v>
      </c>
      <c r="N555" s="238">
        <v>25</v>
      </c>
      <c r="O555" s="238">
        <v>2017</v>
      </c>
      <c r="P555" s="238" t="s">
        <v>355</v>
      </c>
      <c r="Q555" s="238">
        <v>5</v>
      </c>
      <c r="R555" s="238" t="s">
        <v>356</v>
      </c>
      <c r="S555" s="238">
        <v>5</v>
      </c>
      <c r="T555" s="238">
        <v>0</v>
      </c>
      <c r="U555" s="238">
        <v>1</v>
      </c>
      <c r="W555" s="238">
        <v>55</v>
      </c>
      <c r="X555" s="238">
        <v>2</v>
      </c>
      <c r="Y555" s="238">
        <v>4</v>
      </c>
      <c r="Z555" s="238">
        <v>1</v>
      </c>
      <c r="AB555" s="238">
        <v>1</v>
      </c>
      <c r="AC555" s="238">
        <v>98</v>
      </c>
      <c r="AD555" s="238" t="s">
        <v>357</v>
      </c>
      <c r="AF555" s="238" t="s">
        <v>405</v>
      </c>
      <c r="AG555" s="238">
        <v>3</v>
      </c>
      <c r="AH555" s="238">
        <v>2</v>
      </c>
      <c r="AI555" s="238">
        <v>2</v>
      </c>
      <c r="AJ555" s="238">
        <v>4</v>
      </c>
      <c r="AK555" s="238">
        <v>21</v>
      </c>
      <c r="AL555" s="238">
        <v>59</v>
      </c>
      <c r="AM555" s="238" t="s">
        <v>354</v>
      </c>
      <c r="AN555" s="238">
        <v>5</v>
      </c>
      <c r="AO555" s="238">
        <v>75</v>
      </c>
      <c r="AP555" s="238">
        <v>72</v>
      </c>
      <c r="AS555" s="238">
        <v>15</v>
      </c>
      <c r="AT555" s="238">
        <v>9</v>
      </c>
      <c r="AU555" s="238">
        <v>65</v>
      </c>
      <c r="AV555" s="238">
        <v>11</v>
      </c>
      <c r="AW555" s="238">
        <v>21</v>
      </c>
      <c r="CT555" s="238">
        <v>461930.92938328697</v>
      </c>
      <c r="CU555" s="238">
        <v>4966935.5187568497</v>
      </c>
      <c r="CV555" s="238">
        <v>44.854817079999997</v>
      </c>
      <c r="CW555" s="238">
        <v>-93.481801050000001</v>
      </c>
      <c r="CX555" s="238" t="s">
        <v>359</v>
      </c>
      <c r="CY555" s="238" t="s">
        <v>2657</v>
      </c>
    </row>
    <row r="556" spans="1:103" x14ac:dyDescent="0.25">
      <c r="A556" s="238">
        <v>739364</v>
      </c>
      <c r="B556" s="238">
        <v>2</v>
      </c>
      <c r="C556" s="238">
        <v>212</v>
      </c>
      <c r="D556" s="238">
        <v>155.899</v>
      </c>
      <c r="E556" s="238">
        <v>27</v>
      </c>
      <c r="F556" s="238" t="s">
        <v>2420</v>
      </c>
      <c r="H556" s="238" t="s">
        <v>354</v>
      </c>
      <c r="I556" s="238">
        <v>25</v>
      </c>
      <c r="K556" s="238">
        <v>19031703</v>
      </c>
      <c r="M556" s="238">
        <v>8</v>
      </c>
      <c r="N556" s="238">
        <v>10</v>
      </c>
      <c r="O556" s="238">
        <v>2019</v>
      </c>
      <c r="P556" s="238" t="s">
        <v>364</v>
      </c>
      <c r="Q556" s="238">
        <v>1</v>
      </c>
      <c r="R556" s="238" t="s">
        <v>356</v>
      </c>
      <c r="S556" s="238">
        <v>5</v>
      </c>
      <c r="T556" s="238">
        <v>0</v>
      </c>
      <c r="U556" s="238">
        <v>1</v>
      </c>
      <c r="W556" s="238">
        <v>55</v>
      </c>
      <c r="X556" s="238">
        <v>2</v>
      </c>
      <c r="Y556" s="238">
        <v>6</v>
      </c>
      <c r="Z556" s="238">
        <v>2</v>
      </c>
      <c r="AB556" s="238">
        <v>1</v>
      </c>
      <c r="AC556" s="238">
        <v>98</v>
      </c>
      <c r="AD556" s="238" t="s">
        <v>357</v>
      </c>
      <c r="AF556" s="238" t="s">
        <v>405</v>
      </c>
      <c r="AG556" s="238">
        <v>3</v>
      </c>
      <c r="AH556" s="238">
        <v>2</v>
      </c>
      <c r="AI556" s="238">
        <v>4</v>
      </c>
      <c r="AJ556" s="238">
        <v>4</v>
      </c>
      <c r="AK556" s="238">
        <v>21</v>
      </c>
      <c r="AL556" s="238">
        <v>22</v>
      </c>
      <c r="AM556" s="238" t="s">
        <v>354</v>
      </c>
      <c r="AN556" s="238">
        <v>5</v>
      </c>
      <c r="AO556" s="238">
        <v>71</v>
      </c>
      <c r="AS556" s="238">
        <v>15</v>
      </c>
      <c r="AT556" s="238">
        <v>9</v>
      </c>
      <c r="AU556" s="238">
        <v>65</v>
      </c>
      <c r="AV556" s="238">
        <v>11</v>
      </c>
      <c r="AW556" s="238">
        <v>21</v>
      </c>
      <c r="CT556" s="238">
        <v>461979.21593819303</v>
      </c>
      <c r="CU556" s="238">
        <v>4966993.1400077399</v>
      </c>
      <c r="CV556" s="238">
        <v>44.855338349999997</v>
      </c>
      <c r="CW556" s="238">
        <v>-93.481194270000003</v>
      </c>
      <c r="CX556" s="238" t="s">
        <v>359</v>
      </c>
      <c r="CY556" s="238" t="s">
        <v>2658</v>
      </c>
    </row>
    <row r="557" spans="1:103" x14ac:dyDescent="0.25">
      <c r="A557" s="238">
        <v>492547</v>
      </c>
      <c r="B557" s="238">
        <v>2</v>
      </c>
      <c r="C557" s="238">
        <v>212</v>
      </c>
      <c r="D557" s="238">
        <v>155.95599999999999</v>
      </c>
      <c r="E557" s="238">
        <v>27</v>
      </c>
      <c r="F557" s="238" t="s">
        <v>2420</v>
      </c>
      <c r="H557" s="238" t="s">
        <v>354</v>
      </c>
      <c r="I557" s="238">
        <v>25</v>
      </c>
      <c r="K557" s="238">
        <v>17508777</v>
      </c>
      <c r="M557" s="238">
        <v>8</v>
      </c>
      <c r="N557" s="238">
        <v>8</v>
      </c>
      <c r="O557" s="238">
        <v>2017</v>
      </c>
      <c r="P557" s="238" t="s">
        <v>368</v>
      </c>
      <c r="Q557" s="238">
        <v>16</v>
      </c>
      <c r="R557" s="238" t="s">
        <v>356</v>
      </c>
      <c r="S557" s="238">
        <v>5</v>
      </c>
      <c r="T557" s="238">
        <v>0</v>
      </c>
      <c r="U557" s="238">
        <v>2</v>
      </c>
      <c r="V557" s="238">
        <v>12</v>
      </c>
      <c r="W557" s="238">
        <v>10</v>
      </c>
      <c r="X557" s="238">
        <v>2</v>
      </c>
      <c r="Y557" s="238">
        <v>1</v>
      </c>
      <c r="Z557" s="238">
        <v>1</v>
      </c>
      <c r="AB557" s="238">
        <v>1</v>
      </c>
      <c r="AC557" s="238">
        <v>98</v>
      </c>
      <c r="AD557" s="238" t="s">
        <v>357</v>
      </c>
      <c r="AF557" s="238" t="s">
        <v>358</v>
      </c>
      <c r="AG557" s="238">
        <v>7</v>
      </c>
      <c r="AH557" s="238">
        <v>2</v>
      </c>
      <c r="AI557" s="238">
        <v>3</v>
      </c>
      <c r="AJ557" s="238">
        <v>4</v>
      </c>
      <c r="AK557" s="238">
        <v>26</v>
      </c>
      <c r="AL557" s="238">
        <v>61</v>
      </c>
      <c r="AM557" s="238" t="s">
        <v>354</v>
      </c>
      <c r="AN557" s="238">
        <v>5</v>
      </c>
      <c r="AO557" s="238">
        <v>1</v>
      </c>
      <c r="AS557" s="238">
        <v>15</v>
      </c>
      <c r="AT557" s="238">
        <v>9</v>
      </c>
      <c r="AU557" s="238">
        <v>65</v>
      </c>
      <c r="AV557" s="238">
        <v>11</v>
      </c>
      <c r="AW557" s="238">
        <v>21</v>
      </c>
      <c r="AX557" s="238">
        <v>2</v>
      </c>
      <c r="AY557" s="238">
        <v>4</v>
      </c>
      <c r="AZ557" s="238">
        <v>4</v>
      </c>
      <c r="BA557" s="238">
        <v>21</v>
      </c>
      <c r="BB557" s="238">
        <v>44</v>
      </c>
      <c r="BC557" s="238" t="s">
        <v>354</v>
      </c>
      <c r="BD557" s="238">
        <v>5</v>
      </c>
      <c r="BE557" s="238">
        <v>4</v>
      </c>
      <c r="BI557" s="238">
        <v>15</v>
      </c>
      <c r="BJ557" s="238">
        <v>9</v>
      </c>
      <c r="BK557" s="238">
        <v>65</v>
      </c>
      <c r="BL557" s="238">
        <v>11</v>
      </c>
      <c r="BM557" s="238">
        <v>21</v>
      </c>
      <c r="CT557" s="238">
        <v>462022.699178732</v>
      </c>
      <c r="CU557" s="238">
        <v>4967027.2711878801</v>
      </c>
      <c r="CV557" s="238">
        <v>44.855647910000002</v>
      </c>
      <c r="CW557" s="238">
        <v>-93.480646519999993</v>
      </c>
      <c r="CX557" s="238" t="s">
        <v>359</v>
      </c>
      <c r="CY557" s="238" t="s">
        <v>2659</v>
      </c>
    </row>
    <row r="558" spans="1:103" x14ac:dyDescent="0.25">
      <c r="A558" s="238">
        <v>472003</v>
      </c>
      <c r="B558" s="238">
        <v>2</v>
      </c>
      <c r="C558" s="238">
        <v>212</v>
      </c>
      <c r="D558" s="238">
        <v>155.965</v>
      </c>
      <c r="E558" s="238">
        <v>27</v>
      </c>
      <c r="F558" s="238" t="s">
        <v>2420</v>
      </c>
      <c r="H558" s="238" t="s">
        <v>354</v>
      </c>
      <c r="I558" s="238">
        <v>25</v>
      </c>
      <c r="K558" s="238">
        <v>17506780</v>
      </c>
      <c r="M558" s="238">
        <v>6</v>
      </c>
      <c r="N558" s="238">
        <v>21</v>
      </c>
      <c r="O558" s="238">
        <v>2017</v>
      </c>
      <c r="P558" s="238" t="s">
        <v>355</v>
      </c>
      <c r="Q558" s="238">
        <v>7</v>
      </c>
      <c r="R558" s="238" t="s">
        <v>419</v>
      </c>
      <c r="S558" s="238">
        <v>5</v>
      </c>
      <c r="T558" s="238">
        <v>0</v>
      </c>
      <c r="U558" s="238">
        <v>2</v>
      </c>
      <c r="V558" s="238">
        <v>12</v>
      </c>
      <c r="W558" s="238">
        <v>10</v>
      </c>
      <c r="X558" s="238">
        <v>2</v>
      </c>
      <c r="Y558" s="238">
        <v>1</v>
      </c>
      <c r="Z558" s="238">
        <v>1</v>
      </c>
      <c r="AB558" s="238">
        <v>1</v>
      </c>
      <c r="AC558" s="238">
        <v>98</v>
      </c>
      <c r="AD558" s="238" t="s">
        <v>2660</v>
      </c>
      <c r="AF558" s="238" t="s">
        <v>405</v>
      </c>
      <c r="AG558" s="238">
        <v>7</v>
      </c>
      <c r="AH558" s="238">
        <v>2</v>
      </c>
      <c r="AI558" s="238">
        <v>2</v>
      </c>
      <c r="AJ558" s="238">
        <v>1</v>
      </c>
      <c r="AK558" s="238">
        <v>26</v>
      </c>
      <c r="AL558" s="238">
        <v>31</v>
      </c>
      <c r="AM558" s="238" t="s">
        <v>363</v>
      </c>
      <c r="AN558" s="238">
        <v>5</v>
      </c>
      <c r="AO558" s="238">
        <v>1</v>
      </c>
      <c r="AS558" s="238">
        <v>15</v>
      </c>
      <c r="AT558" s="238">
        <v>9</v>
      </c>
      <c r="AU558" s="238">
        <v>65</v>
      </c>
      <c r="AV558" s="238">
        <v>11</v>
      </c>
      <c r="AW558" s="238">
        <v>21</v>
      </c>
      <c r="AX558" s="238">
        <v>2</v>
      </c>
      <c r="AY558" s="238">
        <v>2</v>
      </c>
      <c r="AZ558" s="238">
        <v>1</v>
      </c>
      <c r="BA558" s="238">
        <v>26</v>
      </c>
      <c r="BB558" s="238">
        <v>62</v>
      </c>
      <c r="BC558" s="238" t="s">
        <v>354</v>
      </c>
      <c r="BD558" s="238">
        <v>5</v>
      </c>
      <c r="BE558" s="238">
        <v>4</v>
      </c>
      <c r="BI558" s="238">
        <v>15</v>
      </c>
      <c r="BJ558" s="238">
        <v>9</v>
      </c>
      <c r="BK558" s="238">
        <v>65</v>
      </c>
      <c r="BL558" s="238">
        <v>11</v>
      </c>
      <c r="BM558" s="238">
        <v>21</v>
      </c>
      <c r="CT558" s="238">
        <v>462014.23249513202</v>
      </c>
      <c r="CU558" s="238">
        <v>4967052.6712386804</v>
      </c>
      <c r="CV558" s="238">
        <v>44.855876109999997</v>
      </c>
      <c r="CW558" s="238">
        <v>-93.480755579999993</v>
      </c>
      <c r="CX558" s="238" t="s">
        <v>359</v>
      </c>
      <c r="CY558" s="238" t="s">
        <v>2661</v>
      </c>
    </row>
    <row r="559" spans="1:103" x14ac:dyDescent="0.25">
      <c r="A559" s="238">
        <v>659857</v>
      </c>
      <c r="B559" s="238">
        <v>2</v>
      </c>
      <c r="C559" s="238">
        <v>212</v>
      </c>
      <c r="D559" s="238">
        <v>155.97</v>
      </c>
      <c r="E559" s="238">
        <v>27</v>
      </c>
      <c r="F559" s="238" t="s">
        <v>2420</v>
      </c>
      <c r="H559" s="238" t="s">
        <v>354</v>
      </c>
      <c r="I559" s="238">
        <v>25</v>
      </c>
      <c r="K559" s="238">
        <v>18513447</v>
      </c>
      <c r="M559" s="238">
        <v>11</v>
      </c>
      <c r="N559" s="238">
        <v>12</v>
      </c>
      <c r="O559" s="238">
        <v>2018</v>
      </c>
      <c r="P559" s="238" t="s">
        <v>361</v>
      </c>
      <c r="Q559" s="238">
        <v>17</v>
      </c>
      <c r="R559" s="238" t="s">
        <v>356</v>
      </c>
      <c r="S559" s="238">
        <v>5</v>
      </c>
      <c r="T559" s="238">
        <v>0</v>
      </c>
      <c r="U559" s="238">
        <v>2</v>
      </c>
      <c r="V559" s="238">
        <v>12</v>
      </c>
      <c r="W559" s="238">
        <v>10</v>
      </c>
      <c r="X559" s="238">
        <v>2</v>
      </c>
      <c r="Y559" s="238">
        <v>5</v>
      </c>
      <c r="Z559" s="238">
        <v>1</v>
      </c>
      <c r="AB559" s="238">
        <v>1</v>
      </c>
      <c r="AC559" s="238">
        <v>98</v>
      </c>
      <c r="AD559" s="238" t="s">
        <v>2662</v>
      </c>
      <c r="AF559" s="238" t="s">
        <v>405</v>
      </c>
      <c r="AG559" s="238">
        <v>7</v>
      </c>
      <c r="AH559" s="238">
        <v>2</v>
      </c>
      <c r="AI559" s="238">
        <v>2</v>
      </c>
      <c r="AJ559" s="238">
        <v>4</v>
      </c>
      <c r="AK559" s="238">
        <v>34</v>
      </c>
      <c r="AL559" s="238">
        <v>46</v>
      </c>
      <c r="AM559" s="238" t="s">
        <v>354</v>
      </c>
      <c r="AN559" s="238">
        <v>5</v>
      </c>
      <c r="AO559" s="238">
        <v>1</v>
      </c>
      <c r="AS559" s="238">
        <v>15</v>
      </c>
      <c r="AT559" s="238">
        <v>9</v>
      </c>
      <c r="AU559" s="238">
        <v>65</v>
      </c>
      <c r="AV559" s="238">
        <v>11</v>
      </c>
      <c r="AW559" s="238">
        <v>21</v>
      </c>
      <c r="AX559" s="238">
        <v>2</v>
      </c>
      <c r="AY559" s="238">
        <v>2</v>
      </c>
      <c r="AZ559" s="238">
        <v>4</v>
      </c>
      <c r="BA559" s="238">
        <v>33</v>
      </c>
      <c r="BB559" s="238">
        <v>49</v>
      </c>
      <c r="BC559" s="238" t="s">
        <v>363</v>
      </c>
      <c r="BD559" s="238">
        <v>5</v>
      </c>
      <c r="BE559" s="238">
        <v>11</v>
      </c>
      <c r="BI559" s="238">
        <v>15</v>
      </c>
      <c r="BJ559" s="238">
        <v>9</v>
      </c>
      <c r="BK559" s="238">
        <v>65</v>
      </c>
      <c r="BL559" s="238">
        <v>11</v>
      </c>
      <c r="BM559" s="238">
        <v>21</v>
      </c>
      <c r="CT559" s="238">
        <v>462018.46583693201</v>
      </c>
      <c r="CU559" s="238">
        <v>4967082.3046312798</v>
      </c>
      <c r="CV559" s="238">
        <v>44.856143090000003</v>
      </c>
      <c r="CW559" s="238">
        <v>-93.480704220000007</v>
      </c>
      <c r="CX559" s="238" t="s">
        <v>359</v>
      </c>
      <c r="CY559" s="238" t="s">
        <v>2663</v>
      </c>
    </row>
    <row r="560" spans="1:103" x14ac:dyDescent="0.25">
      <c r="A560" s="238">
        <v>539196</v>
      </c>
      <c r="B560" s="238">
        <v>2</v>
      </c>
      <c r="C560" s="238">
        <v>212</v>
      </c>
      <c r="D560" s="238">
        <v>155.97300000000001</v>
      </c>
      <c r="E560" s="238">
        <v>27</v>
      </c>
      <c r="F560" s="238" t="s">
        <v>2420</v>
      </c>
      <c r="H560" s="238" t="s">
        <v>354</v>
      </c>
      <c r="I560" s="238">
        <v>25</v>
      </c>
      <c r="K560" s="238">
        <v>18501396</v>
      </c>
      <c r="M560" s="238">
        <v>1</v>
      </c>
      <c r="N560" s="238">
        <v>22</v>
      </c>
      <c r="O560" s="238">
        <v>2018</v>
      </c>
      <c r="P560" s="238" t="s">
        <v>361</v>
      </c>
      <c r="Q560" s="238">
        <v>20</v>
      </c>
      <c r="R560" s="238" t="s">
        <v>356</v>
      </c>
      <c r="S560" s="238">
        <v>5</v>
      </c>
      <c r="T560" s="238">
        <v>0</v>
      </c>
      <c r="U560" s="238">
        <v>1</v>
      </c>
      <c r="W560" s="238">
        <v>55</v>
      </c>
      <c r="X560" s="238">
        <v>2</v>
      </c>
      <c r="Y560" s="238">
        <v>6</v>
      </c>
      <c r="Z560" s="238">
        <v>2</v>
      </c>
      <c r="AA560" s="238">
        <v>4</v>
      </c>
      <c r="AB560" s="238">
        <v>3</v>
      </c>
      <c r="AC560" s="238">
        <v>98</v>
      </c>
      <c r="AD560" s="238" t="s">
        <v>357</v>
      </c>
      <c r="AF560" s="238" t="s">
        <v>405</v>
      </c>
      <c r="AG560" s="238">
        <v>3</v>
      </c>
      <c r="AH560" s="238">
        <v>2</v>
      </c>
      <c r="AI560" s="238">
        <v>2</v>
      </c>
      <c r="AJ560" s="238">
        <v>4</v>
      </c>
      <c r="AK560" s="238">
        <v>29</v>
      </c>
      <c r="AL560" s="238">
        <v>21</v>
      </c>
      <c r="AM560" s="238" t="s">
        <v>363</v>
      </c>
      <c r="AN560" s="238">
        <v>5</v>
      </c>
      <c r="AO560" s="238">
        <v>68</v>
      </c>
      <c r="AS560" s="238">
        <v>15</v>
      </c>
      <c r="AT560" s="238">
        <v>9</v>
      </c>
      <c r="AU560" s="238">
        <v>65</v>
      </c>
      <c r="AV560" s="238">
        <v>11</v>
      </c>
      <c r="AW560" s="238">
        <v>21</v>
      </c>
      <c r="CT560" s="238">
        <v>462014.23249513202</v>
      </c>
      <c r="CU560" s="238">
        <v>4967067.4879349796</v>
      </c>
      <c r="CV560" s="238">
        <v>44.856009489999998</v>
      </c>
      <c r="CW560" s="238">
        <v>-93.480756690000007</v>
      </c>
      <c r="CX560" s="238" t="s">
        <v>359</v>
      </c>
      <c r="CY560" s="238" t="s">
        <v>2664</v>
      </c>
    </row>
    <row r="561" spans="1:103" x14ac:dyDescent="0.25">
      <c r="A561" s="238">
        <v>524504</v>
      </c>
      <c r="B561" s="238">
        <v>2</v>
      </c>
      <c r="C561" s="238">
        <v>212</v>
      </c>
      <c r="D561" s="238">
        <v>155.97800000000001</v>
      </c>
      <c r="E561" s="238">
        <v>27</v>
      </c>
      <c r="F561" s="238" t="s">
        <v>2420</v>
      </c>
      <c r="H561" s="238" t="s">
        <v>354</v>
      </c>
      <c r="I561" s="238">
        <v>25</v>
      </c>
      <c r="K561" s="238">
        <v>17514137</v>
      </c>
      <c r="M561" s="238">
        <v>12</v>
      </c>
      <c r="N561" s="238">
        <v>13</v>
      </c>
      <c r="O561" s="238">
        <v>2017</v>
      </c>
      <c r="P561" s="238" t="s">
        <v>355</v>
      </c>
      <c r="Q561" s="238">
        <v>7</v>
      </c>
      <c r="R561" s="238" t="s">
        <v>369</v>
      </c>
      <c r="S561" s="238">
        <v>5</v>
      </c>
      <c r="T561" s="238">
        <v>0</v>
      </c>
      <c r="U561" s="238">
        <v>2</v>
      </c>
      <c r="V561" s="238">
        <v>12</v>
      </c>
      <c r="W561" s="238">
        <v>10</v>
      </c>
      <c r="X561" s="238">
        <v>2</v>
      </c>
      <c r="Y561" s="238">
        <v>2</v>
      </c>
      <c r="Z561" s="238">
        <v>4</v>
      </c>
      <c r="AB561" s="238">
        <v>2</v>
      </c>
      <c r="AC561" s="238">
        <v>98</v>
      </c>
      <c r="AD561" s="238" t="s">
        <v>357</v>
      </c>
      <c r="AF561" s="238" t="s">
        <v>358</v>
      </c>
      <c r="AG561" s="238">
        <v>7</v>
      </c>
      <c r="AH561" s="238">
        <v>2</v>
      </c>
      <c r="AI561" s="238">
        <v>4</v>
      </c>
      <c r="AJ561" s="238">
        <v>3</v>
      </c>
      <c r="AK561" s="238">
        <v>21</v>
      </c>
      <c r="AL561" s="238">
        <v>31</v>
      </c>
      <c r="AM561" s="238" t="s">
        <v>363</v>
      </c>
      <c r="AN561" s="238">
        <v>5</v>
      </c>
      <c r="AO561" s="238">
        <v>4</v>
      </c>
      <c r="AS561" s="238">
        <v>15</v>
      </c>
      <c r="AT561" s="238">
        <v>9</v>
      </c>
      <c r="AU561" s="238">
        <v>65</v>
      </c>
      <c r="AV561" s="238">
        <v>11</v>
      </c>
      <c r="AW561" s="238">
        <v>21</v>
      </c>
      <c r="AX561" s="238">
        <v>2</v>
      </c>
      <c r="AY561" s="238">
        <v>2</v>
      </c>
      <c r="AZ561" s="238">
        <v>3</v>
      </c>
      <c r="BA561" s="238">
        <v>26</v>
      </c>
      <c r="BB561" s="238">
        <v>64</v>
      </c>
      <c r="BC561" s="238" t="s">
        <v>363</v>
      </c>
      <c r="BD561" s="238">
        <v>5</v>
      </c>
      <c r="BE561" s="238">
        <v>1</v>
      </c>
      <c r="BI561" s="238">
        <v>15</v>
      </c>
      <c r="BJ561" s="238">
        <v>9</v>
      </c>
      <c r="BK561" s="238">
        <v>65</v>
      </c>
      <c r="BL561" s="238">
        <v>11</v>
      </c>
      <c r="BM561" s="238">
        <v>21</v>
      </c>
      <c r="CT561" s="238">
        <v>462039.63254593202</v>
      </c>
      <c r="CU561" s="238">
        <v>4967059.0212513702</v>
      </c>
      <c r="CV561" s="238">
        <v>44.855934619999999</v>
      </c>
      <c r="CW561" s="238">
        <v>-93.480434599999995</v>
      </c>
      <c r="CX561" s="238" t="s">
        <v>359</v>
      </c>
      <c r="CY561" s="238" t="s">
        <v>2665</v>
      </c>
    </row>
    <row r="562" spans="1:103" x14ac:dyDescent="0.25">
      <c r="A562" s="238">
        <v>583199</v>
      </c>
      <c r="B562" s="238">
        <v>2</v>
      </c>
      <c r="C562" s="238">
        <v>212</v>
      </c>
      <c r="D562" s="238">
        <v>156.01</v>
      </c>
      <c r="E562" s="238">
        <v>27</v>
      </c>
      <c r="F562" s="238" t="s">
        <v>2420</v>
      </c>
      <c r="H562" s="238" t="s">
        <v>354</v>
      </c>
      <c r="I562" s="238">
        <v>25</v>
      </c>
      <c r="K562" s="238">
        <v>18503748</v>
      </c>
      <c r="M562" s="238">
        <v>3</v>
      </c>
      <c r="N562" s="238">
        <v>13</v>
      </c>
      <c r="O562" s="238">
        <v>2018</v>
      </c>
      <c r="P562" s="238" t="s">
        <v>368</v>
      </c>
      <c r="Q562" s="238">
        <v>11</v>
      </c>
      <c r="R562" s="238" t="s">
        <v>369</v>
      </c>
      <c r="S562" s="238">
        <v>5</v>
      </c>
      <c r="T562" s="238">
        <v>0</v>
      </c>
      <c r="U562" s="238">
        <v>1</v>
      </c>
      <c r="W562" s="238">
        <v>55</v>
      </c>
      <c r="X562" s="238">
        <v>2</v>
      </c>
      <c r="Y562" s="238">
        <v>1</v>
      </c>
      <c r="Z562" s="238">
        <v>1</v>
      </c>
      <c r="AB562" s="238">
        <v>1</v>
      </c>
      <c r="AC562" s="238">
        <v>98</v>
      </c>
      <c r="AD562" s="238" t="s">
        <v>357</v>
      </c>
      <c r="AF562" s="238" t="s">
        <v>358</v>
      </c>
      <c r="AG562" s="238">
        <v>3</v>
      </c>
      <c r="AH562" s="238">
        <v>2</v>
      </c>
      <c r="AI562" s="238">
        <v>5</v>
      </c>
      <c r="AJ562" s="238">
        <v>3</v>
      </c>
      <c r="AK562" s="238">
        <v>21</v>
      </c>
      <c r="AL562" s="238">
        <v>43</v>
      </c>
      <c r="AM562" s="238" t="s">
        <v>363</v>
      </c>
      <c r="AN562" s="238">
        <v>7</v>
      </c>
      <c r="AO562" s="238">
        <v>90</v>
      </c>
      <c r="AP562" s="238">
        <v>62</v>
      </c>
      <c r="AS562" s="238">
        <v>15</v>
      </c>
      <c r="AT562" s="238">
        <v>9</v>
      </c>
      <c r="AU562" s="238">
        <v>65</v>
      </c>
      <c r="AV562" s="238">
        <v>11</v>
      </c>
      <c r="AW562" s="238">
        <v>21</v>
      </c>
      <c r="CT562" s="238">
        <v>462073.499280333</v>
      </c>
      <c r="CU562" s="238">
        <v>4967099.23799848</v>
      </c>
      <c r="CV562" s="238">
        <v>44.856298449999997</v>
      </c>
      <c r="CW562" s="238">
        <v>-93.480008990000002</v>
      </c>
      <c r="CX562" s="238" t="s">
        <v>359</v>
      </c>
      <c r="CY562" s="238" t="s">
        <v>2666</v>
      </c>
    </row>
    <row r="563" spans="1:103" x14ac:dyDescent="0.25">
      <c r="A563" s="238">
        <v>401225</v>
      </c>
      <c r="B563" s="238">
        <v>2</v>
      </c>
      <c r="C563" s="238">
        <v>212</v>
      </c>
      <c r="D563" s="238">
        <v>156.024</v>
      </c>
      <c r="E563" s="238">
        <v>27</v>
      </c>
      <c r="F563" s="238" t="s">
        <v>2420</v>
      </c>
      <c r="H563" s="238" t="s">
        <v>354</v>
      </c>
      <c r="I563" s="238">
        <v>25</v>
      </c>
      <c r="K563" s="238">
        <v>16513872</v>
      </c>
      <c r="M563" s="238">
        <v>12</v>
      </c>
      <c r="N563" s="238">
        <v>8</v>
      </c>
      <c r="O563" s="238">
        <v>2016</v>
      </c>
      <c r="P563" s="238" t="s">
        <v>384</v>
      </c>
      <c r="Q563" s="238">
        <v>8</v>
      </c>
      <c r="R563" s="238" t="s">
        <v>369</v>
      </c>
      <c r="S563" s="238">
        <v>2</v>
      </c>
      <c r="T563" s="238">
        <v>0</v>
      </c>
      <c r="U563" s="238">
        <v>1</v>
      </c>
      <c r="W563" s="238">
        <v>83</v>
      </c>
      <c r="X563" s="238">
        <v>2</v>
      </c>
      <c r="Y563" s="238">
        <v>1</v>
      </c>
      <c r="Z563" s="238">
        <v>2</v>
      </c>
      <c r="AA563" s="238">
        <v>4</v>
      </c>
      <c r="AB563" s="238">
        <v>5</v>
      </c>
      <c r="AC563" s="238">
        <v>98</v>
      </c>
      <c r="AD563" s="238" t="s">
        <v>2528</v>
      </c>
      <c r="AF563" s="238" t="s">
        <v>358</v>
      </c>
      <c r="AG563" s="238">
        <v>3</v>
      </c>
      <c r="AH563" s="238">
        <v>2</v>
      </c>
      <c r="AI563" s="238">
        <v>4</v>
      </c>
      <c r="AJ563" s="238">
        <v>3</v>
      </c>
      <c r="AK563" s="238">
        <v>21</v>
      </c>
      <c r="AL563" s="238">
        <v>47</v>
      </c>
      <c r="AM563" s="238" t="s">
        <v>363</v>
      </c>
      <c r="AN563" s="238">
        <v>5</v>
      </c>
      <c r="AO563" s="238">
        <v>1</v>
      </c>
      <c r="AS563" s="238">
        <v>15</v>
      </c>
      <c r="AT563" s="238">
        <v>9</v>
      </c>
      <c r="AU563" s="238">
        <v>65</v>
      </c>
      <c r="AV563" s="238">
        <v>11</v>
      </c>
      <c r="AW563" s="238">
        <v>23</v>
      </c>
      <c r="CT563" s="238">
        <v>462081.96596393298</v>
      </c>
      <c r="CU563" s="238">
        <v>4967120.4047074802</v>
      </c>
      <c r="CV563" s="238">
        <v>44.856489439999997</v>
      </c>
      <c r="CW563" s="238">
        <v>-93.479903419999999</v>
      </c>
      <c r="CX563" s="238" t="s">
        <v>359</v>
      </c>
      <c r="CY563" s="238" t="s">
        <v>2667</v>
      </c>
    </row>
    <row r="564" spans="1:103" x14ac:dyDescent="0.25">
      <c r="A564" s="238">
        <v>515010</v>
      </c>
      <c r="B564" s="238">
        <v>2</v>
      </c>
      <c r="C564" s="238">
        <v>212</v>
      </c>
      <c r="D564" s="238">
        <v>156.054</v>
      </c>
      <c r="E564" s="238">
        <v>27</v>
      </c>
      <c r="F564" s="238" t="s">
        <v>2420</v>
      </c>
      <c r="H564" s="238" t="s">
        <v>354</v>
      </c>
      <c r="I564" s="238">
        <v>25</v>
      </c>
      <c r="K564" s="238">
        <v>17512487</v>
      </c>
      <c r="M564" s="238">
        <v>11</v>
      </c>
      <c r="N564" s="238">
        <v>7</v>
      </c>
      <c r="O564" s="238">
        <v>2017</v>
      </c>
      <c r="P564" s="238" t="s">
        <v>368</v>
      </c>
      <c r="Q564" s="238">
        <v>6</v>
      </c>
      <c r="R564" s="238" t="s">
        <v>369</v>
      </c>
      <c r="S564" s="238">
        <v>5</v>
      </c>
      <c r="T564" s="238">
        <v>0</v>
      </c>
      <c r="U564" s="238">
        <v>2</v>
      </c>
      <c r="V564" s="238">
        <v>12</v>
      </c>
      <c r="W564" s="238">
        <v>10</v>
      </c>
      <c r="X564" s="238">
        <v>2</v>
      </c>
      <c r="Y564" s="238">
        <v>4</v>
      </c>
      <c r="Z564" s="238">
        <v>2</v>
      </c>
      <c r="AB564" s="238">
        <v>1</v>
      </c>
      <c r="AC564" s="238">
        <v>98</v>
      </c>
      <c r="AD564" s="238" t="s">
        <v>357</v>
      </c>
      <c r="AF564" s="238" t="s">
        <v>358</v>
      </c>
      <c r="AG564" s="238">
        <v>7</v>
      </c>
      <c r="AH564" s="238">
        <v>2</v>
      </c>
      <c r="AI564" s="238">
        <v>2</v>
      </c>
      <c r="AJ564" s="238">
        <v>3</v>
      </c>
      <c r="AK564" s="238">
        <v>21</v>
      </c>
      <c r="AL564" s="238">
        <v>31</v>
      </c>
      <c r="AM564" s="238" t="s">
        <v>354</v>
      </c>
      <c r="AN564" s="238">
        <v>5</v>
      </c>
      <c r="AO564" s="238">
        <v>4</v>
      </c>
      <c r="AS564" s="238">
        <v>15</v>
      </c>
      <c r="AT564" s="238">
        <v>9</v>
      </c>
      <c r="AU564" s="238">
        <v>65</v>
      </c>
      <c r="AV564" s="238">
        <v>11</v>
      </c>
      <c r="AW564" s="238">
        <v>21</v>
      </c>
      <c r="AX564" s="238">
        <v>2</v>
      </c>
      <c r="AY564" s="238">
        <v>4</v>
      </c>
      <c r="AZ564" s="238">
        <v>3</v>
      </c>
      <c r="BA564" s="238">
        <v>26</v>
      </c>
      <c r="BB564" s="238">
        <v>47</v>
      </c>
      <c r="BC564" s="238" t="s">
        <v>354</v>
      </c>
      <c r="BD564" s="238">
        <v>5</v>
      </c>
      <c r="BE564" s="238">
        <v>1</v>
      </c>
      <c r="BI564" s="238">
        <v>15</v>
      </c>
      <c r="BJ564" s="238">
        <v>9</v>
      </c>
      <c r="BK564" s="238">
        <v>65</v>
      </c>
      <c r="BL564" s="238">
        <v>11</v>
      </c>
      <c r="BM564" s="238">
        <v>21</v>
      </c>
      <c r="CT564" s="238">
        <v>462098.899331133</v>
      </c>
      <c r="CU564" s="238">
        <v>4967166.9714672798</v>
      </c>
      <c r="CV564" s="238">
        <v>44.856909530000003</v>
      </c>
      <c r="CW564" s="238">
        <v>-93.479692600000007</v>
      </c>
      <c r="CX564" s="238" t="s">
        <v>359</v>
      </c>
      <c r="CY564" s="238" t="s">
        <v>2668</v>
      </c>
    </row>
    <row r="565" spans="1:103" x14ac:dyDescent="0.25">
      <c r="A565" s="238">
        <v>628675</v>
      </c>
      <c r="B565" s="238">
        <v>2</v>
      </c>
      <c r="C565" s="238">
        <v>212</v>
      </c>
      <c r="D565" s="238">
        <v>156.054</v>
      </c>
      <c r="E565" s="238">
        <v>27</v>
      </c>
      <c r="F565" s="238" t="s">
        <v>2420</v>
      </c>
      <c r="H565" s="238" t="s">
        <v>354</v>
      </c>
      <c r="I565" s="238">
        <v>25</v>
      </c>
      <c r="K565" s="238">
        <v>18509880</v>
      </c>
      <c r="M565" s="238">
        <v>8</v>
      </c>
      <c r="N565" s="238">
        <v>17</v>
      </c>
      <c r="O565" s="238">
        <v>2018</v>
      </c>
      <c r="P565" s="238" t="s">
        <v>362</v>
      </c>
      <c r="Q565" s="238">
        <v>14</v>
      </c>
      <c r="R565" s="238" t="s">
        <v>356</v>
      </c>
      <c r="S565" s="238">
        <v>5</v>
      </c>
      <c r="T565" s="238">
        <v>0</v>
      </c>
      <c r="U565" s="238">
        <v>1</v>
      </c>
      <c r="W565" s="238">
        <v>55</v>
      </c>
      <c r="X565" s="238">
        <v>2</v>
      </c>
      <c r="Y565" s="238">
        <v>1</v>
      </c>
      <c r="Z565" s="238">
        <v>1</v>
      </c>
      <c r="AB565" s="238">
        <v>1</v>
      </c>
      <c r="AC565" s="238">
        <v>98</v>
      </c>
      <c r="AD565" s="238" t="s">
        <v>2669</v>
      </c>
      <c r="AF565" s="238" t="s">
        <v>405</v>
      </c>
      <c r="AG565" s="238">
        <v>3</v>
      </c>
      <c r="AH565" s="238">
        <v>2</v>
      </c>
      <c r="AI565" s="238">
        <v>4</v>
      </c>
      <c r="AJ565" s="238">
        <v>4</v>
      </c>
      <c r="AK565" s="238">
        <v>21</v>
      </c>
      <c r="AL565" s="238">
        <v>36</v>
      </c>
      <c r="AM565" s="238" t="s">
        <v>363</v>
      </c>
      <c r="AN565" s="238">
        <v>5</v>
      </c>
      <c r="AO565" s="238">
        <v>68</v>
      </c>
      <c r="AP565" s="238">
        <v>62</v>
      </c>
      <c r="AS565" s="238">
        <v>15</v>
      </c>
      <c r="AT565" s="238">
        <v>9</v>
      </c>
      <c r="AU565" s="238">
        <v>65</v>
      </c>
      <c r="AV565" s="238">
        <v>11</v>
      </c>
      <c r="AW565" s="238">
        <v>21</v>
      </c>
      <c r="CT565" s="238">
        <v>462090.43264753302</v>
      </c>
      <c r="CU565" s="238">
        <v>4967196.6048598802</v>
      </c>
      <c r="CV565" s="238">
        <v>44.857175830000003</v>
      </c>
      <c r="CW565" s="238">
        <v>-93.479801969999997</v>
      </c>
      <c r="CX565" s="238" t="s">
        <v>359</v>
      </c>
      <c r="CY565" s="238" t="s">
        <v>2670</v>
      </c>
    </row>
    <row r="566" spans="1:103" x14ac:dyDescent="0.25">
      <c r="A566" s="238">
        <v>427557</v>
      </c>
      <c r="B566" s="238">
        <v>2</v>
      </c>
      <c r="C566" s="238">
        <v>212</v>
      </c>
      <c r="D566" s="238">
        <v>156.077</v>
      </c>
      <c r="E566" s="238">
        <v>27</v>
      </c>
      <c r="F566" s="238" t="s">
        <v>2420</v>
      </c>
      <c r="H566" s="238" t="s">
        <v>354</v>
      </c>
      <c r="I566" s="238">
        <v>25</v>
      </c>
      <c r="K566" s="238">
        <v>17008033</v>
      </c>
      <c r="M566" s="238">
        <v>3</v>
      </c>
      <c r="N566" s="238">
        <v>12</v>
      </c>
      <c r="O566" s="238">
        <v>2017</v>
      </c>
      <c r="P566" s="238" t="s">
        <v>366</v>
      </c>
      <c r="Q566" s="238">
        <v>18</v>
      </c>
      <c r="R566" s="238" t="s">
        <v>356</v>
      </c>
      <c r="S566" s="238">
        <v>5</v>
      </c>
      <c r="T566" s="238">
        <v>0</v>
      </c>
      <c r="U566" s="238">
        <v>1</v>
      </c>
      <c r="W566" s="238">
        <v>55</v>
      </c>
      <c r="X566" s="238">
        <v>2</v>
      </c>
      <c r="Y566" s="238">
        <v>1</v>
      </c>
      <c r="Z566" s="238">
        <v>4</v>
      </c>
      <c r="AB566" s="238">
        <v>3</v>
      </c>
      <c r="AC566" s="238">
        <v>98</v>
      </c>
      <c r="AD566" s="238" t="s">
        <v>357</v>
      </c>
      <c r="AF566" s="238" t="s">
        <v>405</v>
      </c>
      <c r="AG566" s="238">
        <v>3</v>
      </c>
      <c r="AH566" s="238">
        <v>2</v>
      </c>
      <c r="AI566" s="238">
        <v>2</v>
      </c>
      <c r="AJ566" s="238">
        <v>4</v>
      </c>
      <c r="AK566" s="238">
        <v>21</v>
      </c>
      <c r="AL566" s="238">
        <v>33</v>
      </c>
      <c r="AM566" s="238" t="s">
        <v>354</v>
      </c>
      <c r="AN566" s="238">
        <v>5</v>
      </c>
      <c r="AO566" s="238">
        <v>62</v>
      </c>
      <c r="AS566" s="238">
        <v>15</v>
      </c>
      <c r="AT566" s="238">
        <v>9</v>
      </c>
      <c r="AU566" s="238">
        <v>65</v>
      </c>
      <c r="AV566" s="238">
        <v>11</v>
      </c>
      <c r="AW566" s="238">
        <v>21</v>
      </c>
      <c r="CT566" s="238">
        <v>462101.98285039299</v>
      </c>
      <c r="CU566" s="238">
        <v>4967211.0724901101</v>
      </c>
      <c r="CV566" s="238">
        <v>44.857306680000001</v>
      </c>
      <c r="CW566" s="238">
        <v>-93.479656869999999</v>
      </c>
      <c r="CX566" s="238" t="s">
        <v>359</v>
      </c>
      <c r="CY566" s="238" t="s">
        <v>2671</v>
      </c>
    </row>
    <row r="567" spans="1:103" x14ac:dyDescent="0.25">
      <c r="A567" s="238">
        <v>812274</v>
      </c>
      <c r="B567" s="238">
        <v>2</v>
      </c>
      <c r="C567" s="238">
        <v>212</v>
      </c>
      <c r="D567" s="238">
        <v>156.08500000000001</v>
      </c>
      <c r="E567" s="238">
        <v>27</v>
      </c>
      <c r="F567" s="238" t="s">
        <v>2420</v>
      </c>
      <c r="H567" s="238" t="s">
        <v>354</v>
      </c>
      <c r="I567" s="238">
        <v>25</v>
      </c>
      <c r="K567" s="238">
        <v>20015403</v>
      </c>
      <c r="L567" s="238">
        <v>201520066</v>
      </c>
      <c r="M567" s="238">
        <v>5</v>
      </c>
      <c r="N567" s="238">
        <v>31</v>
      </c>
      <c r="O567" s="238">
        <v>2020</v>
      </c>
      <c r="P567" s="238" t="s">
        <v>366</v>
      </c>
      <c r="Q567" s="238">
        <v>21</v>
      </c>
      <c r="R567" s="238" t="s">
        <v>356</v>
      </c>
      <c r="S567" s="238">
        <v>5</v>
      </c>
      <c r="T567" s="238">
        <v>0</v>
      </c>
      <c r="U567" s="238">
        <v>1</v>
      </c>
      <c r="W567" s="238">
        <v>17</v>
      </c>
      <c r="X567" s="238">
        <v>2</v>
      </c>
      <c r="Y567" s="238">
        <v>4</v>
      </c>
      <c r="Z567" s="238">
        <v>1</v>
      </c>
      <c r="AB567" s="238">
        <v>1</v>
      </c>
      <c r="AC567" s="238">
        <v>98</v>
      </c>
      <c r="AD567" s="238" t="s">
        <v>357</v>
      </c>
      <c r="AF567" s="238" t="s">
        <v>405</v>
      </c>
      <c r="AG567" s="238">
        <v>4</v>
      </c>
      <c r="AH567" s="238">
        <v>2</v>
      </c>
      <c r="AI567" s="238">
        <v>2</v>
      </c>
      <c r="AJ567" s="238">
        <v>4</v>
      </c>
      <c r="AK567" s="238">
        <v>21</v>
      </c>
      <c r="AL567" s="238">
        <v>29</v>
      </c>
      <c r="AM567" s="238" t="s">
        <v>354</v>
      </c>
      <c r="AN567" s="238">
        <v>5</v>
      </c>
      <c r="AO567" s="238">
        <v>1</v>
      </c>
      <c r="AS567" s="238">
        <v>15</v>
      </c>
      <c r="AT567" s="238">
        <v>98</v>
      </c>
      <c r="AU567" s="238">
        <v>60</v>
      </c>
      <c r="AV567" s="238">
        <v>11</v>
      </c>
      <c r="AW567" s="238">
        <v>21</v>
      </c>
      <c r="CT567" s="238">
        <v>462142.19959749398</v>
      </c>
      <c r="CU567" s="238">
        <v>4967242.5686926302</v>
      </c>
      <c r="CV567" s="238">
        <v>44.857592339999997</v>
      </c>
      <c r="CW567" s="238">
        <v>-93.479150230000002</v>
      </c>
      <c r="CX567" s="238" t="s">
        <v>359</v>
      </c>
      <c r="CY567" s="238" t="s">
        <v>2672</v>
      </c>
    </row>
    <row r="568" spans="1:103" x14ac:dyDescent="0.25">
      <c r="A568" s="238">
        <v>779338</v>
      </c>
      <c r="B568" s="238">
        <v>2</v>
      </c>
      <c r="C568" s="238">
        <v>212</v>
      </c>
      <c r="D568" s="238">
        <v>156.10300000000001</v>
      </c>
      <c r="E568" s="238">
        <v>27</v>
      </c>
      <c r="F568" s="238" t="s">
        <v>2420</v>
      </c>
      <c r="H568" s="238" t="s">
        <v>354</v>
      </c>
      <c r="I568" s="238">
        <v>25</v>
      </c>
      <c r="K568" s="238">
        <v>20500483</v>
      </c>
      <c r="L568" s="238">
        <v>200140072</v>
      </c>
      <c r="M568" s="238">
        <v>1</v>
      </c>
      <c r="N568" s="238">
        <v>14</v>
      </c>
      <c r="O568" s="238">
        <v>2020</v>
      </c>
      <c r="P568" s="238" t="s">
        <v>368</v>
      </c>
      <c r="Q568" s="238">
        <v>9</v>
      </c>
      <c r="R568" s="238" t="s">
        <v>196</v>
      </c>
      <c r="S568" s="238">
        <v>5</v>
      </c>
      <c r="T568" s="238">
        <v>0</v>
      </c>
      <c r="U568" s="238">
        <v>1</v>
      </c>
      <c r="W568" s="238">
        <v>55</v>
      </c>
      <c r="X568" s="238">
        <v>2</v>
      </c>
      <c r="Y568" s="238">
        <v>1</v>
      </c>
      <c r="Z568" s="238">
        <v>1</v>
      </c>
      <c r="AB568" s="238">
        <v>5</v>
      </c>
      <c r="AC568" s="238">
        <v>98</v>
      </c>
      <c r="AD568" s="238" t="s">
        <v>357</v>
      </c>
      <c r="AF568" s="238" t="s">
        <v>405</v>
      </c>
      <c r="AG568" s="238">
        <v>3</v>
      </c>
      <c r="AH568" s="238">
        <v>2</v>
      </c>
      <c r="AI568" s="238">
        <v>2</v>
      </c>
      <c r="AJ568" s="238">
        <v>2</v>
      </c>
      <c r="AK568" s="238">
        <v>32</v>
      </c>
      <c r="AL568" s="238">
        <v>22</v>
      </c>
      <c r="AM568" s="238" t="s">
        <v>354</v>
      </c>
      <c r="AN568" s="238">
        <v>5</v>
      </c>
      <c r="AO568" s="238">
        <v>68</v>
      </c>
      <c r="AP568" s="238">
        <v>71</v>
      </c>
      <c r="AS568" s="238">
        <v>15</v>
      </c>
      <c r="AT568" s="238">
        <v>98</v>
      </c>
      <c r="AU568" s="238">
        <v>65</v>
      </c>
      <c r="AV568" s="238">
        <v>12</v>
      </c>
      <c r="AW568" s="238">
        <v>21</v>
      </c>
      <c r="CT568" s="238">
        <v>462149.699432733</v>
      </c>
      <c r="CU568" s="238">
        <v>4967272.8050122801</v>
      </c>
      <c r="CV568" s="238">
        <v>44.857864919999997</v>
      </c>
      <c r="CW568" s="238">
        <v>-93.479057569999995</v>
      </c>
      <c r="CX568" s="238" t="s">
        <v>359</v>
      </c>
      <c r="CY568" s="238" t="s">
        <v>2673</v>
      </c>
    </row>
    <row r="569" spans="1:103" x14ac:dyDescent="0.25">
      <c r="A569" s="238">
        <v>844787</v>
      </c>
      <c r="B569" s="238">
        <v>2</v>
      </c>
      <c r="C569" s="238">
        <v>212</v>
      </c>
      <c r="D569" s="238">
        <v>156.17599999999999</v>
      </c>
      <c r="E569" s="238">
        <v>27</v>
      </c>
      <c r="F569" s="238" t="s">
        <v>2420</v>
      </c>
      <c r="H569" s="238" t="s">
        <v>354</v>
      </c>
      <c r="I569" s="238">
        <v>25</v>
      </c>
      <c r="K569" s="238">
        <v>20508493</v>
      </c>
      <c r="L569" s="238">
        <v>202800081</v>
      </c>
      <c r="M569" s="238">
        <v>10</v>
      </c>
      <c r="N569" s="238">
        <v>6</v>
      </c>
      <c r="O569" s="238">
        <v>2020</v>
      </c>
      <c r="P569" s="238" t="s">
        <v>368</v>
      </c>
      <c r="Q569" s="238">
        <v>16</v>
      </c>
      <c r="R569" s="238" t="s">
        <v>369</v>
      </c>
      <c r="S569" s="238">
        <v>4</v>
      </c>
      <c r="T569" s="238">
        <v>0</v>
      </c>
      <c r="U569" s="238">
        <v>2</v>
      </c>
      <c r="V569" s="238">
        <v>12</v>
      </c>
      <c r="W569" s="238">
        <v>10</v>
      </c>
      <c r="X569" s="238">
        <v>2</v>
      </c>
      <c r="Y569" s="238">
        <v>1</v>
      </c>
      <c r="Z569" s="238">
        <v>1</v>
      </c>
      <c r="AB569" s="238">
        <v>1</v>
      </c>
      <c r="AC569" s="238">
        <v>98</v>
      </c>
      <c r="AD569" s="238" t="s">
        <v>357</v>
      </c>
      <c r="AF569" s="238" t="s">
        <v>405</v>
      </c>
      <c r="AG569" s="238">
        <v>7</v>
      </c>
      <c r="AH569" s="238">
        <v>2</v>
      </c>
      <c r="AI569" s="238">
        <v>4</v>
      </c>
      <c r="AJ569" s="238">
        <v>3</v>
      </c>
      <c r="AK569" s="238">
        <v>21</v>
      </c>
      <c r="AL569" s="238">
        <v>52</v>
      </c>
      <c r="AM569" s="238" t="s">
        <v>363</v>
      </c>
      <c r="AN569" s="238">
        <v>5</v>
      </c>
      <c r="AO569" s="238">
        <v>4</v>
      </c>
      <c r="AS569" s="238">
        <v>15</v>
      </c>
      <c r="AT569" s="238">
        <v>98</v>
      </c>
      <c r="AU569" s="238">
        <v>65</v>
      </c>
      <c r="AV569" s="238">
        <v>11</v>
      </c>
      <c r="AW569" s="238">
        <v>21</v>
      </c>
      <c r="AX569" s="238">
        <v>2</v>
      </c>
      <c r="AY569" s="238">
        <v>4</v>
      </c>
      <c r="AZ569" s="238">
        <v>3</v>
      </c>
      <c r="BA569" s="238">
        <v>34</v>
      </c>
      <c r="BB569" s="238">
        <v>48</v>
      </c>
      <c r="BC569" s="238" t="s">
        <v>363</v>
      </c>
      <c r="BD569" s="238">
        <v>5</v>
      </c>
      <c r="BE569" s="238">
        <v>1</v>
      </c>
      <c r="BI569" s="238">
        <v>15</v>
      </c>
      <c r="BJ569" s="238">
        <v>98</v>
      </c>
      <c r="BK569" s="238">
        <v>65</v>
      </c>
      <c r="BL569" s="238">
        <v>11</v>
      </c>
      <c r="BM569" s="238">
        <v>21</v>
      </c>
      <c r="CT569" s="238">
        <v>462208.96621793299</v>
      </c>
      <c r="CU569" s="238">
        <v>4967374.4052154804</v>
      </c>
      <c r="CV569" s="238">
        <v>44.858782650000002</v>
      </c>
      <c r="CW569" s="238">
        <v>-93.478315050000006</v>
      </c>
      <c r="CX569" s="238" t="s">
        <v>359</v>
      </c>
      <c r="CY569" s="238" t="s">
        <v>2674</v>
      </c>
    </row>
    <row r="570" spans="1:103" x14ac:dyDescent="0.25">
      <c r="A570" s="238">
        <v>384483</v>
      </c>
      <c r="B570" s="238">
        <v>2</v>
      </c>
      <c r="C570" s="238">
        <v>212</v>
      </c>
      <c r="D570" s="238">
        <v>156.20400000000001</v>
      </c>
      <c r="E570" s="238">
        <v>27</v>
      </c>
      <c r="F570" s="238" t="s">
        <v>2420</v>
      </c>
      <c r="H570" s="238" t="s">
        <v>354</v>
      </c>
      <c r="I570" s="238">
        <v>25</v>
      </c>
      <c r="K570" s="238">
        <v>16511030</v>
      </c>
      <c r="M570" s="238">
        <v>10</v>
      </c>
      <c r="N570" s="238">
        <v>5</v>
      </c>
      <c r="O570" s="238">
        <v>2016</v>
      </c>
      <c r="P570" s="238" t="s">
        <v>355</v>
      </c>
      <c r="Q570" s="238">
        <v>16</v>
      </c>
      <c r="R570" s="238" t="s">
        <v>356</v>
      </c>
      <c r="S570" s="238">
        <v>5</v>
      </c>
      <c r="T570" s="238">
        <v>0</v>
      </c>
      <c r="U570" s="238">
        <v>3</v>
      </c>
      <c r="V570" s="238">
        <v>12</v>
      </c>
      <c r="W570" s="238">
        <v>10</v>
      </c>
      <c r="X570" s="238">
        <v>2</v>
      </c>
      <c r="Y570" s="238">
        <v>1</v>
      </c>
      <c r="Z570" s="238">
        <v>1</v>
      </c>
      <c r="AB570" s="238">
        <v>1</v>
      </c>
      <c r="AC570" s="238">
        <v>98</v>
      </c>
      <c r="AD570" s="238" t="s">
        <v>357</v>
      </c>
      <c r="AF570" s="238" t="s">
        <v>405</v>
      </c>
      <c r="AG570" s="238">
        <v>7</v>
      </c>
      <c r="AH570" s="238">
        <v>2</v>
      </c>
      <c r="AI570" s="238">
        <v>3</v>
      </c>
      <c r="AJ570" s="238">
        <v>4</v>
      </c>
      <c r="AK570" s="238">
        <v>21</v>
      </c>
      <c r="AL570" s="238">
        <v>44</v>
      </c>
      <c r="AM570" s="238" t="s">
        <v>354</v>
      </c>
      <c r="AN570" s="238">
        <v>5</v>
      </c>
      <c r="AO570" s="238">
        <v>70</v>
      </c>
      <c r="AS570" s="238">
        <v>15</v>
      </c>
      <c r="AT570" s="238">
        <v>9</v>
      </c>
      <c r="AU570" s="238">
        <v>60</v>
      </c>
      <c r="AV570" s="238">
        <v>11</v>
      </c>
      <c r="AW570" s="238">
        <v>21</v>
      </c>
      <c r="AX570" s="238">
        <v>2</v>
      </c>
      <c r="AY570" s="238">
        <v>2</v>
      </c>
      <c r="AZ570" s="238">
        <v>4</v>
      </c>
      <c r="BA570" s="238">
        <v>21</v>
      </c>
      <c r="BB570" s="238">
        <v>55</v>
      </c>
      <c r="BC570" s="238" t="s">
        <v>354</v>
      </c>
      <c r="BD570" s="238">
        <v>5</v>
      </c>
      <c r="BE570" s="238">
        <v>1</v>
      </c>
      <c r="BI570" s="238">
        <v>15</v>
      </c>
      <c r="BJ570" s="238">
        <v>9</v>
      </c>
      <c r="BK570" s="238">
        <v>60</v>
      </c>
      <c r="BL570" s="238">
        <v>11</v>
      </c>
      <c r="BM570" s="238">
        <v>21</v>
      </c>
      <c r="BN570" s="238">
        <v>2</v>
      </c>
      <c r="BO570" s="238">
        <v>3</v>
      </c>
      <c r="BP570" s="238">
        <v>4</v>
      </c>
      <c r="BQ570" s="238">
        <v>21</v>
      </c>
      <c r="BR570" s="238">
        <v>27</v>
      </c>
      <c r="BS570" s="238" t="s">
        <v>354</v>
      </c>
      <c r="BT570" s="238">
        <v>5</v>
      </c>
      <c r="BU570" s="238">
        <v>1</v>
      </c>
      <c r="BY570" s="238">
        <v>15</v>
      </c>
      <c r="BZ570" s="238">
        <v>9</v>
      </c>
      <c r="CA570" s="238">
        <v>60</v>
      </c>
      <c r="CB570" s="238">
        <v>11</v>
      </c>
      <c r="CC570" s="238">
        <v>21</v>
      </c>
      <c r="CT570" s="238">
        <v>462225.89958513301</v>
      </c>
      <c r="CU570" s="238">
        <v>4967374.4052154804</v>
      </c>
      <c r="CV570" s="238">
        <v>44.858783549999998</v>
      </c>
      <c r="CW570" s="238">
        <v>-93.478100729999994</v>
      </c>
      <c r="CX570" s="238" t="s">
        <v>359</v>
      </c>
      <c r="CY570" s="238" t="s">
        <v>2675</v>
      </c>
    </row>
    <row r="571" spans="1:103" x14ac:dyDescent="0.25">
      <c r="A571" s="238">
        <v>583038</v>
      </c>
      <c r="B571" s="238">
        <v>2</v>
      </c>
      <c r="C571" s="238">
        <v>212</v>
      </c>
      <c r="D571" s="238">
        <v>156.209</v>
      </c>
      <c r="E571" s="238">
        <v>27</v>
      </c>
      <c r="F571" s="238" t="s">
        <v>2420</v>
      </c>
      <c r="H571" s="238" t="s">
        <v>354</v>
      </c>
      <c r="I571" s="238">
        <v>25</v>
      </c>
      <c r="K571" s="238">
        <v>18503567</v>
      </c>
      <c r="M571" s="238">
        <v>3</v>
      </c>
      <c r="N571" s="238">
        <v>7</v>
      </c>
      <c r="O571" s="238">
        <v>2018</v>
      </c>
      <c r="P571" s="238" t="s">
        <v>355</v>
      </c>
      <c r="Q571" s="238">
        <v>15</v>
      </c>
      <c r="R571" s="238" t="s">
        <v>356</v>
      </c>
      <c r="S571" s="238">
        <v>5</v>
      </c>
      <c r="T571" s="238">
        <v>0</v>
      </c>
      <c r="U571" s="238">
        <v>2</v>
      </c>
      <c r="V571" s="238">
        <v>5</v>
      </c>
      <c r="W571" s="238">
        <v>10</v>
      </c>
      <c r="X571" s="238">
        <v>2</v>
      </c>
      <c r="Y571" s="238">
        <v>1</v>
      </c>
      <c r="Z571" s="238">
        <v>1</v>
      </c>
      <c r="AB571" s="238">
        <v>1</v>
      </c>
      <c r="AC571" s="238">
        <v>98</v>
      </c>
      <c r="AD571" s="238" t="s">
        <v>357</v>
      </c>
      <c r="AF571" s="238" t="s">
        <v>405</v>
      </c>
      <c r="AG571" s="238">
        <v>10</v>
      </c>
      <c r="AH571" s="238">
        <v>2</v>
      </c>
      <c r="AI571" s="238">
        <v>49</v>
      </c>
      <c r="AJ571" s="238">
        <v>4</v>
      </c>
      <c r="AK571" s="238">
        <v>28</v>
      </c>
      <c r="AL571" s="238">
        <v>30</v>
      </c>
      <c r="AM571" s="238" t="s">
        <v>354</v>
      </c>
      <c r="AN571" s="238">
        <v>5</v>
      </c>
      <c r="AO571" s="238">
        <v>1</v>
      </c>
      <c r="AS571" s="238">
        <v>15</v>
      </c>
      <c r="AT571" s="238">
        <v>9</v>
      </c>
      <c r="AU571" s="238">
        <v>60</v>
      </c>
      <c r="AV571" s="238">
        <v>11</v>
      </c>
      <c r="AW571" s="238">
        <v>21</v>
      </c>
      <c r="AX571" s="238">
        <v>2</v>
      </c>
      <c r="AY571" s="238">
        <v>2</v>
      </c>
      <c r="AZ571" s="238">
        <v>4</v>
      </c>
      <c r="BA571" s="238">
        <v>21</v>
      </c>
      <c r="BB571" s="238">
        <v>61</v>
      </c>
      <c r="BC571" s="238" t="s">
        <v>354</v>
      </c>
      <c r="BD571" s="238">
        <v>5</v>
      </c>
      <c r="BE571" s="238">
        <v>99</v>
      </c>
      <c r="BI571" s="238">
        <v>15</v>
      </c>
      <c r="BJ571" s="238">
        <v>9</v>
      </c>
      <c r="BK571" s="238">
        <v>60</v>
      </c>
      <c r="BL571" s="238">
        <v>11</v>
      </c>
      <c r="BM571" s="238">
        <v>21</v>
      </c>
      <c r="CT571" s="238">
        <v>462242.83295233402</v>
      </c>
      <c r="CU571" s="238">
        <v>4967395.5719244797</v>
      </c>
      <c r="CV571" s="238">
        <v>44.85897499</v>
      </c>
      <c r="CW571" s="238">
        <v>-93.477887999999993</v>
      </c>
      <c r="CX571" s="238" t="s">
        <v>359</v>
      </c>
      <c r="CY571" s="238" t="s">
        <v>2676</v>
      </c>
    </row>
    <row r="572" spans="1:103" x14ac:dyDescent="0.25">
      <c r="A572" s="238">
        <v>650856</v>
      </c>
      <c r="B572" s="238">
        <v>2</v>
      </c>
      <c r="C572" s="238">
        <v>212</v>
      </c>
      <c r="D572" s="238">
        <v>156.21199999999999</v>
      </c>
      <c r="E572" s="238">
        <v>27</v>
      </c>
      <c r="F572" s="238" t="s">
        <v>2420</v>
      </c>
      <c r="H572" s="238" t="s">
        <v>354</v>
      </c>
      <c r="I572" s="238">
        <v>25</v>
      </c>
      <c r="K572" s="238">
        <v>18511922</v>
      </c>
      <c r="M572" s="238">
        <v>10</v>
      </c>
      <c r="N572" s="238">
        <v>9</v>
      </c>
      <c r="O572" s="238">
        <v>2018</v>
      </c>
      <c r="P572" s="238" t="s">
        <v>368</v>
      </c>
      <c r="Q572" s="238">
        <v>7</v>
      </c>
      <c r="R572" s="238" t="s">
        <v>369</v>
      </c>
      <c r="S572" s="238">
        <v>5</v>
      </c>
      <c r="T572" s="238">
        <v>0</v>
      </c>
      <c r="U572" s="238">
        <v>3</v>
      </c>
      <c r="V572" s="238">
        <v>12</v>
      </c>
      <c r="W572" s="238">
        <v>10</v>
      </c>
      <c r="X572" s="238">
        <v>2</v>
      </c>
      <c r="Y572" s="238">
        <v>1</v>
      </c>
      <c r="Z572" s="238">
        <v>2</v>
      </c>
      <c r="AB572" s="238">
        <v>2</v>
      </c>
      <c r="AC572" s="238">
        <v>98</v>
      </c>
      <c r="AD572" s="238" t="s">
        <v>2677</v>
      </c>
      <c r="AF572" s="238" t="s">
        <v>405</v>
      </c>
      <c r="AG572" s="238">
        <v>7</v>
      </c>
      <c r="AH572" s="238">
        <v>2</v>
      </c>
      <c r="AI572" s="238">
        <v>2</v>
      </c>
      <c r="AJ572" s="238">
        <v>3</v>
      </c>
      <c r="AK572" s="238">
        <v>34</v>
      </c>
      <c r="AL572" s="238">
        <v>34</v>
      </c>
      <c r="AM572" s="238" t="s">
        <v>363</v>
      </c>
      <c r="AN572" s="238">
        <v>5</v>
      </c>
      <c r="AO572" s="238">
        <v>1</v>
      </c>
      <c r="AS572" s="238">
        <v>15</v>
      </c>
      <c r="AT572" s="238">
        <v>9</v>
      </c>
      <c r="AU572" s="238">
        <v>60</v>
      </c>
      <c r="AV572" s="238">
        <v>11</v>
      </c>
      <c r="AW572" s="238">
        <v>21</v>
      </c>
      <c r="AX572" s="238">
        <v>2</v>
      </c>
      <c r="AY572" s="238">
        <v>2</v>
      </c>
      <c r="AZ572" s="238">
        <v>3</v>
      </c>
      <c r="BA572" s="238">
        <v>21</v>
      </c>
      <c r="BB572" s="238">
        <v>34</v>
      </c>
      <c r="BC572" s="238" t="s">
        <v>354</v>
      </c>
      <c r="BD572" s="238">
        <v>5</v>
      </c>
      <c r="BE572" s="238">
        <v>1</v>
      </c>
      <c r="BI572" s="238">
        <v>15</v>
      </c>
      <c r="BJ572" s="238">
        <v>9</v>
      </c>
      <c r="BK572" s="238">
        <v>60</v>
      </c>
      <c r="BL572" s="238">
        <v>11</v>
      </c>
      <c r="BM572" s="238">
        <v>21</v>
      </c>
      <c r="BN572" s="238">
        <v>1</v>
      </c>
      <c r="BP572" s="238">
        <v>3</v>
      </c>
      <c r="BQ572" s="238">
        <v>99</v>
      </c>
      <c r="BY572" s="238">
        <v>15</v>
      </c>
      <c r="BZ572" s="238">
        <v>9</v>
      </c>
      <c r="CA572" s="238">
        <v>60</v>
      </c>
      <c r="CB572" s="238">
        <v>11</v>
      </c>
      <c r="CC572" s="238">
        <v>21</v>
      </c>
      <c r="CT572" s="238">
        <v>462242.83295233402</v>
      </c>
      <c r="CU572" s="238">
        <v>4967399.8052662797</v>
      </c>
      <c r="CV572" s="238">
        <v>44.859013099999999</v>
      </c>
      <c r="CW572" s="238">
        <v>-93.477888309999997</v>
      </c>
      <c r="CX572" s="238" t="s">
        <v>359</v>
      </c>
      <c r="CY572" s="238" t="s">
        <v>2678</v>
      </c>
    </row>
    <row r="573" spans="1:103" x14ac:dyDescent="0.25">
      <c r="A573" s="238">
        <v>515363</v>
      </c>
      <c r="B573" s="238">
        <v>2</v>
      </c>
      <c r="C573" s="238">
        <v>212</v>
      </c>
      <c r="D573" s="238">
        <v>156.23400000000001</v>
      </c>
      <c r="E573" s="238">
        <v>27</v>
      </c>
      <c r="F573" s="238" t="s">
        <v>2420</v>
      </c>
      <c r="H573" s="238" t="s">
        <v>354</v>
      </c>
      <c r="I573" s="238">
        <v>25</v>
      </c>
      <c r="K573" s="238">
        <v>17512490</v>
      </c>
      <c r="M573" s="238">
        <v>11</v>
      </c>
      <c r="N573" s="238">
        <v>7</v>
      </c>
      <c r="O573" s="238">
        <v>2017</v>
      </c>
      <c r="P573" s="238" t="s">
        <v>368</v>
      </c>
      <c r="Q573" s="238">
        <v>6</v>
      </c>
      <c r="R573" s="238" t="s">
        <v>369</v>
      </c>
      <c r="S573" s="238">
        <v>5</v>
      </c>
      <c r="T573" s="238">
        <v>0</v>
      </c>
      <c r="U573" s="238">
        <v>5</v>
      </c>
      <c r="V573" s="238">
        <v>12</v>
      </c>
      <c r="W573" s="238">
        <v>10</v>
      </c>
      <c r="X573" s="238">
        <v>2</v>
      </c>
      <c r="Y573" s="238">
        <v>2</v>
      </c>
      <c r="Z573" s="238">
        <v>1</v>
      </c>
      <c r="AB573" s="238">
        <v>1</v>
      </c>
      <c r="AC573" s="238">
        <v>98</v>
      </c>
      <c r="AD573" s="238" t="s">
        <v>357</v>
      </c>
      <c r="AF573" s="238" t="s">
        <v>405</v>
      </c>
      <c r="AG573" s="238">
        <v>7</v>
      </c>
      <c r="AH573" s="238">
        <v>2</v>
      </c>
      <c r="AI573" s="238">
        <v>2</v>
      </c>
      <c r="AJ573" s="238">
        <v>3</v>
      </c>
      <c r="AK573" s="238">
        <v>26</v>
      </c>
      <c r="AL573" s="238">
        <v>23</v>
      </c>
      <c r="AM573" s="238" t="s">
        <v>363</v>
      </c>
      <c r="AN573" s="238">
        <v>5</v>
      </c>
      <c r="AO573" s="238">
        <v>71</v>
      </c>
      <c r="AS573" s="238">
        <v>15</v>
      </c>
      <c r="AT573" s="238">
        <v>9</v>
      </c>
      <c r="AU573" s="238">
        <v>60</v>
      </c>
      <c r="AV573" s="238">
        <v>13</v>
      </c>
      <c r="AW573" s="238">
        <v>21</v>
      </c>
      <c r="AX573" s="238">
        <v>2</v>
      </c>
      <c r="AY573" s="238">
        <v>2</v>
      </c>
      <c r="AZ573" s="238">
        <v>3</v>
      </c>
      <c r="BA573" s="238">
        <v>27</v>
      </c>
      <c r="BB573" s="238">
        <v>30</v>
      </c>
      <c r="BC573" s="238" t="s">
        <v>363</v>
      </c>
      <c r="BD573" s="238">
        <v>5</v>
      </c>
      <c r="BE573" s="238">
        <v>71</v>
      </c>
      <c r="BF573" s="238">
        <v>4</v>
      </c>
      <c r="BI573" s="238">
        <v>15</v>
      </c>
      <c r="BJ573" s="238">
        <v>9</v>
      </c>
      <c r="BK573" s="238">
        <v>60</v>
      </c>
      <c r="BL573" s="238">
        <v>13</v>
      </c>
      <c r="BM573" s="238">
        <v>21</v>
      </c>
      <c r="BN573" s="238">
        <v>2</v>
      </c>
      <c r="BO573" s="238">
        <v>2</v>
      </c>
      <c r="BP573" s="238">
        <v>3</v>
      </c>
      <c r="BQ573" s="238">
        <v>27</v>
      </c>
      <c r="BR573" s="238">
        <v>23</v>
      </c>
      <c r="BS573" s="238" t="s">
        <v>363</v>
      </c>
      <c r="BT573" s="238">
        <v>5</v>
      </c>
      <c r="BU573" s="238">
        <v>4</v>
      </c>
      <c r="BY573" s="238">
        <v>15</v>
      </c>
      <c r="BZ573" s="238">
        <v>9</v>
      </c>
      <c r="CA573" s="238">
        <v>60</v>
      </c>
      <c r="CB573" s="238">
        <v>13</v>
      </c>
      <c r="CC573" s="238">
        <v>21</v>
      </c>
      <c r="CD573" s="238">
        <v>2</v>
      </c>
      <c r="CE573" s="238">
        <v>2</v>
      </c>
      <c r="CF573" s="238">
        <v>3</v>
      </c>
      <c r="CG573" s="238">
        <v>26</v>
      </c>
      <c r="CH573" s="238">
        <v>46</v>
      </c>
      <c r="CI573" s="238" t="s">
        <v>354</v>
      </c>
      <c r="CJ573" s="238">
        <v>5</v>
      </c>
      <c r="CK573" s="238">
        <v>4</v>
      </c>
      <c r="CL573" s="238">
        <v>71</v>
      </c>
      <c r="CO573" s="238">
        <v>15</v>
      </c>
      <c r="CP573" s="238">
        <v>9</v>
      </c>
      <c r="CQ573" s="238">
        <v>60</v>
      </c>
      <c r="CR573" s="238">
        <v>13</v>
      </c>
      <c r="CS573" s="238">
        <v>21</v>
      </c>
      <c r="CT573" s="238">
        <v>462247.06629413302</v>
      </c>
      <c r="CU573" s="238">
        <v>4967416.7386334799</v>
      </c>
      <c r="CV573" s="238">
        <v>44.859165750000003</v>
      </c>
      <c r="CW573" s="238">
        <v>-93.477835990000003</v>
      </c>
      <c r="CX573" s="238" t="s">
        <v>359</v>
      </c>
      <c r="CY573" s="238" t="s">
        <v>2679</v>
      </c>
    </row>
    <row r="574" spans="1:103" x14ac:dyDescent="0.25">
      <c r="A574" s="238">
        <v>529696</v>
      </c>
      <c r="B574" s="238">
        <v>2</v>
      </c>
      <c r="C574" s="238">
        <v>212</v>
      </c>
      <c r="D574" s="238">
        <v>156.23699999999999</v>
      </c>
      <c r="E574" s="238">
        <v>27</v>
      </c>
      <c r="F574" s="238" t="s">
        <v>2420</v>
      </c>
      <c r="H574" s="238" t="s">
        <v>354</v>
      </c>
      <c r="I574" s="238">
        <v>25</v>
      </c>
      <c r="K574" s="238">
        <v>17514853</v>
      </c>
      <c r="M574" s="238">
        <v>12</v>
      </c>
      <c r="N574" s="238">
        <v>28</v>
      </c>
      <c r="O574" s="238">
        <v>2017</v>
      </c>
      <c r="P574" s="238" t="s">
        <v>384</v>
      </c>
      <c r="Q574" s="238">
        <v>9</v>
      </c>
      <c r="R574" s="238" t="s">
        <v>369</v>
      </c>
      <c r="S574" s="238">
        <v>5</v>
      </c>
      <c r="T574" s="238">
        <v>0</v>
      </c>
      <c r="U574" s="238">
        <v>1</v>
      </c>
      <c r="W574" s="238">
        <v>55</v>
      </c>
      <c r="X574" s="238">
        <v>2</v>
      </c>
      <c r="Y574" s="238">
        <v>1</v>
      </c>
      <c r="Z574" s="238">
        <v>4</v>
      </c>
      <c r="AB574" s="238">
        <v>5</v>
      </c>
      <c r="AC574" s="238">
        <v>98</v>
      </c>
      <c r="AD574" s="238" t="s">
        <v>357</v>
      </c>
      <c r="AF574" s="238" t="s">
        <v>358</v>
      </c>
      <c r="AG574" s="238">
        <v>3</v>
      </c>
      <c r="AH574" s="238">
        <v>2</v>
      </c>
      <c r="AI574" s="238">
        <v>4</v>
      </c>
      <c r="AJ574" s="238">
        <v>3</v>
      </c>
      <c r="AK574" s="238">
        <v>21</v>
      </c>
      <c r="AL574" s="238">
        <v>29</v>
      </c>
      <c r="AM574" s="238" t="s">
        <v>363</v>
      </c>
      <c r="AN574" s="238">
        <v>5</v>
      </c>
      <c r="AO574" s="238">
        <v>72</v>
      </c>
      <c r="AS574" s="238">
        <v>15</v>
      </c>
      <c r="AT574" s="238">
        <v>9</v>
      </c>
      <c r="AU574" s="238">
        <v>65</v>
      </c>
      <c r="AV574" s="238">
        <v>13</v>
      </c>
      <c r="AW574" s="238">
        <v>21</v>
      </c>
      <c r="CT574" s="238">
        <v>462266.11633223301</v>
      </c>
      <c r="CU574" s="238">
        <v>4967408.2719498798</v>
      </c>
      <c r="CV574" s="238">
        <v>44.859090539999997</v>
      </c>
      <c r="CW574" s="238">
        <v>-93.477594260000004</v>
      </c>
      <c r="CX574" s="238" t="s">
        <v>359</v>
      </c>
      <c r="CY574" s="238" t="s">
        <v>2680</v>
      </c>
    </row>
    <row r="575" spans="1:103" x14ac:dyDescent="0.25">
      <c r="A575" s="238">
        <v>620845</v>
      </c>
      <c r="B575" s="238">
        <v>2</v>
      </c>
      <c r="C575" s="238">
        <v>212</v>
      </c>
      <c r="D575" s="238">
        <v>156.244</v>
      </c>
      <c r="E575" s="238">
        <v>27</v>
      </c>
      <c r="F575" s="238" t="s">
        <v>2420</v>
      </c>
      <c r="H575" s="238" t="s">
        <v>354</v>
      </c>
      <c r="I575" s="238">
        <v>25</v>
      </c>
      <c r="K575" s="238">
        <v>18506743</v>
      </c>
      <c r="M575" s="238">
        <v>5</v>
      </c>
      <c r="N575" s="238">
        <v>29</v>
      </c>
      <c r="O575" s="238">
        <v>2018</v>
      </c>
      <c r="P575" s="238" t="s">
        <v>368</v>
      </c>
      <c r="Q575" s="238">
        <v>7</v>
      </c>
      <c r="R575" s="238" t="s">
        <v>369</v>
      </c>
      <c r="S575" s="238">
        <v>5</v>
      </c>
      <c r="T575" s="238">
        <v>0</v>
      </c>
      <c r="U575" s="238">
        <v>2</v>
      </c>
      <c r="V575" s="238">
        <v>12</v>
      </c>
      <c r="W575" s="238">
        <v>10</v>
      </c>
      <c r="X575" s="238">
        <v>2</v>
      </c>
      <c r="Y575" s="238">
        <v>1</v>
      </c>
      <c r="Z575" s="238">
        <v>1</v>
      </c>
      <c r="AB575" s="238">
        <v>1</v>
      </c>
      <c r="AC575" s="238">
        <v>98</v>
      </c>
      <c r="AD575" s="238" t="s">
        <v>357</v>
      </c>
      <c r="AF575" s="238" t="s">
        <v>358</v>
      </c>
      <c r="AG575" s="238">
        <v>7</v>
      </c>
      <c r="AH575" s="238">
        <v>2</v>
      </c>
      <c r="AI575" s="238">
        <v>2</v>
      </c>
      <c r="AJ575" s="238">
        <v>3</v>
      </c>
      <c r="AK575" s="238">
        <v>21</v>
      </c>
      <c r="AL575" s="238">
        <v>24</v>
      </c>
      <c r="AM575" s="238" t="s">
        <v>363</v>
      </c>
      <c r="AN575" s="238">
        <v>5</v>
      </c>
      <c r="AO575" s="238">
        <v>4</v>
      </c>
      <c r="AS575" s="238">
        <v>15</v>
      </c>
      <c r="AT575" s="238">
        <v>9</v>
      </c>
      <c r="AU575" s="238">
        <v>65</v>
      </c>
      <c r="AV575" s="238">
        <v>13</v>
      </c>
      <c r="AW575" s="238">
        <v>24</v>
      </c>
      <c r="AX575" s="238">
        <v>2</v>
      </c>
      <c r="AY575" s="238">
        <v>2</v>
      </c>
      <c r="AZ575" s="238">
        <v>3</v>
      </c>
      <c r="BA575" s="238">
        <v>21</v>
      </c>
      <c r="BB575" s="238">
        <v>34</v>
      </c>
      <c r="BC575" s="238" t="s">
        <v>363</v>
      </c>
      <c r="BD575" s="238">
        <v>5</v>
      </c>
      <c r="BE575" s="238">
        <v>1</v>
      </c>
      <c r="BI575" s="238">
        <v>15</v>
      </c>
      <c r="BJ575" s="238">
        <v>9</v>
      </c>
      <c r="BK575" s="238">
        <v>65</v>
      </c>
      <c r="BL575" s="238">
        <v>13</v>
      </c>
      <c r="BM575" s="238">
        <v>24</v>
      </c>
      <c r="CT575" s="238">
        <v>462276.69968673302</v>
      </c>
      <c r="CU575" s="238">
        <v>4967416.7386334799</v>
      </c>
      <c r="CV575" s="238">
        <v>44.859167319999997</v>
      </c>
      <c r="CW575" s="238">
        <v>-93.47746094</v>
      </c>
      <c r="CX575" s="238" t="s">
        <v>359</v>
      </c>
      <c r="CY575" s="238" t="s">
        <v>2681</v>
      </c>
    </row>
    <row r="576" spans="1:103" x14ac:dyDescent="0.25">
      <c r="A576" s="238">
        <v>529579</v>
      </c>
      <c r="B576" s="238">
        <v>2</v>
      </c>
      <c r="C576" s="238">
        <v>212</v>
      </c>
      <c r="D576" s="238">
        <v>156.25299999999999</v>
      </c>
      <c r="E576" s="238">
        <v>27</v>
      </c>
      <c r="F576" s="238" t="s">
        <v>2420</v>
      </c>
      <c r="H576" s="238" t="s">
        <v>354</v>
      </c>
      <c r="I576" s="238">
        <v>25</v>
      </c>
      <c r="K576" s="238">
        <v>17514841</v>
      </c>
      <c r="M576" s="238">
        <v>12</v>
      </c>
      <c r="N576" s="238">
        <v>28</v>
      </c>
      <c r="O576" s="238">
        <v>2017</v>
      </c>
      <c r="P576" s="238" t="s">
        <v>384</v>
      </c>
      <c r="Q576" s="238">
        <v>8</v>
      </c>
      <c r="R576" s="238" t="s">
        <v>369</v>
      </c>
      <c r="S576" s="238">
        <v>5</v>
      </c>
      <c r="T576" s="238">
        <v>0</v>
      </c>
      <c r="U576" s="238">
        <v>2</v>
      </c>
      <c r="W576" s="238">
        <v>55</v>
      </c>
      <c r="X576" s="238">
        <v>2</v>
      </c>
      <c r="Y576" s="238">
        <v>1</v>
      </c>
      <c r="Z576" s="238">
        <v>4</v>
      </c>
      <c r="AB576" s="238">
        <v>5</v>
      </c>
      <c r="AC576" s="238">
        <v>98</v>
      </c>
      <c r="AD576" s="238" t="s">
        <v>357</v>
      </c>
      <c r="AF576" s="238" t="s">
        <v>358</v>
      </c>
      <c r="AG576" s="238">
        <v>90</v>
      </c>
      <c r="AH576" s="238">
        <v>2</v>
      </c>
      <c r="AI576" s="238">
        <v>5</v>
      </c>
      <c r="AJ576" s="238">
        <v>3</v>
      </c>
      <c r="AK576" s="238">
        <v>21</v>
      </c>
      <c r="AL576" s="238">
        <v>38</v>
      </c>
      <c r="AM576" s="238" t="s">
        <v>354</v>
      </c>
      <c r="AN576" s="238">
        <v>5</v>
      </c>
      <c r="AO576" s="238">
        <v>4</v>
      </c>
      <c r="AS576" s="238">
        <v>15</v>
      </c>
      <c r="AT576" s="238">
        <v>9</v>
      </c>
      <c r="AU576" s="238">
        <v>65</v>
      </c>
      <c r="AV576" s="238">
        <v>13</v>
      </c>
      <c r="AW576" s="238">
        <v>21</v>
      </c>
      <c r="AX576" s="238">
        <v>2</v>
      </c>
      <c r="AY576" s="238">
        <v>4</v>
      </c>
      <c r="AZ576" s="238">
        <v>3</v>
      </c>
      <c r="BA576" s="238">
        <v>26</v>
      </c>
      <c r="BB576" s="238">
        <v>23</v>
      </c>
      <c r="BC576" s="238" t="s">
        <v>363</v>
      </c>
      <c r="BD576" s="238">
        <v>5</v>
      </c>
      <c r="BE576" s="238">
        <v>1</v>
      </c>
      <c r="BI576" s="238">
        <v>15</v>
      </c>
      <c r="BJ576" s="238">
        <v>9</v>
      </c>
      <c r="BK576" s="238">
        <v>65</v>
      </c>
      <c r="BL576" s="238">
        <v>13</v>
      </c>
      <c r="BM576" s="238">
        <v>21</v>
      </c>
      <c r="CT576" s="238">
        <v>462276.69968673302</v>
      </c>
      <c r="CU576" s="238">
        <v>4967433.6720006801</v>
      </c>
      <c r="CV576" s="238">
        <v>44.859319749999997</v>
      </c>
      <c r="CW576" s="238">
        <v>-93.477462200000005</v>
      </c>
      <c r="CX576" s="238" t="s">
        <v>359</v>
      </c>
      <c r="CY576" s="238" t="s">
        <v>2682</v>
      </c>
    </row>
    <row r="577" spans="1:103" x14ac:dyDescent="0.25">
      <c r="A577" s="238">
        <v>375302</v>
      </c>
      <c r="B577" s="238">
        <v>2</v>
      </c>
      <c r="C577" s="238">
        <v>212</v>
      </c>
      <c r="D577" s="238">
        <v>156.26300000000001</v>
      </c>
      <c r="E577" s="238">
        <v>27</v>
      </c>
      <c r="F577" s="238" t="s">
        <v>2420</v>
      </c>
      <c r="H577" s="238" t="s">
        <v>354</v>
      </c>
      <c r="I577" s="238">
        <v>25</v>
      </c>
      <c r="K577" s="238">
        <v>16509536</v>
      </c>
      <c r="M577" s="238">
        <v>8</v>
      </c>
      <c r="N577" s="238">
        <v>30</v>
      </c>
      <c r="O577" s="238">
        <v>2016</v>
      </c>
      <c r="P577" s="238" t="s">
        <v>368</v>
      </c>
      <c r="Q577" s="238">
        <v>9</v>
      </c>
      <c r="R577" s="238" t="s">
        <v>356</v>
      </c>
      <c r="S577" s="238">
        <v>5</v>
      </c>
      <c r="T577" s="238">
        <v>0</v>
      </c>
      <c r="U577" s="238">
        <v>2</v>
      </c>
      <c r="V577" s="238">
        <v>10</v>
      </c>
      <c r="W577" s="238">
        <v>10</v>
      </c>
      <c r="X577" s="238">
        <v>2</v>
      </c>
      <c r="Y577" s="238">
        <v>1</v>
      </c>
      <c r="Z577" s="238">
        <v>2</v>
      </c>
      <c r="AB577" s="238">
        <v>1</v>
      </c>
      <c r="AC577" s="238">
        <v>98</v>
      </c>
      <c r="AD577" s="238" t="s">
        <v>357</v>
      </c>
      <c r="AF577" s="238" t="s">
        <v>358</v>
      </c>
      <c r="AG577" s="238">
        <v>5</v>
      </c>
      <c r="AH577" s="238">
        <v>2</v>
      </c>
      <c r="AI577" s="238">
        <v>2</v>
      </c>
      <c r="AJ577" s="238">
        <v>4</v>
      </c>
      <c r="AK577" s="238">
        <v>21</v>
      </c>
      <c r="AL577" s="238">
        <v>29</v>
      </c>
      <c r="AM577" s="238" t="s">
        <v>354</v>
      </c>
      <c r="AN577" s="238">
        <v>5</v>
      </c>
      <c r="AO577" s="238">
        <v>1</v>
      </c>
      <c r="AS577" s="238">
        <v>15</v>
      </c>
      <c r="AT577" s="238">
        <v>9</v>
      </c>
      <c r="AU577" s="238">
        <v>65</v>
      </c>
      <c r="AV577" s="238">
        <v>12</v>
      </c>
      <c r="AW577" s="238">
        <v>21</v>
      </c>
      <c r="AX577" s="238">
        <v>2</v>
      </c>
      <c r="AY577" s="238">
        <v>5</v>
      </c>
      <c r="AZ577" s="238">
        <v>4</v>
      </c>
      <c r="BA577" s="238">
        <v>28</v>
      </c>
      <c r="BB577" s="238">
        <v>25</v>
      </c>
      <c r="BC577" s="238" t="s">
        <v>354</v>
      </c>
      <c r="BD577" s="238">
        <v>5</v>
      </c>
      <c r="BE577" s="238">
        <v>7</v>
      </c>
      <c r="BI577" s="238">
        <v>15</v>
      </c>
      <c r="BJ577" s="238">
        <v>9</v>
      </c>
      <c r="BK577" s="238">
        <v>65</v>
      </c>
      <c r="BL577" s="238">
        <v>12</v>
      </c>
      <c r="BM577" s="238">
        <v>21</v>
      </c>
      <c r="CT577" s="238">
        <v>462302.09973753302</v>
      </c>
      <c r="CU577" s="238">
        <v>4967433.6720006801</v>
      </c>
      <c r="CV577" s="238">
        <v>44.859321090000002</v>
      </c>
      <c r="CW577" s="238">
        <v>-93.477140719999994</v>
      </c>
      <c r="CX577" s="238" t="s">
        <v>359</v>
      </c>
      <c r="CY577" s="238" t="s">
        <v>2683</v>
      </c>
    </row>
    <row r="578" spans="1:103" x14ac:dyDescent="0.25">
      <c r="A578" s="238">
        <v>746713</v>
      </c>
      <c r="B578" s="238">
        <v>2</v>
      </c>
      <c r="C578" s="238">
        <v>212</v>
      </c>
      <c r="D578" s="238">
        <v>156.27000000000001</v>
      </c>
      <c r="E578" s="238">
        <v>27</v>
      </c>
      <c r="F578" s="238" t="s">
        <v>2420</v>
      </c>
      <c r="H578" s="238" t="s">
        <v>354</v>
      </c>
      <c r="I578" s="238">
        <v>25</v>
      </c>
      <c r="K578" s="238">
        <v>19036339</v>
      </c>
      <c r="M578" s="238">
        <v>9</v>
      </c>
      <c r="N578" s="238">
        <v>12</v>
      </c>
      <c r="O578" s="238">
        <v>2019</v>
      </c>
      <c r="P578" s="238" t="s">
        <v>384</v>
      </c>
      <c r="Q578" s="238">
        <v>7</v>
      </c>
      <c r="S578" s="238">
        <v>5</v>
      </c>
      <c r="T578" s="238">
        <v>0</v>
      </c>
      <c r="U578" s="238">
        <v>1</v>
      </c>
      <c r="W578" s="238">
        <v>55</v>
      </c>
      <c r="X578" s="238">
        <v>2</v>
      </c>
      <c r="Y578" s="238">
        <v>2</v>
      </c>
      <c r="Z578" s="238">
        <v>3</v>
      </c>
      <c r="AB578" s="238">
        <v>2</v>
      </c>
      <c r="AC578" s="238">
        <v>98</v>
      </c>
      <c r="AD578" s="238" t="s">
        <v>357</v>
      </c>
      <c r="AF578" s="238" t="s">
        <v>405</v>
      </c>
      <c r="AG578" s="238">
        <v>3</v>
      </c>
      <c r="AH578" s="238">
        <v>2</v>
      </c>
      <c r="AI578" s="238">
        <v>2</v>
      </c>
      <c r="AJ578" s="238">
        <v>4</v>
      </c>
      <c r="AK578" s="238">
        <v>32</v>
      </c>
      <c r="AL578" s="238">
        <v>17</v>
      </c>
      <c r="AM578" s="238" t="s">
        <v>354</v>
      </c>
      <c r="AN578" s="238">
        <v>5</v>
      </c>
      <c r="AO578" s="238">
        <v>1</v>
      </c>
      <c r="AS578" s="238">
        <v>11</v>
      </c>
      <c r="AT578" s="238">
        <v>9</v>
      </c>
      <c r="AU578" s="238">
        <v>60</v>
      </c>
      <c r="AV578" s="238">
        <v>12</v>
      </c>
      <c r="AW578" s="238">
        <v>23</v>
      </c>
      <c r="CT578" s="238">
        <v>462301.33579078899</v>
      </c>
      <c r="CU578" s="238">
        <v>4967494.09960075</v>
      </c>
      <c r="CV578" s="238">
        <v>44.85986501</v>
      </c>
      <c r="CW578" s="238">
        <v>-93.477154880000001</v>
      </c>
      <c r="CX578" s="238" t="s">
        <v>359</v>
      </c>
      <c r="CY578" s="238" t="s">
        <v>2684</v>
      </c>
    </row>
    <row r="579" spans="1:103" x14ac:dyDescent="0.25">
      <c r="A579" s="238">
        <v>689906</v>
      </c>
      <c r="B579" s="238">
        <v>2</v>
      </c>
      <c r="C579" s="238">
        <v>212</v>
      </c>
      <c r="D579" s="238">
        <v>156.28800000000001</v>
      </c>
      <c r="E579" s="238">
        <v>27</v>
      </c>
      <c r="F579" s="238" t="s">
        <v>2420</v>
      </c>
      <c r="H579" s="238" t="s">
        <v>354</v>
      </c>
      <c r="I579" s="238">
        <v>25</v>
      </c>
      <c r="K579" s="238">
        <v>19502869</v>
      </c>
      <c r="M579" s="238">
        <v>2</v>
      </c>
      <c r="N579" s="238">
        <v>20</v>
      </c>
      <c r="O579" s="238">
        <v>2019</v>
      </c>
      <c r="P579" s="238" t="s">
        <v>355</v>
      </c>
      <c r="Q579" s="238">
        <v>7</v>
      </c>
      <c r="R579" s="238" t="s">
        <v>369</v>
      </c>
      <c r="S579" s="238">
        <v>5</v>
      </c>
      <c r="T579" s="238">
        <v>0</v>
      </c>
      <c r="U579" s="238">
        <v>2</v>
      </c>
      <c r="V579" s="238">
        <v>5</v>
      </c>
      <c r="W579" s="238">
        <v>10</v>
      </c>
      <c r="X579" s="238">
        <v>2</v>
      </c>
      <c r="Y579" s="238">
        <v>1</v>
      </c>
      <c r="Z579" s="238">
        <v>4</v>
      </c>
      <c r="AB579" s="238">
        <v>3</v>
      </c>
      <c r="AC579" s="238">
        <v>98</v>
      </c>
      <c r="AD579" s="238" t="s">
        <v>357</v>
      </c>
      <c r="AF579" s="238" t="s">
        <v>358</v>
      </c>
      <c r="AG579" s="238">
        <v>10</v>
      </c>
      <c r="AH579" s="238">
        <v>2</v>
      </c>
      <c r="AI579" s="238">
        <v>2</v>
      </c>
      <c r="AJ579" s="238">
        <v>3</v>
      </c>
      <c r="AK579" s="238">
        <v>21</v>
      </c>
      <c r="AL579" s="238">
        <v>35</v>
      </c>
      <c r="AM579" s="238" t="s">
        <v>354</v>
      </c>
      <c r="AN579" s="238">
        <v>5</v>
      </c>
      <c r="AO579" s="238">
        <v>71</v>
      </c>
      <c r="AS579" s="238">
        <v>15</v>
      </c>
      <c r="AT579" s="238">
        <v>98</v>
      </c>
      <c r="AU579" s="238">
        <v>65</v>
      </c>
      <c r="AV579" s="238">
        <v>11</v>
      </c>
      <c r="AW579" s="238">
        <v>21</v>
      </c>
      <c r="AX579" s="238">
        <v>2</v>
      </c>
      <c r="AY579" s="238">
        <v>4</v>
      </c>
      <c r="AZ579" s="238">
        <v>3</v>
      </c>
      <c r="BA579" s="238">
        <v>21</v>
      </c>
      <c r="BB579" s="238">
        <v>26</v>
      </c>
      <c r="BC579" s="238" t="s">
        <v>363</v>
      </c>
      <c r="BD579" s="238">
        <v>5</v>
      </c>
      <c r="BE579" s="238">
        <v>1</v>
      </c>
      <c r="BI579" s="238">
        <v>15</v>
      </c>
      <c r="BJ579" s="238">
        <v>98</v>
      </c>
      <c r="BK579" s="238">
        <v>65</v>
      </c>
      <c r="BL579" s="238">
        <v>11</v>
      </c>
      <c r="BM579" s="238">
        <v>21</v>
      </c>
      <c r="CT579" s="238">
        <v>462310.566421133</v>
      </c>
      <c r="CU579" s="238">
        <v>4967480.2387604797</v>
      </c>
      <c r="CV579" s="238">
        <v>44.859740729999999</v>
      </c>
      <c r="CW579" s="238">
        <v>-93.477037019999997</v>
      </c>
      <c r="CX579" s="238" t="s">
        <v>359</v>
      </c>
      <c r="CY579" s="238" t="s">
        <v>2685</v>
      </c>
    </row>
    <row r="580" spans="1:103" x14ac:dyDescent="0.25">
      <c r="A580" s="238">
        <v>673135</v>
      </c>
      <c r="B580" s="238">
        <v>2</v>
      </c>
      <c r="C580" s="238">
        <v>212</v>
      </c>
      <c r="D580" s="238">
        <v>156.28899999999999</v>
      </c>
      <c r="E580" s="238">
        <v>27</v>
      </c>
      <c r="F580" s="238" t="s">
        <v>2420</v>
      </c>
      <c r="H580" s="238" t="s">
        <v>354</v>
      </c>
      <c r="I580" s="238">
        <v>25</v>
      </c>
      <c r="K580" s="238">
        <v>18515457</v>
      </c>
      <c r="M580" s="238">
        <v>12</v>
      </c>
      <c r="N580" s="238">
        <v>31</v>
      </c>
      <c r="O580" s="238">
        <v>2018</v>
      </c>
      <c r="P580" s="238" t="s">
        <v>361</v>
      </c>
      <c r="Q580" s="238">
        <v>16</v>
      </c>
      <c r="R580" s="238" t="s">
        <v>369</v>
      </c>
      <c r="S580" s="238">
        <v>5</v>
      </c>
      <c r="T580" s="238">
        <v>0</v>
      </c>
      <c r="U580" s="238">
        <v>2</v>
      </c>
      <c r="V580" s="238">
        <v>99</v>
      </c>
      <c r="W580" s="238">
        <v>10</v>
      </c>
      <c r="X580" s="238">
        <v>2</v>
      </c>
      <c r="Y580" s="238">
        <v>1</v>
      </c>
      <c r="Z580" s="238">
        <v>2</v>
      </c>
      <c r="AA580" s="238">
        <v>4</v>
      </c>
      <c r="AB580" s="238">
        <v>3</v>
      </c>
      <c r="AC580" s="238">
        <v>98</v>
      </c>
      <c r="AD580" s="238" t="s">
        <v>357</v>
      </c>
      <c r="AF580" s="238" t="s">
        <v>358</v>
      </c>
      <c r="AG580" s="238">
        <v>90</v>
      </c>
      <c r="AH580" s="238">
        <v>2</v>
      </c>
      <c r="AI580" s="238">
        <v>2</v>
      </c>
      <c r="AJ580" s="238">
        <v>3</v>
      </c>
      <c r="AK580" s="238">
        <v>21</v>
      </c>
      <c r="AL580" s="238">
        <v>40</v>
      </c>
      <c r="AM580" s="238" t="s">
        <v>363</v>
      </c>
      <c r="AN580" s="238">
        <v>5</v>
      </c>
      <c r="AO580" s="238">
        <v>90</v>
      </c>
      <c r="AP580" s="238">
        <v>72</v>
      </c>
      <c r="AS580" s="238">
        <v>15</v>
      </c>
      <c r="AT580" s="238">
        <v>9</v>
      </c>
      <c r="AU580" s="238">
        <v>65</v>
      </c>
      <c r="AV580" s="238">
        <v>13</v>
      </c>
      <c r="AW580" s="238">
        <v>24</v>
      </c>
      <c r="AX580" s="238">
        <v>2</v>
      </c>
      <c r="AY580" s="238">
        <v>2</v>
      </c>
      <c r="AZ580" s="238">
        <v>3</v>
      </c>
      <c r="BA580" s="238">
        <v>21</v>
      </c>
      <c r="BB580" s="238">
        <v>53</v>
      </c>
      <c r="BC580" s="238" t="s">
        <v>354</v>
      </c>
      <c r="BD580" s="238">
        <v>5</v>
      </c>
      <c r="BE580" s="238">
        <v>1</v>
      </c>
      <c r="BI580" s="238">
        <v>15</v>
      </c>
      <c r="BJ580" s="238">
        <v>9</v>
      </c>
      <c r="BK580" s="238">
        <v>65</v>
      </c>
      <c r="BL580" s="238">
        <v>13</v>
      </c>
      <c r="BM580" s="238">
        <v>24</v>
      </c>
      <c r="CT580" s="238">
        <v>462319.03310473397</v>
      </c>
      <c r="CU580" s="238">
        <v>4967476.0054186797</v>
      </c>
      <c r="CV580" s="238">
        <v>44.859703070000002</v>
      </c>
      <c r="CW580" s="238">
        <v>-93.476929549999994</v>
      </c>
      <c r="CX580" s="238" t="s">
        <v>359</v>
      </c>
    </row>
    <row r="581" spans="1:103" x14ac:dyDescent="0.25">
      <c r="A581" s="238">
        <v>355287</v>
      </c>
      <c r="B581" s="238">
        <v>2</v>
      </c>
      <c r="C581" s="238">
        <v>212</v>
      </c>
      <c r="D581" s="238">
        <v>156.292</v>
      </c>
      <c r="E581" s="238">
        <v>27</v>
      </c>
      <c r="F581" s="238" t="s">
        <v>2420</v>
      </c>
      <c r="H581" s="238" t="s">
        <v>354</v>
      </c>
      <c r="I581" s="238">
        <v>25</v>
      </c>
      <c r="K581" s="238">
        <v>16506171</v>
      </c>
      <c r="M581" s="238">
        <v>6</v>
      </c>
      <c r="N581" s="238">
        <v>9</v>
      </c>
      <c r="O581" s="238">
        <v>2016</v>
      </c>
      <c r="P581" s="238" t="s">
        <v>384</v>
      </c>
      <c r="Q581" s="238">
        <v>7</v>
      </c>
      <c r="R581" s="238" t="s">
        <v>356</v>
      </c>
      <c r="S581" s="238">
        <v>5</v>
      </c>
      <c r="T581" s="238">
        <v>0</v>
      </c>
      <c r="U581" s="238">
        <v>1</v>
      </c>
      <c r="W581" s="238">
        <v>55</v>
      </c>
      <c r="X581" s="238">
        <v>2</v>
      </c>
      <c r="Y581" s="238">
        <v>1</v>
      </c>
      <c r="Z581" s="238">
        <v>3</v>
      </c>
      <c r="AB581" s="238">
        <v>2</v>
      </c>
      <c r="AC581" s="238">
        <v>98</v>
      </c>
      <c r="AD581" s="238" t="s">
        <v>357</v>
      </c>
      <c r="AF581" s="238" t="s">
        <v>405</v>
      </c>
      <c r="AG581" s="238">
        <v>3</v>
      </c>
      <c r="AH581" s="238">
        <v>2</v>
      </c>
      <c r="AI581" s="238">
        <v>2</v>
      </c>
      <c r="AJ581" s="238">
        <v>4</v>
      </c>
      <c r="AK581" s="238">
        <v>21</v>
      </c>
      <c r="AL581" s="238">
        <v>27</v>
      </c>
      <c r="AM581" s="238" t="s">
        <v>354</v>
      </c>
      <c r="AN581" s="238">
        <v>5</v>
      </c>
      <c r="AO581" s="238">
        <v>90</v>
      </c>
      <c r="AS581" s="238">
        <v>15</v>
      </c>
      <c r="AT581" s="238">
        <v>9</v>
      </c>
      <c r="AU581" s="238">
        <v>65</v>
      </c>
      <c r="AV581" s="238">
        <v>12</v>
      </c>
      <c r="AW581" s="238">
        <v>21</v>
      </c>
      <c r="CT581" s="238">
        <v>462302.09973753302</v>
      </c>
      <c r="CU581" s="238">
        <v>4967492.9387858799</v>
      </c>
      <c r="CV581" s="238">
        <v>44.859854599999998</v>
      </c>
      <c r="CW581" s="238">
        <v>-93.477145129999997</v>
      </c>
      <c r="CX581" s="238" t="s">
        <v>359</v>
      </c>
      <c r="CY581" s="238" t="s">
        <v>2686</v>
      </c>
    </row>
    <row r="582" spans="1:103" x14ac:dyDescent="0.25">
      <c r="A582" s="238">
        <v>584477</v>
      </c>
      <c r="B582" s="238">
        <v>2</v>
      </c>
      <c r="C582" s="238">
        <v>212</v>
      </c>
      <c r="D582" s="238">
        <v>156.29300000000001</v>
      </c>
      <c r="E582" s="238">
        <v>27</v>
      </c>
      <c r="F582" s="238" t="s">
        <v>2420</v>
      </c>
      <c r="H582" s="238" t="s">
        <v>354</v>
      </c>
      <c r="I582" s="238">
        <v>25</v>
      </c>
      <c r="K582" s="238">
        <v>18011643</v>
      </c>
      <c r="M582" s="238">
        <v>3</v>
      </c>
      <c r="N582" s="238">
        <v>20</v>
      </c>
      <c r="O582" s="238">
        <v>2018</v>
      </c>
      <c r="P582" s="238" t="s">
        <v>368</v>
      </c>
      <c r="Q582" s="238">
        <v>7</v>
      </c>
      <c r="R582" s="238" t="s">
        <v>356</v>
      </c>
      <c r="S582" s="238">
        <v>5</v>
      </c>
      <c r="T582" s="238">
        <v>0</v>
      </c>
      <c r="U582" s="238">
        <v>1</v>
      </c>
      <c r="W582" s="238">
        <v>55</v>
      </c>
      <c r="X582" s="238">
        <v>2</v>
      </c>
      <c r="Y582" s="238">
        <v>1</v>
      </c>
      <c r="Z582" s="238">
        <v>4</v>
      </c>
      <c r="AB582" s="238">
        <v>3</v>
      </c>
      <c r="AC582" s="238">
        <v>98</v>
      </c>
      <c r="AD582" s="238" t="s">
        <v>357</v>
      </c>
      <c r="AF582" s="238" t="s">
        <v>405</v>
      </c>
      <c r="AG582" s="238">
        <v>3</v>
      </c>
      <c r="AH582" s="238">
        <v>2</v>
      </c>
      <c r="AI582" s="238">
        <v>4</v>
      </c>
      <c r="AJ582" s="238">
        <v>4</v>
      </c>
      <c r="AK582" s="238">
        <v>21</v>
      </c>
      <c r="AL582" s="238">
        <v>33</v>
      </c>
      <c r="AM582" s="238" t="s">
        <v>354</v>
      </c>
      <c r="AN582" s="238">
        <v>5</v>
      </c>
      <c r="AO582" s="238">
        <v>1</v>
      </c>
      <c r="AS582" s="238">
        <v>15</v>
      </c>
      <c r="AT582" s="238">
        <v>9</v>
      </c>
      <c r="AU582" s="238">
        <v>65</v>
      </c>
      <c r="AV582" s="238">
        <v>12</v>
      </c>
      <c r="AW582" s="238">
        <v>21</v>
      </c>
      <c r="CT582" s="238">
        <v>462317.88328219397</v>
      </c>
      <c r="CU582" s="238">
        <v>4967506.3480806602</v>
      </c>
      <c r="CV582" s="238">
        <v>44.859976150000001</v>
      </c>
      <c r="CW582" s="238">
        <v>-93.476946359999999</v>
      </c>
      <c r="CX582" s="238" t="s">
        <v>359</v>
      </c>
      <c r="CY582" s="238" t="s">
        <v>2687</v>
      </c>
    </row>
    <row r="583" spans="1:103" x14ac:dyDescent="0.25">
      <c r="A583" s="238">
        <v>528941</v>
      </c>
      <c r="B583" s="238">
        <v>2</v>
      </c>
      <c r="C583" s="238">
        <v>212</v>
      </c>
      <c r="D583" s="238">
        <v>156.297</v>
      </c>
      <c r="E583" s="238">
        <v>27</v>
      </c>
      <c r="F583" s="238" t="s">
        <v>2420</v>
      </c>
      <c r="H583" s="238" t="s">
        <v>354</v>
      </c>
      <c r="I583" s="238">
        <v>25</v>
      </c>
      <c r="K583" s="238">
        <v>17514829</v>
      </c>
      <c r="M583" s="238">
        <v>12</v>
      </c>
      <c r="N583" s="238">
        <v>28</v>
      </c>
      <c r="O583" s="238">
        <v>2017</v>
      </c>
      <c r="P583" s="238" t="s">
        <v>384</v>
      </c>
      <c r="Q583" s="238">
        <v>8</v>
      </c>
      <c r="R583" s="238" t="s">
        <v>369</v>
      </c>
      <c r="S583" s="238">
        <v>5</v>
      </c>
      <c r="T583" s="238">
        <v>0</v>
      </c>
      <c r="U583" s="238">
        <v>1</v>
      </c>
      <c r="W583" s="238">
        <v>62</v>
      </c>
      <c r="X583" s="238">
        <v>26</v>
      </c>
      <c r="Y583" s="238">
        <v>1</v>
      </c>
      <c r="Z583" s="238">
        <v>4</v>
      </c>
      <c r="AB583" s="238">
        <v>5</v>
      </c>
      <c r="AC583" s="238">
        <v>98</v>
      </c>
      <c r="AD583" s="238" t="s">
        <v>357</v>
      </c>
      <c r="AF583" s="238" t="s">
        <v>358</v>
      </c>
      <c r="AG583" s="238">
        <v>3</v>
      </c>
      <c r="AH583" s="238">
        <v>2</v>
      </c>
      <c r="AI583" s="238">
        <v>4</v>
      </c>
      <c r="AJ583" s="238">
        <v>3</v>
      </c>
      <c r="AK583" s="238">
        <v>21</v>
      </c>
      <c r="AL583" s="238">
        <v>40</v>
      </c>
      <c r="AM583" s="238" t="s">
        <v>363</v>
      </c>
      <c r="AN583" s="238">
        <v>5</v>
      </c>
      <c r="AO583" s="238">
        <v>72</v>
      </c>
      <c r="AS583" s="238">
        <v>15</v>
      </c>
      <c r="AT583" s="238">
        <v>9</v>
      </c>
      <c r="AU583" s="238">
        <v>65</v>
      </c>
      <c r="AV583" s="238">
        <v>13</v>
      </c>
      <c r="AW583" s="238">
        <v>21</v>
      </c>
      <c r="CT583" s="238">
        <v>462323.26644653402</v>
      </c>
      <c r="CU583" s="238">
        <v>4967488.7054440798</v>
      </c>
      <c r="CV583" s="238">
        <v>44.859817620000001</v>
      </c>
      <c r="CW583" s="238">
        <v>-93.476876910000001</v>
      </c>
      <c r="CX583" s="238" t="s">
        <v>359</v>
      </c>
      <c r="CY583" s="238" t="s">
        <v>2688</v>
      </c>
    </row>
    <row r="584" spans="1:103" x14ac:dyDescent="0.25">
      <c r="A584" s="238">
        <v>533636</v>
      </c>
      <c r="B584" s="238">
        <v>2</v>
      </c>
      <c r="C584" s="238">
        <v>212</v>
      </c>
      <c r="D584" s="238">
        <v>156.30000000000001</v>
      </c>
      <c r="E584" s="238">
        <v>27</v>
      </c>
      <c r="F584" s="238" t="s">
        <v>2420</v>
      </c>
      <c r="H584" s="238" t="s">
        <v>354</v>
      </c>
      <c r="I584" s="238">
        <v>25</v>
      </c>
      <c r="K584" s="238">
        <v>18000972</v>
      </c>
      <c r="M584" s="238">
        <v>1</v>
      </c>
      <c r="N584" s="238">
        <v>7</v>
      </c>
      <c r="O584" s="238">
        <v>2018</v>
      </c>
      <c r="P584" s="238" t="s">
        <v>366</v>
      </c>
      <c r="Q584" s="238">
        <v>3</v>
      </c>
      <c r="R584" s="238" t="s">
        <v>369</v>
      </c>
      <c r="S584" s="238">
        <v>5</v>
      </c>
      <c r="T584" s="238">
        <v>0</v>
      </c>
      <c r="U584" s="238">
        <v>1</v>
      </c>
      <c r="W584" s="238">
        <v>55</v>
      </c>
      <c r="X584" s="238">
        <v>2</v>
      </c>
      <c r="Y584" s="238">
        <v>6</v>
      </c>
      <c r="Z584" s="238">
        <v>1</v>
      </c>
      <c r="AB584" s="238">
        <v>1</v>
      </c>
      <c r="AC584" s="238">
        <v>98</v>
      </c>
      <c r="AD584" s="238" t="s">
        <v>357</v>
      </c>
      <c r="AF584" s="238" t="s">
        <v>358</v>
      </c>
      <c r="AG584" s="238">
        <v>3</v>
      </c>
      <c r="AH584" s="238">
        <v>2</v>
      </c>
      <c r="AI584" s="238">
        <v>2</v>
      </c>
      <c r="AJ584" s="238">
        <v>3</v>
      </c>
      <c r="AK584" s="238">
        <v>21</v>
      </c>
      <c r="AL584" s="238">
        <v>19</v>
      </c>
      <c r="AM584" s="238" t="s">
        <v>354</v>
      </c>
      <c r="AN584" s="238">
        <v>10</v>
      </c>
      <c r="AO584" s="238">
        <v>70</v>
      </c>
      <c r="AP584" s="238">
        <v>68</v>
      </c>
      <c r="AS584" s="238">
        <v>15</v>
      </c>
      <c r="AT584" s="238">
        <v>98</v>
      </c>
      <c r="AV584" s="238">
        <v>11</v>
      </c>
      <c r="AW584" s="238">
        <v>21</v>
      </c>
      <c r="CT584" s="238">
        <v>462334.81664939399</v>
      </c>
      <c r="CU584" s="238">
        <v>4967483.8691752302</v>
      </c>
      <c r="CV584" s="238">
        <v>44.859774690000002</v>
      </c>
      <c r="CW584" s="238">
        <v>-93.476730369999999</v>
      </c>
      <c r="CX584" s="238" t="s">
        <v>359</v>
      </c>
      <c r="CY584" s="238" t="s">
        <v>2689</v>
      </c>
    </row>
    <row r="585" spans="1:103" x14ac:dyDescent="0.25">
      <c r="A585" s="238">
        <v>402156</v>
      </c>
      <c r="B585" s="238">
        <v>2</v>
      </c>
      <c r="C585" s="238">
        <v>212</v>
      </c>
      <c r="D585" s="238">
        <v>156.30699999999999</v>
      </c>
      <c r="E585" s="238">
        <v>27</v>
      </c>
      <c r="F585" s="238" t="s">
        <v>2420</v>
      </c>
      <c r="H585" s="238" t="s">
        <v>354</v>
      </c>
      <c r="I585" s="238">
        <v>25</v>
      </c>
      <c r="K585" s="238">
        <v>16048249</v>
      </c>
      <c r="M585" s="238">
        <v>12</v>
      </c>
      <c r="N585" s="238">
        <v>11</v>
      </c>
      <c r="O585" s="238">
        <v>2016</v>
      </c>
      <c r="P585" s="238" t="s">
        <v>366</v>
      </c>
      <c r="Q585" s="238">
        <v>7</v>
      </c>
      <c r="R585" s="238" t="s">
        <v>369</v>
      </c>
      <c r="S585" s="238">
        <v>5</v>
      </c>
      <c r="T585" s="238">
        <v>0</v>
      </c>
      <c r="U585" s="238">
        <v>1</v>
      </c>
      <c r="V585" s="238">
        <v>90</v>
      </c>
      <c r="W585" s="238">
        <v>10</v>
      </c>
      <c r="X585" s="238">
        <v>2</v>
      </c>
      <c r="Y585" s="238">
        <v>1</v>
      </c>
      <c r="Z585" s="238">
        <v>4</v>
      </c>
      <c r="AA585" s="238">
        <v>7</v>
      </c>
      <c r="AB585" s="238">
        <v>3</v>
      </c>
      <c r="AC585" s="238">
        <v>98</v>
      </c>
      <c r="AD585" s="238" t="s">
        <v>357</v>
      </c>
      <c r="AF585" s="238" t="s">
        <v>358</v>
      </c>
      <c r="AG585" s="238">
        <v>4</v>
      </c>
      <c r="AH585" s="238">
        <v>2</v>
      </c>
      <c r="AI585" s="238">
        <v>2</v>
      </c>
      <c r="AJ585" s="238">
        <v>3</v>
      </c>
      <c r="AK585" s="238">
        <v>27</v>
      </c>
      <c r="AL585" s="238">
        <v>41</v>
      </c>
      <c r="AM585" s="238" t="s">
        <v>354</v>
      </c>
      <c r="AN585" s="238">
        <v>5</v>
      </c>
      <c r="AO585" s="238">
        <v>71</v>
      </c>
      <c r="AS585" s="238">
        <v>15</v>
      </c>
      <c r="AT585" s="238">
        <v>9</v>
      </c>
      <c r="AU585" s="238">
        <v>55</v>
      </c>
      <c r="AV585" s="238">
        <v>13</v>
      </c>
      <c r="AW585" s="238">
        <v>21</v>
      </c>
      <c r="CT585" s="238">
        <v>462334.81664939399</v>
      </c>
      <c r="CU585" s="238">
        <v>4967498.9397325097</v>
      </c>
      <c r="CV585" s="238">
        <v>44.85991035</v>
      </c>
      <c r="CW585" s="238">
        <v>-93.476731490000006</v>
      </c>
      <c r="CX585" s="238" t="s">
        <v>359</v>
      </c>
      <c r="CY585" s="238" t="s">
        <v>2690</v>
      </c>
    </row>
    <row r="586" spans="1:103" x14ac:dyDescent="0.25">
      <c r="A586" s="238">
        <v>506845</v>
      </c>
      <c r="B586" s="238">
        <v>2</v>
      </c>
      <c r="C586" s="238">
        <v>212</v>
      </c>
      <c r="D586" s="238">
        <v>156.31399999999999</v>
      </c>
      <c r="E586" s="238">
        <v>27</v>
      </c>
      <c r="F586" s="238" t="s">
        <v>2420</v>
      </c>
      <c r="H586" s="238" t="s">
        <v>354</v>
      </c>
      <c r="I586" s="238">
        <v>25</v>
      </c>
      <c r="K586" s="238">
        <v>17035457</v>
      </c>
      <c r="M586" s="238">
        <v>10</v>
      </c>
      <c r="N586" s="238">
        <v>6</v>
      </c>
      <c r="O586" s="238">
        <v>2017</v>
      </c>
      <c r="P586" s="238" t="s">
        <v>362</v>
      </c>
      <c r="Q586" s="238">
        <v>14</v>
      </c>
      <c r="R586" s="238" t="s">
        <v>356</v>
      </c>
      <c r="S586" s="238">
        <v>5</v>
      </c>
      <c r="T586" s="238">
        <v>0</v>
      </c>
      <c r="U586" s="238">
        <v>1</v>
      </c>
      <c r="W586" s="238">
        <v>55</v>
      </c>
      <c r="X586" s="238">
        <v>2</v>
      </c>
      <c r="Y586" s="238">
        <v>1</v>
      </c>
      <c r="Z586" s="238">
        <v>3</v>
      </c>
      <c r="AB586" s="238">
        <v>2</v>
      </c>
      <c r="AC586" s="238">
        <v>98</v>
      </c>
      <c r="AD586" s="238" t="s">
        <v>357</v>
      </c>
      <c r="AF586" s="238" t="s">
        <v>405</v>
      </c>
      <c r="AG586" s="238">
        <v>3</v>
      </c>
      <c r="AH586" s="238">
        <v>2</v>
      </c>
      <c r="AI586" s="238">
        <v>2</v>
      </c>
      <c r="AJ586" s="238">
        <v>4</v>
      </c>
      <c r="AK586" s="238">
        <v>21</v>
      </c>
      <c r="AL586" s="238">
        <v>39</v>
      </c>
      <c r="AM586" s="238" t="s">
        <v>354</v>
      </c>
      <c r="AN586" s="238">
        <v>5</v>
      </c>
      <c r="AO586" s="238">
        <v>1</v>
      </c>
      <c r="AS586" s="238">
        <v>15</v>
      </c>
      <c r="AT586" s="238">
        <v>9</v>
      </c>
      <c r="AU586" s="238">
        <v>65</v>
      </c>
      <c r="AV586" s="238">
        <v>12</v>
      </c>
      <c r="AW586" s="238">
        <v>21</v>
      </c>
      <c r="CT586" s="238">
        <v>462330.054139869</v>
      </c>
      <c r="CU586" s="238">
        <v>4967513.7564288098</v>
      </c>
      <c r="CV586" s="238">
        <v>44.860043480000002</v>
      </c>
      <c r="CW586" s="238">
        <v>-93.476792869999997</v>
      </c>
      <c r="CX586" s="238" t="s">
        <v>359</v>
      </c>
      <c r="CY586" s="238" t="s">
        <v>2691</v>
      </c>
    </row>
    <row r="587" spans="1:103" x14ac:dyDescent="0.25">
      <c r="A587" s="238">
        <v>799059</v>
      </c>
      <c r="B587" s="238">
        <v>2</v>
      </c>
      <c r="C587" s="238">
        <v>212</v>
      </c>
      <c r="D587" s="238">
        <v>156.31700000000001</v>
      </c>
      <c r="E587" s="238">
        <v>27</v>
      </c>
      <c r="F587" s="238" t="s">
        <v>2420</v>
      </c>
      <c r="H587" s="238" t="s">
        <v>354</v>
      </c>
      <c r="I587" s="238">
        <v>25</v>
      </c>
      <c r="K587" s="238">
        <v>20501955</v>
      </c>
      <c r="L587" s="238">
        <v>200480443</v>
      </c>
      <c r="M587" s="238">
        <v>2</v>
      </c>
      <c r="N587" s="238">
        <v>17</v>
      </c>
      <c r="O587" s="238">
        <v>2020</v>
      </c>
      <c r="P587" s="238" t="s">
        <v>361</v>
      </c>
      <c r="Q587" s="238">
        <v>18</v>
      </c>
      <c r="R587" s="238" t="s">
        <v>369</v>
      </c>
      <c r="S587" s="238">
        <v>5</v>
      </c>
      <c r="T587" s="238">
        <v>0</v>
      </c>
      <c r="U587" s="238">
        <v>2</v>
      </c>
      <c r="V587" s="238">
        <v>12</v>
      </c>
      <c r="W587" s="238">
        <v>10</v>
      </c>
      <c r="X587" s="238">
        <v>2</v>
      </c>
      <c r="Y587" s="238">
        <v>6</v>
      </c>
      <c r="Z587" s="238">
        <v>2</v>
      </c>
      <c r="AA587" s="238">
        <v>4</v>
      </c>
      <c r="AB587" s="238">
        <v>3</v>
      </c>
      <c r="AC587" s="238">
        <v>98</v>
      </c>
      <c r="AD587" s="238" t="s">
        <v>2692</v>
      </c>
      <c r="AF587" s="238" t="s">
        <v>358</v>
      </c>
      <c r="AG587" s="238">
        <v>7</v>
      </c>
      <c r="AH587" s="238">
        <v>2</v>
      </c>
      <c r="AI587" s="238">
        <v>6</v>
      </c>
      <c r="AJ587" s="238">
        <v>3</v>
      </c>
      <c r="AK587" s="238">
        <v>21</v>
      </c>
      <c r="AL587" s="238">
        <v>42</v>
      </c>
      <c r="AM587" s="238" t="s">
        <v>354</v>
      </c>
      <c r="AN587" s="238">
        <v>5</v>
      </c>
      <c r="AO587" s="238">
        <v>1</v>
      </c>
      <c r="AS587" s="238">
        <v>15</v>
      </c>
      <c r="AT587" s="238">
        <v>9</v>
      </c>
      <c r="AU587" s="238">
        <v>65</v>
      </c>
      <c r="AV587" s="238">
        <v>13</v>
      </c>
      <c r="AW587" s="238">
        <v>21</v>
      </c>
      <c r="AX587" s="238">
        <v>2</v>
      </c>
      <c r="AY587" s="238">
        <v>3</v>
      </c>
      <c r="AZ587" s="238">
        <v>3</v>
      </c>
      <c r="BA587" s="238">
        <v>21</v>
      </c>
      <c r="BB587" s="238">
        <v>18</v>
      </c>
      <c r="BC587" s="238" t="s">
        <v>354</v>
      </c>
      <c r="BD587" s="238">
        <v>5</v>
      </c>
      <c r="BE587" s="238">
        <v>90</v>
      </c>
      <c r="BF587" s="238">
        <v>4</v>
      </c>
      <c r="BI587" s="238">
        <v>15</v>
      </c>
      <c r="BJ587" s="238">
        <v>9</v>
      </c>
      <c r="BK587" s="238">
        <v>65</v>
      </c>
      <c r="BL587" s="238">
        <v>13</v>
      </c>
      <c r="BM587" s="238">
        <v>21</v>
      </c>
      <c r="CT587" s="238">
        <v>462357.133180934</v>
      </c>
      <c r="CU587" s="238">
        <v>4967501.40546948</v>
      </c>
      <c r="CV587" s="238">
        <v>44.859933730000002</v>
      </c>
      <c r="CW587" s="238">
        <v>-93.476449220000006</v>
      </c>
      <c r="CX587" s="238" t="s">
        <v>359</v>
      </c>
      <c r="CY587" s="238" t="s">
        <v>2693</v>
      </c>
    </row>
    <row r="588" spans="1:103" x14ac:dyDescent="0.25">
      <c r="A588" s="238">
        <v>398113</v>
      </c>
      <c r="B588" s="238">
        <v>2</v>
      </c>
      <c r="C588" s="238">
        <v>212</v>
      </c>
      <c r="D588" s="238">
        <v>156.36199999999999</v>
      </c>
      <c r="E588" s="238">
        <v>27</v>
      </c>
      <c r="F588" s="238" t="s">
        <v>2420</v>
      </c>
      <c r="H588" s="238" t="s">
        <v>354</v>
      </c>
      <c r="I588" s="238">
        <v>25</v>
      </c>
      <c r="K588" s="238">
        <v>16513331</v>
      </c>
      <c r="M588" s="238">
        <v>11</v>
      </c>
      <c r="N588" s="238">
        <v>26</v>
      </c>
      <c r="O588" s="238">
        <v>2016</v>
      </c>
      <c r="P588" s="238" t="s">
        <v>364</v>
      </c>
      <c r="Q588" s="238">
        <v>18</v>
      </c>
      <c r="R588" s="238" t="s">
        <v>419</v>
      </c>
      <c r="S588" s="238">
        <v>5</v>
      </c>
      <c r="T588" s="238">
        <v>0</v>
      </c>
      <c r="U588" s="238">
        <v>2</v>
      </c>
      <c r="V588" s="238">
        <v>10</v>
      </c>
      <c r="W588" s="238">
        <v>10</v>
      </c>
      <c r="X588" s="238">
        <v>2</v>
      </c>
      <c r="Y588" s="238">
        <v>4</v>
      </c>
      <c r="Z588" s="238">
        <v>1</v>
      </c>
      <c r="AB588" s="238">
        <v>1</v>
      </c>
      <c r="AC588" s="238">
        <v>98</v>
      </c>
      <c r="AD588" s="238" t="s">
        <v>357</v>
      </c>
      <c r="AF588" s="238" t="s">
        <v>358</v>
      </c>
      <c r="AG588" s="238">
        <v>5</v>
      </c>
      <c r="AH588" s="238">
        <v>2</v>
      </c>
      <c r="AI588" s="238">
        <v>2</v>
      </c>
      <c r="AJ588" s="238">
        <v>1</v>
      </c>
      <c r="AK588" s="238">
        <v>28</v>
      </c>
      <c r="AL588" s="238">
        <v>18</v>
      </c>
      <c r="AM588" s="238" t="s">
        <v>354</v>
      </c>
      <c r="AN588" s="238">
        <v>5</v>
      </c>
      <c r="AO588" s="238">
        <v>10</v>
      </c>
      <c r="AS588" s="238">
        <v>15</v>
      </c>
      <c r="AT588" s="238">
        <v>98</v>
      </c>
      <c r="AU588" s="238">
        <v>60</v>
      </c>
      <c r="AV588" s="238">
        <v>11</v>
      </c>
      <c r="AW588" s="238">
        <v>21</v>
      </c>
      <c r="AX588" s="238">
        <v>2</v>
      </c>
      <c r="AY588" s="238">
        <v>2</v>
      </c>
      <c r="AZ588" s="238">
        <v>1</v>
      </c>
      <c r="BA588" s="238">
        <v>21</v>
      </c>
      <c r="BB588" s="238">
        <v>26</v>
      </c>
      <c r="BC588" s="238" t="s">
        <v>363</v>
      </c>
      <c r="BD588" s="238">
        <v>5</v>
      </c>
      <c r="BE588" s="238">
        <v>1</v>
      </c>
      <c r="BI588" s="238">
        <v>15</v>
      </c>
      <c r="BJ588" s="238">
        <v>98</v>
      </c>
      <c r="BK588" s="238">
        <v>60</v>
      </c>
      <c r="BL588" s="238">
        <v>11</v>
      </c>
      <c r="BM588" s="238">
        <v>21</v>
      </c>
      <c r="CT588" s="238">
        <v>462410.04995343398</v>
      </c>
      <c r="CU588" s="238">
        <v>4967547.9722292796</v>
      </c>
      <c r="CV588" s="238">
        <v>44.86035571</v>
      </c>
      <c r="CW588" s="238">
        <v>-93.47578292</v>
      </c>
      <c r="CX588" s="238" t="s">
        <v>391</v>
      </c>
      <c r="CY588" s="238" t="s">
        <v>2694</v>
      </c>
    </row>
    <row r="589" spans="1:103" x14ac:dyDescent="0.25">
      <c r="A589" s="238">
        <v>450654</v>
      </c>
      <c r="B589" s="238">
        <v>2</v>
      </c>
      <c r="C589" s="238">
        <v>212</v>
      </c>
      <c r="D589" s="238">
        <v>156.369</v>
      </c>
      <c r="E589" s="238">
        <v>27</v>
      </c>
      <c r="F589" s="238" t="s">
        <v>2420</v>
      </c>
      <c r="H589" s="238" t="s">
        <v>354</v>
      </c>
      <c r="I589" s="238">
        <v>25</v>
      </c>
      <c r="K589" s="238">
        <v>17504581</v>
      </c>
      <c r="M589" s="238">
        <v>4</v>
      </c>
      <c r="N589" s="238">
        <v>29</v>
      </c>
      <c r="O589" s="238">
        <v>2017</v>
      </c>
      <c r="P589" s="238" t="s">
        <v>364</v>
      </c>
      <c r="Q589" s="238">
        <v>18</v>
      </c>
      <c r="R589" s="238" t="s">
        <v>369</v>
      </c>
      <c r="S589" s="238">
        <v>3</v>
      </c>
      <c r="T589" s="238">
        <v>0</v>
      </c>
      <c r="U589" s="238">
        <v>2</v>
      </c>
      <c r="V589" s="238">
        <v>10</v>
      </c>
      <c r="W589" s="238">
        <v>10</v>
      </c>
      <c r="X589" s="238">
        <v>2</v>
      </c>
      <c r="Y589" s="238">
        <v>1</v>
      </c>
      <c r="Z589" s="238">
        <v>1</v>
      </c>
      <c r="AB589" s="238">
        <v>1</v>
      </c>
      <c r="AC589" s="238">
        <v>98</v>
      </c>
      <c r="AD589" s="238" t="s">
        <v>2695</v>
      </c>
      <c r="AF589" s="238" t="s">
        <v>358</v>
      </c>
      <c r="AG589" s="238">
        <v>5</v>
      </c>
      <c r="AH589" s="238">
        <v>2</v>
      </c>
      <c r="AI589" s="238">
        <v>2</v>
      </c>
      <c r="AJ589" s="238">
        <v>3</v>
      </c>
      <c r="AK589" s="238">
        <v>21</v>
      </c>
      <c r="AL589" s="238">
        <v>56</v>
      </c>
      <c r="AM589" s="238" t="s">
        <v>354</v>
      </c>
      <c r="AN589" s="238">
        <v>5</v>
      </c>
      <c r="AO589" s="238">
        <v>1</v>
      </c>
      <c r="AS589" s="238">
        <v>15</v>
      </c>
      <c r="AT589" s="238">
        <v>9</v>
      </c>
      <c r="AU589" s="238">
        <v>65</v>
      </c>
      <c r="AV589" s="238">
        <v>11</v>
      </c>
      <c r="AW589" s="238">
        <v>21</v>
      </c>
      <c r="AX589" s="238">
        <v>2</v>
      </c>
      <c r="AY589" s="238">
        <v>2</v>
      </c>
      <c r="AZ589" s="238">
        <v>3</v>
      </c>
      <c r="BA589" s="238">
        <v>28</v>
      </c>
      <c r="BB589" s="238">
        <v>18</v>
      </c>
      <c r="BC589" s="238" t="s">
        <v>354</v>
      </c>
      <c r="BD589" s="238">
        <v>5</v>
      </c>
      <c r="BE589" s="238">
        <v>70</v>
      </c>
      <c r="BF589" s="238">
        <v>75</v>
      </c>
      <c r="BI589" s="238">
        <v>15</v>
      </c>
      <c r="BJ589" s="238">
        <v>9</v>
      </c>
      <c r="BK589" s="238">
        <v>65</v>
      </c>
      <c r="BL589" s="238">
        <v>11</v>
      </c>
      <c r="BM589" s="238">
        <v>21</v>
      </c>
      <c r="CT589" s="238">
        <v>462420.63330793398</v>
      </c>
      <c r="CU589" s="238">
        <v>4967552.2055710796</v>
      </c>
      <c r="CV589" s="238">
        <v>44.860394370000002</v>
      </c>
      <c r="CW589" s="238">
        <v>-93.475649279999999</v>
      </c>
      <c r="CX589" s="238" t="s">
        <v>359</v>
      </c>
      <c r="CY589" s="238" t="s">
        <v>2696</v>
      </c>
    </row>
    <row r="590" spans="1:103" x14ac:dyDescent="0.25">
      <c r="A590" s="238">
        <v>530733</v>
      </c>
      <c r="B590" s="238">
        <v>2</v>
      </c>
      <c r="C590" s="238">
        <v>212</v>
      </c>
      <c r="D590" s="238">
        <v>156.37100000000001</v>
      </c>
      <c r="E590" s="238">
        <v>27</v>
      </c>
      <c r="F590" s="238" t="s">
        <v>2420</v>
      </c>
      <c r="H590" s="238" t="s">
        <v>354</v>
      </c>
      <c r="I590" s="238">
        <v>25</v>
      </c>
      <c r="K590" s="238">
        <v>17515285</v>
      </c>
      <c r="M590" s="238">
        <v>12</v>
      </c>
      <c r="N590" s="238">
        <v>31</v>
      </c>
      <c r="O590" s="238">
        <v>2017</v>
      </c>
      <c r="P590" s="238" t="s">
        <v>366</v>
      </c>
      <c r="Q590" s="238">
        <v>9</v>
      </c>
      <c r="R590" s="238" t="s">
        <v>356</v>
      </c>
      <c r="S590" s="238">
        <v>5</v>
      </c>
      <c r="T590" s="238">
        <v>0</v>
      </c>
      <c r="U590" s="238">
        <v>1</v>
      </c>
      <c r="W590" s="238">
        <v>55</v>
      </c>
      <c r="X590" s="238">
        <v>2</v>
      </c>
      <c r="Y590" s="238">
        <v>1</v>
      </c>
      <c r="Z590" s="238">
        <v>1</v>
      </c>
      <c r="AB590" s="238">
        <v>5</v>
      </c>
      <c r="AC590" s="238">
        <v>98</v>
      </c>
      <c r="AD590" s="238" t="s">
        <v>357</v>
      </c>
      <c r="AF590" s="238" t="s">
        <v>405</v>
      </c>
      <c r="AG590" s="238">
        <v>3</v>
      </c>
      <c r="AH590" s="238">
        <v>2</v>
      </c>
      <c r="AI590" s="238">
        <v>2</v>
      </c>
      <c r="AJ590" s="238">
        <v>4</v>
      </c>
      <c r="AK590" s="238">
        <v>21</v>
      </c>
      <c r="AL590" s="238">
        <v>63</v>
      </c>
      <c r="AM590" s="238" t="s">
        <v>354</v>
      </c>
      <c r="AN590" s="238">
        <v>5</v>
      </c>
      <c r="AO590" s="238">
        <v>72</v>
      </c>
      <c r="AS590" s="238">
        <v>15</v>
      </c>
      <c r="AT590" s="238">
        <v>9</v>
      </c>
      <c r="AU590" s="238">
        <v>65</v>
      </c>
      <c r="AV590" s="238">
        <v>11</v>
      </c>
      <c r="AW590" s="238">
        <v>21</v>
      </c>
      <c r="CT590" s="238">
        <v>462399.46659893403</v>
      </c>
      <c r="CU590" s="238">
        <v>4967573.3722800799</v>
      </c>
      <c r="CV590" s="238">
        <v>44.860583800000001</v>
      </c>
      <c r="CW590" s="238">
        <v>-93.475918759999999</v>
      </c>
      <c r="CX590" s="238" t="s">
        <v>359</v>
      </c>
      <c r="CY590" s="238" t="s">
        <v>2697</v>
      </c>
    </row>
    <row r="591" spans="1:103" x14ac:dyDescent="0.25">
      <c r="A591" s="238">
        <v>669491</v>
      </c>
      <c r="B591" s="238">
        <v>2</v>
      </c>
      <c r="C591" s="238">
        <v>212</v>
      </c>
      <c r="D591" s="238">
        <v>156.37</v>
      </c>
      <c r="E591" s="238">
        <v>27</v>
      </c>
      <c r="F591" s="238" t="s">
        <v>2420</v>
      </c>
      <c r="H591" s="238" t="s">
        <v>354</v>
      </c>
      <c r="I591" s="238">
        <v>25</v>
      </c>
      <c r="K591" s="238">
        <v>18514966</v>
      </c>
      <c r="M591" s="238">
        <v>12</v>
      </c>
      <c r="N591" s="238">
        <v>19</v>
      </c>
      <c r="O591" s="238">
        <v>2018</v>
      </c>
      <c r="P591" s="238" t="s">
        <v>355</v>
      </c>
      <c r="Q591" s="238">
        <v>8</v>
      </c>
      <c r="R591" s="238" t="s">
        <v>196</v>
      </c>
      <c r="S591" s="238">
        <v>5</v>
      </c>
      <c r="T591" s="238">
        <v>0</v>
      </c>
      <c r="U591" s="238">
        <v>2</v>
      </c>
      <c r="V591" s="238">
        <v>10</v>
      </c>
      <c r="W591" s="238">
        <v>10</v>
      </c>
      <c r="X591" s="238">
        <v>2</v>
      </c>
      <c r="Y591" s="238">
        <v>1</v>
      </c>
      <c r="Z591" s="238">
        <v>1</v>
      </c>
      <c r="AB591" s="238">
        <v>2</v>
      </c>
      <c r="AC591" s="238">
        <v>98</v>
      </c>
      <c r="AD591" s="238" t="s">
        <v>357</v>
      </c>
      <c r="AF591" s="238" t="s">
        <v>358</v>
      </c>
      <c r="AG591" s="238">
        <v>5</v>
      </c>
      <c r="AH591" s="238">
        <v>2</v>
      </c>
      <c r="AI591" s="238">
        <v>4</v>
      </c>
      <c r="AJ591" s="238">
        <v>3</v>
      </c>
      <c r="AK591" s="238">
        <v>28</v>
      </c>
      <c r="AL591" s="238">
        <v>59</v>
      </c>
      <c r="AM591" s="238" t="s">
        <v>363</v>
      </c>
      <c r="AN591" s="238">
        <v>5</v>
      </c>
      <c r="AO591" s="238">
        <v>68</v>
      </c>
      <c r="AS591" s="238">
        <v>15</v>
      </c>
      <c r="AT591" s="238">
        <v>9</v>
      </c>
      <c r="AU591" s="238">
        <v>65</v>
      </c>
      <c r="AV591" s="238">
        <v>13</v>
      </c>
      <c r="AW591" s="238">
        <v>21</v>
      </c>
      <c r="AX591" s="238">
        <v>2</v>
      </c>
      <c r="AY591" s="238">
        <v>2</v>
      </c>
      <c r="AZ591" s="238">
        <v>3</v>
      </c>
      <c r="BA591" s="238">
        <v>21</v>
      </c>
      <c r="BB591" s="238">
        <v>46</v>
      </c>
      <c r="BC591" s="238" t="s">
        <v>363</v>
      </c>
      <c r="BD591" s="238">
        <v>5</v>
      </c>
      <c r="BE591" s="238">
        <v>1</v>
      </c>
      <c r="BI591" s="238">
        <v>15</v>
      </c>
      <c r="BJ591" s="238">
        <v>9</v>
      </c>
      <c r="BK591" s="238">
        <v>65</v>
      </c>
      <c r="BL591" s="238">
        <v>13</v>
      </c>
      <c r="BM591" s="238">
        <v>21</v>
      </c>
      <c r="CT591" s="238">
        <v>462416.39996613399</v>
      </c>
      <c r="CU591" s="238">
        <v>4967564.9055964798</v>
      </c>
      <c r="CV591" s="238">
        <v>44.860508469999999</v>
      </c>
      <c r="CW591" s="238">
        <v>-93.475703809999999</v>
      </c>
      <c r="CX591" s="238" t="s">
        <v>391</v>
      </c>
      <c r="CY591" s="238" t="s">
        <v>2698</v>
      </c>
    </row>
    <row r="592" spans="1:103" x14ac:dyDescent="0.25">
      <c r="A592" s="238">
        <v>10867538</v>
      </c>
      <c r="B592" s="238">
        <v>2</v>
      </c>
      <c r="C592" s="238">
        <v>212</v>
      </c>
      <c r="D592" s="238">
        <v>156.374</v>
      </c>
      <c r="E592" s="238">
        <v>27</v>
      </c>
      <c r="F592" s="238" t="s">
        <v>2420</v>
      </c>
      <c r="H592" s="238" t="s">
        <v>354</v>
      </c>
      <c r="I592" s="238">
        <v>25</v>
      </c>
      <c r="K592" s="238">
        <v>13008042</v>
      </c>
      <c r="L592" s="238">
        <v>130560098</v>
      </c>
      <c r="M592" s="238">
        <v>2</v>
      </c>
      <c r="N592" s="238">
        <v>22</v>
      </c>
      <c r="O592" s="238">
        <v>2013</v>
      </c>
      <c r="P592" s="238" t="s">
        <v>362</v>
      </c>
      <c r="Q592" s="238">
        <v>9</v>
      </c>
      <c r="R592" s="238" t="s">
        <v>356</v>
      </c>
      <c r="S592" s="238">
        <v>4</v>
      </c>
      <c r="T592" s="238">
        <v>0</v>
      </c>
      <c r="U592" s="238">
        <v>3</v>
      </c>
      <c r="V592" s="238">
        <v>10</v>
      </c>
      <c r="W592" s="238">
        <v>10</v>
      </c>
      <c r="X592" s="238">
        <v>2</v>
      </c>
      <c r="Y592" s="238">
        <v>1</v>
      </c>
      <c r="Z592" s="238">
        <v>5</v>
      </c>
      <c r="AA592" s="238">
        <v>7</v>
      </c>
      <c r="AB592" s="238">
        <v>5</v>
      </c>
      <c r="AC592" s="238">
        <v>98</v>
      </c>
      <c r="AD592" s="238">
        <v>212</v>
      </c>
      <c r="AE592" s="238" t="s">
        <v>2699</v>
      </c>
      <c r="AF592" s="238" t="s">
        <v>358</v>
      </c>
      <c r="AG592" s="238">
        <v>5</v>
      </c>
      <c r="AH592" s="238">
        <v>2</v>
      </c>
      <c r="AI592" s="238">
        <v>40</v>
      </c>
      <c r="AJ592" s="238">
        <v>4</v>
      </c>
      <c r="AK592" s="238">
        <v>26</v>
      </c>
      <c r="AL592" s="238">
        <v>56</v>
      </c>
      <c r="AM592" s="238" t="s">
        <v>354</v>
      </c>
      <c r="AN592" s="238">
        <v>5</v>
      </c>
      <c r="AO592" s="238">
        <v>1</v>
      </c>
      <c r="AP592" s="238">
        <v>1</v>
      </c>
      <c r="AS592" s="238">
        <v>1</v>
      </c>
      <c r="AT592" s="238">
        <v>98</v>
      </c>
      <c r="AU592" s="238">
        <v>65</v>
      </c>
      <c r="AV592" s="238">
        <v>11</v>
      </c>
      <c r="AW592" s="238">
        <v>20</v>
      </c>
      <c r="AX592" s="238">
        <v>2</v>
      </c>
      <c r="AY592" s="238">
        <v>4</v>
      </c>
      <c r="AZ592" s="238">
        <v>4</v>
      </c>
      <c r="BA592" s="238">
        <v>27</v>
      </c>
      <c r="BB592" s="238">
        <v>27</v>
      </c>
      <c r="BC592" s="238" t="s">
        <v>363</v>
      </c>
      <c r="BD592" s="238">
        <v>5</v>
      </c>
      <c r="BI592" s="238">
        <v>1</v>
      </c>
      <c r="BJ592" s="238">
        <v>98</v>
      </c>
      <c r="BK592" s="238">
        <v>65</v>
      </c>
      <c r="BL592" s="238">
        <v>11</v>
      </c>
      <c r="BM592" s="238">
        <v>20</v>
      </c>
      <c r="BN592" s="238">
        <v>1</v>
      </c>
      <c r="BO592" s="238">
        <v>44</v>
      </c>
      <c r="BP592" s="238">
        <v>4</v>
      </c>
      <c r="BY592" s="238">
        <v>1</v>
      </c>
      <c r="BZ592" s="238">
        <v>98</v>
      </c>
      <c r="CA592" s="238">
        <v>65</v>
      </c>
      <c r="CB592" s="238">
        <v>11</v>
      </c>
      <c r="CC592" s="238">
        <v>20</v>
      </c>
      <c r="CT592" s="238">
        <v>462426</v>
      </c>
      <c r="CU592" s="238">
        <v>4967559</v>
      </c>
      <c r="CV592" s="238">
        <v>44.860453100000001</v>
      </c>
      <c r="CW592" s="238">
        <v>-93.475578400000003</v>
      </c>
      <c r="CX592" s="238" t="s">
        <v>359</v>
      </c>
      <c r="CY592" s="238" t="s">
        <v>2700</v>
      </c>
    </row>
    <row r="593" spans="1:103" x14ac:dyDescent="0.25">
      <c r="A593" s="238">
        <v>10868814</v>
      </c>
      <c r="B593" s="238">
        <v>2</v>
      </c>
      <c r="C593" s="238">
        <v>212</v>
      </c>
      <c r="D593" s="238">
        <v>156.374</v>
      </c>
      <c r="E593" s="238">
        <v>27</v>
      </c>
      <c r="F593" s="238" t="s">
        <v>2420</v>
      </c>
      <c r="H593" s="238" t="s">
        <v>354</v>
      </c>
      <c r="I593" s="238">
        <v>25</v>
      </c>
      <c r="K593" s="238">
        <v>13008048</v>
      </c>
      <c r="L593" s="238">
        <v>130720214</v>
      </c>
      <c r="M593" s="238">
        <v>2</v>
      </c>
      <c r="N593" s="238">
        <v>22</v>
      </c>
      <c r="O593" s="238">
        <v>2013</v>
      </c>
      <c r="P593" s="238" t="s">
        <v>362</v>
      </c>
      <c r="Q593" s="238">
        <v>10</v>
      </c>
      <c r="R593" s="238" t="s">
        <v>356</v>
      </c>
      <c r="S593" s="238">
        <v>4</v>
      </c>
      <c r="T593" s="238">
        <v>0</v>
      </c>
      <c r="U593" s="238">
        <v>3</v>
      </c>
      <c r="V593" s="238">
        <v>4</v>
      </c>
      <c r="W593" s="238">
        <v>54</v>
      </c>
      <c r="X593" s="238">
        <v>2</v>
      </c>
      <c r="Y593" s="238">
        <v>1</v>
      </c>
      <c r="Z593" s="238">
        <v>5</v>
      </c>
      <c r="AA593" s="238">
        <v>7</v>
      </c>
      <c r="AB593" s="238">
        <v>5</v>
      </c>
      <c r="AC593" s="238">
        <v>98</v>
      </c>
      <c r="AD593" s="238">
        <v>212</v>
      </c>
      <c r="AE593" s="238" t="s">
        <v>2699</v>
      </c>
      <c r="AF593" s="238" t="s">
        <v>358</v>
      </c>
      <c r="AG593" s="238">
        <v>90</v>
      </c>
      <c r="AH593" s="238">
        <v>2</v>
      </c>
      <c r="AI593" s="238">
        <v>3</v>
      </c>
      <c r="AJ593" s="238">
        <v>4</v>
      </c>
      <c r="AK593" s="238">
        <v>28</v>
      </c>
      <c r="AL593" s="238">
        <v>57</v>
      </c>
      <c r="AM593" s="238" t="s">
        <v>354</v>
      </c>
      <c r="AN593" s="238">
        <v>5</v>
      </c>
      <c r="AO593" s="238">
        <v>3</v>
      </c>
      <c r="AP593" s="238">
        <v>8</v>
      </c>
      <c r="AS593" s="238">
        <v>1</v>
      </c>
      <c r="AT593" s="238">
        <v>98</v>
      </c>
      <c r="AU593" s="238">
        <v>65</v>
      </c>
      <c r="AV593" s="238">
        <v>10</v>
      </c>
      <c r="AW593" s="238">
        <v>20</v>
      </c>
      <c r="AX593" s="238">
        <v>2</v>
      </c>
      <c r="AY593" s="238">
        <v>4</v>
      </c>
      <c r="AZ593" s="238">
        <v>4</v>
      </c>
      <c r="BA593" s="238">
        <v>27</v>
      </c>
      <c r="BB593" s="238">
        <v>51</v>
      </c>
      <c r="BC593" s="238" t="s">
        <v>363</v>
      </c>
      <c r="BD593" s="238">
        <v>5</v>
      </c>
      <c r="BI593" s="238">
        <v>1</v>
      </c>
      <c r="BJ593" s="238">
        <v>98</v>
      </c>
      <c r="BK593" s="238">
        <v>65</v>
      </c>
      <c r="BL593" s="238">
        <v>10</v>
      </c>
      <c r="BM593" s="238">
        <v>20</v>
      </c>
      <c r="BN593" s="238">
        <v>2</v>
      </c>
      <c r="BO593" s="238">
        <v>1</v>
      </c>
      <c r="BP593" s="238">
        <v>4</v>
      </c>
      <c r="BQ593" s="238">
        <v>8</v>
      </c>
      <c r="BR593" s="238">
        <v>51</v>
      </c>
      <c r="BS593" s="238" t="s">
        <v>354</v>
      </c>
      <c r="BT593" s="238">
        <v>5</v>
      </c>
      <c r="BU593" s="238">
        <v>1</v>
      </c>
      <c r="BV593" s="238">
        <v>1</v>
      </c>
      <c r="BY593" s="238">
        <v>1</v>
      </c>
      <c r="BZ593" s="238">
        <v>98</v>
      </c>
      <c r="CA593" s="238">
        <v>65</v>
      </c>
      <c r="CB593" s="238">
        <v>10</v>
      </c>
      <c r="CC593" s="238">
        <v>20</v>
      </c>
      <c r="CT593" s="238">
        <v>462426</v>
      </c>
      <c r="CU593" s="238">
        <v>4967559</v>
      </c>
      <c r="CV593" s="238">
        <v>44.860453100000001</v>
      </c>
      <c r="CW593" s="238">
        <v>-93.475578400000003</v>
      </c>
      <c r="CX593" s="238" t="s">
        <v>359</v>
      </c>
      <c r="CY593" s="238" t="s">
        <v>2701</v>
      </c>
    </row>
    <row r="594" spans="1:103" x14ac:dyDescent="0.25">
      <c r="A594" s="238">
        <v>10999647</v>
      </c>
      <c r="B594" s="238">
        <v>2</v>
      </c>
      <c r="C594" s="238">
        <v>212</v>
      </c>
      <c r="D594" s="238">
        <v>156.374</v>
      </c>
      <c r="E594" s="238">
        <v>27</v>
      </c>
      <c r="F594" s="238" t="s">
        <v>2420</v>
      </c>
      <c r="H594" s="238" t="s">
        <v>354</v>
      </c>
      <c r="I594" s="238">
        <v>25</v>
      </c>
      <c r="K594" s="238">
        <v>201400044751</v>
      </c>
      <c r="L594" s="238">
        <v>143460159</v>
      </c>
      <c r="M594" s="238">
        <v>11</v>
      </c>
      <c r="N594" s="238">
        <v>15</v>
      </c>
      <c r="O594" s="238">
        <v>2014</v>
      </c>
      <c r="P594" s="238" t="s">
        <v>364</v>
      </c>
      <c r="Q594" s="238">
        <v>12</v>
      </c>
      <c r="S594" s="238">
        <v>5</v>
      </c>
      <c r="T594" s="238">
        <v>0</v>
      </c>
      <c r="U594" s="238">
        <v>4</v>
      </c>
      <c r="V594" s="238">
        <v>1</v>
      </c>
      <c r="W594" s="238">
        <v>10</v>
      </c>
      <c r="X594" s="238">
        <v>90</v>
      </c>
      <c r="Y594" s="238">
        <v>1</v>
      </c>
      <c r="Z594" s="238">
        <v>3</v>
      </c>
      <c r="AA594" s="238">
        <v>2</v>
      </c>
      <c r="AB594" s="238">
        <v>3</v>
      </c>
      <c r="AC594" s="238">
        <v>98</v>
      </c>
      <c r="AF594" s="238" t="s">
        <v>358</v>
      </c>
      <c r="AG594" s="238">
        <v>7</v>
      </c>
      <c r="AH594" s="238">
        <v>2</v>
      </c>
      <c r="AI594" s="238">
        <v>2</v>
      </c>
      <c r="AJ594" s="238">
        <v>3</v>
      </c>
      <c r="AK594" s="238">
        <v>21</v>
      </c>
      <c r="AL594" s="238">
        <v>27</v>
      </c>
      <c r="AM594" s="238" t="s">
        <v>363</v>
      </c>
      <c r="AN594" s="238">
        <v>5</v>
      </c>
      <c r="AS594" s="238">
        <v>3</v>
      </c>
      <c r="AT594" s="238">
        <v>98</v>
      </c>
      <c r="AU594" s="238">
        <v>60</v>
      </c>
      <c r="AV594" s="238">
        <v>10</v>
      </c>
      <c r="AW594" s="238">
        <v>21</v>
      </c>
      <c r="AX594" s="238">
        <v>2</v>
      </c>
      <c r="AY594" s="238">
        <v>2</v>
      </c>
      <c r="AZ594" s="238">
        <v>3</v>
      </c>
      <c r="BA594" s="238">
        <v>21</v>
      </c>
      <c r="BB594" s="238">
        <v>25</v>
      </c>
      <c r="BC594" s="238" t="s">
        <v>363</v>
      </c>
      <c r="BD594" s="238">
        <v>5</v>
      </c>
      <c r="BE594" s="238">
        <v>1</v>
      </c>
      <c r="BI594" s="238">
        <v>3</v>
      </c>
      <c r="BJ594" s="238">
        <v>98</v>
      </c>
      <c r="BK594" s="238">
        <v>60</v>
      </c>
      <c r="BL594" s="238">
        <v>10</v>
      </c>
      <c r="BM594" s="238">
        <v>21</v>
      </c>
      <c r="BN594" s="238">
        <v>2</v>
      </c>
      <c r="BO594" s="238">
        <v>2</v>
      </c>
      <c r="BP594" s="238">
        <v>3</v>
      </c>
      <c r="BQ594" s="238">
        <v>21</v>
      </c>
      <c r="BR594" s="238">
        <v>48</v>
      </c>
      <c r="BS594" s="238" t="s">
        <v>363</v>
      </c>
      <c r="BT594" s="238">
        <v>5</v>
      </c>
      <c r="BU594" s="238">
        <v>1</v>
      </c>
      <c r="BY594" s="238">
        <v>3</v>
      </c>
      <c r="BZ594" s="238">
        <v>98</v>
      </c>
      <c r="CA594" s="238">
        <v>60</v>
      </c>
      <c r="CB594" s="238">
        <v>10</v>
      </c>
      <c r="CC594" s="238">
        <v>21</v>
      </c>
      <c r="CD594" s="238">
        <v>2</v>
      </c>
      <c r="CE594" s="238">
        <v>2</v>
      </c>
      <c r="CF594" s="238">
        <v>3</v>
      </c>
      <c r="CG594" s="238">
        <v>21</v>
      </c>
      <c r="CH594" s="238">
        <v>21</v>
      </c>
      <c r="CI594" s="238" t="s">
        <v>363</v>
      </c>
      <c r="CJ594" s="238">
        <v>5</v>
      </c>
      <c r="CK594" s="238">
        <v>1</v>
      </c>
      <c r="CO594" s="238">
        <v>3</v>
      </c>
      <c r="CP594" s="238">
        <v>98</v>
      </c>
      <c r="CQ594" s="238">
        <v>60</v>
      </c>
      <c r="CR594" s="238">
        <v>10</v>
      </c>
      <c r="CS594" s="238">
        <v>21</v>
      </c>
      <c r="CT594" s="238">
        <v>462426</v>
      </c>
      <c r="CU594" s="238">
        <v>4967559</v>
      </c>
      <c r="CV594" s="238">
        <v>44.860453100000001</v>
      </c>
      <c r="CW594" s="238">
        <v>-93.475578400000003</v>
      </c>
      <c r="CX594" s="238" t="s">
        <v>359</v>
      </c>
    </row>
    <row r="595" spans="1:103" x14ac:dyDescent="0.25">
      <c r="A595" s="238">
        <v>347283</v>
      </c>
      <c r="B595" s="238">
        <v>2</v>
      </c>
      <c r="C595" s="238">
        <v>212</v>
      </c>
      <c r="D595" s="238">
        <v>156.38200000000001</v>
      </c>
      <c r="E595" s="238">
        <v>27</v>
      </c>
      <c r="F595" s="238" t="s">
        <v>2420</v>
      </c>
      <c r="H595" s="238" t="s">
        <v>354</v>
      </c>
      <c r="I595" s="238">
        <v>25</v>
      </c>
      <c r="K595" s="238">
        <v>16017235</v>
      </c>
      <c r="M595" s="238">
        <v>5</v>
      </c>
      <c r="N595" s="238">
        <v>6</v>
      </c>
      <c r="O595" s="238">
        <v>2016</v>
      </c>
      <c r="P595" s="238" t="s">
        <v>362</v>
      </c>
      <c r="Q595" s="238">
        <v>5</v>
      </c>
      <c r="R595" s="238" t="s">
        <v>419</v>
      </c>
      <c r="S595" s="238">
        <v>5</v>
      </c>
      <c r="T595" s="238">
        <v>0</v>
      </c>
      <c r="U595" s="238">
        <v>1</v>
      </c>
      <c r="W595" s="238">
        <v>62</v>
      </c>
      <c r="X595" s="238">
        <v>27</v>
      </c>
      <c r="Y595" s="238">
        <v>2</v>
      </c>
      <c r="Z595" s="238">
        <v>1</v>
      </c>
      <c r="AB595" s="238">
        <v>1</v>
      </c>
      <c r="AC595" s="238">
        <v>98</v>
      </c>
      <c r="AD595" s="238" t="s">
        <v>357</v>
      </c>
      <c r="AE595" s="238" t="s">
        <v>2702</v>
      </c>
      <c r="AF595" s="238" t="s">
        <v>358</v>
      </c>
      <c r="AG595" s="238">
        <v>3</v>
      </c>
      <c r="AH595" s="238">
        <v>2</v>
      </c>
      <c r="AI595" s="238">
        <v>2</v>
      </c>
      <c r="AJ595" s="238">
        <v>1</v>
      </c>
      <c r="AK595" s="238">
        <v>30</v>
      </c>
      <c r="AL595" s="238">
        <v>21</v>
      </c>
      <c r="AM595" s="238" t="s">
        <v>354</v>
      </c>
      <c r="AN595" s="238">
        <v>9</v>
      </c>
      <c r="AO595" s="238">
        <v>72</v>
      </c>
      <c r="AS595" s="238">
        <v>15</v>
      </c>
      <c r="AT595" s="238">
        <v>9</v>
      </c>
      <c r="AU595" s="238">
        <v>65</v>
      </c>
      <c r="AV595" s="238">
        <v>13</v>
      </c>
      <c r="AW595" s="238">
        <v>21</v>
      </c>
      <c r="CT595" s="238">
        <v>462435.62310100702</v>
      </c>
      <c r="CU595" s="238">
        <v>4967567.9961206298</v>
      </c>
      <c r="CV595" s="238">
        <v>44.860537309999998</v>
      </c>
      <c r="CW595" s="238">
        <v>-93.475460729999995</v>
      </c>
      <c r="CX595" s="238" t="s">
        <v>359</v>
      </c>
      <c r="CY595" s="238" t="s">
        <v>2703</v>
      </c>
    </row>
    <row r="596" spans="1:103" x14ac:dyDescent="0.25">
      <c r="A596" s="238">
        <v>10795875</v>
      </c>
      <c r="B596" s="238">
        <v>2</v>
      </c>
      <c r="C596" s="238">
        <v>212</v>
      </c>
      <c r="D596" s="238">
        <v>156.38499999999999</v>
      </c>
      <c r="E596" s="238">
        <v>27</v>
      </c>
      <c r="F596" s="238" t="s">
        <v>2420</v>
      </c>
      <c r="H596" s="238" t="s">
        <v>354</v>
      </c>
      <c r="I596" s="238">
        <v>25</v>
      </c>
      <c r="K596" s="238">
        <v>12021356</v>
      </c>
      <c r="L596" s="238">
        <v>121270017</v>
      </c>
      <c r="M596" s="238">
        <v>5</v>
      </c>
      <c r="N596" s="238">
        <v>6</v>
      </c>
      <c r="O596" s="238">
        <v>2012</v>
      </c>
      <c r="P596" s="238" t="s">
        <v>366</v>
      </c>
      <c r="Q596" s="238">
        <v>5</v>
      </c>
      <c r="R596" s="238" t="s">
        <v>356</v>
      </c>
      <c r="S596" s="238">
        <v>5</v>
      </c>
      <c r="T596" s="238">
        <v>0</v>
      </c>
      <c r="U596" s="238">
        <v>1</v>
      </c>
      <c r="V596" s="238">
        <v>7</v>
      </c>
      <c r="W596" s="238">
        <v>32</v>
      </c>
      <c r="X596" s="238">
        <v>29</v>
      </c>
      <c r="Y596" s="238">
        <v>4</v>
      </c>
      <c r="Z596" s="238">
        <v>3</v>
      </c>
      <c r="AA596" s="238">
        <v>2</v>
      </c>
      <c r="AB596" s="238">
        <v>2</v>
      </c>
      <c r="AC596" s="238">
        <v>98</v>
      </c>
      <c r="AD596" s="238" t="s">
        <v>371</v>
      </c>
      <c r="AE596" s="238" t="s">
        <v>2704</v>
      </c>
      <c r="AF596" s="238" t="s">
        <v>358</v>
      </c>
      <c r="AG596" s="238">
        <v>3</v>
      </c>
      <c r="AH596" s="238">
        <v>2</v>
      </c>
      <c r="AI596" s="238">
        <v>4</v>
      </c>
      <c r="AJ596" s="238">
        <v>4</v>
      </c>
      <c r="AK596" s="238">
        <v>21</v>
      </c>
      <c r="AL596" s="238">
        <v>26</v>
      </c>
      <c r="AM596" s="238" t="s">
        <v>354</v>
      </c>
      <c r="AN596" s="238">
        <v>9</v>
      </c>
      <c r="AO596" s="238">
        <v>21</v>
      </c>
      <c r="AS596" s="238">
        <v>1</v>
      </c>
      <c r="AT596" s="238">
        <v>98</v>
      </c>
      <c r="AU596" s="238">
        <v>60</v>
      </c>
      <c r="AV596" s="238">
        <v>10</v>
      </c>
      <c r="AW596" s="238">
        <v>21</v>
      </c>
      <c r="CT596" s="238">
        <v>462442</v>
      </c>
      <c r="CU596" s="238">
        <v>4967568</v>
      </c>
      <c r="CV596" s="238">
        <v>44.860541400000002</v>
      </c>
      <c r="CW596" s="238">
        <v>-93.475376699999998</v>
      </c>
      <c r="CX596" s="238" t="s">
        <v>359</v>
      </c>
      <c r="CY596" s="238" t="s">
        <v>2705</v>
      </c>
    </row>
    <row r="597" spans="1:103" x14ac:dyDescent="0.25">
      <c r="A597" s="238">
        <v>522331</v>
      </c>
      <c r="B597" s="238">
        <v>2</v>
      </c>
      <c r="C597" s="238">
        <v>212</v>
      </c>
      <c r="D597" s="238">
        <v>156.40199999999999</v>
      </c>
      <c r="E597" s="238">
        <v>27</v>
      </c>
      <c r="F597" s="238" t="s">
        <v>2420</v>
      </c>
      <c r="H597" s="238" t="s">
        <v>354</v>
      </c>
      <c r="I597" s="238">
        <v>25</v>
      </c>
      <c r="K597" s="238">
        <v>17043017</v>
      </c>
      <c r="M597" s="238">
        <v>12</v>
      </c>
      <c r="N597" s="238">
        <v>4</v>
      </c>
      <c r="O597" s="238">
        <v>2017</v>
      </c>
      <c r="P597" s="238" t="s">
        <v>361</v>
      </c>
      <c r="Q597" s="238">
        <v>23</v>
      </c>
      <c r="R597" s="238">
        <v>98</v>
      </c>
      <c r="S597" s="238">
        <v>5</v>
      </c>
      <c r="T597" s="238">
        <v>0</v>
      </c>
      <c r="U597" s="238">
        <v>1</v>
      </c>
      <c r="W597" s="238">
        <v>61</v>
      </c>
      <c r="X597" s="238">
        <v>90</v>
      </c>
      <c r="Y597" s="238">
        <v>4</v>
      </c>
      <c r="Z597" s="238">
        <v>7</v>
      </c>
      <c r="AB597" s="238">
        <v>3</v>
      </c>
      <c r="AC597" s="238">
        <v>98</v>
      </c>
      <c r="AD597" s="238" t="s">
        <v>357</v>
      </c>
      <c r="AF597" s="238" t="s">
        <v>358</v>
      </c>
      <c r="AG597" s="238">
        <v>3</v>
      </c>
      <c r="AH597" s="238">
        <v>2</v>
      </c>
      <c r="AI597" s="238">
        <v>2</v>
      </c>
      <c r="AJ597" s="238">
        <v>3</v>
      </c>
      <c r="AK597" s="238">
        <v>21</v>
      </c>
      <c r="AL597" s="238">
        <v>22</v>
      </c>
      <c r="AM597" s="238" t="s">
        <v>354</v>
      </c>
      <c r="AN597" s="238">
        <v>5</v>
      </c>
      <c r="AO597" s="238">
        <v>99</v>
      </c>
      <c r="AS597" s="238">
        <v>15</v>
      </c>
      <c r="AT597" s="238">
        <v>9</v>
      </c>
      <c r="AU597" s="238">
        <v>65</v>
      </c>
      <c r="AV597" s="238">
        <v>13</v>
      </c>
      <c r="AW597" s="238">
        <v>21</v>
      </c>
      <c r="CT597" s="238">
        <v>462463.93357429502</v>
      </c>
      <c r="CU597" s="238">
        <v>4967583.60656852</v>
      </c>
      <c r="CV597" s="238">
        <v>44.860679320000003</v>
      </c>
      <c r="CW597" s="238">
        <v>-93.475103570000002</v>
      </c>
      <c r="CX597" s="238" t="s">
        <v>359</v>
      </c>
      <c r="CY597" s="238" t="s">
        <v>2706</v>
      </c>
    </row>
    <row r="598" spans="1:103" x14ac:dyDescent="0.25">
      <c r="A598" s="238">
        <v>402007</v>
      </c>
      <c r="B598" s="238">
        <v>2</v>
      </c>
      <c r="C598" s="238">
        <v>212</v>
      </c>
      <c r="D598" s="238">
        <v>156.416</v>
      </c>
      <c r="E598" s="238">
        <v>27</v>
      </c>
      <c r="F598" s="238" t="s">
        <v>2420</v>
      </c>
      <c r="H598" s="238" t="s">
        <v>354</v>
      </c>
      <c r="I598" s="238">
        <v>25</v>
      </c>
      <c r="K598" s="238">
        <v>1648208</v>
      </c>
      <c r="M598" s="238">
        <v>12</v>
      </c>
      <c r="N598" s="238">
        <v>10</v>
      </c>
      <c r="O598" s="238">
        <v>2016</v>
      </c>
      <c r="P598" s="238" t="s">
        <v>364</v>
      </c>
      <c r="Q598" s="238">
        <v>20</v>
      </c>
      <c r="R598" s="238" t="s">
        <v>369</v>
      </c>
      <c r="S598" s="238">
        <v>5</v>
      </c>
      <c r="T598" s="238">
        <v>0</v>
      </c>
      <c r="U598" s="238">
        <v>1</v>
      </c>
      <c r="W598" s="238">
        <v>55</v>
      </c>
      <c r="X598" s="238">
        <v>2</v>
      </c>
      <c r="Y598" s="238">
        <v>4</v>
      </c>
      <c r="Z598" s="238">
        <v>4</v>
      </c>
      <c r="AB598" s="238">
        <v>3</v>
      </c>
      <c r="AC598" s="238">
        <v>98</v>
      </c>
      <c r="AD598" s="238" t="s">
        <v>357</v>
      </c>
      <c r="AF598" s="238" t="s">
        <v>358</v>
      </c>
      <c r="AG598" s="238">
        <v>3</v>
      </c>
      <c r="AH598" s="238">
        <v>2</v>
      </c>
      <c r="AI598" s="238">
        <v>2</v>
      </c>
      <c r="AJ598" s="238">
        <v>3</v>
      </c>
      <c r="AK598" s="238">
        <v>32</v>
      </c>
      <c r="AL598" s="238">
        <v>46</v>
      </c>
      <c r="AM598" s="238" t="s">
        <v>354</v>
      </c>
      <c r="AN598" s="238">
        <v>5</v>
      </c>
      <c r="AO598" s="238">
        <v>1</v>
      </c>
      <c r="AS598" s="238">
        <v>14</v>
      </c>
      <c r="AT598" s="238">
        <v>98</v>
      </c>
      <c r="AU598" s="238">
        <v>65</v>
      </c>
      <c r="AV598" s="238">
        <v>13</v>
      </c>
      <c r="AW598" s="238">
        <v>21</v>
      </c>
      <c r="CT598" s="238">
        <v>462483.77736398298</v>
      </c>
      <c r="CU598" s="238">
        <v>4967594.9097771598</v>
      </c>
      <c r="CV598" s="238">
        <v>44.860782110000002</v>
      </c>
      <c r="CW598" s="238">
        <v>-93.474853240000002</v>
      </c>
      <c r="CX598" s="238" t="s">
        <v>359</v>
      </c>
      <c r="CY598" s="238" t="s">
        <v>2707</v>
      </c>
    </row>
    <row r="599" spans="1:103" x14ac:dyDescent="0.25">
      <c r="A599" s="238">
        <v>538695</v>
      </c>
      <c r="B599" s="238">
        <v>2</v>
      </c>
      <c r="C599" s="238">
        <v>212</v>
      </c>
      <c r="D599" s="238">
        <v>156.416</v>
      </c>
      <c r="E599" s="238">
        <v>27</v>
      </c>
      <c r="F599" s="238" t="s">
        <v>2420</v>
      </c>
      <c r="H599" s="238" t="s">
        <v>354</v>
      </c>
      <c r="I599" s="238">
        <v>25</v>
      </c>
      <c r="K599" s="238">
        <v>18501296</v>
      </c>
      <c r="M599" s="238">
        <v>1</v>
      </c>
      <c r="N599" s="238">
        <v>20</v>
      </c>
      <c r="O599" s="238">
        <v>2018</v>
      </c>
      <c r="P599" s="238" t="s">
        <v>364</v>
      </c>
      <c r="Q599" s="238">
        <v>13</v>
      </c>
      <c r="R599" s="238" t="s">
        <v>369</v>
      </c>
      <c r="S599" s="238">
        <v>5</v>
      </c>
      <c r="T599" s="238">
        <v>0</v>
      </c>
      <c r="U599" s="238">
        <v>1</v>
      </c>
      <c r="W599" s="238">
        <v>62</v>
      </c>
      <c r="X599" s="238">
        <v>2</v>
      </c>
      <c r="Y599" s="238">
        <v>1</v>
      </c>
      <c r="Z599" s="238">
        <v>2</v>
      </c>
      <c r="AB599" s="238">
        <v>1</v>
      </c>
      <c r="AC599" s="238">
        <v>98</v>
      </c>
      <c r="AD599" s="238" t="s">
        <v>357</v>
      </c>
      <c r="AF599" s="238" t="s">
        <v>358</v>
      </c>
      <c r="AG599" s="238">
        <v>3</v>
      </c>
      <c r="AH599" s="238">
        <v>2</v>
      </c>
      <c r="AI599" s="238">
        <v>2</v>
      </c>
      <c r="AJ599" s="238">
        <v>3</v>
      </c>
      <c r="AK599" s="238">
        <v>21</v>
      </c>
      <c r="AL599" s="238">
        <v>26</v>
      </c>
      <c r="AM599" s="238" t="s">
        <v>363</v>
      </c>
      <c r="AN599" s="238">
        <v>5</v>
      </c>
      <c r="AO599" s="238">
        <v>72</v>
      </c>
      <c r="AS599" s="238">
        <v>15</v>
      </c>
      <c r="AT599" s="238">
        <v>98</v>
      </c>
      <c r="AU599" s="238">
        <v>65</v>
      </c>
      <c r="AV599" s="238">
        <v>13</v>
      </c>
      <c r="AW599" s="238">
        <v>21</v>
      </c>
      <c r="CT599" s="238">
        <v>462479.90009313403</v>
      </c>
      <c r="CU599" s="238">
        <v>4967603.0056726802</v>
      </c>
      <c r="CV599" s="238">
        <v>44.860854789999998</v>
      </c>
      <c r="CW599" s="238">
        <v>-93.474902920000005</v>
      </c>
      <c r="CX599" s="238" t="s">
        <v>359</v>
      </c>
      <c r="CY599" s="238" t="s">
        <v>2708</v>
      </c>
    </row>
    <row r="600" spans="1:103" x14ac:dyDescent="0.25">
      <c r="A600" s="238">
        <v>509336</v>
      </c>
      <c r="B600" s="238">
        <v>2</v>
      </c>
      <c r="C600" s="238">
        <v>212</v>
      </c>
      <c r="D600" s="238">
        <v>156.41900000000001</v>
      </c>
      <c r="E600" s="238">
        <v>27</v>
      </c>
      <c r="F600" s="238" t="s">
        <v>2420</v>
      </c>
      <c r="H600" s="238" t="s">
        <v>354</v>
      </c>
      <c r="I600" s="238">
        <v>25</v>
      </c>
      <c r="K600" s="238">
        <v>17511583</v>
      </c>
      <c r="M600" s="238">
        <v>10</v>
      </c>
      <c r="N600" s="238">
        <v>17</v>
      </c>
      <c r="O600" s="238">
        <v>2017</v>
      </c>
      <c r="P600" s="238" t="s">
        <v>368</v>
      </c>
      <c r="Q600" s="238">
        <v>6</v>
      </c>
      <c r="R600" s="238" t="s">
        <v>369</v>
      </c>
      <c r="S600" s="238">
        <v>5</v>
      </c>
      <c r="T600" s="238">
        <v>0</v>
      </c>
      <c r="U600" s="238">
        <v>3</v>
      </c>
      <c r="V600" s="238">
        <v>12</v>
      </c>
      <c r="W600" s="238">
        <v>10</v>
      </c>
      <c r="X600" s="238">
        <v>2</v>
      </c>
      <c r="Y600" s="238">
        <v>4</v>
      </c>
      <c r="Z600" s="238">
        <v>1</v>
      </c>
      <c r="AB600" s="238">
        <v>1</v>
      </c>
      <c r="AC600" s="238">
        <v>98</v>
      </c>
      <c r="AD600" s="238" t="s">
        <v>357</v>
      </c>
      <c r="AF600" s="238" t="s">
        <v>358</v>
      </c>
      <c r="AG600" s="238">
        <v>7</v>
      </c>
      <c r="AH600" s="238">
        <v>2</v>
      </c>
      <c r="AI600" s="238">
        <v>3</v>
      </c>
      <c r="AJ600" s="238">
        <v>3</v>
      </c>
      <c r="AK600" s="238">
        <v>21</v>
      </c>
      <c r="AL600" s="238">
        <v>26</v>
      </c>
      <c r="AM600" s="238" t="s">
        <v>354</v>
      </c>
      <c r="AN600" s="238">
        <v>5</v>
      </c>
      <c r="AO600" s="238">
        <v>4</v>
      </c>
      <c r="AS600" s="238">
        <v>15</v>
      </c>
      <c r="AT600" s="238">
        <v>9</v>
      </c>
      <c r="AU600" s="238">
        <v>65</v>
      </c>
      <c r="AV600" s="238">
        <v>13</v>
      </c>
      <c r="AW600" s="238">
        <v>23</v>
      </c>
      <c r="AX600" s="238">
        <v>2</v>
      </c>
      <c r="AY600" s="238">
        <v>2</v>
      </c>
      <c r="AZ600" s="238">
        <v>3</v>
      </c>
      <c r="BA600" s="238">
        <v>26</v>
      </c>
      <c r="BB600" s="238">
        <v>51</v>
      </c>
      <c r="BC600" s="238" t="s">
        <v>363</v>
      </c>
      <c r="BD600" s="238">
        <v>5</v>
      </c>
      <c r="BE600" s="238">
        <v>1</v>
      </c>
      <c r="BI600" s="238">
        <v>15</v>
      </c>
      <c r="BJ600" s="238">
        <v>9</v>
      </c>
      <c r="BK600" s="238">
        <v>65</v>
      </c>
      <c r="BL600" s="238">
        <v>13</v>
      </c>
      <c r="BM600" s="238">
        <v>23</v>
      </c>
      <c r="BN600" s="238">
        <v>2</v>
      </c>
      <c r="BO600" s="238">
        <v>3</v>
      </c>
      <c r="BP600" s="238">
        <v>3</v>
      </c>
      <c r="BQ600" s="238">
        <v>26</v>
      </c>
      <c r="BR600" s="238">
        <v>49</v>
      </c>
      <c r="BS600" s="238" t="s">
        <v>354</v>
      </c>
      <c r="BT600" s="238">
        <v>5</v>
      </c>
      <c r="BU600" s="238">
        <v>1</v>
      </c>
      <c r="BY600" s="238">
        <v>15</v>
      </c>
      <c r="BZ600" s="238">
        <v>9</v>
      </c>
      <c r="CA600" s="238">
        <v>65</v>
      </c>
      <c r="CB600" s="238">
        <v>13</v>
      </c>
      <c r="CC600" s="238">
        <v>23</v>
      </c>
      <c r="CT600" s="238">
        <v>462484.13343493501</v>
      </c>
      <c r="CU600" s="238">
        <v>4967603.0056726802</v>
      </c>
      <c r="CV600" s="238">
        <v>44.860855010000002</v>
      </c>
      <c r="CW600" s="238">
        <v>-93.474849340000006</v>
      </c>
      <c r="CX600" s="238" t="s">
        <v>359</v>
      </c>
      <c r="CY600" s="238" t="s">
        <v>2709</v>
      </c>
    </row>
    <row r="601" spans="1:103" x14ac:dyDescent="0.25">
      <c r="A601" s="238">
        <v>412724</v>
      </c>
      <c r="B601" s="238">
        <v>2</v>
      </c>
      <c r="C601" s="238">
        <v>212</v>
      </c>
      <c r="D601" s="238">
        <v>156.422</v>
      </c>
      <c r="E601" s="238">
        <v>27</v>
      </c>
      <c r="F601" s="238" t="s">
        <v>2420</v>
      </c>
      <c r="H601" s="238" t="s">
        <v>354</v>
      </c>
      <c r="I601" s="238">
        <v>25</v>
      </c>
      <c r="K601" s="238">
        <v>17500393</v>
      </c>
      <c r="M601" s="238">
        <v>1</v>
      </c>
      <c r="N601" s="238">
        <v>9</v>
      </c>
      <c r="O601" s="238">
        <v>2017</v>
      </c>
      <c r="P601" s="238" t="s">
        <v>361</v>
      </c>
      <c r="Q601" s="238">
        <v>15</v>
      </c>
      <c r="R601" s="238" t="s">
        <v>369</v>
      </c>
      <c r="S601" s="238">
        <v>5</v>
      </c>
      <c r="T601" s="238">
        <v>0</v>
      </c>
      <c r="U601" s="238">
        <v>1</v>
      </c>
      <c r="W601" s="238">
        <v>30</v>
      </c>
      <c r="X601" s="238">
        <v>26</v>
      </c>
      <c r="Y601" s="238">
        <v>1</v>
      </c>
      <c r="Z601" s="238">
        <v>4</v>
      </c>
      <c r="AB601" s="238">
        <v>3</v>
      </c>
      <c r="AC601" s="238">
        <v>98</v>
      </c>
      <c r="AD601" s="238" t="s">
        <v>357</v>
      </c>
      <c r="AF601" s="238" t="s">
        <v>358</v>
      </c>
      <c r="AG601" s="238">
        <v>3</v>
      </c>
      <c r="AH601" s="238">
        <v>2</v>
      </c>
      <c r="AI601" s="238">
        <v>2</v>
      </c>
      <c r="AJ601" s="238">
        <v>3</v>
      </c>
      <c r="AK601" s="238">
        <v>21</v>
      </c>
      <c r="AL601" s="238">
        <v>23</v>
      </c>
      <c r="AM601" s="238" t="s">
        <v>354</v>
      </c>
      <c r="AN601" s="238">
        <v>5</v>
      </c>
      <c r="AO601" s="238">
        <v>70</v>
      </c>
      <c r="AS601" s="238">
        <v>11</v>
      </c>
      <c r="AT601" s="238">
        <v>9</v>
      </c>
      <c r="AU601" s="238">
        <v>60</v>
      </c>
      <c r="AV601" s="238">
        <v>13</v>
      </c>
      <c r="AW601" s="238">
        <v>23</v>
      </c>
      <c r="CT601" s="238">
        <v>462490.48344763502</v>
      </c>
      <c r="CU601" s="238">
        <v>4967600.8890017802</v>
      </c>
      <c r="CV601" s="238">
        <v>44.860836290000002</v>
      </c>
      <c r="CW601" s="238">
        <v>-93.47476881</v>
      </c>
      <c r="CX601" s="238" t="s">
        <v>359</v>
      </c>
      <c r="CY601" s="238" t="s">
        <v>2710</v>
      </c>
    </row>
    <row r="602" spans="1:103" x14ac:dyDescent="0.25">
      <c r="A602" s="238">
        <v>661831</v>
      </c>
      <c r="B602" s="238">
        <v>2</v>
      </c>
      <c r="C602" s="238">
        <v>212</v>
      </c>
      <c r="D602" s="238">
        <v>156.435</v>
      </c>
      <c r="E602" s="238">
        <v>27</v>
      </c>
      <c r="F602" s="238" t="s">
        <v>2420</v>
      </c>
      <c r="H602" s="238" t="s">
        <v>354</v>
      </c>
      <c r="I602" s="238">
        <v>25</v>
      </c>
      <c r="K602" s="238">
        <v>18513290</v>
      </c>
      <c r="M602" s="238">
        <v>11</v>
      </c>
      <c r="N602" s="238">
        <v>8</v>
      </c>
      <c r="O602" s="238">
        <v>2018</v>
      </c>
      <c r="P602" s="238" t="s">
        <v>384</v>
      </c>
      <c r="Q602" s="238">
        <v>22</v>
      </c>
      <c r="R602" s="238" t="s">
        <v>356</v>
      </c>
      <c r="S602" s="238">
        <v>5</v>
      </c>
      <c r="T602" s="238">
        <v>0</v>
      </c>
      <c r="U602" s="238">
        <v>1</v>
      </c>
      <c r="W602" s="238">
        <v>55</v>
      </c>
      <c r="X602" s="238">
        <v>2</v>
      </c>
      <c r="Y602" s="238">
        <v>4</v>
      </c>
      <c r="Z602" s="238">
        <v>4</v>
      </c>
      <c r="AB602" s="238">
        <v>3</v>
      </c>
      <c r="AC602" s="238">
        <v>98</v>
      </c>
      <c r="AD602" s="238" t="s">
        <v>357</v>
      </c>
      <c r="AF602" s="238" t="s">
        <v>358</v>
      </c>
      <c r="AG602" s="238">
        <v>3</v>
      </c>
      <c r="AH602" s="238">
        <v>1</v>
      </c>
      <c r="AI602" s="238">
        <v>2</v>
      </c>
      <c r="AJ602" s="238">
        <v>4</v>
      </c>
      <c r="AK602" s="238">
        <v>99</v>
      </c>
      <c r="AS602" s="238">
        <v>15</v>
      </c>
      <c r="AT602" s="238">
        <v>9</v>
      </c>
      <c r="AU602" s="238">
        <v>60</v>
      </c>
      <c r="AV602" s="238">
        <v>11</v>
      </c>
      <c r="AW602" s="238">
        <v>21</v>
      </c>
      <c r="CT602" s="238">
        <v>462513.76682753401</v>
      </c>
      <c r="CU602" s="238">
        <v>4967603.0056726802</v>
      </c>
      <c r="CV602" s="238">
        <v>44.860856570000003</v>
      </c>
      <c r="CW602" s="238">
        <v>-93.474474270000002</v>
      </c>
      <c r="CX602" s="238" t="s">
        <v>359</v>
      </c>
      <c r="CY602" s="238" t="s">
        <v>2711</v>
      </c>
    </row>
    <row r="603" spans="1:103" x14ac:dyDescent="0.25">
      <c r="A603" s="238">
        <v>626534</v>
      </c>
      <c r="B603" s="238">
        <v>2</v>
      </c>
      <c r="C603" s="238">
        <v>212</v>
      </c>
      <c r="D603" s="238">
        <v>156.44300000000001</v>
      </c>
      <c r="E603" s="238">
        <v>27</v>
      </c>
      <c r="F603" s="238" t="s">
        <v>2420</v>
      </c>
      <c r="H603" s="238" t="s">
        <v>354</v>
      </c>
      <c r="I603" s="238">
        <v>25</v>
      </c>
      <c r="K603" s="238">
        <v>18509524</v>
      </c>
      <c r="M603" s="238">
        <v>8</v>
      </c>
      <c r="N603" s="238">
        <v>9</v>
      </c>
      <c r="O603" s="238">
        <v>2018</v>
      </c>
      <c r="P603" s="238" t="s">
        <v>384</v>
      </c>
      <c r="Q603" s="238">
        <v>7</v>
      </c>
      <c r="S603" s="238">
        <v>5</v>
      </c>
      <c r="T603" s="238">
        <v>0</v>
      </c>
      <c r="U603" s="238">
        <v>2</v>
      </c>
      <c r="V603" s="238">
        <v>12</v>
      </c>
      <c r="W603" s="238">
        <v>10</v>
      </c>
      <c r="X603" s="238">
        <v>2</v>
      </c>
      <c r="Y603" s="238">
        <v>1</v>
      </c>
      <c r="Z603" s="238">
        <v>1</v>
      </c>
      <c r="AB603" s="238">
        <v>1</v>
      </c>
      <c r="AC603" s="238">
        <v>98</v>
      </c>
      <c r="AD603" s="238" t="s">
        <v>2712</v>
      </c>
      <c r="AF603" s="238" t="s">
        <v>405</v>
      </c>
      <c r="AG603" s="238">
        <v>7</v>
      </c>
      <c r="AH603" s="238">
        <v>2</v>
      </c>
      <c r="AI603" s="238">
        <v>4</v>
      </c>
      <c r="AJ603" s="238">
        <v>3</v>
      </c>
      <c r="AK603" s="238">
        <v>21</v>
      </c>
      <c r="AL603" s="238">
        <v>34</v>
      </c>
      <c r="AM603" s="238" t="s">
        <v>363</v>
      </c>
      <c r="AN603" s="238">
        <v>5</v>
      </c>
      <c r="AO603" s="238">
        <v>70</v>
      </c>
      <c r="AS603" s="238">
        <v>15</v>
      </c>
      <c r="AT603" s="238">
        <v>9</v>
      </c>
      <c r="AU603" s="238">
        <v>55</v>
      </c>
      <c r="AV603" s="238">
        <v>11</v>
      </c>
      <c r="AW603" s="238">
        <v>21</v>
      </c>
      <c r="AX603" s="238">
        <v>2</v>
      </c>
      <c r="AY603" s="238">
        <v>2</v>
      </c>
      <c r="AZ603" s="238">
        <v>3</v>
      </c>
      <c r="BA603" s="238">
        <v>21</v>
      </c>
      <c r="BB603" s="238">
        <v>35</v>
      </c>
      <c r="BC603" s="238" t="s">
        <v>363</v>
      </c>
      <c r="BD603" s="238">
        <v>5</v>
      </c>
      <c r="BE603" s="238">
        <v>4</v>
      </c>
      <c r="BI603" s="238">
        <v>15</v>
      </c>
      <c r="BJ603" s="238">
        <v>9</v>
      </c>
      <c r="BK603" s="238">
        <v>55</v>
      </c>
      <c r="BL603" s="238">
        <v>11</v>
      </c>
      <c r="BM603" s="238">
        <v>21</v>
      </c>
      <c r="CT603" s="238">
        <v>462522.23351113399</v>
      </c>
      <c r="CU603" s="238">
        <v>4967628.4057234796</v>
      </c>
      <c r="CV603" s="238">
        <v>44.861085660000001</v>
      </c>
      <c r="CW603" s="238">
        <v>-93.474368990000002</v>
      </c>
      <c r="CX603" s="238" t="s">
        <v>359</v>
      </c>
      <c r="CY603" s="238" t="s">
        <v>2713</v>
      </c>
    </row>
    <row r="604" spans="1:103" x14ac:dyDescent="0.25">
      <c r="A604" s="238">
        <v>10784057</v>
      </c>
      <c r="B604" s="238">
        <v>2</v>
      </c>
      <c r="C604" s="238">
        <v>212</v>
      </c>
      <c r="D604" s="238">
        <v>156.477</v>
      </c>
      <c r="E604" s="238">
        <v>27</v>
      </c>
      <c r="F604" s="238" t="s">
        <v>2420</v>
      </c>
      <c r="H604" s="238" t="s">
        <v>354</v>
      </c>
      <c r="I604" s="238">
        <v>25</v>
      </c>
      <c r="K604" s="238">
        <v>12003387</v>
      </c>
      <c r="L604" s="238">
        <v>120220049</v>
      </c>
      <c r="M604" s="238">
        <v>1</v>
      </c>
      <c r="N604" s="238">
        <v>20</v>
      </c>
      <c r="O604" s="238">
        <v>2012</v>
      </c>
      <c r="P604" s="238" t="s">
        <v>362</v>
      </c>
      <c r="Q604" s="238">
        <v>10</v>
      </c>
      <c r="R604" s="238" t="s">
        <v>369</v>
      </c>
      <c r="S604" s="238">
        <v>5</v>
      </c>
      <c r="T604" s="238">
        <v>0</v>
      </c>
      <c r="U604" s="238">
        <v>1</v>
      </c>
      <c r="V604" s="238">
        <v>90</v>
      </c>
      <c r="W604" s="238">
        <v>32</v>
      </c>
      <c r="X604" s="238">
        <v>26</v>
      </c>
      <c r="Y604" s="238">
        <v>1</v>
      </c>
      <c r="Z604" s="238">
        <v>4</v>
      </c>
      <c r="AA604" s="238">
        <v>4</v>
      </c>
      <c r="AB604" s="238">
        <v>3</v>
      </c>
      <c r="AC604" s="238">
        <v>98</v>
      </c>
      <c r="AD604" s="238">
        <v>212</v>
      </c>
      <c r="AE604" s="238" t="s">
        <v>2714</v>
      </c>
      <c r="AF604" s="238" t="s">
        <v>358</v>
      </c>
      <c r="AG604" s="238">
        <v>3</v>
      </c>
      <c r="AH604" s="238">
        <v>2</v>
      </c>
      <c r="AI604" s="238">
        <v>2</v>
      </c>
      <c r="AJ604" s="238">
        <v>3</v>
      </c>
      <c r="AK604" s="238">
        <v>21</v>
      </c>
      <c r="AL604" s="238">
        <v>41</v>
      </c>
      <c r="AM604" s="238" t="s">
        <v>363</v>
      </c>
      <c r="AN604" s="238">
        <v>5</v>
      </c>
      <c r="AO604" s="238">
        <v>3</v>
      </c>
      <c r="AP604" s="238">
        <v>1</v>
      </c>
      <c r="AS604" s="238">
        <v>1</v>
      </c>
      <c r="AT604" s="238">
        <v>98</v>
      </c>
      <c r="AU604" s="238">
        <v>55</v>
      </c>
      <c r="AV604" s="238">
        <v>10</v>
      </c>
      <c r="AW604" s="238">
        <v>21</v>
      </c>
      <c r="CT604" s="238">
        <v>462576</v>
      </c>
      <c r="CU604" s="238">
        <v>4967630</v>
      </c>
      <c r="CV604" s="238">
        <v>44.861101499999997</v>
      </c>
      <c r="CW604" s="238">
        <v>-93.473683600000001</v>
      </c>
      <c r="CX604" s="238" t="s">
        <v>359</v>
      </c>
      <c r="CY604" s="238" t="s">
        <v>2715</v>
      </c>
    </row>
    <row r="605" spans="1:103" x14ac:dyDescent="0.25">
      <c r="A605" s="238">
        <v>10841521</v>
      </c>
      <c r="B605" s="238">
        <v>2</v>
      </c>
      <c r="C605" s="238">
        <v>212</v>
      </c>
      <c r="D605" s="238">
        <v>156.477</v>
      </c>
      <c r="E605" s="238">
        <v>27</v>
      </c>
      <c r="F605" s="238" t="s">
        <v>2420</v>
      </c>
      <c r="H605" s="238" t="s">
        <v>354</v>
      </c>
      <c r="I605" s="238">
        <v>25</v>
      </c>
      <c r="K605" s="238">
        <v>12512468</v>
      </c>
      <c r="L605" s="238">
        <v>123520278</v>
      </c>
      <c r="M605" s="238">
        <v>12</v>
      </c>
      <c r="N605" s="238">
        <v>14</v>
      </c>
      <c r="O605" s="238">
        <v>2012</v>
      </c>
      <c r="P605" s="238" t="s">
        <v>362</v>
      </c>
      <c r="Q605" s="238">
        <v>18</v>
      </c>
      <c r="R605" s="238" t="s">
        <v>356</v>
      </c>
      <c r="S605" s="238">
        <v>3</v>
      </c>
      <c r="T605" s="238">
        <v>0</v>
      </c>
      <c r="U605" s="238">
        <v>4</v>
      </c>
      <c r="V605" s="238">
        <v>8</v>
      </c>
      <c r="W605" s="238">
        <v>10</v>
      </c>
      <c r="X605" s="238">
        <v>2</v>
      </c>
      <c r="Y605" s="238">
        <v>4</v>
      </c>
      <c r="Z605" s="238">
        <v>1</v>
      </c>
      <c r="AB605" s="238">
        <v>2</v>
      </c>
      <c r="AC605" s="238">
        <v>98</v>
      </c>
      <c r="AD605" s="238" t="s">
        <v>376</v>
      </c>
      <c r="AE605" s="238">
        <v>5</v>
      </c>
      <c r="AF605" s="238" t="s">
        <v>358</v>
      </c>
      <c r="AG605" s="238">
        <v>8</v>
      </c>
      <c r="AH605" s="238">
        <v>2</v>
      </c>
      <c r="AI605" s="238">
        <v>2</v>
      </c>
      <c r="AJ605" s="238">
        <v>4</v>
      </c>
      <c r="AK605" s="238">
        <v>21</v>
      </c>
      <c r="AL605" s="238">
        <v>49</v>
      </c>
      <c r="AM605" s="238" t="s">
        <v>363</v>
      </c>
      <c r="AN605" s="238">
        <v>5</v>
      </c>
      <c r="AO605" s="238">
        <v>1</v>
      </c>
      <c r="AS605" s="238">
        <v>1</v>
      </c>
      <c r="AT605" s="238">
        <v>98</v>
      </c>
      <c r="AU605" s="238">
        <v>60</v>
      </c>
      <c r="AV605" s="238">
        <v>10</v>
      </c>
      <c r="AW605" s="238">
        <v>20</v>
      </c>
      <c r="AX605" s="238">
        <v>2</v>
      </c>
      <c r="AY605" s="238">
        <v>2</v>
      </c>
      <c r="AZ605" s="238">
        <v>3</v>
      </c>
      <c r="BA605" s="238">
        <v>21</v>
      </c>
      <c r="BB605" s="238">
        <v>24</v>
      </c>
      <c r="BC605" s="238" t="s">
        <v>363</v>
      </c>
      <c r="BD605" s="238">
        <v>5</v>
      </c>
      <c r="BE605" s="238">
        <v>15</v>
      </c>
      <c r="BF605" s="238">
        <v>72</v>
      </c>
      <c r="BI605" s="238">
        <v>1</v>
      </c>
      <c r="BJ605" s="238">
        <v>98</v>
      </c>
      <c r="BK605" s="238">
        <v>60</v>
      </c>
      <c r="BL605" s="238">
        <v>10</v>
      </c>
      <c r="BM605" s="238">
        <v>20</v>
      </c>
      <c r="BN605" s="238">
        <v>2</v>
      </c>
      <c r="BO605" s="238">
        <v>4</v>
      </c>
      <c r="BP605" s="238">
        <v>4</v>
      </c>
      <c r="BQ605" s="238">
        <v>21</v>
      </c>
      <c r="BR605" s="238">
        <v>55</v>
      </c>
      <c r="BS605" s="238" t="s">
        <v>363</v>
      </c>
      <c r="BT605" s="238">
        <v>5</v>
      </c>
      <c r="BU605" s="238">
        <v>1</v>
      </c>
      <c r="BY605" s="238">
        <v>1</v>
      </c>
      <c r="BZ605" s="238">
        <v>98</v>
      </c>
      <c r="CA605" s="238">
        <v>60</v>
      </c>
      <c r="CB605" s="238">
        <v>10</v>
      </c>
      <c r="CC605" s="238">
        <v>20</v>
      </c>
      <c r="CD605" s="238">
        <v>2</v>
      </c>
      <c r="CE605" s="238">
        <v>2</v>
      </c>
      <c r="CF605" s="238">
        <v>4</v>
      </c>
      <c r="CG605" s="238">
        <v>21</v>
      </c>
      <c r="CH605" s="238">
        <v>19</v>
      </c>
      <c r="CI605" s="238" t="s">
        <v>363</v>
      </c>
      <c r="CJ605" s="238">
        <v>5</v>
      </c>
      <c r="CK605" s="238">
        <v>1</v>
      </c>
      <c r="CO605" s="238">
        <v>1</v>
      </c>
      <c r="CP605" s="238">
        <v>98</v>
      </c>
      <c r="CQ605" s="238">
        <v>60</v>
      </c>
      <c r="CR605" s="238">
        <v>10</v>
      </c>
      <c r="CS605" s="238">
        <v>20</v>
      </c>
      <c r="CT605" s="238">
        <v>462576</v>
      </c>
      <c r="CU605" s="238">
        <v>4967630</v>
      </c>
      <c r="CV605" s="238">
        <v>44.861101499999997</v>
      </c>
      <c r="CW605" s="238">
        <v>-93.473683600000001</v>
      </c>
      <c r="CX605" s="238" t="s">
        <v>359</v>
      </c>
      <c r="CY605" s="238" t="s">
        <v>2716</v>
      </c>
    </row>
    <row r="606" spans="1:103" x14ac:dyDescent="0.25">
      <c r="A606" s="238">
        <v>10857955</v>
      </c>
      <c r="B606" s="238">
        <v>2</v>
      </c>
      <c r="C606" s="238">
        <v>212</v>
      </c>
      <c r="D606" s="238">
        <v>156.477</v>
      </c>
      <c r="E606" s="238">
        <v>27</v>
      </c>
      <c r="F606" s="238" t="s">
        <v>2420</v>
      </c>
      <c r="H606" s="238" t="s">
        <v>354</v>
      </c>
      <c r="I606" s="238">
        <v>25</v>
      </c>
      <c r="K606" s="238">
        <v>13500642</v>
      </c>
      <c r="L606" s="238">
        <v>130170235</v>
      </c>
      <c r="M606" s="238">
        <v>1</v>
      </c>
      <c r="N606" s="238">
        <v>17</v>
      </c>
      <c r="O606" s="238">
        <v>2013</v>
      </c>
      <c r="P606" s="238" t="s">
        <v>384</v>
      </c>
      <c r="Q606" s="238">
        <v>7</v>
      </c>
      <c r="R606" s="238" t="s">
        <v>369</v>
      </c>
      <c r="S606" s="238">
        <v>5</v>
      </c>
      <c r="T606" s="238">
        <v>0</v>
      </c>
      <c r="U606" s="238">
        <v>2</v>
      </c>
      <c r="V606" s="238">
        <v>1</v>
      </c>
      <c r="W606" s="238">
        <v>10</v>
      </c>
      <c r="X606" s="238">
        <v>2</v>
      </c>
      <c r="Y606" s="238">
        <v>1</v>
      </c>
      <c r="Z606" s="238">
        <v>1</v>
      </c>
      <c r="AB606" s="238">
        <v>1</v>
      </c>
      <c r="AC606" s="238">
        <v>98</v>
      </c>
      <c r="AD606" s="238" t="s">
        <v>376</v>
      </c>
      <c r="AE606" s="238" t="s">
        <v>2714</v>
      </c>
      <c r="AF606" s="238" t="s">
        <v>358</v>
      </c>
      <c r="AG606" s="238">
        <v>7</v>
      </c>
      <c r="AH606" s="238">
        <v>2</v>
      </c>
      <c r="AI606" s="238">
        <v>4</v>
      </c>
      <c r="AJ606" s="238">
        <v>3</v>
      </c>
      <c r="AK606" s="238">
        <v>21</v>
      </c>
      <c r="AL606" s="238">
        <v>51</v>
      </c>
      <c r="AM606" s="238" t="s">
        <v>363</v>
      </c>
      <c r="AN606" s="238">
        <v>5</v>
      </c>
      <c r="AO606" s="238">
        <v>1</v>
      </c>
      <c r="AS606" s="238">
        <v>1</v>
      </c>
      <c r="AT606" s="238">
        <v>98</v>
      </c>
      <c r="AU606" s="238">
        <v>55</v>
      </c>
      <c r="AV606" s="238">
        <v>11</v>
      </c>
      <c r="AW606" s="238">
        <v>21</v>
      </c>
      <c r="AX606" s="238">
        <v>2</v>
      </c>
      <c r="AY606" s="238">
        <v>2</v>
      </c>
      <c r="AZ606" s="238">
        <v>3</v>
      </c>
      <c r="BA606" s="238">
        <v>21</v>
      </c>
      <c r="BB606" s="238">
        <v>38</v>
      </c>
      <c r="BC606" s="238" t="s">
        <v>354</v>
      </c>
      <c r="BD606" s="238">
        <v>5</v>
      </c>
      <c r="BE606" s="238">
        <v>5</v>
      </c>
      <c r="BI606" s="238">
        <v>1</v>
      </c>
      <c r="BJ606" s="238">
        <v>98</v>
      </c>
      <c r="BK606" s="238">
        <v>55</v>
      </c>
      <c r="BL606" s="238">
        <v>11</v>
      </c>
      <c r="BM606" s="238">
        <v>21</v>
      </c>
      <c r="CT606" s="238">
        <v>462576</v>
      </c>
      <c r="CU606" s="238">
        <v>4967630</v>
      </c>
      <c r="CV606" s="238">
        <v>44.861101499999997</v>
      </c>
      <c r="CW606" s="238">
        <v>-93.473683600000001</v>
      </c>
      <c r="CX606" s="238" t="s">
        <v>359</v>
      </c>
      <c r="CY606" s="238" t="s">
        <v>2717</v>
      </c>
    </row>
    <row r="607" spans="1:103" x14ac:dyDescent="0.25">
      <c r="A607" s="238">
        <v>10859495</v>
      </c>
      <c r="B607" s="238">
        <v>2</v>
      </c>
      <c r="C607" s="238">
        <v>212</v>
      </c>
      <c r="D607" s="238">
        <v>156.477</v>
      </c>
      <c r="E607" s="238">
        <v>27</v>
      </c>
      <c r="F607" s="238" t="s">
        <v>2420</v>
      </c>
      <c r="H607" s="238" t="s">
        <v>354</v>
      </c>
      <c r="I607" s="238">
        <v>25</v>
      </c>
      <c r="K607" s="238">
        <v>13005401</v>
      </c>
      <c r="L607" s="238">
        <v>130380001</v>
      </c>
      <c r="M607" s="238">
        <v>2</v>
      </c>
      <c r="N607" s="238">
        <v>3</v>
      </c>
      <c r="O607" s="238">
        <v>2013</v>
      </c>
      <c r="P607" s="238" t="s">
        <v>366</v>
      </c>
      <c r="Q607" s="238">
        <v>22</v>
      </c>
      <c r="R607" s="238" t="s">
        <v>369</v>
      </c>
      <c r="S607" s="238">
        <v>4</v>
      </c>
      <c r="T607" s="238">
        <v>0</v>
      </c>
      <c r="U607" s="238">
        <v>1</v>
      </c>
      <c r="V607" s="238">
        <v>7</v>
      </c>
      <c r="W607" s="238">
        <v>53</v>
      </c>
      <c r="X607" s="238">
        <v>2</v>
      </c>
      <c r="Y607" s="238">
        <v>4</v>
      </c>
      <c r="Z607" s="238">
        <v>7</v>
      </c>
      <c r="AA607" s="238">
        <v>4</v>
      </c>
      <c r="AB607" s="238">
        <v>5</v>
      </c>
      <c r="AC607" s="238">
        <v>98</v>
      </c>
      <c r="AD607" s="238" t="s">
        <v>2223</v>
      </c>
      <c r="AE607" s="238" t="s">
        <v>2634</v>
      </c>
      <c r="AF607" s="238" t="s">
        <v>358</v>
      </c>
      <c r="AG607" s="238">
        <v>3</v>
      </c>
      <c r="AH607" s="238">
        <v>2</v>
      </c>
      <c r="AI607" s="238">
        <v>2</v>
      </c>
      <c r="AJ607" s="238">
        <v>3</v>
      </c>
      <c r="AK607" s="238">
        <v>21</v>
      </c>
      <c r="AL607" s="238">
        <v>31</v>
      </c>
      <c r="AM607" s="238" t="s">
        <v>354</v>
      </c>
      <c r="AN607" s="238">
        <v>5</v>
      </c>
      <c r="AO607" s="238">
        <v>3</v>
      </c>
      <c r="AS607" s="238">
        <v>1</v>
      </c>
      <c r="AT607" s="238">
        <v>98</v>
      </c>
      <c r="AU607" s="238">
        <v>65</v>
      </c>
      <c r="AV607" s="238">
        <v>10</v>
      </c>
      <c r="AW607" s="238">
        <v>21</v>
      </c>
      <c r="CT607" s="238">
        <v>462576</v>
      </c>
      <c r="CU607" s="238">
        <v>4967630</v>
      </c>
      <c r="CV607" s="238">
        <v>44.861101499999997</v>
      </c>
      <c r="CW607" s="238">
        <v>-93.473683600000001</v>
      </c>
      <c r="CX607" s="238" t="s">
        <v>359</v>
      </c>
      <c r="CY607" s="238" t="s">
        <v>2718</v>
      </c>
    </row>
    <row r="608" spans="1:103" x14ac:dyDescent="0.25">
      <c r="A608" s="238">
        <v>10925290</v>
      </c>
      <c r="B608" s="238">
        <v>2</v>
      </c>
      <c r="C608" s="238">
        <v>212</v>
      </c>
      <c r="D608" s="238">
        <v>156.477</v>
      </c>
      <c r="E608" s="238">
        <v>27</v>
      </c>
      <c r="F608" s="238" t="s">
        <v>2420</v>
      </c>
      <c r="H608" s="238" t="s">
        <v>354</v>
      </c>
      <c r="I608" s="238">
        <v>25</v>
      </c>
      <c r="K608" s="238">
        <v>13053292</v>
      </c>
      <c r="L608" s="238">
        <v>133640092</v>
      </c>
      <c r="M608" s="238">
        <v>12</v>
      </c>
      <c r="N608" s="238">
        <v>30</v>
      </c>
      <c r="O608" s="238">
        <v>2013</v>
      </c>
      <c r="P608" s="238" t="s">
        <v>361</v>
      </c>
      <c r="Q608" s="238">
        <v>11</v>
      </c>
      <c r="R608" s="238" t="s">
        <v>369</v>
      </c>
      <c r="S608" s="238">
        <v>5</v>
      </c>
      <c r="T608" s="238">
        <v>0</v>
      </c>
      <c r="U608" s="238">
        <v>1</v>
      </c>
      <c r="V608" s="238">
        <v>7</v>
      </c>
      <c r="W608" s="238">
        <v>54</v>
      </c>
      <c r="X608" s="238">
        <v>2</v>
      </c>
      <c r="Y608" s="238">
        <v>1</v>
      </c>
      <c r="Z608" s="238">
        <v>2</v>
      </c>
      <c r="AA608" s="238">
        <v>4</v>
      </c>
      <c r="AB608" s="238">
        <v>3</v>
      </c>
      <c r="AC608" s="238">
        <v>98</v>
      </c>
      <c r="AD608" s="238" t="s">
        <v>374</v>
      </c>
      <c r="AE608" s="238" t="s">
        <v>2719</v>
      </c>
      <c r="AF608" s="238" t="s">
        <v>358</v>
      </c>
      <c r="AG608" s="238">
        <v>3</v>
      </c>
      <c r="AH608" s="238">
        <v>2</v>
      </c>
      <c r="AI608" s="238">
        <v>2</v>
      </c>
      <c r="AJ608" s="238">
        <v>3</v>
      </c>
      <c r="AK608" s="238">
        <v>21</v>
      </c>
      <c r="AL608" s="238">
        <v>54</v>
      </c>
      <c r="AM608" s="238" t="s">
        <v>363</v>
      </c>
      <c r="AN608" s="238">
        <v>5</v>
      </c>
      <c r="AO608" s="238">
        <v>3</v>
      </c>
      <c r="AS608" s="238">
        <v>4</v>
      </c>
      <c r="AT608" s="238">
        <v>98</v>
      </c>
      <c r="AU608" s="238">
        <v>65</v>
      </c>
      <c r="AV608" s="238">
        <v>10</v>
      </c>
      <c r="AW608" s="238">
        <v>20</v>
      </c>
      <c r="CT608" s="238">
        <v>462576</v>
      </c>
      <c r="CU608" s="238">
        <v>4967630</v>
      </c>
      <c r="CV608" s="238">
        <v>44.861101499999997</v>
      </c>
      <c r="CW608" s="238">
        <v>-93.473683600000001</v>
      </c>
      <c r="CX608" s="238" t="s">
        <v>359</v>
      </c>
      <c r="CY608" s="238" t="s">
        <v>2720</v>
      </c>
    </row>
    <row r="609" spans="1:103" x14ac:dyDescent="0.25">
      <c r="A609" s="238">
        <v>10925822</v>
      </c>
      <c r="B609" s="238">
        <v>2</v>
      </c>
      <c r="C609" s="238">
        <v>212</v>
      </c>
      <c r="D609" s="238">
        <v>156.477</v>
      </c>
      <c r="E609" s="238">
        <v>27</v>
      </c>
      <c r="F609" s="238" t="s">
        <v>2420</v>
      </c>
      <c r="H609" s="238" t="s">
        <v>354</v>
      </c>
      <c r="I609" s="238">
        <v>25</v>
      </c>
      <c r="K609" s="238">
        <v>13514048</v>
      </c>
      <c r="L609" s="238">
        <v>140010285</v>
      </c>
      <c r="M609" s="238">
        <v>12</v>
      </c>
      <c r="N609" s="238">
        <v>31</v>
      </c>
      <c r="O609" s="238">
        <v>2013</v>
      </c>
      <c r="P609" s="238" t="s">
        <v>368</v>
      </c>
      <c r="Q609" s="238">
        <v>10</v>
      </c>
      <c r="R609" s="238" t="s">
        <v>356</v>
      </c>
      <c r="S609" s="238">
        <v>5</v>
      </c>
      <c r="T609" s="238">
        <v>0</v>
      </c>
      <c r="U609" s="238">
        <v>1</v>
      </c>
      <c r="V609" s="238">
        <v>7</v>
      </c>
      <c r="W609" s="238">
        <v>70</v>
      </c>
      <c r="X609" s="238">
        <v>25</v>
      </c>
      <c r="Y609" s="238">
        <v>1</v>
      </c>
      <c r="Z609" s="238">
        <v>2</v>
      </c>
      <c r="AB609" s="238">
        <v>5</v>
      </c>
      <c r="AC609" s="238">
        <v>98</v>
      </c>
      <c r="AD609" s="238" t="s">
        <v>2721</v>
      </c>
      <c r="AE609" s="238">
        <v>5</v>
      </c>
      <c r="AF609" s="238" t="s">
        <v>358</v>
      </c>
      <c r="AG609" s="238">
        <v>3</v>
      </c>
      <c r="AH609" s="238">
        <v>2</v>
      </c>
      <c r="AI609" s="238">
        <v>2</v>
      </c>
      <c r="AJ609" s="238">
        <v>4</v>
      </c>
      <c r="AK609" s="238">
        <v>21</v>
      </c>
      <c r="AL609" s="238">
        <v>32</v>
      </c>
      <c r="AM609" s="238" t="s">
        <v>363</v>
      </c>
      <c r="AN609" s="238">
        <v>5</v>
      </c>
      <c r="AO609" s="238">
        <v>3</v>
      </c>
      <c r="AP609" s="238">
        <v>15</v>
      </c>
      <c r="AS609" s="238">
        <v>1</v>
      </c>
      <c r="AT609" s="238">
        <v>98</v>
      </c>
      <c r="AU609" s="238">
        <v>60</v>
      </c>
      <c r="AV609" s="238">
        <v>10</v>
      </c>
      <c r="AW609" s="238">
        <v>21</v>
      </c>
      <c r="CT609" s="238">
        <v>462576</v>
      </c>
      <c r="CU609" s="238">
        <v>4967630</v>
      </c>
      <c r="CV609" s="238">
        <v>44.861101499999997</v>
      </c>
      <c r="CW609" s="238">
        <v>-93.473683600000001</v>
      </c>
      <c r="CX609" s="238" t="s">
        <v>359</v>
      </c>
      <c r="CY609" s="238" t="s">
        <v>2722</v>
      </c>
    </row>
    <row r="610" spans="1:103" x14ac:dyDescent="0.25">
      <c r="A610" s="238">
        <v>10925857</v>
      </c>
      <c r="B610" s="238">
        <v>2</v>
      </c>
      <c r="C610" s="238">
        <v>212</v>
      </c>
      <c r="D610" s="238">
        <v>156.477</v>
      </c>
      <c r="E610" s="238">
        <v>27</v>
      </c>
      <c r="F610" s="238" t="s">
        <v>2420</v>
      </c>
      <c r="H610" s="238" t="s">
        <v>354</v>
      </c>
      <c r="I610" s="238">
        <v>25</v>
      </c>
      <c r="K610" s="238">
        <v>13514046</v>
      </c>
      <c r="L610" s="238">
        <v>140010338</v>
      </c>
      <c r="M610" s="238">
        <v>12</v>
      </c>
      <c r="N610" s="238">
        <v>31</v>
      </c>
      <c r="O610" s="238">
        <v>2013</v>
      </c>
      <c r="P610" s="238" t="s">
        <v>368</v>
      </c>
      <c r="Q610" s="238">
        <v>10</v>
      </c>
      <c r="R610" s="238" t="s">
        <v>196</v>
      </c>
      <c r="S610" s="238">
        <v>4</v>
      </c>
      <c r="T610" s="238">
        <v>0</v>
      </c>
      <c r="U610" s="238">
        <v>1</v>
      </c>
      <c r="V610" s="238">
        <v>4</v>
      </c>
      <c r="W610" s="238">
        <v>83</v>
      </c>
      <c r="X610" s="238">
        <v>2</v>
      </c>
      <c r="Y610" s="238">
        <v>1</v>
      </c>
      <c r="Z610" s="238">
        <v>2</v>
      </c>
      <c r="AB610" s="238">
        <v>5</v>
      </c>
      <c r="AC610" s="238">
        <v>98</v>
      </c>
      <c r="AD610" s="238" t="s">
        <v>376</v>
      </c>
      <c r="AE610" s="238" t="s">
        <v>2723</v>
      </c>
      <c r="AF610" s="238" t="s">
        <v>358</v>
      </c>
      <c r="AG610" s="238">
        <v>3</v>
      </c>
      <c r="AH610" s="238">
        <v>2</v>
      </c>
      <c r="AI610" s="238">
        <v>4</v>
      </c>
      <c r="AJ610" s="238">
        <v>4</v>
      </c>
      <c r="AK610" s="238">
        <v>21</v>
      </c>
      <c r="AL610" s="238">
        <v>25</v>
      </c>
      <c r="AM610" s="238" t="s">
        <v>363</v>
      </c>
      <c r="AN610" s="238">
        <v>5</v>
      </c>
      <c r="AO610" s="238">
        <v>16</v>
      </c>
      <c r="AS610" s="238">
        <v>3</v>
      </c>
      <c r="AT610" s="238">
        <v>98</v>
      </c>
      <c r="AU610" s="238">
        <v>65</v>
      </c>
      <c r="AV610" s="238">
        <v>10</v>
      </c>
      <c r="AW610" s="238">
        <v>20</v>
      </c>
      <c r="CT610" s="238">
        <v>462576</v>
      </c>
      <c r="CU610" s="238">
        <v>4967630</v>
      </c>
      <c r="CV610" s="238">
        <v>44.861101499999997</v>
      </c>
      <c r="CW610" s="238">
        <v>-93.473683600000001</v>
      </c>
      <c r="CX610" s="238" t="s">
        <v>359</v>
      </c>
      <c r="CY610" s="238" t="s">
        <v>2724</v>
      </c>
    </row>
    <row r="611" spans="1:103" x14ac:dyDescent="0.25">
      <c r="A611" s="238">
        <v>10952458</v>
      </c>
      <c r="B611" s="238">
        <v>2</v>
      </c>
      <c r="C611" s="238">
        <v>212</v>
      </c>
      <c r="D611" s="238">
        <v>156.477</v>
      </c>
      <c r="E611" s="238">
        <v>27</v>
      </c>
      <c r="H611" s="238" t="s">
        <v>354</v>
      </c>
      <c r="I611" s="238">
        <v>25</v>
      </c>
      <c r="K611" s="238">
        <v>14502713</v>
      </c>
      <c r="L611" s="238">
        <v>140560716</v>
      </c>
      <c r="M611" s="238">
        <v>2</v>
      </c>
      <c r="N611" s="238">
        <v>23</v>
      </c>
      <c r="O611" s="238">
        <v>2014</v>
      </c>
      <c r="P611" s="238" t="s">
        <v>366</v>
      </c>
      <c r="Q611" s="238">
        <v>16</v>
      </c>
      <c r="R611" s="238" t="s">
        <v>356</v>
      </c>
      <c r="S611" s="238">
        <v>5</v>
      </c>
      <c r="T611" s="238">
        <v>0</v>
      </c>
      <c r="U611" s="238">
        <v>1</v>
      </c>
      <c r="V611" s="238">
        <v>7</v>
      </c>
      <c r="W611" s="238">
        <v>70</v>
      </c>
      <c r="X611" s="238">
        <v>2</v>
      </c>
      <c r="Y611" s="238">
        <v>1</v>
      </c>
      <c r="Z611" s="238">
        <v>1</v>
      </c>
      <c r="AB611" s="238">
        <v>2</v>
      </c>
      <c r="AC611" s="238">
        <v>98</v>
      </c>
      <c r="AD611" s="238" t="s">
        <v>376</v>
      </c>
      <c r="AE611" s="238" t="s">
        <v>2714</v>
      </c>
      <c r="AF611" s="238" t="s">
        <v>358</v>
      </c>
      <c r="AG611" s="238">
        <v>3</v>
      </c>
      <c r="AH611" s="238">
        <v>2</v>
      </c>
      <c r="AI611" s="238">
        <v>2</v>
      </c>
      <c r="AJ611" s="238">
        <v>3</v>
      </c>
      <c r="AK611" s="238">
        <v>21</v>
      </c>
      <c r="AL611" s="238">
        <v>27</v>
      </c>
      <c r="AM611" s="238" t="s">
        <v>354</v>
      </c>
      <c r="AN611" s="238">
        <v>5</v>
      </c>
      <c r="AO611" s="238">
        <v>1</v>
      </c>
      <c r="AS611" s="238">
        <v>1</v>
      </c>
      <c r="AT611" s="238">
        <v>98</v>
      </c>
      <c r="AU611" s="238">
        <v>60</v>
      </c>
      <c r="AV611" s="238">
        <v>10</v>
      </c>
      <c r="AW611" s="238">
        <v>25</v>
      </c>
      <c r="CT611" s="238">
        <v>462576</v>
      </c>
      <c r="CU611" s="238">
        <v>4967630</v>
      </c>
      <c r="CV611" s="238">
        <v>44.861101499999997</v>
      </c>
      <c r="CW611" s="238">
        <v>-93.473683600000001</v>
      </c>
      <c r="CX611" s="238" t="s">
        <v>359</v>
      </c>
      <c r="CY611" s="238" t="s">
        <v>2725</v>
      </c>
    </row>
    <row r="612" spans="1:103" x14ac:dyDescent="0.25">
      <c r="A612" s="238">
        <v>10968679</v>
      </c>
      <c r="B612" s="238">
        <v>2</v>
      </c>
      <c r="C612" s="238">
        <v>212</v>
      </c>
      <c r="D612" s="238">
        <v>156.477</v>
      </c>
      <c r="E612" s="238">
        <v>27</v>
      </c>
      <c r="F612" s="238" t="s">
        <v>2420</v>
      </c>
      <c r="H612" s="238" t="s">
        <v>354</v>
      </c>
      <c r="I612" s="238">
        <v>25</v>
      </c>
      <c r="K612" s="238">
        <v>201400025057</v>
      </c>
      <c r="L612" s="238">
        <v>141910068</v>
      </c>
      <c r="M612" s="238">
        <v>7</v>
      </c>
      <c r="N612" s="238">
        <v>1</v>
      </c>
      <c r="O612" s="238">
        <v>2014</v>
      </c>
      <c r="P612" s="238" t="s">
        <v>368</v>
      </c>
      <c r="Q612" s="238">
        <v>13</v>
      </c>
      <c r="S612" s="238">
        <v>5</v>
      </c>
      <c r="T612" s="238">
        <v>0</v>
      </c>
      <c r="U612" s="238">
        <v>1</v>
      </c>
      <c r="V612" s="238">
        <v>4</v>
      </c>
      <c r="W612" s="238">
        <v>41</v>
      </c>
      <c r="X612" s="238">
        <v>29</v>
      </c>
      <c r="Y612" s="238">
        <v>1</v>
      </c>
      <c r="Z612" s="238">
        <v>3</v>
      </c>
      <c r="AB612" s="238">
        <v>2</v>
      </c>
      <c r="AC612" s="238">
        <v>98</v>
      </c>
      <c r="AF612" s="238" t="s">
        <v>358</v>
      </c>
      <c r="AG612" s="238">
        <v>3</v>
      </c>
      <c r="AH612" s="238">
        <v>2</v>
      </c>
      <c r="AI612" s="238">
        <v>2</v>
      </c>
      <c r="AJ612" s="238">
        <v>4</v>
      </c>
      <c r="AK612" s="238">
        <v>21</v>
      </c>
      <c r="AL612" s="238">
        <v>34</v>
      </c>
      <c r="AM612" s="238" t="s">
        <v>354</v>
      </c>
      <c r="AS612" s="238">
        <v>2</v>
      </c>
      <c r="AT612" s="238">
        <v>98</v>
      </c>
      <c r="AU612" s="238">
        <v>60</v>
      </c>
      <c r="AV612" s="238">
        <v>10</v>
      </c>
      <c r="AW612" s="238">
        <v>21</v>
      </c>
      <c r="CT612" s="238">
        <v>462576</v>
      </c>
      <c r="CU612" s="238">
        <v>4967630</v>
      </c>
      <c r="CV612" s="238">
        <v>44.861101499999997</v>
      </c>
      <c r="CW612" s="238">
        <v>-93.473683600000001</v>
      </c>
      <c r="CX612" s="238" t="s">
        <v>359</v>
      </c>
    </row>
    <row r="613" spans="1:103" x14ac:dyDescent="0.25">
      <c r="A613" s="238">
        <v>10981475</v>
      </c>
      <c r="B613" s="238">
        <v>2</v>
      </c>
      <c r="C613" s="238">
        <v>212</v>
      </c>
      <c r="D613" s="238">
        <v>156.477</v>
      </c>
      <c r="E613" s="238">
        <v>27</v>
      </c>
      <c r="F613" s="238" t="s">
        <v>2420</v>
      </c>
      <c r="H613" s="238" t="s">
        <v>354</v>
      </c>
      <c r="I613" s="238">
        <v>25</v>
      </c>
      <c r="K613" s="238">
        <v>201400030956</v>
      </c>
      <c r="L613" s="238">
        <v>142340066</v>
      </c>
      <c r="M613" s="238">
        <v>8</v>
      </c>
      <c r="N613" s="238">
        <v>7</v>
      </c>
      <c r="O613" s="238">
        <v>2014</v>
      </c>
      <c r="P613" s="238" t="s">
        <v>384</v>
      </c>
      <c r="Q613" s="238">
        <v>7</v>
      </c>
      <c r="S613" s="238">
        <v>5</v>
      </c>
      <c r="T613" s="238">
        <v>0</v>
      </c>
      <c r="U613" s="238">
        <v>2</v>
      </c>
      <c r="V613" s="238">
        <v>1</v>
      </c>
      <c r="W613" s="238">
        <v>10</v>
      </c>
      <c r="X613" s="238">
        <v>26</v>
      </c>
      <c r="Y613" s="238">
        <v>1</v>
      </c>
      <c r="Z613" s="238">
        <v>1</v>
      </c>
      <c r="AB613" s="238">
        <v>1</v>
      </c>
      <c r="AC613" s="238">
        <v>98</v>
      </c>
      <c r="AF613" s="238" t="s">
        <v>358</v>
      </c>
      <c r="AG613" s="238">
        <v>7</v>
      </c>
      <c r="AH613" s="238">
        <v>2</v>
      </c>
      <c r="AI613" s="238">
        <v>2</v>
      </c>
      <c r="AJ613" s="238">
        <v>3</v>
      </c>
      <c r="AK613" s="238">
        <v>21</v>
      </c>
      <c r="AL613" s="238">
        <v>23</v>
      </c>
      <c r="AM613" s="238" t="s">
        <v>354</v>
      </c>
      <c r="AN613" s="238">
        <v>5</v>
      </c>
      <c r="AO613" s="238">
        <v>5</v>
      </c>
      <c r="AP613" s="238">
        <v>8</v>
      </c>
      <c r="AS613" s="238">
        <v>1</v>
      </c>
      <c r="AT613" s="238">
        <v>98</v>
      </c>
      <c r="AU613" s="238">
        <v>60</v>
      </c>
      <c r="AV613" s="238">
        <v>10</v>
      </c>
      <c r="AW613" s="238">
        <v>21</v>
      </c>
      <c r="AX613" s="238">
        <v>2</v>
      </c>
      <c r="AY613" s="238">
        <v>2</v>
      </c>
      <c r="BA613" s="238">
        <v>21</v>
      </c>
      <c r="BB613" s="238">
        <v>43</v>
      </c>
      <c r="BC613" s="238" t="s">
        <v>363</v>
      </c>
      <c r="BD613" s="238">
        <v>5</v>
      </c>
      <c r="BE613" s="238">
        <v>1</v>
      </c>
      <c r="BI613" s="238">
        <v>1</v>
      </c>
      <c r="BJ613" s="238">
        <v>98</v>
      </c>
      <c r="BK613" s="238">
        <v>60</v>
      </c>
      <c r="BL613" s="238">
        <v>10</v>
      </c>
      <c r="BM613" s="238">
        <v>21</v>
      </c>
      <c r="CT613" s="238">
        <v>462576</v>
      </c>
      <c r="CU613" s="238">
        <v>4967630</v>
      </c>
      <c r="CV613" s="238">
        <v>44.861101499999997</v>
      </c>
      <c r="CW613" s="238">
        <v>-93.473683600000001</v>
      </c>
      <c r="CX613" s="238" t="s">
        <v>359</v>
      </c>
    </row>
    <row r="614" spans="1:103" x14ac:dyDescent="0.25">
      <c r="A614" s="238">
        <v>10989673</v>
      </c>
      <c r="B614" s="238">
        <v>2</v>
      </c>
      <c r="C614" s="238">
        <v>212</v>
      </c>
      <c r="D614" s="238">
        <v>156.477</v>
      </c>
      <c r="E614" s="238">
        <v>27</v>
      </c>
      <c r="F614" s="238" t="s">
        <v>2420</v>
      </c>
      <c r="H614" s="238" t="s">
        <v>354</v>
      </c>
      <c r="I614" s="238">
        <v>25</v>
      </c>
      <c r="K614" s="238">
        <v>14511534</v>
      </c>
      <c r="L614" s="238">
        <v>143020255</v>
      </c>
      <c r="M614" s="238">
        <v>10</v>
      </c>
      <c r="N614" s="238">
        <v>29</v>
      </c>
      <c r="O614" s="238">
        <v>2014</v>
      </c>
      <c r="P614" s="238" t="s">
        <v>355</v>
      </c>
      <c r="Q614" s="238">
        <v>16</v>
      </c>
      <c r="R614" s="238" t="s">
        <v>356</v>
      </c>
      <c r="S614" s="238">
        <v>5</v>
      </c>
      <c r="T614" s="238">
        <v>0</v>
      </c>
      <c r="U614" s="238">
        <v>3</v>
      </c>
      <c r="V614" s="238">
        <v>1</v>
      </c>
      <c r="W614" s="238">
        <v>10</v>
      </c>
      <c r="X614" s="238">
        <v>2</v>
      </c>
      <c r="Y614" s="238">
        <v>1</v>
      </c>
      <c r="Z614" s="238">
        <v>1</v>
      </c>
      <c r="AB614" s="238">
        <v>1</v>
      </c>
      <c r="AC614" s="238">
        <v>98</v>
      </c>
      <c r="AD614" s="238" t="s">
        <v>376</v>
      </c>
      <c r="AE614" s="238" t="s">
        <v>2726</v>
      </c>
      <c r="AF614" s="238" t="s">
        <v>358</v>
      </c>
      <c r="AG614" s="238">
        <v>7</v>
      </c>
      <c r="AH614" s="238">
        <v>2</v>
      </c>
      <c r="AI614" s="238">
        <v>2</v>
      </c>
      <c r="AJ614" s="238">
        <v>4</v>
      </c>
      <c r="AK614" s="238">
        <v>21</v>
      </c>
      <c r="AL614" s="238">
        <v>23</v>
      </c>
      <c r="AM614" s="238" t="s">
        <v>363</v>
      </c>
      <c r="AN614" s="238">
        <v>5</v>
      </c>
      <c r="AO614" s="238">
        <v>5</v>
      </c>
      <c r="AS614" s="238">
        <v>3</v>
      </c>
      <c r="AT614" s="238">
        <v>98</v>
      </c>
      <c r="AU614" s="238">
        <v>60</v>
      </c>
      <c r="AV614" s="238">
        <v>10</v>
      </c>
      <c r="AW614" s="238">
        <v>21</v>
      </c>
      <c r="AX614" s="238">
        <v>2</v>
      </c>
      <c r="AY614" s="238">
        <v>2</v>
      </c>
      <c r="AZ614" s="238">
        <v>4</v>
      </c>
      <c r="BA614" s="238">
        <v>21</v>
      </c>
      <c r="BB614" s="238">
        <v>18</v>
      </c>
      <c r="BC614" s="238" t="s">
        <v>363</v>
      </c>
      <c r="BD614" s="238">
        <v>5</v>
      </c>
      <c r="BE614" s="238">
        <v>1</v>
      </c>
      <c r="BI614" s="238">
        <v>3</v>
      </c>
      <c r="BJ614" s="238">
        <v>98</v>
      </c>
      <c r="BK614" s="238">
        <v>60</v>
      </c>
      <c r="BL614" s="238">
        <v>10</v>
      </c>
      <c r="BM614" s="238">
        <v>21</v>
      </c>
      <c r="BN614" s="238">
        <v>2</v>
      </c>
      <c r="BO614" s="238">
        <v>2</v>
      </c>
      <c r="BP614" s="238">
        <v>4</v>
      </c>
      <c r="BQ614" s="238">
        <v>21</v>
      </c>
      <c r="BR614" s="238">
        <v>53</v>
      </c>
      <c r="BS614" s="238" t="s">
        <v>354</v>
      </c>
      <c r="BT614" s="238">
        <v>5</v>
      </c>
      <c r="BU614" s="238">
        <v>1</v>
      </c>
      <c r="BY614" s="238">
        <v>3</v>
      </c>
      <c r="BZ614" s="238">
        <v>98</v>
      </c>
      <c r="CA614" s="238">
        <v>60</v>
      </c>
      <c r="CB614" s="238">
        <v>10</v>
      </c>
      <c r="CC614" s="238">
        <v>21</v>
      </c>
      <c r="CT614" s="238">
        <v>462576</v>
      </c>
      <c r="CU614" s="238">
        <v>4967630</v>
      </c>
      <c r="CV614" s="238">
        <v>44.861101499999997</v>
      </c>
      <c r="CW614" s="238">
        <v>-93.473683600000001</v>
      </c>
      <c r="CX614" s="238" t="s">
        <v>359</v>
      </c>
      <c r="CY614" s="238" t="s">
        <v>2727</v>
      </c>
    </row>
    <row r="615" spans="1:103" x14ac:dyDescent="0.25">
      <c r="A615" s="238">
        <v>10994811</v>
      </c>
      <c r="B615" s="238">
        <v>2</v>
      </c>
      <c r="C615" s="238">
        <v>212</v>
      </c>
      <c r="D615" s="238">
        <v>156.477</v>
      </c>
      <c r="E615" s="238">
        <v>27</v>
      </c>
      <c r="F615" s="238" t="s">
        <v>2420</v>
      </c>
      <c r="H615" s="238" t="s">
        <v>354</v>
      </c>
      <c r="I615" s="238">
        <v>25</v>
      </c>
      <c r="K615" s="238">
        <v>14511957</v>
      </c>
      <c r="L615" s="238">
        <v>143140364</v>
      </c>
      <c r="M615" s="238">
        <v>11</v>
      </c>
      <c r="N615" s="238">
        <v>9</v>
      </c>
      <c r="O615" s="238">
        <v>2014</v>
      </c>
      <c r="P615" s="238" t="s">
        <v>366</v>
      </c>
      <c r="Q615" s="238">
        <v>15</v>
      </c>
      <c r="R615" s="238" t="s">
        <v>369</v>
      </c>
      <c r="S615" s="238">
        <v>4</v>
      </c>
      <c r="T615" s="238">
        <v>0</v>
      </c>
      <c r="U615" s="238">
        <v>1</v>
      </c>
      <c r="V615" s="238">
        <v>4</v>
      </c>
      <c r="W615" s="238">
        <v>53</v>
      </c>
      <c r="X615" s="238">
        <v>2</v>
      </c>
      <c r="Y615" s="238">
        <v>1</v>
      </c>
      <c r="Z615" s="238">
        <v>2</v>
      </c>
      <c r="AB615" s="238">
        <v>1</v>
      </c>
      <c r="AC615" s="238">
        <v>98</v>
      </c>
      <c r="AD615" s="238" t="s">
        <v>376</v>
      </c>
      <c r="AE615" s="238" t="s">
        <v>2634</v>
      </c>
      <c r="AF615" s="238" t="s">
        <v>358</v>
      </c>
      <c r="AG615" s="238">
        <v>3</v>
      </c>
      <c r="AH615" s="238">
        <v>2</v>
      </c>
      <c r="AI615" s="238">
        <v>2</v>
      </c>
      <c r="AJ615" s="238">
        <v>3</v>
      </c>
      <c r="AK615" s="238">
        <v>21</v>
      </c>
      <c r="AL615" s="238">
        <v>19</v>
      </c>
      <c r="AM615" s="238" t="s">
        <v>354</v>
      </c>
      <c r="AN615" s="238">
        <v>5</v>
      </c>
      <c r="AO615" s="238">
        <v>15</v>
      </c>
      <c r="AS615" s="238">
        <v>1</v>
      </c>
      <c r="AT615" s="238">
        <v>98</v>
      </c>
      <c r="AU615" s="238">
        <v>65</v>
      </c>
      <c r="AV615" s="238">
        <v>10</v>
      </c>
      <c r="AW615" s="238">
        <v>21</v>
      </c>
      <c r="CT615" s="238">
        <v>462576</v>
      </c>
      <c r="CU615" s="238">
        <v>4967630</v>
      </c>
      <c r="CV615" s="238">
        <v>44.861101499999997</v>
      </c>
      <c r="CW615" s="238">
        <v>-93.473683600000001</v>
      </c>
      <c r="CX615" s="238" t="s">
        <v>359</v>
      </c>
      <c r="CY615" s="238" t="s">
        <v>2728</v>
      </c>
    </row>
    <row r="616" spans="1:103" x14ac:dyDescent="0.25">
      <c r="A616" s="238">
        <v>10995069</v>
      </c>
      <c r="B616" s="238">
        <v>2</v>
      </c>
      <c r="C616" s="238">
        <v>212</v>
      </c>
      <c r="D616" s="238">
        <v>156.477</v>
      </c>
      <c r="E616" s="238">
        <v>27</v>
      </c>
      <c r="F616" s="238" t="s">
        <v>2420</v>
      </c>
      <c r="H616" s="238" t="s">
        <v>354</v>
      </c>
      <c r="I616" s="238">
        <v>25</v>
      </c>
      <c r="K616" s="238">
        <v>14512053</v>
      </c>
      <c r="L616" s="238">
        <v>143150360</v>
      </c>
      <c r="M616" s="238">
        <v>11</v>
      </c>
      <c r="N616" s="238">
        <v>10</v>
      </c>
      <c r="O616" s="238">
        <v>2014</v>
      </c>
      <c r="P616" s="238" t="s">
        <v>361</v>
      </c>
      <c r="Q616" s="238">
        <v>22</v>
      </c>
      <c r="R616" s="238" t="s">
        <v>356</v>
      </c>
      <c r="S616" s="238">
        <v>5</v>
      </c>
      <c r="T616" s="238">
        <v>0</v>
      </c>
      <c r="U616" s="238">
        <v>2</v>
      </c>
      <c r="V616" s="238">
        <v>8</v>
      </c>
      <c r="W616" s="238">
        <v>10</v>
      </c>
      <c r="X616" s="238">
        <v>10</v>
      </c>
      <c r="Y616" s="238">
        <v>7</v>
      </c>
      <c r="Z616" s="238">
        <v>5</v>
      </c>
      <c r="AB616" s="238">
        <v>5</v>
      </c>
      <c r="AC616" s="238">
        <v>98</v>
      </c>
      <c r="AD616" s="238">
        <v>212</v>
      </c>
      <c r="AE616" s="238">
        <v>5</v>
      </c>
      <c r="AF616" s="238" t="s">
        <v>358</v>
      </c>
      <c r="AG616" s="238">
        <v>8</v>
      </c>
      <c r="AH616" s="238">
        <v>2</v>
      </c>
      <c r="AI616" s="238">
        <v>4</v>
      </c>
      <c r="AJ616" s="238">
        <v>3</v>
      </c>
      <c r="AK616" s="238">
        <v>21</v>
      </c>
      <c r="AL616" s="238">
        <v>25</v>
      </c>
      <c r="AM616" s="238" t="s">
        <v>363</v>
      </c>
      <c r="AN616" s="238">
        <v>10</v>
      </c>
      <c r="AO616" s="238">
        <v>3</v>
      </c>
      <c r="AS616" s="238">
        <v>1</v>
      </c>
      <c r="AT616" s="238">
        <v>98</v>
      </c>
      <c r="AU616" s="238">
        <v>60</v>
      </c>
      <c r="AV616" s="238">
        <v>11</v>
      </c>
      <c r="AW616" s="238">
        <v>21</v>
      </c>
      <c r="AX616" s="238">
        <v>2</v>
      </c>
      <c r="AY616" s="238">
        <v>2</v>
      </c>
      <c r="AZ616" s="238">
        <v>4</v>
      </c>
      <c r="BA616" s="238">
        <v>21</v>
      </c>
      <c r="BB616" s="238">
        <v>37</v>
      </c>
      <c r="BC616" s="238" t="s">
        <v>354</v>
      </c>
      <c r="BD616" s="238">
        <v>5</v>
      </c>
      <c r="BE616" s="238">
        <v>1</v>
      </c>
      <c r="BI616" s="238">
        <v>1</v>
      </c>
      <c r="BJ616" s="238">
        <v>98</v>
      </c>
      <c r="BK616" s="238">
        <v>60</v>
      </c>
      <c r="BL616" s="238">
        <v>11</v>
      </c>
      <c r="BM616" s="238">
        <v>21</v>
      </c>
      <c r="CT616" s="238">
        <v>462576</v>
      </c>
      <c r="CU616" s="238">
        <v>4967630</v>
      </c>
      <c r="CV616" s="238">
        <v>44.861101499999997</v>
      </c>
      <c r="CW616" s="238">
        <v>-93.473683600000001</v>
      </c>
      <c r="CX616" s="238" t="s">
        <v>359</v>
      </c>
      <c r="CY616" s="238" t="s">
        <v>2729</v>
      </c>
    </row>
    <row r="617" spans="1:103" x14ac:dyDescent="0.25">
      <c r="A617" s="238">
        <v>10999470</v>
      </c>
      <c r="B617" s="238">
        <v>2</v>
      </c>
      <c r="C617" s="238">
        <v>212</v>
      </c>
      <c r="D617" s="238">
        <v>156.477</v>
      </c>
      <c r="E617" s="238">
        <v>27</v>
      </c>
      <c r="F617" s="238" t="s">
        <v>2420</v>
      </c>
      <c r="H617" s="238" t="s">
        <v>354</v>
      </c>
      <c r="I617" s="238">
        <v>25</v>
      </c>
      <c r="K617" s="238">
        <v>201400044755</v>
      </c>
      <c r="L617" s="238">
        <v>143450112</v>
      </c>
      <c r="M617" s="238">
        <v>11</v>
      </c>
      <c r="N617" s="238">
        <v>15</v>
      </c>
      <c r="O617" s="238">
        <v>2014</v>
      </c>
      <c r="P617" s="238" t="s">
        <v>364</v>
      </c>
      <c r="Q617" s="238">
        <v>12</v>
      </c>
      <c r="S617" s="238">
        <v>5</v>
      </c>
      <c r="T617" s="238">
        <v>0</v>
      </c>
      <c r="U617" s="238">
        <v>1</v>
      </c>
      <c r="V617" s="238">
        <v>7</v>
      </c>
      <c r="W617" s="238">
        <v>54</v>
      </c>
      <c r="X617" s="238">
        <v>2</v>
      </c>
      <c r="Y617" s="238">
        <v>1</v>
      </c>
      <c r="Z617" s="238">
        <v>4</v>
      </c>
      <c r="AA617" s="238">
        <v>2</v>
      </c>
      <c r="AB617" s="238">
        <v>3</v>
      </c>
      <c r="AC617" s="238">
        <v>98</v>
      </c>
      <c r="AF617" s="238" t="s">
        <v>358</v>
      </c>
      <c r="AG617" s="238">
        <v>3</v>
      </c>
      <c r="AH617" s="238">
        <v>2</v>
      </c>
      <c r="AI617" s="238">
        <v>2</v>
      </c>
      <c r="AJ617" s="238">
        <v>3</v>
      </c>
      <c r="AK617" s="238">
        <v>21</v>
      </c>
      <c r="AL617" s="238">
        <v>64</v>
      </c>
      <c r="AM617" s="238" t="s">
        <v>354</v>
      </c>
      <c r="AO617" s="238">
        <v>21</v>
      </c>
      <c r="AS617" s="238">
        <v>3</v>
      </c>
      <c r="AT617" s="238">
        <v>98</v>
      </c>
      <c r="AU617" s="238">
        <v>65</v>
      </c>
      <c r="AV617" s="238">
        <v>10</v>
      </c>
      <c r="AW617" s="238">
        <v>21</v>
      </c>
      <c r="CT617" s="238">
        <v>462576</v>
      </c>
      <c r="CU617" s="238">
        <v>4967630</v>
      </c>
      <c r="CV617" s="238">
        <v>44.861101499999997</v>
      </c>
      <c r="CW617" s="238">
        <v>-93.473683600000001</v>
      </c>
      <c r="CX617" s="238" t="s">
        <v>359</v>
      </c>
    </row>
    <row r="618" spans="1:103" x14ac:dyDescent="0.25">
      <c r="A618" s="238">
        <v>11025375</v>
      </c>
      <c r="B618" s="238">
        <v>2</v>
      </c>
      <c r="C618" s="238">
        <v>212</v>
      </c>
      <c r="D618" s="238">
        <v>156.477</v>
      </c>
      <c r="E618" s="238">
        <v>27</v>
      </c>
      <c r="F618" s="238" t="s">
        <v>2420</v>
      </c>
      <c r="H618" s="238" t="s">
        <v>354</v>
      </c>
      <c r="I618" s="238">
        <v>25</v>
      </c>
      <c r="K618" s="238">
        <v>201500000709</v>
      </c>
      <c r="L618" s="238">
        <v>150220069</v>
      </c>
      <c r="M618" s="238">
        <v>1</v>
      </c>
      <c r="N618" s="238">
        <v>6</v>
      </c>
      <c r="O618" s="238">
        <v>2015</v>
      </c>
      <c r="P618" s="238" t="s">
        <v>368</v>
      </c>
      <c r="Q618" s="238">
        <v>10</v>
      </c>
      <c r="S618" s="238">
        <v>5</v>
      </c>
      <c r="T618" s="238">
        <v>0</v>
      </c>
      <c r="U618" s="238">
        <v>2</v>
      </c>
      <c r="V618" s="238">
        <v>90</v>
      </c>
      <c r="W618" s="238">
        <v>10</v>
      </c>
      <c r="X618" s="238">
        <v>2</v>
      </c>
      <c r="Y618" s="238">
        <v>1</v>
      </c>
      <c r="Z618" s="238">
        <v>90</v>
      </c>
      <c r="AA618" s="238">
        <v>2</v>
      </c>
      <c r="AB618" s="238">
        <v>5</v>
      </c>
      <c r="AC618" s="238">
        <v>98</v>
      </c>
      <c r="AF618" s="238" t="s">
        <v>358</v>
      </c>
      <c r="AG618" s="238">
        <v>90</v>
      </c>
      <c r="AH618" s="238">
        <v>2</v>
      </c>
      <c r="AI618" s="238">
        <v>2</v>
      </c>
      <c r="AJ618" s="238">
        <v>3</v>
      </c>
      <c r="AK618" s="238">
        <v>21</v>
      </c>
      <c r="AL618" s="238">
        <v>27</v>
      </c>
      <c r="AM618" s="238" t="s">
        <v>363</v>
      </c>
      <c r="AN618" s="238">
        <v>5</v>
      </c>
      <c r="AS618" s="238">
        <v>4</v>
      </c>
      <c r="AT618" s="238">
        <v>98</v>
      </c>
      <c r="AU618" s="238">
        <v>65</v>
      </c>
      <c r="AV618" s="238">
        <v>11</v>
      </c>
      <c r="AW618" s="238">
        <v>21</v>
      </c>
      <c r="AX618" s="238">
        <v>2</v>
      </c>
      <c r="AY618" s="238">
        <v>2</v>
      </c>
      <c r="AZ618" s="238">
        <v>3</v>
      </c>
      <c r="BA618" s="238">
        <v>21</v>
      </c>
      <c r="BB618" s="238">
        <v>42</v>
      </c>
      <c r="BC618" s="238" t="s">
        <v>363</v>
      </c>
      <c r="BD618" s="238">
        <v>5</v>
      </c>
      <c r="BE618" s="238">
        <v>1</v>
      </c>
      <c r="BI618" s="238">
        <v>4</v>
      </c>
      <c r="BJ618" s="238">
        <v>98</v>
      </c>
      <c r="BK618" s="238">
        <v>65</v>
      </c>
      <c r="BL618" s="238">
        <v>11</v>
      </c>
      <c r="BM618" s="238">
        <v>21</v>
      </c>
      <c r="CT618" s="238">
        <v>462576</v>
      </c>
      <c r="CU618" s="238">
        <v>4967630</v>
      </c>
      <c r="CV618" s="238">
        <v>44.861101499999997</v>
      </c>
      <c r="CW618" s="238">
        <v>-93.473683600000001</v>
      </c>
      <c r="CX618" s="238" t="s">
        <v>359</v>
      </c>
    </row>
    <row r="619" spans="1:103" x14ac:dyDescent="0.25">
      <c r="A619" s="238">
        <v>11025586</v>
      </c>
      <c r="B619" s="238">
        <v>2</v>
      </c>
      <c r="C619" s="238">
        <v>212</v>
      </c>
      <c r="D619" s="238">
        <v>156.477</v>
      </c>
      <c r="E619" s="238">
        <v>27</v>
      </c>
      <c r="F619" s="238" t="s">
        <v>2420</v>
      </c>
      <c r="H619" s="238" t="s">
        <v>354</v>
      </c>
      <c r="I619" s="238">
        <v>25</v>
      </c>
      <c r="K619" s="238">
        <v>201500000980</v>
      </c>
      <c r="L619" s="238">
        <v>150260100</v>
      </c>
      <c r="M619" s="238">
        <v>1</v>
      </c>
      <c r="N619" s="238">
        <v>8</v>
      </c>
      <c r="O619" s="238">
        <v>2015</v>
      </c>
      <c r="P619" s="238" t="s">
        <v>384</v>
      </c>
      <c r="Q619" s="238">
        <v>12</v>
      </c>
      <c r="S619" s="238">
        <v>5</v>
      </c>
      <c r="T619" s="238">
        <v>0</v>
      </c>
      <c r="U619" s="238">
        <v>2</v>
      </c>
      <c r="V619" s="238">
        <v>11</v>
      </c>
      <c r="W619" s="238">
        <v>10</v>
      </c>
      <c r="X619" s="238">
        <v>2</v>
      </c>
      <c r="Y619" s="238">
        <v>1</v>
      </c>
      <c r="Z619" s="238">
        <v>4</v>
      </c>
      <c r="AA619" s="238">
        <v>7</v>
      </c>
      <c r="AB619" s="238">
        <v>5</v>
      </c>
      <c r="AC619" s="238">
        <v>98</v>
      </c>
      <c r="AF619" s="238" t="s">
        <v>358</v>
      </c>
      <c r="AG619" s="238">
        <v>6</v>
      </c>
      <c r="AH619" s="238">
        <v>2</v>
      </c>
      <c r="AI619" s="238">
        <v>3</v>
      </c>
      <c r="AJ619" s="238">
        <v>4</v>
      </c>
      <c r="AK619" s="238">
        <v>21</v>
      </c>
      <c r="AL619" s="238">
        <v>29</v>
      </c>
      <c r="AM619" s="238" t="s">
        <v>354</v>
      </c>
      <c r="AN619" s="238">
        <v>5</v>
      </c>
      <c r="AO619" s="238">
        <v>72</v>
      </c>
      <c r="AS619" s="238">
        <v>1</v>
      </c>
      <c r="AT619" s="238">
        <v>98</v>
      </c>
      <c r="AU619" s="238">
        <v>65</v>
      </c>
      <c r="AV619" s="238">
        <v>11</v>
      </c>
      <c r="AW619" s="238">
        <v>21</v>
      </c>
      <c r="AX619" s="238">
        <v>0</v>
      </c>
      <c r="AY619" s="238">
        <v>99</v>
      </c>
      <c r="AZ619" s="238">
        <v>4</v>
      </c>
      <c r="BA619" s="238">
        <v>21</v>
      </c>
      <c r="BB619" s="238">
        <v>29</v>
      </c>
      <c r="BC619" s="238" t="s">
        <v>354</v>
      </c>
      <c r="BD619" s="238">
        <v>5</v>
      </c>
      <c r="BE619" s="238">
        <v>1</v>
      </c>
      <c r="BI619" s="238">
        <v>1</v>
      </c>
      <c r="BJ619" s="238">
        <v>98</v>
      </c>
      <c r="BK619" s="238">
        <v>65</v>
      </c>
      <c r="BL619" s="238">
        <v>11</v>
      </c>
      <c r="BM619" s="238">
        <v>21</v>
      </c>
      <c r="CT619" s="238">
        <v>462576</v>
      </c>
      <c r="CU619" s="238">
        <v>4967630</v>
      </c>
      <c r="CV619" s="238">
        <v>44.861101499999997</v>
      </c>
      <c r="CW619" s="238">
        <v>-93.473683600000001</v>
      </c>
      <c r="CX619" s="238" t="s">
        <v>359</v>
      </c>
    </row>
    <row r="620" spans="1:103" x14ac:dyDescent="0.25">
      <c r="A620" s="238">
        <v>11025366</v>
      </c>
      <c r="B620" s="238">
        <v>2</v>
      </c>
      <c r="C620" s="238">
        <v>212</v>
      </c>
      <c r="D620" s="238">
        <v>156.477</v>
      </c>
      <c r="E620" s="238">
        <v>27</v>
      </c>
      <c r="F620" s="238" t="s">
        <v>2420</v>
      </c>
      <c r="H620" s="238" t="s">
        <v>354</v>
      </c>
      <c r="I620" s="238">
        <v>25</v>
      </c>
      <c r="K620" s="238">
        <v>201500000981</v>
      </c>
      <c r="L620" s="238">
        <v>150220049</v>
      </c>
      <c r="M620" s="238">
        <v>1</v>
      </c>
      <c r="N620" s="238">
        <v>8</v>
      </c>
      <c r="O620" s="238">
        <v>2015</v>
      </c>
      <c r="P620" s="238" t="s">
        <v>384</v>
      </c>
      <c r="Q620" s="238">
        <v>12</v>
      </c>
      <c r="S620" s="238">
        <v>5</v>
      </c>
      <c r="T620" s="238">
        <v>0</v>
      </c>
      <c r="U620" s="238">
        <v>3</v>
      </c>
      <c r="V620" s="238">
        <v>1</v>
      </c>
      <c r="W620" s="238">
        <v>10</v>
      </c>
      <c r="X620" s="238">
        <v>90</v>
      </c>
      <c r="Y620" s="238">
        <v>1</v>
      </c>
      <c r="Z620" s="238">
        <v>4</v>
      </c>
      <c r="AA620" s="238">
        <v>2</v>
      </c>
      <c r="AB620" s="238">
        <v>5</v>
      </c>
      <c r="AC620" s="238">
        <v>98</v>
      </c>
      <c r="AF620" s="238" t="s">
        <v>358</v>
      </c>
      <c r="AG620" s="238">
        <v>7</v>
      </c>
      <c r="AH620" s="238">
        <v>2</v>
      </c>
      <c r="AI620" s="238">
        <v>2</v>
      </c>
      <c r="AJ620" s="238">
        <v>4</v>
      </c>
      <c r="AK620" s="238">
        <v>26</v>
      </c>
      <c r="AL620" s="238">
        <v>21</v>
      </c>
      <c r="AM620" s="238" t="s">
        <v>354</v>
      </c>
      <c r="AN620" s="238">
        <v>5</v>
      </c>
      <c r="AS620" s="238">
        <v>1</v>
      </c>
      <c r="AT620" s="238">
        <v>98</v>
      </c>
      <c r="AU620" s="238">
        <v>60</v>
      </c>
      <c r="AV620" s="238">
        <v>11</v>
      </c>
      <c r="AW620" s="238">
        <v>21</v>
      </c>
      <c r="AX620" s="238">
        <v>2</v>
      </c>
      <c r="AY620" s="238">
        <v>2</v>
      </c>
      <c r="AZ620" s="238">
        <v>4</v>
      </c>
      <c r="BA620" s="238">
        <v>26</v>
      </c>
      <c r="BB620" s="238">
        <v>20</v>
      </c>
      <c r="BC620" s="238" t="s">
        <v>354</v>
      </c>
      <c r="BD620" s="238">
        <v>5</v>
      </c>
      <c r="BE620" s="238">
        <v>5</v>
      </c>
      <c r="BI620" s="238">
        <v>1</v>
      </c>
      <c r="BJ620" s="238">
        <v>98</v>
      </c>
      <c r="BK620" s="238">
        <v>60</v>
      </c>
      <c r="BL620" s="238">
        <v>11</v>
      </c>
      <c r="BM620" s="238">
        <v>21</v>
      </c>
      <c r="BN620" s="238">
        <v>2</v>
      </c>
      <c r="BO620" s="238">
        <v>2</v>
      </c>
      <c r="BP620" s="238">
        <v>4</v>
      </c>
      <c r="BQ620" s="238">
        <v>26</v>
      </c>
      <c r="BR620" s="238">
        <v>34</v>
      </c>
      <c r="BS620" s="238" t="s">
        <v>363</v>
      </c>
      <c r="BT620" s="238">
        <v>5</v>
      </c>
      <c r="BU620" s="238">
        <v>5</v>
      </c>
      <c r="BY620" s="238">
        <v>1</v>
      </c>
      <c r="BZ620" s="238">
        <v>98</v>
      </c>
      <c r="CA620" s="238">
        <v>60</v>
      </c>
      <c r="CB620" s="238">
        <v>11</v>
      </c>
      <c r="CC620" s="238">
        <v>21</v>
      </c>
      <c r="CT620" s="238">
        <v>462576</v>
      </c>
      <c r="CU620" s="238">
        <v>4967630</v>
      </c>
      <c r="CV620" s="238">
        <v>44.861101499999997</v>
      </c>
      <c r="CW620" s="238">
        <v>-93.473683600000001</v>
      </c>
      <c r="CX620" s="238" t="s">
        <v>359</v>
      </c>
    </row>
    <row r="621" spans="1:103" x14ac:dyDescent="0.25">
      <c r="A621" s="238">
        <v>11038451</v>
      </c>
      <c r="B621" s="238">
        <v>2</v>
      </c>
      <c r="C621" s="238">
        <v>212</v>
      </c>
      <c r="D621" s="238">
        <v>156.477</v>
      </c>
      <c r="E621" s="238">
        <v>27</v>
      </c>
      <c r="F621" s="238" t="s">
        <v>2420</v>
      </c>
      <c r="H621" s="238" t="s">
        <v>354</v>
      </c>
      <c r="I621" s="238">
        <v>25</v>
      </c>
      <c r="K621" s="238">
        <v>201500010933</v>
      </c>
      <c r="L621" s="238">
        <v>150990044</v>
      </c>
      <c r="M621" s="238">
        <v>3</v>
      </c>
      <c r="N621" s="238">
        <v>22</v>
      </c>
      <c r="O621" s="238">
        <v>2015</v>
      </c>
      <c r="P621" s="238" t="s">
        <v>366</v>
      </c>
      <c r="Q621" s="238">
        <v>21</v>
      </c>
      <c r="S621" s="238">
        <v>5</v>
      </c>
      <c r="T621" s="238">
        <v>0</v>
      </c>
      <c r="U621" s="238">
        <v>1</v>
      </c>
      <c r="V621" s="238">
        <v>7</v>
      </c>
      <c r="W621" s="238">
        <v>54</v>
      </c>
      <c r="X621" s="238">
        <v>2</v>
      </c>
      <c r="Y621" s="238">
        <v>4</v>
      </c>
      <c r="Z621" s="238">
        <v>4</v>
      </c>
      <c r="AB621" s="238">
        <v>3</v>
      </c>
      <c r="AC621" s="238">
        <v>98</v>
      </c>
      <c r="AF621" s="238" t="s">
        <v>358</v>
      </c>
      <c r="AG621" s="238">
        <v>3</v>
      </c>
      <c r="AH621" s="238">
        <v>2</v>
      </c>
      <c r="AI621" s="238">
        <v>2</v>
      </c>
      <c r="AJ621" s="238">
        <v>3</v>
      </c>
      <c r="AK621" s="238">
        <v>21</v>
      </c>
      <c r="AL621" s="238">
        <v>25</v>
      </c>
      <c r="AM621" s="238" t="s">
        <v>363</v>
      </c>
      <c r="AN621" s="238">
        <v>5</v>
      </c>
      <c r="AS621" s="238">
        <v>1</v>
      </c>
      <c r="AT621" s="238">
        <v>98</v>
      </c>
      <c r="AU621" s="238">
        <v>55</v>
      </c>
      <c r="AV621" s="238">
        <v>10</v>
      </c>
      <c r="AW621" s="238">
        <v>20</v>
      </c>
      <c r="CT621" s="238">
        <v>462576</v>
      </c>
      <c r="CU621" s="238">
        <v>4967630</v>
      </c>
      <c r="CV621" s="238">
        <v>44.861101499999997</v>
      </c>
      <c r="CW621" s="238">
        <v>-93.473683600000001</v>
      </c>
      <c r="CX621" s="238" t="s">
        <v>359</v>
      </c>
    </row>
    <row r="622" spans="1:103" x14ac:dyDescent="0.25">
      <c r="A622" s="238">
        <v>10755163</v>
      </c>
      <c r="B622" s="238">
        <v>2</v>
      </c>
      <c r="C622" s="238">
        <v>212</v>
      </c>
      <c r="D622" s="238">
        <v>156.51</v>
      </c>
      <c r="E622" s="238">
        <v>27</v>
      </c>
      <c r="F622" s="238" t="s">
        <v>2420</v>
      </c>
      <c r="H622" s="238" t="s">
        <v>354</v>
      </c>
      <c r="I622" s="238">
        <v>25</v>
      </c>
      <c r="K622" s="238">
        <v>11510380</v>
      </c>
      <c r="L622" s="238">
        <v>113360236</v>
      </c>
      <c r="M622" s="238">
        <v>10</v>
      </c>
      <c r="N622" s="238">
        <v>22</v>
      </c>
      <c r="O622" s="238">
        <v>2011</v>
      </c>
      <c r="P622" s="238" t="s">
        <v>364</v>
      </c>
      <c r="Q622" s="238">
        <v>3</v>
      </c>
      <c r="R622" s="238" t="s">
        <v>369</v>
      </c>
      <c r="S622" s="238">
        <v>5</v>
      </c>
      <c r="T622" s="238">
        <v>0</v>
      </c>
      <c r="U622" s="238">
        <v>1</v>
      </c>
      <c r="V622" s="238">
        <v>4</v>
      </c>
      <c r="W622" s="238">
        <v>83</v>
      </c>
      <c r="X622" s="238">
        <v>2</v>
      </c>
      <c r="Y622" s="238">
        <v>4</v>
      </c>
      <c r="Z622" s="238">
        <v>1</v>
      </c>
      <c r="AB622" s="238">
        <v>1</v>
      </c>
      <c r="AC622" s="238">
        <v>98</v>
      </c>
      <c r="AD622" s="238" t="s">
        <v>376</v>
      </c>
      <c r="AE622" s="238" t="s">
        <v>2730</v>
      </c>
      <c r="AF622" s="238" t="s">
        <v>358</v>
      </c>
      <c r="AG622" s="238">
        <v>3</v>
      </c>
      <c r="AH622" s="238">
        <v>2</v>
      </c>
      <c r="AI622" s="238">
        <v>2</v>
      </c>
      <c r="AJ622" s="238">
        <v>3</v>
      </c>
      <c r="AK622" s="238">
        <v>21</v>
      </c>
      <c r="AL622" s="238">
        <v>25</v>
      </c>
      <c r="AM622" s="238" t="s">
        <v>363</v>
      </c>
      <c r="AN622" s="238">
        <v>10</v>
      </c>
      <c r="AO622" s="238">
        <v>72</v>
      </c>
      <c r="AS622" s="238">
        <v>1</v>
      </c>
      <c r="AT622" s="238">
        <v>98</v>
      </c>
      <c r="AU622" s="238">
        <v>65</v>
      </c>
      <c r="AV622" s="238">
        <v>11</v>
      </c>
      <c r="AW622" s="238">
        <v>21</v>
      </c>
      <c r="CT622" s="238">
        <v>462627</v>
      </c>
      <c r="CU622" s="238">
        <v>4967643</v>
      </c>
      <c r="CV622" s="238">
        <v>44.861221100000002</v>
      </c>
      <c r="CW622" s="238">
        <v>-93.473038099999997</v>
      </c>
      <c r="CX622" s="238" t="s">
        <v>359</v>
      </c>
      <c r="CY622" s="238" t="s">
        <v>2731</v>
      </c>
    </row>
    <row r="623" spans="1:103" x14ac:dyDescent="0.25">
      <c r="A623" s="238">
        <v>536133</v>
      </c>
      <c r="B623" s="238">
        <v>2</v>
      </c>
      <c r="C623" s="238">
        <v>212</v>
      </c>
      <c r="D623" s="238">
        <v>156.547</v>
      </c>
      <c r="E623" s="238">
        <v>27</v>
      </c>
      <c r="F623" s="238" t="s">
        <v>2420</v>
      </c>
      <c r="H623" s="238" t="s">
        <v>354</v>
      </c>
      <c r="I623" s="238">
        <v>25</v>
      </c>
      <c r="K623" s="238">
        <v>18002108</v>
      </c>
      <c r="M623" s="238">
        <v>1</v>
      </c>
      <c r="N623" s="238">
        <v>14</v>
      </c>
      <c r="O623" s="238">
        <v>2018</v>
      </c>
      <c r="P623" s="238" t="s">
        <v>366</v>
      </c>
      <c r="Q623" s="238">
        <v>20</v>
      </c>
      <c r="R623" s="238">
        <v>98</v>
      </c>
      <c r="S623" s="238">
        <v>5</v>
      </c>
      <c r="T623" s="238">
        <v>0</v>
      </c>
      <c r="U623" s="238">
        <v>2</v>
      </c>
      <c r="V623" s="238">
        <v>90</v>
      </c>
      <c r="W623" s="238">
        <v>10</v>
      </c>
      <c r="X623" s="238">
        <v>99</v>
      </c>
      <c r="Y623" s="238">
        <v>4</v>
      </c>
      <c r="Z623" s="238">
        <v>4</v>
      </c>
      <c r="AB623" s="238">
        <v>3</v>
      </c>
      <c r="AC623" s="238">
        <v>98</v>
      </c>
      <c r="AD623" s="238" t="s">
        <v>357</v>
      </c>
      <c r="AF623" s="238" t="s">
        <v>358</v>
      </c>
      <c r="AG623" s="238">
        <v>90</v>
      </c>
      <c r="AH623" s="238">
        <v>2</v>
      </c>
      <c r="AI623" s="238">
        <v>2</v>
      </c>
      <c r="AJ623" s="238">
        <v>3</v>
      </c>
      <c r="AK623" s="238">
        <v>21</v>
      </c>
      <c r="AL623" s="238">
        <v>48</v>
      </c>
      <c r="AM623" s="238" t="s">
        <v>363</v>
      </c>
      <c r="AN623" s="238">
        <v>5</v>
      </c>
      <c r="AO623" s="238">
        <v>99</v>
      </c>
      <c r="AS623" s="238">
        <v>15</v>
      </c>
      <c r="AT623" s="238">
        <v>98</v>
      </c>
      <c r="AU623" s="238">
        <v>65</v>
      </c>
      <c r="AV623" s="238">
        <v>13</v>
      </c>
      <c r="AW623" s="238">
        <v>21</v>
      </c>
      <c r="AX623" s="238">
        <v>2</v>
      </c>
      <c r="AY623" s="238">
        <v>2</v>
      </c>
      <c r="AZ623" s="238">
        <v>10</v>
      </c>
      <c r="BA623" s="238">
        <v>21</v>
      </c>
      <c r="BB623" s="238">
        <v>29</v>
      </c>
      <c r="BC623" s="238" t="s">
        <v>354</v>
      </c>
      <c r="BD623" s="238">
        <v>5</v>
      </c>
      <c r="BE623" s="238">
        <v>99</v>
      </c>
      <c r="BI623" s="238">
        <v>15</v>
      </c>
      <c r="BJ623" s="238">
        <v>98</v>
      </c>
      <c r="BK623" s="238">
        <v>65</v>
      </c>
      <c r="BL623" s="238">
        <v>13</v>
      </c>
      <c r="BM623" s="238">
        <v>21</v>
      </c>
      <c r="CT623" s="238">
        <v>462684.06734789599</v>
      </c>
      <c r="CU623" s="238">
        <v>4967655.5733791199</v>
      </c>
      <c r="CV623" s="238">
        <v>44.861338709999998</v>
      </c>
      <c r="CW623" s="238">
        <v>-93.472322669999997</v>
      </c>
      <c r="CX623" s="238" t="s">
        <v>359</v>
      </c>
      <c r="CY623" s="238" t="s">
        <v>2732</v>
      </c>
    </row>
    <row r="624" spans="1:103" x14ac:dyDescent="0.25">
      <c r="A624" s="238">
        <v>823068</v>
      </c>
      <c r="B624" s="238">
        <v>2</v>
      </c>
      <c r="C624" s="238">
        <v>212</v>
      </c>
      <c r="D624" s="238">
        <v>156.548</v>
      </c>
      <c r="E624" s="238">
        <v>27</v>
      </c>
      <c r="F624" s="238" t="s">
        <v>2420</v>
      </c>
      <c r="H624" s="238" t="s">
        <v>354</v>
      </c>
      <c r="I624" s="238">
        <v>25</v>
      </c>
      <c r="K624" s="238">
        <v>20505982</v>
      </c>
      <c r="L624" s="238">
        <v>202060226</v>
      </c>
      <c r="M624" s="238">
        <v>7</v>
      </c>
      <c r="N624" s="238">
        <v>24</v>
      </c>
      <c r="O624" s="238">
        <v>2020</v>
      </c>
      <c r="P624" s="238" t="s">
        <v>362</v>
      </c>
      <c r="Q624" s="238">
        <v>14</v>
      </c>
      <c r="R624" s="238" t="s">
        <v>356</v>
      </c>
      <c r="S624" s="238">
        <v>5</v>
      </c>
      <c r="T624" s="238">
        <v>0</v>
      </c>
      <c r="U624" s="238">
        <v>2</v>
      </c>
      <c r="V624" s="238">
        <v>10</v>
      </c>
      <c r="W624" s="238">
        <v>10</v>
      </c>
      <c r="X624" s="238">
        <v>2</v>
      </c>
      <c r="Y624" s="238">
        <v>1</v>
      </c>
      <c r="Z624" s="238">
        <v>1</v>
      </c>
      <c r="AB624" s="238">
        <v>1</v>
      </c>
      <c r="AC624" s="238">
        <v>98</v>
      </c>
      <c r="AD624" s="238" t="s">
        <v>357</v>
      </c>
      <c r="AF624" s="238" t="s">
        <v>405</v>
      </c>
      <c r="AG624" s="238">
        <v>5</v>
      </c>
      <c r="AH624" s="238">
        <v>2</v>
      </c>
      <c r="AI624" s="238">
        <v>3</v>
      </c>
      <c r="AJ624" s="238">
        <v>4</v>
      </c>
      <c r="AK624" s="238">
        <v>21</v>
      </c>
      <c r="AL624" s="238">
        <v>35</v>
      </c>
      <c r="AM624" s="238" t="s">
        <v>354</v>
      </c>
      <c r="AN624" s="238">
        <v>5</v>
      </c>
      <c r="AO624" s="238">
        <v>1</v>
      </c>
      <c r="AS624" s="238">
        <v>15</v>
      </c>
      <c r="AT624" s="238">
        <v>9</v>
      </c>
      <c r="AU624" s="238">
        <v>65</v>
      </c>
      <c r="AV624" s="238">
        <v>11</v>
      </c>
      <c r="AW624" s="238">
        <v>21</v>
      </c>
      <c r="AX624" s="238">
        <v>2</v>
      </c>
      <c r="AY624" s="238">
        <v>2</v>
      </c>
      <c r="AZ624" s="238">
        <v>4</v>
      </c>
      <c r="BA624" s="238">
        <v>28</v>
      </c>
      <c r="BB624" s="238">
        <v>20</v>
      </c>
      <c r="BC624" s="238" t="s">
        <v>363</v>
      </c>
      <c r="BD624" s="238">
        <v>5</v>
      </c>
      <c r="BE624" s="238">
        <v>10</v>
      </c>
      <c r="BI624" s="238">
        <v>15</v>
      </c>
      <c r="BJ624" s="238">
        <v>9</v>
      </c>
      <c r="BK624" s="238">
        <v>65</v>
      </c>
      <c r="BL624" s="238">
        <v>11</v>
      </c>
      <c r="BM624" s="238">
        <v>21</v>
      </c>
      <c r="CT624" s="238">
        <v>462700.033866735</v>
      </c>
      <c r="CU624" s="238">
        <v>4967679.2058250802</v>
      </c>
      <c r="CV624" s="238">
        <v>44.861552279999998</v>
      </c>
      <c r="CW624" s="238">
        <v>-93.472122319999997</v>
      </c>
      <c r="CX624" s="238" t="s">
        <v>359</v>
      </c>
      <c r="CY624" s="238" t="s">
        <v>2733</v>
      </c>
    </row>
    <row r="625" spans="1:103" x14ac:dyDescent="0.25">
      <c r="A625" s="238">
        <v>317365</v>
      </c>
      <c r="B625" s="238">
        <v>2</v>
      </c>
      <c r="C625" s="238">
        <v>212</v>
      </c>
      <c r="D625" s="238">
        <v>156.55600000000001</v>
      </c>
      <c r="E625" s="238">
        <v>27</v>
      </c>
      <c r="F625" s="238" t="s">
        <v>2420</v>
      </c>
      <c r="H625" s="238" t="s">
        <v>354</v>
      </c>
      <c r="I625" s="238">
        <v>25</v>
      </c>
      <c r="K625" s="238">
        <v>16500202</v>
      </c>
      <c r="M625" s="238">
        <v>1</v>
      </c>
      <c r="N625" s="238">
        <v>6</v>
      </c>
      <c r="O625" s="238">
        <v>2016</v>
      </c>
      <c r="P625" s="238" t="s">
        <v>355</v>
      </c>
      <c r="Q625" s="238">
        <v>21</v>
      </c>
      <c r="R625" s="238" t="s">
        <v>369</v>
      </c>
      <c r="S625" s="238">
        <v>5</v>
      </c>
      <c r="T625" s="238">
        <v>0</v>
      </c>
      <c r="U625" s="238">
        <v>2</v>
      </c>
      <c r="V625" s="238">
        <v>12</v>
      </c>
      <c r="W625" s="238">
        <v>10</v>
      </c>
      <c r="X625" s="238">
        <v>2</v>
      </c>
      <c r="Y625" s="238">
        <v>1</v>
      </c>
      <c r="Z625" s="238">
        <v>4</v>
      </c>
      <c r="AB625" s="238">
        <v>3</v>
      </c>
      <c r="AC625" s="238">
        <v>98</v>
      </c>
      <c r="AD625" s="238" t="s">
        <v>357</v>
      </c>
      <c r="AF625" s="238" t="s">
        <v>358</v>
      </c>
      <c r="AG625" s="238">
        <v>7</v>
      </c>
      <c r="AH625" s="238">
        <v>2</v>
      </c>
      <c r="AI625" s="238">
        <v>2</v>
      </c>
      <c r="AJ625" s="238">
        <v>3</v>
      </c>
      <c r="AK625" s="238">
        <v>34</v>
      </c>
      <c r="AL625" s="238">
        <v>19</v>
      </c>
      <c r="AM625" s="238" t="s">
        <v>354</v>
      </c>
      <c r="AN625" s="238">
        <v>5</v>
      </c>
      <c r="AO625" s="238">
        <v>72</v>
      </c>
      <c r="AS625" s="238">
        <v>15</v>
      </c>
      <c r="AT625" s="238">
        <v>9</v>
      </c>
      <c r="AU625" s="238">
        <v>65</v>
      </c>
      <c r="AV625" s="238">
        <v>13</v>
      </c>
      <c r="AW625" s="238">
        <v>23</v>
      </c>
      <c r="AX625" s="238">
        <v>2</v>
      </c>
      <c r="AY625" s="238">
        <v>2</v>
      </c>
      <c r="AZ625" s="238">
        <v>3</v>
      </c>
      <c r="BA625" s="238">
        <v>21</v>
      </c>
      <c r="BB625" s="238">
        <v>22</v>
      </c>
      <c r="BC625" s="238" t="s">
        <v>354</v>
      </c>
      <c r="BD625" s="238">
        <v>5</v>
      </c>
      <c r="BE625" s="238">
        <v>1</v>
      </c>
      <c r="BI625" s="238">
        <v>15</v>
      </c>
      <c r="BJ625" s="238">
        <v>9</v>
      </c>
      <c r="BK625" s="238">
        <v>65</v>
      </c>
      <c r="BL625" s="238">
        <v>13</v>
      </c>
      <c r="BM625" s="238">
        <v>23</v>
      </c>
      <c r="CT625" s="238">
        <v>462700.033866735</v>
      </c>
      <c r="CU625" s="238">
        <v>4967653.8057742799</v>
      </c>
      <c r="CV625" s="238">
        <v>44.861323640000002</v>
      </c>
      <c r="CW625" s="238">
        <v>-93.472120450000006</v>
      </c>
      <c r="CX625" s="238" t="s">
        <v>359</v>
      </c>
      <c r="CY625" s="238" t="s">
        <v>2734</v>
      </c>
    </row>
    <row r="626" spans="1:103" x14ac:dyDescent="0.25">
      <c r="A626" s="238">
        <v>721486</v>
      </c>
      <c r="B626" s="238">
        <v>2</v>
      </c>
      <c r="C626" s="238">
        <v>212</v>
      </c>
      <c r="D626" s="238">
        <v>156.62100000000001</v>
      </c>
      <c r="E626" s="238">
        <v>27</v>
      </c>
      <c r="F626" s="238" t="s">
        <v>2420</v>
      </c>
      <c r="H626" s="238" t="s">
        <v>354</v>
      </c>
      <c r="I626" s="238">
        <v>25</v>
      </c>
      <c r="K626" s="238">
        <v>19506491</v>
      </c>
      <c r="M626" s="238">
        <v>5</v>
      </c>
      <c r="N626" s="238">
        <v>21</v>
      </c>
      <c r="O626" s="238">
        <v>2019</v>
      </c>
      <c r="P626" s="238" t="s">
        <v>368</v>
      </c>
      <c r="Q626" s="238">
        <v>20</v>
      </c>
      <c r="R626" s="238" t="s">
        <v>356</v>
      </c>
      <c r="S626" s="238">
        <v>5</v>
      </c>
      <c r="T626" s="238">
        <v>0</v>
      </c>
      <c r="U626" s="238">
        <v>1</v>
      </c>
      <c r="W626" s="238">
        <v>55</v>
      </c>
      <c r="X626" s="238">
        <v>2</v>
      </c>
      <c r="Y626" s="238">
        <v>4</v>
      </c>
      <c r="Z626" s="238">
        <v>3</v>
      </c>
      <c r="AB626" s="238">
        <v>2</v>
      </c>
      <c r="AC626" s="238">
        <v>98</v>
      </c>
      <c r="AD626" s="238" t="s">
        <v>357</v>
      </c>
      <c r="AF626" s="238" t="s">
        <v>405</v>
      </c>
      <c r="AG626" s="238">
        <v>3</v>
      </c>
      <c r="AH626" s="238">
        <v>2</v>
      </c>
      <c r="AI626" s="238">
        <v>4</v>
      </c>
      <c r="AJ626" s="238">
        <v>4</v>
      </c>
      <c r="AK626" s="238">
        <v>21</v>
      </c>
      <c r="AL626" s="238">
        <v>24</v>
      </c>
      <c r="AM626" s="238" t="s">
        <v>354</v>
      </c>
      <c r="AN626" s="238">
        <v>5</v>
      </c>
      <c r="AO626" s="238">
        <v>75</v>
      </c>
      <c r="AS626" s="238">
        <v>15</v>
      </c>
      <c r="AT626" s="238">
        <v>9</v>
      </c>
      <c r="AU626" s="238">
        <v>60</v>
      </c>
      <c r="AV626" s="238">
        <v>11</v>
      </c>
      <c r="AW626" s="238">
        <v>21</v>
      </c>
      <c r="CT626" s="238">
        <v>462818.56743713602</v>
      </c>
      <c r="CU626" s="238">
        <v>4967683.4391668802</v>
      </c>
      <c r="CV626" s="238">
        <v>44.861596579999997</v>
      </c>
      <c r="CW626" s="238">
        <v>-93.470622349999999</v>
      </c>
      <c r="CX626" s="238" t="s">
        <v>359</v>
      </c>
      <c r="CY626" s="238" t="s">
        <v>2735</v>
      </c>
    </row>
    <row r="627" spans="1:103" x14ac:dyDescent="0.25">
      <c r="A627" s="238">
        <v>536155</v>
      </c>
      <c r="B627" s="238">
        <v>2</v>
      </c>
      <c r="C627" s="238">
        <v>212</v>
      </c>
      <c r="D627" s="238">
        <v>156.62700000000001</v>
      </c>
      <c r="E627" s="238">
        <v>27</v>
      </c>
      <c r="F627" s="238" t="s">
        <v>2420</v>
      </c>
      <c r="H627" s="238" t="s">
        <v>354</v>
      </c>
      <c r="I627" s="238">
        <v>25</v>
      </c>
      <c r="K627" s="238">
        <v>18002109</v>
      </c>
      <c r="M627" s="238">
        <v>1</v>
      </c>
      <c r="N627" s="238">
        <v>14</v>
      </c>
      <c r="O627" s="238">
        <v>2018</v>
      </c>
      <c r="P627" s="238" t="s">
        <v>366</v>
      </c>
      <c r="Q627" s="238">
        <v>21</v>
      </c>
      <c r="R627" s="238">
        <v>98</v>
      </c>
      <c r="S627" s="238">
        <v>5</v>
      </c>
      <c r="T627" s="238">
        <v>0</v>
      </c>
      <c r="U627" s="238">
        <v>1</v>
      </c>
      <c r="V627" s="238">
        <v>90</v>
      </c>
      <c r="W627" s="238">
        <v>10</v>
      </c>
      <c r="X627" s="238">
        <v>27</v>
      </c>
      <c r="Y627" s="238">
        <v>4</v>
      </c>
      <c r="Z627" s="238">
        <v>4</v>
      </c>
      <c r="AB627" s="238">
        <v>3</v>
      </c>
      <c r="AC627" s="238">
        <v>98</v>
      </c>
      <c r="AD627" s="238" t="s">
        <v>357</v>
      </c>
      <c r="AF627" s="238" t="s">
        <v>358</v>
      </c>
      <c r="AG627" s="238">
        <v>4</v>
      </c>
      <c r="AH627" s="238">
        <v>2</v>
      </c>
      <c r="AI627" s="238">
        <v>4</v>
      </c>
      <c r="AJ627" s="238">
        <v>3</v>
      </c>
      <c r="AK627" s="238">
        <v>21</v>
      </c>
      <c r="AL627" s="238">
        <v>56</v>
      </c>
      <c r="AM627" s="238" t="s">
        <v>363</v>
      </c>
      <c r="AN627" s="238">
        <v>5</v>
      </c>
      <c r="AO627" s="238">
        <v>99</v>
      </c>
      <c r="AS627" s="238">
        <v>15</v>
      </c>
      <c r="AT627" s="238">
        <v>98</v>
      </c>
      <c r="AU627" s="238">
        <v>65</v>
      </c>
      <c r="AV627" s="238">
        <v>13</v>
      </c>
      <c r="AW627" s="238">
        <v>21</v>
      </c>
      <c r="CT627" s="238">
        <v>462813.18427279597</v>
      </c>
      <c r="CU627" s="238">
        <v>4967659.8067209199</v>
      </c>
      <c r="CV627" s="238">
        <v>44.861383570000001</v>
      </c>
      <c r="CW627" s="238">
        <v>-93.470688749999994</v>
      </c>
      <c r="CX627" s="238" t="s">
        <v>359</v>
      </c>
      <c r="CY627" s="238" t="s">
        <v>2736</v>
      </c>
    </row>
    <row r="628" spans="1:103" x14ac:dyDescent="0.25">
      <c r="A628" s="238">
        <v>679192</v>
      </c>
      <c r="B628" s="238">
        <v>2</v>
      </c>
      <c r="C628" s="238">
        <v>212</v>
      </c>
      <c r="D628" s="238">
        <v>156.63399999999999</v>
      </c>
      <c r="E628" s="238">
        <v>27</v>
      </c>
      <c r="F628" s="238" t="s">
        <v>2420</v>
      </c>
      <c r="H628" s="238" t="s">
        <v>354</v>
      </c>
      <c r="I628" s="238">
        <v>25</v>
      </c>
      <c r="K628" s="238">
        <v>19003332</v>
      </c>
      <c r="M628" s="238">
        <v>1</v>
      </c>
      <c r="N628" s="238">
        <v>26</v>
      </c>
      <c r="O628" s="238">
        <v>2019</v>
      </c>
      <c r="P628" s="238" t="s">
        <v>364</v>
      </c>
      <c r="Q628" s="238">
        <v>9</v>
      </c>
      <c r="R628" s="238" t="s">
        <v>369</v>
      </c>
      <c r="S628" s="238">
        <v>5</v>
      </c>
      <c r="T628" s="238">
        <v>0</v>
      </c>
      <c r="U628" s="238">
        <v>2</v>
      </c>
      <c r="V628" s="238">
        <v>5</v>
      </c>
      <c r="W628" s="238">
        <v>10</v>
      </c>
      <c r="X628" s="238">
        <v>2</v>
      </c>
      <c r="Y628" s="238">
        <v>1</v>
      </c>
      <c r="Z628" s="238">
        <v>2</v>
      </c>
      <c r="AA628" s="238">
        <v>4</v>
      </c>
      <c r="AB628" s="238">
        <v>3</v>
      </c>
      <c r="AC628" s="238">
        <v>98</v>
      </c>
      <c r="AD628" s="238" t="s">
        <v>357</v>
      </c>
      <c r="AF628" s="238" t="s">
        <v>358</v>
      </c>
      <c r="AG628" s="238">
        <v>10</v>
      </c>
      <c r="AH628" s="238">
        <v>2</v>
      </c>
      <c r="AI628" s="238">
        <v>4</v>
      </c>
      <c r="AJ628" s="238">
        <v>3</v>
      </c>
      <c r="AK628" s="238">
        <v>21</v>
      </c>
      <c r="AL628" s="238">
        <v>26</v>
      </c>
      <c r="AM628" s="238" t="s">
        <v>363</v>
      </c>
      <c r="AN628" s="238">
        <v>5</v>
      </c>
      <c r="AO628" s="238">
        <v>99</v>
      </c>
      <c r="AS628" s="238">
        <v>15</v>
      </c>
      <c r="AT628" s="238">
        <v>98</v>
      </c>
      <c r="AU628" s="238">
        <v>60</v>
      </c>
      <c r="AV628" s="238">
        <v>13</v>
      </c>
      <c r="AW628" s="238">
        <v>23</v>
      </c>
      <c r="AX628" s="238">
        <v>2</v>
      </c>
      <c r="AY628" s="238">
        <v>2</v>
      </c>
      <c r="AZ628" s="238">
        <v>3</v>
      </c>
      <c r="BA628" s="238">
        <v>21</v>
      </c>
      <c r="BB628" s="238">
        <v>38</v>
      </c>
      <c r="BC628" s="238" t="s">
        <v>363</v>
      </c>
      <c r="BD628" s="238">
        <v>5</v>
      </c>
      <c r="BE628" s="238">
        <v>1</v>
      </c>
      <c r="BI628" s="238">
        <v>15</v>
      </c>
      <c r="BJ628" s="238">
        <v>98</v>
      </c>
      <c r="BK628" s="238">
        <v>60</v>
      </c>
      <c r="BL628" s="238">
        <v>13</v>
      </c>
      <c r="BM628" s="238">
        <v>23</v>
      </c>
      <c r="CT628" s="238">
        <v>462826.94263364602</v>
      </c>
      <c r="CU628" s="238">
        <v>4967659.8067209199</v>
      </c>
      <c r="CV628" s="238">
        <v>44.861384280000003</v>
      </c>
      <c r="CW628" s="238">
        <v>-93.470514609999995</v>
      </c>
      <c r="CX628" s="238" t="s">
        <v>359</v>
      </c>
      <c r="CY628" s="238" t="s">
        <v>2737</v>
      </c>
    </row>
    <row r="629" spans="1:103" x14ac:dyDescent="0.25">
      <c r="A629" s="238">
        <v>10904419</v>
      </c>
      <c r="B629" s="238">
        <v>2</v>
      </c>
      <c r="C629" s="238">
        <v>212</v>
      </c>
      <c r="D629" s="238">
        <v>156.64400000000001</v>
      </c>
      <c r="E629" s="238">
        <v>27</v>
      </c>
      <c r="F629" s="238" t="s">
        <v>2420</v>
      </c>
      <c r="H629" s="238" t="s">
        <v>354</v>
      </c>
      <c r="I629" s="238">
        <v>25</v>
      </c>
      <c r="K629" s="238">
        <v>13510863</v>
      </c>
      <c r="L629" s="238">
        <v>133010244</v>
      </c>
      <c r="M629" s="238">
        <v>10</v>
      </c>
      <c r="N629" s="238">
        <v>26</v>
      </c>
      <c r="O629" s="238">
        <v>2013</v>
      </c>
      <c r="P629" s="238" t="s">
        <v>364</v>
      </c>
      <c r="Q629" s="238">
        <v>12</v>
      </c>
      <c r="R629" s="238" t="s">
        <v>369</v>
      </c>
      <c r="S629" s="238">
        <v>5</v>
      </c>
      <c r="T629" s="238">
        <v>0</v>
      </c>
      <c r="U629" s="238">
        <v>1</v>
      </c>
      <c r="V629" s="238">
        <v>7</v>
      </c>
      <c r="W629" s="238">
        <v>54</v>
      </c>
      <c r="X629" s="238">
        <v>2</v>
      </c>
      <c r="Y629" s="238">
        <v>1</v>
      </c>
      <c r="Z629" s="238">
        <v>2</v>
      </c>
      <c r="AB629" s="238">
        <v>1</v>
      </c>
      <c r="AC629" s="238">
        <v>98</v>
      </c>
      <c r="AD629" s="238" t="s">
        <v>376</v>
      </c>
      <c r="AE629" s="238" t="s">
        <v>2714</v>
      </c>
      <c r="AF629" s="238" t="s">
        <v>358</v>
      </c>
      <c r="AG629" s="238">
        <v>3</v>
      </c>
      <c r="AH629" s="238">
        <v>2</v>
      </c>
      <c r="AI629" s="238">
        <v>2</v>
      </c>
      <c r="AJ629" s="238">
        <v>3</v>
      </c>
      <c r="AK629" s="238">
        <v>21</v>
      </c>
      <c r="AL629" s="238">
        <v>18</v>
      </c>
      <c r="AM629" s="238" t="s">
        <v>363</v>
      </c>
      <c r="AN629" s="238">
        <v>5</v>
      </c>
      <c r="AO629" s="238">
        <v>15</v>
      </c>
      <c r="AP629" s="238">
        <v>16</v>
      </c>
      <c r="AS629" s="238">
        <v>3</v>
      </c>
      <c r="AT629" s="238">
        <v>98</v>
      </c>
      <c r="AU629" s="238">
        <v>60</v>
      </c>
      <c r="AV629" s="238">
        <v>10</v>
      </c>
      <c r="AW629" s="238">
        <v>21</v>
      </c>
      <c r="CT629" s="238">
        <v>462842</v>
      </c>
      <c r="CU629" s="238">
        <v>4967661</v>
      </c>
      <c r="CV629" s="238">
        <v>44.861396599999999</v>
      </c>
      <c r="CW629" s="238">
        <v>-93.470317800000004</v>
      </c>
      <c r="CX629" s="238" t="s">
        <v>359</v>
      </c>
      <c r="CY629" s="238" t="s">
        <v>2738</v>
      </c>
    </row>
    <row r="630" spans="1:103" x14ac:dyDescent="0.25">
      <c r="A630" s="238">
        <v>10738322</v>
      </c>
      <c r="B630" s="238">
        <v>2</v>
      </c>
      <c r="C630" s="238">
        <v>212</v>
      </c>
      <c r="D630" s="238">
        <v>156.648</v>
      </c>
      <c r="E630" s="238">
        <v>27</v>
      </c>
      <c r="F630" s="238" t="s">
        <v>2420</v>
      </c>
      <c r="H630" s="238" t="s">
        <v>354</v>
      </c>
      <c r="I630" s="238">
        <v>25</v>
      </c>
      <c r="K630" s="238">
        <v>11507346</v>
      </c>
      <c r="L630" s="238">
        <v>112040014</v>
      </c>
      <c r="M630" s="238">
        <v>7</v>
      </c>
      <c r="N630" s="238">
        <v>21</v>
      </c>
      <c r="O630" s="238">
        <v>2011</v>
      </c>
      <c r="P630" s="238" t="s">
        <v>384</v>
      </c>
      <c r="Q630" s="238">
        <v>7</v>
      </c>
      <c r="R630" s="238" t="s">
        <v>369</v>
      </c>
      <c r="S630" s="238">
        <v>5</v>
      </c>
      <c r="T630" s="238">
        <v>0</v>
      </c>
      <c r="U630" s="238">
        <v>2</v>
      </c>
      <c r="V630" s="238">
        <v>1</v>
      </c>
      <c r="W630" s="238">
        <v>10</v>
      </c>
      <c r="X630" s="238">
        <v>2</v>
      </c>
      <c r="Y630" s="238">
        <v>1</v>
      </c>
      <c r="Z630" s="238">
        <v>1</v>
      </c>
      <c r="AB630" s="238">
        <v>1</v>
      </c>
      <c r="AC630" s="238">
        <v>98</v>
      </c>
      <c r="AD630" s="238" t="s">
        <v>2739</v>
      </c>
      <c r="AE630" s="238" t="s">
        <v>2714</v>
      </c>
      <c r="AF630" s="238" t="s">
        <v>358</v>
      </c>
      <c r="AG630" s="238">
        <v>7</v>
      </c>
      <c r="AH630" s="238">
        <v>2</v>
      </c>
      <c r="AI630" s="238">
        <v>2</v>
      </c>
      <c r="AJ630" s="238">
        <v>3</v>
      </c>
      <c r="AK630" s="238">
        <v>26</v>
      </c>
      <c r="AL630" s="238">
        <v>23</v>
      </c>
      <c r="AM630" s="238" t="s">
        <v>363</v>
      </c>
      <c r="AN630" s="238">
        <v>5</v>
      </c>
      <c r="AO630" s="238">
        <v>5</v>
      </c>
      <c r="AP630" s="238">
        <v>15</v>
      </c>
      <c r="AS630" s="238">
        <v>1</v>
      </c>
      <c r="AT630" s="238">
        <v>98</v>
      </c>
      <c r="AU630" s="238">
        <v>55</v>
      </c>
      <c r="AV630" s="238">
        <v>10</v>
      </c>
      <c r="AW630" s="238">
        <v>20</v>
      </c>
      <c r="AX630" s="238">
        <v>2</v>
      </c>
      <c r="AY630" s="238">
        <v>1</v>
      </c>
      <c r="AZ630" s="238">
        <v>3</v>
      </c>
      <c r="BA630" s="238">
        <v>26</v>
      </c>
      <c r="BB630" s="238">
        <v>48</v>
      </c>
      <c r="BC630" s="238" t="s">
        <v>363</v>
      </c>
      <c r="BD630" s="238">
        <v>5</v>
      </c>
      <c r="BE630" s="238">
        <v>1</v>
      </c>
      <c r="BI630" s="238">
        <v>1</v>
      </c>
      <c r="BJ630" s="238">
        <v>98</v>
      </c>
      <c r="BK630" s="238">
        <v>55</v>
      </c>
      <c r="BL630" s="238">
        <v>10</v>
      </c>
      <c r="BM630" s="238">
        <v>20</v>
      </c>
      <c r="CT630" s="238">
        <v>462848</v>
      </c>
      <c r="CU630" s="238">
        <v>4967661</v>
      </c>
      <c r="CV630" s="238">
        <v>44.8613991</v>
      </c>
      <c r="CW630" s="238">
        <v>-93.470246200000005</v>
      </c>
      <c r="CX630" s="238" t="s">
        <v>359</v>
      </c>
      <c r="CY630" s="238" t="s">
        <v>2740</v>
      </c>
    </row>
    <row r="631" spans="1:103" x14ac:dyDescent="0.25">
      <c r="A631" s="238">
        <v>10761706</v>
      </c>
      <c r="B631" s="238">
        <v>2</v>
      </c>
      <c r="C631" s="238">
        <v>212</v>
      </c>
      <c r="D631" s="238">
        <v>156.648</v>
      </c>
      <c r="E631" s="238">
        <v>27</v>
      </c>
      <c r="F631" s="238" t="s">
        <v>2420</v>
      </c>
      <c r="H631" s="238" t="s">
        <v>354</v>
      </c>
      <c r="I631" s="238">
        <v>25</v>
      </c>
      <c r="K631" s="238">
        <v>11511989</v>
      </c>
      <c r="L631" s="238">
        <v>113400278</v>
      </c>
      <c r="M631" s="238">
        <v>12</v>
      </c>
      <c r="N631" s="238">
        <v>3</v>
      </c>
      <c r="O631" s="238">
        <v>2011</v>
      </c>
      <c r="P631" s="238" t="s">
        <v>364</v>
      </c>
      <c r="Q631" s="238">
        <v>15</v>
      </c>
      <c r="R631" s="238" t="s">
        <v>369</v>
      </c>
      <c r="S631" s="238">
        <v>5</v>
      </c>
      <c r="T631" s="238">
        <v>0</v>
      </c>
      <c r="U631" s="238">
        <v>1</v>
      </c>
      <c r="V631" s="238">
        <v>7</v>
      </c>
      <c r="W631" s="238">
        <v>54</v>
      </c>
      <c r="X631" s="238">
        <v>2</v>
      </c>
      <c r="Y631" s="238">
        <v>1</v>
      </c>
      <c r="Z631" s="238">
        <v>4</v>
      </c>
      <c r="AA631" s="238">
        <v>2</v>
      </c>
      <c r="AB631" s="238">
        <v>3</v>
      </c>
      <c r="AC631" s="238">
        <v>98</v>
      </c>
      <c r="AD631" s="238" t="s">
        <v>376</v>
      </c>
      <c r="AE631" s="238" t="s">
        <v>2634</v>
      </c>
      <c r="AF631" s="238" t="s">
        <v>358</v>
      </c>
      <c r="AG631" s="238">
        <v>3</v>
      </c>
      <c r="AH631" s="238">
        <v>2</v>
      </c>
      <c r="AI631" s="238">
        <v>2</v>
      </c>
      <c r="AJ631" s="238">
        <v>3</v>
      </c>
      <c r="AK631" s="238">
        <v>21</v>
      </c>
      <c r="AL631" s="238">
        <v>66</v>
      </c>
      <c r="AM631" s="238" t="s">
        <v>363</v>
      </c>
      <c r="AN631" s="238">
        <v>5</v>
      </c>
      <c r="AO631" s="238">
        <v>3</v>
      </c>
      <c r="AS631" s="238">
        <v>3</v>
      </c>
      <c r="AT631" s="238">
        <v>98</v>
      </c>
      <c r="AU631" s="238">
        <v>55</v>
      </c>
      <c r="AV631" s="238">
        <v>11</v>
      </c>
      <c r="AW631" s="238">
        <v>21</v>
      </c>
      <c r="CT631" s="238">
        <v>462848</v>
      </c>
      <c r="CU631" s="238">
        <v>4967661</v>
      </c>
      <c r="CV631" s="238">
        <v>44.8613991</v>
      </c>
      <c r="CW631" s="238">
        <v>-93.470246200000005</v>
      </c>
      <c r="CX631" s="238" t="s">
        <v>359</v>
      </c>
      <c r="CY631" s="238" t="s">
        <v>2741</v>
      </c>
    </row>
    <row r="632" spans="1:103" x14ac:dyDescent="0.25">
      <c r="A632" s="238">
        <v>10884614</v>
      </c>
      <c r="B632" s="238">
        <v>2</v>
      </c>
      <c r="C632" s="238">
        <v>212</v>
      </c>
      <c r="D632" s="238">
        <v>156.648</v>
      </c>
      <c r="E632" s="238">
        <v>27</v>
      </c>
      <c r="F632" s="238" t="s">
        <v>2420</v>
      </c>
      <c r="H632" s="238" t="s">
        <v>354</v>
      </c>
      <c r="I632" s="238">
        <v>25</v>
      </c>
      <c r="K632" s="238">
        <v>13032635</v>
      </c>
      <c r="L632" s="238">
        <v>132140037</v>
      </c>
      <c r="M632" s="238">
        <v>8</v>
      </c>
      <c r="N632" s="238">
        <v>2</v>
      </c>
      <c r="O632" s="238">
        <v>2013</v>
      </c>
      <c r="P632" s="238" t="s">
        <v>362</v>
      </c>
      <c r="Q632" s="238">
        <v>7</v>
      </c>
      <c r="R632" s="238" t="s">
        <v>356</v>
      </c>
      <c r="S632" s="238">
        <v>5</v>
      </c>
      <c r="T632" s="238">
        <v>0</v>
      </c>
      <c r="U632" s="238">
        <v>2</v>
      </c>
      <c r="V632" s="238">
        <v>10</v>
      </c>
      <c r="W632" s="238">
        <v>92</v>
      </c>
      <c r="X632" s="238">
        <v>2</v>
      </c>
      <c r="Y632" s="238">
        <v>1</v>
      </c>
      <c r="Z632" s="238">
        <v>1</v>
      </c>
      <c r="AB632" s="238">
        <v>1</v>
      </c>
      <c r="AC632" s="238">
        <v>98</v>
      </c>
      <c r="AD632" s="238" t="s">
        <v>1627</v>
      </c>
      <c r="AE632" s="238" t="s">
        <v>2719</v>
      </c>
      <c r="AF632" s="238" t="s">
        <v>358</v>
      </c>
      <c r="AG632" s="238">
        <v>5</v>
      </c>
      <c r="AH632" s="238">
        <v>2</v>
      </c>
      <c r="AI632" s="238">
        <v>4</v>
      </c>
      <c r="AJ632" s="238">
        <v>4</v>
      </c>
      <c r="AK632" s="238">
        <v>21</v>
      </c>
      <c r="AL632" s="238">
        <v>23</v>
      </c>
      <c r="AM632" s="238" t="s">
        <v>363</v>
      </c>
      <c r="AN632" s="238">
        <v>5</v>
      </c>
      <c r="AO632" s="238">
        <v>1</v>
      </c>
      <c r="AS632" s="238">
        <v>1</v>
      </c>
      <c r="AT632" s="238">
        <v>98</v>
      </c>
      <c r="AU632" s="238">
        <v>60</v>
      </c>
      <c r="AV632" s="238">
        <v>11</v>
      </c>
      <c r="AW632" s="238">
        <v>21</v>
      </c>
      <c r="AX632" s="238">
        <v>1</v>
      </c>
      <c r="AY632" s="238">
        <v>44</v>
      </c>
      <c r="BI632" s="238">
        <v>1</v>
      </c>
      <c r="BJ632" s="238">
        <v>98</v>
      </c>
      <c r="BK632" s="238">
        <v>60</v>
      </c>
      <c r="BL632" s="238">
        <v>11</v>
      </c>
      <c r="BM632" s="238">
        <v>21</v>
      </c>
      <c r="CT632" s="238">
        <v>462848</v>
      </c>
      <c r="CU632" s="238">
        <v>4967661</v>
      </c>
      <c r="CV632" s="238">
        <v>44.8613991</v>
      </c>
      <c r="CW632" s="238">
        <v>-93.470246200000005</v>
      </c>
      <c r="CX632" s="238" t="s">
        <v>359</v>
      </c>
      <c r="CY632" s="238" t="s">
        <v>2742</v>
      </c>
    </row>
    <row r="633" spans="1:103" x14ac:dyDescent="0.25">
      <c r="A633" s="238">
        <v>10916746</v>
      </c>
      <c r="B633" s="238">
        <v>2</v>
      </c>
      <c r="C633" s="238">
        <v>212</v>
      </c>
      <c r="D633" s="238">
        <v>156.648</v>
      </c>
      <c r="E633" s="238">
        <v>27</v>
      </c>
      <c r="F633" s="238" t="s">
        <v>2420</v>
      </c>
      <c r="H633" s="238" t="s">
        <v>354</v>
      </c>
      <c r="I633" s="238">
        <v>25</v>
      </c>
      <c r="K633" s="238">
        <v>13052683</v>
      </c>
      <c r="L633" s="238">
        <v>133590046</v>
      </c>
      <c r="M633" s="238">
        <v>12</v>
      </c>
      <c r="N633" s="238">
        <v>25</v>
      </c>
      <c r="O633" s="238">
        <v>2013</v>
      </c>
      <c r="P633" s="238" t="s">
        <v>355</v>
      </c>
      <c r="Q633" s="238">
        <v>8</v>
      </c>
      <c r="R633" s="238" t="s">
        <v>369</v>
      </c>
      <c r="S633" s="238">
        <v>5</v>
      </c>
      <c r="T633" s="238">
        <v>0</v>
      </c>
      <c r="U633" s="238">
        <v>1</v>
      </c>
      <c r="V633" s="238">
        <v>7</v>
      </c>
      <c r="W633" s="238">
        <v>54</v>
      </c>
      <c r="X633" s="238">
        <v>2</v>
      </c>
      <c r="Y633" s="238">
        <v>1</v>
      </c>
      <c r="Z633" s="238">
        <v>4</v>
      </c>
      <c r="AB633" s="238">
        <v>3</v>
      </c>
      <c r="AC633" s="238">
        <v>98</v>
      </c>
      <c r="AD633" s="238" t="s">
        <v>371</v>
      </c>
      <c r="AE633" s="238" t="s">
        <v>2714</v>
      </c>
      <c r="AF633" s="238" t="s">
        <v>358</v>
      </c>
      <c r="AG633" s="238">
        <v>3</v>
      </c>
      <c r="AH633" s="238">
        <v>2</v>
      </c>
      <c r="AI633" s="238">
        <v>4</v>
      </c>
      <c r="AJ633" s="238">
        <v>3</v>
      </c>
      <c r="AK633" s="238">
        <v>21</v>
      </c>
      <c r="AL633" s="238">
        <v>23</v>
      </c>
      <c r="AM633" s="238" t="s">
        <v>363</v>
      </c>
      <c r="AN633" s="238">
        <v>5</v>
      </c>
      <c r="AO633" s="238">
        <v>3</v>
      </c>
      <c r="AP633" s="238">
        <v>72</v>
      </c>
      <c r="AS633" s="238">
        <v>1</v>
      </c>
      <c r="AT633" s="238">
        <v>98</v>
      </c>
      <c r="AU633" s="238">
        <v>60</v>
      </c>
      <c r="AV633" s="238">
        <v>10</v>
      </c>
      <c r="AW633" s="238">
        <v>20</v>
      </c>
      <c r="CT633" s="238">
        <v>462848</v>
      </c>
      <c r="CU633" s="238">
        <v>4967661</v>
      </c>
      <c r="CV633" s="238">
        <v>44.8613991</v>
      </c>
      <c r="CW633" s="238">
        <v>-93.470246200000005</v>
      </c>
      <c r="CX633" s="238" t="s">
        <v>359</v>
      </c>
      <c r="CY633" s="238" t="s">
        <v>2743</v>
      </c>
    </row>
    <row r="634" spans="1:103" x14ac:dyDescent="0.25">
      <c r="A634" s="238">
        <v>10941027</v>
      </c>
      <c r="B634" s="238">
        <v>2</v>
      </c>
      <c r="C634" s="238">
        <v>212</v>
      </c>
      <c r="D634" s="238">
        <v>156.648</v>
      </c>
      <c r="E634" s="238">
        <v>27</v>
      </c>
      <c r="F634" s="238" t="s">
        <v>2420</v>
      </c>
      <c r="H634" s="238" t="s">
        <v>354</v>
      </c>
      <c r="I634" s="238">
        <v>25</v>
      </c>
      <c r="K634" s="238">
        <v>14500493</v>
      </c>
      <c r="L634" s="238">
        <v>140130307</v>
      </c>
      <c r="M634" s="238">
        <v>1</v>
      </c>
      <c r="N634" s="238">
        <v>11</v>
      </c>
      <c r="O634" s="238">
        <v>2014</v>
      </c>
      <c r="P634" s="238" t="s">
        <v>364</v>
      </c>
      <c r="Q634" s="238">
        <v>5</v>
      </c>
      <c r="R634" s="238" t="s">
        <v>356</v>
      </c>
      <c r="S634" s="238">
        <v>5</v>
      </c>
      <c r="T634" s="238">
        <v>0</v>
      </c>
      <c r="U634" s="238">
        <v>1</v>
      </c>
      <c r="V634" s="238">
        <v>7</v>
      </c>
      <c r="W634" s="238">
        <v>83</v>
      </c>
      <c r="X634" s="238">
        <v>2</v>
      </c>
      <c r="Y634" s="238">
        <v>4</v>
      </c>
      <c r="Z634" s="238">
        <v>1</v>
      </c>
      <c r="AB634" s="238">
        <v>5</v>
      </c>
      <c r="AC634" s="238">
        <v>98</v>
      </c>
      <c r="AD634" s="238" t="s">
        <v>376</v>
      </c>
      <c r="AE634" s="238" t="s">
        <v>2634</v>
      </c>
      <c r="AF634" s="238" t="s">
        <v>358</v>
      </c>
      <c r="AG634" s="238">
        <v>3</v>
      </c>
      <c r="AH634" s="238">
        <v>2</v>
      </c>
      <c r="AI634" s="238">
        <v>3</v>
      </c>
      <c r="AJ634" s="238">
        <v>3</v>
      </c>
      <c r="AK634" s="238">
        <v>21</v>
      </c>
      <c r="AL634" s="238">
        <v>47</v>
      </c>
      <c r="AN634" s="238">
        <v>5</v>
      </c>
      <c r="AO634" s="238">
        <v>3</v>
      </c>
      <c r="AP634" s="238">
        <v>15</v>
      </c>
      <c r="AS634" s="238">
        <v>3</v>
      </c>
      <c r="AT634" s="238">
        <v>98</v>
      </c>
      <c r="AU634" s="238">
        <v>55</v>
      </c>
      <c r="AV634" s="238">
        <v>10</v>
      </c>
      <c r="AW634" s="238">
        <v>21</v>
      </c>
      <c r="CT634" s="238">
        <v>462848</v>
      </c>
      <c r="CU634" s="238">
        <v>4967661</v>
      </c>
      <c r="CV634" s="238">
        <v>44.8613991</v>
      </c>
      <c r="CW634" s="238">
        <v>-93.470246200000005</v>
      </c>
      <c r="CX634" s="238" t="s">
        <v>359</v>
      </c>
      <c r="CY634" s="238" t="s">
        <v>2744</v>
      </c>
    </row>
    <row r="635" spans="1:103" x14ac:dyDescent="0.25">
      <c r="A635" s="238">
        <v>10951545</v>
      </c>
      <c r="B635" s="238">
        <v>2</v>
      </c>
      <c r="C635" s="238">
        <v>212</v>
      </c>
      <c r="D635" s="238">
        <v>156.648</v>
      </c>
      <c r="E635" s="238">
        <v>27</v>
      </c>
      <c r="F635" s="238" t="s">
        <v>2420</v>
      </c>
      <c r="H635" s="238" t="s">
        <v>354</v>
      </c>
      <c r="I635" s="238">
        <v>25</v>
      </c>
      <c r="K635" s="238">
        <v>14501576</v>
      </c>
      <c r="L635" s="238">
        <v>140500355</v>
      </c>
      <c r="M635" s="238">
        <v>1</v>
      </c>
      <c r="N635" s="238">
        <v>30</v>
      </c>
      <c r="O635" s="238">
        <v>2014</v>
      </c>
      <c r="P635" s="238" t="s">
        <v>384</v>
      </c>
      <c r="Q635" s="238">
        <v>14</v>
      </c>
      <c r="R635" s="238" t="s">
        <v>369</v>
      </c>
      <c r="S635" s="238">
        <v>5</v>
      </c>
      <c r="T635" s="238">
        <v>0</v>
      </c>
      <c r="U635" s="238">
        <v>2</v>
      </c>
      <c r="V635" s="238">
        <v>10</v>
      </c>
      <c r="W635" s="238">
        <v>1</v>
      </c>
      <c r="X635" s="238">
        <v>29</v>
      </c>
      <c r="Y635" s="238">
        <v>1</v>
      </c>
      <c r="Z635" s="238">
        <v>4</v>
      </c>
      <c r="AB635" s="238">
        <v>3</v>
      </c>
      <c r="AC635" s="238">
        <v>98</v>
      </c>
      <c r="AD635" s="238" t="s">
        <v>376</v>
      </c>
      <c r="AE635" s="238">
        <v>5</v>
      </c>
      <c r="AF635" s="238" t="s">
        <v>358</v>
      </c>
      <c r="AG635" s="238">
        <v>5</v>
      </c>
      <c r="AH635" s="238">
        <v>2</v>
      </c>
      <c r="AI635" s="238">
        <v>42</v>
      </c>
      <c r="AJ635" s="238">
        <v>3</v>
      </c>
      <c r="AK635" s="238">
        <v>28</v>
      </c>
      <c r="AL635" s="238">
        <v>60</v>
      </c>
      <c r="AM635" s="238" t="s">
        <v>354</v>
      </c>
      <c r="AN635" s="238">
        <v>5</v>
      </c>
      <c r="AO635" s="238">
        <v>1</v>
      </c>
      <c r="AS635" s="238">
        <v>1</v>
      </c>
      <c r="AT635" s="238">
        <v>98</v>
      </c>
      <c r="AU635" s="238">
        <v>60</v>
      </c>
      <c r="AV635" s="238">
        <v>10</v>
      </c>
      <c r="AW635" s="238">
        <v>21</v>
      </c>
      <c r="AX635" s="238">
        <v>2</v>
      </c>
      <c r="AY635" s="238">
        <v>4</v>
      </c>
      <c r="AZ635" s="238">
        <v>3</v>
      </c>
      <c r="BA635" s="238">
        <v>21</v>
      </c>
      <c r="BB635" s="238">
        <v>54</v>
      </c>
      <c r="BC635" s="238" t="s">
        <v>354</v>
      </c>
      <c r="BD635" s="238">
        <v>5</v>
      </c>
      <c r="BE635" s="238">
        <v>8</v>
      </c>
      <c r="BF635" s="238">
        <v>2</v>
      </c>
      <c r="BI635" s="238">
        <v>1</v>
      </c>
      <c r="BJ635" s="238">
        <v>98</v>
      </c>
      <c r="BK635" s="238">
        <v>60</v>
      </c>
      <c r="BL635" s="238">
        <v>10</v>
      </c>
      <c r="BM635" s="238">
        <v>21</v>
      </c>
      <c r="CT635" s="238">
        <v>462848</v>
      </c>
      <c r="CU635" s="238">
        <v>4967661</v>
      </c>
      <c r="CV635" s="238">
        <v>44.8613991</v>
      </c>
      <c r="CW635" s="238">
        <v>-93.470246200000005</v>
      </c>
      <c r="CX635" s="238" t="s">
        <v>359</v>
      </c>
      <c r="CY635" s="238" t="s">
        <v>2745</v>
      </c>
    </row>
    <row r="636" spans="1:103" x14ac:dyDescent="0.25">
      <c r="A636" s="238">
        <v>10978392</v>
      </c>
      <c r="B636" s="238">
        <v>2</v>
      </c>
      <c r="C636" s="238">
        <v>212</v>
      </c>
      <c r="D636" s="238">
        <v>156.648</v>
      </c>
      <c r="E636" s="238">
        <v>27</v>
      </c>
      <c r="F636" s="238" t="s">
        <v>2420</v>
      </c>
      <c r="H636" s="238" t="s">
        <v>354</v>
      </c>
      <c r="I636" s="238">
        <v>25</v>
      </c>
      <c r="K636" s="238">
        <v>14508193</v>
      </c>
      <c r="L636" s="238">
        <v>142150216</v>
      </c>
      <c r="M636" s="238">
        <v>7</v>
      </c>
      <c r="N636" s="238">
        <v>31</v>
      </c>
      <c r="O636" s="238">
        <v>2014</v>
      </c>
      <c r="P636" s="238" t="s">
        <v>384</v>
      </c>
      <c r="Q636" s="238">
        <v>14</v>
      </c>
      <c r="R636" s="238" t="s">
        <v>369</v>
      </c>
      <c r="S636" s="238">
        <v>5</v>
      </c>
      <c r="T636" s="238">
        <v>0</v>
      </c>
      <c r="U636" s="238">
        <v>1</v>
      </c>
      <c r="V636" s="238">
        <v>7</v>
      </c>
      <c r="W636" s="238">
        <v>10</v>
      </c>
      <c r="X636" s="238">
        <v>2</v>
      </c>
      <c r="Y636" s="238">
        <v>1</v>
      </c>
      <c r="Z636" s="238">
        <v>1</v>
      </c>
      <c r="AB636" s="238">
        <v>1</v>
      </c>
      <c r="AC636" s="238">
        <v>98</v>
      </c>
      <c r="AD636" s="238">
        <v>212</v>
      </c>
      <c r="AE636" s="238" t="s">
        <v>2714</v>
      </c>
      <c r="AF636" s="238" t="s">
        <v>358</v>
      </c>
      <c r="AG636" s="238">
        <v>3</v>
      </c>
      <c r="AH636" s="238">
        <v>2</v>
      </c>
      <c r="AI636" s="238">
        <v>2</v>
      </c>
      <c r="AJ636" s="238">
        <v>3</v>
      </c>
      <c r="AK636" s="238">
        <v>21</v>
      </c>
      <c r="AL636" s="238">
        <v>75</v>
      </c>
      <c r="AM636" s="238" t="s">
        <v>354</v>
      </c>
      <c r="AN636" s="238">
        <v>90</v>
      </c>
      <c r="AO636" s="238">
        <v>21</v>
      </c>
      <c r="AS636" s="238">
        <v>1</v>
      </c>
      <c r="AT636" s="238">
        <v>98</v>
      </c>
      <c r="AU636" s="238">
        <v>60</v>
      </c>
      <c r="AV636" s="238">
        <v>11</v>
      </c>
      <c r="AW636" s="238">
        <v>21</v>
      </c>
      <c r="CT636" s="238">
        <v>462848</v>
      </c>
      <c r="CU636" s="238">
        <v>4967661</v>
      </c>
      <c r="CV636" s="238">
        <v>44.8613991</v>
      </c>
      <c r="CW636" s="238">
        <v>-93.470246200000005</v>
      </c>
      <c r="CX636" s="238" t="s">
        <v>359</v>
      </c>
      <c r="CY636" s="238" t="s">
        <v>2746</v>
      </c>
    </row>
    <row r="637" spans="1:103" x14ac:dyDescent="0.25">
      <c r="A637" s="238">
        <v>11084434</v>
      </c>
      <c r="B637" s="238">
        <v>2</v>
      </c>
      <c r="C637" s="238">
        <v>212</v>
      </c>
      <c r="D637" s="238">
        <v>156.648</v>
      </c>
      <c r="E637" s="238">
        <v>27</v>
      </c>
      <c r="F637" s="238" t="s">
        <v>2420</v>
      </c>
      <c r="H637" s="238" t="s">
        <v>354</v>
      </c>
      <c r="I637" s="238">
        <v>25</v>
      </c>
      <c r="K637" s="238">
        <v>15513045</v>
      </c>
      <c r="L637" s="238">
        <v>153490244</v>
      </c>
      <c r="M637" s="238">
        <v>12</v>
      </c>
      <c r="N637" s="238">
        <v>14</v>
      </c>
      <c r="O637" s="238">
        <v>2015</v>
      </c>
      <c r="P637" s="238" t="s">
        <v>361</v>
      </c>
      <c r="Q637" s="238">
        <v>8</v>
      </c>
      <c r="R637" s="238" t="s">
        <v>369</v>
      </c>
      <c r="S637" s="238">
        <v>5</v>
      </c>
      <c r="T637" s="238">
        <v>0</v>
      </c>
      <c r="U637" s="238">
        <v>3</v>
      </c>
      <c r="V637" s="238">
        <v>1</v>
      </c>
      <c r="W637" s="238">
        <v>10</v>
      </c>
      <c r="X637" s="238">
        <v>2</v>
      </c>
      <c r="Y637" s="238">
        <v>1</v>
      </c>
      <c r="Z637" s="238">
        <v>3</v>
      </c>
      <c r="AB637" s="238">
        <v>2</v>
      </c>
      <c r="AC637" s="238">
        <v>98</v>
      </c>
      <c r="AD637" s="238" t="s">
        <v>376</v>
      </c>
      <c r="AE637" s="238" t="s">
        <v>2714</v>
      </c>
      <c r="AF637" s="238" t="s">
        <v>358</v>
      </c>
      <c r="AG637" s="238">
        <v>7</v>
      </c>
      <c r="AH637" s="238">
        <v>2</v>
      </c>
      <c r="AI637" s="238">
        <v>2</v>
      </c>
      <c r="AJ637" s="238">
        <v>3</v>
      </c>
      <c r="AK637" s="238">
        <v>21</v>
      </c>
      <c r="AL637" s="238">
        <v>55</v>
      </c>
      <c r="AM637" s="238" t="s">
        <v>363</v>
      </c>
      <c r="AN637" s="238">
        <v>5</v>
      </c>
      <c r="AO637" s="238">
        <v>1</v>
      </c>
      <c r="AS637" s="238">
        <v>1</v>
      </c>
      <c r="AT637" s="238">
        <v>98</v>
      </c>
      <c r="AU637" s="238">
        <v>65</v>
      </c>
      <c r="AV637" s="238">
        <v>10</v>
      </c>
      <c r="AW637" s="238">
        <v>21</v>
      </c>
      <c r="AX637" s="238">
        <v>2</v>
      </c>
      <c r="AY637" s="238">
        <v>2</v>
      </c>
      <c r="AZ637" s="238">
        <v>3</v>
      </c>
      <c r="BA637" s="238">
        <v>21</v>
      </c>
      <c r="BB637" s="238">
        <v>23</v>
      </c>
      <c r="BC637" s="238" t="s">
        <v>354</v>
      </c>
      <c r="BD637" s="238">
        <v>5</v>
      </c>
      <c r="BE637" s="238">
        <v>1</v>
      </c>
      <c r="BI637" s="238">
        <v>1</v>
      </c>
      <c r="BJ637" s="238">
        <v>98</v>
      </c>
      <c r="BK637" s="238">
        <v>65</v>
      </c>
      <c r="BL637" s="238">
        <v>10</v>
      </c>
      <c r="BM637" s="238">
        <v>21</v>
      </c>
      <c r="BN637" s="238">
        <v>2</v>
      </c>
      <c r="BO637" s="238">
        <v>1</v>
      </c>
      <c r="BP637" s="238">
        <v>3</v>
      </c>
      <c r="BQ637" s="238">
        <v>21</v>
      </c>
      <c r="BR637" s="238">
        <v>40</v>
      </c>
      <c r="BS637" s="238" t="s">
        <v>363</v>
      </c>
      <c r="BT637" s="238">
        <v>5</v>
      </c>
      <c r="BU637" s="238">
        <v>5</v>
      </c>
      <c r="BV637" s="238">
        <v>15</v>
      </c>
      <c r="BY637" s="238">
        <v>1</v>
      </c>
      <c r="BZ637" s="238">
        <v>98</v>
      </c>
      <c r="CA637" s="238">
        <v>65</v>
      </c>
      <c r="CB637" s="238">
        <v>10</v>
      </c>
      <c r="CC637" s="238">
        <v>21</v>
      </c>
      <c r="CT637" s="238">
        <v>462848</v>
      </c>
      <c r="CU637" s="238">
        <v>4967661</v>
      </c>
      <c r="CV637" s="238">
        <v>44.8613991</v>
      </c>
      <c r="CW637" s="238">
        <v>-93.470246200000005</v>
      </c>
      <c r="CX637" s="238" t="s">
        <v>359</v>
      </c>
      <c r="CY637" s="238" t="s">
        <v>2747</v>
      </c>
    </row>
    <row r="638" spans="1:103" x14ac:dyDescent="0.25">
      <c r="A638" s="238">
        <v>11094431</v>
      </c>
      <c r="B638" s="238">
        <v>2</v>
      </c>
      <c r="C638" s="238">
        <v>212</v>
      </c>
      <c r="D638" s="238">
        <v>156.648</v>
      </c>
      <c r="E638" s="238">
        <v>27</v>
      </c>
      <c r="F638" s="238" t="s">
        <v>2420</v>
      </c>
      <c r="H638" s="238" t="s">
        <v>354</v>
      </c>
      <c r="I638" s="238">
        <v>25</v>
      </c>
      <c r="K638" s="238">
        <v>201500049279</v>
      </c>
      <c r="L638" s="238">
        <v>160140036</v>
      </c>
      <c r="M638" s="238">
        <v>12</v>
      </c>
      <c r="N638" s="238">
        <v>26</v>
      </c>
      <c r="O638" s="238">
        <v>2015</v>
      </c>
      <c r="P638" s="238" t="s">
        <v>364</v>
      </c>
      <c r="Q638" s="238">
        <v>8</v>
      </c>
      <c r="S638" s="238">
        <v>5</v>
      </c>
      <c r="T638" s="238">
        <v>0</v>
      </c>
      <c r="U638" s="238">
        <v>1</v>
      </c>
      <c r="V638" s="238">
        <v>90</v>
      </c>
      <c r="W638" s="238">
        <v>10</v>
      </c>
      <c r="X638" s="238">
        <v>2</v>
      </c>
      <c r="Y638" s="238">
        <v>1</v>
      </c>
      <c r="Z638" s="238">
        <v>2</v>
      </c>
      <c r="AB638" s="238">
        <v>3</v>
      </c>
      <c r="AC638" s="238">
        <v>98</v>
      </c>
      <c r="AF638" s="238" t="s">
        <v>358</v>
      </c>
      <c r="AG638" s="238">
        <v>4</v>
      </c>
      <c r="AH638" s="238">
        <v>2</v>
      </c>
      <c r="AI638" s="238">
        <v>2</v>
      </c>
      <c r="AJ638" s="238">
        <v>3</v>
      </c>
      <c r="AK638" s="238">
        <v>21</v>
      </c>
      <c r="AL638" s="238">
        <v>18</v>
      </c>
      <c r="AM638" s="238" t="s">
        <v>354</v>
      </c>
      <c r="AN638" s="238">
        <v>5</v>
      </c>
      <c r="AS638" s="238">
        <v>3</v>
      </c>
      <c r="AT638" s="238">
        <v>98</v>
      </c>
      <c r="AU638" s="238">
        <v>65</v>
      </c>
      <c r="AV638" s="238">
        <v>11</v>
      </c>
      <c r="AW638" s="238">
        <v>21</v>
      </c>
      <c r="CT638" s="238">
        <v>462848</v>
      </c>
      <c r="CU638" s="238">
        <v>4967661</v>
      </c>
      <c r="CV638" s="238">
        <v>44.8613991</v>
      </c>
      <c r="CW638" s="238">
        <v>-93.470246200000005</v>
      </c>
      <c r="CX638" s="238" t="s">
        <v>359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B632-DA58-421C-BB97-1D71A6AF013C}">
  <sheetPr>
    <tabColor theme="2" tint="-0.499984740745262"/>
  </sheetPr>
  <dimension ref="A1:CY20"/>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446870</v>
      </c>
      <c r="B2" s="238">
        <v>4</v>
      </c>
      <c r="C2" s="238">
        <v>50</v>
      </c>
      <c r="D2" s="238">
        <v>2.1619999999999999</v>
      </c>
      <c r="E2" s="238">
        <v>10</v>
      </c>
      <c r="G2" s="238" t="s">
        <v>1633</v>
      </c>
      <c r="H2" s="238">
        <v>7</v>
      </c>
      <c r="I2" s="238">
        <v>25</v>
      </c>
      <c r="K2" s="238">
        <v>17013147</v>
      </c>
      <c r="M2" s="238">
        <v>4</v>
      </c>
      <c r="N2" s="238">
        <v>22</v>
      </c>
      <c r="O2" s="238">
        <v>2017</v>
      </c>
      <c r="P2" s="238" t="s">
        <v>364</v>
      </c>
      <c r="Q2" s="238">
        <v>11</v>
      </c>
      <c r="S2" s="238">
        <v>5</v>
      </c>
      <c r="T2" s="238">
        <v>0</v>
      </c>
      <c r="U2" s="238">
        <v>1</v>
      </c>
      <c r="W2" s="238">
        <v>48</v>
      </c>
      <c r="X2" s="238">
        <v>2</v>
      </c>
      <c r="Y2" s="238">
        <v>1</v>
      </c>
      <c r="Z2" s="238">
        <v>1</v>
      </c>
      <c r="AB2" s="238">
        <v>1</v>
      </c>
      <c r="AC2" s="238">
        <v>98</v>
      </c>
      <c r="AD2" s="238" t="s">
        <v>2748</v>
      </c>
      <c r="AF2" s="238" t="s">
        <v>2749</v>
      </c>
      <c r="AG2" s="238">
        <v>3</v>
      </c>
      <c r="AH2" s="238">
        <v>2</v>
      </c>
      <c r="AI2" s="238">
        <v>2</v>
      </c>
      <c r="AJ2" s="238">
        <v>3</v>
      </c>
      <c r="AK2" s="238">
        <v>21</v>
      </c>
      <c r="AL2" s="238">
        <v>41</v>
      </c>
      <c r="AM2" s="238" t="s">
        <v>363</v>
      </c>
      <c r="AN2" s="238">
        <v>5</v>
      </c>
      <c r="AO2" s="238">
        <v>74</v>
      </c>
      <c r="AS2" s="238">
        <v>12</v>
      </c>
      <c r="AT2" s="238">
        <v>9</v>
      </c>
      <c r="AU2" s="238">
        <v>55</v>
      </c>
      <c r="AV2" s="238">
        <v>11</v>
      </c>
      <c r="AW2" s="238">
        <v>21</v>
      </c>
      <c r="CT2" s="238">
        <v>422659.85677669098</v>
      </c>
      <c r="CU2" s="238">
        <v>4953626.1341121104</v>
      </c>
      <c r="CV2" s="238">
        <v>44.731842100000001</v>
      </c>
      <c r="CW2" s="238">
        <v>-93.976737659999998</v>
      </c>
      <c r="CX2" s="238" t="s">
        <v>359</v>
      </c>
      <c r="CY2" s="238" t="s">
        <v>2750</v>
      </c>
    </row>
    <row r="3" spans="1:103" x14ac:dyDescent="0.25">
      <c r="A3" s="238">
        <v>355937</v>
      </c>
      <c r="B3" s="238">
        <v>4</v>
      </c>
      <c r="C3" s="238">
        <v>50</v>
      </c>
      <c r="D3" s="238">
        <v>2.9950000000000001</v>
      </c>
      <c r="E3" s="238">
        <v>10</v>
      </c>
      <c r="F3" s="238" t="s">
        <v>2751</v>
      </c>
      <c r="H3" s="238">
        <v>7</v>
      </c>
      <c r="I3" s="238">
        <v>25</v>
      </c>
      <c r="K3" s="238">
        <v>16019283</v>
      </c>
      <c r="M3" s="238">
        <v>6</v>
      </c>
      <c r="N3" s="238">
        <v>11</v>
      </c>
      <c r="O3" s="238">
        <v>2016</v>
      </c>
      <c r="P3" s="238" t="s">
        <v>364</v>
      </c>
      <c r="Q3" s="238">
        <v>8</v>
      </c>
      <c r="R3" s="238" t="s">
        <v>369</v>
      </c>
      <c r="S3" s="238">
        <v>5</v>
      </c>
      <c r="T3" s="238">
        <v>0</v>
      </c>
      <c r="U3" s="238">
        <v>2</v>
      </c>
      <c r="W3" s="238">
        <v>11</v>
      </c>
      <c r="X3" s="238">
        <v>2</v>
      </c>
      <c r="Y3" s="238">
        <v>3</v>
      </c>
      <c r="Z3" s="238">
        <v>1</v>
      </c>
      <c r="AB3" s="238">
        <v>1</v>
      </c>
      <c r="AC3" s="238">
        <v>98</v>
      </c>
      <c r="AD3" s="238" t="s">
        <v>2752</v>
      </c>
      <c r="AF3" s="238" t="s">
        <v>2749</v>
      </c>
      <c r="AG3" s="238">
        <v>90</v>
      </c>
      <c r="AH3" s="238">
        <v>3</v>
      </c>
      <c r="AI3" s="238">
        <v>3</v>
      </c>
      <c r="AJ3" s="238">
        <v>3</v>
      </c>
      <c r="AK3" s="238">
        <v>20</v>
      </c>
      <c r="AS3" s="238">
        <v>12</v>
      </c>
      <c r="AT3" s="238">
        <v>9</v>
      </c>
      <c r="AU3" s="238">
        <v>30</v>
      </c>
      <c r="AV3" s="238">
        <v>11</v>
      </c>
      <c r="AW3" s="238">
        <v>21</v>
      </c>
      <c r="AX3" s="238">
        <v>1</v>
      </c>
      <c r="AZ3" s="238">
        <v>3</v>
      </c>
      <c r="BA3" s="238">
        <v>99</v>
      </c>
      <c r="BI3" s="238">
        <v>12</v>
      </c>
      <c r="BJ3" s="238">
        <v>9</v>
      </c>
      <c r="BK3" s="238">
        <v>30</v>
      </c>
      <c r="BL3" s="238">
        <v>11</v>
      </c>
      <c r="BM3" s="238">
        <v>21</v>
      </c>
      <c r="CT3" s="238">
        <v>423779.30031648697</v>
      </c>
      <c r="CU3" s="238">
        <v>4953608.2698260797</v>
      </c>
      <c r="CV3" s="238">
        <v>44.731801330000003</v>
      </c>
      <c r="CW3" s="238">
        <v>-93.962599420000004</v>
      </c>
      <c r="CX3" s="238" t="s">
        <v>359</v>
      </c>
      <c r="CY3" s="238" t="s">
        <v>2753</v>
      </c>
    </row>
    <row r="4" spans="1:103" x14ac:dyDescent="0.25">
      <c r="A4" s="238">
        <v>10714370</v>
      </c>
      <c r="B4" s="238">
        <v>4</v>
      </c>
      <c r="C4" s="238">
        <v>50</v>
      </c>
      <c r="D4" s="238">
        <v>3.1469999999999998</v>
      </c>
      <c r="E4" s="238">
        <v>10</v>
      </c>
      <c r="F4" s="238" t="s">
        <v>2751</v>
      </c>
      <c r="H4" s="238">
        <v>7</v>
      </c>
      <c r="I4" s="238">
        <v>25</v>
      </c>
      <c r="L4" s="238">
        <v>113220064</v>
      </c>
      <c r="M4" s="238">
        <v>10</v>
      </c>
      <c r="N4" s="238">
        <v>16</v>
      </c>
      <c r="O4" s="238">
        <v>2011</v>
      </c>
      <c r="P4" s="238" t="s">
        <v>366</v>
      </c>
      <c r="Q4" s="238">
        <v>16</v>
      </c>
      <c r="S4" s="238">
        <v>5</v>
      </c>
      <c r="T4" s="238">
        <v>0</v>
      </c>
      <c r="U4" s="238">
        <v>2</v>
      </c>
      <c r="V4" s="238">
        <v>3</v>
      </c>
      <c r="W4" s="238">
        <v>10</v>
      </c>
      <c r="Y4" s="238">
        <v>1</v>
      </c>
      <c r="Z4" s="238">
        <v>1</v>
      </c>
      <c r="AB4" s="238">
        <v>1</v>
      </c>
      <c r="AC4" s="238">
        <v>98</v>
      </c>
      <c r="AF4" s="238" t="s">
        <v>2749</v>
      </c>
      <c r="AG4" s="238">
        <v>9</v>
      </c>
      <c r="AH4" s="238">
        <v>2</v>
      </c>
      <c r="AI4" s="238">
        <v>3</v>
      </c>
      <c r="AJ4" s="238">
        <v>4</v>
      </c>
      <c r="AK4" s="238">
        <v>24</v>
      </c>
      <c r="AL4" s="238">
        <v>49</v>
      </c>
      <c r="AM4" s="238" t="s">
        <v>354</v>
      </c>
      <c r="AT4" s="238">
        <v>98</v>
      </c>
      <c r="AU4" s="238">
        <v>30</v>
      </c>
      <c r="AX4" s="238">
        <v>2</v>
      </c>
      <c r="AY4" s="238">
        <v>2</v>
      </c>
      <c r="AZ4" s="238">
        <v>4</v>
      </c>
      <c r="BA4" s="238">
        <v>29</v>
      </c>
      <c r="BB4" s="238">
        <v>76</v>
      </c>
      <c r="BC4" s="238" t="s">
        <v>363</v>
      </c>
      <c r="BJ4" s="238">
        <v>98</v>
      </c>
      <c r="BK4" s="238">
        <v>30</v>
      </c>
      <c r="CT4" s="238">
        <v>424024</v>
      </c>
      <c r="CU4" s="238">
        <v>4953606</v>
      </c>
      <c r="CV4" s="238">
        <v>44.731807199999999</v>
      </c>
      <c r="CW4" s="238">
        <v>-93.959514200000001</v>
      </c>
      <c r="CX4" s="238" t="s">
        <v>359</v>
      </c>
    </row>
    <row r="5" spans="1:103" x14ac:dyDescent="0.25">
      <c r="A5" s="238">
        <v>427518</v>
      </c>
      <c r="B5" s="238">
        <v>4</v>
      </c>
      <c r="C5" s="238">
        <v>50</v>
      </c>
      <c r="D5" s="238">
        <v>3.6240000000000001</v>
      </c>
      <c r="E5" s="238">
        <v>10</v>
      </c>
      <c r="G5" s="238" t="s">
        <v>1633</v>
      </c>
      <c r="H5" s="238" t="s">
        <v>354</v>
      </c>
      <c r="I5" s="238">
        <v>25</v>
      </c>
      <c r="K5" s="238">
        <v>17007602</v>
      </c>
      <c r="M5" s="238">
        <v>3</v>
      </c>
      <c r="N5" s="238">
        <v>7</v>
      </c>
      <c r="O5" s="238">
        <v>2017</v>
      </c>
      <c r="P5" s="238" t="s">
        <v>368</v>
      </c>
      <c r="Q5" s="238">
        <v>17</v>
      </c>
      <c r="R5" s="238">
        <v>98</v>
      </c>
      <c r="S5" s="238">
        <v>3</v>
      </c>
      <c r="T5" s="238">
        <v>0</v>
      </c>
      <c r="U5" s="238">
        <v>2</v>
      </c>
      <c r="V5" s="238">
        <v>5</v>
      </c>
      <c r="W5" s="238">
        <v>10</v>
      </c>
      <c r="X5" s="238">
        <v>3</v>
      </c>
      <c r="Y5" s="238">
        <v>3</v>
      </c>
      <c r="Z5" s="238">
        <v>1</v>
      </c>
      <c r="AB5" s="238">
        <v>1</v>
      </c>
      <c r="AC5" s="238">
        <v>98</v>
      </c>
      <c r="AD5" s="238" t="s">
        <v>2748</v>
      </c>
      <c r="AE5" s="238" t="s">
        <v>2754</v>
      </c>
      <c r="AF5" s="238" t="s">
        <v>2749</v>
      </c>
      <c r="AG5" s="238">
        <v>10</v>
      </c>
      <c r="AH5" s="238">
        <v>2</v>
      </c>
      <c r="AI5" s="238">
        <v>2</v>
      </c>
      <c r="AJ5" s="238">
        <v>2</v>
      </c>
      <c r="AK5" s="238">
        <v>21</v>
      </c>
      <c r="AL5" s="238">
        <v>50</v>
      </c>
      <c r="AM5" s="238" t="s">
        <v>354</v>
      </c>
      <c r="AN5" s="238">
        <v>5</v>
      </c>
      <c r="AO5" s="238">
        <v>74</v>
      </c>
      <c r="AP5" s="238">
        <v>64</v>
      </c>
      <c r="AS5" s="238">
        <v>12</v>
      </c>
      <c r="AT5" s="238">
        <v>23</v>
      </c>
      <c r="AU5" s="238">
        <v>55</v>
      </c>
      <c r="AV5" s="238">
        <v>11</v>
      </c>
      <c r="AW5" s="238">
        <v>21</v>
      </c>
      <c r="AX5" s="238">
        <v>2</v>
      </c>
      <c r="AY5" s="238">
        <v>2</v>
      </c>
      <c r="AZ5" s="238">
        <v>4</v>
      </c>
      <c r="BA5" s="238">
        <v>21</v>
      </c>
      <c r="BB5" s="238">
        <v>61</v>
      </c>
      <c r="BC5" s="238" t="s">
        <v>354</v>
      </c>
      <c r="BD5" s="238">
        <v>5</v>
      </c>
      <c r="BE5" s="238">
        <v>1</v>
      </c>
      <c r="BI5" s="238">
        <v>12</v>
      </c>
      <c r="BJ5" s="238">
        <v>9</v>
      </c>
      <c r="BK5" s="238">
        <v>55</v>
      </c>
      <c r="BL5" s="238">
        <v>11</v>
      </c>
      <c r="BM5" s="238">
        <v>21</v>
      </c>
      <c r="CT5" s="238">
        <v>424792.35771756602</v>
      </c>
      <c r="CU5" s="238">
        <v>4953586.8010256998</v>
      </c>
      <c r="CV5" s="238">
        <v>44.731715199999996</v>
      </c>
      <c r="CW5" s="238">
        <v>-93.949804009999994</v>
      </c>
      <c r="CX5" s="238" t="s">
        <v>359</v>
      </c>
      <c r="CY5" s="238" t="s">
        <v>2755</v>
      </c>
    </row>
    <row r="6" spans="1:103" x14ac:dyDescent="0.25">
      <c r="A6" s="238">
        <v>848826</v>
      </c>
      <c r="B6" s="238">
        <v>4</v>
      </c>
      <c r="C6" s="238">
        <v>50</v>
      </c>
      <c r="D6" s="238">
        <v>3.625</v>
      </c>
      <c r="E6" s="238">
        <v>10</v>
      </c>
      <c r="G6" s="238" t="s">
        <v>1633</v>
      </c>
      <c r="H6" s="238" t="s">
        <v>354</v>
      </c>
      <c r="I6" s="238">
        <v>25</v>
      </c>
      <c r="K6" s="238">
        <v>20031750</v>
      </c>
      <c r="L6" s="238">
        <v>202970083</v>
      </c>
      <c r="M6" s="238">
        <v>10</v>
      </c>
      <c r="N6" s="238">
        <v>23</v>
      </c>
      <c r="O6" s="238">
        <v>2020</v>
      </c>
      <c r="P6" s="238" t="s">
        <v>362</v>
      </c>
      <c r="Q6" s="238">
        <v>15</v>
      </c>
      <c r="R6" s="238" t="s">
        <v>196</v>
      </c>
      <c r="S6" s="238">
        <v>5</v>
      </c>
      <c r="T6" s="238">
        <v>0</v>
      </c>
      <c r="U6" s="238">
        <v>2</v>
      </c>
      <c r="V6" s="238">
        <v>5</v>
      </c>
      <c r="W6" s="238">
        <v>10</v>
      </c>
      <c r="X6" s="238">
        <v>3</v>
      </c>
      <c r="Y6" s="238">
        <v>1</v>
      </c>
      <c r="Z6" s="238">
        <v>1</v>
      </c>
      <c r="AB6" s="238">
        <v>1</v>
      </c>
      <c r="AC6" s="238">
        <v>98</v>
      </c>
      <c r="AD6" s="238" t="s">
        <v>2748</v>
      </c>
      <c r="AF6" s="238" t="s">
        <v>2749</v>
      </c>
      <c r="AG6" s="238">
        <v>10</v>
      </c>
      <c r="AH6" s="238">
        <v>2</v>
      </c>
      <c r="AI6" s="238">
        <v>4</v>
      </c>
      <c r="AJ6" s="238">
        <v>2</v>
      </c>
      <c r="AK6" s="238">
        <v>21</v>
      </c>
      <c r="AL6" s="238">
        <v>27</v>
      </c>
      <c r="AM6" s="238" t="s">
        <v>363</v>
      </c>
      <c r="AN6" s="238">
        <v>5</v>
      </c>
      <c r="AO6" s="238">
        <v>2</v>
      </c>
      <c r="AS6" s="238">
        <v>12</v>
      </c>
      <c r="AT6" s="238">
        <v>23</v>
      </c>
      <c r="AU6" s="238">
        <v>55</v>
      </c>
      <c r="AV6" s="238">
        <v>11</v>
      </c>
      <c r="AW6" s="238">
        <v>21</v>
      </c>
      <c r="AX6" s="238">
        <v>2</v>
      </c>
      <c r="AY6" s="238">
        <v>4</v>
      </c>
      <c r="AZ6" s="238">
        <v>4</v>
      </c>
      <c r="BA6" s="238">
        <v>21</v>
      </c>
      <c r="BB6" s="238">
        <v>77</v>
      </c>
      <c r="BC6" s="238" t="s">
        <v>363</v>
      </c>
      <c r="BD6" s="238">
        <v>5</v>
      </c>
      <c r="BE6" s="238">
        <v>1</v>
      </c>
      <c r="BI6" s="238">
        <v>12</v>
      </c>
      <c r="BJ6" s="238">
        <v>9</v>
      </c>
      <c r="BK6" s="238">
        <v>55</v>
      </c>
      <c r="BL6" s="238">
        <v>11</v>
      </c>
      <c r="BM6" s="238">
        <v>21</v>
      </c>
      <c r="CT6" s="238">
        <v>424793.37901553698</v>
      </c>
      <c r="CU6" s="238">
        <v>4953585.5925739398</v>
      </c>
      <c r="CV6" s="238">
        <v>44.731704430000001</v>
      </c>
      <c r="CW6" s="238">
        <v>-93.94979094</v>
      </c>
      <c r="CX6" s="238" t="s">
        <v>359</v>
      </c>
      <c r="CY6" s="238" t="s">
        <v>2756</v>
      </c>
    </row>
    <row r="7" spans="1:103" x14ac:dyDescent="0.25">
      <c r="A7" s="238">
        <v>592773</v>
      </c>
      <c r="B7" s="238">
        <v>4</v>
      </c>
      <c r="C7" s="238">
        <v>50</v>
      </c>
      <c r="D7" s="238">
        <v>3.633</v>
      </c>
      <c r="E7" s="238">
        <v>10</v>
      </c>
      <c r="G7" s="238" t="s">
        <v>1633</v>
      </c>
      <c r="H7" s="238" t="s">
        <v>354</v>
      </c>
      <c r="I7" s="238">
        <v>25</v>
      </c>
      <c r="K7" s="238">
        <v>18011909</v>
      </c>
      <c r="M7" s="238">
        <v>4</v>
      </c>
      <c r="N7" s="238">
        <v>22</v>
      </c>
      <c r="O7" s="238">
        <v>2018</v>
      </c>
      <c r="P7" s="238" t="s">
        <v>366</v>
      </c>
      <c r="Q7" s="238">
        <v>3</v>
      </c>
      <c r="S7" s="238">
        <v>3</v>
      </c>
      <c r="T7" s="238">
        <v>0</v>
      </c>
      <c r="U7" s="238">
        <v>1</v>
      </c>
      <c r="W7" s="238">
        <v>83</v>
      </c>
      <c r="X7" s="238">
        <v>3</v>
      </c>
      <c r="Y7" s="238">
        <v>6</v>
      </c>
      <c r="Z7" s="238">
        <v>1</v>
      </c>
      <c r="AB7" s="238">
        <v>1</v>
      </c>
      <c r="AC7" s="238">
        <v>98</v>
      </c>
      <c r="AD7" s="238" t="s">
        <v>2748</v>
      </c>
      <c r="AE7" s="238" t="s">
        <v>2754</v>
      </c>
      <c r="AF7" s="238" t="s">
        <v>2749</v>
      </c>
      <c r="AG7" s="238">
        <v>3</v>
      </c>
      <c r="AH7" s="238">
        <v>2</v>
      </c>
      <c r="AI7" s="238">
        <v>2</v>
      </c>
      <c r="AJ7" s="238">
        <v>2</v>
      </c>
      <c r="AK7" s="238">
        <v>21</v>
      </c>
      <c r="AL7" s="238">
        <v>27</v>
      </c>
      <c r="AM7" s="238" t="s">
        <v>354</v>
      </c>
      <c r="AN7" s="238">
        <v>5</v>
      </c>
      <c r="AO7" s="238">
        <v>90</v>
      </c>
      <c r="AP7" s="238">
        <v>72</v>
      </c>
      <c r="AS7" s="238">
        <v>12</v>
      </c>
      <c r="AT7" s="238">
        <v>9</v>
      </c>
      <c r="AU7" s="238">
        <v>55</v>
      </c>
      <c r="AV7" s="238">
        <v>11</v>
      </c>
      <c r="AW7" s="238">
        <v>21</v>
      </c>
      <c r="CT7" s="238">
        <v>424806.16106930003</v>
      </c>
      <c r="CU7" s="238">
        <v>4953592.6058590198</v>
      </c>
      <c r="CV7" s="238">
        <v>44.731768899999999</v>
      </c>
      <c r="CW7" s="238">
        <v>-93.949630569999997</v>
      </c>
      <c r="CX7" s="238" t="s">
        <v>359</v>
      </c>
      <c r="CY7" s="238" t="s">
        <v>2757</v>
      </c>
    </row>
    <row r="8" spans="1:103" x14ac:dyDescent="0.25">
      <c r="A8" s="238">
        <v>759068</v>
      </c>
      <c r="B8" s="238">
        <v>4</v>
      </c>
      <c r="C8" s="238">
        <v>50</v>
      </c>
      <c r="D8" s="238">
        <v>3.9049999999999998</v>
      </c>
      <c r="E8" s="238">
        <v>10</v>
      </c>
      <c r="G8" s="238" t="s">
        <v>1633</v>
      </c>
      <c r="H8" s="238" t="s">
        <v>354</v>
      </c>
      <c r="I8" s="238">
        <v>25</v>
      </c>
      <c r="K8" s="238">
        <v>19032913</v>
      </c>
      <c r="M8" s="238">
        <v>11</v>
      </c>
      <c r="N8" s="238">
        <v>2</v>
      </c>
      <c r="O8" s="238">
        <v>2019</v>
      </c>
      <c r="P8" s="238" t="s">
        <v>364</v>
      </c>
      <c r="Q8" s="238">
        <v>9</v>
      </c>
      <c r="S8" s="238">
        <v>3</v>
      </c>
      <c r="T8" s="238">
        <v>0</v>
      </c>
      <c r="U8" s="238">
        <v>1</v>
      </c>
      <c r="W8" s="238">
        <v>83</v>
      </c>
      <c r="X8" s="238">
        <v>2</v>
      </c>
      <c r="Y8" s="238">
        <v>1</v>
      </c>
      <c r="Z8" s="238">
        <v>2</v>
      </c>
      <c r="AB8" s="238">
        <v>5</v>
      </c>
      <c r="AC8" s="238">
        <v>98</v>
      </c>
      <c r="AD8" s="238" t="s">
        <v>2748</v>
      </c>
      <c r="AF8" s="238" t="s">
        <v>2749</v>
      </c>
      <c r="AG8" s="238">
        <v>3</v>
      </c>
      <c r="AH8" s="238">
        <v>2</v>
      </c>
      <c r="AI8" s="238">
        <v>2</v>
      </c>
      <c r="AJ8" s="238">
        <v>4</v>
      </c>
      <c r="AK8" s="238">
        <v>21</v>
      </c>
      <c r="AL8" s="238">
        <v>24</v>
      </c>
      <c r="AM8" s="238" t="s">
        <v>363</v>
      </c>
      <c r="AN8" s="238">
        <v>5</v>
      </c>
      <c r="AO8" s="238">
        <v>75</v>
      </c>
      <c r="AS8" s="238">
        <v>12</v>
      </c>
      <c r="AT8" s="238">
        <v>9</v>
      </c>
      <c r="AU8" s="238">
        <v>55</v>
      </c>
      <c r="AV8" s="238">
        <v>11</v>
      </c>
      <c r="AW8" s="238">
        <v>21</v>
      </c>
      <c r="CT8" s="238">
        <v>425244.31744560198</v>
      </c>
      <c r="CU8" s="238">
        <v>4953583.8031941103</v>
      </c>
      <c r="CV8" s="238">
        <v>44.731735540000003</v>
      </c>
      <c r="CW8" s="238">
        <v>-93.944096509999994</v>
      </c>
      <c r="CX8" s="238" t="s">
        <v>359</v>
      </c>
      <c r="CY8" s="238" t="s">
        <v>2758</v>
      </c>
    </row>
    <row r="9" spans="1:103" x14ac:dyDescent="0.25">
      <c r="A9" s="238">
        <v>10702014</v>
      </c>
      <c r="B9" s="238">
        <v>4</v>
      </c>
      <c r="C9" s="238">
        <v>50</v>
      </c>
      <c r="D9" s="238">
        <v>4.8769999999999998</v>
      </c>
      <c r="E9" s="238">
        <v>10</v>
      </c>
      <c r="G9" s="238" t="s">
        <v>1633</v>
      </c>
      <c r="H9" s="238" t="s">
        <v>354</v>
      </c>
      <c r="I9" s="238">
        <v>25</v>
      </c>
      <c r="K9" s="238">
        <v>11020982</v>
      </c>
      <c r="L9" s="238">
        <v>111880075</v>
      </c>
      <c r="M9" s="238">
        <v>7</v>
      </c>
      <c r="N9" s="238">
        <v>5</v>
      </c>
      <c r="O9" s="238">
        <v>2011</v>
      </c>
      <c r="P9" s="238" t="s">
        <v>368</v>
      </c>
      <c r="Q9" s="238">
        <v>16</v>
      </c>
      <c r="S9" s="238">
        <v>4</v>
      </c>
      <c r="T9" s="238">
        <v>0</v>
      </c>
      <c r="U9" s="238">
        <v>1</v>
      </c>
      <c r="V9" s="238">
        <v>7</v>
      </c>
      <c r="W9" s="238">
        <v>83</v>
      </c>
      <c r="X9" s="238">
        <v>2</v>
      </c>
      <c r="Y9" s="238">
        <v>1</v>
      </c>
      <c r="Z9" s="238">
        <v>1</v>
      </c>
      <c r="AB9" s="238">
        <v>1</v>
      </c>
      <c r="AC9" s="238">
        <v>98</v>
      </c>
      <c r="AD9" s="238" t="s">
        <v>2759</v>
      </c>
      <c r="AE9" s="238" t="s">
        <v>880</v>
      </c>
      <c r="AF9" s="238" t="s">
        <v>2749</v>
      </c>
      <c r="AG9" s="238">
        <v>3</v>
      </c>
      <c r="AH9" s="238">
        <v>0</v>
      </c>
      <c r="AI9" s="238">
        <v>4</v>
      </c>
      <c r="AJ9" s="238">
        <v>3</v>
      </c>
      <c r="AL9" s="238">
        <v>20</v>
      </c>
      <c r="AM9" s="238" t="s">
        <v>354</v>
      </c>
      <c r="AN9" s="238">
        <v>5</v>
      </c>
      <c r="AO9" s="238">
        <v>72</v>
      </c>
      <c r="AQ9" s="238">
        <v>8</v>
      </c>
      <c r="AS9" s="238">
        <v>7</v>
      </c>
      <c r="AT9" s="238">
        <v>98</v>
      </c>
      <c r="AU9" s="238">
        <v>55</v>
      </c>
      <c r="AV9" s="238">
        <v>10</v>
      </c>
      <c r="AW9" s="238">
        <v>21</v>
      </c>
      <c r="CT9" s="238">
        <v>426807</v>
      </c>
      <c r="CU9" s="238">
        <v>4953558</v>
      </c>
      <c r="CV9" s="238">
        <v>44.731667000000002</v>
      </c>
      <c r="CW9" s="238">
        <v>-93.924357099999995</v>
      </c>
      <c r="CX9" s="238" t="s">
        <v>359</v>
      </c>
      <c r="CY9" s="238" t="s">
        <v>2760</v>
      </c>
    </row>
    <row r="10" spans="1:103" x14ac:dyDescent="0.25">
      <c r="A10" s="238">
        <v>821551</v>
      </c>
      <c r="B10" s="238">
        <v>4</v>
      </c>
      <c r="C10" s="238">
        <v>50</v>
      </c>
      <c r="D10" s="238">
        <v>5.1539999999999999</v>
      </c>
      <c r="E10" s="238">
        <v>10</v>
      </c>
      <c r="G10" s="238" t="s">
        <v>1633</v>
      </c>
      <c r="H10" s="238" t="s">
        <v>354</v>
      </c>
      <c r="I10" s="238">
        <v>25</v>
      </c>
      <c r="K10" s="238">
        <v>20021428</v>
      </c>
      <c r="L10" s="238">
        <v>202070013</v>
      </c>
      <c r="M10" s="238">
        <v>7</v>
      </c>
      <c r="N10" s="238">
        <v>25</v>
      </c>
      <c r="O10" s="238">
        <v>2020</v>
      </c>
      <c r="P10" s="238" t="s">
        <v>364</v>
      </c>
      <c r="Q10" s="238">
        <v>5</v>
      </c>
      <c r="S10" s="238">
        <v>5</v>
      </c>
      <c r="T10" s="238">
        <v>0</v>
      </c>
      <c r="U10" s="238">
        <v>1</v>
      </c>
      <c r="W10" s="238">
        <v>28</v>
      </c>
      <c r="X10" s="238">
        <v>2</v>
      </c>
      <c r="Y10" s="238">
        <v>2</v>
      </c>
      <c r="Z10" s="238">
        <v>2</v>
      </c>
      <c r="AB10" s="238">
        <v>1</v>
      </c>
      <c r="AC10" s="238">
        <v>98</v>
      </c>
      <c r="AD10" s="238" t="s">
        <v>2748</v>
      </c>
      <c r="AF10" s="238" t="s">
        <v>2749</v>
      </c>
      <c r="AG10" s="238">
        <v>3</v>
      </c>
      <c r="AH10" s="238">
        <v>2</v>
      </c>
      <c r="AI10" s="238">
        <v>2</v>
      </c>
      <c r="AJ10" s="238">
        <v>4</v>
      </c>
      <c r="AK10" s="238">
        <v>21</v>
      </c>
      <c r="AL10" s="238">
        <v>23</v>
      </c>
      <c r="AM10" s="238" t="s">
        <v>354</v>
      </c>
      <c r="AN10" s="238">
        <v>5</v>
      </c>
      <c r="AO10" s="238">
        <v>90</v>
      </c>
      <c r="AS10" s="238">
        <v>12</v>
      </c>
      <c r="AT10" s="238">
        <v>9</v>
      </c>
      <c r="AU10" s="238">
        <v>55</v>
      </c>
      <c r="AV10" s="238">
        <v>11</v>
      </c>
      <c r="AW10" s="238">
        <v>21</v>
      </c>
      <c r="CT10" s="238">
        <v>427253.03262970998</v>
      </c>
      <c r="CU10" s="238">
        <v>4953564.3353058603</v>
      </c>
      <c r="CV10" s="238">
        <v>44.731767189999999</v>
      </c>
      <c r="CW10" s="238">
        <v>-93.918728779999995</v>
      </c>
      <c r="CX10" s="238" t="s">
        <v>359</v>
      </c>
      <c r="CY10" s="238" t="s">
        <v>2761</v>
      </c>
    </row>
    <row r="11" spans="1:103" x14ac:dyDescent="0.25">
      <c r="A11" s="238">
        <v>372932</v>
      </c>
      <c r="B11" s="238">
        <v>4</v>
      </c>
      <c r="C11" s="238">
        <v>50</v>
      </c>
      <c r="D11" s="238">
        <v>6.5209999999999999</v>
      </c>
      <c r="E11" s="238">
        <v>10</v>
      </c>
      <c r="G11" s="238" t="s">
        <v>1633</v>
      </c>
      <c r="H11" s="238" t="s">
        <v>354</v>
      </c>
      <c r="I11" s="238">
        <v>25</v>
      </c>
      <c r="K11" s="238">
        <v>16028125</v>
      </c>
      <c r="M11" s="238">
        <v>8</v>
      </c>
      <c r="N11" s="238">
        <v>20</v>
      </c>
      <c r="O11" s="238">
        <v>2016</v>
      </c>
      <c r="P11" s="238" t="s">
        <v>364</v>
      </c>
      <c r="Q11" s="238">
        <v>9</v>
      </c>
      <c r="R11" s="238" t="s">
        <v>369</v>
      </c>
      <c r="S11" s="238">
        <v>5</v>
      </c>
      <c r="T11" s="238">
        <v>0</v>
      </c>
      <c r="U11" s="238">
        <v>1</v>
      </c>
      <c r="W11" s="238">
        <v>17</v>
      </c>
      <c r="X11" s="238">
        <v>2</v>
      </c>
      <c r="Y11" s="238">
        <v>1</v>
      </c>
      <c r="Z11" s="238">
        <v>3</v>
      </c>
      <c r="AB11" s="238">
        <v>2</v>
      </c>
      <c r="AC11" s="238">
        <v>98</v>
      </c>
      <c r="AD11" s="238" t="s">
        <v>2748</v>
      </c>
      <c r="AF11" s="238" t="s">
        <v>2749</v>
      </c>
      <c r="AG11" s="238">
        <v>4</v>
      </c>
      <c r="AH11" s="238">
        <v>2</v>
      </c>
      <c r="AI11" s="238">
        <v>3</v>
      </c>
      <c r="AJ11" s="238">
        <v>3</v>
      </c>
      <c r="AK11" s="238">
        <v>21</v>
      </c>
      <c r="AL11" s="238">
        <v>60</v>
      </c>
      <c r="AM11" s="238" t="s">
        <v>354</v>
      </c>
      <c r="AN11" s="238">
        <v>5</v>
      </c>
      <c r="AO11" s="238">
        <v>1</v>
      </c>
      <c r="AS11" s="238">
        <v>12</v>
      </c>
      <c r="AT11" s="238">
        <v>9</v>
      </c>
      <c r="AU11" s="238">
        <v>55</v>
      </c>
      <c r="AV11" s="238">
        <v>11</v>
      </c>
      <c r="AW11" s="238">
        <v>21</v>
      </c>
      <c r="CT11" s="238">
        <v>429452.89806151</v>
      </c>
      <c r="CU11" s="238">
        <v>4953524.2187120002</v>
      </c>
      <c r="CV11" s="238">
        <v>44.73162619</v>
      </c>
      <c r="CW11" s="238">
        <v>-93.890944320000003</v>
      </c>
      <c r="CX11" s="238" t="s">
        <v>359</v>
      </c>
      <c r="CY11" s="238" t="s">
        <v>2762</v>
      </c>
    </row>
    <row r="12" spans="1:103" x14ac:dyDescent="0.25">
      <c r="A12" s="238">
        <v>705040</v>
      </c>
      <c r="B12" s="238">
        <v>4</v>
      </c>
      <c r="C12" s="238">
        <v>50</v>
      </c>
      <c r="D12" s="238">
        <v>7.1</v>
      </c>
      <c r="E12" s="238">
        <v>10</v>
      </c>
      <c r="G12" s="238" t="s">
        <v>353</v>
      </c>
      <c r="H12" s="238" t="s">
        <v>354</v>
      </c>
      <c r="I12" s="238">
        <v>25</v>
      </c>
      <c r="K12" s="238">
        <v>19010851</v>
      </c>
      <c r="M12" s="238">
        <v>4</v>
      </c>
      <c r="N12" s="238">
        <v>19</v>
      </c>
      <c r="O12" s="238">
        <v>2019</v>
      </c>
      <c r="P12" s="238" t="s">
        <v>362</v>
      </c>
      <c r="Q12" s="238">
        <v>4</v>
      </c>
      <c r="R12" s="238">
        <v>98</v>
      </c>
      <c r="S12" s="238">
        <v>3</v>
      </c>
      <c r="T12" s="238">
        <v>0</v>
      </c>
      <c r="U12" s="238">
        <v>1</v>
      </c>
      <c r="W12" s="238">
        <v>83</v>
      </c>
      <c r="X12" s="238">
        <v>2</v>
      </c>
      <c r="Y12" s="238">
        <v>6</v>
      </c>
      <c r="Z12" s="238">
        <v>1</v>
      </c>
      <c r="AB12" s="238">
        <v>1</v>
      </c>
      <c r="AC12" s="238">
        <v>98</v>
      </c>
      <c r="AD12" s="238" t="s">
        <v>2748</v>
      </c>
      <c r="AF12" s="238" t="s">
        <v>2749</v>
      </c>
      <c r="AG12" s="238">
        <v>3</v>
      </c>
      <c r="AH12" s="238">
        <v>2</v>
      </c>
      <c r="AI12" s="238">
        <v>2</v>
      </c>
      <c r="AJ12" s="238">
        <v>3</v>
      </c>
      <c r="AK12" s="238">
        <v>21</v>
      </c>
      <c r="AL12" s="238">
        <v>55</v>
      </c>
      <c r="AM12" s="238" t="s">
        <v>354</v>
      </c>
      <c r="AN12" s="238">
        <v>99</v>
      </c>
      <c r="AO12" s="238">
        <v>70</v>
      </c>
      <c r="AS12" s="238">
        <v>14</v>
      </c>
      <c r="AT12" s="238">
        <v>9</v>
      </c>
      <c r="AU12" s="238">
        <v>55</v>
      </c>
      <c r="AV12" s="238">
        <v>12</v>
      </c>
      <c r="AW12" s="238">
        <v>21</v>
      </c>
      <c r="CT12" s="238">
        <v>430385.40425620199</v>
      </c>
      <c r="CU12" s="238">
        <v>4953520.1210516402</v>
      </c>
      <c r="CV12" s="238">
        <v>44.731680570000002</v>
      </c>
      <c r="CW12" s="238">
        <v>-93.879168469999996</v>
      </c>
      <c r="CX12" s="238" t="s">
        <v>359</v>
      </c>
      <c r="CY12" s="238" t="s">
        <v>2763</v>
      </c>
    </row>
    <row r="13" spans="1:103" x14ac:dyDescent="0.25">
      <c r="A13" s="238">
        <v>452941</v>
      </c>
      <c r="B13" s="238">
        <v>4</v>
      </c>
      <c r="C13" s="238">
        <v>50</v>
      </c>
      <c r="D13" s="238">
        <v>7.1429999999999998</v>
      </c>
      <c r="E13" s="238">
        <v>10</v>
      </c>
      <c r="G13" s="238" t="s">
        <v>353</v>
      </c>
      <c r="H13" s="238" t="s">
        <v>354</v>
      </c>
      <c r="I13" s="238">
        <v>25</v>
      </c>
      <c r="K13" s="238">
        <v>17016280</v>
      </c>
      <c r="M13" s="238">
        <v>5</v>
      </c>
      <c r="N13" s="238">
        <v>17</v>
      </c>
      <c r="O13" s="238">
        <v>2017</v>
      </c>
      <c r="P13" s="238" t="s">
        <v>355</v>
      </c>
      <c r="Q13" s="238">
        <v>18</v>
      </c>
      <c r="R13" s="238" t="s">
        <v>369</v>
      </c>
      <c r="S13" s="238">
        <v>5</v>
      </c>
      <c r="T13" s="238">
        <v>0</v>
      </c>
      <c r="U13" s="238">
        <v>1</v>
      </c>
      <c r="W13" s="238">
        <v>35</v>
      </c>
      <c r="X13" s="238">
        <v>2</v>
      </c>
      <c r="Y13" s="238">
        <v>1</v>
      </c>
      <c r="Z13" s="238">
        <v>3</v>
      </c>
      <c r="AB13" s="238">
        <v>6</v>
      </c>
      <c r="AC13" s="238">
        <v>98</v>
      </c>
      <c r="AD13" s="238" t="s">
        <v>2748</v>
      </c>
      <c r="AF13" s="238" t="s">
        <v>2749</v>
      </c>
      <c r="AG13" s="238">
        <v>3</v>
      </c>
      <c r="AH13" s="238">
        <v>2</v>
      </c>
      <c r="AI13" s="238">
        <v>2</v>
      </c>
      <c r="AJ13" s="238">
        <v>3</v>
      </c>
      <c r="AK13" s="238">
        <v>21</v>
      </c>
      <c r="AL13" s="238">
        <v>38</v>
      </c>
      <c r="AM13" s="238" t="s">
        <v>354</v>
      </c>
      <c r="AN13" s="238">
        <v>5</v>
      </c>
      <c r="AO13" s="238">
        <v>62</v>
      </c>
      <c r="AS13" s="238">
        <v>12</v>
      </c>
      <c r="AT13" s="238">
        <v>9</v>
      </c>
      <c r="AU13" s="238">
        <v>55</v>
      </c>
      <c r="AV13" s="238">
        <v>12</v>
      </c>
      <c r="AW13" s="238">
        <v>24</v>
      </c>
      <c r="CT13" s="238">
        <v>430453.81985988899</v>
      </c>
      <c r="CU13" s="238">
        <v>4953525.2569267396</v>
      </c>
      <c r="CV13" s="238">
        <v>44.731733439999999</v>
      </c>
      <c r="CW13" s="238">
        <v>-93.878305240000003</v>
      </c>
      <c r="CX13" s="238" t="s">
        <v>359</v>
      </c>
      <c r="CY13" s="238" t="s">
        <v>2764</v>
      </c>
    </row>
    <row r="14" spans="1:103" x14ac:dyDescent="0.25">
      <c r="A14" s="238">
        <v>648196</v>
      </c>
      <c r="B14" s="238">
        <v>4</v>
      </c>
      <c r="C14" s="238">
        <v>50</v>
      </c>
      <c r="D14" s="238">
        <v>7.2220000000000004</v>
      </c>
      <c r="E14" s="238">
        <v>10</v>
      </c>
      <c r="G14" s="238" t="s">
        <v>353</v>
      </c>
      <c r="H14" s="238" t="s">
        <v>354</v>
      </c>
      <c r="I14" s="238">
        <v>25</v>
      </c>
      <c r="K14" s="238">
        <v>18030753</v>
      </c>
      <c r="M14" s="238">
        <v>9</v>
      </c>
      <c r="N14" s="238">
        <v>28</v>
      </c>
      <c r="O14" s="238">
        <v>2018</v>
      </c>
      <c r="P14" s="238" t="s">
        <v>362</v>
      </c>
      <c r="Q14" s="238">
        <v>18</v>
      </c>
      <c r="R14" s="238">
        <v>98</v>
      </c>
      <c r="S14" s="238">
        <v>4</v>
      </c>
      <c r="T14" s="238">
        <v>0</v>
      </c>
      <c r="U14" s="238">
        <v>2</v>
      </c>
      <c r="V14" s="238">
        <v>12</v>
      </c>
      <c r="W14" s="238">
        <v>10</v>
      </c>
      <c r="X14" s="238">
        <v>2</v>
      </c>
      <c r="Y14" s="238">
        <v>3</v>
      </c>
      <c r="Z14" s="238">
        <v>1</v>
      </c>
      <c r="AB14" s="238">
        <v>1</v>
      </c>
      <c r="AC14" s="238">
        <v>98</v>
      </c>
      <c r="AD14" s="238" t="s">
        <v>2748</v>
      </c>
      <c r="AF14" s="238" t="s">
        <v>2749</v>
      </c>
      <c r="AG14" s="238">
        <v>7</v>
      </c>
      <c r="AH14" s="238">
        <v>2</v>
      </c>
      <c r="AI14" s="238">
        <v>3</v>
      </c>
      <c r="AJ14" s="238">
        <v>4</v>
      </c>
      <c r="AK14" s="238">
        <v>21</v>
      </c>
      <c r="AL14" s="238">
        <v>43</v>
      </c>
      <c r="AM14" s="238" t="s">
        <v>354</v>
      </c>
      <c r="AN14" s="238">
        <v>5</v>
      </c>
      <c r="AO14" s="238">
        <v>1</v>
      </c>
      <c r="AS14" s="238">
        <v>12</v>
      </c>
      <c r="AT14" s="238">
        <v>9</v>
      </c>
      <c r="AU14" s="238">
        <v>55</v>
      </c>
      <c r="AV14" s="238">
        <v>12</v>
      </c>
      <c r="AW14" s="238">
        <v>21</v>
      </c>
      <c r="AX14" s="238">
        <v>2</v>
      </c>
      <c r="AY14" s="238">
        <v>50</v>
      </c>
      <c r="AZ14" s="238">
        <v>4</v>
      </c>
      <c r="BA14" s="238">
        <v>21</v>
      </c>
      <c r="BB14" s="238">
        <v>74</v>
      </c>
      <c r="BC14" s="238" t="s">
        <v>354</v>
      </c>
      <c r="BD14" s="238">
        <v>5</v>
      </c>
      <c r="BE14" s="238">
        <v>1</v>
      </c>
      <c r="BI14" s="238">
        <v>12</v>
      </c>
      <c r="BJ14" s="238">
        <v>9</v>
      </c>
      <c r="BK14" s="238">
        <v>55</v>
      </c>
      <c r="BL14" s="238">
        <v>12</v>
      </c>
      <c r="BM14" s="238">
        <v>21</v>
      </c>
      <c r="CT14" s="238">
        <v>430579.39098366001</v>
      </c>
      <c r="CU14" s="238">
        <v>4953545.79207063</v>
      </c>
      <c r="CV14" s="238">
        <v>44.731930470000002</v>
      </c>
      <c r="CW14" s="238">
        <v>-93.876722369999996</v>
      </c>
      <c r="CX14" s="238" t="s">
        <v>359</v>
      </c>
      <c r="CY14" s="238" t="s">
        <v>2765</v>
      </c>
    </row>
    <row r="15" spans="1:103" x14ac:dyDescent="0.25">
      <c r="A15" s="238">
        <v>10934728</v>
      </c>
      <c r="B15" s="238">
        <v>4</v>
      </c>
      <c r="C15" s="238">
        <v>50</v>
      </c>
      <c r="D15" s="238">
        <v>7.5439999999999996</v>
      </c>
      <c r="E15" s="238">
        <v>10</v>
      </c>
      <c r="G15" s="238" t="s">
        <v>353</v>
      </c>
      <c r="H15" s="238" t="s">
        <v>354</v>
      </c>
      <c r="I15" s="238">
        <v>25</v>
      </c>
      <c r="K15" s="238">
        <v>14011296</v>
      </c>
      <c r="L15" s="238">
        <v>141050106</v>
      </c>
      <c r="M15" s="238">
        <v>4</v>
      </c>
      <c r="N15" s="238">
        <v>15</v>
      </c>
      <c r="O15" s="238">
        <v>2014</v>
      </c>
      <c r="P15" s="238" t="s">
        <v>368</v>
      </c>
      <c r="Q15" s="238">
        <v>10</v>
      </c>
      <c r="S15" s="238">
        <v>3</v>
      </c>
      <c r="T15" s="238">
        <v>0</v>
      </c>
      <c r="U15" s="238">
        <v>1</v>
      </c>
      <c r="V15" s="238">
        <v>4</v>
      </c>
      <c r="W15" s="238">
        <v>10</v>
      </c>
      <c r="X15" s="238">
        <v>2</v>
      </c>
      <c r="Y15" s="238">
        <v>1</v>
      </c>
      <c r="Z15" s="238">
        <v>1</v>
      </c>
      <c r="AB15" s="238">
        <v>1</v>
      </c>
      <c r="AC15" s="238">
        <v>98</v>
      </c>
      <c r="AD15" s="238" t="s">
        <v>2766</v>
      </c>
      <c r="AE15" s="238" t="s">
        <v>2767</v>
      </c>
      <c r="AF15" s="238" t="s">
        <v>2749</v>
      </c>
      <c r="AG15" s="238">
        <v>3</v>
      </c>
      <c r="AH15" s="238">
        <v>2</v>
      </c>
      <c r="AI15" s="238">
        <v>3</v>
      </c>
      <c r="AJ15" s="238">
        <v>4</v>
      </c>
      <c r="AK15" s="238">
        <v>21</v>
      </c>
      <c r="AL15" s="238">
        <v>21</v>
      </c>
      <c r="AM15" s="238" t="s">
        <v>354</v>
      </c>
      <c r="AN15" s="238">
        <v>1</v>
      </c>
      <c r="AO15" s="238">
        <v>72</v>
      </c>
      <c r="AP15" s="238">
        <v>18</v>
      </c>
      <c r="AS15" s="238">
        <v>7</v>
      </c>
      <c r="AT15" s="238">
        <v>98</v>
      </c>
      <c r="AU15" s="238">
        <v>55</v>
      </c>
      <c r="AV15" s="238">
        <v>11</v>
      </c>
      <c r="AW15" s="238">
        <v>21</v>
      </c>
      <c r="CT15" s="238">
        <v>431095</v>
      </c>
      <c r="CU15" s="238">
        <v>4953580</v>
      </c>
      <c r="CV15" s="238">
        <v>44.732287399999997</v>
      </c>
      <c r="CW15" s="238">
        <v>-93.870210200000002</v>
      </c>
      <c r="CX15" s="238" t="s">
        <v>359</v>
      </c>
      <c r="CY15" s="238" t="s">
        <v>2768</v>
      </c>
    </row>
    <row r="16" spans="1:103" x14ac:dyDescent="0.25">
      <c r="A16" s="238">
        <v>11023166</v>
      </c>
      <c r="B16" s="238">
        <v>4</v>
      </c>
      <c r="C16" s="238">
        <v>50</v>
      </c>
      <c r="D16" s="238">
        <v>7.5590000000000002</v>
      </c>
      <c r="E16" s="238">
        <v>10</v>
      </c>
      <c r="G16" s="238" t="s">
        <v>353</v>
      </c>
      <c r="H16" s="238" t="s">
        <v>354</v>
      </c>
      <c r="I16" s="238">
        <v>25</v>
      </c>
      <c r="K16" s="238">
        <v>15035931</v>
      </c>
      <c r="L16" s="238">
        <v>153170030</v>
      </c>
      <c r="M16" s="238">
        <v>11</v>
      </c>
      <c r="N16" s="238">
        <v>5</v>
      </c>
      <c r="O16" s="238">
        <v>2015</v>
      </c>
      <c r="P16" s="238" t="s">
        <v>384</v>
      </c>
      <c r="Q16" s="238">
        <v>5</v>
      </c>
      <c r="S16" s="238">
        <v>5</v>
      </c>
      <c r="T16" s="238">
        <v>0</v>
      </c>
      <c r="U16" s="238">
        <v>1</v>
      </c>
      <c r="V16" s="238">
        <v>98</v>
      </c>
      <c r="W16" s="238">
        <v>16</v>
      </c>
      <c r="X16" s="238">
        <v>10</v>
      </c>
      <c r="Y16" s="238">
        <v>6</v>
      </c>
      <c r="Z16" s="238">
        <v>2</v>
      </c>
      <c r="AB16" s="238">
        <v>1</v>
      </c>
      <c r="AC16" s="238">
        <v>98</v>
      </c>
      <c r="AF16" s="238" t="s">
        <v>2749</v>
      </c>
      <c r="AG16" s="238">
        <v>4</v>
      </c>
      <c r="AH16" s="238">
        <v>2</v>
      </c>
      <c r="AI16" s="238">
        <v>3</v>
      </c>
      <c r="AJ16" s="238">
        <v>4</v>
      </c>
      <c r="AK16" s="238">
        <v>21</v>
      </c>
      <c r="AL16" s="238">
        <v>56</v>
      </c>
      <c r="AM16" s="238" t="s">
        <v>354</v>
      </c>
      <c r="AN16" s="238">
        <v>5</v>
      </c>
      <c r="AO16" s="238">
        <v>1</v>
      </c>
      <c r="AS16" s="238">
        <v>7</v>
      </c>
      <c r="AT16" s="238">
        <v>98</v>
      </c>
      <c r="AU16" s="238">
        <v>55</v>
      </c>
      <c r="AV16" s="238">
        <v>11</v>
      </c>
      <c r="AW16" s="238">
        <v>21</v>
      </c>
      <c r="CT16" s="238">
        <v>431120</v>
      </c>
      <c r="CU16" s="238">
        <v>4953580</v>
      </c>
      <c r="CV16" s="238">
        <v>44.732295100000002</v>
      </c>
      <c r="CW16" s="238">
        <v>-93.869898399999997</v>
      </c>
      <c r="CX16" s="238" t="s">
        <v>359</v>
      </c>
    </row>
    <row r="17" spans="1:103" x14ac:dyDescent="0.25">
      <c r="A17" s="238">
        <v>475251</v>
      </c>
      <c r="B17" s="238">
        <v>8</v>
      </c>
      <c r="C17" s="238">
        <v>167</v>
      </c>
      <c r="D17" s="238">
        <v>1.002</v>
      </c>
      <c r="E17" s="238">
        <v>10</v>
      </c>
      <c r="G17" s="238" t="s">
        <v>353</v>
      </c>
      <c r="H17" s="238" t="s">
        <v>354</v>
      </c>
      <c r="I17" s="238">
        <v>25</v>
      </c>
      <c r="K17" s="238">
        <v>17022567</v>
      </c>
      <c r="M17" s="238">
        <v>7</v>
      </c>
      <c r="N17" s="238">
        <v>7</v>
      </c>
      <c r="O17" s="238">
        <v>2017</v>
      </c>
      <c r="P17" s="238" t="s">
        <v>362</v>
      </c>
      <c r="Q17" s="238">
        <v>12</v>
      </c>
      <c r="S17" s="238">
        <v>3</v>
      </c>
      <c r="T17" s="238">
        <v>0</v>
      </c>
      <c r="U17" s="238">
        <v>2</v>
      </c>
      <c r="V17" s="238">
        <v>90</v>
      </c>
      <c r="W17" s="238">
        <v>10</v>
      </c>
      <c r="X17" s="238">
        <v>3</v>
      </c>
      <c r="Y17" s="238">
        <v>1</v>
      </c>
      <c r="Z17" s="238">
        <v>1</v>
      </c>
      <c r="AB17" s="238">
        <v>1</v>
      </c>
      <c r="AC17" s="238">
        <v>98</v>
      </c>
      <c r="AD17" s="238" t="s">
        <v>2769</v>
      </c>
      <c r="AE17" s="238" t="s">
        <v>421</v>
      </c>
      <c r="AF17" s="238" t="s">
        <v>2770</v>
      </c>
      <c r="AG17" s="238">
        <v>90</v>
      </c>
      <c r="AH17" s="238">
        <v>2</v>
      </c>
      <c r="AI17" s="238">
        <v>2</v>
      </c>
      <c r="AJ17" s="238">
        <v>4</v>
      </c>
      <c r="AK17" s="238">
        <v>26</v>
      </c>
      <c r="AL17" s="238">
        <v>65</v>
      </c>
      <c r="AM17" s="238" t="s">
        <v>354</v>
      </c>
      <c r="AN17" s="238">
        <v>5</v>
      </c>
      <c r="AO17" s="238">
        <v>64</v>
      </c>
      <c r="AS17" s="238">
        <v>12</v>
      </c>
      <c r="AT17" s="238">
        <v>23</v>
      </c>
      <c r="AU17" s="238">
        <v>55</v>
      </c>
      <c r="AV17" s="238">
        <v>11</v>
      </c>
      <c r="AW17" s="238">
        <v>21</v>
      </c>
      <c r="AX17" s="238">
        <v>2</v>
      </c>
      <c r="AY17" s="238">
        <v>31</v>
      </c>
      <c r="AZ17" s="238">
        <v>2</v>
      </c>
      <c r="BA17" s="238">
        <v>21</v>
      </c>
      <c r="BB17" s="238">
        <v>56</v>
      </c>
      <c r="BC17" s="238" t="s">
        <v>354</v>
      </c>
      <c r="BD17" s="238">
        <v>5</v>
      </c>
      <c r="BE17" s="238">
        <v>1</v>
      </c>
      <c r="BI17" s="238">
        <v>14</v>
      </c>
      <c r="BJ17" s="238">
        <v>9</v>
      </c>
      <c r="BK17" s="238">
        <v>55</v>
      </c>
      <c r="BL17" s="238">
        <v>11</v>
      </c>
      <c r="BM17" s="238">
        <v>21</v>
      </c>
      <c r="CT17" s="238">
        <v>434350.67729680002</v>
      </c>
      <c r="CU17" s="238">
        <v>4953458.8872637805</v>
      </c>
      <c r="CV17" s="238">
        <v>44.731503879999998</v>
      </c>
      <c r="CW17" s="238">
        <v>-93.829088220000003</v>
      </c>
      <c r="CX17" s="238" t="s">
        <v>359</v>
      </c>
      <c r="CY17" s="238" t="s">
        <v>2771</v>
      </c>
    </row>
    <row r="18" spans="1:103" x14ac:dyDescent="0.25">
      <c r="A18" s="238">
        <v>11022326</v>
      </c>
      <c r="B18" s="238">
        <v>8</v>
      </c>
      <c r="C18" s="238">
        <v>167</v>
      </c>
      <c r="D18" s="238">
        <v>2.0070000000000001</v>
      </c>
      <c r="E18" s="238">
        <v>10</v>
      </c>
      <c r="G18" s="238" t="s">
        <v>353</v>
      </c>
      <c r="H18" s="238" t="s">
        <v>354</v>
      </c>
      <c r="I18" s="238">
        <v>25</v>
      </c>
      <c r="K18" s="238">
        <v>15032697</v>
      </c>
      <c r="L18" s="238">
        <v>152810057</v>
      </c>
      <c r="M18" s="238">
        <v>10</v>
      </c>
      <c r="N18" s="238">
        <v>7</v>
      </c>
      <c r="O18" s="238">
        <v>2015</v>
      </c>
      <c r="P18" s="238" t="s">
        <v>355</v>
      </c>
      <c r="Q18" s="238">
        <v>14</v>
      </c>
      <c r="S18" s="238">
        <v>3</v>
      </c>
      <c r="T18" s="238">
        <v>0</v>
      </c>
      <c r="U18" s="238">
        <v>2</v>
      </c>
      <c r="V18" s="238">
        <v>1</v>
      </c>
      <c r="W18" s="238">
        <v>6</v>
      </c>
      <c r="X18" s="238">
        <v>2</v>
      </c>
      <c r="Y18" s="238">
        <v>1</v>
      </c>
      <c r="Z18" s="238">
        <v>1</v>
      </c>
      <c r="AA18" s="238">
        <v>7</v>
      </c>
      <c r="AB18" s="238">
        <v>1</v>
      </c>
      <c r="AC18" s="238">
        <v>98</v>
      </c>
      <c r="AD18" s="238" t="s">
        <v>2772</v>
      </c>
      <c r="AE18" s="238" t="s">
        <v>2773</v>
      </c>
      <c r="AF18" s="238" t="s">
        <v>2770</v>
      </c>
      <c r="AG18" s="238">
        <v>7</v>
      </c>
      <c r="AH18" s="238">
        <v>0</v>
      </c>
      <c r="AI18" s="238">
        <v>3</v>
      </c>
      <c r="AJ18" s="238">
        <v>4</v>
      </c>
      <c r="AL18" s="238">
        <v>21</v>
      </c>
      <c r="AM18" s="238" t="s">
        <v>354</v>
      </c>
      <c r="AN18" s="238">
        <v>5</v>
      </c>
      <c r="AO18" s="238">
        <v>15</v>
      </c>
      <c r="AQ18" s="238">
        <v>8</v>
      </c>
      <c r="AS18" s="238">
        <v>7</v>
      </c>
      <c r="AT18" s="238">
        <v>98</v>
      </c>
      <c r="AU18" s="238">
        <v>55</v>
      </c>
      <c r="AV18" s="238">
        <v>11</v>
      </c>
      <c r="AW18" s="238">
        <v>21</v>
      </c>
      <c r="AX18" s="238">
        <v>2</v>
      </c>
      <c r="AY18" s="238">
        <v>41</v>
      </c>
      <c r="AZ18" s="238">
        <v>4</v>
      </c>
      <c r="BA18" s="238">
        <v>21</v>
      </c>
      <c r="BB18" s="238">
        <v>65</v>
      </c>
      <c r="BC18" s="238" t="s">
        <v>354</v>
      </c>
      <c r="BD18" s="238">
        <v>5</v>
      </c>
      <c r="BE18" s="238">
        <v>1</v>
      </c>
      <c r="BI18" s="238">
        <v>7</v>
      </c>
      <c r="BJ18" s="238">
        <v>98</v>
      </c>
      <c r="BK18" s="238">
        <v>55</v>
      </c>
      <c r="BL18" s="238">
        <v>11</v>
      </c>
      <c r="BM18" s="238">
        <v>21</v>
      </c>
      <c r="CT18" s="238">
        <v>435967</v>
      </c>
      <c r="CU18" s="238">
        <v>4953440</v>
      </c>
      <c r="CV18" s="238">
        <v>44.731483300000001</v>
      </c>
      <c r="CW18" s="238">
        <v>-93.808673499999998</v>
      </c>
      <c r="CX18" s="238" t="s">
        <v>359</v>
      </c>
      <c r="CY18" s="238" t="s">
        <v>2774</v>
      </c>
    </row>
    <row r="19" spans="1:103" x14ac:dyDescent="0.25">
      <c r="A19" s="238">
        <v>11023098</v>
      </c>
      <c r="B19" s="238">
        <v>8</v>
      </c>
      <c r="C19" s="238">
        <v>167</v>
      </c>
      <c r="D19" s="238">
        <v>2.0179999999999998</v>
      </c>
      <c r="E19" s="238">
        <v>10</v>
      </c>
      <c r="G19" s="238" t="s">
        <v>353</v>
      </c>
      <c r="H19" s="238" t="s">
        <v>354</v>
      </c>
      <c r="I19" s="238">
        <v>25</v>
      </c>
      <c r="L19" s="238">
        <v>153140122</v>
      </c>
      <c r="M19" s="238">
        <v>10</v>
      </c>
      <c r="N19" s="238">
        <v>7</v>
      </c>
      <c r="O19" s="238">
        <v>2015</v>
      </c>
      <c r="P19" s="238" t="s">
        <v>355</v>
      </c>
      <c r="Q19" s="238">
        <v>14</v>
      </c>
      <c r="S19" s="238">
        <v>3</v>
      </c>
      <c r="T19" s="238">
        <v>0</v>
      </c>
      <c r="U19" s="238">
        <v>2</v>
      </c>
      <c r="V19" s="238">
        <v>1</v>
      </c>
      <c r="W19" s="238">
        <v>10</v>
      </c>
      <c r="Y19" s="238">
        <v>1</v>
      </c>
      <c r="Z19" s="238">
        <v>1</v>
      </c>
      <c r="AB19" s="238">
        <v>1</v>
      </c>
      <c r="AC19" s="238">
        <v>98</v>
      </c>
      <c r="AF19" s="238" t="s">
        <v>2770</v>
      </c>
      <c r="AG19" s="238">
        <v>7</v>
      </c>
      <c r="AH19" s="238">
        <v>2</v>
      </c>
      <c r="AI19" s="238">
        <v>47</v>
      </c>
      <c r="AJ19" s="238">
        <v>4</v>
      </c>
      <c r="AK19" s="238">
        <v>21</v>
      </c>
      <c r="AL19" s="238">
        <v>65</v>
      </c>
      <c r="AM19" s="238" t="s">
        <v>354</v>
      </c>
      <c r="AT19" s="238">
        <v>98</v>
      </c>
      <c r="AX19" s="238">
        <v>2</v>
      </c>
      <c r="AY19" s="238">
        <v>3</v>
      </c>
      <c r="AZ19" s="238">
        <v>4</v>
      </c>
      <c r="BA19" s="238">
        <v>21</v>
      </c>
      <c r="BB19" s="238">
        <v>21</v>
      </c>
      <c r="BC19" s="238" t="s">
        <v>354</v>
      </c>
      <c r="BJ19" s="238">
        <v>98</v>
      </c>
      <c r="CT19" s="238">
        <v>435985</v>
      </c>
      <c r="CU19" s="238">
        <v>4953440</v>
      </c>
      <c r="CV19" s="238">
        <v>44.731481799999997</v>
      </c>
      <c r="CW19" s="238">
        <v>-93.8084518</v>
      </c>
      <c r="CX19" s="238" t="s">
        <v>359</v>
      </c>
    </row>
    <row r="20" spans="1:103" x14ac:dyDescent="0.25">
      <c r="A20" s="238">
        <v>621821</v>
      </c>
      <c r="B20" s="238">
        <v>8</v>
      </c>
      <c r="C20" s="238">
        <v>167</v>
      </c>
      <c r="D20" s="238">
        <v>2.9950000000000001</v>
      </c>
      <c r="E20" s="238">
        <v>10</v>
      </c>
      <c r="G20" s="238" t="s">
        <v>353</v>
      </c>
      <c r="H20" s="238" t="s">
        <v>354</v>
      </c>
      <c r="I20" s="238">
        <v>25</v>
      </c>
      <c r="K20" s="238">
        <v>18022413</v>
      </c>
      <c r="M20" s="238">
        <v>7</v>
      </c>
      <c r="N20" s="238">
        <v>18</v>
      </c>
      <c r="O20" s="238">
        <v>2018</v>
      </c>
      <c r="P20" s="238" t="s">
        <v>355</v>
      </c>
      <c r="Q20" s="238">
        <v>18</v>
      </c>
      <c r="R20" s="238" t="s">
        <v>419</v>
      </c>
      <c r="S20" s="238">
        <v>2</v>
      </c>
      <c r="T20" s="238">
        <v>0</v>
      </c>
      <c r="U20" s="238">
        <v>1</v>
      </c>
      <c r="W20" s="238">
        <v>48</v>
      </c>
      <c r="X20" s="238">
        <v>2</v>
      </c>
      <c r="Y20" s="238">
        <v>1</v>
      </c>
      <c r="Z20" s="238">
        <v>1</v>
      </c>
      <c r="AB20" s="238">
        <v>7</v>
      </c>
      <c r="AC20" s="238">
        <v>98</v>
      </c>
      <c r="AD20" s="238" t="s">
        <v>2769</v>
      </c>
      <c r="AF20" s="238" t="s">
        <v>2770</v>
      </c>
      <c r="AG20" s="238">
        <v>3</v>
      </c>
      <c r="AH20" s="238">
        <v>2</v>
      </c>
      <c r="AI20" s="238">
        <v>31</v>
      </c>
      <c r="AJ20" s="238">
        <v>1</v>
      </c>
      <c r="AK20" s="238">
        <v>21</v>
      </c>
      <c r="AL20" s="238">
        <v>62</v>
      </c>
      <c r="AM20" s="238" t="s">
        <v>354</v>
      </c>
      <c r="AN20" s="238">
        <v>7</v>
      </c>
      <c r="AO20" s="238">
        <v>1</v>
      </c>
      <c r="AS20" s="238">
        <v>12</v>
      </c>
      <c r="AT20" s="238">
        <v>9</v>
      </c>
      <c r="AU20" s="238">
        <v>55</v>
      </c>
      <c r="AV20" s="238">
        <v>11</v>
      </c>
      <c r="AW20" s="238">
        <v>21</v>
      </c>
      <c r="CT20" s="238">
        <v>437557.10281645501</v>
      </c>
      <c r="CU20" s="238">
        <v>4953408.3108595097</v>
      </c>
      <c r="CV20" s="238">
        <v>44.731335399999999</v>
      </c>
      <c r="CW20" s="238">
        <v>-93.788591870000005</v>
      </c>
      <c r="CX20" s="238" t="s">
        <v>359</v>
      </c>
      <c r="CY20" s="238" t="s">
        <v>2775</v>
      </c>
    </row>
  </sheetData>
  <autoFilter ref="A1:CY20" xr:uid="{AD85B350-01D4-4210-BA45-F49D1D786F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W104"/>
  <sheetViews>
    <sheetView tabSelected="1" view="pageBreakPreview" topLeftCell="A66" zoomScale="85" zoomScaleNormal="100" zoomScaleSheetLayoutView="85" workbookViewId="0">
      <selection activeCell="O92" sqref="O92"/>
    </sheetView>
  </sheetViews>
  <sheetFormatPr defaultRowHeight="15" x14ac:dyDescent="0.25"/>
  <cols>
    <col min="1" max="1" width="3.5703125" customWidth="1"/>
    <col min="2" max="2" width="15.5703125" customWidth="1"/>
    <col min="3" max="3" width="16.85546875" customWidth="1"/>
    <col min="4" max="5" width="15.5703125" customWidth="1"/>
    <col min="6" max="6" width="15.5703125" style="69" customWidth="1"/>
    <col min="7" max="7" width="15.5703125" style="238" customWidth="1"/>
    <col min="8" max="8" width="15.5703125" style="85" customWidth="1"/>
    <col min="9" max="11" width="15.5703125" customWidth="1"/>
    <col min="12" max="12" width="20.7109375" style="85" customWidth="1"/>
    <col min="14" max="23" width="12.7109375" customWidth="1"/>
  </cols>
  <sheetData>
    <row r="1" spans="1:23" ht="23.25" x14ac:dyDescent="0.35">
      <c r="A1" s="19"/>
      <c r="B1" s="39" t="s">
        <v>5229</v>
      </c>
      <c r="C1" s="39"/>
      <c r="E1" s="69"/>
      <c r="F1" s="238"/>
      <c r="G1" s="85"/>
      <c r="H1"/>
      <c r="K1" s="85"/>
      <c r="L1"/>
    </row>
    <row r="2" spans="1:23" x14ac:dyDescent="0.25">
      <c r="E2" s="69"/>
      <c r="F2" s="238"/>
      <c r="G2" s="85"/>
      <c r="H2"/>
      <c r="K2" s="85"/>
      <c r="L2"/>
    </row>
    <row r="3" spans="1:23" ht="16.5" thickBot="1" x14ac:dyDescent="0.3">
      <c r="A3" s="238"/>
      <c r="B3" s="58" t="s">
        <v>19</v>
      </c>
      <c r="C3" s="58"/>
      <c r="D3" s="238"/>
      <c r="E3" s="238"/>
      <c r="F3" s="238"/>
      <c r="H3" s="238"/>
      <c r="I3" s="238"/>
      <c r="J3" s="238"/>
      <c r="K3" s="238"/>
      <c r="L3"/>
      <c r="M3" s="58" t="s">
        <v>5230</v>
      </c>
      <c r="N3" s="58"/>
      <c r="O3" s="58"/>
      <c r="Q3" s="69"/>
      <c r="R3" s="238"/>
      <c r="S3" s="85"/>
      <c r="W3" s="85"/>
    </row>
    <row r="4" spans="1:23" s="71" customFormat="1" ht="30.75" customHeight="1" thickBot="1" x14ac:dyDescent="0.3">
      <c r="B4" s="72"/>
      <c r="C4" s="464" t="s">
        <v>55</v>
      </c>
      <c r="D4" s="94" t="s">
        <v>56</v>
      </c>
      <c r="E4" s="492" t="s">
        <v>57</v>
      </c>
      <c r="F4" s="493"/>
      <c r="G4" s="490" t="s">
        <v>80</v>
      </c>
      <c r="H4" s="491"/>
      <c r="M4" s="72"/>
      <c r="N4" s="486" t="s">
        <v>55</v>
      </c>
      <c r="O4" s="487"/>
      <c r="P4" s="94" t="s">
        <v>56</v>
      </c>
      <c r="Q4" s="492" t="s">
        <v>57</v>
      </c>
      <c r="R4" s="493"/>
      <c r="S4" s="490" t="s">
        <v>80</v>
      </c>
      <c r="T4" s="491"/>
    </row>
    <row r="5" spans="1:23" ht="35.1" customHeight="1" x14ac:dyDescent="0.25">
      <c r="A5" s="238"/>
      <c r="B5" s="478" t="s">
        <v>0</v>
      </c>
      <c r="C5" s="482" t="s">
        <v>73</v>
      </c>
      <c r="D5" s="484" t="s">
        <v>50</v>
      </c>
      <c r="E5" s="482" t="s">
        <v>194</v>
      </c>
      <c r="F5" s="476" t="s">
        <v>195</v>
      </c>
      <c r="G5" s="478" t="s">
        <v>81</v>
      </c>
      <c r="H5" s="480" t="s">
        <v>111</v>
      </c>
      <c r="I5" s="480" t="s">
        <v>102</v>
      </c>
      <c r="J5" s="476" t="s">
        <v>1</v>
      </c>
      <c r="K5" s="238"/>
      <c r="L5"/>
      <c r="M5" s="478" t="s">
        <v>0</v>
      </c>
      <c r="N5" s="482" t="s">
        <v>73</v>
      </c>
      <c r="O5" s="476" t="s">
        <v>74</v>
      </c>
      <c r="P5" s="484" t="s">
        <v>50</v>
      </c>
      <c r="Q5" s="482" t="s">
        <v>194</v>
      </c>
      <c r="R5" s="476" t="s">
        <v>195</v>
      </c>
      <c r="S5" s="478" t="s">
        <v>81</v>
      </c>
      <c r="T5" s="480" t="s">
        <v>111</v>
      </c>
      <c r="U5" s="480" t="s">
        <v>102</v>
      </c>
      <c r="V5" s="476" t="s">
        <v>1</v>
      </c>
    </row>
    <row r="6" spans="1:23" ht="35.1" customHeight="1" thickBot="1" x14ac:dyDescent="0.3">
      <c r="A6" s="238"/>
      <c r="B6" s="479"/>
      <c r="C6" s="483"/>
      <c r="D6" s="485"/>
      <c r="E6" s="483"/>
      <c r="F6" s="477"/>
      <c r="G6" s="479"/>
      <c r="H6" s="481"/>
      <c r="I6" s="481"/>
      <c r="J6" s="477"/>
      <c r="K6" s="238"/>
      <c r="L6"/>
      <c r="M6" s="479"/>
      <c r="N6" s="483"/>
      <c r="O6" s="477"/>
      <c r="P6" s="485"/>
      <c r="Q6" s="483"/>
      <c r="R6" s="477"/>
      <c r="S6" s="479"/>
      <c r="T6" s="481"/>
      <c r="U6" s="481"/>
      <c r="V6" s="477"/>
    </row>
    <row r="7" spans="1:23" ht="15" customHeight="1" x14ac:dyDescent="0.25">
      <c r="A7" s="238"/>
      <c r="B7" s="109">
        <f>Assumptions!$C$6</f>
        <v>2020</v>
      </c>
      <c r="C7" s="186">
        <f>IFERROR(VLOOKUP($M7,'Travel Time Cost Savings'!$B$7:$K$78,'Travel Time Cost Savings'!$J$1,FALSE),0)</f>
        <v>0</v>
      </c>
      <c r="D7" s="188">
        <f>IFERROR(VLOOKUP($M7,'Safety Benefits'!$B$6:$F$80,'Safety Benefits'!$C$1,FALSE),0)</f>
        <v>0</v>
      </c>
      <c r="E7" s="186">
        <f>IFERROR(_xlfn.XLOOKUP($M7,'Air Quality'!$B$5:$B$24,'Air Quality'!$M$5:$M$24),0)</f>
        <v>0</v>
      </c>
      <c r="F7" s="187">
        <f>IFERROR(_xlfn.XLOOKUP($M7,'Air Quality'!$B$5:$B$24,'Air Quality'!$E$5:$E$24),0)</f>
        <v>0</v>
      </c>
      <c r="G7" s="189">
        <f>IFERROR(VLOOKUP($M7,'Operation and Maintenance'!$B$8:$H$100,'Operation and Maintenance'!$G$1,FALSE)*-1,0)</f>
        <v>0</v>
      </c>
      <c r="H7" s="190">
        <f>IFERROR(VLOOKUP($M7,'Capital Costs'!$B$8:$S$100,'Capital Costs'!$E$1,FALSE),0)</f>
        <v>0</v>
      </c>
      <c r="I7" s="191">
        <f t="shared" ref="I7:I46" si="0">SUM(C7:E7,G7:H7)</f>
        <v>0</v>
      </c>
      <c r="J7" s="192">
        <f>I7*(1+0.07)^-(B7-Assumptions!$C$6)+F7</f>
        <v>0</v>
      </c>
      <c r="K7" s="238"/>
      <c r="L7"/>
      <c r="M7" s="109">
        <f>Assumptions!$C$6</f>
        <v>2020</v>
      </c>
      <c r="N7" s="186">
        <f>IFERROR(_xlfn.XLOOKUP($M7,'Regional Travel Time Savings'!$B$7:$B$26,'Regional Travel Time Savings'!$H$7:$H$26),0)</f>
        <v>0</v>
      </c>
      <c r="O7" s="187">
        <f>IFERROR(VLOOKUP($M7,'Reg Operating Cost Savings'!$B$7:$G$53,'Reg Operating Cost Savings'!$F$1,FALSE),0)</f>
        <v>0</v>
      </c>
      <c r="P7" s="186">
        <f>IFERROR(_xlfn.XLOOKUP($M7,'Regional Safety Benefits'!$B$6:$B$25,'Regional Safety Benefits'!$E$6:$E$25),0)</f>
        <v>0</v>
      </c>
      <c r="Q7" s="186">
        <f>IFERROR(VLOOKUP($M7,'Regional Air Quality'!$B$6:$AM$78,'Regional Air Quality'!$M$1,FALSE),0)</f>
        <v>0</v>
      </c>
      <c r="R7" s="187">
        <f>IFERROR(VLOOKUP($M7,'Regional Air Quality'!$B$6:$AM$78,'Regional Air Quality'!$E$1,FALSE),0)</f>
        <v>0</v>
      </c>
      <c r="S7" s="189"/>
      <c r="T7" s="190"/>
      <c r="U7" s="191">
        <f>SUM(N7:Q7,S7:T7)</f>
        <v>0</v>
      </c>
      <c r="V7" s="192">
        <f>U7*(1+0.07)^-($M7-Assumptions!$C$6)+R7</f>
        <v>0</v>
      </c>
    </row>
    <row r="8" spans="1:23" ht="15" customHeight="1" x14ac:dyDescent="0.25">
      <c r="A8" s="238"/>
      <c r="B8" s="167">
        <f>B7+1</f>
        <v>2021</v>
      </c>
      <c r="C8" s="186">
        <f>IFERROR(VLOOKUP($M8,'Travel Time Cost Savings'!$B$7:$K$78,'Travel Time Cost Savings'!$J$1,FALSE),0)</f>
        <v>0</v>
      </c>
      <c r="D8" s="188">
        <f>IFERROR(VLOOKUP($M8,'Safety Benefits'!$B$6:$F$80,'Safety Benefits'!$C$1,FALSE),0)</f>
        <v>0</v>
      </c>
      <c r="E8" s="186">
        <f>IFERROR(_xlfn.XLOOKUP($M8,'Air Quality'!$B$5:$B$24,'Air Quality'!$M$5:$M$24),0)</f>
        <v>0</v>
      </c>
      <c r="F8" s="187">
        <f>IFERROR(_xlfn.XLOOKUP($M8,'Air Quality'!$B$5:$B$24,'Air Quality'!$E$5:$E$24),0)</f>
        <v>0</v>
      </c>
      <c r="G8" s="189">
        <f>IFERROR(VLOOKUP($M8,'Operation and Maintenance'!$B$8:$H$100,'Operation and Maintenance'!$G$1,FALSE)*-1,0)</f>
        <v>0</v>
      </c>
      <c r="H8" s="190">
        <f>IFERROR(VLOOKUP($M8,'Capital Costs'!$B$8:$S$100,'Capital Costs'!$E$1,FALSE),0)</f>
        <v>0</v>
      </c>
      <c r="I8" s="191">
        <f t="shared" si="0"/>
        <v>0</v>
      </c>
      <c r="J8" s="192">
        <f>I8*(1+0.07)^-(B8-Assumptions!$C$6)+F8</f>
        <v>0</v>
      </c>
      <c r="K8" s="238"/>
      <c r="L8"/>
      <c r="M8" s="167">
        <f>M7+1</f>
        <v>2021</v>
      </c>
      <c r="N8" s="186">
        <f>IFERROR(_xlfn.XLOOKUP($M8,'Regional Travel Time Savings'!$B$7:$B$26,'Regional Travel Time Savings'!$H$7:$H$26),0)</f>
        <v>0</v>
      </c>
      <c r="O8" s="187">
        <f>IFERROR(VLOOKUP($M8,'Reg Operating Cost Savings'!$B$7:$G$53,'Reg Operating Cost Savings'!$F$1,FALSE),0)</f>
        <v>0</v>
      </c>
      <c r="P8" s="188">
        <f>IFERROR(_xlfn.XLOOKUP($M8,'Regional Safety Benefits'!$B$6:$B$25,'Regional Safety Benefits'!$E$6:$E$25),0)</f>
        <v>0</v>
      </c>
      <c r="Q8" s="186">
        <f>IFERROR(VLOOKUP($M8,'Regional Air Quality'!$B$6:$AM$78,'Regional Air Quality'!$M$1,FALSE),0)</f>
        <v>0</v>
      </c>
      <c r="R8" s="187">
        <f>IFERROR(VLOOKUP($M8,'Regional Air Quality'!$B$6:$AM$78,'Regional Air Quality'!$E$1,FALSE),0)</f>
        <v>0</v>
      </c>
      <c r="S8" s="189"/>
      <c r="T8" s="190"/>
      <c r="U8" s="191">
        <f t="shared" ref="U8:U46" si="1">SUM(N8:Q8,S8:T8)</f>
        <v>0</v>
      </c>
      <c r="V8" s="192">
        <f>U8*(1+0.07)^-($M8-Assumptions!$C$6)+R8</f>
        <v>0</v>
      </c>
      <c r="W8" s="10"/>
    </row>
    <row r="9" spans="1:23" ht="15" customHeight="1" x14ac:dyDescent="0.25">
      <c r="A9" s="238"/>
      <c r="B9" s="93">
        <f>B8+1</f>
        <v>2022</v>
      </c>
      <c r="C9" s="186">
        <f>IFERROR(VLOOKUP($M9,'Travel Time Cost Savings'!$B$7:$K$78,'Travel Time Cost Savings'!$J$1,FALSE),0)</f>
        <v>0</v>
      </c>
      <c r="D9" s="188">
        <f>IFERROR(VLOOKUP($M9,'Safety Benefits'!$B$6:$F$80,'Safety Benefits'!$C$1,FALSE),0)</f>
        <v>0</v>
      </c>
      <c r="E9" s="186">
        <f>IFERROR(_xlfn.XLOOKUP($M9,'Air Quality'!$B$5:$B$24,'Air Quality'!$M$5:$M$24),0)</f>
        <v>0</v>
      </c>
      <c r="F9" s="187">
        <f>IFERROR(_xlfn.XLOOKUP($M9,'Air Quality'!$B$5:$B$24,'Air Quality'!$E$5:$E$24),0)</f>
        <v>0</v>
      </c>
      <c r="G9" s="189">
        <f>IFERROR(VLOOKUP($M9,'Operation and Maintenance'!$B$8:$H$100,'Operation and Maintenance'!$G$1,FALSE)*-1,0)</f>
        <v>3640000</v>
      </c>
      <c r="H9" s="190">
        <f>IFERROR(VLOOKUP($M9,'Capital Costs'!$B$8:$S$100,'Capital Costs'!$E$1,FALSE),0)</f>
        <v>0</v>
      </c>
      <c r="I9" s="191">
        <f t="shared" si="0"/>
        <v>3640000</v>
      </c>
      <c r="J9" s="192">
        <f>I9*(1+0.07)^-(B9-Assumptions!$C$6)+F9</f>
        <v>3179316.9709144901</v>
      </c>
      <c r="K9" s="238"/>
      <c r="L9"/>
      <c r="M9" s="93">
        <f>M8+1</f>
        <v>2022</v>
      </c>
      <c r="N9" s="186">
        <f>IFERROR(_xlfn.XLOOKUP($M9,'Regional Travel Time Savings'!$B$7:$B$26,'Regional Travel Time Savings'!$H$7:$H$26),0)</f>
        <v>0</v>
      </c>
      <c r="O9" s="187">
        <f>IFERROR(VLOOKUP($M9,'Reg Operating Cost Savings'!$B$7:$G$53,'Reg Operating Cost Savings'!$F$1,FALSE),0)</f>
        <v>0</v>
      </c>
      <c r="P9" s="188">
        <f>IFERROR(_xlfn.XLOOKUP($M9,'Regional Safety Benefits'!$B$6:$B$25,'Regional Safety Benefits'!$E$6:$E$25),0)</f>
        <v>0</v>
      </c>
      <c r="Q9" s="186">
        <f>IFERROR(VLOOKUP($M9,'Regional Air Quality'!$B$6:$AM$78,'Regional Air Quality'!$M$1,FALSE),0)</f>
        <v>0</v>
      </c>
      <c r="R9" s="187">
        <f>IFERROR(VLOOKUP($M9,'Regional Air Quality'!$B$6:$AM$78,'Regional Air Quality'!$E$1,FALSE),0)</f>
        <v>0</v>
      </c>
      <c r="S9" s="189"/>
      <c r="T9" s="190"/>
      <c r="U9" s="191">
        <f t="shared" si="1"/>
        <v>0</v>
      </c>
      <c r="V9" s="192">
        <f>U9*(1+0.07)^-($M9-Assumptions!$C$6)+R9</f>
        <v>0</v>
      </c>
    </row>
    <row r="10" spans="1:23" ht="15" customHeight="1" x14ac:dyDescent="0.25">
      <c r="A10" s="238"/>
      <c r="B10" s="93">
        <f t="shared" ref="B10:B46" si="2">B9+1</f>
        <v>2023</v>
      </c>
      <c r="C10" s="186">
        <f>IFERROR(VLOOKUP($M10,'Travel Time Cost Savings'!$B$7:$K$78,'Travel Time Cost Savings'!$J$1,FALSE),0)</f>
        <v>0</v>
      </c>
      <c r="D10" s="188">
        <f>IFERROR(VLOOKUP($M10,'Safety Benefits'!$B$6:$F$80,'Safety Benefits'!$C$1,FALSE),0)</f>
        <v>0</v>
      </c>
      <c r="E10" s="186">
        <f>IFERROR(_xlfn.XLOOKUP($M10,'Air Quality'!$B$5:$B$24,'Air Quality'!$M$5:$M$24),0)</f>
        <v>0</v>
      </c>
      <c r="F10" s="187">
        <f>IFERROR(_xlfn.XLOOKUP($M10,'Air Quality'!$B$5:$B$24,'Air Quality'!$E$5:$E$24),0)</f>
        <v>0</v>
      </c>
      <c r="G10" s="189">
        <f>IFERROR(VLOOKUP($M10,'Operation and Maintenance'!$B$8:$H$100,'Operation and Maintenance'!$G$1,FALSE)*-1,0)</f>
        <v>0</v>
      </c>
      <c r="H10" s="190">
        <f>IFERROR(VLOOKUP($M10,'Capital Costs'!$B$8:$S$100,'Capital Costs'!$E$1,FALSE),0)</f>
        <v>0</v>
      </c>
      <c r="I10" s="191">
        <f t="shared" si="0"/>
        <v>0</v>
      </c>
      <c r="J10" s="192">
        <f>I10*(1+0.07)^-(B10-Assumptions!$C$6)+F10</f>
        <v>0</v>
      </c>
      <c r="K10" s="238"/>
      <c r="L10"/>
      <c r="M10" s="93">
        <f t="shared" ref="M10:M46" si="3">M9+1</f>
        <v>2023</v>
      </c>
      <c r="N10" s="186">
        <f>IFERROR(_xlfn.XLOOKUP($M10,'Regional Travel Time Savings'!$B$7:$B$26,'Regional Travel Time Savings'!$H$7:$H$26),0)</f>
        <v>0</v>
      </c>
      <c r="O10" s="187">
        <f>IFERROR(VLOOKUP($M10,'Reg Operating Cost Savings'!$B$7:$G$53,'Reg Operating Cost Savings'!$F$1,FALSE),0)</f>
        <v>0</v>
      </c>
      <c r="P10" s="188">
        <f>IFERROR(_xlfn.XLOOKUP($M10,'Regional Safety Benefits'!$B$6:$B$25,'Regional Safety Benefits'!$E$6:$E$25),0)</f>
        <v>0</v>
      </c>
      <c r="Q10" s="186">
        <f>IFERROR(VLOOKUP($M10,'Regional Air Quality'!$B$6:$AM$78,'Regional Air Quality'!$M$1,FALSE),0)</f>
        <v>0</v>
      </c>
      <c r="R10" s="187">
        <f>IFERROR(VLOOKUP($M10,'Regional Air Quality'!$B$6:$AM$78,'Regional Air Quality'!$E$1,FALSE),0)</f>
        <v>0</v>
      </c>
      <c r="S10" s="189"/>
      <c r="T10" s="190"/>
      <c r="U10" s="191">
        <f t="shared" si="1"/>
        <v>0</v>
      </c>
      <c r="V10" s="192">
        <f>U10*(1+0.07)^-($M10-Assumptions!$C$6)+R10</f>
        <v>0</v>
      </c>
    </row>
    <row r="11" spans="1:23" ht="15" customHeight="1" x14ac:dyDescent="0.25">
      <c r="A11" s="238"/>
      <c r="B11" s="93">
        <f t="shared" si="2"/>
        <v>2024</v>
      </c>
      <c r="C11" s="186">
        <f>IFERROR(VLOOKUP($M11,'Travel Time Cost Savings'!$B$7:$K$78,'Travel Time Cost Savings'!$J$1,FALSE),0)</f>
        <v>0</v>
      </c>
      <c r="D11" s="188">
        <f>IFERROR(VLOOKUP($M11,'Safety Benefits'!$B$6:$F$80,'Safety Benefits'!$C$1,FALSE),0)</f>
        <v>0</v>
      </c>
      <c r="E11" s="186">
        <f>IFERROR(_xlfn.XLOOKUP($M11,'Air Quality'!$B$5:$B$24,'Air Quality'!$M$5:$M$24),0)</f>
        <v>0</v>
      </c>
      <c r="F11" s="187">
        <f>IFERROR(_xlfn.XLOOKUP($M11,'Air Quality'!$B$5:$B$24,'Air Quality'!$E$5:$E$24),0)</f>
        <v>0</v>
      </c>
      <c r="G11" s="189">
        <f>IFERROR(VLOOKUP($M11,'Operation and Maintenance'!$B$8:$H$100,'Operation and Maintenance'!$G$1,FALSE)*-1,0)</f>
        <v>0</v>
      </c>
      <c r="H11" s="190">
        <f>IFERROR(VLOOKUP($M11,'Capital Costs'!$B$8:$S$100,'Capital Costs'!$E$1,FALSE),0)</f>
        <v>0</v>
      </c>
      <c r="I11" s="191">
        <f t="shared" si="0"/>
        <v>0</v>
      </c>
      <c r="J11" s="192">
        <f>I11*(1+0.07)^-(B11-Assumptions!$C$6)+F11</f>
        <v>0</v>
      </c>
      <c r="K11" s="238"/>
      <c r="L11"/>
      <c r="M11" s="93">
        <f t="shared" si="3"/>
        <v>2024</v>
      </c>
      <c r="N11" s="186">
        <f>IFERROR(_xlfn.XLOOKUP($M11,'Regional Travel Time Savings'!$B$7:$B$26,'Regional Travel Time Savings'!$H$7:$H$26),0)</f>
        <v>0</v>
      </c>
      <c r="O11" s="187">
        <f>IFERROR(VLOOKUP($M11,'Reg Operating Cost Savings'!$B$7:$G$53,'Reg Operating Cost Savings'!$F$1,FALSE),0)</f>
        <v>0</v>
      </c>
      <c r="P11" s="188">
        <f>IFERROR(_xlfn.XLOOKUP($M11,'Regional Safety Benefits'!$B$6:$B$25,'Regional Safety Benefits'!$E$6:$E$25),0)</f>
        <v>0</v>
      </c>
      <c r="Q11" s="186">
        <f>IFERROR(VLOOKUP($M11,'Regional Air Quality'!$B$6:$AM$78,'Regional Air Quality'!$M$1,FALSE),0)</f>
        <v>0</v>
      </c>
      <c r="R11" s="187">
        <f>IFERROR(VLOOKUP($M11,'Regional Air Quality'!$B$6:$AM$78,'Regional Air Quality'!$E$1,FALSE),0)</f>
        <v>0</v>
      </c>
      <c r="S11" s="189"/>
      <c r="T11" s="190"/>
      <c r="U11" s="191">
        <f t="shared" si="1"/>
        <v>0</v>
      </c>
      <c r="V11" s="192">
        <f>U11*(1+0.07)^-($M11-Assumptions!$C$6)+R11</f>
        <v>0</v>
      </c>
    </row>
    <row r="12" spans="1:23" ht="15" customHeight="1" x14ac:dyDescent="0.25">
      <c r="A12" s="238"/>
      <c r="B12" s="93">
        <f t="shared" si="2"/>
        <v>2025</v>
      </c>
      <c r="C12" s="186">
        <f>IFERROR(VLOOKUP($M12,'Travel Time Cost Savings'!$B$7:$K$78,'Travel Time Cost Savings'!$J$1,FALSE),0)</f>
        <v>0</v>
      </c>
      <c r="D12" s="188">
        <f>IFERROR(VLOOKUP($M12,'Safety Benefits'!$B$6:$F$80,'Safety Benefits'!$C$1,FALSE),0)</f>
        <v>0</v>
      </c>
      <c r="E12" s="186">
        <f>IFERROR(_xlfn.XLOOKUP($M12,'Air Quality'!$B$5:$B$24,'Air Quality'!$M$5:$M$24),0)</f>
        <v>0</v>
      </c>
      <c r="F12" s="187">
        <f>IFERROR(_xlfn.XLOOKUP($M12,'Air Quality'!$B$5:$B$24,'Air Quality'!$E$5:$E$24),0)</f>
        <v>0</v>
      </c>
      <c r="G12" s="189">
        <f>IFERROR(VLOOKUP($M12,'Operation and Maintenance'!$B$8:$H$100,'Operation and Maintenance'!$G$1,FALSE)*-1,0)</f>
        <v>0</v>
      </c>
      <c r="H12" s="190">
        <f>IFERROR(VLOOKUP($M12,'Capital Costs'!$B$8:$S$100,'Capital Costs'!$E$1,FALSE),0)</f>
        <v>0</v>
      </c>
      <c r="I12" s="191">
        <f t="shared" si="0"/>
        <v>0</v>
      </c>
      <c r="J12" s="192">
        <f>I12*(1+0.07)^-(B12-Assumptions!$C$6)+F12</f>
        <v>0</v>
      </c>
      <c r="K12" s="238"/>
      <c r="L12"/>
      <c r="M12" s="93">
        <f t="shared" si="3"/>
        <v>2025</v>
      </c>
      <c r="N12" s="186">
        <f>IFERROR(_xlfn.XLOOKUP($M12,'Regional Travel Time Savings'!$B$7:$B$26,'Regional Travel Time Savings'!$H$7:$H$26),0)</f>
        <v>0</v>
      </c>
      <c r="O12" s="187">
        <f>IFERROR(VLOOKUP($M12,'Reg Operating Cost Savings'!$B$7:$G$53,'Reg Operating Cost Savings'!$F$1,FALSE),0)</f>
        <v>0</v>
      </c>
      <c r="P12" s="188">
        <f>IFERROR(_xlfn.XLOOKUP($M12,'Regional Safety Benefits'!$B$6:$B$25,'Regional Safety Benefits'!$E$6:$E$25),0)</f>
        <v>0</v>
      </c>
      <c r="Q12" s="186">
        <f>IFERROR(VLOOKUP($M12,'Regional Air Quality'!$B$6:$AM$78,'Regional Air Quality'!$M$1,FALSE),0)</f>
        <v>0</v>
      </c>
      <c r="R12" s="187">
        <f>IFERROR(VLOOKUP($M12,'Regional Air Quality'!$B$6:$AM$78,'Regional Air Quality'!$E$1,FALSE),0)</f>
        <v>0</v>
      </c>
      <c r="S12" s="189"/>
      <c r="T12" s="190"/>
      <c r="U12" s="191">
        <f t="shared" si="1"/>
        <v>0</v>
      </c>
      <c r="V12" s="192">
        <f>U12*(1+0.07)^-($M12-Assumptions!$C$6)+R12</f>
        <v>0</v>
      </c>
    </row>
    <row r="13" spans="1:23" ht="15" customHeight="1" x14ac:dyDescent="0.25">
      <c r="A13" s="238"/>
      <c r="B13" s="93">
        <f t="shared" si="2"/>
        <v>2026</v>
      </c>
      <c r="C13" s="186">
        <f>IFERROR(VLOOKUP($M13,'Travel Time Cost Savings'!$B$7:$K$78,'Travel Time Cost Savings'!$J$1,FALSE),0)</f>
        <v>2144764.9875609516</v>
      </c>
      <c r="D13" s="188">
        <f>IFERROR(VLOOKUP($M13,'Safety Benefits'!$B$6:$F$80,'Safety Benefits'!$C$1,FALSE),0)</f>
        <v>6522431.5787336752</v>
      </c>
      <c r="E13" s="186">
        <f>IFERROR(_xlfn.XLOOKUP($M13,'Air Quality'!$B$5:$B$24,'Air Quality'!$M$5:$M$24),0)</f>
        <v>962.38655321455394</v>
      </c>
      <c r="F13" s="187">
        <f>IFERROR(_xlfn.XLOOKUP($M13,'Air Quality'!$B$5:$B$24,'Air Quality'!$E$5:$E$24),0)</f>
        <v>1281.025318572013</v>
      </c>
      <c r="G13" s="189">
        <f>IFERROR(VLOOKUP($M13,'Operation and Maintenance'!$B$8:$H$100,'Operation and Maintenance'!$G$1,FALSE)*-1,0)</f>
        <v>-84240</v>
      </c>
      <c r="H13" s="190">
        <f>IFERROR(VLOOKUP($M13,'Capital Costs'!$B$8:$S$100,'Capital Costs'!$E$1,FALSE),0)</f>
        <v>0</v>
      </c>
      <c r="I13" s="191">
        <f t="shared" si="0"/>
        <v>8583918.9528478421</v>
      </c>
      <c r="J13" s="192">
        <f>I13*(1+0.07)^-(B13-Assumptions!$C$6)+F13</f>
        <v>5721108.6694199126</v>
      </c>
      <c r="K13" s="238"/>
      <c r="L13"/>
      <c r="M13" s="93">
        <f t="shared" si="3"/>
        <v>2026</v>
      </c>
      <c r="N13" s="186">
        <f>IFERROR(_xlfn.XLOOKUP($M13,'Regional Travel Time Savings'!$B$7:$B$26,'Regional Travel Time Savings'!$H$7:$H$26),0)</f>
        <v>3219105.0559520554</v>
      </c>
      <c r="O13" s="187">
        <f>IFERROR(VLOOKUP($M13,'Reg Operating Cost Savings'!$B$7:$G$53,'Reg Operating Cost Savings'!$F$1,FALSE),0)</f>
        <v>-1572723.8121582596</v>
      </c>
      <c r="P13" s="188">
        <f>IFERROR(_xlfn.XLOOKUP($M13,'Regional Safety Benefits'!$B$6:$B$25,'Regional Safety Benefits'!$E$6:$E$25),0)</f>
        <v>2001913.8453192711</v>
      </c>
      <c r="Q13" s="186">
        <f>IFERROR(VLOOKUP($M13,'Regional Air Quality'!$B$6:$AM$78,'Regional Air Quality'!$M$1,FALSE),0)</f>
        <v>-77132.776299603865</v>
      </c>
      <c r="R13" s="187">
        <f>IFERROR(VLOOKUP($M13,'Regional Air Quality'!$B$6:$AM$78,'Regional Air Quality'!$E$1,FALSE),0)</f>
        <v>-102670.84364541764</v>
      </c>
      <c r="S13" s="189"/>
      <c r="T13" s="190"/>
      <c r="U13" s="191">
        <f t="shared" si="1"/>
        <v>3571162.3128134632</v>
      </c>
      <c r="V13" s="192">
        <f>U13*(1+0.07)^-($M13-Assumptions!$C$6)+R13</f>
        <v>2276945.3934844257</v>
      </c>
    </row>
    <row r="14" spans="1:23" ht="15" customHeight="1" x14ac:dyDescent="0.25">
      <c r="A14" s="238"/>
      <c r="B14" s="93">
        <f t="shared" si="2"/>
        <v>2027</v>
      </c>
      <c r="C14" s="186">
        <f>IFERROR(VLOOKUP($M14,'Travel Time Cost Savings'!$B$7:$K$78,'Travel Time Cost Savings'!$J$1,FALSE),0)</f>
        <v>2185954.8878640835</v>
      </c>
      <c r="D14" s="188">
        <f>IFERROR(VLOOKUP($M14,'Safety Benefits'!$B$6:$F$80,'Safety Benefits'!$C$1,FALSE),0)</f>
        <v>6516855.53617182</v>
      </c>
      <c r="E14" s="186">
        <f>IFERROR(_xlfn.XLOOKUP($M14,'Air Quality'!$B$5:$B$24,'Air Quality'!$M$5:$M$24),0)</f>
        <v>1050.3524499586747</v>
      </c>
      <c r="F14" s="187">
        <f>IFERROR(_xlfn.XLOOKUP($M14,'Air Quality'!$B$5:$B$24,'Air Quality'!$E$5:$E$24),0)</f>
        <v>1358.2842219787747</v>
      </c>
      <c r="G14" s="189">
        <f>IFERROR(VLOOKUP($M14,'Operation and Maintenance'!$B$8:$H$100,'Operation and Maintenance'!$G$1,FALSE)*-1,0)</f>
        <v>-84240</v>
      </c>
      <c r="H14" s="190">
        <f>IFERROR(VLOOKUP($M14,'Capital Costs'!$B$8:$S$100,'Capital Costs'!$E$1,FALSE),0)</f>
        <v>0</v>
      </c>
      <c r="I14" s="191">
        <f t="shared" si="0"/>
        <v>8619620.7764858622</v>
      </c>
      <c r="J14" s="192">
        <f>I14*(1+0.07)^-(B14-Assumptions!$C$6)+F14</f>
        <v>5369224.8979216078</v>
      </c>
      <c r="K14" s="238"/>
      <c r="L14"/>
      <c r="M14" s="93">
        <f t="shared" si="3"/>
        <v>2027</v>
      </c>
      <c r="N14" s="186">
        <f>IFERROR(_xlfn.XLOOKUP($M14,'Regional Travel Time Savings'!$B$7:$B$26,'Regional Travel Time Savings'!$H$7:$H$26),0)</f>
        <v>3252617.5838773986</v>
      </c>
      <c r="O14" s="187">
        <f>IFERROR(VLOOKUP($M14,'Reg Operating Cost Savings'!$B$7:$G$53,'Reg Operating Cost Savings'!$F$1,FALSE),0)</f>
        <v>-1580123.504139941</v>
      </c>
      <c r="P14" s="188">
        <f>IFERROR(_xlfn.XLOOKUP($M14,'Regional Safety Benefits'!$B$6:$B$25,'Regional Safety Benefits'!$E$6:$E$25),0)</f>
        <v>2025570.97905875</v>
      </c>
      <c r="Q14" s="186">
        <f>IFERROR(VLOOKUP($M14,'Regional Air Quality'!$B$6:$AM$78,'Regional Air Quality'!$M$1,FALSE),0)</f>
        <v>-78803.591585931019</v>
      </c>
      <c r="R14" s="187">
        <f>IFERROR(VLOOKUP($M14,'Regional Air Quality'!$B$6:$AM$78,'Regional Air Quality'!$E$1,FALSE),0)</f>
        <v>-101906.43634966599</v>
      </c>
      <c r="S14" s="189"/>
      <c r="T14" s="190"/>
      <c r="U14" s="191">
        <f t="shared" si="1"/>
        <v>3619261.4672102765</v>
      </c>
      <c r="V14" s="192">
        <f>U14*(1+0.07)^-($M14-Assumptions!$C$6)+R14</f>
        <v>2151987.70816838</v>
      </c>
    </row>
    <row r="15" spans="1:23" ht="15" customHeight="1" x14ac:dyDescent="0.25">
      <c r="A15" s="238"/>
      <c r="B15" s="93">
        <f t="shared" si="2"/>
        <v>2028</v>
      </c>
      <c r="C15" s="186">
        <f>IFERROR(VLOOKUP($M15,'Travel Time Cost Savings'!$B$7:$K$78,'Travel Time Cost Savings'!$J$1,FALSE),0)</f>
        <v>2227144.7881672052</v>
      </c>
      <c r="D15" s="188">
        <f>IFERROR(VLOOKUP($M15,'Safety Benefits'!$B$6:$F$80,'Safety Benefits'!$C$1,FALSE),0)</f>
        <v>6511279.493609963</v>
      </c>
      <c r="E15" s="186">
        <f>IFERROR(_xlfn.XLOOKUP($M15,'Air Quality'!$B$5:$B$24,'Air Quality'!$M$5:$M$24),0)</f>
        <v>1140.8959026264106</v>
      </c>
      <c r="F15" s="187">
        <f>IFERROR(_xlfn.XLOOKUP($M15,'Air Quality'!$B$5:$B$24,'Air Quality'!$E$5:$E$24),0)</f>
        <v>1457.350184431772</v>
      </c>
      <c r="G15" s="189">
        <f>IFERROR(VLOOKUP($M15,'Operation and Maintenance'!$B$8:$H$100,'Operation and Maintenance'!$G$1,FALSE)*-1,0)</f>
        <v>-84240</v>
      </c>
      <c r="H15" s="190">
        <f>IFERROR(VLOOKUP($M15,'Capital Costs'!$B$8:$S$100,'Capital Costs'!$E$1,FALSE),0)</f>
        <v>0</v>
      </c>
      <c r="I15" s="191">
        <f t="shared" si="0"/>
        <v>8655325.1776797939</v>
      </c>
      <c r="J15" s="192">
        <f>I15*(1+0.07)^-(B15-Assumptions!$C$6)+F15</f>
        <v>5038935.4065650813</v>
      </c>
      <c r="K15" s="238"/>
      <c r="L15"/>
      <c r="M15" s="93">
        <f t="shared" si="3"/>
        <v>2028</v>
      </c>
      <c r="N15" s="186">
        <f>IFERROR(_xlfn.XLOOKUP($M15,'Regional Travel Time Savings'!$B$7:$B$26,'Regional Travel Time Savings'!$H$7:$H$26),0)</f>
        <v>3286130.1118128058</v>
      </c>
      <c r="O15" s="187">
        <f>IFERROR(VLOOKUP($M15,'Reg Operating Cost Savings'!$B$7:$G$53,'Reg Operating Cost Savings'!$F$1,FALSE),0)</f>
        <v>-1587523.1961182414</v>
      </c>
      <c r="P15" s="188">
        <f>IFERROR(_xlfn.XLOOKUP($M15,'Regional Safety Benefits'!$B$6:$B$25,'Regional Safety Benefits'!$E$6:$E$25),0)</f>
        <v>2049228.1127982289</v>
      </c>
      <c r="Q15" s="186">
        <f>IFERROR(VLOOKUP($M15,'Regional Air Quality'!$B$6:$AM$78,'Regional Air Quality'!$M$1,FALSE),0)</f>
        <v>-80500.539963217539</v>
      </c>
      <c r="R15" s="187">
        <f>IFERROR(VLOOKUP($M15,'Regional Air Quality'!$B$6:$AM$78,'Regional Air Quality'!$E$1,FALSE),0)</f>
        <v>-102829.25593139608</v>
      </c>
      <c r="S15" s="189"/>
      <c r="T15" s="190"/>
      <c r="U15" s="191">
        <f t="shared" si="1"/>
        <v>3667334.488529576</v>
      </c>
      <c r="V15" s="192">
        <f>U15*(1+0.07)^-($M15-Assumptions!$C$6)+R15</f>
        <v>2031592.8058781857</v>
      </c>
    </row>
    <row r="16" spans="1:23" ht="15" customHeight="1" x14ac:dyDescent="0.25">
      <c r="A16" s="238"/>
      <c r="B16" s="93">
        <f t="shared" si="2"/>
        <v>2029</v>
      </c>
      <c r="C16" s="186">
        <f>IFERROR(VLOOKUP($M16,'Travel Time Cost Savings'!$B$7:$K$78,'Travel Time Cost Savings'!$J$1,FALSE),0)</f>
        <v>2268334.6884703268</v>
      </c>
      <c r="D16" s="188">
        <f>IFERROR(VLOOKUP($M16,'Safety Benefits'!$B$6:$F$80,'Safety Benefits'!$C$1,FALSE),0)</f>
        <v>6505703.4510481078</v>
      </c>
      <c r="E16" s="186">
        <f>IFERROR(_xlfn.XLOOKUP($M16,'Air Quality'!$B$5:$B$24,'Air Quality'!$M$5:$M$24),0)</f>
        <v>1234.0029413581465</v>
      </c>
      <c r="F16" s="187">
        <f>IFERROR(_xlfn.XLOOKUP($M16,'Air Quality'!$B$5:$B$24,'Air Quality'!$E$5:$E$24),0)</f>
        <v>1530.4333746526436</v>
      </c>
      <c r="G16" s="189">
        <f>IFERROR(VLOOKUP($M16,'Operation and Maintenance'!$B$8:$H$100,'Operation and Maintenance'!$G$1,FALSE)*-1,0)</f>
        <v>-84240</v>
      </c>
      <c r="H16" s="190">
        <f>IFERROR(VLOOKUP($M16,'Capital Costs'!$B$8:$S$100,'Capital Costs'!$E$1,FALSE),0)</f>
        <v>0</v>
      </c>
      <c r="I16" s="191">
        <f t="shared" si="0"/>
        <v>8691032.142459793</v>
      </c>
      <c r="J16" s="192">
        <f>I16*(1+0.07)^-(B16-Assumptions!$C$6)+F16</f>
        <v>4728876.0735419346</v>
      </c>
      <c r="K16" s="238"/>
      <c r="L16"/>
      <c r="M16" s="93">
        <f t="shared" si="3"/>
        <v>2029</v>
      </c>
      <c r="N16" s="186">
        <f>IFERROR(_xlfn.XLOOKUP($M16,'Regional Travel Time Savings'!$B$7:$B$26,'Regional Travel Time Savings'!$H$7:$H$26),0)</f>
        <v>3319642.6397379255</v>
      </c>
      <c r="O16" s="187">
        <f>IFERROR(VLOOKUP($M16,'Reg Operating Cost Savings'!$B$7:$G$53,'Reg Operating Cost Savings'!$F$1,FALSE),0)</f>
        <v>-1594922.8880930077</v>
      </c>
      <c r="P16" s="188">
        <f>IFERROR(_xlfn.XLOOKUP($M16,'Regional Safety Benefits'!$B$6:$B$25,'Regional Safety Benefits'!$E$6:$E$25),0)</f>
        <v>2072885.2465377152</v>
      </c>
      <c r="Q16" s="186">
        <f>IFERROR(VLOOKUP($M16,'Regional Air Quality'!$B$6:$AM$78,'Regional Air Quality'!$M$1,FALSE),0)</f>
        <v>-82220.370776669995</v>
      </c>
      <c r="R16" s="187">
        <f>IFERROR(VLOOKUP($M16,'Regional Air Quality'!$B$6:$AM$78,'Regional Air Quality'!$E$1,FALSE),0)</f>
        <v>-101971.23142546063</v>
      </c>
      <c r="S16" s="189"/>
      <c r="T16" s="190"/>
      <c r="U16" s="191">
        <f t="shared" si="1"/>
        <v>3715384.6274059629</v>
      </c>
      <c r="V16" s="192">
        <f>U16*(1+0.07)^-($M16-Assumptions!$C$6)+R16</f>
        <v>1918951.8340990753</v>
      </c>
    </row>
    <row r="17" spans="1:22" ht="15" customHeight="1" x14ac:dyDescent="0.25">
      <c r="A17" s="238"/>
      <c r="B17" s="93">
        <f t="shared" si="2"/>
        <v>2030</v>
      </c>
      <c r="C17" s="186">
        <f>IFERROR(VLOOKUP($M17,'Travel Time Cost Savings'!$B$7:$K$78,'Travel Time Cost Savings'!$J$1,FALSE),0)</f>
        <v>2309524.5887734508</v>
      </c>
      <c r="D17" s="188">
        <f>IFERROR(VLOOKUP($M17,'Safety Benefits'!$B$6:$F$80,'Safety Benefits'!$C$1,FALSE),0)</f>
        <v>6500127.4084862508</v>
      </c>
      <c r="E17" s="186">
        <f>IFERROR(_xlfn.XLOOKUP($M17,'Air Quality'!$B$5:$B$24,'Air Quality'!$M$5:$M$24),0)</f>
        <v>1333.4522200107326</v>
      </c>
      <c r="F17" s="187">
        <f>IFERROR(_xlfn.XLOOKUP($M17,'Air Quality'!$B$5:$B$24,'Air Quality'!$E$5:$E$24),0)</f>
        <v>1600.9498686076304</v>
      </c>
      <c r="G17" s="189">
        <f>IFERROR(VLOOKUP($M17,'Operation and Maintenance'!$B$8:$H$100,'Operation and Maintenance'!$G$1,FALSE)*-1,0)</f>
        <v>-84240</v>
      </c>
      <c r="H17" s="190">
        <f>IFERROR(VLOOKUP($M17,'Capital Costs'!$B$8:$S$100,'Capital Costs'!$E$1,FALSE),0)</f>
        <v>0</v>
      </c>
      <c r="I17" s="191">
        <f t="shared" si="0"/>
        <v>8726745.449479714</v>
      </c>
      <c r="J17" s="192">
        <f>I17*(1+0.07)^-(B17-Assumptions!$C$6)+F17</f>
        <v>4437835.8217514893</v>
      </c>
      <c r="K17" s="238"/>
      <c r="L17"/>
      <c r="M17" s="93">
        <f t="shared" si="3"/>
        <v>2030</v>
      </c>
      <c r="N17" s="186">
        <f>IFERROR(_xlfn.XLOOKUP($M17,'Regional Travel Time Savings'!$B$7:$B$26,'Regional Travel Time Savings'!$H$7:$H$26),0)</f>
        <v>3353155.1676639467</v>
      </c>
      <c r="O17" s="187">
        <f>IFERROR(VLOOKUP($M17,'Reg Operating Cost Savings'!$B$7:$G$53,'Reg Operating Cost Savings'!$F$1,FALSE),0)</f>
        <v>-1602322.5800713084</v>
      </c>
      <c r="P17" s="188">
        <f>IFERROR(_xlfn.XLOOKUP($M17,'Regional Safety Benefits'!$B$6:$B$25,'Regional Safety Benefits'!$E$6:$E$25),0)</f>
        <v>2096542.3802771941</v>
      </c>
      <c r="Q17" s="186">
        <f>IFERROR(VLOOKUP($M17,'Regional Air Quality'!$B$6:$AM$78,'Regional Air Quality'!$M$1,FALSE),0)</f>
        <v>-84200.036940273829</v>
      </c>
      <c r="R17" s="187">
        <f>IFERROR(VLOOKUP($M17,'Regional Air Quality'!$B$6:$AM$78,'Regional Air Quality'!$E$1,FALSE),0)</f>
        <v>-101091.01477607056</v>
      </c>
      <c r="S17" s="189"/>
      <c r="T17" s="190"/>
      <c r="U17" s="191">
        <f t="shared" si="1"/>
        <v>3763174.9309295584</v>
      </c>
      <c r="V17" s="192">
        <f>U17*(1+0.07)^-($M17-Assumptions!$C$6)+R17</f>
        <v>1811916.2975410859</v>
      </c>
    </row>
    <row r="18" spans="1:22" ht="15" customHeight="1" x14ac:dyDescent="0.25">
      <c r="A18" s="238"/>
      <c r="B18" s="93">
        <f t="shared" si="2"/>
        <v>2031</v>
      </c>
      <c r="C18" s="186">
        <f>IFERROR(VLOOKUP($M18,'Travel Time Cost Savings'!$B$7:$K$78,'Travel Time Cost Savings'!$J$1,FALSE),0)</f>
        <v>2350714.4890765729</v>
      </c>
      <c r="D18" s="188">
        <f>IFERROR(VLOOKUP($M18,'Safety Benefits'!$B$6:$F$80,'Safety Benefits'!$C$1,FALSE),0)</f>
        <v>6494551.3659243956</v>
      </c>
      <c r="E18" s="186">
        <f>IFERROR(_xlfn.XLOOKUP($M18,'Air Quality'!$B$5:$B$24,'Air Quality'!$M$5:$M$24),0)</f>
        <v>1409.0256807651831</v>
      </c>
      <c r="F18" s="187">
        <f>IFERROR(_xlfn.XLOOKUP($M18,'Air Quality'!$B$5:$B$24,'Air Quality'!$E$5:$E$24),0)</f>
        <v>1668.9019339437143</v>
      </c>
      <c r="G18" s="189">
        <f>IFERROR(VLOOKUP($M18,'Operation and Maintenance'!$B$8:$H$100,'Operation and Maintenance'!$G$1,FALSE)*-1,0)</f>
        <v>-84240</v>
      </c>
      <c r="H18" s="190">
        <f>IFERROR(VLOOKUP($M18,'Capital Costs'!$B$8:$S$100,'Capital Costs'!$E$1,FALSE),0)</f>
        <v>0</v>
      </c>
      <c r="I18" s="191">
        <f t="shared" si="0"/>
        <v>8762434.8806817345</v>
      </c>
      <c r="J18" s="192">
        <f>I18*(1+0.07)^-(B18-Assumptions!$C$6)+F18</f>
        <v>4164638.5925611584</v>
      </c>
      <c r="K18" s="238"/>
      <c r="L18"/>
      <c r="M18" s="93">
        <f t="shared" si="3"/>
        <v>2031</v>
      </c>
      <c r="N18" s="186">
        <f>IFERROR(_xlfn.XLOOKUP($M18,'Regional Travel Time Savings'!$B$7:$B$26,'Regional Travel Time Savings'!$H$7:$H$26),0)</f>
        <v>3386667.6955993539</v>
      </c>
      <c r="O18" s="187">
        <f>IFERROR(VLOOKUP($M18,'Reg Operating Cost Savings'!$B$7:$G$53,'Reg Operating Cost Savings'!$F$1,FALSE),0)</f>
        <v>-1609722.2720529896</v>
      </c>
      <c r="P18" s="188">
        <f>IFERROR(_xlfn.XLOOKUP($M18,'Regional Safety Benefits'!$B$6:$B$25,'Regional Safety Benefits'!$E$6:$E$25),0)</f>
        <v>2120199.5140166804</v>
      </c>
      <c r="Q18" s="186">
        <f>IFERROR(VLOOKUP($M18,'Regional Air Quality'!$B$6:$AM$78,'Regional Air Quality'!$M$1,FALSE),0)</f>
        <v>-84588.881450083136</v>
      </c>
      <c r="R18" s="187">
        <f>IFERROR(VLOOKUP($M18,'Regional Air Quality'!$B$6:$AM$78,'Regional Air Quality'!$E$1,FALSE),0)</f>
        <v>-100190.18799253929</v>
      </c>
      <c r="S18" s="189"/>
      <c r="T18" s="190"/>
      <c r="U18" s="191">
        <f t="shared" si="1"/>
        <v>3812556.0561129618</v>
      </c>
      <c r="V18" s="192">
        <f>U18*(1+0.07)^-($M18-Assumptions!$C$6)+R18</f>
        <v>1711127.7300905965</v>
      </c>
    </row>
    <row r="19" spans="1:22" ht="15" customHeight="1" x14ac:dyDescent="0.25">
      <c r="A19" s="238"/>
      <c r="B19" s="93">
        <f t="shared" si="2"/>
        <v>2032</v>
      </c>
      <c r="C19" s="186">
        <f>IFERROR(VLOOKUP($M19,'Travel Time Cost Savings'!$B$7:$K$78,'Travel Time Cost Savings'!$J$1,FALSE),0)</f>
        <v>2391904.3893796946</v>
      </c>
      <c r="D19" s="188">
        <f>IFERROR(VLOOKUP($M19,'Safety Benefits'!$B$6:$F$80,'Safety Benefits'!$C$1,FALSE),0)</f>
        <v>6488975.3233625386</v>
      </c>
      <c r="E19" s="186">
        <f>IFERROR(_xlfn.XLOOKUP($M19,'Air Quality'!$B$5:$B$24,'Air Quality'!$M$5:$M$24),0)</f>
        <v>1484.5991415196324</v>
      </c>
      <c r="F19" s="187">
        <f>IFERROR(_xlfn.XLOOKUP($M19,'Air Quality'!$B$5:$B$24,'Air Quality'!$E$5:$E$24),0)</f>
        <v>1734.296366629331</v>
      </c>
      <c r="G19" s="189">
        <f>IFERROR(VLOOKUP($M19,'Operation and Maintenance'!$B$8:$H$100,'Operation and Maintenance'!$G$1,FALSE)*-1,0)</f>
        <v>-84240</v>
      </c>
      <c r="H19" s="190">
        <f>IFERROR(VLOOKUP($M19,'Capital Costs'!$B$8:$S$100,'Capital Costs'!$E$1,FALSE),0)</f>
        <v>0</v>
      </c>
      <c r="I19" s="191">
        <f t="shared" si="0"/>
        <v>8798124.3118837532</v>
      </c>
      <c r="J19" s="192">
        <f>I19*(1+0.07)^-(B19-Assumptions!$C$6)+F19</f>
        <v>3908206.7097296803</v>
      </c>
      <c r="K19" s="238"/>
      <c r="L19"/>
      <c r="M19" s="93">
        <f t="shared" si="3"/>
        <v>2032</v>
      </c>
      <c r="N19" s="186">
        <f>IFERROR(_xlfn.XLOOKUP($M19,'Regional Travel Time Savings'!$B$7:$B$26,'Regional Travel Time Savings'!$H$7:$H$26),0)</f>
        <v>3420180.2235244736</v>
      </c>
      <c r="O19" s="187">
        <f>IFERROR(VLOOKUP($M19,'Reg Operating Cost Savings'!$B$7:$G$53,'Reg Operating Cost Savings'!$F$1,FALSE),0)</f>
        <v>-1617121.9640312903</v>
      </c>
      <c r="P19" s="188">
        <f>IFERROR(_xlfn.XLOOKUP($M19,'Regional Safety Benefits'!$B$6:$B$25,'Regional Safety Benefits'!$E$6:$E$25),0)</f>
        <v>2143856.6477561593</v>
      </c>
      <c r="Q19" s="186">
        <f>IFERROR(VLOOKUP($M19,'Regional Air Quality'!$B$6:$AM$78,'Regional Air Quality'!$M$1,FALSE),0)</f>
        <v>-84977.725959714808</v>
      </c>
      <c r="R19" s="187">
        <f>IFERROR(VLOOKUP($M19,'Regional Air Quality'!$B$6:$AM$78,'Regional Air Quality'!$E$1,FALSE),0)</f>
        <v>-99270.272529931579</v>
      </c>
      <c r="S19" s="189"/>
      <c r="T19" s="190"/>
      <c r="U19" s="191">
        <f t="shared" si="1"/>
        <v>3861937.1812896277</v>
      </c>
      <c r="V19" s="192">
        <f>U19*(1+0.07)^-($M19-Assumptions!$C$6)+R19</f>
        <v>1615476.0217991187</v>
      </c>
    </row>
    <row r="20" spans="1:22" ht="15" customHeight="1" x14ac:dyDescent="0.25">
      <c r="A20" s="238"/>
      <c r="B20" s="93">
        <f t="shared" si="2"/>
        <v>2033</v>
      </c>
      <c r="C20" s="186">
        <f>IFERROR(VLOOKUP($M20,'Travel Time Cost Savings'!$B$7:$K$78,'Travel Time Cost Savings'!$J$1,FALSE),0)</f>
        <v>2433094.2896828162</v>
      </c>
      <c r="D20" s="188">
        <f>IFERROR(VLOOKUP($M20,'Safety Benefits'!$B$6:$F$80,'Safety Benefits'!$C$1,FALSE),0)</f>
        <v>6483399.2808006834</v>
      </c>
      <c r="E20" s="186">
        <f>IFERROR(_xlfn.XLOOKUP($M20,'Air Quality'!$B$5:$B$24,'Air Quality'!$M$5:$M$24),0)</f>
        <v>1560.1726022740804</v>
      </c>
      <c r="F20" s="187">
        <f>IFERROR(_xlfn.XLOOKUP($M20,'Air Quality'!$B$5:$B$24,'Air Quality'!$E$5:$E$24),0)</f>
        <v>1797.1441529244939</v>
      </c>
      <c r="G20" s="189">
        <f>IFERROR(VLOOKUP($M20,'Operation and Maintenance'!$B$8:$H$100,'Operation and Maintenance'!$G$1,FALSE)*-1,0)</f>
        <v>-84240</v>
      </c>
      <c r="H20" s="190">
        <f>IFERROR(VLOOKUP($M20,'Capital Costs'!$B$8:$S$100,'Capital Costs'!$E$1,FALSE),0)</f>
        <v>0</v>
      </c>
      <c r="I20" s="191">
        <f t="shared" si="0"/>
        <v>8833813.7430857737</v>
      </c>
      <c r="J20" s="192">
        <f>I20*(1+0.07)^-(B20-Assumptions!$C$6)+F20</f>
        <v>3667515.7868026881</v>
      </c>
      <c r="K20" s="238"/>
      <c r="L20"/>
      <c r="M20" s="93">
        <f t="shared" si="3"/>
        <v>2033</v>
      </c>
      <c r="N20" s="186">
        <f>IFERROR(_xlfn.XLOOKUP($M20,'Regional Travel Time Savings'!$B$7:$B$26,'Regional Travel Time Savings'!$H$7:$H$26),0)</f>
        <v>3453692.7514598798</v>
      </c>
      <c r="O20" s="187">
        <f>IFERROR(VLOOKUP($M20,'Reg Operating Cost Savings'!$B$7:$G$53,'Reg Operating Cost Savings'!$F$1,FALSE),0)</f>
        <v>-1624521.6560095907</v>
      </c>
      <c r="P20" s="188">
        <f>IFERROR(_xlfn.XLOOKUP($M20,'Regional Safety Benefits'!$B$6:$B$25,'Regional Safety Benefits'!$E$6:$E$25),0)</f>
        <v>2167513.7814956456</v>
      </c>
      <c r="Q20" s="186">
        <f>IFERROR(VLOOKUP($M20,'Regional Air Quality'!$B$6:$AM$78,'Regional Air Quality'!$M$1,FALSE),0)</f>
        <v>-85366.57046934648</v>
      </c>
      <c r="R20" s="187">
        <f>IFERROR(VLOOKUP($M20,'Regional Air Quality'!$B$6:$AM$78,'Regional Air Quality'!$E$1,FALSE),0)</f>
        <v>-98332.731103331957</v>
      </c>
      <c r="S20" s="189"/>
      <c r="T20" s="190"/>
      <c r="U20" s="191">
        <f t="shared" si="1"/>
        <v>3911318.3064765884</v>
      </c>
      <c r="V20" s="192">
        <f>U20*(1+0.07)^-($M20-Assumptions!$C$6)+R20</f>
        <v>1524725.3104600552</v>
      </c>
    </row>
    <row r="21" spans="1:22" ht="15" customHeight="1" x14ac:dyDescent="0.25">
      <c r="A21" s="238"/>
      <c r="B21" s="93">
        <f t="shared" si="2"/>
        <v>2034</v>
      </c>
      <c r="C21" s="186">
        <f>IFERROR(VLOOKUP($M21,'Travel Time Cost Savings'!$B$7:$K$78,'Travel Time Cost Savings'!$J$1,FALSE),0)</f>
        <v>2474284.1899859384</v>
      </c>
      <c r="D21" s="188">
        <f>IFERROR(VLOOKUP($M21,'Safety Benefits'!$B$6:$F$80,'Safety Benefits'!$C$1,FALSE),0)</f>
        <v>6477823.2382388283</v>
      </c>
      <c r="E21" s="186">
        <f>IFERROR(_xlfn.XLOOKUP($M21,'Air Quality'!$B$5:$B$24,'Air Quality'!$M$5:$M$24),0)</f>
        <v>1635.7460630285311</v>
      </c>
      <c r="F21" s="187">
        <f>IFERROR(_xlfn.XLOOKUP($M21,'Air Quality'!$B$5:$B$24,'Air Quality'!$E$5:$E$24),0)</f>
        <v>1857.4601493070779</v>
      </c>
      <c r="G21" s="189">
        <f>IFERROR(VLOOKUP($M21,'Operation and Maintenance'!$B$8:$H$100,'Operation and Maintenance'!$G$1,FALSE)*-1,0)</f>
        <v>-84240</v>
      </c>
      <c r="H21" s="190">
        <f>IFERROR(VLOOKUP($M21,'Capital Costs'!$B$8:$S$100,'Capital Costs'!$E$1,FALSE),0)</f>
        <v>0</v>
      </c>
      <c r="I21" s="191">
        <f t="shared" si="0"/>
        <v>8869503.174287796</v>
      </c>
      <c r="J21" s="192">
        <f>I21*(1+0.07)^-(B21-Assumptions!$C$6)+F21</f>
        <v>3441603.7103960058</v>
      </c>
      <c r="K21" s="238"/>
      <c r="L21"/>
      <c r="M21" s="93">
        <f t="shared" si="3"/>
        <v>2034</v>
      </c>
      <c r="N21" s="186">
        <f>IFERROR(_xlfn.XLOOKUP($M21,'Regional Travel Time Savings'!$B$7:$B$26,'Regional Travel Time Savings'!$H$7:$H$26),0)</f>
        <v>3487205.279395734</v>
      </c>
      <c r="O21" s="187">
        <f>IFERROR(VLOOKUP($M21,'Reg Operating Cost Savings'!$B$7:$G$53,'Reg Operating Cost Savings'!$F$1,FALSE),0)</f>
        <v>-1631921.3479842034</v>
      </c>
      <c r="P21" s="188">
        <f>IFERROR(_xlfn.XLOOKUP($M21,'Regional Safety Benefits'!$B$6:$B$25,'Regional Safety Benefits'!$E$6:$E$25),0)</f>
        <v>2191170.9152351245</v>
      </c>
      <c r="Q21" s="186">
        <f>IFERROR(VLOOKUP($M21,'Regional Air Quality'!$B$6:$AM$78,'Regional Air Quality'!$M$1,FALSE),0)</f>
        <v>-85755.414978784334</v>
      </c>
      <c r="R21" s="187">
        <f>IFERROR(VLOOKUP($M21,'Regional Air Quality'!$B$6:$AM$78,'Regional Air Quality'!$E$1,FALSE),0)</f>
        <v>-97378.969456584164</v>
      </c>
      <c r="S21" s="189"/>
      <c r="T21" s="190"/>
      <c r="U21" s="191">
        <f t="shared" si="1"/>
        <v>3960699.4316678708</v>
      </c>
      <c r="V21" s="192">
        <f>U21*(1+0.07)^-($M21-Assumptions!$C$6)+R21</f>
        <v>1438648.5566317362</v>
      </c>
    </row>
    <row r="22" spans="1:22" ht="15" customHeight="1" x14ac:dyDescent="0.25">
      <c r="A22" s="238"/>
      <c r="B22" s="93">
        <f t="shared" si="2"/>
        <v>2035</v>
      </c>
      <c r="C22" s="186">
        <f>IFERROR(VLOOKUP($M22,'Travel Time Cost Savings'!$B$7:$K$78,'Travel Time Cost Savings'!$J$1,FALSE),0)</f>
        <v>2515474.0902890698</v>
      </c>
      <c r="D22" s="188">
        <f>IFERROR(VLOOKUP($M22,'Safety Benefits'!$B$6:$F$80,'Safety Benefits'!$C$1,FALSE),0)</f>
        <v>6472247.1956769712</v>
      </c>
      <c r="E22" s="186">
        <f>IFERROR(_xlfn.XLOOKUP($M22,'Air Quality'!$B$5:$B$24,'Air Quality'!$M$5:$M$24),0)</f>
        <v>1711.3195237830189</v>
      </c>
      <c r="F22" s="187">
        <f>IFERROR(_xlfn.XLOOKUP($M22,'Air Quality'!$B$5:$B$24,'Air Quality'!$E$5:$E$24),0)</f>
        <v>1915.2627795344331</v>
      </c>
      <c r="G22" s="189">
        <f>IFERROR(VLOOKUP($M22,'Operation and Maintenance'!$B$8:$H$100,'Operation and Maintenance'!$G$1,FALSE)*-1,0)</f>
        <v>-84240</v>
      </c>
      <c r="H22" s="190">
        <f>IFERROR(VLOOKUP($M22,'Capital Costs'!$B$8:$S$100,'Capital Costs'!$E$1,FALSE),0)</f>
        <v>0</v>
      </c>
      <c r="I22" s="191">
        <f t="shared" si="0"/>
        <v>8905192.605489824</v>
      </c>
      <c r="J22" s="192">
        <f>I22*(1+0.07)^-(B22-Assumptions!$C$6)+F22</f>
        <v>3229566.8767878953</v>
      </c>
      <c r="K22" s="238"/>
      <c r="L22"/>
      <c r="M22" s="93">
        <f t="shared" si="3"/>
        <v>2035</v>
      </c>
      <c r="N22" s="186">
        <f>IFERROR(_xlfn.XLOOKUP($M22,'Regional Travel Time Savings'!$B$7:$B$26,'Regional Travel Time Savings'!$H$7:$H$26),0)</f>
        <v>3520717.8073213007</v>
      </c>
      <c r="O22" s="187">
        <f>IFERROR(VLOOKUP($M22,'Reg Operating Cost Savings'!$B$7:$G$53,'Reg Operating Cost Savings'!$F$1,FALSE),0)</f>
        <v>-1639321.0399660382</v>
      </c>
      <c r="P22" s="188">
        <f>IFERROR(_xlfn.XLOOKUP($M22,'Regional Safety Benefits'!$B$6:$B$25,'Regional Safety Benefits'!$E$6:$E$25),0)</f>
        <v>2214828.0489746034</v>
      </c>
      <c r="Q22" s="186">
        <f>IFERROR(VLOOKUP($M22,'Regional Air Quality'!$B$6:$AM$78,'Regional Air Quality'!$M$1,FALSE),0)</f>
        <v>-86144.259488601703</v>
      </c>
      <c r="R22" s="187">
        <f>IFERROR(VLOOKUP($M22,'Regional Air Quality'!$B$6:$AM$78,'Regional Air Quality'!$E$1,FALSE),0)</f>
        <v>-96410.338090663863</v>
      </c>
      <c r="S22" s="189"/>
      <c r="T22" s="190"/>
      <c r="U22" s="191">
        <f t="shared" si="1"/>
        <v>4010080.556841264</v>
      </c>
      <c r="V22" s="192">
        <f>U22*(1+0.07)^-($M22-Assumptions!$C$6)+R22</f>
        <v>1357027.3981816696</v>
      </c>
    </row>
    <row r="23" spans="1:22" ht="15" customHeight="1" x14ac:dyDescent="0.25">
      <c r="A23" s="238"/>
      <c r="B23" s="93">
        <f t="shared" si="2"/>
        <v>2036</v>
      </c>
      <c r="C23" s="186">
        <f>IFERROR(VLOOKUP($M23,'Travel Time Cost Savings'!$B$7:$K$78,'Travel Time Cost Savings'!$J$1,FALSE),0)</f>
        <v>2556663.9905921915</v>
      </c>
      <c r="D23" s="188">
        <f>IFERROR(VLOOKUP($M23,'Safety Benefits'!$B$6:$F$80,'Safety Benefits'!$C$1,FALSE),0)</f>
        <v>6466671.1531151161</v>
      </c>
      <c r="E23" s="186">
        <f>IFERROR(_xlfn.XLOOKUP($M23,'Air Quality'!$B$5:$B$24,'Air Quality'!$M$5:$M$24),0)</f>
        <v>1786.8929845374678</v>
      </c>
      <c r="F23" s="187">
        <f>IFERROR(_xlfn.XLOOKUP($M23,'Air Quality'!$B$5:$B$24,'Air Quality'!$E$5:$E$24),0)</f>
        <v>1999.5527737606499</v>
      </c>
      <c r="G23" s="189">
        <f>IFERROR(VLOOKUP($M23,'Operation and Maintenance'!$B$8:$H$100,'Operation and Maintenance'!$G$1,FALSE)*-1,0)</f>
        <v>2515760</v>
      </c>
      <c r="H23" s="190">
        <f>IFERROR(VLOOKUP($M23,'Capital Costs'!$B$8:$S$100,'Capital Costs'!$E$1,FALSE),0)</f>
        <v>0</v>
      </c>
      <c r="I23" s="191">
        <f t="shared" si="0"/>
        <v>11540882.036691844</v>
      </c>
      <c r="J23" s="192">
        <f>I23*(1+0.07)^-(B23-Assumptions!$C$6)+F23</f>
        <v>3911295.5876905536</v>
      </c>
      <c r="K23" s="238"/>
      <c r="L23"/>
      <c r="M23" s="93">
        <f t="shared" si="3"/>
        <v>2036</v>
      </c>
      <c r="N23" s="186">
        <f>IFERROR(_xlfn.XLOOKUP($M23,'Regional Travel Time Savings'!$B$7:$B$26,'Regional Travel Time Savings'!$H$7:$H$26),0)</f>
        <v>3554230.3352464205</v>
      </c>
      <c r="O23" s="187">
        <f>IFERROR(VLOOKUP($M23,'Reg Operating Cost Savings'!$B$7:$G$53,'Reg Operating Cost Savings'!$F$1,FALSE),0)</f>
        <v>-1646720.7319441852</v>
      </c>
      <c r="P23" s="188">
        <f>IFERROR(_xlfn.XLOOKUP($M23,'Regional Safety Benefits'!$B$6:$B$25,'Regional Safety Benefits'!$E$6:$E$25),0)</f>
        <v>2238485.1827140898</v>
      </c>
      <c r="Q23" s="186">
        <f>IFERROR(VLOOKUP($M23,'Regional Air Quality'!$B$6:$AM$78,'Regional Air Quality'!$M$1,FALSE),0)</f>
        <v>-86533.10399822527</v>
      </c>
      <c r="R23" s="187">
        <f>IFERROR(VLOOKUP($M23,'Regional Air Quality'!$B$6:$AM$78,'Regional Air Quality'!$E$1,FALSE),0)</f>
        <v>-96831.488857491815</v>
      </c>
      <c r="S23" s="189"/>
      <c r="T23" s="190"/>
      <c r="U23" s="191">
        <f t="shared" si="1"/>
        <v>4059461.6820180998</v>
      </c>
      <c r="V23" s="192">
        <f>U23*(1+0.07)^-($M23-Assumptions!$C$6)+R23</f>
        <v>1278248.6312716098</v>
      </c>
    </row>
    <row r="24" spans="1:22" ht="15" customHeight="1" x14ac:dyDescent="0.25">
      <c r="A24" s="238"/>
      <c r="B24" s="93">
        <f t="shared" si="2"/>
        <v>2037</v>
      </c>
      <c r="C24" s="186">
        <f>IFERROR(VLOOKUP($M24,'Travel Time Cost Savings'!$B$7:$K$78,'Travel Time Cost Savings'!$J$1,FALSE),0)</f>
        <v>2597853.8908953057</v>
      </c>
      <c r="D24" s="188">
        <f>IFERROR(VLOOKUP($M24,'Safety Benefits'!$B$6:$F$80,'Safety Benefits'!$C$1,FALSE),0)</f>
        <v>6461095.110553259</v>
      </c>
      <c r="E24" s="186">
        <f>IFERROR(_xlfn.XLOOKUP($M24,'Air Quality'!$B$5:$B$24,'Air Quality'!$M$5:$M$24),0)</f>
        <v>1862.4664452919169</v>
      </c>
      <c r="F24" s="187">
        <f>IFERROR(_xlfn.XLOOKUP($M24,'Air Quality'!$B$5:$B$24,'Air Quality'!$E$5:$E$24),0)</f>
        <v>2052.7426642131504</v>
      </c>
      <c r="G24" s="189">
        <f>IFERROR(VLOOKUP($M24,'Operation and Maintenance'!$B$8:$H$100,'Operation and Maintenance'!$G$1,FALSE)*-1,0)</f>
        <v>-84240</v>
      </c>
      <c r="H24" s="190">
        <f>IFERROR(VLOOKUP($M24,'Capital Costs'!$B$8:$S$100,'Capital Costs'!$E$1,FALSE),0)</f>
        <v>0</v>
      </c>
      <c r="I24" s="191">
        <f t="shared" si="0"/>
        <v>8976571.4678938556</v>
      </c>
      <c r="J24" s="192">
        <f>I24*(1+0.07)^-(B24-Assumptions!$C$6)+F24</f>
        <v>2843805.3835702334</v>
      </c>
      <c r="K24" s="238"/>
      <c r="L24"/>
      <c r="M24" s="93">
        <f t="shared" si="3"/>
        <v>2037</v>
      </c>
      <c r="N24" s="186">
        <f>IFERROR(_xlfn.XLOOKUP($M24,'Regional Travel Time Savings'!$B$7:$B$26,'Regional Travel Time Savings'!$H$7:$H$26),0)</f>
        <v>3587742.8631818341</v>
      </c>
      <c r="O24" s="187">
        <f>IFERROR(VLOOKUP($M24,'Reg Operating Cost Savings'!$B$7:$G$53,'Reg Operating Cost Savings'!$F$1,FALSE),0)</f>
        <v>-1654120.4239224859</v>
      </c>
      <c r="P24" s="188">
        <f>IFERROR(_xlfn.XLOOKUP($M24,'Regional Safety Benefits'!$B$6:$B$25,'Regional Safety Benefits'!$E$6:$E$25),0)</f>
        <v>2262142.3164535686</v>
      </c>
      <c r="Q24" s="186">
        <f>IFERROR(VLOOKUP($M24,'Regional Air Quality'!$B$6:$AM$78,'Regional Air Quality'!$M$1,FALSE),0)</f>
        <v>-86921.948507856927</v>
      </c>
      <c r="R24" s="187">
        <f>IFERROR(VLOOKUP($M24,'Regional Air Quality'!$B$6:$AM$78,'Regional Air Quality'!$E$1,FALSE),0)</f>
        <v>-95802.204979134651</v>
      </c>
      <c r="S24" s="189"/>
      <c r="T24" s="190"/>
      <c r="U24" s="191">
        <f t="shared" si="1"/>
        <v>4108842.80720506</v>
      </c>
      <c r="V24" s="192">
        <f>U24*(1+0.07)^-($M24-Assumptions!$C$6)+R24</f>
        <v>1204952.2022246504</v>
      </c>
    </row>
    <row r="25" spans="1:22" ht="15" customHeight="1" x14ac:dyDescent="0.25">
      <c r="A25" s="238"/>
      <c r="B25" s="93">
        <f t="shared" si="2"/>
        <v>2038</v>
      </c>
      <c r="C25" s="186">
        <f>IFERROR(VLOOKUP($M25,'Travel Time Cost Savings'!$B$7:$K$78,'Travel Time Cost Savings'!$J$1,FALSE),0)</f>
        <v>2639043.7911984371</v>
      </c>
      <c r="D25" s="188">
        <f>IFERROR(VLOOKUP($M25,'Safety Benefits'!$B$6:$F$80,'Safety Benefits'!$C$1,FALSE),0)</f>
        <v>6455519.0679914039</v>
      </c>
      <c r="E25" s="186">
        <f>IFERROR(_xlfn.XLOOKUP($M25,'Air Quality'!$B$5:$B$24,'Air Quality'!$M$5:$M$24),0)</f>
        <v>1938.0399060464047</v>
      </c>
      <c r="F25" s="187">
        <f>IFERROR(_xlfn.XLOOKUP($M25,'Air Quality'!$B$5:$B$24,'Air Quality'!$E$5:$E$24),0)</f>
        <v>2103.4483431269714</v>
      </c>
      <c r="G25" s="189">
        <f>IFERROR(VLOOKUP($M25,'Operation and Maintenance'!$B$8:$H$100,'Operation and Maintenance'!$G$1,FALSE)*-1,0)</f>
        <v>-84240</v>
      </c>
      <c r="H25" s="190">
        <f>IFERROR(VLOOKUP($M25,'Capital Costs'!$B$8:$S$100,'Capital Costs'!$E$1,FALSE),0)</f>
        <v>0</v>
      </c>
      <c r="I25" s="191">
        <f t="shared" si="0"/>
        <v>9012260.8990958892</v>
      </c>
      <c r="J25" s="192">
        <f>I25*(1+0.07)^-(B25-Assumptions!$C$6)+F25</f>
        <v>2668506.2528616451</v>
      </c>
      <c r="K25" s="238"/>
      <c r="L25"/>
      <c r="M25" s="93">
        <f t="shared" si="3"/>
        <v>2038</v>
      </c>
      <c r="N25" s="186">
        <f>IFERROR(_xlfn.XLOOKUP($M25,'Regional Travel Time Savings'!$B$7:$B$26,'Regional Travel Time Savings'!$H$7:$H$26),0)</f>
        <v>3621255.3911069538</v>
      </c>
      <c r="O25" s="187">
        <f>IFERROR(VLOOKUP($M25,'Reg Operating Cost Savings'!$B$7:$G$53,'Reg Operating Cost Savings'!$F$1,FALSE),0)</f>
        <v>-1661520.1158972522</v>
      </c>
      <c r="P25" s="188">
        <f>IFERROR(_xlfn.XLOOKUP($M25,'Regional Safety Benefits'!$B$6:$B$25,'Regional Safety Benefits'!$E$6:$E$25),0)</f>
        <v>2285799.450193055</v>
      </c>
      <c r="Q25" s="186">
        <f>IFERROR(VLOOKUP($M25,'Regional Air Quality'!$B$6:$AM$78,'Regional Air Quality'!$M$1,FALSE),0)</f>
        <v>-87310.793017302873</v>
      </c>
      <c r="R25" s="187">
        <f>IFERROR(VLOOKUP($M25,'Regional Air Quality'!$B$6:$AM$78,'Regional Air Quality'!$E$1,FALSE),0)</f>
        <v>-94762.621933828384</v>
      </c>
      <c r="S25" s="189"/>
      <c r="T25" s="190"/>
      <c r="U25" s="191">
        <f t="shared" si="1"/>
        <v>4158223.932385454</v>
      </c>
      <c r="V25" s="192">
        <f>U25*(1+0.07)^-($M25-Assumptions!$C$6)+R25</f>
        <v>1135505.7956439289</v>
      </c>
    </row>
    <row r="26" spans="1:22" ht="15" customHeight="1" x14ac:dyDescent="0.25">
      <c r="A26" s="238"/>
      <c r="B26" s="170">
        <f t="shared" si="2"/>
        <v>2039</v>
      </c>
      <c r="C26" s="186">
        <f>IFERROR(VLOOKUP($M26,'Travel Time Cost Savings'!$B$7:$K$78,'Travel Time Cost Savings'!$J$1,FALSE),0)</f>
        <v>2680233.6915015592</v>
      </c>
      <c r="D26" s="188">
        <f>IFERROR(VLOOKUP($M26,'Safety Benefits'!$B$6:$F$80,'Safety Benefits'!$C$1,FALSE),0)</f>
        <v>6449943.0254295487</v>
      </c>
      <c r="E26" s="186">
        <f>IFERROR(_xlfn.XLOOKUP($M26,'Air Quality'!$B$5:$B$24,'Air Quality'!$M$5:$M$24),0)</f>
        <v>2013.6133668008547</v>
      </c>
      <c r="F26" s="187">
        <f>IFERROR(_xlfn.XLOOKUP($M26,'Air Quality'!$B$5:$B$24,'Air Quality'!$E$5:$E$24),0)</f>
        <v>2151.7021021830174</v>
      </c>
      <c r="G26" s="189">
        <f>IFERROR(VLOOKUP($M26,'Operation and Maintenance'!$B$8:$H$100,'Operation and Maintenance'!$G$1,FALSE)*-1,0)</f>
        <v>-84240</v>
      </c>
      <c r="H26" s="190">
        <f>IFERROR(VLOOKUP($M26,'Capital Costs'!$B$8:$S$100,'Capital Costs'!$E$1,FALSE),0)</f>
        <v>0</v>
      </c>
      <c r="I26" s="191">
        <f t="shared" si="0"/>
        <v>9047950.3302979097</v>
      </c>
      <c r="J26" s="192">
        <f>I26*(1+0.07)^-(B26-Assumptions!$C$6)+F26</f>
        <v>2503985.3650977323</v>
      </c>
      <c r="K26" s="238"/>
      <c r="L26"/>
      <c r="M26" s="170">
        <f t="shared" si="3"/>
        <v>2039</v>
      </c>
      <c r="N26" s="186">
        <f>IFERROR(_xlfn.XLOOKUP($M26,'Regional Travel Time Savings'!$B$7:$B$26,'Regional Travel Time Savings'!$H$7:$H$26),0)</f>
        <v>3654767.9190325215</v>
      </c>
      <c r="O26" s="187">
        <f>IFERROR(VLOOKUP($M26,'Reg Operating Cost Savings'!$B$7:$G$53,'Reg Operating Cost Savings'!$F$1,FALSE),0)</f>
        <v>-1668919.8078789334</v>
      </c>
      <c r="P26" s="188">
        <f>IFERROR(_xlfn.XLOOKUP($M26,'Regional Safety Benefits'!$B$6:$B$25,'Regional Safety Benefits'!$E$6:$E$25),0)</f>
        <v>2309456.5839325339</v>
      </c>
      <c r="Q26" s="186">
        <f>IFERROR(VLOOKUP($M26,'Regional Air Quality'!$B$6:$AM$78,'Regional Air Quality'!$M$1,FALSE),0)</f>
        <v>-87699.63752711218</v>
      </c>
      <c r="R26" s="187">
        <f>IFERROR(VLOOKUP($M26,'Regional Air Quality'!$B$6:$AM$78,'Regional Air Quality'!$E$1,FALSE),0)</f>
        <v>-93713.866593754385</v>
      </c>
      <c r="S26" s="189"/>
      <c r="T26" s="190"/>
      <c r="U26" s="191">
        <f t="shared" si="1"/>
        <v>4207605.0575590096</v>
      </c>
      <c r="V26" s="192">
        <f>U26*(1+0.07)^-($M26-Assumptions!$C$6)+R26</f>
        <v>1069723.9938398646</v>
      </c>
    </row>
    <row r="27" spans="1:22" s="85" customFormat="1" x14ac:dyDescent="0.25">
      <c r="A27" s="238"/>
      <c r="B27" s="170">
        <f t="shared" si="2"/>
        <v>2040</v>
      </c>
      <c r="C27" s="186">
        <f>IFERROR(VLOOKUP($M27,'Travel Time Cost Savings'!$B$7:$K$78,'Travel Time Cost Savings'!$J$1,FALSE),0)</f>
        <v>2721423.5918046809</v>
      </c>
      <c r="D27" s="188">
        <f>IFERROR(VLOOKUP($M27,'Safety Benefits'!$B$6:$F$80,'Safety Benefits'!$C$1,FALSE),0)</f>
        <v>6444366.9828676917</v>
      </c>
      <c r="E27" s="186">
        <f>IFERROR(_xlfn.XLOOKUP($M27,'Air Quality'!$B$5:$B$24,'Air Quality'!$M$5:$M$24),0)</f>
        <v>2089.1868275553038</v>
      </c>
      <c r="F27" s="187">
        <f>IFERROR(_xlfn.XLOOKUP($M27,'Air Quality'!$B$5:$B$24,'Air Quality'!$E$5:$E$24),0)</f>
        <v>2197.5384195400475</v>
      </c>
      <c r="G27" s="189">
        <f>IFERROR(VLOOKUP($M27,'Operation and Maintenance'!$B$8:$H$100,'Operation and Maintenance'!$G$1,FALSE)*-1,0)</f>
        <v>-84240</v>
      </c>
      <c r="H27" s="190">
        <f>IFERROR(VLOOKUP($M27,'Capital Costs'!$B$8:$S$100,'Capital Costs'!$E$1,FALSE),0)</f>
        <v>0</v>
      </c>
      <c r="I27" s="191">
        <f t="shared" si="0"/>
        <v>9083639.7614999283</v>
      </c>
      <c r="J27" s="192">
        <f>I27*(1+0.07)^-(B27-Assumptions!$C$6)+F27</f>
        <v>2349582.6675067595</v>
      </c>
      <c r="K27" s="238"/>
      <c r="M27" s="170">
        <f t="shared" si="3"/>
        <v>2040</v>
      </c>
      <c r="N27" s="186">
        <f>IFERROR(_xlfn.XLOOKUP($M27,'Regional Travel Time Savings'!$B$7:$B$26,'Regional Travel Time Savings'!$H$7:$H$26),0)</f>
        <v>3688280.4469679277</v>
      </c>
      <c r="O27" s="187">
        <f>IFERROR(VLOOKUP($M27,'Reg Operating Cost Savings'!$B$7:$G$53,'Reg Operating Cost Savings'!$F$1,FALSE),0)</f>
        <v>-1676319.4998572341</v>
      </c>
      <c r="P27" s="188">
        <f>IFERROR(_xlfn.XLOOKUP($M27,'Regional Safety Benefits'!$B$6:$B$25,'Regional Safety Benefits'!$E$6:$E$25),0)</f>
        <v>2333113.7176720202</v>
      </c>
      <c r="Q27" s="186">
        <f>IFERROR(VLOOKUP($M27,'Regional Air Quality'!$B$6:$AM$78,'Regional Air Quality'!$M$1,FALSE),0)</f>
        <v>-88088.482036743822</v>
      </c>
      <c r="R27" s="187">
        <f>IFERROR(VLOOKUP($M27,'Regional Air Quality'!$B$6:$AM$78,'Regional Air Quality'!$E$1,FALSE),0)</f>
        <v>-92657.019009269818</v>
      </c>
      <c r="S27" s="189"/>
      <c r="T27" s="190"/>
      <c r="U27" s="191">
        <f t="shared" si="1"/>
        <v>4256986.1827459699</v>
      </c>
      <c r="V27" s="192">
        <f>U27*(1+0.07)^-($M27-Assumptions!$C$6)+R27</f>
        <v>1007429.1053283613</v>
      </c>
    </row>
    <row r="28" spans="1:22" s="85" customFormat="1" x14ac:dyDescent="0.25">
      <c r="A28" s="238"/>
      <c r="B28" s="170">
        <f t="shared" si="2"/>
        <v>2041</v>
      </c>
      <c r="C28" s="186">
        <f>IFERROR(VLOOKUP($M28,'Travel Time Cost Savings'!$B$7:$K$78,'Travel Time Cost Savings'!$J$1,FALSE),0)</f>
        <v>2762613.4921078025</v>
      </c>
      <c r="D28" s="188">
        <f>IFERROR(VLOOKUP($M28,'Safety Benefits'!$B$6:$F$80,'Safety Benefits'!$C$1,FALSE),0)</f>
        <v>6438790.9403058365</v>
      </c>
      <c r="E28" s="186">
        <f>IFERROR(_xlfn.XLOOKUP($M28,'Air Quality'!$B$5:$B$24,'Air Quality'!$M$5:$M$24),0)</f>
        <v>2164.7602883097525</v>
      </c>
      <c r="F28" s="187">
        <f>IFERROR(_xlfn.XLOOKUP($M28,'Air Quality'!$B$5:$B$24,'Air Quality'!$E$5:$E$24),0)</f>
        <v>2240.9937479823939</v>
      </c>
      <c r="G28" s="189">
        <f>IFERROR(VLOOKUP($M28,'Operation and Maintenance'!$B$8:$H$100,'Operation and Maintenance'!$G$1,FALSE)*-1,0)</f>
        <v>-84240</v>
      </c>
      <c r="H28" s="190">
        <f>IFERROR(VLOOKUP($M28,'Capital Costs'!$B$8:$S$100,'Capital Costs'!$E$1,FALSE),0)</f>
        <v>0</v>
      </c>
      <c r="I28" s="191">
        <f t="shared" si="0"/>
        <v>9119329.1927019488</v>
      </c>
      <c r="J28" s="192">
        <f>I28*(1+0.07)^-(B28-Assumptions!$C$6)+F28</f>
        <v>2204678.336093253</v>
      </c>
      <c r="K28" s="238"/>
      <c r="M28" s="170">
        <f t="shared" si="3"/>
        <v>2041</v>
      </c>
      <c r="N28" s="186">
        <f>IFERROR(_xlfn.XLOOKUP($M28,'Regional Travel Time Savings'!$B$7:$B$26,'Regional Travel Time Savings'!$H$7:$H$26),0)</f>
        <v>3721792.9749033339</v>
      </c>
      <c r="O28" s="187">
        <f>IFERROR(VLOOKUP($M28,'Reg Operating Cost Savings'!$B$7:$G$53,'Reg Operating Cost Savings'!$F$1,FALSE),0)</f>
        <v>-1683719.1918353809</v>
      </c>
      <c r="P28" s="188">
        <f>IFERROR(_xlfn.XLOOKUP($M28,'Regional Safety Benefits'!$B$6:$B$25,'Regional Safety Benefits'!$E$6:$E$25),0)</f>
        <v>2356770.8514114991</v>
      </c>
      <c r="Q28" s="186">
        <f>IFERROR(VLOOKUP($M28,'Regional Air Quality'!$B$6:$AM$78,'Regional Air Quality'!$M$1,FALSE),0)</f>
        <v>-88477.326546367403</v>
      </c>
      <c r="R28" s="187">
        <f>IFERROR(VLOOKUP($M28,'Regional Air Quality'!$B$6:$AM$78,'Regional Air Quality'!$E$1,FALSE),0)</f>
        <v>-91593.11388856874</v>
      </c>
      <c r="S28" s="189"/>
      <c r="T28" s="190"/>
      <c r="U28" s="191">
        <f t="shared" si="1"/>
        <v>4306367.3079330847</v>
      </c>
      <c r="V28" s="192">
        <f>U28*(1+0.07)^-($M28-Assumptions!$C$6)+R28</f>
        <v>948450.94729490043</v>
      </c>
    </row>
    <row r="29" spans="1:22" s="85" customFormat="1" x14ac:dyDescent="0.25">
      <c r="A29" s="238"/>
      <c r="B29" s="170">
        <f t="shared" si="2"/>
        <v>2042</v>
      </c>
      <c r="C29" s="186">
        <f>IFERROR(VLOOKUP($M29,'Travel Time Cost Savings'!$B$7:$K$78,'Travel Time Cost Savings'!$J$1,FALSE),0)</f>
        <v>2803803.3924109247</v>
      </c>
      <c r="D29" s="188">
        <f>IFERROR(VLOOKUP($M29,'Safety Benefits'!$B$6:$F$80,'Safety Benefits'!$C$1,FALSE),0)</f>
        <v>6433214.8977439795</v>
      </c>
      <c r="E29" s="186">
        <f>IFERROR(_xlfn.XLOOKUP($M29,'Air Quality'!$B$5:$B$24,'Air Quality'!$M$5:$M$24),0)</f>
        <v>2240.3337490642034</v>
      </c>
      <c r="F29" s="187">
        <f>IFERROR(_xlfn.XLOOKUP($M29,'Air Quality'!$B$5:$B$24,'Air Quality'!$E$5:$E$24),0)</f>
        <v>2282.1063152167353</v>
      </c>
      <c r="G29" s="189">
        <f>IFERROR(VLOOKUP($M29,'Operation and Maintenance'!$B$8:$H$100,'Operation and Maintenance'!$G$1,FALSE)*-1,0)</f>
        <v>-5284240</v>
      </c>
      <c r="H29" s="190">
        <f>IFERROR(VLOOKUP($M29,'Capital Costs'!$B$8:$S$100,'Capital Costs'!$E$1,FALSE),0)</f>
        <v>0</v>
      </c>
      <c r="I29" s="191">
        <f t="shared" si="0"/>
        <v>3955018.6239039674</v>
      </c>
      <c r="J29" s="192">
        <f>I29*(1+0.07)^-(B29-Assumptions!$C$6)+F29</f>
        <v>894981.87825996522</v>
      </c>
      <c r="K29" s="238"/>
      <c r="M29" s="170">
        <f t="shared" si="3"/>
        <v>2042</v>
      </c>
      <c r="N29" s="186">
        <f>IFERROR(_xlfn.XLOOKUP($M29,'Regional Travel Time Savings'!$B$7:$B$26,'Regional Travel Time Savings'!$H$7:$H$26),0)</f>
        <v>3755305.5028391881</v>
      </c>
      <c r="O29" s="187">
        <f>IFERROR(VLOOKUP($M29,'Reg Operating Cost Savings'!$B$7:$G$53,'Reg Operating Cost Savings'!$F$1,FALSE),0)</f>
        <v>-1691118.8838101472</v>
      </c>
      <c r="P29" s="188">
        <f>IFERROR(_xlfn.XLOOKUP($M29,'Regional Safety Benefits'!$B$6:$B$25,'Regional Safety Benefits'!$E$6:$E$25),0)</f>
        <v>2380427.985150978</v>
      </c>
      <c r="Q29" s="186">
        <f>IFERROR(VLOOKUP($M29,'Regional Air Quality'!$B$6:$AM$78,'Regional Air Quality'!$M$1,FALSE),0)</f>
        <v>-88866.171055813349</v>
      </c>
      <c r="R29" s="187">
        <f>IFERROR(VLOOKUP($M29,'Regional Air Quality'!$B$6:$AM$78,'Regional Air Quality'!$E$1,FALSE),0)</f>
        <v>-90523.142036454883</v>
      </c>
      <c r="S29" s="189"/>
      <c r="T29" s="190"/>
      <c r="U29" s="191">
        <f t="shared" si="1"/>
        <v>4355748.433124206</v>
      </c>
      <c r="V29" s="192">
        <f>U29*(1+0.07)^-($M29-Assumptions!$C$6)+R29</f>
        <v>892626.62352912151</v>
      </c>
    </row>
    <row r="30" spans="1:22" s="85" customFormat="1" x14ac:dyDescent="0.25">
      <c r="A30" s="238"/>
      <c r="B30" s="170">
        <f t="shared" si="2"/>
        <v>2043</v>
      </c>
      <c r="C30" s="186">
        <f>IFERROR(VLOOKUP($M30,'Travel Time Cost Savings'!$B$7:$K$78,'Travel Time Cost Savings'!$J$1,FALSE),0)</f>
        <v>2844993.2927140561</v>
      </c>
      <c r="D30" s="188">
        <f>IFERROR(VLOOKUP($M30,'Safety Benefits'!$B$6:$F$80,'Safety Benefits'!$C$1,FALSE),0)</f>
        <v>6427638.8551821243</v>
      </c>
      <c r="E30" s="186">
        <f>IFERROR(_xlfn.XLOOKUP($M30,'Air Quality'!$B$5:$B$24,'Air Quality'!$M$5:$M$24),0)</f>
        <v>2315.9072098186912</v>
      </c>
      <c r="F30" s="187">
        <f>IFERROR(_xlfn.XLOOKUP($M30,'Air Quality'!$B$5:$B$24,'Air Quality'!$E$5:$E$24),0)</f>
        <v>2351.4543033168534</v>
      </c>
      <c r="G30" s="189">
        <f>IFERROR(VLOOKUP($M30,'Operation and Maintenance'!$B$8:$H$100,'Operation and Maintenance'!$G$1,FALSE)*-1,0)</f>
        <v>-84240</v>
      </c>
      <c r="H30" s="190">
        <f>IFERROR(VLOOKUP($M30,'Capital Costs'!$B$8:$S$100,'Capital Costs'!$E$1,FALSE),0)</f>
        <v>0</v>
      </c>
      <c r="I30" s="191">
        <f t="shared" si="0"/>
        <v>9190708.0551059991</v>
      </c>
      <c r="J30" s="192">
        <f>I30*(1+0.07)^-(B30-Assumptions!$C$6)+F30</f>
        <v>1941102.6742636634</v>
      </c>
      <c r="K30" s="238"/>
      <c r="M30" s="170">
        <f t="shared" si="3"/>
        <v>2043</v>
      </c>
      <c r="N30" s="186">
        <f>IFERROR(_xlfn.XLOOKUP($M30,'Regional Travel Time Savings'!$B$7:$B$26,'Regional Travel Time Savings'!$H$7:$H$26),0)</f>
        <v>3788818.0307544684</v>
      </c>
      <c r="O30" s="187">
        <f>IFERROR(VLOOKUP($M30,'Reg Operating Cost Savings'!$B$7:$G$53,'Reg Operating Cost Savings'!$F$1,FALSE),0)</f>
        <v>-1698518.575791982</v>
      </c>
      <c r="P30" s="188">
        <f>IFERROR(_xlfn.XLOOKUP($M30,'Regional Safety Benefits'!$B$6:$B$25,'Regional Safety Benefits'!$E$6:$E$25),0)</f>
        <v>2404085.1188904643</v>
      </c>
      <c r="Q30" s="186">
        <f>IFERROR(VLOOKUP($M30,'Regional Air Quality'!$B$6:$AM$78,'Regional Air Quality'!$M$1,FALSE),0)</f>
        <v>-89255.015565630747</v>
      </c>
      <c r="R30" s="187">
        <f>IFERROR(VLOOKUP($M30,'Regional Air Quality'!$B$6:$AM$78,'Regional Air Quality'!$E$1,FALSE),0)</f>
        <v>-90624.999807676315</v>
      </c>
      <c r="S30" s="189"/>
      <c r="T30" s="190"/>
      <c r="U30" s="191">
        <f t="shared" si="1"/>
        <v>4405129.5582873197</v>
      </c>
      <c r="V30" s="192">
        <f>U30*(1+0.07)^-($M30-Assumptions!$C$6)+R30</f>
        <v>838623.35124490468</v>
      </c>
    </row>
    <row r="31" spans="1:22" s="85" customFormat="1" x14ac:dyDescent="0.25">
      <c r="A31" s="238"/>
      <c r="B31" s="170">
        <f t="shared" si="2"/>
        <v>2044</v>
      </c>
      <c r="C31" s="186">
        <f>IFERROR(VLOOKUP($M31,'Travel Time Cost Savings'!$B$7:$K$78,'Travel Time Cost Savings'!$J$1,FALSE),0)</f>
        <v>2886183.1930171773</v>
      </c>
      <c r="D31" s="188">
        <f>IFERROR(VLOOKUP($M31,'Safety Benefits'!$B$6:$F$80,'Safety Benefits'!$C$1,FALSE),0)</f>
        <v>6422062.8126202691</v>
      </c>
      <c r="E31" s="186">
        <f>IFERROR(_xlfn.XLOOKUP($M31,'Air Quality'!$B$5:$B$24,'Air Quality'!$M$5:$M$24),0)</f>
        <v>2391.4806705731394</v>
      </c>
      <c r="F31" s="187">
        <f>IFERROR(_xlfn.XLOOKUP($M31,'Air Quality'!$B$5:$B$24,'Air Quality'!$E$5:$E$24),0)</f>
        <v>2388.0802471607981</v>
      </c>
      <c r="G31" s="189">
        <f>IFERROR(VLOOKUP($M31,'Operation and Maintenance'!$B$8:$H$100,'Operation and Maintenance'!$G$1,FALSE)*-1,0)</f>
        <v>-84240</v>
      </c>
      <c r="H31" s="190">
        <f>IFERROR(VLOOKUP($M31,'Capital Costs'!$B$8:$S$100,'Capital Costs'!$E$1,FALSE),0)</f>
        <v>0</v>
      </c>
      <c r="I31" s="191">
        <f t="shared" si="0"/>
        <v>9226397.4863080196</v>
      </c>
      <c r="J31" s="192">
        <f>I31*(1+0.07)^-(B31-Assumptions!$C$6)+F31</f>
        <v>1821341.158976858</v>
      </c>
      <c r="K31" s="238"/>
      <c r="M31" s="170">
        <f t="shared" si="3"/>
        <v>2044</v>
      </c>
      <c r="N31" s="186">
        <f>IFERROR(_xlfn.XLOOKUP($M31,'Regional Travel Time Savings'!$B$7:$B$26,'Regional Travel Time Savings'!$H$7:$H$26),0)</f>
        <v>3822330.5586898746</v>
      </c>
      <c r="O31" s="187">
        <f>IFERROR(VLOOKUP($M31,'Reg Operating Cost Savings'!$B$7:$G$53,'Reg Operating Cost Savings'!$F$1,FALSE),0)</f>
        <v>-1705918.2677702827</v>
      </c>
      <c r="P31" s="188">
        <f>IFERROR(_xlfn.XLOOKUP($M31,'Regional Safety Benefits'!$B$6:$B$25,'Regional Safety Benefits'!$E$6:$E$25),0)</f>
        <v>2427742.2526299432</v>
      </c>
      <c r="Q31" s="186">
        <f>IFERROR(VLOOKUP($M31,'Regional Air Quality'!$B$6:$AM$78,'Regional Air Quality'!$M$1,FALSE),0)</f>
        <v>-89643.86007526239</v>
      </c>
      <c r="R31" s="187">
        <f>IFERROR(VLOOKUP($M31,'Regional Air Quality'!$B$6:$AM$78,'Regional Air Quality'!$E$1,FALSE),0)</f>
        <v>-89516.396331012467</v>
      </c>
      <c r="S31" s="189"/>
      <c r="T31" s="190"/>
      <c r="U31" s="191">
        <f t="shared" si="1"/>
        <v>4454510.6834742725</v>
      </c>
      <c r="V31" s="192">
        <f>U31*(1+0.07)^-($M31-Assumptions!$C$6)+R31</f>
        <v>788675.32844174304</v>
      </c>
    </row>
    <row r="32" spans="1:22" s="85" customFormat="1" x14ac:dyDescent="0.25">
      <c r="A32" s="238"/>
      <c r="B32" s="170">
        <f t="shared" si="2"/>
        <v>2045</v>
      </c>
      <c r="C32" s="186">
        <f>IFERROR(VLOOKUP($M32,'Travel Time Cost Savings'!$B$7:$K$78,'Travel Time Cost Savings'!$J$1,FALSE),0)</f>
        <v>2927373.093320292</v>
      </c>
      <c r="D32" s="188">
        <f>IFERROR(VLOOKUP($M32,'Safety Benefits'!$B$6:$F$80,'Safety Benefits'!$C$1,FALSE),0)</f>
        <v>6416486.7700584121</v>
      </c>
      <c r="E32" s="186">
        <f>IFERROR(_xlfn.XLOOKUP($M32,'Air Quality'!$B$5:$B$24,'Air Quality'!$M$5:$M$24),0)</f>
        <v>2467.0541313275894</v>
      </c>
      <c r="F32" s="187">
        <f>IFERROR(_xlfn.XLOOKUP($M32,'Air Quality'!$B$5:$B$24,'Air Quality'!$E$5:$E$24),0)</f>
        <v>2422.4564825516918</v>
      </c>
      <c r="G32" s="189">
        <f>IFERROR(VLOOKUP($M32,'Operation and Maintenance'!$B$8:$H$100,'Operation and Maintenance'!$G$1,FALSE)*-1,0)</f>
        <v>-84240</v>
      </c>
      <c r="H32" s="190">
        <f>IFERROR(VLOOKUP($M32,'Capital Costs'!$B$8:$S$100,'Capital Costs'!$E$1,FALSE),0)</f>
        <v>33626522.074762829</v>
      </c>
      <c r="I32" s="191">
        <f t="shared" si="0"/>
        <v>42888608.992272861</v>
      </c>
      <c r="J32" s="192">
        <f>I32*(1+0.07)^-(B32-Assumptions!$C$6)+F32</f>
        <v>7904613.388381755</v>
      </c>
      <c r="K32" s="238"/>
      <c r="M32" s="170">
        <f t="shared" si="3"/>
        <v>2045</v>
      </c>
      <c r="N32" s="186">
        <f>IFERROR(_xlfn.XLOOKUP($M32,'Regional Travel Time Savings'!$B$7:$B$26,'Regional Travel Time Savings'!$H$7:$H$26),0)</f>
        <v>3855843.0866252892</v>
      </c>
      <c r="O32" s="187">
        <f>IFERROR(VLOOKUP($M32,'Reg Operating Cost Savings'!$B$7:$G$53,'Reg Operating Cost Savings'!$F$1,FALSE),0)</f>
        <v>-1713317.959748276</v>
      </c>
      <c r="P32" s="188">
        <f>IFERROR(_xlfn.XLOOKUP($M32,'Regional Safety Benefits'!$B$6:$B$25,'Regional Safety Benefits'!$E$6:$E$25),0)</f>
        <v>2451399.3863694295</v>
      </c>
      <c r="Q32" s="186">
        <f>IFERROR(VLOOKUP($M32,'Regional Air Quality'!$B$6:$AM$78,'Regional Air Quality'!$M$1,FALSE),0)</f>
        <v>-90032.70458487788</v>
      </c>
      <c r="R32" s="187">
        <f>IFERROR(VLOOKUP($M32,'Regional Air Quality'!$B$6:$AM$78,'Regional Air Quality'!$E$1,FALSE),0)</f>
        <v>-88405.157427953643</v>
      </c>
      <c r="S32" s="189"/>
      <c r="T32" s="190"/>
      <c r="U32" s="191">
        <f t="shared" si="1"/>
        <v>4503891.8086615652</v>
      </c>
      <c r="V32" s="192">
        <f>U32*(1+0.07)^-($M32-Assumptions!$C$6)+R32</f>
        <v>741433.20396709174</v>
      </c>
    </row>
    <row r="33" spans="1:23" s="85" customFormat="1" x14ac:dyDescent="0.25">
      <c r="A33" s="238"/>
      <c r="B33" s="170">
        <f t="shared" si="2"/>
        <v>2046</v>
      </c>
      <c r="C33" s="186">
        <f>IFERROR(VLOOKUP($M33,'Travel Time Cost Savings'!$B$7:$K$78,'Travel Time Cost Savings'!$J$1,FALSE),0)</f>
        <v>0</v>
      </c>
      <c r="D33" s="188">
        <f>IFERROR(VLOOKUP($M33,'Safety Benefits'!$B$6:$F$80,'Safety Benefits'!$C$1,FALSE),0)</f>
        <v>0</v>
      </c>
      <c r="E33" s="186">
        <f>IFERROR(_xlfn.XLOOKUP($M33,'Air Quality'!$B$5:$B$24,'Air Quality'!$M$5:$M$24),0)</f>
        <v>0</v>
      </c>
      <c r="F33" s="187">
        <f>IFERROR(_xlfn.XLOOKUP($M33,'Air Quality'!$B$5:$B$24,'Air Quality'!$E$5:$E$24),0)</f>
        <v>0</v>
      </c>
      <c r="G33" s="189">
        <f>IFERROR(VLOOKUP($M33,'Operation and Maintenance'!$B$8:$H$100,'Operation and Maintenance'!$G$1,FALSE)*-1,0)</f>
        <v>3640000</v>
      </c>
      <c r="H33" s="190">
        <f>IFERROR(VLOOKUP($M33,'Capital Costs'!$B$8:$S$100,'Capital Costs'!$E$1,FALSE),0)</f>
        <v>0</v>
      </c>
      <c r="I33" s="191">
        <f t="shared" si="0"/>
        <v>3640000</v>
      </c>
      <c r="J33" s="192">
        <f>I33*(1+0.07)^-(B33-Assumptions!$C$6)+F33</f>
        <v>626791.5945616375</v>
      </c>
      <c r="K33" s="238"/>
      <c r="M33" s="170">
        <f t="shared" si="3"/>
        <v>2046</v>
      </c>
      <c r="N33" s="186">
        <f>IFERROR(_xlfn.XLOOKUP($M33,'Regional Travel Time Savings'!$B$7:$B$26,'Regional Travel Time Savings'!$H$7:$H$26),0)</f>
        <v>0</v>
      </c>
      <c r="O33" s="187">
        <f>IFERROR(VLOOKUP($M33,'Reg Operating Cost Savings'!$B$7:$G$53,'Reg Operating Cost Savings'!$F$1,FALSE),0)</f>
        <v>0</v>
      </c>
      <c r="P33" s="188">
        <f>IFERROR(_xlfn.XLOOKUP($M33,'Regional Safety Benefits'!$B$6:$B$25,'Regional Safety Benefits'!$E$6:$E$25),0)</f>
        <v>0</v>
      </c>
      <c r="Q33" s="186">
        <f>IFERROR(VLOOKUP($M33,'Regional Air Quality'!$B$6:$AM$78,'Regional Air Quality'!$M$1,FALSE),0)</f>
        <v>0</v>
      </c>
      <c r="R33" s="187">
        <f>IFERROR(VLOOKUP($M33,'Regional Air Quality'!$B$6:$AM$78,'Regional Air Quality'!$E$1,FALSE),0)</f>
        <v>0</v>
      </c>
      <c r="S33" s="189"/>
      <c r="T33" s="190"/>
      <c r="U33" s="191">
        <f t="shared" si="1"/>
        <v>0</v>
      </c>
      <c r="V33" s="192">
        <f>U33*(1+0.07)^-($M33-Assumptions!$C$6)+R33</f>
        <v>0</v>
      </c>
    </row>
    <row r="34" spans="1:23" s="85" customFormat="1" x14ac:dyDescent="0.25">
      <c r="A34" s="238"/>
      <c r="B34" s="170">
        <f t="shared" si="2"/>
        <v>2047</v>
      </c>
      <c r="C34" s="186">
        <f>IFERROR(VLOOKUP($M34,'Travel Time Cost Savings'!$B$7:$K$78,'Travel Time Cost Savings'!$J$1,FALSE),0)</f>
        <v>0</v>
      </c>
      <c r="D34" s="188">
        <f>IFERROR(VLOOKUP($M34,'Safety Benefits'!$B$6:$F$80,'Safety Benefits'!$C$1,FALSE),0)</f>
        <v>0</v>
      </c>
      <c r="E34" s="186">
        <f>IFERROR(_xlfn.XLOOKUP($M34,'Air Quality'!$B$5:$B$24,'Air Quality'!$M$5:$M$24),0)</f>
        <v>0</v>
      </c>
      <c r="F34" s="187">
        <f>IFERROR(_xlfn.XLOOKUP($M34,'Air Quality'!$B$5:$B$24,'Air Quality'!$E$5:$E$24),0)</f>
        <v>0</v>
      </c>
      <c r="G34" s="189">
        <f>IFERROR(VLOOKUP($M34,'Operation and Maintenance'!$B$8:$H$100,'Operation and Maintenance'!$G$1,FALSE)*-1,0)</f>
        <v>0</v>
      </c>
      <c r="H34" s="190">
        <f>IFERROR(VLOOKUP($M34,'Capital Costs'!$B$8:$S$100,'Capital Costs'!$E$1,FALSE),0)</f>
        <v>0</v>
      </c>
      <c r="I34" s="191">
        <f t="shared" si="0"/>
        <v>0</v>
      </c>
      <c r="J34" s="192">
        <f>I34*(1+0.07)^-(B34-Assumptions!$C$6)+F34</f>
        <v>0</v>
      </c>
      <c r="K34" s="238"/>
      <c r="M34" s="170">
        <f t="shared" si="3"/>
        <v>2047</v>
      </c>
      <c r="N34" s="186">
        <f>IFERROR(_xlfn.XLOOKUP($M34,'Regional Travel Time Savings'!$B$7:$B$26,'Regional Travel Time Savings'!$H$7:$H$26),0)</f>
        <v>0</v>
      </c>
      <c r="O34" s="187">
        <f>IFERROR(VLOOKUP($M34,'Reg Operating Cost Savings'!$B$7:$G$53,'Reg Operating Cost Savings'!$F$1,FALSE),0)</f>
        <v>0</v>
      </c>
      <c r="P34" s="188">
        <f>IFERROR(_xlfn.XLOOKUP($M34,'Regional Safety Benefits'!$B$6:$B$25,'Regional Safety Benefits'!$E$6:$E$25),0)</f>
        <v>0</v>
      </c>
      <c r="Q34" s="186">
        <f>IFERROR(VLOOKUP($M34,'Regional Air Quality'!$B$6:$AM$78,'Regional Air Quality'!$M$1,FALSE),0)</f>
        <v>0</v>
      </c>
      <c r="R34" s="187">
        <f>IFERROR(VLOOKUP($M34,'Regional Air Quality'!$B$6:$AM$78,'Regional Air Quality'!$E$1,FALSE),0)</f>
        <v>0</v>
      </c>
      <c r="S34" s="189"/>
      <c r="T34" s="190"/>
      <c r="U34" s="191">
        <f t="shared" si="1"/>
        <v>0</v>
      </c>
      <c r="V34" s="192">
        <f>U34*(1+0.07)^-($M34-Assumptions!$C$6)+R34</f>
        <v>0</v>
      </c>
    </row>
    <row r="35" spans="1:23" s="85" customFormat="1" x14ac:dyDescent="0.25">
      <c r="A35" s="238"/>
      <c r="B35" s="170">
        <f t="shared" si="2"/>
        <v>2048</v>
      </c>
      <c r="C35" s="186">
        <f>IFERROR(VLOOKUP($M35,'Travel Time Cost Savings'!$B$7:$K$78,'Travel Time Cost Savings'!$J$1,FALSE),0)</f>
        <v>0</v>
      </c>
      <c r="D35" s="188">
        <f>IFERROR(VLOOKUP($M35,'Safety Benefits'!$B$6:$F$80,'Safety Benefits'!$C$1,FALSE),0)</f>
        <v>0</v>
      </c>
      <c r="E35" s="186">
        <f>IFERROR(_xlfn.XLOOKUP($M35,'Air Quality'!$B$5:$B$24,'Air Quality'!$M$5:$M$24),0)</f>
        <v>0</v>
      </c>
      <c r="F35" s="187">
        <f>IFERROR(_xlfn.XLOOKUP($M35,'Air Quality'!$B$5:$B$24,'Air Quality'!$E$5:$E$24),0)</f>
        <v>0</v>
      </c>
      <c r="G35" s="189">
        <f>IFERROR(VLOOKUP($M35,'Operation and Maintenance'!$B$8:$H$100,'Operation and Maintenance'!$G$1,FALSE)*-1,0)</f>
        <v>0</v>
      </c>
      <c r="H35" s="190">
        <f>IFERROR(VLOOKUP($M35,'Capital Costs'!$B$8:$S$100,'Capital Costs'!$E$1,FALSE),0)</f>
        <v>0</v>
      </c>
      <c r="I35" s="191">
        <f t="shared" si="0"/>
        <v>0</v>
      </c>
      <c r="J35" s="192">
        <f>I35*(1+0.07)^-(B35-Assumptions!$C$6)+F35</f>
        <v>0</v>
      </c>
      <c r="K35" s="238"/>
      <c r="M35" s="170">
        <f t="shared" si="3"/>
        <v>2048</v>
      </c>
      <c r="N35" s="186">
        <f>IFERROR(_xlfn.XLOOKUP($M35,'Regional Travel Time Savings'!$B$7:$B$26,'Regional Travel Time Savings'!$H$7:$H$26),0)</f>
        <v>0</v>
      </c>
      <c r="O35" s="187">
        <f>IFERROR(VLOOKUP($M35,'Reg Operating Cost Savings'!$B$7:$G$53,'Reg Operating Cost Savings'!$F$1,FALSE),0)</f>
        <v>0</v>
      </c>
      <c r="P35" s="188">
        <f>IFERROR(_xlfn.XLOOKUP($M35,'Regional Safety Benefits'!$B$6:$B$25,'Regional Safety Benefits'!$E$6:$E$25),0)</f>
        <v>0</v>
      </c>
      <c r="Q35" s="186">
        <f>IFERROR(VLOOKUP($M35,'Regional Air Quality'!$B$6:$AM$78,'Regional Air Quality'!$M$1,FALSE),0)</f>
        <v>0</v>
      </c>
      <c r="R35" s="187">
        <f>IFERROR(VLOOKUP($M35,'Regional Air Quality'!$B$6:$AM$78,'Regional Air Quality'!$E$1,FALSE),0)</f>
        <v>0</v>
      </c>
      <c r="S35" s="189"/>
      <c r="T35" s="190"/>
      <c r="U35" s="191">
        <f t="shared" si="1"/>
        <v>0</v>
      </c>
      <c r="V35" s="192">
        <f>U35*(1+0.07)^-($M35-Assumptions!$C$6)+R35</f>
        <v>0</v>
      </c>
    </row>
    <row r="36" spans="1:23" s="85" customFormat="1" x14ac:dyDescent="0.25">
      <c r="A36" s="238"/>
      <c r="B36" s="170">
        <f t="shared" si="2"/>
        <v>2049</v>
      </c>
      <c r="C36" s="186">
        <f>IFERROR(VLOOKUP($M36,'Travel Time Cost Savings'!$B$7:$K$78,'Travel Time Cost Savings'!$J$1,FALSE),0)</f>
        <v>0</v>
      </c>
      <c r="D36" s="188">
        <f>IFERROR(VLOOKUP($M36,'Safety Benefits'!$B$6:$F$80,'Safety Benefits'!$C$1,FALSE),0)</f>
        <v>0</v>
      </c>
      <c r="E36" s="186">
        <f>IFERROR(_xlfn.XLOOKUP($M36,'Air Quality'!$B$5:$B$24,'Air Quality'!$M$5:$M$24),0)</f>
        <v>0</v>
      </c>
      <c r="F36" s="187">
        <f>IFERROR(_xlfn.XLOOKUP($M36,'Air Quality'!$B$5:$B$24,'Air Quality'!$E$5:$E$24),0)</f>
        <v>0</v>
      </c>
      <c r="G36" s="189">
        <f>IFERROR(VLOOKUP($M36,'Operation and Maintenance'!$B$8:$H$100,'Operation and Maintenance'!$G$1,FALSE)*-1,0)</f>
        <v>0</v>
      </c>
      <c r="H36" s="190">
        <f>IFERROR(VLOOKUP($M36,'Capital Costs'!$B$8:$S$100,'Capital Costs'!$E$1,FALSE),0)</f>
        <v>0</v>
      </c>
      <c r="I36" s="191">
        <f t="shared" si="0"/>
        <v>0</v>
      </c>
      <c r="J36" s="192">
        <f>I36*(1+0.07)^-(B36-Assumptions!$C$6)+F36</f>
        <v>0</v>
      </c>
      <c r="K36" s="238"/>
      <c r="M36" s="170">
        <f t="shared" si="3"/>
        <v>2049</v>
      </c>
      <c r="N36" s="186">
        <f>IFERROR(_xlfn.XLOOKUP($M36,'Regional Travel Time Savings'!$B$7:$B$26,'Regional Travel Time Savings'!$H$7:$H$26),0)</f>
        <v>0</v>
      </c>
      <c r="O36" s="187">
        <f>IFERROR(VLOOKUP($M36,'Reg Operating Cost Savings'!$B$7:$G$53,'Reg Operating Cost Savings'!$F$1,FALSE),0)</f>
        <v>0</v>
      </c>
      <c r="P36" s="188">
        <f>IFERROR(_xlfn.XLOOKUP($M36,'Regional Safety Benefits'!$B$6:$B$25,'Regional Safety Benefits'!$E$6:$E$25),0)</f>
        <v>0</v>
      </c>
      <c r="Q36" s="186">
        <f>IFERROR(VLOOKUP($M36,'Regional Air Quality'!$B$6:$AM$78,'Regional Air Quality'!$M$1,FALSE),0)</f>
        <v>0</v>
      </c>
      <c r="R36" s="187">
        <f>IFERROR(VLOOKUP($M36,'Regional Air Quality'!$B$6:$AM$78,'Regional Air Quality'!$E$1,FALSE),0)</f>
        <v>0</v>
      </c>
      <c r="S36" s="189"/>
      <c r="T36" s="190"/>
      <c r="U36" s="191">
        <f t="shared" si="1"/>
        <v>0</v>
      </c>
      <c r="V36" s="192">
        <f>U36*(1+0.07)^-($M36-Assumptions!$C$6)+R36</f>
        <v>0</v>
      </c>
    </row>
    <row r="37" spans="1:23" s="85" customFormat="1" x14ac:dyDescent="0.25">
      <c r="A37" s="466"/>
      <c r="B37" s="170">
        <f t="shared" si="2"/>
        <v>2050</v>
      </c>
      <c r="C37" s="186">
        <f>IFERROR(VLOOKUP($M37,'Travel Time Cost Savings'!$B$7:$K$78,'Travel Time Cost Savings'!$J$1,FALSE),0)</f>
        <v>0</v>
      </c>
      <c r="D37" s="188">
        <f>IFERROR(VLOOKUP($M37,'Safety Benefits'!$B$6:$F$80,'Safety Benefits'!$C$1,FALSE),0)</f>
        <v>0</v>
      </c>
      <c r="E37" s="186">
        <f>IFERROR(_xlfn.XLOOKUP($M37,'Air Quality'!$B$5:$B$24,'Air Quality'!$M$5:$M$24),0)</f>
        <v>0</v>
      </c>
      <c r="F37" s="187">
        <f>IFERROR(_xlfn.XLOOKUP($M37,'Air Quality'!$B$5:$B$24,'Air Quality'!$E$5:$E$24),0)</f>
        <v>0</v>
      </c>
      <c r="G37" s="189">
        <f>IFERROR(VLOOKUP($M37,'Operation and Maintenance'!$B$8:$H$100,'Operation and Maintenance'!$G$1,FALSE)*-1,0)</f>
        <v>0</v>
      </c>
      <c r="H37" s="190">
        <f>IFERROR(VLOOKUP($M37,'Capital Costs'!$B$8:$S$100,'Capital Costs'!$E$1,FALSE),0)</f>
        <v>0</v>
      </c>
      <c r="I37" s="191">
        <f t="shared" si="0"/>
        <v>0</v>
      </c>
      <c r="J37" s="192">
        <f>I37*(1+0.07)^-(B37-Assumptions!$C$6)+F37</f>
        <v>0</v>
      </c>
      <c r="K37" s="466"/>
      <c r="L37" s="466"/>
      <c r="M37" s="170">
        <f t="shared" si="3"/>
        <v>2050</v>
      </c>
      <c r="N37" s="186">
        <f>IFERROR(_xlfn.XLOOKUP($M37,'Regional Travel Time Savings'!$B$7:$B$26,'Regional Travel Time Savings'!$H$7:$H$26),0)</f>
        <v>0</v>
      </c>
      <c r="O37" s="187">
        <f>IFERROR(VLOOKUP($M37,'Reg Operating Cost Savings'!$B$7:$G$53,'Reg Operating Cost Savings'!$F$1,FALSE),0)</f>
        <v>0</v>
      </c>
      <c r="P37" s="188">
        <f>IFERROR(_xlfn.XLOOKUP($M37,'Regional Safety Benefits'!$B$6:$B$25,'Regional Safety Benefits'!$E$6:$E$25),0)</f>
        <v>0</v>
      </c>
      <c r="Q37" s="186">
        <f>IFERROR(VLOOKUP($M37,'Regional Air Quality'!$B$6:$AM$78,'Regional Air Quality'!$M$1,FALSE),0)</f>
        <v>0</v>
      </c>
      <c r="R37" s="187">
        <f>IFERROR(VLOOKUP($M37,'Regional Air Quality'!$B$6:$AM$78,'Regional Air Quality'!$E$1,FALSE),0)</f>
        <v>0</v>
      </c>
      <c r="S37" s="189"/>
      <c r="T37" s="190"/>
      <c r="U37" s="191">
        <f t="shared" si="1"/>
        <v>0</v>
      </c>
      <c r="V37" s="192">
        <f>U37*(1+0.07)^-($M37-Assumptions!$C$6)+R37</f>
        <v>0</v>
      </c>
    </row>
    <row r="38" spans="1:23" s="85" customFormat="1" x14ac:dyDescent="0.25">
      <c r="A38" s="466"/>
      <c r="B38" s="170">
        <f t="shared" si="2"/>
        <v>2051</v>
      </c>
      <c r="C38" s="186">
        <f>IFERROR(VLOOKUP($M38,'Travel Time Cost Savings'!$B$7:$K$78,'Travel Time Cost Savings'!$J$1,FALSE),0)</f>
        <v>0</v>
      </c>
      <c r="D38" s="188">
        <f>IFERROR(VLOOKUP($M38,'Safety Benefits'!$B$6:$F$80,'Safety Benefits'!$C$1,FALSE),0)</f>
        <v>0</v>
      </c>
      <c r="E38" s="186">
        <f>IFERROR(_xlfn.XLOOKUP($M38,'Air Quality'!$B$5:$B$24,'Air Quality'!$M$5:$M$24),0)</f>
        <v>0</v>
      </c>
      <c r="F38" s="187">
        <f>IFERROR(_xlfn.XLOOKUP($M38,'Air Quality'!$B$5:$B$24,'Air Quality'!$E$5:$E$24),0)</f>
        <v>0</v>
      </c>
      <c r="G38" s="189">
        <f>IFERROR(VLOOKUP($M38,'Operation and Maintenance'!$B$8:$H$100,'Operation and Maintenance'!$G$1,FALSE)*-1,0)</f>
        <v>0</v>
      </c>
      <c r="H38" s="190">
        <f>IFERROR(VLOOKUP($M38,'Capital Costs'!$B$8:$S$100,'Capital Costs'!$E$1,FALSE),0)</f>
        <v>0</v>
      </c>
      <c r="I38" s="191">
        <f t="shared" si="0"/>
        <v>0</v>
      </c>
      <c r="J38" s="192">
        <f>I38*(1+0.07)^-(B38-Assumptions!$C$6)+F38</f>
        <v>0</v>
      </c>
      <c r="K38" s="466"/>
      <c r="L38" s="466"/>
      <c r="M38" s="170">
        <f t="shared" si="3"/>
        <v>2051</v>
      </c>
      <c r="N38" s="186">
        <f>IFERROR(_xlfn.XLOOKUP($M38,'Regional Travel Time Savings'!$B$7:$B$26,'Regional Travel Time Savings'!$H$7:$H$26),0)</f>
        <v>0</v>
      </c>
      <c r="O38" s="187">
        <f>IFERROR(VLOOKUP($M38,'Reg Operating Cost Savings'!$B$7:$G$53,'Reg Operating Cost Savings'!$F$1,FALSE),0)</f>
        <v>0</v>
      </c>
      <c r="P38" s="188">
        <f>IFERROR(_xlfn.XLOOKUP($M38,'Regional Safety Benefits'!$B$6:$B$25,'Regional Safety Benefits'!$E$6:$E$25),0)</f>
        <v>0</v>
      </c>
      <c r="Q38" s="186">
        <f>IFERROR(VLOOKUP($M38,'Regional Air Quality'!$B$6:$AM$78,'Regional Air Quality'!$M$1,FALSE),0)</f>
        <v>0</v>
      </c>
      <c r="R38" s="187">
        <f>IFERROR(VLOOKUP($M38,'Regional Air Quality'!$B$6:$AM$78,'Regional Air Quality'!$E$1,FALSE),0)</f>
        <v>0</v>
      </c>
      <c r="S38" s="189"/>
      <c r="T38" s="190"/>
      <c r="U38" s="191">
        <f t="shared" si="1"/>
        <v>0</v>
      </c>
      <c r="V38" s="192">
        <f>U38*(1+0.07)^-($M38-Assumptions!$C$6)+R38</f>
        <v>0</v>
      </c>
    </row>
    <row r="39" spans="1:23" s="85" customFormat="1" x14ac:dyDescent="0.25">
      <c r="A39" s="466"/>
      <c r="B39" s="170">
        <f t="shared" si="2"/>
        <v>2052</v>
      </c>
      <c r="C39" s="186">
        <f>IFERROR(VLOOKUP($M39,'Travel Time Cost Savings'!$B$7:$K$78,'Travel Time Cost Savings'!$J$1,FALSE),0)</f>
        <v>0</v>
      </c>
      <c r="D39" s="188">
        <f>IFERROR(VLOOKUP($M39,'Safety Benefits'!$B$6:$F$80,'Safety Benefits'!$C$1,FALSE),0)</f>
        <v>0</v>
      </c>
      <c r="E39" s="186">
        <f>IFERROR(_xlfn.XLOOKUP($M39,'Air Quality'!$B$5:$B$24,'Air Quality'!$M$5:$M$24),0)</f>
        <v>0</v>
      </c>
      <c r="F39" s="187">
        <f>IFERROR(_xlfn.XLOOKUP($M39,'Air Quality'!$B$5:$B$24,'Air Quality'!$E$5:$E$24),0)</f>
        <v>0</v>
      </c>
      <c r="G39" s="189">
        <f>IFERROR(VLOOKUP($M39,'Operation and Maintenance'!$B$8:$H$100,'Operation and Maintenance'!$G$1,FALSE)*-1,0)</f>
        <v>0</v>
      </c>
      <c r="H39" s="190">
        <f>IFERROR(VLOOKUP($M39,'Capital Costs'!$B$8:$S$100,'Capital Costs'!$E$1,FALSE),0)</f>
        <v>0</v>
      </c>
      <c r="I39" s="191">
        <f t="shared" si="0"/>
        <v>0</v>
      </c>
      <c r="J39" s="192">
        <f>I39*(1+0.07)^-(B39-Assumptions!$C$6)+F39</f>
        <v>0</v>
      </c>
      <c r="K39" s="466"/>
      <c r="L39" s="466"/>
      <c r="M39" s="170">
        <f t="shared" si="3"/>
        <v>2052</v>
      </c>
      <c r="N39" s="186">
        <f>IFERROR(_xlfn.XLOOKUP($M39,'Regional Travel Time Savings'!$B$7:$B$26,'Regional Travel Time Savings'!$H$7:$H$26),0)</f>
        <v>0</v>
      </c>
      <c r="O39" s="187">
        <f>IFERROR(VLOOKUP($M39,'Reg Operating Cost Savings'!$B$7:$G$53,'Reg Operating Cost Savings'!$F$1,FALSE),0)</f>
        <v>0</v>
      </c>
      <c r="P39" s="188">
        <f>IFERROR(_xlfn.XLOOKUP($M39,'Regional Safety Benefits'!$B$6:$B$25,'Regional Safety Benefits'!$E$6:$E$25),0)</f>
        <v>0</v>
      </c>
      <c r="Q39" s="186">
        <f>IFERROR(VLOOKUP($M39,'Regional Air Quality'!$B$6:$AM$78,'Regional Air Quality'!$M$1,FALSE),0)</f>
        <v>0</v>
      </c>
      <c r="R39" s="187">
        <f>IFERROR(VLOOKUP($M39,'Regional Air Quality'!$B$6:$AM$78,'Regional Air Quality'!$E$1,FALSE),0)</f>
        <v>0</v>
      </c>
      <c r="S39" s="189"/>
      <c r="T39" s="190"/>
      <c r="U39" s="191">
        <f t="shared" si="1"/>
        <v>0</v>
      </c>
      <c r="V39" s="192">
        <f>U39*(1+0.07)^-($M39-Assumptions!$C$6)+R39</f>
        <v>0</v>
      </c>
    </row>
    <row r="40" spans="1:23" s="85" customFormat="1" x14ac:dyDescent="0.25">
      <c r="A40" s="466"/>
      <c r="B40" s="170">
        <f t="shared" si="2"/>
        <v>2053</v>
      </c>
      <c r="C40" s="186">
        <f>IFERROR(VLOOKUP($M40,'Travel Time Cost Savings'!$B$7:$K$78,'Travel Time Cost Savings'!$J$1,FALSE),0)</f>
        <v>0</v>
      </c>
      <c r="D40" s="188">
        <f>IFERROR(VLOOKUP($M40,'Safety Benefits'!$B$6:$F$80,'Safety Benefits'!$C$1,FALSE),0)</f>
        <v>0</v>
      </c>
      <c r="E40" s="186">
        <f>IFERROR(_xlfn.XLOOKUP($M40,'Air Quality'!$B$5:$B$24,'Air Quality'!$M$5:$M$24),0)</f>
        <v>0</v>
      </c>
      <c r="F40" s="187">
        <f>IFERROR(_xlfn.XLOOKUP($M40,'Air Quality'!$B$5:$B$24,'Air Quality'!$E$5:$E$24),0)</f>
        <v>0</v>
      </c>
      <c r="G40" s="189">
        <f>IFERROR(VLOOKUP($M40,'Operation and Maintenance'!$B$8:$H$100,'Operation and Maintenance'!$G$1,FALSE)*-1,0)</f>
        <v>0</v>
      </c>
      <c r="H40" s="190">
        <f>IFERROR(VLOOKUP($M40,'Capital Costs'!$B$8:$S$100,'Capital Costs'!$E$1,FALSE),0)</f>
        <v>0</v>
      </c>
      <c r="I40" s="191">
        <f t="shared" si="0"/>
        <v>0</v>
      </c>
      <c r="J40" s="192">
        <f>I40*(1+0.07)^-(B40-Assumptions!$C$6)+F40</f>
        <v>0</v>
      </c>
      <c r="K40" s="466"/>
      <c r="L40" s="466"/>
      <c r="M40" s="170">
        <f t="shared" si="3"/>
        <v>2053</v>
      </c>
      <c r="N40" s="186">
        <f>IFERROR(_xlfn.XLOOKUP($M40,'Regional Travel Time Savings'!$B$7:$B$26,'Regional Travel Time Savings'!$H$7:$H$26),0)</f>
        <v>0</v>
      </c>
      <c r="O40" s="187">
        <f>IFERROR(VLOOKUP($M40,'Reg Operating Cost Savings'!$B$7:$G$53,'Reg Operating Cost Savings'!$F$1,FALSE),0)</f>
        <v>0</v>
      </c>
      <c r="P40" s="188">
        <f>IFERROR(_xlfn.XLOOKUP($M40,'Regional Safety Benefits'!$B$6:$B$25,'Regional Safety Benefits'!$E$6:$E$25),0)</f>
        <v>0</v>
      </c>
      <c r="Q40" s="186">
        <f>IFERROR(VLOOKUP($M40,'Regional Air Quality'!$B$6:$AM$78,'Regional Air Quality'!$M$1,FALSE),0)</f>
        <v>0</v>
      </c>
      <c r="R40" s="187">
        <f>IFERROR(VLOOKUP($M40,'Regional Air Quality'!$B$6:$AM$78,'Regional Air Quality'!$E$1,FALSE),0)</f>
        <v>0</v>
      </c>
      <c r="S40" s="189"/>
      <c r="T40" s="190"/>
      <c r="U40" s="191">
        <f t="shared" si="1"/>
        <v>0</v>
      </c>
      <c r="V40" s="192">
        <f>U40*(1+0.07)^-($M40-Assumptions!$C$6)+R40</f>
        <v>0</v>
      </c>
    </row>
    <row r="41" spans="1:23" s="85" customFormat="1" x14ac:dyDescent="0.25">
      <c r="A41" s="238"/>
      <c r="B41" s="170">
        <f t="shared" si="2"/>
        <v>2054</v>
      </c>
      <c r="C41" s="186">
        <f>IFERROR(VLOOKUP($M41,'Travel Time Cost Savings'!$B$7:$K$78,'Travel Time Cost Savings'!$J$1,FALSE),0)</f>
        <v>0</v>
      </c>
      <c r="D41" s="188">
        <f>IFERROR(VLOOKUP($M41,'Safety Benefits'!$B$6:$F$80,'Safety Benefits'!$C$1,FALSE),0)</f>
        <v>0</v>
      </c>
      <c r="E41" s="186">
        <f>IFERROR(_xlfn.XLOOKUP($M41,'Air Quality'!$B$5:$B$24,'Air Quality'!$M$5:$M$24),0)</f>
        <v>0</v>
      </c>
      <c r="F41" s="187">
        <f>IFERROR(_xlfn.XLOOKUP($M41,'Air Quality'!$B$5:$B$24,'Air Quality'!$E$5:$E$24),0)</f>
        <v>0</v>
      </c>
      <c r="G41" s="189">
        <f>IFERROR(VLOOKUP($M41,'Operation and Maintenance'!$B$8:$H$100,'Operation and Maintenance'!$G$1,FALSE)*-1,0)</f>
        <v>0</v>
      </c>
      <c r="H41" s="190">
        <f>IFERROR(VLOOKUP($M41,'Capital Costs'!$B$8:$S$100,'Capital Costs'!$E$1,FALSE),0)</f>
        <v>0</v>
      </c>
      <c r="I41" s="191">
        <f t="shared" si="0"/>
        <v>0</v>
      </c>
      <c r="J41" s="192">
        <f>I41*(1+0.07)^-(B41-Assumptions!$C$6)+F41</f>
        <v>0</v>
      </c>
      <c r="K41" s="238"/>
      <c r="M41" s="170">
        <f t="shared" si="3"/>
        <v>2054</v>
      </c>
      <c r="N41" s="186">
        <f>IFERROR(_xlfn.XLOOKUP($M41,'Regional Travel Time Savings'!$B$7:$B$26,'Regional Travel Time Savings'!$H$7:$H$26),0)</f>
        <v>0</v>
      </c>
      <c r="O41" s="187">
        <f>IFERROR(VLOOKUP($M41,'Reg Operating Cost Savings'!$B$7:$G$53,'Reg Operating Cost Savings'!$F$1,FALSE),0)</f>
        <v>0</v>
      </c>
      <c r="P41" s="188">
        <f>IFERROR(_xlfn.XLOOKUP($M41,'Regional Safety Benefits'!$B$6:$B$25,'Regional Safety Benefits'!$E$6:$E$25),0)</f>
        <v>0</v>
      </c>
      <c r="Q41" s="186">
        <f>IFERROR(VLOOKUP($M41,'Regional Air Quality'!$B$6:$AM$78,'Regional Air Quality'!$M$1,FALSE),0)</f>
        <v>0</v>
      </c>
      <c r="R41" s="187">
        <f>IFERROR(VLOOKUP($M41,'Regional Air Quality'!$B$6:$AM$78,'Regional Air Quality'!$E$1,FALSE),0)</f>
        <v>0</v>
      </c>
      <c r="S41" s="189"/>
      <c r="T41" s="190"/>
      <c r="U41" s="191">
        <f t="shared" si="1"/>
        <v>0</v>
      </c>
      <c r="V41" s="192">
        <f>U41*(1+0.07)^-($M41-Assumptions!$C$6)+R41</f>
        <v>0</v>
      </c>
    </row>
    <row r="42" spans="1:23" s="85" customFormat="1" x14ac:dyDescent="0.25">
      <c r="A42" s="238"/>
      <c r="B42" s="170">
        <f t="shared" si="2"/>
        <v>2055</v>
      </c>
      <c r="C42" s="186">
        <f>IFERROR(VLOOKUP($M42,'Travel Time Cost Savings'!$B$7:$K$78,'Travel Time Cost Savings'!$J$1,FALSE),0)</f>
        <v>0</v>
      </c>
      <c r="D42" s="188">
        <f>IFERROR(VLOOKUP($M42,'Safety Benefits'!$B$6:$F$80,'Safety Benefits'!$C$1,FALSE),0)</f>
        <v>0</v>
      </c>
      <c r="E42" s="186">
        <f>IFERROR(_xlfn.XLOOKUP($M42,'Air Quality'!$B$5:$B$24,'Air Quality'!$M$5:$M$24),0)</f>
        <v>0</v>
      </c>
      <c r="F42" s="187">
        <f>IFERROR(_xlfn.XLOOKUP($M42,'Air Quality'!$B$5:$B$24,'Air Quality'!$E$5:$E$24),0)</f>
        <v>0</v>
      </c>
      <c r="G42" s="189">
        <f>IFERROR(VLOOKUP($M42,'Operation and Maintenance'!$B$8:$H$100,'Operation and Maintenance'!$G$1,FALSE)*-1,0)</f>
        <v>0</v>
      </c>
      <c r="H42" s="190">
        <f>IFERROR(VLOOKUP($M42,'Capital Costs'!$B$8:$S$100,'Capital Costs'!$E$1,FALSE),0)</f>
        <v>0</v>
      </c>
      <c r="I42" s="191">
        <f t="shared" si="0"/>
        <v>0</v>
      </c>
      <c r="J42" s="192">
        <f>I42*(1+0.07)^-(B42-Assumptions!$C$6)+F42</f>
        <v>0</v>
      </c>
      <c r="K42" s="238"/>
      <c r="M42" s="170">
        <f t="shared" si="3"/>
        <v>2055</v>
      </c>
      <c r="N42" s="186">
        <f>IFERROR(_xlfn.XLOOKUP($M42,'Regional Travel Time Savings'!$B$7:$B$26,'Regional Travel Time Savings'!$H$7:$H$26),0)</f>
        <v>0</v>
      </c>
      <c r="O42" s="187">
        <f>IFERROR(VLOOKUP($M42,'Reg Operating Cost Savings'!$B$7:$G$53,'Reg Operating Cost Savings'!$F$1,FALSE),0)</f>
        <v>0</v>
      </c>
      <c r="P42" s="188">
        <f>IFERROR(_xlfn.XLOOKUP($M42,'Regional Safety Benefits'!$B$6:$B$25,'Regional Safety Benefits'!$E$6:$E$25),0)</f>
        <v>0</v>
      </c>
      <c r="Q42" s="186">
        <f>IFERROR(VLOOKUP($M42,'Regional Air Quality'!$B$6:$AM$78,'Regional Air Quality'!$M$1,FALSE),0)</f>
        <v>0</v>
      </c>
      <c r="R42" s="187">
        <f>IFERROR(VLOOKUP($M42,'Regional Air Quality'!$B$6:$AM$78,'Regional Air Quality'!$E$1,FALSE),0)</f>
        <v>0</v>
      </c>
      <c r="S42" s="189"/>
      <c r="T42" s="190"/>
      <c r="U42" s="191">
        <f t="shared" si="1"/>
        <v>0</v>
      </c>
      <c r="V42" s="192">
        <f>U42*(1+0.07)^-($M42-Assumptions!$C$6)+R42</f>
        <v>0</v>
      </c>
    </row>
    <row r="43" spans="1:23" s="85" customFormat="1" x14ac:dyDescent="0.25">
      <c r="A43" s="238"/>
      <c r="B43" s="170">
        <f t="shared" si="2"/>
        <v>2056</v>
      </c>
      <c r="C43" s="186">
        <f>IFERROR(VLOOKUP($M43,'Travel Time Cost Savings'!$B$7:$K$78,'Travel Time Cost Savings'!$J$1,FALSE),0)</f>
        <v>0</v>
      </c>
      <c r="D43" s="188">
        <f>IFERROR(VLOOKUP($M43,'Safety Benefits'!$B$6:$F$80,'Safety Benefits'!$C$1,FALSE),0)</f>
        <v>0</v>
      </c>
      <c r="E43" s="186">
        <f>IFERROR(_xlfn.XLOOKUP($M43,'Air Quality'!$B$5:$B$24,'Air Quality'!$M$5:$M$24),0)</f>
        <v>0</v>
      </c>
      <c r="F43" s="187">
        <f>IFERROR(_xlfn.XLOOKUP($M43,'Air Quality'!$B$5:$B$24,'Air Quality'!$E$5:$E$24),0)</f>
        <v>0</v>
      </c>
      <c r="G43" s="189">
        <f>IFERROR(VLOOKUP($M43,'Operation and Maintenance'!$B$8:$H$100,'Operation and Maintenance'!$G$1,FALSE)*-1,0)</f>
        <v>0</v>
      </c>
      <c r="H43" s="190">
        <f>IFERROR(VLOOKUP($M43,'Capital Costs'!$B$8:$S$100,'Capital Costs'!$E$1,FALSE),0)</f>
        <v>0</v>
      </c>
      <c r="I43" s="191">
        <f t="shared" si="0"/>
        <v>0</v>
      </c>
      <c r="J43" s="192">
        <f>I43*(1+0.07)^-(B43-Assumptions!$C$6)+F43</f>
        <v>0</v>
      </c>
      <c r="K43" s="238"/>
      <c r="M43" s="170">
        <f t="shared" si="3"/>
        <v>2056</v>
      </c>
      <c r="N43" s="186">
        <f>IFERROR(_xlfn.XLOOKUP($M43,'Regional Travel Time Savings'!$B$7:$B$26,'Regional Travel Time Savings'!$H$7:$H$26),0)</f>
        <v>0</v>
      </c>
      <c r="O43" s="187">
        <f>IFERROR(VLOOKUP($M43,'Reg Operating Cost Savings'!$B$7:$G$53,'Reg Operating Cost Savings'!$F$1,FALSE),0)</f>
        <v>0</v>
      </c>
      <c r="P43" s="188">
        <f>IFERROR(_xlfn.XLOOKUP($M43,'Regional Safety Benefits'!$B$6:$B$25,'Regional Safety Benefits'!$E$6:$E$25),0)</f>
        <v>0</v>
      </c>
      <c r="Q43" s="186">
        <f>IFERROR(VLOOKUP($M43,'Regional Air Quality'!$B$6:$AM$78,'Regional Air Quality'!$M$1,FALSE),0)</f>
        <v>0</v>
      </c>
      <c r="R43" s="187">
        <f>IFERROR(VLOOKUP($M43,'Regional Air Quality'!$B$6:$AM$78,'Regional Air Quality'!$E$1,FALSE),0)</f>
        <v>0</v>
      </c>
      <c r="S43" s="189"/>
      <c r="T43" s="190"/>
      <c r="U43" s="191">
        <f t="shared" si="1"/>
        <v>0</v>
      </c>
      <c r="V43" s="192">
        <f>U43*(1+0.07)^-($M43-Assumptions!$C$6)+R43</f>
        <v>0</v>
      </c>
      <c r="W43" s="202">
        <f>'Travel Time Cost Savings'!K27+'Reg Operating Cost Savings'!G27+'Safety Benefits'!F26+'Regional Air Quality'!P30+'Capital Costs'!F36-'Operation and Maintenance'!H46-'Operation and Maintenance'!H47</f>
        <v>61654550.693751864</v>
      </c>
    </row>
    <row r="44" spans="1:23" s="85" customFormat="1" x14ac:dyDescent="0.25">
      <c r="A44" s="238"/>
      <c r="B44" s="170">
        <f t="shared" si="2"/>
        <v>2057</v>
      </c>
      <c r="C44" s="186">
        <f>IFERROR(VLOOKUP($M44,'Travel Time Cost Savings'!$B$7:$K$78,'Travel Time Cost Savings'!$J$1,FALSE),0)</f>
        <v>0</v>
      </c>
      <c r="D44" s="188">
        <f>IFERROR(VLOOKUP($M44,'Safety Benefits'!$B$6:$F$80,'Safety Benefits'!$C$1,FALSE),0)</f>
        <v>0</v>
      </c>
      <c r="E44" s="186">
        <f>IFERROR(_xlfn.XLOOKUP($M44,'Air Quality'!$B$5:$B$24,'Air Quality'!$M$5:$M$24),0)</f>
        <v>0</v>
      </c>
      <c r="F44" s="187">
        <f>IFERROR(_xlfn.XLOOKUP($M44,'Air Quality'!$B$5:$B$24,'Air Quality'!$E$5:$E$24),0)</f>
        <v>0</v>
      </c>
      <c r="G44" s="189">
        <f>IFERROR(VLOOKUP($M44,'Operation and Maintenance'!$B$8:$H$100,'Operation and Maintenance'!$G$1,FALSE)*-1,0)</f>
        <v>-7280000</v>
      </c>
      <c r="H44" s="190">
        <f>IFERROR(VLOOKUP($M44,'Capital Costs'!$B$8:$S$100,'Capital Costs'!$E$1,FALSE),0)</f>
        <v>0</v>
      </c>
      <c r="I44" s="191">
        <f t="shared" si="0"/>
        <v>-7280000</v>
      </c>
      <c r="J44" s="192">
        <f>I44*(1+0.07)^-(B44-Assumptions!$C$6)+F44</f>
        <v>-595568.34282504569</v>
      </c>
      <c r="K44" s="238"/>
      <c r="M44" s="170">
        <f t="shared" si="3"/>
        <v>2057</v>
      </c>
      <c r="N44" s="186">
        <f>IFERROR(_xlfn.XLOOKUP($M44,'Regional Travel Time Savings'!$B$7:$B$26,'Regional Travel Time Savings'!$H$7:$H$26),0)</f>
        <v>0</v>
      </c>
      <c r="O44" s="187">
        <f>IFERROR(VLOOKUP($M44,'Reg Operating Cost Savings'!$B$7:$G$53,'Reg Operating Cost Savings'!$F$1,FALSE),0)</f>
        <v>0</v>
      </c>
      <c r="P44" s="188">
        <f>IFERROR(_xlfn.XLOOKUP($M44,'Regional Safety Benefits'!$B$6:$B$25,'Regional Safety Benefits'!$E$6:$E$25),0)</f>
        <v>0</v>
      </c>
      <c r="Q44" s="186">
        <f>IFERROR(VLOOKUP($M44,'Regional Air Quality'!$B$6:$AM$78,'Regional Air Quality'!$M$1,FALSE),0)</f>
        <v>0</v>
      </c>
      <c r="R44" s="187">
        <f>IFERROR(VLOOKUP($M44,'Regional Air Quality'!$B$6:$AM$78,'Regional Air Quality'!$E$1,FALSE),0)</f>
        <v>0</v>
      </c>
      <c r="S44" s="189"/>
      <c r="T44" s="190"/>
      <c r="U44" s="191">
        <f t="shared" si="1"/>
        <v>0</v>
      </c>
      <c r="V44" s="192">
        <f>U44*(1+0.07)^-($M44-Assumptions!$C$6)+R44</f>
        <v>0</v>
      </c>
    </row>
    <row r="45" spans="1:23" s="85" customFormat="1" x14ac:dyDescent="0.25">
      <c r="A45" s="238"/>
      <c r="B45" s="170">
        <f t="shared" si="2"/>
        <v>2058</v>
      </c>
      <c r="C45" s="186">
        <f>IFERROR(VLOOKUP($M45,'Travel Time Cost Savings'!$B$7:$K$78,'Travel Time Cost Savings'!$J$1,FALSE),0)</f>
        <v>0</v>
      </c>
      <c r="D45" s="188">
        <f>IFERROR(VLOOKUP($M45,'Safety Benefits'!$B$6:$F$80,'Safety Benefits'!$C$1,FALSE),0)</f>
        <v>0</v>
      </c>
      <c r="E45" s="186">
        <f>IFERROR(_xlfn.XLOOKUP($M45,'Air Quality'!$B$5:$B$24,'Air Quality'!$M$5:$M$24),0)</f>
        <v>0</v>
      </c>
      <c r="F45" s="187">
        <f>IFERROR(_xlfn.XLOOKUP($M45,'Air Quality'!$B$5:$B$24,'Air Quality'!$E$5:$E$24),0)</f>
        <v>0</v>
      </c>
      <c r="G45" s="189">
        <f>IFERROR(VLOOKUP($M45,'Operation and Maintenance'!$B$8:$H$100,'Operation and Maintenance'!$G$1,FALSE)*-1,0)</f>
        <v>0</v>
      </c>
      <c r="H45" s="190">
        <f>IFERROR(VLOOKUP($M45,'Capital Costs'!$B$8:$S$100,'Capital Costs'!$E$1,FALSE),0)</f>
        <v>0</v>
      </c>
      <c r="I45" s="191">
        <f t="shared" si="0"/>
        <v>0</v>
      </c>
      <c r="J45" s="192">
        <f>I45*(1+0.07)^-(B45-Assumptions!$C$6)+F45</f>
        <v>0</v>
      </c>
      <c r="K45" s="238"/>
      <c r="M45" s="170">
        <f t="shared" si="3"/>
        <v>2058</v>
      </c>
      <c r="N45" s="186">
        <f>IFERROR(_xlfn.XLOOKUP($M45,'Regional Travel Time Savings'!$B$7:$B$26,'Regional Travel Time Savings'!$H$7:$H$26),0)</f>
        <v>0</v>
      </c>
      <c r="O45" s="187">
        <f>IFERROR(VLOOKUP($M45,'Reg Operating Cost Savings'!$B$7:$G$53,'Reg Operating Cost Savings'!$F$1,FALSE),0)</f>
        <v>0</v>
      </c>
      <c r="P45" s="188">
        <f>IFERROR(_xlfn.XLOOKUP($M45,'Regional Safety Benefits'!$B$6:$B$25,'Regional Safety Benefits'!$E$6:$E$25),0)</f>
        <v>0</v>
      </c>
      <c r="Q45" s="186">
        <f>IFERROR(VLOOKUP($M45,'Regional Air Quality'!$B$6:$AM$78,'Regional Air Quality'!$M$1,FALSE),0)</f>
        <v>0</v>
      </c>
      <c r="R45" s="187">
        <f>IFERROR(VLOOKUP($M45,'Regional Air Quality'!$B$6:$AM$78,'Regional Air Quality'!$E$1,FALSE),0)</f>
        <v>0</v>
      </c>
      <c r="S45" s="189"/>
      <c r="T45" s="190"/>
      <c r="U45" s="191">
        <f t="shared" si="1"/>
        <v>0</v>
      </c>
      <c r="V45" s="192">
        <f>U45*(1+0.07)^-($M45-Assumptions!$C$6)+R45</f>
        <v>0</v>
      </c>
    </row>
    <row r="46" spans="1:23" s="85" customFormat="1" ht="15.75" thickBot="1" x14ac:dyDescent="0.3">
      <c r="A46" s="238"/>
      <c r="B46" s="171">
        <f t="shared" si="2"/>
        <v>2059</v>
      </c>
      <c r="C46" s="193">
        <f>IFERROR(VLOOKUP($M46,'Travel Time Cost Savings'!$B$7:$K$78,'Travel Time Cost Savings'!$J$1,FALSE),0)</f>
        <v>0</v>
      </c>
      <c r="D46" s="195">
        <f>IFERROR(VLOOKUP($M46,'Safety Benefits'!$B$6:$F$80,'Safety Benefits'!$C$1,FALSE),0)</f>
        <v>0</v>
      </c>
      <c r="E46" s="193">
        <f>IFERROR(_xlfn.XLOOKUP($M46,'Air Quality'!$B$5:$B$24,'Air Quality'!$M$5:$M$24),0)</f>
        <v>0</v>
      </c>
      <c r="F46" s="194">
        <f>IFERROR(_xlfn.XLOOKUP($M46,'Air Quality'!$B$5:$B$24,'Air Quality'!$E$5:$E$24),0)</f>
        <v>0</v>
      </c>
      <c r="G46" s="196">
        <f>IFERROR(VLOOKUP($M46,'Operation and Maintenance'!$B$8:$H$100,'Operation and Maintenance'!$G$1,FALSE)*-1,0)</f>
        <v>8320000</v>
      </c>
      <c r="H46" s="197">
        <f>IFERROR(VLOOKUP($M46,'Capital Costs'!$B$8:$S$100,'Capital Costs'!$E$1,FALSE),0)</f>
        <v>0</v>
      </c>
      <c r="I46" s="198">
        <f t="shared" si="0"/>
        <v>8320000</v>
      </c>
      <c r="J46" s="199">
        <f>I46*(1+0.07)^-(B46-Assumptions!$C$6)+F46</f>
        <v>594505.66395073372</v>
      </c>
      <c r="K46" s="238"/>
      <c r="M46" s="171">
        <f t="shared" si="3"/>
        <v>2059</v>
      </c>
      <c r="N46" s="193">
        <f>IFERROR(_xlfn.XLOOKUP($M46,'Regional Travel Time Savings'!$B$7:$B$26,'Regional Travel Time Savings'!$H$7:$H$26),0)</f>
        <v>0</v>
      </c>
      <c r="O46" s="194">
        <f>IFERROR(VLOOKUP($M46,'Reg Operating Cost Savings'!$B$7:$G$53,'Reg Operating Cost Savings'!$F$1,FALSE),0)</f>
        <v>0</v>
      </c>
      <c r="P46" s="195">
        <f>IFERROR(_xlfn.XLOOKUP($M46,'Regional Safety Benefits'!$B$6:$B$25,'Regional Safety Benefits'!$E$6:$E$25),0)</f>
        <v>0</v>
      </c>
      <c r="Q46" s="193">
        <f>IFERROR(VLOOKUP($M46,'Regional Air Quality'!$B$6:$AM$78,'Regional Air Quality'!$M$1,FALSE),0)</f>
        <v>0</v>
      </c>
      <c r="R46" s="194">
        <f>IFERROR(VLOOKUP($M46,'Regional Air Quality'!$B$6:$AM$78,'Regional Air Quality'!$E$1,FALSE),0)</f>
        <v>0</v>
      </c>
      <c r="S46" s="196"/>
      <c r="T46" s="197"/>
      <c r="U46" s="198">
        <f t="shared" si="1"/>
        <v>0</v>
      </c>
      <c r="V46" s="199">
        <f>U46*(1+0.07)^-($M46-Assumptions!$C$6)+R46</f>
        <v>0</v>
      </c>
    </row>
    <row r="47" spans="1:23" s="85" customFormat="1" x14ac:dyDescent="0.25">
      <c r="A47" s="238"/>
      <c r="B47" s="11"/>
      <c r="C47" s="77"/>
      <c r="D47" s="77"/>
      <c r="E47" s="77"/>
      <c r="F47" s="77"/>
      <c r="G47" s="77"/>
      <c r="H47" s="238"/>
      <c r="I47" s="241" t="s">
        <v>2</v>
      </c>
      <c r="J47" s="10">
        <f>SUM(J7:J46)</f>
        <v>76556451.124781683</v>
      </c>
      <c r="K47" s="238"/>
      <c r="M47" s="11"/>
      <c r="N47" s="77"/>
      <c r="O47" s="77"/>
      <c r="P47" s="77"/>
      <c r="Q47" s="77"/>
      <c r="R47" s="77"/>
      <c r="S47" s="77"/>
      <c r="T47" s="77"/>
      <c r="U47" s="97" t="s">
        <v>2</v>
      </c>
      <c r="V47" s="10">
        <f>SUM(V7:V46)</f>
        <v>27744068.239120502</v>
      </c>
    </row>
    <row r="48" spans="1:23" s="85" customFormat="1" x14ac:dyDescent="0.25">
      <c r="B48" s="11"/>
      <c r="C48" s="15"/>
      <c r="D48" s="15"/>
      <c r="E48" s="81"/>
      <c r="F48" s="81"/>
      <c r="G48" s="81"/>
      <c r="H48" s="81"/>
      <c r="I48" s="115"/>
      <c r="J48" s="115">
        <f>'Travel Time Cost Savings'!K27+'Safety Benefits'!F26+'Air Quality'!P25-'Operation and Maintenance'!H46-'Operation and Maintenance'!H47+'Capital Costs'!F36</f>
        <v>76556451.124781668</v>
      </c>
      <c r="V48" s="265">
        <f>'Regional Travel Time Savings'!I27+'Regional Safety Benefits'!F26+'Reg Operating Cost Savings'!G27+'Regional Air Quality'!P30</f>
        <v>27744068.239120498</v>
      </c>
    </row>
    <row r="49" spans="1:23" s="85" customFormat="1" x14ac:dyDescent="0.25">
      <c r="B49" s="11"/>
      <c r="C49" s="81"/>
      <c r="D49" s="81"/>
      <c r="E49" s="81"/>
      <c r="F49" s="81"/>
      <c r="G49" s="81"/>
      <c r="H49" s="81"/>
      <c r="I49" s="14"/>
      <c r="J49" s="15"/>
    </row>
    <row r="50" spans="1:23" s="85" customFormat="1" x14ac:dyDescent="0.25">
      <c r="B50" s="11"/>
      <c r="C50" s="81"/>
      <c r="D50" s="81"/>
      <c r="E50" s="81"/>
      <c r="F50" s="81"/>
      <c r="G50" s="81"/>
      <c r="H50" s="81"/>
      <c r="I50" s="14"/>
      <c r="J50" s="15"/>
    </row>
    <row r="51" spans="1:23" s="85" customFormat="1" ht="15.75" x14ac:dyDescent="0.25">
      <c r="B51" s="59" t="s">
        <v>20</v>
      </c>
      <c r="C51" s="59"/>
      <c r="D51" s="12"/>
      <c r="E51" s="12"/>
      <c r="F51" s="12"/>
      <c r="G51" s="12"/>
      <c r="H51" s="10"/>
      <c r="I51" s="10"/>
      <c r="J51" s="10"/>
    </row>
    <row r="52" spans="1:23" s="85" customFormat="1" ht="15.75" thickBot="1" x14ac:dyDescent="0.3">
      <c r="D52" s="57"/>
      <c r="E52" s="80"/>
      <c r="F52" s="80"/>
      <c r="G52" s="80"/>
      <c r="H52" s="80"/>
      <c r="I52" s="80"/>
      <c r="J52" s="80"/>
      <c r="K52" s="80"/>
    </row>
    <row r="53" spans="1:23" s="85" customFormat="1" x14ac:dyDescent="0.25">
      <c r="B53" s="480" t="s">
        <v>0</v>
      </c>
      <c r="C53" s="480" t="s">
        <v>21</v>
      </c>
      <c r="D53" s="488" t="s">
        <v>1</v>
      </c>
      <c r="E53" s="119"/>
      <c r="F53" s="32"/>
      <c r="G53" s="32"/>
      <c r="H53" s="32"/>
    </row>
    <row r="54" spans="1:23" s="85" customFormat="1" ht="15.75" thickBot="1" x14ac:dyDescent="0.3">
      <c r="B54" s="481"/>
      <c r="C54" s="481"/>
      <c r="D54" s="489"/>
      <c r="E54" s="119"/>
      <c r="G54" s="238"/>
    </row>
    <row r="55" spans="1:23" s="85" customFormat="1" x14ac:dyDescent="0.25">
      <c r="B55" s="110">
        <f xml:space="preserve"> 'Capital Costs'!$B$8</f>
        <v>2020</v>
      </c>
      <c r="C55" s="111">
        <f>VLOOKUP($B55,'Capital Costs'!$B$8:$F$36,'Capital Costs'!$C$1,FALSE)</f>
        <v>0</v>
      </c>
      <c r="D55" s="116">
        <f>C55*(1+0.07)^-(B55-Assumptions!$C$6)</f>
        <v>0</v>
      </c>
      <c r="E55" s="118"/>
      <c r="G55" s="238"/>
    </row>
    <row r="56" spans="1:23" s="85" customFormat="1" x14ac:dyDescent="0.25">
      <c r="B56" s="201">
        <f>B55+1</f>
        <v>2021</v>
      </c>
      <c r="C56" s="168">
        <f>VLOOKUP($B56,'Capital Costs'!$B$8:$F$36,'Capital Costs'!$C$1,FALSE)</f>
        <v>0</v>
      </c>
      <c r="D56" s="169">
        <f>C56*(1+0.07)^-(B56-Assumptions!$C$6)</f>
        <v>0</v>
      </c>
      <c r="E56" s="118"/>
      <c r="G56" s="238"/>
    </row>
    <row r="57" spans="1:23" s="85" customFormat="1" x14ac:dyDescent="0.25">
      <c r="B57" s="2">
        <f t="shared" ref="B57:B82" si="4">B56+1</f>
        <v>2022</v>
      </c>
      <c r="C57" s="168">
        <f>VLOOKUP($B57,'Capital Costs'!$B$8:$F$36,'Capital Costs'!$C$1,FALSE)</f>
        <v>0</v>
      </c>
      <c r="D57" s="169">
        <f>C57*(1+0.07)^-(B57-Assumptions!$C$6)</f>
        <v>0</v>
      </c>
      <c r="E57" s="10"/>
      <c r="G57" s="238"/>
    </row>
    <row r="58" spans="1:23" ht="15" customHeight="1" x14ac:dyDescent="0.25">
      <c r="A58" s="85"/>
      <c r="B58" s="2">
        <f t="shared" si="4"/>
        <v>2023</v>
      </c>
      <c r="C58" s="168">
        <f>VLOOKUP($B58,'Capital Costs'!$B$8:$F$36,'Capital Costs'!$C$1,FALSE)</f>
        <v>0</v>
      </c>
      <c r="D58" s="169">
        <f>C58*(1+0.07)^-(B58-Assumptions!$C$6)</f>
        <v>0</v>
      </c>
      <c r="E58" s="10"/>
      <c r="F58" s="85"/>
      <c r="I58" s="85"/>
      <c r="J58" s="85"/>
      <c r="K58" s="85"/>
      <c r="M58" s="85"/>
      <c r="N58" s="85"/>
      <c r="O58" s="85"/>
      <c r="P58" s="85"/>
      <c r="Q58" s="85"/>
      <c r="R58" s="85"/>
      <c r="S58" s="85"/>
      <c r="T58" s="85"/>
      <c r="U58" s="85"/>
      <c r="V58" s="85"/>
      <c r="W58" s="85"/>
    </row>
    <row r="59" spans="1:23" ht="15" customHeight="1" x14ac:dyDescent="0.25">
      <c r="A59" s="85"/>
      <c r="B59" s="2">
        <f t="shared" si="4"/>
        <v>2024</v>
      </c>
      <c r="C59" s="168">
        <f>VLOOKUP($B59,'Capital Costs'!$B$8:$F$36,'Capital Costs'!$C$1,FALSE)</f>
        <v>29150820.012165241</v>
      </c>
      <c r="D59" s="169">
        <f>C59*(1+0.07)^-(B59-Assumptions!$C$6)</f>
        <v>22239021.014540043</v>
      </c>
      <c r="E59" s="10"/>
      <c r="F59" s="85"/>
      <c r="I59" s="85"/>
      <c r="J59" s="85"/>
      <c r="K59" s="85"/>
      <c r="M59" s="85"/>
      <c r="N59" s="85"/>
      <c r="O59" s="85"/>
      <c r="P59" s="85"/>
      <c r="Q59" s="85"/>
      <c r="R59" s="85"/>
      <c r="S59" s="85"/>
      <c r="T59" s="85"/>
      <c r="U59" s="85"/>
      <c r="V59" s="85"/>
      <c r="W59" s="85"/>
    </row>
    <row r="60" spans="1:23" s="85" customFormat="1" ht="15" customHeight="1" x14ac:dyDescent="0.25">
      <c r="B60" s="2">
        <f t="shared" si="4"/>
        <v>2025</v>
      </c>
      <c r="C60" s="168">
        <f>VLOOKUP($B60,'Capital Costs'!$B$8:$F$36,'Capital Costs'!$C$1,FALSE)</f>
        <v>29150820.012165241</v>
      </c>
      <c r="D60" s="169">
        <f>C60*(1+0.07)^-(B60-Assumptions!$C$6)</f>
        <v>20784131.789289758</v>
      </c>
      <c r="E60" s="10"/>
      <c r="G60" s="238"/>
    </row>
    <row r="61" spans="1:23" s="85" customFormat="1" ht="15" customHeight="1" x14ac:dyDescent="0.25">
      <c r="B61" s="2">
        <f t="shared" si="4"/>
        <v>2026</v>
      </c>
      <c r="C61" s="168">
        <f>VLOOKUP($B61,'Capital Costs'!$B$8:$F$36,'Capital Costs'!$C$1,FALSE)</f>
        <v>0</v>
      </c>
      <c r="D61" s="169">
        <f>C61*(1+0.07)^-(B61-Assumptions!$C$6)</f>
        <v>0</v>
      </c>
      <c r="E61" s="10"/>
      <c r="G61" s="238"/>
    </row>
    <row r="62" spans="1:23" s="85" customFormat="1" ht="15" customHeight="1" x14ac:dyDescent="0.25">
      <c r="A62"/>
      <c r="B62" s="2">
        <f t="shared" si="4"/>
        <v>2027</v>
      </c>
      <c r="C62" s="168">
        <f>VLOOKUP($B62,'Capital Costs'!$B$8:$F$36,'Capital Costs'!$C$1,FALSE)</f>
        <v>0</v>
      </c>
      <c r="D62" s="169">
        <f>C62*(1+0.07)^-(B62-Assumptions!$C$6)</f>
        <v>0</v>
      </c>
      <c r="E62" s="10"/>
      <c r="G62" s="238"/>
      <c r="L62"/>
      <c r="M62"/>
      <c r="N62"/>
      <c r="O62"/>
      <c r="P62"/>
      <c r="Q62"/>
      <c r="R62"/>
      <c r="S62"/>
      <c r="T62"/>
      <c r="U62"/>
      <c r="V62"/>
      <c r="W62"/>
    </row>
    <row r="63" spans="1:23" s="85" customFormat="1" ht="15" customHeight="1" x14ac:dyDescent="0.25">
      <c r="A63"/>
      <c r="B63" s="2">
        <f t="shared" si="4"/>
        <v>2028</v>
      </c>
      <c r="C63" s="168">
        <f>VLOOKUP($B63,'Capital Costs'!$B$8:$F$36,'Capital Costs'!$C$1,FALSE)</f>
        <v>0</v>
      </c>
      <c r="D63" s="169">
        <f>C63*(1+0.07)^-(B63-Assumptions!$C$6)</f>
        <v>0</v>
      </c>
      <c r="E63" s="10"/>
      <c r="G63" s="238"/>
      <c r="L63"/>
      <c r="M63"/>
      <c r="N63"/>
      <c r="O63"/>
      <c r="P63"/>
      <c r="Q63"/>
      <c r="R63"/>
      <c r="S63"/>
      <c r="T63"/>
      <c r="U63"/>
      <c r="V63"/>
      <c r="W63"/>
    </row>
    <row r="64" spans="1:23" s="85" customFormat="1" ht="15" customHeight="1" x14ac:dyDescent="0.25">
      <c r="B64" s="2">
        <f t="shared" si="4"/>
        <v>2029</v>
      </c>
      <c r="C64" s="168">
        <f>VLOOKUP($B64,'Capital Costs'!$B$8:$F$36,'Capital Costs'!$C$1,FALSE)</f>
        <v>0</v>
      </c>
      <c r="D64" s="169">
        <f>C64*(1+0.07)^-(B64-Assumptions!$C$6)</f>
        <v>0</v>
      </c>
      <c r="E64" s="10"/>
      <c r="G64" s="238"/>
    </row>
    <row r="65" spans="1:12" s="85" customFormat="1" ht="15" customHeight="1" x14ac:dyDescent="0.25">
      <c r="B65" s="2">
        <f t="shared" si="4"/>
        <v>2030</v>
      </c>
      <c r="C65" s="168">
        <f>VLOOKUP($B65,'Capital Costs'!$B$8:$F$36,'Capital Costs'!$C$1,FALSE)</f>
        <v>0</v>
      </c>
      <c r="D65" s="169">
        <f>C65*(1+0.07)^-(B65-Assumptions!$C$6)</f>
        <v>0</v>
      </c>
      <c r="E65" s="10"/>
      <c r="G65" s="238"/>
    </row>
    <row r="66" spans="1:12" s="85" customFormat="1" ht="15" customHeight="1" x14ac:dyDescent="0.25">
      <c r="B66" s="2">
        <f t="shared" si="4"/>
        <v>2031</v>
      </c>
      <c r="C66" s="168">
        <f>VLOOKUP($B66,'Capital Costs'!$B$8:$F$36,'Capital Costs'!$C$1,FALSE)</f>
        <v>0</v>
      </c>
      <c r="D66" s="169">
        <f>C66*(1+0.07)^-(B66-Assumptions!$C$6)</f>
        <v>0</v>
      </c>
      <c r="E66" s="10"/>
      <c r="G66" s="238"/>
      <c r="L66" s="15"/>
    </row>
    <row r="67" spans="1:12" s="85" customFormat="1" ht="15" customHeight="1" x14ac:dyDescent="0.25">
      <c r="B67" s="2">
        <f t="shared" si="4"/>
        <v>2032</v>
      </c>
      <c r="C67" s="168">
        <f>VLOOKUP($B67,'Capital Costs'!$B$8:$F$36,'Capital Costs'!$C$1,FALSE)</f>
        <v>0</v>
      </c>
      <c r="D67" s="169">
        <f>C67*(1+0.07)^-(B67-Assumptions!$C$6)</f>
        <v>0</v>
      </c>
      <c r="E67" s="10"/>
      <c r="G67" s="238"/>
      <c r="L67" s="115"/>
    </row>
    <row r="68" spans="1:12" s="85" customFormat="1" ht="15" customHeight="1" x14ac:dyDescent="0.25">
      <c r="B68" s="2">
        <f t="shared" si="4"/>
        <v>2033</v>
      </c>
      <c r="C68" s="168">
        <f>VLOOKUP($B68,'Capital Costs'!$B$8:$F$36,'Capital Costs'!$C$1,FALSE)</f>
        <v>0</v>
      </c>
      <c r="D68" s="169">
        <f>C68*(1+0.07)^-(B68-Assumptions!$C$6)</f>
        <v>0</v>
      </c>
      <c r="E68" s="10"/>
      <c r="G68" s="238"/>
      <c r="L68" s="15"/>
    </row>
    <row r="69" spans="1:12" s="85" customFormat="1" ht="15" customHeight="1" x14ac:dyDescent="0.25">
      <c r="B69" s="2">
        <f t="shared" si="4"/>
        <v>2034</v>
      </c>
      <c r="C69" s="168">
        <f>VLOOKUP($B69,'Capital Costs'!$B$8:$F$36,'Capital Costs'!$C$1,FALSE)</f>
        <v>0</v>
      </c>
      <c r="D69" s="169">
        <f>C69*(1+0.07)^-(B69-Assumptions!$C$6)</f>
        <v>0</v>
      </c>
      <c r="E69" s="10"/>
      <c r="G69" s="238"/>
      <c r="L69" s="15"/>
    </row>
    <row r="70" spans="1:12" s="85" customFormat="1" x14ac:dyDescent="0.25">
      <c r="B70" s="2">
        <f t="shared" si="4"/>
        <v>2035</v>
      </c>
      <c r="C70" s="168">
        <f>VLOOKUP($B70,'Capital Costs'!$B$8:$F$36,'Capital Costs'!$C$1,FALSE)</f>
        <v>0</v>
      </c>
      <c r="D70" s="169">
        <f>C70*(1+0.07)^-(B70-Assumptions!$C$6)</f>
        <v>0</v>
      </c>
      <c r="E70" s="10"/>
      <c r="F70"/>
      <c r="G70" s="238"/>
      <c r="H70"/>
      <c r="J70"/>
      <c r="K70"/>
      <c r="L70" s="10"/>
    </row>
    <row r="71" spans="1:12" s="85" customFormat="1" x14ac:dyDescent="0.25">
      <c r="B71" s="2">
        <f t="shared" si="4"/>
        <v>2036</v>
      </c>
      <c r="C71" s="168">
        <f>VLOOKUP($B71,'Capital Costs'!$B$8:$F$36,'Capital Costs'!$C$1,FALSE)</f>
        <v>0</v>
      </c>
      <c r="D71" s="169">
        <f>C71*(1+0.07)^-(B71-Assumptions!$C$6)</f>
        <v>0</v>
      </c>
      <c r="E71" s="10"/>
      <c r="F71"/>
      <c r="G71" s="238"/>
      <c r="H71"/>
      <c r="J71"/>
      <c r="K71"/>
      <c r="L71" s="10"/>
    </row>
    <row r="72" spans="1:12" s="85" customFormat="1" x14ac:dyDescent="0.25">
      <c r="B72" s="2">
        <f t="shared" si="4"/>
        <v>2037</v>
      </c>
      <c r="C72" s="168">
        <f>VLOOKUP($B72,'Capital Costs'!$B$8:$F$36,'Capital Costs'!$C$1,FALSE)</f>
        <v>0</v>
      </c>
      <c r="D72" s="169">
        <f>C72*(1+0.07)^-(B72-Assumptions!$C$6)</f>
        <v>0</v>
      </c>
      <c r="E72" s="10"/>
      <c r="F72"/>
      <c r="G72" s="238"/>
      <c r="H72"/>
      <c r="J72"/>
      <c r="K72"/>
    </row>
    <row r="73" spans="1:12" s="85" customFormat="1" x14ac:dyDescent="0.25">
      <c r="A73" s="7"/>
      <c r="B73" s="2">
        <f t="shared" si="4"/>
        <v>2038</v>
      </c>
      <c r="C73" s="168">
        <f>VLOOKUP($B73,'Capital Costs'!$B$8:$F$36,'Capital Costs'!$C$1,FALSE)</f>
        <v>0</v>
      </c>
      <c r="D73" s="169">
        <f>C73*(1+0.07)^-(B73-Assumptions!$C$6)</f>
        <v>0</v>
      </c>
      <c r="E73" s="10"/>
      <c r="F73"/>
      <c r="G73" s="238"/>
      <c r="H73"/>
      <c r="J73"/>
      <c r="K73"/>
    </row>
    <row r="74" spans="1:12" s="85" customFormat="1" x14ac:dyDescent="0.25">
      <c r="B74" s="2">
        <f t="shared" si="4"/>
        <v>2039</v>
      </c>
      <c r="C74" s="168">
        <f>VLOOKUP($B74,'Capital Costs'!$B$8:$F$36,'Capital Costs'!$C$1,FALSE)</f>
        <v>0</v>
      </c>
      <c r="D74" s="169">
        <f>C74*(1+0.07)^-(B74-Assumptions!$C$6)</f>
        <v>0</v>
      </c>
      <c r="E74" s="10"/>
      <c r="G74" s="238"/>
    </row>
    <row r="75" spans="1:12" s="85" customFormat="1" ht="15" customHeight="1" x14ac:dyDescent="0.25">
      <c r="B75" s="2">
        <f t="shared" si="4"/>
        <v>2040</v>
      </c>
      <c r="C75" s="168">
        <f>VLOOKUP($B75,'Capital Costs'!$B$8:$F$36,'Capital Costs'!$C$1,FALSE)</f>
        <v>0</v>
      </c>
      <c r="D75" s="169">
        <f>C75*(1+0.07)^-(B75-Assumptions!$C$6)</f>
        <v>0</v>
      </c>
      <c r="E75" s="10"/>
      <c r="F75"/>
      <c r="G75" s="238"/>
      <c r="H75"/>
      <c r="J75"/>
      <c r="K75"/>
    </row>
    <row r="76" spans="1:12" s="85" customFormat="1" x14ac:dyDescent="0.25">
      <c r="B76" s="2">
        <f t="shared" si="4"/>
        <v>2041</v>
      </c>
      <c r="C76" s="168">
        <f>VLOOKUP($B76,'Capital Costs'!$B$8:$F$36,'Capital Costs'!$C$1,FALSE)</f>
        <v>0</v>
      </c>
      <c r="D76" s="169">
        <f>C76*(1+0.07)^-(B76-Assumptions!$C$6)</f>
        <v>0</v>
      </c>
      <c r="E76" s="10"/>
      <c r="F76"/>
      <c r="G76" s="238"/>
      <c r="H76"/>
      <c r="J76"/>
      <c r="K76"/>
    </row>
    <row r="77" spans="1:12" s="85" customFormat="1" x14ac:dyDescent="0.25">
      <c r="B77" s="2">
        <f t="shared" si="4"/>
        <v>2042</v>
      </c>
      <c r="C77" s="168">
        <f>VLOOKUP($B77,'Capital Costs'!$B$8:$F$36,'Capital Costs'!$C$1,FALSE)</f>
        <v>0</v>
      </c>
      <c r="D77" s="169">
        <f>C77*(1+0.07)^-(B77-Assumptions!$C$6)</f>
        <v>0</v>
      </c>
      <c r="E77" s="10"/>
      <c r="F77"/>
      <c r="G77" s="238"/>
      <c r="H77"/>
      <c r="J77"/>
      <c r="K77"/>
    </row>
    <row r="78" spans="1:12" s="85" customFormat="1" x14ac:dyDescent="0.25">
      <c r="B78" s="2">
        <f t="shared" si="4"/>
        <v>2043</v>
      </c>
      <c r="C78" s="168">
        <f>VLOOKUP($B78,'Capital Costs'!$B$8:$F$36,'Capital Costs'!$C$1,FALSE)</f>
        <v>0</v>
      </c>
      <c r="D78" s="169">
        <f>C78*(1+0.07)^-(B78-Assumptions!$C$6)</f>
        <v>0</v>
      </c>
      <c r="E78" s="5"/>
      <c r="F78"/>
      <c r="G78" s="238"/>
      <c r="H78"/>
      <c r="J78"/>
      <c r="K78"/>
    </row>
    <row r="79" spans="1:12" s="85" customFormat="1" x14ac:dyDescent="0.25">
      <c r="A79" s="7"/>
      <c r="B79" s="2">
        <f t="shared" si="4"/>
        <v>2044</v>
      </c>
      <c r="C79" s="168">
        <f>VLOOKUP($B79,'Capital Costs'!$B$8:$F$36,'Capital Costs'!$C$1,FALSE)</f>
        <v>0</v>
      </c>
      <c r="D79" s="169">
        <f>C79*(1+0.07)^-(B79-Assumptions!$C$6)</f>
        <v>0</v>
      </c>
      <c r="E79"/>
      <c r="F79" s="115"/>
      <c r="G79" s="115"/>
      <c r="H79" s="115"/>
      <c r="I79" s="115"/>
      <c r="J79" s="15"/>
      <c r="K79" s="15"/>
    </row>
    <row r="80" spans="1:12" s="85" customFormat="1" x14ac:dyDescent="0.25">
      <c r="B80" s="2">
        <f t="shared" si="4"/>
        <v>2045</v>
      </c>
      <c r="C80" s="168">
        <f>VLOOKUP($B80,'Capital Costs'!$B$8:$F$36,'Capital Costs'!$C$1,FALSE)</f>
        <v>0</v>
      </c>
      <c r="D80" s="169">
        <f>C80*(1+0.07)^-(B80-Assumptions!$C$6)</f>
        <v>0</v>
      </c>
      <c r="E80"/>
      <c r="F80" s="70"/>
      <c r="G80" s="240"/>
      <c r="H80" s="70"/>
      <c r="I80" s="70"/>
      <c r="J80"/>
      <c r="K80" s="14"/>
    </row>
    <row r="81" spans="1:23" s="85" customFormat="1" x14ac:dyDescent="0.25">
      <c r="B81" s="2">
        <f t="shared" si="4"/>
        <v>2046</v>
      </c>
      <c r="C81" s="168">
        <f>VLOOKUP($B81,'Capital Costs'!$B$8:$F$36,'Capital Costs'!$C$1,FALSE)</f>
        <v>0</v>
      </c>
      <c r="D81" s="169">
        <f>C81*(1+0.07)^-(B81-Assumptions!$C$6)</f>
        <v>0</v>
      </c>
      <c r="E81" s="63"/>
      <c r="F81" s="63"/>
      <c r="G81" s="63"/>
      <c r="H81" s="63"/>
      <c r="I81" s="63"/>
      <c r="J81" s="63"/>
      <c r="K81" s="63"/>
    </row>
    <row r="82" spans="1:23" s="85" customFormat="1" ht="15.75" thickBot="1" x14ac:dyDescent="0.3">
      <c r="B82" s="3">
        <f t="shared" si="4"/>
        <v>2047</v>
      </c>
      <c r="C82" s="204">
        <f>VLOOKUP($B82,'Capital Costs'!$B$8:$F$36,'Capital Costs'!$C$1,FALSE)</f>
        <v>0</v>
      </c>
      <c r="D82" s="216">
        <f>C82*(1+0.07)^-(B82-Assumptions!$C$6)</f>
        <v>0</v>
      </c>
      <c r="E82" s="64"/>
      <c r="F82" s="64"/>
      <c r="G82" s="64"/>
      <c r="H82" s="64"/>
      <c r="I82"/>
      <c r="J82" s="14"/>
      <c r="K82" s="14"/>
    </row>
    <row r="83" spans="1:23" s="85" customFormat="1" ht="15.75" thickBot="1" x14ac:dyDescent="0.3">
      <c r="B83"/>
      <c r="C83" s="120" t="s">
        <v>4</v>
      </c>
      <c r="D83" s="215">
        <f>SUM(D55:D82)</f>
        <v>43023152.803829804</v>
      </c>
      <c r="E83" s="202">
        <f>'Capital Costs'!D36</f>
        <v>43023152.803829804</v>
      </c>
      <c r="F83" s="61"/>
      <c r="G83" s="61"/>
      <c r="H83" s="61"/>
      <c r="I83" s="61"/>
      <c r="J83"/>
    </row>
    <row r="84" spans="1:23" s="85" customFormat="1" x14ac:dyDescent="0.25">
      <c r="B84"/>
      <c r="C84"/>
      <c r="D84"/>
      <c r="E84" s="61"/>
      <c r="F84" s="61"/>
      <c r="G84" s="61"/>
      <c r="H84" s="62"/>
      <c r="I84" s="61"/>
      <c r="J84"/>
    </row>
    <row r="85" spans="1:23" ht="15.75" x14ac:dyDescent="0.25">
      <c r="A85" s="85"/>
      <c r="B85" s="13" t="s">
        <v>26</v>
      </c>
      <c r="C85" s="13"/>
      <c r="E85" s="62"/>
      <c r="F85" s="62"/>
      <c r="G85" s="62"/>
      <c r="H85" s="62"/>
      <c r="I85" s="62"/>
      <c r="K85" s="85"/>
      <c r="M85" s="85"/>
      <c r="N85" s="85"/>
      <c r="O85" s="85"/>
      <c r="P85" s="85"/>
      <c r="Q85" s="85"/>
      <c r="R85" s="85"/>
      <c r="S85" s="85"/>
      <c r="T85" s="85"/>
      <c r="U85" s="85"/>
      <c r="V85" s="85"/>
      <c r="W85" s="85"/>
    </row>
    <row r="86" spans="1:23" ht="15.75" thickBot="1" x14ac:dyDescent="0.3">
      <c r="A86" s="85"/>
      <c r="M86" s="85"/>
      <c r="N86" s="85"/>
      <c r="O86" s="85"/>
      <c r="P86" s="85"/>
      <c r="Q86" s="85"/>
      <c r="R86" s="85"/>
      <c r="S86" s="85"/>
      <c r="T86" s="85"/>
      <c r="U86" s="85"/>
      <c r="V86" s="85"/>
      <c r="W86" s="85"/>
    </row>
    <row r="87" spans="1:23" ht="15.75" thickBot="1" x14ac:dyDescent="0.3">
      <c r="A87" s="85"/>
      <c r="B87" s="16"/>
      <c r="C87" s="229" t="s">
        <v>5223</v>
      </c>
      <c r="D87" s="64"/>
      <c r="M87" s="16"/>
      <c r="N87" s="229" t="s">
        <v>5223</v>
      </c>
      <c r="O87" s="85"/>
      <c r="P87" s="85"/>
      <c r="Q87" s="85"/>
      <c r="R87" s="85"/>
      <c r="S87" s="85"/>
      <c r="T87" s="85"/>
      <c r="U87" s="85"/>
      <c r="V87" s="85"/>
      <c r="W87" s="85"/>
    </row>
    <row r="88" spans="1:23" x14ac:dyDescent="0.25">
      <c r="A88" s="85"/>
      <c r="B88" s="17" t="s">
        <v>22</v>
      </c>
      <c r="C88" s="230">
        <f>J47</f>
        <v>76556451.124781683</v>
      </c>
      <c r="D88" s="85"/>
      <c r="M88" s="17" t="s">
        <v>22</v>
      </c>
      <c r="N88" s="230">
        <f>C88+V47</f>
        <v>104300519.36390218</v>
      </c>
      <c r="O88" s="85"/>
      <c r="P88" s="85"/>
      <c r="Q88" s="85"/>
      <c r="R88" s="85"/>
      <c r="S88" s="85"/>
      <c r="T88" s="85"/>
      <c r="U88" s="85"/>
      <c r="V88" s="85"/>
      <c r="W88" s="85"/>
    </row>
    <row r="89" spans="1:23" ht="15.75" thickBot="1" x14ac:dyDescent="0.3">
      <c r="B89" s="18" t="s">
        <v>23</v>
      </c>
      <c r="C89" s="231">
        <f>+D83</f>
        <v>43023152.803829804</v>
      </c>
      <c r="M89" s="18" t="s">
        <v>23</v>
      </c>
      <c r="N89" s="231">
        <f>C89</f>
        <v>43023152.803829804</v>
      </c>
    </row>
    <row r="90" spans="1:23" ht="15.75" thickTop="1" x14ac:dyDescent="0.25">
      <c r="B90" s="209" t="s">
        <v>24</v>
      </c>
      <c r="C90" s="210">
        <f>+C88/C89</f>
        <v>1.7794244757898552</v>
      </c>
      <c r="L90"/>
      <c r="M90" s="209" t="s">
        <v>24</v>
      </c>
      <c r="N90" s="210">
        <f>+N88/N89</f>
        <v>2.424288146419098</v>
      </c>
    </row>
    <row r="91" spans="1:23" ht="15.75" thickBot="1" x14ac:dyDescent="0.3">
      <c r="B91" s="211" t="s">
        <v>112</v>
      </c>
      <c r="C91" s="212">
        <f>C88-C89</f>
        <v>33533298.320951879</v>
      </c>
      <c r="L91"/>
      <c r="M91" s="211" t="s">
        <v>112</v>
      </c>
      <c r="N91" s="212">
        <f>N88-N89</f>
        <v>61277366.560072377</v>
      </c>
      <c r="O91" s="242">
        <f>N91-C91</f>
        <v>27744068.239120498</v>
      </c>
    </row>
    <row r="92" spans="1:23" x14ac:dyDescent="0.25">
      <c r="L92"/>
    </row>
    <row r="93" spans="1:23" ht="15.75" thickBot="1" x14ac:dyDescent="0.3">
      <c r="B93" s="56"/>
      <c r="C93" s="56"/>
      <c r="D93" s="56"/>
      <c r="L93"/>
    </row>
    <row r="94" spans="1:23" ht="15.75" thickBot="1" x14ac:dyDescent="0.3">
      <c r="B94" s="233"/>
      <c r="C94" s="232" t="s">
        <v>5223</v>
      </c>
      <c r="L94"/>
    </row>
    <row r="95" spans="1:23" x14ac:dyDescent="0.25">
      <c r="B95" s="234" t="s">
        <v>22</v>
      </c>
      <c r="C95" s="237">
        <f>MROUND(C88,100000)</f>
        <v>76600000</v>
      </c>
      <c r="E95" s="265"/>
      <c r="F95" s="242"/>
      <c r="G95" s="242"/>
      <c r="L95"/>
    </row>
    <row r="96" spans="1:23" ht="15.75" thickBot="1" x14ac:dyDescent="0.3">
      <c r="B96" s="235" t="s">
        <v>23</v>
      </c>
      <c r="C96" s="231">
        <f>MROUND(C89,100000)</f>
        <v>43000000</v>
      </c>
      <c r="E96" s="242"/>
      <c r="F96" s="242"/>
      <c r="G96" s="242"/>
      <c r="L96"/>
    </row>
    <row r="97" spans="2:12" ht="15.75" thickTop="1" x14ac:dyDescent="0.25">
      <c r="B97" s="236" t="s">
        <v>24</v>
      </c>
      <c r="C97" s="210">
        <f>+C95/C96</f>
        <v>1.7813953488372094</v>
      </c>
      <c r="L97"/>
    </row>
    <row r="98" spans="2:12" ht="15.75" thickBot="1" x14ac:dyDescent="0.3">
      <c r="B98" s="211" t="s">
        <v>112</v>
      </c>
      <c r="C98" s="212">
        <f>C95-C96</f>
        <v>33600000</v>
      </c>
      <c r="L98" s="15"/>
    </row>
    <row r="99" spans="2:12" ht="15.75" thickBot="1" x14ac:dyDescent="0.3">
      <c r="L99" s="14"/>
    </row>
    <row r="100" spans="2:12" ht="15.75" thickBot="1" x14ac:dyDescent="0.3">
      <c r="B100" s="233"/>
      <c r="C100" s="232" t="s">
        <v>5223</v>
      </c>
      <c r="L100" s="63"/>
    </row>
    <row r="101" spans="2:12" x14ac:dyDescent="0.25">
      <c r="B101" s="234" t="s">
        <v>137</v>
      </c>
      <c r="C101" s="262">
        <f>C95/10^6</f>
        <v>76.599999999999994</v>
      </c>
      <c r="L101"/>
    </row>
    <row r="102" spans="2:12" ht="15.75" thickBot="1" x14ac:dyDescent="0.3">
      <c r="B102" s="235" t="s">
        <v>138</v>
      </c>
      <c r="C102" s="263">
        <f>C96/10^6</f>
        <v>43</v>
      </c>
      <c r="L102" s="15"/>
    </row>
    <row r="103" spans="2:12" ht="15.75" thickTop="1" x14ac:dyDescent="0.25">
      <c r="B103" s="236" t="s">
        <v>24</v>
      </c>
      <c r="C103" s="246">
        <f t="shared" ref="C103" si="5">C97</f>
        <v>1.7813953488372094</v>
      </c>
      <c r="L103"/>
    </row>
    <row r="104" spans="2:12" ht="15.75" thickBot="1" x14ac:dyDescent="0.3">
      <c r="B104" s="211" t="s">
        <v>139</v>
      </c>
      <c r="C104" s="264">
        <f>C98/10^6</f>
        <v>33.6</v>
      </c>
      <c r="L104" s="15"/>
    </row>
  </sheetData>
  <mergeCells count="27">
    <mergeCell ref="U5:U6"/>
    <mergeCell ref="V5:V6"/>
    <mergeCell ref="T5:T6"/>
    <mergeCell ref="N4:O4"/>
    <mergeCell ref="D53:D54"/>
    <mergeCell ref="S5:S6"/>
    <mergeCell ref="S4:T4"/>
    <mergeCell ref="R5:R6"/>
    <mergeCell ref="Q4:R4"/>
    <mergeCell ref="E4:F4"/>
    <mergeCell ref="G4:H4"/>
    <mergeCell ref="O5:O6"/>
    <mergeCell ref="Q5:Q6"/>
    <mergeCell ref="M5:M6"/>
    <mergeCell ref="P5:P6"/>
    <mergeCell ref="N5:N6"/>
    <mergeCell ref="C5:C6"/>
    <mergeCell ref="D5:D6"/>
    <mergeCell ref="E5:E6"/>
    <mergeCell ref="B53:B54"/>
    <mergeCell ref="C53:C54"/>
    <mergeCell ref="B5:B6"/>
    <mergeCell ref="F5:F6"/>
    <mergeCell ref="G5:G6"/>
    <mergeCell ref="H5:H6"/>
    <mergeCell ref="I5:I6"/>
    <mergeCell ref="J5:J6"/>
  </mergeCells>
  <pageMargins left="0.25" right="0.25" top="0.75" bottom="0.75" header="0.3" footer="0.3"/>
  <pageSetup paperSize="119" scale="4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57AF1-A09F-411E-A858-6C97BBFF742F}">
  <sheetPr>
    <tabColor theme="2" tint="-0.499984740745262"/>
  </sheetPr>
  <dimension ref="A1:CY559"/>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10912891</v>
      </c>
      <c r="B2" s="238">
        <v>4</v>
      </c>
      <c r="C2" s="238">
        <v>15</v>
      </c>
      <c r="D2" s="238">
        <v>5.4139999999999997</v>
      </c>
      <c r="E2" s="238">
        <v>27</v>
      </c>
      <c r="F2" s="238" t="s">
        <v>2776</v>
      </c>
      <c r="H2" s="238" t="s">
        <v>354</v>
      </c>
      <c r="I2" s="238">
        <v>25</v>
      </c>
      <c r="K2" s="238">
        <v>13016475</v>
      </c>
      <c r="L2" s="238">
        <v>133400021</v>
      </c>
      <c r="M2" s="238">
        <v>12</v>
      </c>
      <c r="N2" s="238">
        <v>1</v>
      </c>
      <c r="O2" s="238">
        <v>2013</v>
      </c>
      <c r="P2" s="238" t="s">
        <v>366</v>
      </c>
      <c r="Q2" s="238">
        <v>1</v>
      </c>
      <c r="R2" s="238" t="s">
        <v>356</v>
      </c>
      <c r="S2" s="238">
        <v>3</v>
      </c>
      <c r="T2" s="238">
        <v>0</v>
      </c>
      <c r="U2" s="238">
        <v>2</v>
      </c>
      <c r="V2" s="238">
        <v>3</v>
      </c>
      <c r="W2" s="238">
        <v>10</v>
      </c>
      <c r="X2" s="238">
        <v>3</v>
      </c>
      <c r="Y2" s="238">
        <v>4</v>
      </c>
      <c r="Z2" s="238">
        <v>1</v>
      </c>
      <c r="AA2" s="238">
        <v>1</v>
      </c>
      <c r="AB2" s="238">
        <v>1</v>
      </c>
      <c r="AC2" s="238">
        <v>98</v>
      </c>
      <c r="AD2" s="238" t="s">
        <v>2777</v>
      </c>
      <c r="AE2" s="238" t="s">
        <v>2778</v>
      </c>
      <c r="AF2" s="238" t="s">
        <v>2779</v>
      </c>
      <c r="AG2" s="238">
        <v>9</v>
      </c>
      <c r="AH2" s="238">
        <v>2</v>
      </c>
      <c r="AI2" s="238">
        <v>4</v>
      </c>
      <c r="AJ2" s="238">
        <v>4</v>
      </c>
      <c r="AK2" s="238">
        <v>21</v>
      </c>
      <c r="AL2" s="238">
        <v>22</v>
      </c>
      <c r="AM2" s="238" t="s">
        <v>363</v>
      </c>
      <c r="AN2" s="238">
        <v>5</v>
      </c>
      <c r="AO2" s="238">
        <v>1</v>
      </c>
      <c r="AP2" s="238">
        <v>1</v>
      </c>
      <c r="AS2" s="238">
        <v>4</v>
      </c>
      <c r="AT2" s="238">
        <v>20</v>
      </c>
      <c r="AU2" s="238">
        <v>30</v>
      </c>
      <c r="AV2" s="238">
        <v>11</v>
      </c>
      <c r="AW2" s="238">
        <v>21</v>
      </c>
      <c r="AX2" s="238">
        <v>2</v>
      </c>
      <c r="AY2" s="238">
        <v>3</v>
      </c>
      <c r="AZ2" s="238">
        <v>3</v>
      </c>
      <c r="BA2" s="238">
        <v>24</v>
      </c>
      <c r="BB2" s="238">
        <v>24</v>
      </c>
      <c r="BC2" s="238" t="s">
        <v>354</v>
      </c>
      <c r="BD2" s="238">
        <v>1</v>
      </c>
      <c r="BE2" s="238">
        <v>4</v>
      </c>
      <c r="BF2" s="238">
        <v>10</v>
      </c>
      <c r="BI2" s="238">
        <v>4</v>
      </c>
      <c r="BJ2" s="238">
        <v>20</v>
      </c>
      <c r="BK2" s="238">
        <v>30</v>
      </c>
      <c r="BL2" s="238">
        <v>11</v>
      </c>
      <c r="BM2" s="238">
        <v>21</v>
      </c>
      <c r="CT2" s="238">
        <v>447439</v>
      </c>
      <c r="CU2" s="238">
        <v>4976257</v>
      </c>
      <c r="CV2" s="238">
        <v>44.937805599999997</v>
      </c>
      <c r="CW2" s="238">
        <v>-93.666165800000002</v>
      </c>
      <c r="CX2" s="238" t="s">
        <v>359</v>
      </c>
      <c r="CY2" s="238" t="s">
        <v>2780</v>
      </c>
    </row>
    <row r="3" spans="1:103" x14ac:dyDescent="0.25">
      <c r="A3" s="238">
        <v>844626</v>
      </c>
      <c r="B3" s="238">
        <v>4</v>
      </c>
      <c r="C3" s="238">
        <v>15</v>
      </c>
      <c r="D3" s="238">
        <v>5.4249999999999998</v>
      </c>
      <c r="E3" s="238">
        <v>27</v>
      </c>
      <c r="F3" s="238" t="s">
        <v>2776</v>
      </c>
      <c r="H3" s="238" t="s">
        <v>354</v>
      </c>
      <c r="I3" s="238">
        <v>25</v>
      </c>
      <c r="K3" s="238" t="s">
        <v>2781</v>
      </c>
      <c r="L3" s="238">
        <v>202740241</v>
      </c>
      <c r="M3" s="238">
        <v>9</v>
      </c>
      <c r="N3" s="238">
        <v>30</v>
      </c>
      <c r="O3" s="238">
        <v>2020</v>
      </c>
      <c r="P3" s="238" t="s">
        <v>355</v>
      </c>
      <c r="Q3" s="238">
        <v>14</v>
      </c>
      <c r="R3" s="238" t="s">
        <v>369</v>
      </c>
      <c r="S3" s="238">
        <v>5</v>
      </c>
      <c r="T3" s="238">
        <v>0</v>
      </c>
      <c r="U3" s="238">
        <v>1</v>
      </c>
      <c r="W3" s="238">
        <v>56</v>
      </c>
      <c r="X3" s="238">
        <v>3</v>
      </c>
      <c r="Y3" s="238">
        <v>1</v>
      </c>
      <c r="Z3" s="238">
        <v>1</v>
      </c>
      <c r="AB3" s="238">
        <v>1</v>
      </c>
      <c r="AC3" s="238">
        <v>98</v>
      </c>
      <c r="AD3" s="238" t="s">
        <v>2782</v>
      </c>
      <c r="AF3" s="238" t="s">
        <v>2779</v>
      </c>
      <c r="AG3" s="238">
        <v>3</v>
      </c>
      <c r="AH3" s="238">
        <v>2</v>
      </c>
      <c r="AI3" s="238">
        <v>3</v>
      </c>
      <c r="AJ3" s="238">
        <v>3</v>
      </c>
      <c r="AK3" s="238">
        <v>24</v>
      </c>
      <c r="AL3" s="238">
        <v>41</v>
      </c>
      <c r="AM3" s="238" t="s">
        <v>354</v>
      </c>
      <c r="AN3" s="238">
        <v>5</v>
      </c>
      <c r="AO3" s="238">
        <v>1</v>
      </c>
      <c r="AS3" s="238">
        <v>15</v>
      </c>
      <c r="AT3" s="238">
        <v>20</v>
      </c>
      <c r="AU3" s="238">
        <v>35</v>
      </c>
      <c r="AV3" s="238">
        <v>11</v>
      </c>
      <c r="AW3" s="238">
        <v>21</v>
      </c>
      <c r="CT3" s="238">
        <v>447456.91031981201</v>
      </c>
      <c r="CU3" s="238">
        <v>4976255.1184063898</v>
      </c>
      <c r="CV3" s="238">
        <v>44.937787630000003</v>
      </c>
      <c r="CW3" s="238">
        <v>-93.665940750000004</v>
      </c>
      <c r="CX3" s="238" t="s">
        <v>359</v>
      </c>
      <c r="CY3" s="238" t="s">
        <v>2783</v>
      </c>
    </row>
    <row r="4" spans="1:103" x14ac:dyDescent="0.25">
      <c r="A4" s="238">
        <v>425585</v>
      </c>
      <c r="B4" s="238">
        <v>4</v>
      </c>
      <c r="C4" s="238">
        <v>15</v>
      </c>
      <c r="D4" s="238">
        <v>5.4429999999999996</v>
      </c>
      <c r="E4" s="238">
        <v>27</v>
      </c>
      <c r="F4" s="238" t="s">
        <v>2776</v>
      </c>
      <c r="H4" s="238" t="s">
        <v>354</v>
      </c>
      <c r="I4" s="238">
        <v>25</v>
      </c>
      <c r="K4" s="238">
        <v>17002190</v>
      </c>
      <c r="M4" s="238">
        <v>2</v>
      </c>
      <c r="N4" s="238">
        <v>27</v>
      </c>
      <c r="O4" s="238">
        <v>2017</v>
      </c>
      <c r="P4" s="238" t="s">
        <v>361</v>
      </c>
      <c r="Q4" s="238">
        <v>0</v>
      </c>
      <c r="R4" s="238" t="s">
        <v>369</v>
      </c>
      <c r="S4" s="238">
        <v>5</v>
      </c>
      <c r="T4" s="238">
        <v>0</v>
      </c>
      <c r="U4" s="238">
        <v>1</v>
      </c>
      <c r="W4" s="238">
        <v>57</v>
      </c>
      <c r="X4" s="238">
        <v>2</v>
      </c>
      <c r="Y4" s="238">
        <v>4</v>
      </c>
      <c r="Z4" s="238">
        <v>1</v>
      </c>
      <c r="AB4" s="238">
        <v>1</v>
      </c>
      <c r="AC4" s="238">
        <v>98</v>
      </c>
      <c r="AD4" s="238" t="s">
        <v>2782</v>
      </c>
      <c r="AF4" s="238" t="s">
        <v>2784</v>
      </c>
      <c r="AG4" s="238">
        <v>3</v>
      </c>
      <c r="AH4" s="238">
        <v>2</v>
      </c>
      <c r="AI4" s="238">
        <v>4</v>
      </c>
      <c r="AJ4" s="238">
        <v>3</v>
      </c>
      <c r="AK4" s="238">
        <v>21</v>
      </c>
      <c r="AL4" s="238">
        <v>35</v>
      </c>
      <c r="AM4" s="238" t="s">
        <v>363</v>
      </c>
      <c r="AN4" s="238">
        <v>10</v>
      </c>
      <c r="AO4" s="238">
        <v>70</v>
      </c>
      <c r="AS4" s="238">
        <v>15</v>
      </c>
      <c r="AT4" s="238">
        <v>9</v>
      </c>
      <c r="AU4" s="238">
        <v>35</v>
      </c>
      <c r="AV4" s="238">
        <v>11</v>
      </c>
      <c r="AW4" s="238">
        <v>21</v>
      </c>
      <c r="CT4" s="238">
        <v>447484.75183253398</v>
      </c>
      <c r="CU4" s="238">
        <v>4976279.7799066901</v>
      </c>
      <c r="CV4" s="238">
        <v>44.938011680000002</v>
      </c>
      <c r="CW4" s="238">
        <v>-93.665590469999998</v>
      </c>
      <c r="CX4" s="238" t="s">
        <v>359</v>
      </c>
      <c r="CY4" s="238" t="s">
        <v>2785</v>
      </c>
    </row>
    <row r="5" spans="1:103" x14ac:dyDescent="0.25">
      <c r="A5" s="238">
        <v>772957</v>
      </c>
      <c r="B5" s="238">
        <v>4</v>
      </c>
      <c r="C5" s="238">
        <v>15</v>
      </c>
      <c r="D5" s="238">
        <v>5.4649999999999999</v>
      </c>
      <c r="E5" s="238">
        <v>27</v>
      </c>
      <c r="F5" s="238" t="s">
        <v>2776</v>
      </c>
      <c r="H5" s="238" t="s">
        <v>354</v>
      </c>
      <c r="I5" s="238">
        <v>25</v>
      </c>
      <c r="K5" s="238">
        <v>1901035</v>
      </c>
      <c r="M5" s="238">
        <v>12</v>
      </c>
      <c r="N5" s="238">
        <v>19</v>
      </c>
      <c r="O5" s="238">
        <v>2019</v>
      </c>
      <c r="P5" s="238" t="s">
        <v>384</v>
      </c>
      <c r="Q5" s="238">
        <v>18</v>
      </c>
      <c r="R5" s="238" t="s">
        <v>369</v>
      </c>
      <c r="S5" s="238">
        <v>5</v>
      </c>
      <c r="T5" s="238">
        <v>0</v>
      </c>
      <c r="U5" s="238">
        <v>1</v>
      </c>
      <c r="W5" s="238">
        <v>16</v>
      </c>
      <c r="X5" s="238">
        <v>2</v>
      </c>
      <c r="Y5" s="238">
        <v>4</v>
      </c>
      <c r="Z5" s="238">
        <v>1</v>
      </c>
      <c r="AB5" s="238">
        <v>1</v>
      </c>
      <c r="AC5" s="238">
        <v>98</v>
      </c>
      <c r="AD5" s="238" t="s">
        <v>2782</v>
      </c>
      <c r="AF5" s="238" t="s">
        <v>2784</v>
      </c>
      <c r="AG5" s="238">
        <v>4</v>
      </c>
      <c r="AH5" s="238">
        <v>2</v>
      </c>
      <c r="AI5" s="238">
        <v>2</v>
      </c>
      <c r="AJ5" s="238">
        <v>3</v>
      </c>
      <c r="AK5" s="238">
        <v>21</v>
      </c>
      <c r="AL5" s="238">
        <v>64</v>
      </c>
      <c r="AM5" s="238" t="s">
        <v>363</v>
      </c>
      <c r="AN5" s="238">
        <v>5</v>
      </c>
      <c r="AO5" s="238">
        <v>1</v>
      </c>
      <c r="AS5" s="238">
        <v>15</v>
      </c>
      <c r="AT5" s="238">
        <v>9</v>
      </c>
      <c r="AU5" s="238">
        <v>35</v>
      </c>
      <c r="AV5" s="238">
        <v>11</v>
      </c>
      <c r="AW5" s="238">
        <v>21</v>
      </c>
      <c r="CT5" s="238">
        <v>447519.95712737698</v>
      </c>
      <c r="CU5" s="238">
        <v>4976270.3967440696</v>
      </c>
      <c r="CV5" s="238">
        <v>44.93792981</v>
      </c>
      <c r="CW5" s="238">
        <v>-93.665143319999999</v>
      </c>
      <c r="CX5" s="238" t="s">
        <v>359</v>
      </c>
      <c r="CY5" s="238" t="s">
        <v>2786</v>
      </c>
    </row>
    <row r="6" spans="1:103" x14ac:dyDescent="0.25">
      <c r="A6" s="238">
        <v>10802081</v>
      </c>
      <c r="B6" s="238">
        <v>4</v>
      </c>
      <c r="C6" s="238">
        <v>15</v>
      </c>
      <c r="D6" s="238">
        <v>5.53</v>
      </c>
      <c r="E6" s="238">
        <v>27</v>
      </c>
      <c r="F6" s="238" t="s">
        <v>2776</v>
      </c>
      <c r="H6" s="238" t="s">
        <v>354</v>
      </c>
      <c r="I6" s="238">
        <v>25</v>
      </c>
      <c r="K6" s="238">
        <v>131458</v>
      </c>
      <c r="L6" s="238">
        <v>122330039</v>
      </c>
      <c r="M6" s="238">
        <v>8</v>
      </c>
      <c r="N6" s="238">
        <v>20</v>
      </c>
      <c r="O6" s="238">
        <v>2012</v>
      </c>
      <c r="P6" s="238" t="s">
        <v>361</v>
      </c>
      <c r="Q6" s="238">
        <v>9</v>
      </c>
      <c r="R6" s="238" t="s">
        <v>369</v>
      </c>
      <c r="S6" s="238">
        <v>5</v>
      </c>
      <c r="T6" s="238">
        <v>0</v>
      </c>
      <c r="U6" s="238">
        <v>2</v>
      </c>
      <c r="V6" s="238">
        <v>1</v>
      </c>
      <c r="W6" s="238">
        <v>10</v>
      </c>
      <c r="X6" s="238">
        <v>2</v>
      </c>
      <c r="Y6" s="238">
        <v>1</v>
      </c>
      <c r="Z6" s="238">
        <v>1</v>
      </c>
      <c r="AB6" s="238">
        <v>1</v>
      </c>
      <c r="AC6" s="238">
        <v>1</v>
      </c>
      <c r="AD6" s="238" t="s">
        <v>2787</v>
      </c>
      <c r="AE6" s="238" t="s">
        <v>2788</v>
      </c>
      <c r="AF6" s="238" t="s">
        <v>2779</v>
      </c>
      <c r="AG6" s="238">
        <v>7</v>
      </c>
      <c r="AH6" s="238">
        <v>2</v>
      </c>
      <c r="AI6" s="238">
        <v>2</v>
      </c>
      <c r="AJ6" s="238">
        <v>3</v>
      </c>
      <c r="AK6" s="238">
        <v>21</v>
      </c>
      <c r="AL6" s="238">
        <v>19</v>
      </c>
      <c r="AM6" s="238" t="s">
        <v>354</v>
      </c>
      <c r="AN6" s="238">
        <v>5</v>
      </c>
      <c r="AO6" s="238">
        <v>15</v>
      </c>
      <c r="AS6" s="238">
        <v>4</v>
      </c>
      <c r="AT6" s="238">
        <v>98</v>
      </c>
      <c r="AU6" s="238">
        <v>30</v>
      </c>
      <c r="AV6" s="238">
        <v>10</v>
      </c>
      <c r="AW6" s="238">
        <v>21</v>
      </c>
      <c r="AX6" s="238">
        <v>2</v>
      </c>
      <c r="AY6" s="238">
        <v>2</v>
      </c>
      <c r="AZ6" s="238">
        <v>3</v>
      </c>
      <c r="BA6" s="238">
        <v>26</v>
      </c>
      <c r="BB6" s="238">
        <v>48</v>
      </c>
      <c r="BC6" s="238" t="s">
        <v>363</v>
      </c>
      <c r="BD6" s="238">
        <v>5</v>
      </c>
      <c r="BE6" s="238">
        <v>15</v>
      </c>
      <c r="BI6" s="238">
        <v>4</v>
      </c>
      <c r="BJ6" s="238">
        <v>98</v>
      </c>
      <c r="BK6" s="238">
        <v>30</v>
      </c>
      <c r="BL6" s="238">
        <v>10</v>
      </c>
      <c r="BM6" s="238">
        <v>21</v>
      </c>
      <c r="CT6" s="238">
        <v>447622</v>
      </c>
      <c r="CU6" s="238">
        <v>4976245</v>
      </c>
      <c r="CV6" s="238">
        <v>44.937706599999999</v>
      </c>
      <c r="CW6" s="238">
        <v>-93.663849999999996</v>
      </c>
      <c r="CX6" s="238" t="s">
        <v>359</v>
      </c>
      <c r="CY6" s="238" t="s">
        <v>2789</v>
      </c>
    </row>
    <row r="7" spans="1:103" x14ac:dyDescent="0.25">
      <c r="A7" s="238">
        <v>10707139</v>
      </c>
      <c r="B7" s="238">
        <v>4</v>
      </c>
      <c r="C7" s="238">
        <v>15</v>
      </c>
      <c r="D7" s="238">
        <v>5.5389999999999997</v>
      </c>
      <c r="E7" s="238">
        <v>27</v>
      </c>
      <c r="F7" s="238" t="s">
        <v>2776</v>
      </c>
      <c r="H7" s="238" t="s">
        <v>354</v>
      </c>
      <c r="I7" s="238">
        <v>25</v>
      </c>
      <c r="K7" s="238" t="s">
        <v>2790</v>
      </c>
      <c r="L7" s="238">
        <v>110190065</v>
      </c>
      <c r="M7" s="238">
        <v>1</v>
      </c>
      <c r="N7" s="238">
        <v>19</v>
      </c>
      <c r="O7" s="238">
        <v>2011</v>
      </c>
      <c r="P7" s="238" t="s">
        <v>355</v>
      </c>
      <c r="Q7" s="238">
        <v>7</v>
      </c>
      <c r="R7" s="238" t="s">
        <v>356</v>
      </c>
      <c r="S7" s="238">
        <v>4</v>
      </c>
      <c r="T7" s="238">
        <v>0</v>
      </c>
      <c r="U7" s="238">
        <v>1</v>
      </c>
      <c r="W7" s="238">
        <v>26</v>
      </c>
      <c r="X7" s="238">
        <v>10</v>
      </c>
      <c r="Y7" s="238">
        <v>1</v>
      </c>
      <c r="Z7" s="238">
        <v>2</v>
      </c>
      <c r="AA7" s="238">
        <v>1</v>
      </c>
      <c r="AB7" s="238">
        <v>3</v>
      </c>
      <c r="AC7" s="238">
        <v>98</v>
      </c>
      <c r="AD7" s="238" t="s">
        <v>2791</v>
      </c>
      <c r="AE7" s="238" t="s">
        <v>2792</v>
      </c>
      <c r="AF7" s="238" t="s">
        <v>2779</v>
      </c>
      <c r="AG7" s="238">
        <v>3</v>
      </c>
      <c r="AH7" s="238">
        <v>0</v>
      </c>
      <c r="AI7" s="238">
        <v>2</v>
      </c>
      <c r="AJ7" s="238">
        <v>4</v>
      </c>
      <c r="AL7" s="238">
        <v>19</v>
      </c>
      <c r="AM7" s="238" t="s">
        <v>354</v>
      </c>
      <c r="AN7" s="238">
        <v>5</v>
      </c>
      <c r="AO7" s="238">
        <v>72</v>
      </c>
      <c r="AQ7" s="238">
        <v>26</v>
      </c>
      <c r="AT7" s="238">
        <v>98</v>
      </c>
      <c r="AU7" s="238">
        <v>30</v>
      </c>
      <c r="AV7" s="238">
        <v>10</v>
      </c>
      <c r="AW7" s="238">
        <v>21</v>
      </c>
      <c r="CT7" s="238">
        <v>447635</v>
      </c>
      <c r="CU7" s="238">
        <v>4976237</v>
      </c>
      <c r="CV7" s="238">
        <v>44.937637700000003</v>
      </c>
      <c r="CW7" s="238">
        <v>-93.6636776</v>
      </c>
      <c r="CX7" s="238" t="s">
        <v>359</v>
      </c>
      <c r="CY7" s="238" t="s">
        <v>2793</v>
      </c>
    </row>
    <row r="8" spans="1:103" x14ac:dyDescent="0.25">
      <c r="A8" s="238">
        <v>10870288</v>
      </c>
      <c r="B8" s="238">
        <v>4</v>
      </c>
      <c r="C8" s="238">
        <v>15</v>
      </c>
      <c r="D8" s="238">
        <v>5.5389999999999997</v>
      </c>
      <c r="E8" s="238">
        <v>27</v>
      </c>
      <c r="F8" s="238" t="s">
        <v>2776</v>
      </c>
      <c r="H8" s="238" t="s">
        <v>354</v>
      </c>
      <c r="I8" s="238">
        <v>25</v>
      </c>
      <c r="K8" s="238" t="s">
        <v>2794</v>
      </c>
      <c r="L8" s="238">
        <v>130910010</v>
      </c>
      <c r="M8" s="238">
        <v>3</v>
      </c>
      <c r="N8" s="238">
        <v>27</v>
      </c>
      <c r="O8" s="238">
        <v>2013</v>
      </c>
      <c r="P8" s="238" t="s">
        <v>355</v>
      </c>
      <c r="Q8" s="238">
        <v>6</v>
      </c>
      <c r="S8" s="238">
        <v>5</v>
      </c>
      <c r="T8" s="238">
        <v>0</v>
      </c>
      <c r="U8" s="238">
        <v>1</v>
      </c>
      <c r="V8" s="238">
        <v>7</v>
      </c>
      <c r="W8" s="238">
        <v>26</v>
      </c>
      <c r="X8" s="238">
        <v>4</v>
      </c>
      <c r="Y8" s="238">
        <v>2</v>
      </c>
      <c r="Z8" s="238">
        <v>1</v>
      </c>
      <c r="AA8" s="238">
        <v>1</v>
      </c>
      <c r="AB8" s="238">
        <v>1</v>
      </c>
      <c r="AC8" s="238">
        <v>98</v>
      </c>
      <c r="AD8" s="238" t="s">
        <v>2795</v>
      </c>
      <c r="AE8" s="238" t="s">
        <v>2796</v>
      </c>
      <c r="AF8" s="238" t="s">
        <v>2779</v>
      </c>
      <c r="AG8" s="238">
        <v>3</v>
      </c>
      <c r="AH8" s="238">
        <v>2</v>
      </c>
      <c r="AI8" s="238">
        <v>2</v>
      </c>
      <c r="AJ8" s="238">
        <v>4</v>
      </c>
      <c r="AK8" s="238">
        <v>21</v>
      </c>
      <c r="AL8" s="238">
        <v>26</v>
      </c>
      <c r="AM8" s="238" t="s">
        <v>354</v>
      </c>
      <c r="AN8" s="238">
        <v>5</v>
      </c>
      <c r="AS8" s="238">
        <v>4</v>
      </c>
      <c r="AT8" s="238">
        <v>98</v>
      </c>
      <c r="AU8" s="238">
        <v>30</v>
      </c>
      <c r="AV8" s="238">
        <v>10</v>
      </c>
      <c r="AW8" s="238">
        <v>21</v>
      </c>
      <c r="CT8" s="238">
        <v>447635</v>
      </c>
      <c r="CU8" s="238">
        <v>4976237</v>
      </c>
      <c r="CV8" s="238">
        <v>44.937637700000003</v>
      </c>
      <c r="CW8" s="238">
        <v>-93.6636776</v>
      </c>
      <c r="CX8" s="238" t="s">
        <v>359</v>
      </c>
      <c r="CY8" s="238" t="s">
        <v>2797</v>
      </c>
    </row>
    <row r="9" spans="1:103" x14ac:dyDescent="0.25">
      <c r="A9" s="238">
        <v>10876200</v>
      </c>
      <c r="B9" s="238">
        <v>4</v>
      </c>
      <c r="C9" s="238">
        <v>15</v>
      </c>
      <c r="D9" s="238">
        <v>5.5389999999999997</v>
      </c>
      <c r="E9" s="238">
        <v>27</v>
      </c>
      <c r="F9" s="238" t="s">
        <v>2776</v>
      </c>
      <c r="H9" s="238" t="s">
        <v>354</v>
      </c>
      <c r="I9" s="238">
        <v>25</v>
      </c>
      <c r="K9" s="238">
        <v>13008704</v>
      </c>
      <c r="L9" s="238">
        <v>131830098</v>
      </c>
      <c r="M9" s="238">
        <v>7</v>
      </c>
      <c r="N9" s="238">
        <v>2</v>
      </c>
      <c r="O9" s="238">
        <v>2013</v>
      </c>
      <c r="P9" s="238" t="s">
        <v>368</v>
      </c>
      <c r="Q9" s="238">
        <v>11</v>
      </c>
      <c r="S9" s="238">
        <v>5</v>
      </c>
      <c r="T9" s="238">
        <v>0</v>
      </c>
      <c r="U9" s="238">
        <v>2</v>
      </c>
      <c r="V9" s="238">
        <v>5</v>
      </c>
      <c r="W9" s="238">
        <v>10</v>
      </c>
      <c r="X9" s="238">
        <v>4</v>
      </c>
      <c r="Y9" s="238">
        <v>1</v>
      </c>
      <c r="Z9" s="238">
        <v>1</v>
      </c>
      <c r="AA9" s="238">
        <v>1</v>
      </c>
      <c r="AB9" s="238">
        <v>1</v>
      </c>
      <c r="AC9" s="238">
        <v>98</v>
      </c>
      <c r="AD9" s="238" t="s">
        <v>2798</v>
      </c>
      <c r="AE9" s="238" t="s">
        <v>2796</v>
      </c>
      <c r="AF9" s="238" t="s">
        <v>2779</v>
      </c>
      <c r="AG9" s="238">
        <v>10</v>
      </c>
      <c r="AH9" s="238">
        <v>2</v>
      </c>
      <c r="AI9" s="238">
        <v>2</v>
      </c>
      <c r="AJ9" s="238">
        <v>2</v>
      </c>
      <c r="AK9" s="238">
        <v>24</v>
      </c>
      <c r="AL9" s="238">
        <v>55</v>
      </c>
      <c r="AM9" s="238" t="s">
        <v>363</v>
      </c>
      <c r="AN9" s="238">
        <v>5</v>
      </c>
      <c r="AO9" s="238">
        <v>2</v>
      </c>
      <c r="AS9" s="238">
        <v>4</v>
      </c>
      <c r="AT9" s="238">
        <v>2</v>
      </c>
      <c r="AU9" s="238">
        <v>35</v>
      </c>
      <c r="AV9" s="238">
        <v>11</v>
      </c>
      <c r="AW9" s="238">
        <v>21</v>
      </c>
      <c r="AX9" s="238">
        <v>0</v>
      </c>
      <c r="AY9" s="238">
        <v>4</v>
      </c>
      <c r="AZ9" s="238">
        <v>3</v>
      </c>
      <c r="BB9" s="238">
        <v>17</v>
      </c>
      <c r="BC9" s="238" t="s">
        <v>354</v>
      </c>
      <c r="BD9" s="238">
        <v>5</v>
      </c>
      <c r="BE9" s="238">
        <v>1</v>
      </c>
      <c r="BI9" s="238">
        <v>4</v>
      </c>
      <c r="BJ9" s="238">
        <v>2</v>
      </c>
      <c r="BK9" s="238">
        <v>35</v>
      </c>
      <c r="BL9" s="238">
        <v>11</v>
      </c>
      <c r="BM9" s="238">
        <v>21</v>
      </c>
      <c r="CT9" s="238">
        <v>447635</v>
      </c>
      <c r="CU9" s="238">
        <v>4976237</v>
      </c>
      <c r="CV9" s="238">
        <v>44.937637700000003</v>
      </c>
      <c r="CW9" s="238">
        <v>-93.6636776</v>
      </c>
      <c r="CX9" s="238" t="s">
        <v>359</v>
      </c>
      <c r="CY9" s="238" t="s">
        <v>2799</v>
      </c>
    </row>
    <row r="10" spans="1:103" x14ac:dyDescent="0.25">
      <c r="A10" s="238">
        <v>390125</v>
      </c>
      <c r="B10" s="238">
        <v>4</v>
      </c>
      <c r="C10" s="238">
        <v>15</v>
      </c>
      <c r="D10" s="238">
        <v>5.5410000000000004</v>
      </c>
      <c r="E10" s="238">
        <v>27</v>
      </c>
      <c r="F10" s="238" t="s">
        <v>2776</v>
      </c>
      <c r="H10" s="238" t="s">
        <v>354</v>
      </c>
      <c r="I10" s="238">
        <v>25</v>
      </c>
      <c r="K10" s="238">
        <v>16012607</v>
      </c>
      <c r="M10" s="238">
        <v>10</v>
      </c>
      <c r="N10" s="238">
        <v>28</v>
      </c>
      <c r="O10" s="238">
        <v>2016</v>
      </c>
      <c r="P10" s="238" t="s">
        <v>362</v>
      </c>
      <c r="Q10" s="238">
        <v>16</v>
      </c>
      <c r="S10" s="238">
        <v>3</v>
      </c>
      <c r="T10" s="238">
        <v>0</v>
      </c>
      <c r="U10" s="238">
        <v>2</v>
      </c>
      <c r="W10" s="238">
        <v>89</v>
      </c>
      <c r="X10" s="238">
        <v>4</v>
      </c>
      <c r="Y10" s="238">
        <v>1</v>
      </c>
      <c r="Z10" s="238">
        <v>1</v>
      </c>
      <c r="AB10" s="238">
        <v>1</v>
      </c>
      <c r="AC10" s="238">
        <v>98</v>
      </c>
      <c r="AD10" s="238" t="s">
        <v>2800</v>
      </c>
      <c r="AF10" s="238" t="s">
        <v>2779</v>
      </c>
      <c r="AG10" s="238">
        <v>90</v>
      </c>
      <c r="AH10" s="238">
        <v>2</v>
      </c>
      <c r="AI10" s="238">
        <v>31</v>
      </c>
      <c r="AJ10" s="238">
        <v>4</v>
      </c>
      <c r="AK10" s="238">
        <v>21</v>
      </c>
      <c r="AL10" s="238">
        <v>24</v>
      </c>
      <c r="AM10" s="238" t="s">
        <v>354</v>
      </c>
      <c r="AN10" s="238">
        <v>5</v>
      </c>
      <c r="AO10" s="238">
        <v>1</v>
      </c>
      <c r="AS10" s="238">
        <v>15</v>
      </c>
      <c r="AT10" s="238">
        <v>23</v>
      </c>
      <c r="AU10" s="238">
        <v>30</v>
      </c>
      <c r="AV10" s="238">
        <v>13</v>
      </c>
      <c r="AW10" s="238">
        <v>21</v>
      </c>
      <c r="AX10" s="238">
        <v>2</v>
      </c>
      <c r="AY10" s="238">
        <v>4</v>
      </c>
      <c r="AZ10" s="238">
        <v>2</v>
      </c>
      <c r="BA10" s="238">
        <v>24</v>
      </c>
      <c r="BB10" s="238">
        <v>79</v>
      </c>
      <c r="BC10" s="238" t="s">
        <v>354</v>
      </c>
      <c r="BD10" s="238">
        <v>5</v>
      </c>
      <c r="BE10" s="238">
        <v>2</v>
      </c>
      <c r="BI10" s="238">
        <v>12</v>
      </c>
      <c r="BJ10" s="238">
        <v>23</v>
      </c>
      <c r="BK10" s="238">
        <v>30</v>
      </c>
      <c r="BL10" s="238">
        <v>11</v>
      </c>
      <c r="BM10" s="238">
        <v>21</v>
      </c>
      <c r="CT10" s="238">
        <v>447635.17077143502</v>
      </c>
      <c r="CU10" s="238">
        <v>4976234.0031849602</v>
      </c>
      <c r="CV10" s="238">
        <v>44.937610720000002</v>
      </c>
      <c r="CW10" s="238">
        <v>-93.66367941</v>
      </c>
      <c r="CX10" s="238" t="s">
        <v>359</v>
      </c>
      <c r="CY10" s="238" t="s">
        <v>2801</v>
      </c>
    </row>
    <row r="11" spans="1:103" x14ac:dyDescent="0.25">
      <c r="A11" s="238">
        <v>10859290</v>
      </c>
      <c r="B11" s="238">
        <v>4</v>
      </c>
      <c r="C11" s="238">
        <v>15</v>
      </c>
      <c r="D11" s="238">
        <v>5.5439999999999996</v>
      </c>
      <c r="E11" s="238">
        <v>27</v>
      </c>
      <c r="F11" s="238" t="s">
        <v>2776</v>
      </c>
      <c r="H11" s="238" t="s">
        <v>354</v>
      </c>
      <c r="I11" s="238">
        <v>25</v>
      </c>
      <c r="K11" s="238" t="s">
        <v>2802</v>
      </c>
      <c r="L11" s="238">
        <v>130360090</v>
      </c>
      <c r="M11" s="238">
        <v>2</v>
      </c>
      <c r="N11" s="238">
        <v>5</v>
      </c>
      <c r="O11" s="238">
        <v>2013</v>
      </c>
      <c r="P11" s="238" t="s">
        <v>368</v>
      </c>
      <c r="Q11" s="238">
        <v>7</v>
      </c>
      <c r="R11" s="238" t="s">
        <v>369</v>
      </c>
      <c r="S11" s="238">
        <v>5</v>
      </c>
      <c r="T11" s="238">
        <v>0</v>
      </c>
      <c r="U11" s="238">
        <v>2</v>
      </c>
      <c r="V11" s="238">
        <v>8</v>
      </c>
      <c r="W11" s="238">
        <v>10</v>
      </c>
      <c r="X11" s="238">
        <v>2</v>
      </c>
      <c r="Y11" s="238">
        <v>1</v>
      </c>
      <c r="Z11" s="238">
        <v>4</v>
      </c>
      <c r="AA11" s="238">
        <v>2</v>
      </c>
      <c r="AB11" s="238">
        <v>4</v>
      </c>
      <c r="AC11" s="238">
        <v>98</v>
      </c>
      <c r="AD11" s="238" t="s">
        <v>2803</v>
      </c>
      <c r="AE11" s="238" t="s">
        <v>2804</v>
      </c>
      <c r="AF11" s="238" t="s">
        <v>2779</v>
      </c>
      <c r="AG11" s="238">
        <v>8</v>
      </c>
      <c r="AH11" s="238">
        <v>2</v>
      </c>
      <c r="AI11" s="238">
        <v>2</v>
      </c>
      <c r="AJ11" s="238">
        <v>4</v>
      </c>
      <c r="AK11" s="238">
        <v>21</v>
      </c>
      <c r="AL11" s="238">
        <v>43</v>
      </c>
      <c r="AM11" s="238" t="s">
        <v>363</v>
      </c>
      <c r="AN11" s="238">
        <v>5</v>
      </c>
      <c r="AO11" s="238">
        <v>3</v>
      </c>
      <c r="AT11" s="238">
        <v>98</v>
      </c>
      <c r="AU11" s="238">
        <v>30</v>
      </c>
      <c r="AV11" s="238">
        <v>10</v>
      </c>
      <c r="AW11" s="238">
        <v>21</v>
      </c>
      <c r="AX11" s="238">
        <v>2</v>
      </c>
      <c r="AY11" s="238">
        <v>12</v>
      </c>
      <c r="AZ11" s="238">
        <v>3</v>
      </c>
      <c r="BA11" s="238">
        <v>21</v>
      </c>
      <c r="BB11" s="238">
        <v>58</v>
      </c>
      <c r="BC11" s="238" t="s">
        <v>354</v>
      </c>
      <c r="BD11" s="238">
        <v>5</v>
      </c>
      <c r="BE11" s="238">
        <v>1</v>
      </c>
      <c r="BJ11" s="238">
        <v>98</v>
      </c>
      <c r="BK11" s="238">
        <v>30</v>
      </c>
      <c r="BL11" s="238">
        <v>10</v>
      </c>
      <c r="BM11" s="238">
        <v>21</v>
      </c>
      <c r="CT11" s="238">
        <v>447640</v>
      </c>
      <c r="CU11" s="238">
        <v>4976230</v>
      </c>
      <c r="CV11" s="238">
        <v>44.937578100000003</v>
      </c>
      <c r="CW11" s="238">
        <v>-93.6636144</v>
      </c>
      <c r="CX11" s="238" t="s">
        <v>359</v>
      </c>
      <c r="CY11" s="238" t="s">
        <v>2805</v>
      </c>
    </row>
    <row r="12" spans="1:103" x14ac:dyDescent="0.25">
      <c r="A12" s="238">
        <v>771068</v>
      </c>
      <c r="B12" s="238">
        <v>4</v>
      </c>
      <c r="C12" s="238">
        <v>15</v>
      </c>
      <c r="D12" s="238">
        <v>5.5460000000000003</v>
      </c>
      <c r="E12" s="238">
        <v>27</v>
      </c>
      <c r="F12" s="238" t="s">
        <v>2776</v>
      </c>
      <c r="H12" s="238" t="s">
        <v>354</v>
      </c>
      <c r="I12" s="238">
        <v>25</v>
      </c>
      <c r="K12" s="238">
        <v>19010795</v>
      </c>
      <c r="M12" s="238">
        <v>12</v>
      </c>
      <c r="N12" s="238">
        <v>13</v>
      </c>
      <c r="O12" s="238">
        <v>2019</v>
      </c>
      <c r="P12" s="238" t="s">
        <v>362</v>
      </c>
      <c r="Q12" s="238">
        <v>13</v>
      </c>
      <c r="R12" s="238" t="s">
        <v>369</v>
      </c>
      <c r="S12" s="238">
        <v>5</v>
      </c>
      <c r="T12" s="238">
        <v>0</v>
      </c>
      <c r="U12" s="238">
        <v>1</v>
      </c>
      <c r="W12" s="238">
        <v>47</v>
      </c>
      <c r="X12" s="238">
        <v>3</v>
      </c>
      <c r="Y12" s="238">
        <v>1</v>
      </c>
      <c r="Z12" s="238">
        <v>2</v>
      </c>
      <c r="AB12" s="238">
        <v>3</v>
      </c>
      <c r="AC12" s="238">
        <v>98</v>
      </c>
      <c r="AD12" s="238" t="s">
        <v>2800</v>
      </c>
      <c r="AF12" s="238" t="s">
        <v>2779</v>
      </c>
      <c r="AG12" s="238">
        <v>3</v>
      </c>
      <c r="AH12" s="238">
        <v>2</v>
      </c>
      <c r="AI12" s="238">
        <v>4</v>
      </c>
      <c r="AJ12" s="238">
        <v>3</v>
      </c>
      <c r="AK12" s="238">
        <v>24</v>
      </c>
      <c r="AL12" s="238">
        <v>25</v>
      </c>
      <c r="AM12" s="238" t="s">
        <v>354</v>
      </c>
      <c r="AN12" s="238">
        <v>99</v>
      </c>
      <c r="AO12" s="238">
        <v>62</v>
      </c>
      <c r="AS12" s="238">
        <v>15</v>
      </c>
      <c r="AT12" s="238">
        <v>98</v>
      </c>
      <c r="AU12" s="238">
        <v>35</v>
      </c>
      <c r="AV12" s="238">
        <v>12</v>
      </c>
      <c r="AW12" s="238">
        <v>21</v>
      </c>
      <c r="CT12" s="238">
        <v>447643.15404707397</v>
      </c>
      <c r="CU12" s="238">
        <v>4976228.6787777804</v>
      </c>
      <c r="CV12" s="238">
        <v>44.93756338</v>
      </c>
      <c r="CW12" s="238">
        <v>-93.663577680000003</v>
      </c>
      <c r="CX12" s="238" t="s">
        <v>359</v>
      </c>
      <c r="CY12" s="238" t="s">
        <v>2806</v>
      </c>
    </row>
    <row r="13" spans="1:103" x14ac:dyDescent="0.25">
      <c r="A13" s="238">
        <v>623455</v>
      </c>
      <c r="B13" s="238">
        <v>4</v>
      </c>
      <c r="C13" s="238">
        <v>15</v>
      </c>
      <c r="D13" s="238">
        <v>5.5789999999999997</v>
      </c>
      <c r="E13" s="238">
        <v>27</v>
      </c>
      <c r="F13" s="238" t="s">
        <v>2776</v>
      </c>
      <c r="H13" s="238" t="s">
        <v>354</v>
      </c>
      <c r="I13" s="238">
        <v>25</v>
      </c>
      <c r="K13" s="238" t="s">
        <v>2807</v>
      </c>
      <c r="M13" s="238">
        <v>7</v>
      </c>
      <c r="N13" s="238">
        <v>25</v>
      </c>
      <c r="O13" s="238">
        <v>2018</v>
      </c>
      <c r="P13" s="238" t="s">
        <v>355</v>
      </c>
      <c r="Q13" s="238">
        <v>12</v>
      </c>
      <c r="R13" s="238" t="s">
        <v>369</v>
      </c>
      <c r="S13" s="238">
        <v>5</v>
      </c>
      <c r="T13" s="238">
        <v>0</v>
      </c>
      <c r="U13" s="238">
        <v>2</v>
      </c>
      <c r="V13" s="238">
        <v>15</v>
      </c>
      <c r="W13" s="238">
        <v>10</v>
      </c>
      <c r="X13" s="238">
        <v>2</v>
      </c>
      <c r="Y13" s="238">
        <v>1</v>
      </c>
      <c r="Z13" s="238">
        <v>1</v>
      </c>
      <c r="AB13" s="238">
        <v>1</v>
      </c>
      <c r="AC13" s="238">
        <v>98</v>
      </c>
      <c r="AD13" s="238" t="s">
        <v>2800</v>
      </c>
      <c r="AF13" s="238" t="s">
        <v>2784</v>
      </c>
      <c r="AG13" s="238">
        <v>90</v>
      </c>
      <c r="AH13" s="238">
        <v>2</v>
      </c>
      <c r="AI13" s="238">
        <v>4</v>
      </c>
      <c r="AJ13" s="238">
        <v>3</v>
      </c>
      <c r="AK13" s="238">
        <v>34</v>
      </c>
      <c r="AL13" s="238">
        <v>62</v>
      </c>
      <c r="AM13" s="238" t="s">
        <v>354</v>
      </c>
      <c r="AN13" s="238">
        <v>5</v>
      </c>
      <c r="AO13" s="238">
        <v>90</v>
      </c>
      <c r="AS13" s="238">
        <v>15</v>
      </c>
      <c r="AT13" s="238">
        <v>9</v>
      </c>
      <c r="AV13" s="238">
        <v>13</v>
      </c>
      <c r="AW13" s="238">
        <v>21</v>
      </c>
      <c r="AX13" s="238">
        <v>2</v>
      </c>
      <c r="AY13" s="238">
        <v>13</v>
      </c>
      <c r="AZ13" s="238">
        <v>3</v>
      </c>
      <c r="BA13" s="238">
        <v>21</v>
      </c>
      <c r="BB13" s="238">
        <v>75</v>
      </c>
      <c r="BC13" s="238" t="s">
        <v>354</v>
      </c>
      <c r="BD13" s="238">
        <v>5</v>
      </c>
      <c r="BE13" s="238">
        <v>99</v>
      </c>
      <c r="BI13" s="238">
        <v>15</v>
      </c>
      <c r="BJ13" s="238">
        <v>9</v>
      </c>
      <c r="BK13" s="238">
        <v>30</v>
      </c>
      <c r="BL13" s="238">
        <v>13</v>
      </c>
      <c r="BM13" s="238">
        <v>21</v>
      </c>
      <c r="CT13" s="238">
        <v>447681.32291931199</v>
      </c>
      <c r="CU13" s="238">
        <v>4976205.1062992103</v>
      </c>
      <c r="CV13" s="238">
        <v>44.937353999999999</v>
      </c>
      <c r="CW13" s="238">
        <v>-93.663091510000001</v>
      </c>
      <c r="CX13" s="238" t="s">
        <v>359</v>
      </c>
      <c r="CY13" s="238" t="s">
        <v>2808</v>
      </c>
    </row>
    <row r="14" spans="1:103" x14ac:dyDescent="0.25">
      <c r="A14" s="238">
        <v>724100</v>
      </c>
      <c r="B14" s="238">
        <v>4</v>
      </c>
      <c r="C14" s="238">
        <v>15</v>
      </c>
      <c r="D14" s="238">
        <v>5.5919999999999996</v>
      </c>
      <c r="E14" s="238">
        <v>27</v>
      </c>
      <c r="F14" s="238" t="s">
        <v>2776</v>
      </c>
      <c r="H14" s="238" t="s">
        <v>354</v>
      </c>
      <c r="I14" s="238">
        <v>25</v>
      </c>
      <c r="K14" s="238">
        <v>19004586</v>
      </c>
      <c r="M14" s="238">
        <v>6</v>
      </c>
      <c r="N14" s="238">
        <v>3</v>
      </c>
      <c r="O14" s="238">
        <v>2019</v>
      </c>
      <c r="P14" s="238" t="s">
        <v>361</v>
      </c>
      <c r="Q14" s="238">
        <v>12</v>
      </c>
      <c r="R14" s="238">
        <v>98</v>
      </c>
      <c r="S14" s="238">
        <v>4</v>
      </c>
      <c r="T14" s="238">
        <v>0</v>
      </c>
      <c r="U14" s="238">
        <v>1</v>
      </c>
      <c r="W14" s="238">
        <v>28</v>
      </c>
      <c r="X14" s="238">
        <v>2</v>
      </c>
      <c r="Y14" s="238">
        <v>1</v>
      </c>
      <c r="Z14" s="238">
        <v>1</v>
      </c>
      <c r="AB14" s="238">
        <v>1</v>
      </c>
      <c r="AC14" s="238">
        <v>98</v>
      </c>
      <c r="AD14" s="238" t="s">
        <v>2800</v>
      </c>
      <c r="AF14" s="238" t="s">
        <v>2779</v>
      </c>
      <c r="AG14" s="238">
        <v>3</v>
      </c>
      <c r="AH14" s="238">
        <v>2</v>
      </c>
      <c r="AI14" s="238">
        <v>2</v>
      </c>
      <c r="AJ14" s="238">
        <v>3</v>
      </c>
      <c r="AK14" s="238">
        <v>21</v>
      </c>
      <c r="AL14" s="238">
        <v>78</v>
      </c>
      <c r="AM14" s="238" t="s">
        <v>354</v>
      </c>
      <c r="AN14" s="238">
        <v>7</v>
      </c>
      <c r="AO14" s="238">
        <v>70</v>
      </c>
      <c r="AP14" s="238">
        <v>90</v>
      </c>
      <c r="AS14" s="238">
        <v>15</v>
      </c>
      <c r="AT14" s="238">
        <v>9</v>
      </c>
      <c r="AU14" s="238">
        <v>35</v>
      </c>
      <c r="AV14" s="238">
        <v>12</v>
      </c>
      <c r="AW14" s="238">
        <v>21</v>
      </c>
      <c r="CT14" s="238">
        <v>447682.46431624203</v>
      </c>
      <c r="CU14" s="238">
        <v>4976165.2686406299</v>
      </c>
      <c r="CV14" s="238">
        <v>44.936995490000001</v>
      </c>
      <c r="CW14" s="238">
        <v>-93.663072920000005</v>
      </c>
      <c r="CX14" s="238" t="s">
        <v>359</v>
      </c>
      <c r="CY14" s="238" t="s">
        <v>2809</v>
      </c>
    </row>
    <row r="15" spans="1:103" x14ac:dyDescent="0.25">
      <c r="A15" s="238">
        <v>414484</v>
      </c>
      <c r="B15" s="238">
        <v>4</v>
      </c>
      <c r="C15" s="238">
        <v>15</v>
      </c>
      <c r="D15" s="238">
        <v>5.5940000000000003</v>
      </c>
      <c r="E15" s="238">
        <v>27</v>
      </c>
      <c r="F15" s="238" t="s">
        <v>2776</v>
      </c>
      <c r="H15" s="238" t="s">
        <v>354</v>
      </c>
      <c r="I15" s="238">
        <v>25</v>
      </c>
      <c r="K15" s="238" t="s">
        <v>2810</v>
      </c>
      <c r="M15" s="238">
        <v>1</v>
      </c>
      <c r="N15" s="238">
        <v>12</v>
      </c>
      <c r="O15" s="238">
        <v>2017</v>
      </c>
      <c r="P15" s="238" t="s">
        <v>384</v>
      </c>
      <c r="Q15" s="238">
        <v>9</v>
      </c>
      <c r="R15" s="238">
        <v>98</v>
      </c>
      <c r="S15" s="238">
        <v>5</v>
      </c>
      <c r="T15" s="238">
        <v>0</v>
      </c>
      <c r="U15" s="238">
        <v>2</v>
      </c>
      <c r="V15" s="238">
        <v>5</v>
      </c>
      <c r="W15" s="238">
        <v>10</v>
      </c>
      <c r="X15" s="238">
        <v>10</v>
      </c>
      <c r="Y15" s="238">
        <v>1</v>
      </c>
      <c r="Z15" s="238">
        <v>1</v>
      </c>
      <c r="AB15" s="238">
        <v>4</v>
      </c>
      <c r="AC15" s="238">
        <v>98</v>
      </c>
      <c r="AD15" s="238" t="s">
        <v>2800</v>
      </c>
      <c r="AF15" s="238" t="s">
        <v>2779</v>
      </c>
      <c r="AG15" s="238">
        <v>9</v>
      </c>
      <c r="AH15" s="238">
        <v>2</v>
      </c>
      <c r="AI15" s="238">
        <v>4</v>
      </c>
      <c r="AJ15" s="238">
        <v>3</v>
      </c>
      <c r="AK15" s="238">
        <v>21</v>
      </c>
      <c r="AL15" s="238">
        <v>31</v>
      </c>
      <c r="AM15" s="238" t="s">
        <v>363</v>
      </c>
      <c r="AN15" s="238">
        <v>5</v>
      </c>
      <c r="AO15" s="238">
        <v>1</v>
      </c>
      <c r="AS15" s="238">
        <v>90</v>
      </c>
      <c r="AT15" s="238">
        <v>9</v>
      </c>
      <c r="AU15" s="238">
        <v>35</v>
      </c>
      <c r="AV15" s="238">
        <v>11</v>
      </c>
      <c r="AW15" s="238">
        <v>21</v>
      </c>
      <c r="AX15" s="238">
        <v>1</v>
      </c>
      <c r="AZ15" s="238">
        <v>4</v>
      </c>
      <c r="BA15" s="238">
        <v>24</v>
      </c>
      <c r="BI15" s="238">
        <v>90</v>
      </c>
      <c r="BJ15" s="238">
        <v>9</v>
      </c>
      <c r="BK15" s="238">
        <v>35</v>
      </c>
      <c r="BL15" s="238">
        <v>13</v>
      </c>
      <c r="BM15" s="238">
        <v>21</v>
      </c>
      <c r="CT15" s="238">
        <v>447684.76754308998</v>
      </c>
      <c r="CU15" s="238">
        <v>4976164.1110490197</v>
      </c>
      <c r="CV15" s="238">
        <v>44.936985239999998</v>
      </c>
      <c r="CW15" s="238">
        <v>-93.663043610000003</v>
      </c>
      <c r="CX15" s="238" t="s">
        <v>359</v>
      </c>
      <c r="CY15" s="238" t="s">
        <v>2811</v>
      </c>
    </row>
    <row r="16" spans="1:103" x14ac:dyDescent="0.25">
      <c r="A16" s="238">
        <v>635693</v>
      </c>
      <c r="B16" s="238">
        <v>4</v>
      </c>
      <c r="C16" s="238">
        <v>15</v>
      </c>
      <c r="D16" s="238">
        <v>5.6180000000000003</v>
      </c>
      <c r="E16" s="238">
        <v>27</v>
      </c>
      <c r="F16" s="238" t="s">
        <v>2776</v>
      </c>
      <c r="H16" s="238" t="s">
        <v>354</v>
      </c>
      <c r="I16" s="238">
        <v>25</v>
      </c>
      <c r="K16" s="238">
        <v>18010539</v>
      </c>
      <c r="M16" s="238">
        <v>9</v>
      </c>
      <c r="N16" s="238">
        <v>18</v>
      </c>
      <c r="O16" s="238">
        <v>2018</v>
      </c>
      <c r="P16" s="238" t="s">
        <v>368</v>
      </c>
      <c r="Q16" s="238">
        <v>11</v>
      </c>
      <c r="R16" s="238" t="s">
        <v>369</v>
      </c>
      <c r="S16" s="238">
        <v>5</v>
      </c>
      <c r="T16" s="238">
        <v>0</v>
      </c>
      <c r="U16" s="238">
        <v>1</v>
      </c>
      <c r="W16" s="238">
        <v>28</v>
      </c>
      <c r="X16" s="238">
        <v>2</v>
      </c>
      <c r="Y16" s="238">
        <v>1</v>
      </c>
      <c r="Z16" s="238">
        <v>2</v>
      </c>
      <c r="AB16" s="238">
        <v>1</v>
      </c>
      <c r="AC16" s="238">
        <v>98</v>
      </c>
      <c r="AD16" s="238" t="s">
        <v>2800</v>
      </c>
      <c r="AF16" s="238" t="s">
        <v>2779</v>
      </c>
      <c r="AG16" s="238">
        <v>3</v>
      </c>
      <c r="AH16" s="238">
        <v>2</v>
      </c>
      <c r="AI16" s="238">
        <v>3</v>
      </c>
      <c r="AJ16" s="238">
        <v>3</v>
      </c>
      <c r="AK16" s="238">
        <v>21</v>
      </c>
      <c r="AL16" s="238">
        <v>27</v>
      </c>
      <c r="AM16" s="238" t="s">
        <v>354</v>
      </c>
      <c r="AN16" s="238">
        <v>5</v>
      </c>
      <c r="AO16" s="238">
        <v>74</v>
      </c>
      <c r="AS16" s="238">
        <v>14</v>
      </c>
      <c r="AT16" s="238">
        <v>9</v>
      </c>
      <c r="AU16" s="238">
        <v>35</v>
      </c>
      <c r="AV16" s="238">
        <v>12</v>
      </c>
      <c r="AW16" s="238">
        <v>21</v>
      </c>
      <c r="CT16" s="238">
        <v>447718.81753175001</v>
      </c>
      <c r="CU16" s="238">
        <v>4976144.5410126196</v>
      </c>
      <c r="CV16" s="238">
        <v>44.936811579999997</v>
      </c>
      <c r="CW16" s="238">
        <v>-93.662610060000006</v>
      </c>
      <c r="CX16" s="238" t="s">
        <v>359</v>
      </c>
      <c r="CY16" s="238" t="s">
        <v>2812</v>
      </c>
    </row>
    <row r="17" spans="1:103" x14ac:dyDescent="0.25">
      <c r="A17" s="238">
        <v>10785907</v>
      </c>
      <c r="B17" s="238">
        <v>4</v>
      </c>
      <c r="C17" s="238">
        <v>15</v>
      </c>
      <c r="D17" s="238">
        <v>5.66</v>
      </c>
      <c r="E17" s="238">
        <v>27</v>
      </c>
      <c r="F17" s="238" t="s">
        <v>2776</v>
      </c>
      <c r="H17" s="238" t="s">
        <v>354</v>
      </c>
      <c r="I17" s="238">
        <v>25</v>
      </c>
      <c r="K17" s="238">
        <v>120326</v>
      </c>
      <c r="L17" s="238">
        <v>120550170</v>
      </c>
      <c r="M17" s="238">
        <v>2</v>
      </c>
      <c r="N17" s="238">
        <v>8</v>
      </c>
      <c r="O17" s="238">
        <v>2012</v>
      </c>
      <c r="P17" s="238" t="s">
        <v>355</v>
      </c>
      <c r="Q17" s="238">
        <v>8</v>
      </c>
      <c r="S17" s="238">
        <v>5</v>
      </c>
      <c r="T17" s="238">
        <v>0</v>
      </c>
      <c r="U17" s="238">
        <v>1</v>
      </c>
      <c r="V17" s="238">
        <v>90</v>
      </c>
      <c r="W17" s="238">
        <v>75</v>
      </c>
      <c r="X17" s="238">
        <v>2</v>
      </c>
      <c r="Y17" s="238">
        <v>1</v>
      </c>
      <c r="Z17" s="238">
        <v>1</v>
      </c>
      <c r="AB17" s="238">
        <v>1</v>
      </c>
      <c r="AC17" s="238">
        <v>98</v>
      </c>
      <c r="AF17" s="238" t="s">
        <v>2779</v>
      </c>
      <c r="AG17" s="238">
        <v>3</v>
      </c>
      <c r="AH17" s="238">
        <v>2</v>
      </c>
      <c r="AI17" s="238">
        <v>3</v>
      </c>
      <c r="AJ17" s="238">
        <v>3</v>
      </c>
      <c r="AK17" s="238">
        <v>21</v>
      </c>
      <c r="AL17" s="238">
        <v>49</v>
      </c>
      <c r="AM17" s="238" t="s">
        <v>354</v>
      </c>
      <c r="AN17" s="238">
        <v>5</v>
      </c>
      <c r="AS17" s="238">
        <v>4</v>
      </c>
      <c r="AT17" s="238">
        <v>98</v>
      </c>
      <c r="AU17" s="238">
        <v>35</v>
      </c>
      <c r="AV17" s="238">
        <v>11</v>
      </c>
      <c r="AW17" s="238">
        <v>21</v>
      </c>
      <c r="CT17" s="238">
        <v>447783</v>
      </c>
      <c r="CU17" s="238">
        <v>4976122</v>
      </c>
      <c r="CV17" s="238">
        <v>44.936616100000002</v>
      </c>
      <c r="CW17" s="238">
        <v>-93.661788999999999</v>
      </c>
      <c r="CX17" s="238" t="s">
        <v>359</v>
      </c>
    </row>
    <row r="18" spans="1:103" x14ac:dyDescent="0.25">
      <c r="A18" s="238">
        <v>402770</v>
      </c>
      <c r="B18" s="238">
        <v>4</v>
      </c>
      <c r="C18" s="238">
        <v>15</v>
      </c>
      <c r="D18" s="238">
        <v>5.6970000000000001</v>
      </c>
      <c r="E18" s="238">
        <v>27</v>
      </c>
      <c r="F18" s="238" t="s">
        <v>2776</v>
      </c>
      <c r="H18" s="238" t="s">
        <v>354</v>
      </c>
      <c r="I18" s="238">
        <v>25</v>
      </c>
      <c r="K18" s="238" t="s">
        <v>2813</v>
      </c>
      <c r="M18" s="238">
        <v>12</v>
      </c>
      <c r="N18" s="238">
        <v>12</v>
      </c>
      <c r="O18" s="238">
        <v>2016</v>
      </c>
      <c r="P18" s="238" t="s">
        <v>361</v>
      </c>
      <c r="Q18" s="238">
        <v>12</v>
      </c>
      <c r="R18" s="238">
        <v>98</v>
      </c>
      <c r="S18" s="238">
        <v>5</v>
      </c>
      <c r="T18" s="238">
        <v>0</v>
      </c>
      <c r="U18" s="238">
        <v>1</v>
      </c>
      <c r="W18" s="238">
        <v>68</v>
      </c>
      <c r="X18" s="238">
        <v>2</v>
      </c>
      <c r="Y18" s="238">
        <v>1</v>
      </c>
      <c r="Z18" s="238">
        <v>1</v>
      </c>
      <c r="AB18" s="238">
        <v>4</v>
      </c>
      <c r="AC18" s="238">
        <v>98</v>
      </c>
      <c r="AD18" s="238" t="s">
        <v>2800</v>
      </c>
      <c r="AF18" s="238" t="s">
        <v>2779</v>
      </c>
      <c r="AG18" s="238">
        <v>3</v>
      </c>
      <c r="AH18" s="238">
        <v>2</v>
      </c>
      <c r="AI18" s="238">
        <v>2</v>
      </c>
      <c r="AJ18" s="238">
        <v>3</v>
      </c>
      <c r="AK18" s="238">
        <v>21</v>
      </c>
      <c r="AL18" s="238">
        <v>19</v>
      </c>
      <c r="AM18" s="238" t="s">
        <v>363</v>
      </c>
      <c r="AN18" s="238">
        <v>5</v>
      </c>
      <c r="AO18" s="238">
        <v>90</v>
      </c>
      <c r="AS18" s="238">
        <v>90</v>
      </c>
      <c r="AT18" s="238">
        <v>9</v>
      </c>
      <c r="AU18" s="238">
        <v>35</v>
      </c>
      <c r="AV18" s="238">
        <v>12</v>
      </c>
      <c r="AW18" s="238">
        <v>21</v>
      </c>
      <c r="CT18" s="238">
        <v>447833.6657979</v>
      </c>
      <c r="CU18" s="238">
        <v>4976094.1243583104</v>
      </c>
      <c r="CV18" s="238">
        <v>44.936366200000002</v>
      </c>
      <c r="CW18" s="238">
        <v>-93.661149370000004</v>
      </c>
      <c r="CX18" s="238" t="s">
        <v>359</v>
      </c>
      <c r="CY18" s="238" t="s">
        <v>2814</v>
      </c>
    </row>
    <row r="19" spans="1:103" x14ac:dyDescent="0.25">
      <c r="A19" s="238">
        <v>504377</v>
      </c>
      <c r="B19" s="238">
        <v>4</v>
      </c>
      <c r="C19" s="238">
        <v>15</v>
      </c>
      <c r="D19" s="238">
        <v>5.7160000000000002</v>
      </c>
      <c r="E19" s="238">
        <v>27</v>
      </c>
      <c r="F19" s="238" t="s">
        <v>2776</v>
      </c>
      <c r="H19" s="238" t="s">
        <v>354</v>
      </c>
      <c r="I19" s="238">
        <v>25</v>
      </c>
      <c r="K19" s="238">
        <v>17011553</v>
      </c>
      <c r="M19" s="238">
        <v>9</v>
      </c>
      <c r="N19" s="238">
        <v>27</v>
      </c>
      <c r="O19" s="238">
        <v>2017</v>
      </c>
      <c r="P19" s="238" t="s">
        <v>355</v>
      </c>
      <c r="Q19" s="238">
        <v>8</v>
      </c>
      <c r="R19" s="238" t="s">
        <v>356</v>
      </c>
      <c r="S19" s="238">
        <v>5</v>
      </c>
      <c r="T19" s="238">
        <v>0</v>
      </c>
      <c r="U19" s="238">
        <v>1</v>
      </c>
      <c r="W19" s="238">
        <v>35</v>
      </c>
      <c r="X19" s="238">
        <v>2</v>
      </c>
      <c r="Y19" s="238">
        <v>1</v>
      </c>
      <c r="Z19" s="238">
        <v>2</v>
      </c>
      <c r="AB19" s="238">
        <v>1</v>
      </c>
      <c r="AC19" s="238">
        <v>98</v>
      </c>
      <c r="AD19" s="238" t="s">
        <v>2800</v>
      </c>
      <c r="AF19" s="238" t="s">
        <v>2779</v>
      </c>
      <c r="AG19" s="238">
        <v>3</v>
      </c>
      <c r="AH19" s="238">
        <v>2</v>
      </c>
      <c r="AI19" s="238">
        <v>4</v>
      </c>
      <c r="AJ19" s="238">
        <v>4</v>
      </c>
      <c r="AK19" s="238">
        <v>21</v>
      </c>
      <c r="AL19" s="238">
        <v>35</v>
      </c>
      <c r="AM19" s="238" t="s">
        <v>354</v>
      </c>
      <c r="AN19" s="238">
        <v>9</v>
      </c>
      <c r="AO19" s="238">
        <v>90</v>
      </c>
      <c r="AP19" s="238">
        <v>68</v>
      </c>
      <c r="AS19" s="238">
        <v>15</v>
      </c>
      <c r="AT19" s="238">
        <v>9</v>
      </c>
      <c r="AU19" s="238">
        <v>35</v>
      </c>
      <c r="AV19" s="238">
        <v>13</v>
      </c>
      <c r="AW19" s="238">
        <v>21</v>
      </c>
      <c r="CT19" s="238">
        <v>447862.87570129102</v>
      </c>
      <c r="CU19" s="238">
        <v>4976084.3876592498</v>
      </c>
      <c r="CV19" s="238">
        <v>44.936280699999998</v>
      </c>
      <c r="CW19" s="238">
        <v>-93.660778190000002</v>
      </c>
      <c r="CX19" s="238" t="s">
        <v>359</v>
      </c>
      <c r="CY19" s="238" t="s">
        <v>2815</v>
      </c>
    </row>
    <row r="20" spans="1:103" x14ac:dyDescent="0.25">
      <c r="A20" s="238">
        <v>10812301</v>
      </c>
      <c r="B20" s="238">
        <v>4</v>
      </c>
      <c r="C20" s="238">
        <v>15</v>
      </c>
      <c r="D20" s="238">
        <v>5.7370000000000001</v>
      </c>
      <c r="E20" s="238">
        <v>27</v>
      </c>
      <c r="F20" s="238" t="s">
        <v>2776</v>
      </c>
      <c r="H20" s="238" t="s">
        <v>354</v>
      </c>
      <c r="I20" s="238">
        <v>25</v>
      </c>
      <c r="K20" s="238">
        <v>359370</v>
      </c>
      <c r="L20" s="238">
        <v>123030037</v>
      </c>
      <c r="M20" s="238">
        <v>10</v>
      </c>
      <c r="N20" s="238">
        <v>29</v>
      </c>
      <c r="O20" s="238">
        <v>2012</v>
      </c>
      <c r="P20" s="238" t="s">
        <v>361</v>
      </c>
      <c r="Q20" s="238">
        <v>8</v>
      </c>
      <c r="S20" s="238">
        <v>4</v>
      </c>
      <c r="T20" s="238">
        <v>0</v>
      </c>
      <c r="U20" s="238">
        <v>1</v>
      </c>
      <c r="V20" s="238">
        <v>90</v>
      </c>
      <c r="W20" s="238">
        <v>9</v>
      </c>
      <c r="X20" s="238">
        <v>10</v>
      </c>
      <c r="Y20" s="238">
        <v>1</v>
      </c>
      <c r="Z20" s="238">
        <v>2</v>
      </c>
      <c r="AB20" s="238">
        <v>1</v>
      </c>
      <c r="AC20" s="238">
        <v>98</v>
      </c>
      <c r="AD20" s="238" t="s">
        <v>2816</v>
      </c>
      <c r="AE20" s="238" t="s">
        <v>2817</v>
      </c>
      <c r="AF20" s="238" t="s">
        <v>2779</v>
      </c>
      <c r="AG20" s="238">
        <v>2</v>
      </c>
      <c r="AH20" s="238">
        <v>2</v>
      </c>
      <c r="AI20" s="238">
        <v>4</v>
      </c>
      <c r="AJ20" s="238">
        <v>1</v>
      </c>
      <c r="AK20" s="238">
        <v>23</v>
      </c>
      <c r="AL20" s="238">
        <v>45</v>
      </c>
      <c r="AM20" s="238" t="s">
        <v>363</v>
      </c>
      <c r="AN20" s="238">
        <v>5</v>
      </c>
      <c r="AO20" s="238">
        <v>2</v>
      </c>
      <c r="AS20" s="238">
        <v>4</v>
      </c>
      <c r="AT20" s="238">
        <v>2</v>
      </c>
      <c r="AU20" s="238">
        <v>30</v>
      </c>
      <c r="AV20" s="238">
        <v>11</v>
      </c>
      <c r="AW20" s="238">
        <v>21</v>
      </c>
      <c r="AX20" s="238">
        <v>6</v>
      </c>
      <c r="AY20" s="238">
        <v>62</v>
      </c>
      <c r="BA20" s="238">
        <v>21</v>
      </c>
      <c r="BB20" s="238">
        <v>39</v>
      </c>
      <c r="BC20" s="238" t="s">
        <v>354</v>
      </c>
      <c r="BD20" s="238">
        <v>5</v>
      </c>
      <c r="BE20" s="238">
        <v>1</v>
      </c>
      <c r="BI20" s="238">
        <v>4</v>
      </c>
      <c r="BJ20" s="238">
        <v>2</v>
      </c>
      <c r="BK20" s="238">
        <v>30</v>
      </c>
      <c r="BL20" s="238">
        <v>11</v>
      </c>
      <c r="BM20" s="238">
        <v>21</v>
      </c>
      <c r="CT20" s="238">
        <v>447901</v>
      </c>
      <c r="CU20" s="238">
        <v>4976086</v>
      </c>
      <c r="CV20" s="238">
        <v>44.936301999999998</v>
      </c>
      <c r="CW20" s="238">
        <v>-93.660299499999994</v>
      </c>
      <c r="CX20" s="238" t="s">
        <v>359</v>
      </c>
      <c r="CY20" s="238" t="s">
        <v>2818</v>
      </c>
    </row>
    <row r="21" spans="1:103" x14ac:dyDescent="0.25">
      <c r="A21" s="238">
        <v>11050519</v>
      </c>
      <c r="B21" s="238">
        <v>4</v>
      </c>
      <c r="C21" s="238">
        <v>15</v>
      </c>
      <c r="D21" s="238">
        <v>5.7370000000000001</v>
      </c>
      <c r="E21" s="238">
        <v>27</v>
      </c>
      <c r="F21" s="238" t="s">
        <v>2776</v>
      </c>
      <c r="H21" s="238" t="s">
        <v>354</v>
      </c>
      <c r="I21" s="238">
        <v>25</v>
      </c>
      <c r="K21" s="238">
        <v>15006910</v>
      </c>
      <c r="L21" s="238">
        <v>151720050</v>
      </c>
      <c r="M21" s="238">
        <v>6</v>
      </c>
      <c r="N21" s="238">
        <v>21</v>
      </c>
      <c r="O21" s="238">
        <v>2015</v>
      </c>
      <c r="P21" s="238" t="s">
        <v>366</v>
      </c>
      <c r="Q21" s="238">
        <v>13</v>
      </c>
      <c r="S21" s="238">
        <v>5</v>
      </c>
      <c r="T21" s="238">
        <v>0</v>
      </c>
      <c r="U21" s="238">
        <v>2</v>
      </c>
      <c r="V21" s="238">
        <v>1</v>
      </c>
      <c r="W21" s="238">
        <v>10</v>
      </c>
      <c r="X21" s="238">
        <v>4</v>
      </c>
      <c r="Y21" s="238">
        <v>1</v>
      </c>
      <c r="Z21" s="238">
        <v>1</v>
      </c>
      <c r="AA21" s="238">
        <v>1</v>
      </c>
      <c r="AB21" s="238">
        <v>1</v>
      </c>
      <c r="AC21" s="238">
        <v>98</v>
      </c>
      <c r="AD21" s="238" t="s">
        <v>2798</v>
      </c>
      <c r="AE21" s="238" t="s">
        <v>2819</v>
      </c>
      <c r="AF21" s="238" t="s">
        <v>2779</v>
      </c>
      <c r="AG21" s="238">
        <v>7</v>
      </c>
      <c r="AH21" s="238">
        <v>2</v>
      </c>
      <c r="AI21" s="238">
        <v>2</v>
      </c>
      <c r="AJ21" s="238">
        <v>3</v>
      </c>
      <c r="AK21" s="238">
        <v>26</v>
      </c>
      <c r="AL21" s="238">
        <v>17</v>
      </c>
      <c r="AM21" s="238" t="s">
        <v>354</v>
      </c>
      <c r="AN21" s="238">
        <v>5</v>
      </c>
      <c r="AO21" s="238">
        <v>1</v>
      </c>
      <c r="AP21" s="238">
        <v>1</v>
      </c>
      <c r="AS21" s="238">
        <v>4</v>
      </c>
      <c r="AT21" s="238">
        <v>2</v>
      </c>
      <c r="AU21" s="238">
        <v>30</v>
      </c>
      <c r="AV21" s="238">
        <v>11</v>
      </c>
      <c r="AW21" s="238">
        <v>21</v>
      </c>
      <c r="AX21" s="238">
        <v>2</v>
      </c>
      <c r="AY21" s="238">
        <v>2</v>
      </c>
      <c r="AZ21" s="238">
        <v>3</v>
      </c>
      <c r="BA21" s="238">
        <v>23</v>
      </c>
      <c r="BB21" s="238">
        <v>65</v>
      </c>
      <c r="BC21" s="238" t="s">
        <v>363</v>
      </c>
      <c r="BD21" s="238">
        <v>5</v>
      </c>
      <c r="BE21" s="238">
        <v>15</v>
      </c>
      <c r="BF21" s="238">
        <v>1</v>
      </c>
      <c r="BI21" s="238">
        <v>4</v>
      </c>
      <c r="BJ21" s="238">
        <v>2</v>
      </c>
      <c r="BK21" s="238">
        <v>30</v>
      </c>
      <c r="BL21" s="238">
        <v>11</v>
      </c>
      <c r="BM21" s="238">
        <v>21</v>
      </c>
      <c r="CT21" s="238">
        <v>447901</v>
      </c>
      <c r="CU21" s="238">
        <v>4976086</v>
      </c>
      <c r="CV21" s="238">
        <v>44.936301999999998</v>
      </c>
      <c r="CW21" s="238">
        <v>-93.660299499999994</v>
      </c>
      <c r="CX21" s="238" t="s">
        <v>359</v>
      </c>
      <c r="CY21" s="238" t="s">
        <v>2820</v>
      </c>
    </row>
    <row r="22" spans="1:103" x14ac:dyDescent="0.25">
      <c r="A22" s="238">
        <v>342825</v>
      </c>
      <c r="B22" s="238">
        <v>4</v>
      </c>
      <c r="C22" s="238">
        <v>15</v>
      </c>
      <c r="D22" s="238">
        <v>5.7649999999999997</v>
      </c>
      <c r="E22" s="238">
        <v>27</v>
      </c>
      <c r="F22" s="238" t="s">
        <v>2776</v>
      </c>
      <c r="H22" s="238" t="s">
        <v>354</v>
      </c>
      <c r="I22" s="238">
        <v>25</v>
      </c>
      <c r="K22" s="238" t="s">
        <v>2821</v>
      </c>
      <c r="M22" s="238">
        <v>4</v>
      </c>
      <c r="N22" s="238">
        <v>17</v>
      </c>
      <c r="O22" s="238">
        <v>2016</v>
      </c>
      <c r="P22" s="238" t="s">
        <v>366</v>
      </c>
      <c r="Q22" s="238">
        <v>15</v>
      </c>
      <c r="R22" s="238">
        <v>98</v>
      </c>
      <c r="S22" s="238">
        <v>5</v>
      </c>
      <c r="T22" s="238">
        <v>0</v>
      </c>
      <c r="U22" s="238">
        <v>2</v>
      </c>
      <c r="W22" s="238">
        <v>11</v>
      </c>
      <c r="X22" s="238">
        <v>2</v>
      </c>
      <c r="Y22" s="238">
        <v>2</v>
      </c>
      <c r="Z22" s="238">
        <v>1</v>
      </c>
      <c r="AB22" s="238">
        <v>1</v>
      </c>
      <c r="AC22" s="238">
        <v>98</v>
      </c>
      <c r="AD22" s="238" t="s">
        <v>2800</v>
      </c>
      <c r="AF22" s="238" t="s">
        <v>2779</v>
      </c>
      <c r="AG22" s="238">
        <v>90</v>
      </c>
      <c r="AH22" s="238">
        <v>2</v>
      </c>
      <c r="AI22" s="238">
        <v>4</v>
      </c>
      <c r="AJ22" s="238">
        <v>10</v>
      </c>
      <c r="AK22" s="238">
        <v>21</v>
      </c>
      <c r="AL22" s="238">
        <v>16</v>
      </c>
      <c r="AM22" s="238" t="s">
        <v>354</v>
      </c>
      <c r="AN22" s="238">
        <v>5</v>
      </c>
      <c r="AO22" s="238">
        <v>99</v>
      </c>
      <c r="AS22" s="238">
        <v>90</v>
      </c>
      <c r="AT22" s="238">
        <v>98</v>
      </c>
      <c r="AV22" s="238">
        <v>11</v>
      </c>
      <c r="AW22" s="238">
        <v>21</v>
      </c>
      <c r="AX22" s="238">
        <v>3</v>
      </c>
      <c r="AY22" s="238">
        <v>3</v>
      </c>
      <c r="AZ22" s="238">
        <v>10</v>
      </c>
      <c r="BA22" s="238">
        <v>34</v>
      </c>
      <c r="BB22" s="238">
        <v>45</v>
      </c>
      <c r="BC22" s="238" t="s">
        <v>354</v>
      </c>
      <c r="BD22" s="238">
        <v>5</v>
      </c>
      <c r="BE22" s="238">
        <v>1</v>
      </c>
      <c r="BI22" s="238">
        <v>90</v>
      </c>
      <c r="BJ22" s="238">
        <v>98</v>
      </c>
      <c r="BL22" s="238">
        <v>11</v>
      </c>
      <c r="BM22" s="238">
        <v>21</v>
      </c>
      <c r="CT22" s="238">
        <v>447939.48047307599</v>
      </c>
      <c r="CU22" s="238">
        <v>4976090.5023425296</v>
      </c>
      <c r="CV22" s="238">
        <v>44.936341349999999</v>
      </c>
      <c r="CW22" s="238">
        <v>-93.659807999999998</v>
      </c>
      <c r="CX22" s="238" t="s">
        <v>391</v>
      </c>
      <c r="CY22" s="238" t="s">
        <v>2822</v>
      </c>
    </row>
    <row r="23" spans="1:103" x14ac:dyDescent="0.25">
      <c r="A23" s="238">
        <v>10800706</v>
      </c>
      <c r="B23" s="238">
        <v>4</v>
      </c>
      <c r="C23" s="238">
        <v>15</v>
      </c>
      <c r="D23" s="238">
        <v>5.7789999999999999</v>
      </c>
      <c r="E23" s="238">
        <v>27</v>
      </c>
      <c r="F23" s="238" t="s">
        <v>2776</v>
      </c>
      <c r="H23" s="238" t="s">
        <v>354</v>
      </c>
      <c r="I23" s="238">
        <v>25</v>
      </c>
      <c r="K23" s="238" t="s">
        <v>2823</v>
      </c>
      <c r="L23" s="238">
        <v>122090023</v>
      </c>
      <c r="M23" s="238">
        <v>7</v>
      </c>
      <c r="N23" s="238">
        <v>26</v>
      </c>
      <c r="O23" s="238">
        <v>2012</v>
      </c>
      <c r="P23" s="238" t="s">
        <v>384</v>
      </c>
      <c r="Q23" s="238">
        <v>11</v>
      </c>
      <c r="S23" s="238">
        <v>4</v>
      </c>
      <c r="T23" s="238">
        <v>0</v>
      </c>
      <c r="U23" s="238">
        <v>1</v>
      </c>
      <c r="V23" s="238">
        <v>4</v>
      </c>
      <c r="W23" s="238">
        <v>83</v>
      </c>
      <c r="X23" s="238">
        <v>2</v>
      </c>
      <c r="Y23" s="238">
        <v>1</v>
      </c>
      <c r="Z23" s="238">
        <v>1</v>
      </c>
      <c r="AB23" s="238">
        <v>1</v>
      </c>
      <c r="AC23" s="238">
        <v>98</v>
      </c>
      <c r="AD23" s="238" t="s">
        <v>2798</v>
      </c>
      <c r="AE23" s="238" t="s">
        <v>2824</v>
      </c>
      <c r="AF23" s="238" t="s">
        <v>2779</v>
      </c>
      <c r="AG23" s="238">
        <v>3</v>
      </c>
      <c r="AH23" s="238">
        <v>2</v>
      </c>
      <c r="AI23" s="238">
        <v>2</v>
      </c>
      <c r="AJ23" s="238">
        <v>4</v>
      </c>
      <c r="AK23" s="238">
        <v>21</v>
      </c>
      <c r="AL23" s="238">
        <v>30</v>
      </c>
      <c r="AM23" s="238" t="s">
        <v>354</v>
      </c>
      <c r="AN23" s="238">
        <v>1</v>
      </c>
      <c r="AO23" s="238">
        <v>3</v>
      </c>
      <c r="AP23" s="238">
        <v>18</v>
      </c>
      <c r="AS23" s="238">
        <v>7</v>
      </c>
      <c r="AT23" s="238">
        <v>98</v>
      </c>
      <c r="AU23" s="238">
        <v>40</v>
      </c>
      <c r="AV23" s="238">
        <v>10</v>
      </c>
      <c r="AW23" s="238">
        <v>21</v>
      </c>
      <c r="CT23" s="238">
        <v>447968</v>
      </c>
      <c r="CU23" s="238">
        <v>4976091</v>
      </c>
      <c r="CV23" s="238">
        <v>44.936345899999999</v>
      </c>
      <c r="CW23" s="238">
        <v>-93.659446200000005</v>
      </c>
      <c r="CX23" s="238" t="s">
        <v>359</v>
      </c>
      <c r="CY23" s="238" t="s">
        <v>2825</v>
      </c>
    </row>
    <row r="24" spans="1:103" x14ac:dyDescent="0.25">
      <c r="A24" s="238">
        <v>658045</v>
      </c>
      <c r="B24" s="238">
        <v>4</v>
      </c>
      <c r="C24" s="238">
        <v>15</v>
      </c>
      <c r="D24" s="238">
        <v>5.7869999999999999</v>
      </c>
      <c r="E24" s="238">
        <v>27</v>
      </c>
      <c r="F24" s="238" t="s">
        <v>2776</v>
      </c>
      <c r="H24" s="238" t="s">
        <v>354</v>
      </c>
      <c r="I24" s="238">
        <v>25</v>
      </c>
      <c r="K24" s="238">
        <v>18012031</v>
      </c>
      <c r="M24" s="238">
        <v>11</v>
      </c>
      <c r="N24" s="238">
        <v>7</v>
      </c>
      <c r="O24" s="238">
        <v>2018</v>
      </c>
      <c r="P24" s="238" t="s">
        <v>355</v>
      </c>
      <c r="Q24" s="238">
        <v>16</v>
      </c>
      <c r="S24" s="238">
        <v>5</v>
      </c>
      <c r="T24" s="238">
        <v>0</v>
      </c>
      <c r="U24" s="238">
        <v>2</v>
      </c>
      <c r="V24" s="238">
        <v>5</v>
      </c>
      <c r="W24" s="238">
        <v>10</v>
      </c>
      <c r="X24" s="238">
        <v>10</v>
      </c>
      <c r="Y24" s="238">
        <v>1</v>
      </c>
      <c r="Z24" s="238">
        <v>1</v>
      </c>
      <c r="AB24" s="238">
        <v>1</v>
      </c>
      <c r="AC24" s="238">
        <v>98</v>
      </c>
      <c r="AD24" s="238" t="s">
        <v>2800</v>
      </c>
      <c r="AF24" s="238" t="s">
        <v>2779</v>
      </c>
      <c r="AG24" s="238">
        <v>10</v>
      </c>
      <c r="AH24" s="238">
        <v>2</v>
      </c>
      <c r="AI24" s="238">
        <v>4</v>
      </c>
      <c r="AJ24" s="238">
        <v>1</v>
      </c>
      <c r="AK24" s="238">
        <v>24</v>
      </c>
      <c r="AL24" s="238">
        <v>58</v>
      </c>
      <c r="AM24" s="238" t="s">
        <v>354</v>
      </c>
      <c r="AN24" s="238">
        <v>5</v>
      </c>
      <c r="AO24" s="238">
        <v>74</v>
      </c>
      <c r="AS24" s="238">
        <v>12</v>
      </c>
      <c r="AT24" s="238">
        <v>20</v>
      </c>
      <c r="AU24" s="238">
        <v>35</v>
      </c>
      <c r="AV24" s="238">
        <v>13</v>
      </c>
      <c r="AW24" s="238">
        <v>21</v>
      </c>
      <c r="AX24" s="238">
        <v>2</v>
      </c>
      <c r="AY24" s="238">
        <v>4</v>
      </c>
      <c r="AZ24" s="238">
        <v>4</v>
      </c>
      <c r="BA24" s="238">
        <v>21</v>
      </c>
      <c r="BB24" s="238">
        <v>21</v>
      </c>
      <c r="BC24" s="238" t="s">
        <v>363</v>
      </c>
      <c r="BD24" s="238">
        <v>5</v>
      </c>
      <c r="BE24" s="238">
        <v>1</v>
      </c>
      <c r="BI24" s="238">
        <v>12</v>
      </c>
      <c r="BJ24" s="238">
        <v>9</v>
      </c>
      <c r="BK24" s="238">
        <v>35</v>
      </c>
      <c r="BL24" s="238">
        <v>12</v>
      </c>
      <c r="BM24" s="238">
        <v>21</v>
      </c>
      <c r="CT24" s="238">
        <v>447980.774425451</v>
      </c>
      <c r="CU24" s="238">
        <v>4976098.9713912597</v>
      </c>
      <c r="CV24" s="238">
        <v>44.936420609999999</v>
      </c>
      <c r="CW24" s="238">
        <v>-93.659285560000001</v>
      </c>
      <c r="CX24" s="238" t="s">
        <v>359</v>
      </c>
      <c r="CY24" s="238" t="s">
        <v>2826</v>
      </c>
    </row>
    <row r="25" spans="1:103" x14ac:dyDescent="0.25">
      <c r="A25" s="238">
        <v>10809605</v>
      </c>
      <c r="B25" s="238">
        <v>4</v>
      </c>
      <c r="C25" s="238">
        <v>15</v>
      </c>
      <c r="D25" s="238">
        <v>5.7889999999999997</v>
      </c>
      <c r="E25" s="238">
        <v>27</v>
      </c>
      <c r="F25" s="238" t="s">
        <v>2776</v>
      </c>
      <c r="H25" s="238" t="s">
        <v>354</v>
      </c>
      <c r="I25" s="238">
        <v>25</v>
      </c>
      <c r="K25" s="238">
        <v>213273</v>
      </c>
      <c r="L25" s="238">
        <v>122580035</v>
      </c>
      <c r="M25" s="238">
        <v>9</v>
      </c>
      <c r="N25" s="238">
        <v>13</v>
      </c>
      <c r="O25" s="238">
        <v>2012</v>
      </c>
      <c r="P25" s="238" t="s">
        <v>384</v>
      </c>
      <c r="Q25" s="238">
        <v>15</v>
      </c>
      <c r="S25" s="238">
        <v>5</v>
      </c>
      <c r="T25" s="238">
        <v>0</v>
      </c>
      <c r="U25" s="238">
        <v>2</v>
      </c>
      <c r="W25" s="238">
        <v>10</v>
      </c>
      <c r="X25" s="238">
        <v>4</v>
      </c>
      <c r="Y25" s="238">
        <v>1</v>
      </c>
      <c r="Z25" s="238">
        <v>1</v>
      </c>
      <c r="AA25" s="238">
        <v>1</v>
      </c>
      <c r="AB25" s="238">
        <v>1</v>
      </c>
      <c r="AC25" s="238">
        <v>98</v>
      </c>
      <c r="AD25" s="238" t="s">
        <v>2827</v>
      </c>
      <c r="AE25" s="238" t="s">
        <v>2828</v>
      </c>
      <c r="AF25" s="238" t="s">
        <v>2779</v>
      </c>
      <c r="AG25" s="238">
        <v>90</v>
      </c>
      <c r="AH25" s="238">
        <v>0</v>
      </c>
      <c r="AI25" s="238">
        <v>2</v>
      </c>
      <c r="AJ25" s="238">
        <v>3</v>
      </c>
      <c r="AL25" s="238">
        <v>67</v>
      </c>
      <c r="AM25" s="238" t="s">
        <v>363</v>
      </c>
      <c r="AN25" s="238">
        <v>5</v>
      </c>
      <c r="AO25" s="238">
        <v>1</v>
      </c>
      <c r="AP25" s="238">
        <v>1</v>
      </c>
      <c r="AQ25" s="238">
        <v>26</v>
      </c>
      <c r="AS25" s="238">
        <v>4</v>
      </c>
      <c r="AT25" s="238">
        <v>98</v>
      </c>
      <c r="AU25" s="238">
        <v>35</v>
      </c>
      <c r="AV25" s="238">
        <v>11</v>
      </c>
      <c r="AW25" s="238">
        <v>21</v>
      </c>
      <c r="AX25" s="238">
        <v>2</v>
      </c>
      <c r="AY25" s="238">
        <v>2</v>
      </c>
      <c r="AZ25" s="238">
        <v>3</v>
      </c>
      <c r="BA25" s="238">
        <v>21</v>
      </c>
      <c r="BB25" s="238">
        <v>18</v>
      </c>
      <c r="BC25" s="238" t="s">
        <v>354</v>
      </c>
      <c r="BD25" s="238">
        <v>5</v>
      </c>
      <c r="BE25" s="238">
        <v>5</v>
      </c>
      <c r="BF25" s="238">
        <v>1</v>
      </c>
      <c r="BI25" s="238">
        <v>4</v>
      </c>
      <c r="BJ25" s="238">
        <v>98</v>
      </c>
      <c r="BK25" s="238">
        <v>35</v>
      </c>
      <c r="BL25" s="238">
        <v>11</v>
      </c>
      <c r="BM25" s="238">
        <v>21</v>
      </c>
      <c r="CT25" s="238">
        <v>447985</v>
      </c>
      <c r="CU25" s="238">
        <v>4976091</v>
      </c>
      <c r="CV25" s="238">
        <v>44.936353500000003</v>
      </c>
      <c r="CW25" s="238">
        <v>-93.659233700000001</v>
      </c>
      <c r="CX25" s="238" t="s">
        <v>359</v>
      </c>
      <c r="CY25" s="238" t="s">
        <v>2829</v>
      </c>
    </row>
    <row r="26" spans="1:103" x14ac:dyDescent="0.25">
      <c r="A26" s="238">
        <v>588904</v>
      </c>
      <c r="B26" s="238">
        <v>4</v>
      </c>
      <c r="C26" s="238">
        <v>15</v>
      </c>
      <c r="D26" s="238">
        <v>5.7889999999999997</v>
      </c>
      <c r="E26" s="238">
        <v>27</v>
      </c>
      <c r="F26" s="238" t="s">
        <v>2776</v>
      </c>
      <c r="H26" s="238" t="s">
        <v>354</v>
      </c>
      <c r="I26" s="238">
        <v>25</v>
      </c>
      <c r="K26" s="238" t="s">
        <v>2830</v>
      </c>
      <c r="M26" s="238">
        <v>4</v>
      </c>
      <c r="N26" s="238">
        <v>5</v>
      </c>
      <c r="O26" s="238">
        <v>2018</v>
      </c>
      <c r="P26" s="238" t="s">
        <v>384</v>
      </c>
      <c r="Q26" s="238">
        <v>7</v>
      </c>
      <c r="R26" s="238" t="s">
        <v>356</v>
      </c>
      <c r="S26" s="238">
        <v>5</v>
      </c>
      <c r="T26" s="238">
        <v>0</v>
      </c>
      <c r="U26" s="238">
        <v>2</v>
      </c>
      <c r="V26" s="238">
        <v>12</v>
      </c>
      <c r="W26" s="238">
        <v>10</v>
      </c>
      <c r="X26" s="238">
        <v>4</v>
      </c>
      <c r="Y26" s="238">
        <v>2</v>
      </c>
      <c r="Z26" s="238">
        <v>1</v>
      </c>
      <c r="AB26" s="238">
        <v>1</v>
      </c>
      <c r="AC26" s="238">
        <v>98</v>
      </c>
      <c r="AD26" s="238" t="s">
        <v>2800</v>
      </c>
      <c r="AF26" s="238" t="s">
        <v>2779</v>
      </c>
      <c r="AG26" s="238">
        <v>7</v>
      </c>
      <c r="AH26" s="238">
        <v>2</v>
      </c>
      <c r="AI26" s="238">
        <v>3</v>
      </c>
      <c r="AJ26" s="238">
        <v>4</v>
      </c>
      <c r="AK26" s="238">
        <v>34</v>
      </c>
      <c r="AL26" s="238">
        <v>54</v>
      </c>
      <c r="AM26" s="238" t="s">
        <v>354</v>
      </c>
      <c r="AN26" s="238">
        <v>5</v>
      </c>
      <c r="AO26" s="238">
        <v>1</v>
      </c>
      <c r="AS26" s="238">
        <v>12</v>
      </c>
      <c r="AT26" s="238">
        <v>98</v>
      </c>
      <c r="AU26" s="238">
        <v>35</v>
      </c>
      <c r="AV26" s="238">
        <v>11</v>
      </c>
      <c r="AW26" s="238">
        <v>21</v>
      </c>
      <c r="AX26" s="238">
        <v>2</v>
      </c>
      <c r="AY26" s="238">
        <v>2</v>
      </c>
      <c r="AZ26" s="238">
        <v>4</v>
      </c>
      <c r="BA26" s="238">
        <v>21</v>
      </c>
      <c r="BB26" s="238">
        <v>18</v>
      </c>
      <c r="BC26" s="238" t="s">
        <v>354</v>
      </c>
      <c r="BD26" s="238">
        <v>5</v>
      </c>
      <c r="BE26" s="238">
        <v>70</v>
      </c>
      <c r="BI26" s="238">
        <v>12</v>
      </c>
      <c r="BJ26" s="238">
        <v>98</v>
      </c>
      <c r="BK26" s="238">
        <v>35</v>
      </c>
      <c r="BL26" s="238">
        <v>11</v>
      </c>
      <c r="BM26" s="238">
        <v>21</v>
      </c>
      <c r="CT26" s="238">
        <v>447984.19514583802</v>
      </c>
      <c r="CU26" s="238">
        <v>4976093.74091102</v>
      </c>
      <c r="CV26" s="238">
        <v>44.936373779999997</v>
      </c>
      <c r="CW26" s="238">
        <v>-93.65924167</v>
      </c>
      <c r="CX26" s="238" t="s">
        <v>359</v>
      </c>
      <c r="CY26" s="238" t="s">
        <v>2831</v>
      </c>
    </row>
    <row r="27" spans="1:103" x14ac:dyDescent="0.25">
      <c r="A27" s="238">
        <v>10753092</v>
      </c>
      <c r="B27" s="238">
        <v>4</v>
      </c>
      <c r="C27" s="238">
        <v>15</v>
      </c>
      <c r="D27" s="238">
        <v>5.7919999999999998</v>
      </c>
      <c r="E27" s="238">
        <v>27</v>
      </c>
      <c r="F27" s="238" t="s">
        <v>2776</v>
      </c>
      <c r="H27" s="238" t="s">
        <v>354</v>
      </c>
      <c r="I27" s="238">
        <v>25</v>
      </c>
      <c r="K27" s="238">
        <v>119039</v>
      </c>
      <c r="L27" s="238">
        <v>113220103</v>
      </c>
      <c r="M27" s="238">
        <v>11</v>
      </c>
      <c r="N27" s="238">
        <v>18</v>
      </c>
      <c r="O27" s="238">
        <v>2011</v>
      </c>
      <c r="P27" s="238" t="s">
        <v>362</v>
      </c>
      <c r="Q27" s="238">
        <v>12</v>
      </c>
      <c r="S27" s="238">
        <v>5</v>
      </c>
      <c r="T27" s="238">
        <v>0</v>
      </c>
      <c r="U27" s="238">
        <v>3</v>
      </c>
      <c r="V27" s="238">
        <v>90</v>
      </c>
      <c r="W27" s="238">
        <v>10</v>
      </c>
      <c r="X27" s="238">
        <v>4</v>
      </c>
      <c r="Y27" s="238">
        <v>1</v>
      </c>
      <c r="Z27" s="238">
        <v>2</v>
      </c>
      <c r="AB27" s="238">
        <v>1</v>
      </c>
      <c r="AC27" s="238">
        <v>98</v>
      </c>
      <c r="AD27" s="238" t="s">
        <v>2798</v>
      </c>
      <c r="AE27" s="238" t="s">
        <v>2832</v>
      </c>
      <c r="AF27" s="238" t="s">
        <v>2779</v>
      </c>
      <c r="AG27" s="238">
        <v>90</v>
      </c>
      <c r="AH27" s="238">
        <v>2</v>
      </c>
      <c r="AI27" s="238">
        <v>4</v>
      </c>
      <c r="AJ27" s="238">
        <v>1</v>
      </c>
      <c r="AK27" s="238">
        <v>24</v>
      </c>
      <c r="AL27" s="238">
        <v>31</v>
      </c>
      <c r="AM27" s="238" t="s">
        <v>354</v>
      </c>
      <c r="AN27" s="238">
        <v>5</v>
      </c>
      <c r="AO27" s="238">
        <v>2</v>
      </c>
      <c r="AS27" s="238">
        <v>7</v>
      </c>
      <c r="AT27" s="238">
        <v>2</v>
      </c>
      <c r="AU27" s="238">
        <v>35</v>
      </c>
      <c r="AV27" s="238">
        <v>11</v>
      </c>
      <c r="AW27" s="238">
        <v>21</v>
      </c>
      <c r="AX27" s="238">
        <v>2</v>
      </c>
      <c r="AY27" s="238">
        <v>2</v>
      </c>
      <c r="AZ27" s="238">
        <v>3</v>
      </c>
      <c r="BA27" s="238">
        <v>21</v>
      </c>
      <c r="BB27" s="238">
        <v>81</v>
      </c>
      <c r="BC27" s="238" t="s">
        <v>363</v>
      </c>
      <c r="BD27" s="238">
        <v>5</v>
      </c>
      <c r="BE27" s="238">
        <v>1</v>
      </c>
      <c r="BI27" s="238">
        <v>7</v>
      </c>
      <c r="BJ27" s="238">
        <v>2</v>
      </c>
      <c r="BK27" s="238">
        <v>35</v>
      </c>
      <c r="BL27" s="238">
        <v>11</v>
      </c>
      <c r="BM27" s="238">
        <v>21</v>
      </c>
      <c r="BN27" s="238">
        <v>2</v>
      </c>
      <c r="BO27" s="238">
        <v>3</v>
      </c>
      <c r="BP27" s="238">
        <v>4</v>
      </c>
      <c r="BQ27" s="238">
        <v>21</v>
      </c>
      <c r="BR27" s="238">
        <v>28</v>
      </c>
      <c r="BS27" s="238" t="s">
        <v>354</v>
      </c>
      <c r="BT27" s="238">
        <v>5</v>
      </c>
      <c r="BU27" s="238">
        <v>1</v>
      </c>
      <c r="BY27" s="238">
        <v>7</v>
      </c>
      <c r="BZ27" s="238">
        <v>2</v>
      </c>
      <c r="CA27" s="238">
        <v>35</v>
      </c>
      <c r="CB27" s="238">
        <v>11</v>
      </c>
      <c r="CC27" s="238">
        <v>21</v>
      </c>
      <c r="CT27" s="238">
        <v>447989</v>
      </c>
      <c r="CU27" s="238">
        <v>4976092</v>
      </c>
      <c r="CV27" s="238">
        <v>44.936355200000001</v>
      </c>
      <c r="CW27" s="238">
        <v>-93.659186599999998</v>
      </c>
      <c r="CX27" s="238" t="s">
        <v>359</v>
      </c>
      <c r="CY27" s="238" t="s">
        <v>2833</v>
      </c>
    </row>
    <row r="28" spans="1:103" x14ac:dyDescent="0.25">
      <c r="A28" s="238">
        <v>10762579</v>
      </c>
      <c r="B28" s="238">
        <v>4</v>
      </c>
      <c r="C28" s="238">
        <v>15</v>
      </c>
      <c r="D28" s="238">
        <v>5.7919999999999998</v>
      </c>
      <c r="E28" s="238">
        <v>27</v>
      </c>
      <c r="F28" s="238" t="s">
        <v>2776</v>
      </c>
      <c r="H28" s="238" t="s">
        <v>354</v>
      </c>
      <c r="I28" s="238">
        <v>25</v>
      </c>
      <c r="K28" s="238">
        <v>2838972</v>
      </c>
      <c r="L28" s="238">
        <v>113470092</v>
      </c>
      <c r="M28" s="238">
        <v>12</v>
      </c>
      <c r="N28" s="238">
        <v>12</v>
      </c>
      <c r="O28" s="238">
        <v>2011</v>
      </c>
      <c r="P28" s="238" t="s">
        <v>361</v>
      </c>
      <c r="Q28" s="238">
        <v>16</v>
      </c>
      <c r="S28" s="238">
        <v>5</v>
      </c>
      <c r="T28" s="238">
        <v>0</v>
      </c>
      <c r="U28" s="238">
        <v>2</v>
      </c>
      <c r="V28" s="238">
        <v>5</v>
      </c>
      <c r="W28" s="238">
        <v>10</v>
      </c>
      <c r="X28" s="238">
        <v>10</v>
      </c>
      <c r="Y28" s="238">
        <v>4</v>
      </c>
      <c r="Z28" s="238">
        <v>2</v>
      </c>
      <c r="AA28" s="238">
        <v>90</v>
      </c>
      <c r="AB28" s="238">
        <v>2</v>
      </c>
      <c r="AC28" s="238">
        <v>98</v>
      </c>
      <c r="AD28" s="238" t="s">
        <v>2834</v>
      </c>
      <c r="AE28" s="238" t="s">
        <v>2832</v>
      </c>
      <c r="AF28" s="238" t="s">
        <v>2779</v>
      </c>
      <c r="AG28" s="238">
        <v>10</v>
      </c>
      <c r="AH28" s="238">
        <v>2</v>
      </c>
      <c r="AI28" s="238">
        <v>3</v>
      </c>
      <c r="AJ28" s="238">
        <v>1</v>
      </c>
      <c r="AK28" s="238">
        <v>24</v>
      </c>
      <c r="AL28" s="238">
        <v>89</v>
      </c>
      <c r="AM28" s="238" t="s">
        <v>354</v>
      </c>
      <c r="AN28" s="238">
        <v>10</v>
      </c>
      <c r="AO28" s="238">
        <v>2</v>
      </c>
      <c r="AP28" s="238">
        <v>15</v>
      </c>
      <c r="AS28" s="238">
        <v>4</v>
      </c>
      <c r="AT28" s="238">
        <v>2</v>
      </c>
      <c r="AU28" s="238">
        <v>35</v>
      </c>
      <c r="AV28" s="238">
        <v>11</v>
      </c>
      <c r="AW28" s="238">
        <v>20</v>
      </c>
      <c r="AX28" s="238">
        <v>0</v>
      </c>
      <c r="AY28" s="238">
        <v>90</v>
      </c>
      <c r="AZ28" s="238">
        <v>3</v>
      </c>
      <c r="BA28" s="238">
        <v>21</v>
      </c>
      <c r="BB28" s="238">
        <v>30</v>
      </c>
      <c r="BC28" s="238" t="s">
        <v>354</v>
      </c>
      <c r="BD28" s="238">
        <v>5</v>
      </c>
      <c r="BI28" s="238">
        <v>4</v>
      </c>
      <c r="BJ28" s="238">
        <v>2</v>
      </c>
      <c r="BK28" s="238">
        <v>35</v>
      </c>
      <c r="BL28" s="238">
        <v>11</v>
      </c>
      <c r="BM28" s="238">
        <v>20</v>
      </c>
      <c r="CT28" s="238">
        <v>447989</v>
      </c>
      <c r="CU28" s="238">
        <v>4976092</v>
      </c>
      <c r="CV28" s="238">
        <v>44.936355200000001</v>
      </c>
      <c r="CW28" s="238">
        <v>-93.659186599999998</v>
      </c>
      <c r="CX28" s="238" t="s">
        <v>359</v>
      </c>
      <c r="CY28" s="238" t="s">
        <v>2835</v>
      </c>
    </row>
    <row r="29" spans="1:103" x14ac:dyDescent="0.25">
      <c r="A29" s="238">
        <v>10812244</v>
      </c>
      <c r="B29" s="238">
        <v>4</v>
      </c>
      <c r="C29" s="238">
        <v>15</v>
      </c>
      <c r="D29" s="238">
        <v>5.7919999999999998</v>
      </c>
      <c r="E29" s="238">
        <v>27</v>
      </c>
      <c r="F29" s="238" t="s">
        <v>2776</v>
      </c>
      <c r="H29" s="238" t="s">
        <v>354</v>
      </c>
      <c r="I29" s="238">
        <v>25</v>
      </c>
      <c r="K29" s="238">
        <v>354622</v>
      </c>
      <c r="L29" s="238">
        <v>123010084</v>
      </c>
      <c r="M29" s="238">
        <v>10</v>
      </c>
      <c r="N29" s="238">
        <v>27</v>
      </c>
      <c r="O29" s="238">
        <v>2012</v>
      </c>
      <c r="P29" s="238" t="s">
        <v>364</v>
      </c>
      <c r="Q29" s="238">
        <v>12</v>
      </c>
      <c r="S29" s="238">
        <v>5</v>
      </c>
      <c r="T29" s="238">
        <v>0</v>
      </c>
      <c r="U29" s="238">
        <v>2</v>
      </c>
      <c r="V29" s="238">
        <v>90</v>
      </c>
      <c r="W29" s="238">
        <v>10</v>
      </c>
      <c r="X29" s="238">
        <v>4</v>
      </c>
      <c r="Y29" s="238">
        <v>1</v>
      </c>
      <c r="Z29" s="238">
        <v>1</v>
      </c>
      <c r="AB29" s="238">
        <v>1</v>
      </c>
      <c r="AC29" s="238">
        <v>98</v>
      </c>
      <c r="AD29" s="238" t="s">
        <v>2836</v>
      </c>
      <c r="AE29" s="238" t="s">
        <v>2832</v>
      </c>
      <c r="AF29" s="238" t="s">
        <v>2779</v>
      </c>
      <c r="AG29" s="238">
        <v>90</v>
      </c>
      <c r="AH29" s="238">
        <v>2</v>
      </c>
      <c r="AI29" s="238">
        <v>3</v>
      </c>
      <c r="AJ29" s="238">
        <v>8</v>
      </c>
      <c r="AK29" s="238">
        <v>7</v>
      </c>
      <c r="AL29" s="238">
        <v>17</v>
      </c>
      <c r="AM29" s="238" t="s">
        <v>354</v>
      </c>
      <c r="AN29" s="238">
        <v>5</v>
      </c>
      <c r="AO29" s="238">
        <v>2</v>
      </c>
      <c r="AP29" s="238">
        <v>8</v>
      </c>
      <c r="AS29" s="238">
        <v>4</v>
      </c>
      <c r="AT29" s="238">
        <v>2</v>
      </c>
      <c r="AU29" s="238">
        <v>35</v>
      </c>
      <c r="AV29" s="238">
        <v>11</v>
      </c>
      <c r="AW29" s="238">
        <v>21</v>
      </c>
      <c r="AX29" s="238">
        <v>2</v>
      </c>
      <c r="AY29" s="238">
        <v>4</v>
      </c>
      <c r="AZ29" s="238">
        <v>4</v>
      </c>
      <c r="BA29" s="238">
        <v>21</v>
      </c>
      <c r="BB29" s="238">
        <v>48</v>
      </c>
      <c r="BC29" s="238" t="s">
        <v>354</v>
      </c>
      <c r="BD29" s="238">
        <v>5</v>
      </c>
      <c r="BE29" s="238">
        <v>1</v>
      </c>
      <c r="BI29" s="238">
        <v>4</v>
      </c>
      <c r="BJ29" s="238">
        <v>2</v>
      </c>
      <c r="BK29" s="238">
        <v>35</v>
      </c>
      <c r="BL29" s="238">
        <v>11</v>
      </c>
      <c r="BM29" s="238">
        <v>21</v>
      </c>
      <c r="CT29" s="238">
        <v>447989</v>
      </c>
      <c r="CU29" s="238">
        <v>4976092</v>
      </c>
      <c r="CV29" s="238">
        <v>44.936355200000001</v>
      </c>
      <c r="CW29" s="238">
        <v>-93.659186599999998</v>
      </c>
      <c r="CX29" s="238" t="s">
        <v>359</v>
      </c>
      <c r="CY29" s="238" t="s">
        <v>2837</v>
      </c>
    </row>
    <row r="30" spans="1:103" x14ac:dyDescent="0.25">
      <c r="A30" s="238">
        <v>10969131</v>
      </c>
      <c r="B30" s="238">
        <v>4</v>
      </c>
      <c r="C30" s="238">
        <v>15</v>
      </c>
      <c r="D30" s="238">
        <v>5.7919999999999998</v>
      </c>
      <c r="E30" s="238">
        <v>27</v>
      </c>
      <c r="F30" s="238" t="s">
        <v>2776</v>
      </c>
      <c r="H30" s="238" t="s">
        <v>354</v>
      </c>
      <c r="I30" s="238">
        <v>25</v>
      </c>
      <c r="K30" s="238" t="s">
        <v>2838</v>
      </c>
      <c r="L30" s="238">
        <v>141980112</v>
      </c>
      <c r="M30" s="238">
        <v>7</v>
      </c>
      <c r="N30" s="238">
        <v>16</v>
      </c>
      <c r="O30" s="238">
        <v>2014</v>
      </c>
      <c r="P30" s="238" t="s">
        <v>355</v>
      </c>
      <c r="Q30" s="238">
        <v>18</v>
      </c>
      <c r="S30" s="238">
        <v>5</v>
      </c>
      <c r="T30" s="238">
        <v>0</v>
      </c>
      <c r="U30" s="238">
        <v>2</v>
      </c>
      <c r="V30" s="238">
        <v>1</v>
      </c>
      <c r="W30" s="238">
        <v>10</v>
      </c>
      <c r="X30" s="238">
        <v>2</v>
      </c>
      <c r="Y30" s="238">
        <v>1</v>
      </c>
      <c r="Z30" s="238">
        <v>1</v>
      </c>
      <c r="AA30" s="238">
        <v>1</v>
      </c>
      <c r="AB30" s="238">
        <v>1</v>
      </c>
      <c r="AC30" s="238">
        <v>98</v>
      </c>
      <c r="AD30" s="238" t="s">
        <v>2795</v>
      </c>
      <c r="AE30" s="238" t="s">
        <v>2832</v>
      </c>
      <c r="AF30" s="238" t="s">
        <v>2779</v>
      </c>
      <c r="AG30" s="238">
        <v>7</v>
      </c>
      <c r="AH30" s="238">
        <v>2</v>
      </c>
      <c r="AI30" s="238">
        <v>4</v>
      </c>
      <c r="AJ30" s="238">
        <v>3</v>
      </c>
      <c r="AK30" s="238">
        <v>26</v>
      </c>
      <c r="AL30" s="238">
        <v>47</v>
      </c>
      <c r="AM30" s="238" t="s">
        <v>354</v>
      </c>
      <c r="AN30" s="238">
        <v>5</v>
      </c>
      <c r="AO30" s="238">
        <v>1</v>
      </c>
      <c r="AP30" s="238">
        <v>1</v>
      </c>
      <c r="AS30" s="238">
        <v>4</v>
      </c>
      <c r="AT30" s="238">
        <v>98</v>
      </c>
      <c r="AU30" s="238">
        <v>35</v>
      </c>
      <c r="AV30" s="238">
        <v>11</v>
      </c>
      <c r="AW30" s="238">
        <v>21</v>
      </c>
      <c r="AX30" s="238">
        <v>2</v>
      </c>
      <c r="AY30" s="238">
        <v>2</v>
      </c>
      <c r="AZ30" s="238">
        <v>3</v>
      </c>
      <c r="BA30" s="238">
        <v>21</v>
      </c>
      <c r="BB30" s="238">
        <v>24</v>
      </c>
      <c r="BC30" s="238" t="s">
        <v>363</v>
      </c>
      <c r="BD30" s="238">
        <v>5</v>
      </c>
      <c r="BE30" s="238">
        <v>5</v>
      </c>
      <c r="BF30" s="238">
        <v>8</v>
      </c>
      <c r="BI30" s="238">
        <v>4</v>
      </c>
      <c r="BJ30" s="238">
        <v>98</v>
      </c>
      <c r="BK30" s="238">
        <v>35</v>
      </c>
      <c r="BL30" s="238">
        <v>11</v>
      </c>
      <c r="BM30" s="238">
        <v>21</v>
      </c>
      <c r="CT30" s="238">
        <v>447989</v>
      </c>
      <c r="CU30" s="238">
        <v>4976092</v>
      </c>
      <c r="CV30" s="238">
        <v>44.936355200000001</v>
      </c>
      <c r="CW30" s="238">
        <v>-93.659186599999998</v>
      </c>
      <c r="CX30" s="238" t="s">
        <v>359</v>
      </c>
      <c r="CY30" s="238" t="s">
        <v>2839</v>
      </c>
    </row>
    <row r="31" spans="1:103" x14ac:dyDescent="0.25">
      <c r="A31" s="238">
        <v>10969958</v>
      </c>
      <c r="B31" s="238">
        <v>4</v>
      </c>
      <c r="C31" s="238">
        <v>15</v>
      </c>
      <c r="D31" s="238">
        <v>5.7919999999999998</v>
      </c>
      <c r="E31" s="238">
        <v>27</v>
      </c>
      <c r="F31" s="238" t="s">
        <v>2776</v>
      </c>
      <c r="H31" s="238" t="s">
        <v>354</v>
      </c>
      <c r="I31" s="238">
        <v>25</v>
      </c>
      <c r="K31" s="238" t="s">
        <v>2840</v>
      </c>
      <c r="L31" s="238">
        <v>142110019</v>
      </c>
      <c r="M31" s="238">
        <v>7</v>
      </c>
      <c r="N31" s="238">
        <v>29</v>
      </c>
      <c r="O31" s="238">
        <v>2014</v>
      </c>
      <c r="P31" s="238" t="s">
        <v>368</v>
      </c>
      <c r="Q31" s="238">
        <v>10</v>
      </c>
      <c r="R31" s="238" t="s">
        <v>356</v>
      </c>
      <c r="S31" s="238">
        <v>5</v>
      </c>
      <c r="T31" s="238">
        <v>0</v>
      </c>
      <c r="U31" s="238">
        <v>2</v>
      </c>
      <c r="V31" s="238">
        <v>1</v>
      </c>
      <c r="W31" s="238">
        <v>10</v>
      </c>
      <c r="X31" s="238">
        <v>2</v>
      </c>
      <c r="Y31" s="238">
        <v>1</v>
      </c>
      <c r="Z31" s="238">
        <v>1</v>
      </c>
      <c r="AA31" s="238">
        <v>1</v>
      </c>
      <c r="AB31" s="238">
        <v>1</v>
      </c>
      <c r="AC31" s="238">
        <v>98</v>
      </c>
      <c r="AD31" s="238" t="s">
        <v>2841</v>
      </c>
      <c r="AE31" s="238" t="s">
        <v>2842</v>
      </c>
      <c r="AF31" s="238" t="s">
        <v>2779</v>
      </c>
      <c r="AG31" s="238">
        <v>7</v>
      </c>
      <c r="AH31" s="238">
        <v>2</v>
      </c>
      <c r="AI31" s="238">
        <v>4</v>
      </c>
      <c r="AJ31" s="238">
        <v>4</v>
      </c>
      <c r="AK31" s="238">
        <v>21</v>
      </c>
      <c r="AL31" s="238">
        <v>22</v>
      </c>
      <c r="AM31" s="238" t="s">
        <v>363</v>
      </c>
      <c r="AN31" s="238">
        <v>5</v>
      </c>
      <c r="AO31" s="238">
        <v>15</v>
      </c>
      <c r="AP31" s="238">
        <v>1</v>
      </c>
      <c r="AS31" s="238">
        <v>7</v>
      </c>
      <c r="AT31" s="238">
        <v>90</v>
      </c>
      <c r="AU31" s="238">
        <v>35</v>
      </c>
      <c r="AV31" s="238">
        <v>11</v>
      </c>
      <c r="AW31" s="238">
        <v>21</v>
      </c>
      <c r="AX31" s="238">
        <v>0</v>
      </c>
      <c r="AY31" s="238">
        <v>3</v>
      </c>
      <c r="AZ31" s="238">
        <v>4</v>
      </c>
      <c r="BB31" s="238">
        <v>27</v>
      </c>
      <c r="BC31" s="238" t="s">
        <v>363</v>
      </c>
      <c r="BD31" s="238">
        <v>5</v>
      </c>
      <c r="BE31" s="238">
        <v>1</v>
      </c>
      <c r="BF31" s="238">
        <v>1</v>
      </c>
      <c r="BG31" s="238">
        <v>26</v>
      </c>
      <c r="BI31" s="238">
        <v>7</v>
      </c>
      <c r="BJ31" s="238">
        <v>90</v>
      </c>
      <c r="BK31" s="238">
        <v>35</v>
      </c>
      <c r="BL31" s="238">
        <v>11</v>
      </c>
      <c r="BM31" s="238">
        <v>21</v>
      </c>
      <c r="CT31" s="238">
        <v>447989</v>
      </c>
      <c r="CU31" s="238">
        <v>4976092</v>
      </c>
      <c r="CV31" s="238">
        <v>44.936355200000001</v>
      </c>
      <c r="CW31" s="238">
        <v>-93.659186599999998</v>
      </c>
      <c r="CX31" s="238" t="s">
        <v>359</v>
      </c>
      <c r="CY31" s="238" t="s">
        <v>2843</v>
      </c>
    </row>
    <row r="32" spans="1:103" x14ac:dyDescent="0.25">
      <c r="A32" s="238">
        <v>416934</v>
      </c>
      <c r="B32" s="238">
        <v>4</v>
      </c>
      <c r="C32" s="238">
        <v>15</v>
      </c>
      <c r="D32" s="238">
        <v>5.7930000000000001</v>
      </c>
      <c r="E32" s="238">
        <v>27</v>
      </c>
      <c r="F32" s="238" t="s">
        <v>2776</v>
      </c>
      <c r="H32" s="238" t="s">
        <v>354</v>
      </c>
      <c r="I32" s="238">
        <v>25</v>
      </c>
      <c r="K32" s="238">
        <v>17000701</v>
      </c>
      <c r="M32" s="238">
        <v>1</v>
      </c>
      <c r="N32" s="238">
        <v>19</v>
      </c>
      <c r="O32" s="238">
        <v>2017</v>
      </c>
      <c r="P32" s="238" t="s">
        <v>384</v>
      </c>
      <c r="Q32" s="238">
        <v>7</v>
      </c>
      <c r="R32" s="238" t="s">
        <v>419</v>
      </c>
      <c r="S32" s="238">
        <v>5</v>
      </c>
      <c r="T32" s="238">
        <v>0</v>
      </c>
      <c r="U32" s="238">
        <v>2</v>
      </c>
      <c r="V32" s="238">
        <v>5</v>
      </c>
      <c r="W32" s="238">
        <v>10</v>
      </c>
      <c r="X32" s="238">
        <v>4</v>
      </c>
      <c r="Y32" s="238">
        <v>1</v>
      </c>
      <c r="Z32" s="238">
        <v>1</v>
      </c>
      <c r="AB32" s="238">
        <v>2</v>
      </c>
      <c r="AC32" s="238">
        <v>98</v>
      </c>
      <c r="AD32" s="238" t="s">
        <v>2800</v>
      </c>
      <c r="AF32" s="238" t="s">
        <v>2779</v>
      </c>
      <c r="AG32" s="238">
        <v>10</v>
      </c>
      <c r="AH32" s="238">
        <v>2</v>
      </c>
      <c r="AI32" s="238">
        <v>2</v>
      </c>
      <c r="AJ32" s="238">
        <v>3</v>
      </c>
      <c r="AK32" s="238">
        <v>21</v>
      </c>
      <c r="AL32" s="238">
        <v>38</v>
      </c>
      <c r="AM32" s="238" t="s">
        <v>354</v>
      </c>
      <c r="AN32" s="238">
        <v>5</v>
      </c>
      <c r="AO32" s="238">
        <v>1</v>
      </c>
      <c r="AS32" s="238">
        <v>12</v>
      </c>
      <c r="AT32" s="238">
        <v>23</v>
      </c>
      <c r="AU32" s="238">
        <v>35</v>
      </c>
      <c r="AV32" s="238">
        <v>11</v>
      </c>
      <c r="AW32" s="238">
        <v>21</v>
      </c>
      <c r="AX32" s="238">
        <v>2</v>
      </c>
      <c r="AY32" s="238">
        <v>4</v>
      </c>
      <c r="AZ32" s="238">
        <v>1</v>
      </c>
      <c r="BA32" s="238">
        <v>24</v>
      </c>
      <c r="BB32" s="238">
        <v>16</v>
      </c>
      <c r="BC32" s="238" t="s">
        <v>354</v>
      </c>
      <c r="BD32" s="238">
        <v>99</v>
      </c>
      <c r="BE32" s="238">
        <v>99</v>
      </c>
      <c r="BI32" s="238">
        <v>12</v>
      </c>
      <c r="BJ32" s="238">
        <v>23</v>
      </c>
      <c r="BK32" s="238">
        <v>30</v>
      </c>
      <c r="BL32" s="238">
        <v>11</v>
      </c>
      <c r="BM32" s="238">
        <v>21</v>
      </c>
      <c r="CT32" s="238">
        <v>447985.21944080101</v>
      </c>
      <c r="CU32" s="238">
        <v>4976093.6164167197</v>
      </c>
      <c r="CV32" s="238">
        <v>44.936372730000002</v>
      </c>
      <c r="CW32" s="238">
        <v>-93.659228670000005</v>
      </c>
      <c r="CX32" s="238" t="s">
        <v>359</v>
      </c>
      <c r="CY32" s="238" t="s">
        <v>2844</v>
      </c>
    </row>
    <row r="33" spans="1:103" x14ac:dyDescent="0.25">
      <c r="A33" s="238">
        <v>10798982</v>
      </c>
      <c r="B33" s="238">
        <v>4</v>
      </c>
      <c r="C33" s="238">
        <v>15</v>
      </c>
      <c r="D33" s="238">
        <v>5.7960000000000003</v>
      </c>
      <c r="E33" s="238">
        <v>27</v>
      </c>
      <c r="F33" s="238" t="s">
        <v>2776</v>
      </c>
      <c r="H33" s="238" t="s">
        <v>354</v>
      </c>
      <c r="I33" s="238">
        <v>25</v>
      </c>
      <c r="K33" s="238">
        <v>12001677</v>
      </c>
      <c r="L33" s="238">
        <v>121800153</v>
      </c>
      <c r="M33" s="238">
        <v>6</v>
      </c>
      <c r="N33" s="238">
        <v>28</v>
      </c>
      <c r="O33" s="238">
        <v>2012</v>
      </c>
      <c r="P33" s="238" t="s">
        <v>384</v>
      </c>
      <c r="Q33" s="238">
        <v>17</v>
      </c>
      <c r="S33" s="238">
        <v>4</v>
      </c>
      <c r="T33" s="238">
        <v>0</v>
      </c>
      <c r="U33" s="238">
        <v>2</v>
      </c>
      <c r="V33" s="238">
        <v>1</v>
      </c>
      <c r="W33" s="238">
        <v>10</v>
      </c>
      <c r="X33" s="238">
        <v>2</v>
      </c>
      <c r="Y33" s="238">
        <v>1</v>
      </c>
      <c r="Z33" s="238">
        <v>1</v>
      </c>
      <c r="AB33" s="238">
        <v>1</v>
      </c>
      <c r="AC33" s="238">
        <v>98</v>
      </c>
      <c r="AD33" s="238" t="s">
        <v>2777</v>
      </c>
      <c r="AE33" s="238" t="s">
        <v>2832</v>
      </c>
      <c r="AF33" s="238" t="s">
        <v>2779</v>
      </c>
      <c r="AG33" s="238">
        <v>7</v>
      </c>
      <c r="AH33" s="238">
        <v>2</v>
      </c>
      <c r="AI33" s="238">
        <v>2</v>
      </c>
      <c r="AJ33" s="238">
        <v>4</v>
      </c>
      <c r="AK33" s="238">
        <v>21</v>
      </c>
      <c r="AL33" s="238">
        <v>19</v>
      </c>
      <c r="AM33" s="238" t="s">
        <v>354</v>
      </c>
      <c r="AN33" s="238">
        <v>5</v>
      </c>
      <c r="AO33" s="238">
        <v>15</v>
      </c>
      <c r="AS33" s="238">
        <v>6</v>
      </c>
      <c r="AT33" s="238">
        <v>98</v>
      </c>
      <c r="AU33" s="238">
        <v>35</v>
      </c>
      <c r="AV33" s="238">
        <v>11</v>
      </c>
      <c r="AW33" s="238">
        <v>21</v>
      </c>
      <c r="AX33" s="238">
        <v>2</v>
      </c>
      <c r="AY33" s="238">
        <v>2</v>
      </c>
      <c r="AZ33" s="238">
        <v>4</v>
      </c>
      <c r="BA33" s="238">
        <v>8</v>
      </c>
      <c r="BB33" s="238">
        <v>49</v>
      </c>
      <c r="BC33" s="238" t="s">
        <v>363</v>
      </c>
      <c r="BD33" s="238">
        <v>5</v>
      </c>
      <c r="BE33" s="238">
        <v>1</v>
      </c>
      <c r="BI33" s="238">
        <v>6</v>
      </c>
      <c r="BJ33" s="238">
        <v>98</v>
      </c>
      <c r="BK33" s="238">
        <v>35</v>
      </c>
      <c r="BL33" s="238">
        <v>11</v>
      </c>
      <c r="BM33" s="238">
        <v>21</v>
      </c>
      <c r="CT33" s="238">
        <v>447996</v>
      </c>
      <c r="CU33" s="238">
        <v>4976092</v>
      </c>
      <c r="CV33" s="238">
        <v>44.936362299999999</v>
      </c>
      <c r="CW33" s="238">
        <v>-93.659097500000001</v>
      </c>
      <c r="CX33" s="238" t="s">
        <v>359</v>
      </c>
      <c r="CY33" s="238" t="s">
        <v>2845</v>
      </c>
    </row>
    <row r="34" spans="1:103" x14ac:dyDescent="0.25">
      <c r="A34" s="238">
        <v>10872762</v>
      </c>
      <c r="B34" s="238">
        <v>4</v>
      </c>
      <c r="C34" s="238">
        <v>15</v>
      </c>
      <c r="D34" s="238">
        <v>5.8019999999999996</v>
      </c>
      <c r="E34" s="238">
        <v>27</v>
      </c>
      <c r="F34" s="238" t="s">
        <v>2776</v>
      </c>
      <c r="H34" s="238" t="s">
        <v>354</v>
      </c>
      <c r="I34" s="238">
        <v>25</v>
      </c>
      <c r="K34" s="238" t="s">
        <v>2846</v>
      </c>
      <c r="L34" s="238">
        <v>131310081</v>
      </c>
      <c r="M34" s="238">
        <v>5</v>
      </c>
      <c r="N34" s="238">
        <v>11</v>
      </c>
      <c r="O34" s="238">
        <v>2013</v>
      </c>
      <c r="P34" s="238" t="s">
        <v>364</v>
      </c>
      <c r="Q34" s="238">
        <v>12</v>
      </c>
      <c r="S34" s="238">
        <v>5</v>
      </c>
      <c r="T34" s="238">
        <v>0</v>
      </c>
      <c r="U34" s="238">
        <v>2</v>
      </c>
      <c r="V34" s="238">
        <v>5</v>
      </c>
      <c r="W34" s="238">
        <v>10</v>
      </c>
      <c r="X34" s="238">
        <v>2</v>
      </c>
      <c r="Y34" s="238">
        <v>1</v>
      </c>
      <c r="Z34" s="238">
        <v>1</v>
      </c>
      <c r="AB34" s="238">
        <v>1</v>
      </c>
      <c r="AC34" s="238">
        <v>98</v>
      </c>
      <c r="AD34" s="238" t="s">
        <v>2847</v>
      </c>
      <c r="AE34" s="238" t="s">
        <v>2817</v>
      </c>
      <c r="AF34" s="238" t="s">
        <v>2779</v>
      </c>
      <c r="AG34" s="238">
        <v>10</v>
      </c>
      <c r="AH34" s="238">
        <v>2</v>
      </c>
      <c r="AI34" s="238">
        <v>2</v>
      </c>
      <c r="AJ34" s="238">
        <v>2</v>
      </c>
      <c r="AK34" s="238">
        <v>7</v>
      </c>
      <c r="AL34" s="238">
        <v>22</v>
      </c>
      <c r="AM34" s="238" t="s">
        <v>354</v>
      </c>
      <c r="AN34" s="238">
        <v>5</v>
      </c>
      <c r="AO34" s="238">
        <v>2</v>
      </c>
      <c r="AT34" s="238">
        <v>98</v>
      </c>
      <c r="AU34" s="238">
        <v>35</v>
      </c>
      <c r="AV34" s="238">
        <v>11</v>
      </c>
      <c r="AW34" s="238">
        <v>21</v>
      </c>
      <c r="AX34" s="238">
        <v>2</v>
      </c>
      <c r="AY34" s="238">
        <v>4</v>
      </c>
      <c r="AZ34" s="238">
        <v>4</v>
      </c>
      <c r="BA34" s="238">
        <v>21</v>
      </c>
      <c r="BB34" s="238">
        <v>45</v>
      </c>
      <c r="BC34" s="238" t="s">
        <v>354</v>
      </c>
      <c r="BD34" s="238">
        <v>5</v>
      </c>
      <c r="BE34" s="238">
        <v>1</v>
      </c>
      <c r="BJ34" s="238">
        <v>98</v>
      </c>
      <c r="BK34" s="238">
        <v>35</v>
      </c>
      <c r="BL34" s="238">
        <v>11</v>
      </c>
      <c r="BM34" s="238">
        <v>21</v>
      </c>
      <c r="CT34" s="238">
        <v>448006</v>
      </c>
      <c r="CU34" s="238">
        <v>4976093</v>
      </c>
      <c r="CV34" s="238">
        <v>44.936372499999997</v>
      </c>
      <c r="CW34" s="238">
        <v>-93.658971100000002</v>
      </c>
      <c r="CX34" s="238" t="s">
        <v>359</v>
      </c>
      <c r="CY34" s="238" t="s">
        <v>2848</v>
      </c>
    </row>
    <row r="35" spans="1:103" x14ac:dyDescent="0.25">
      <c r="A35" s="238">
        <v>517397</v>
      </c>
      <c r="B35" s="238">
        <v>4</v>
      </c>
      <c r="C35" s="238">
        <v>15</v>
      </c>
      <c r="D35" s="238">
        <v>5.8239999999999998</v>
      </c>
      <c r="E35" s="238">
        <v>27</v>
      </c>
      <c r="F35" s="238" t="s">
        <v>2776</v>
      </c>
      <c r="H35" s="238" t="s">
        <v>354</v>
      </c>
      <c r="I35" s="238">
        <v>25</v>
      </c>
      <c r="K35" s="238">
        <v>17013279</v>
      </c>
      <c r="M35" s="238">
        <v>11</v>
      </c>
      <c r="N35" s="238">
        <v>15</v>
      </c>
      <c r="O35" s="238">
        <v>2017</v>
      </c>
      <c r="P35" s="238" t="s">
        <v>355</v>
      </c>
      <c r="Q35" s="238">
        <v>18</v>
      </c>
      <c r="R35" s="238" t="s">
        <v>356</v>
      </c>
      <c r="S35" s="238">
        <v>5</v>
      </c>
      <c r="T35" s="238">
        <v>0</v>
      </c>
      <c r="U35" s="238">
        <v>2</v>
      </c>
      <c r="V35" s="238">
        <v>12</v>
      </c>
      <c r="W35" s="238">
        <v>10</v>
      </c>
      <c r="X35" s="238">
        <v>90</v>
      </c>
      <c r="Y35" s="238">
        <v>4</v>
      </c>
      <c r="Z35" s="238">
        <v>1</v>
      </c>
      <c r="AB35" s="238">
        <v>1</v>
      </c>
      <c r="AC35" s="238">
        <v>98</v>
      </c>
      <c r="AD35" s="238" t="s">
        <v>2800</v>
      </c>
      <c r="AF35" s="238" t="s">
        <v>2779</v>
      </c>
      <c r="AG35" s="238">
        <v>7</v>
      </c>
      <c r="AH35" s="238">
        <v>2</v>
      </c>
      <c r="AI35" s="238">
        <v>3</v>
      </c>
      <c r="AJ35" s="238">
        <v>4</v>
      </c>
      <c r="AK35" s="238">
        <v>21</v>
      </c>
      <c r="AL35" s="238">
        <v>29</v>
      </c>
      <c r="AM35" s="238" t="s">
        <v>354</v>
      </c>
      <c r="AN35" s="238">
        <v>5</v>
      </c>
      <c r="AO35" s="238">
        <v>99</v>
      </c>
      <c r="AS35" s="238">
        <v>12</v>
      </c>
      <c r="AT35" s="238">
        <v>9</v>
      </c>
      <c r="AU35" s="238">
        <v>35</v>
      </c>
      <c r="AV35" s="238">
        <v>11</v>
      </c>
      <c r="AW35" s="238">
        <v>21</v>
      </c>
      <c r="AX35" s="238">
        <v>2</v>
      </c>
      <c r="AY35" s="238">
        <v>4</v>
      </c>
      <c r="AZ35" s="238">
        <v>4</v>
      </c>
      <c r="BA35" s="238">
        <v>34</v>
      </c>
      <c r="BB35" s="238">
        <v>30</v>
      </c>
      <c r="BC35" s="238" t="s">
        <v>363</v>
      </c>
      <c r="BD35" s="238">
        <v>5</v>
      </c>
      <c r="BE35" s="238">
        <v>1</v>
      </c>
      <c r="BI35" s="238">
        <v>12</v>
      </c>
      <c r="BJ35" s="238">
        <v>9</v>
      </c>
      <c r="BK35" s="238">
        <v>35</v>
      </c>
      <c r="BL35" s="238">
        <v>11</v>
      </c>
      <c r="BM35" s="238">
        <v>21</v>
      </c>
      <c r="CT35" s="238">
        <v>448034.049078763</v>
      </c>
      <c r="CU35" s="238">
        <v>4976097.82524879</v>
      </c>
      <c r="CV35" s="238">
        <v>44.936414190000001</v>
      </c>
      <c r="CW35" s="238">
        <v>-93.658610289999999</v>
      </c>
      <c r="CX35" s="238" t="s">
        <v>359</v>
      </c>
      <c r="CY35" s="238" t="s">
        <v>2849</v>
      </c>
    </row>
    <row r="36" spans="1:103" x14ac:dyDescent="0.25">
      <c r="A36" s="238">
        <v>631006</v>
      </c>
      <c r="B36" s="238">
        <v>4</v>
      </c>
      <c r="C36" s="238">
        <v>15</v>
      </c>
      <c r="D36" s="238">
        <v>5.8529999999999998</v>
      </c>
      <c r="E36" s="238">
        <v>27</v>
      </c>
      <c r="F36" s="238" t="s">
        <v>2776</v>
      </c>
      <c r="H36" s="238" t="s">
        <v>354</v>
      </c>
      <c r="I36" s="238">
        <v>25</v>
      </c>
      <c r="K36" s="238">
        <v>18009733</v>
      </c>
      <c r="M36" s="238">
        <v>8</v>
      </c>
      <c r="N36" s="238">
        <v>29</v>
      </c>
      <c r="O36" s="238">
        <v>2018</v>
      </c>
      <c r="P36" s="238" t="s">
        <v>355</v>
      </c>
      <c r="Q36" s="238">
        <v>6</v>
      </c>
      <c r="R36" s="238">
        <v>98</v>
      </c>
      <c r="S36" s="238">
        <v>5</v>
      </c>
      <c r="T36" s="238">
        <v>0</v>
      </c>
      <c r="U36" s="238">
        <v>2</v>
      </c>
      <c r="V36" s="238">
        <v>5</v>
      </c>
      <c r="W36" s="238">
        <v>10</v>
      </c>
      <c r="X36" s="238">
        <v>4</v>
      </c>
      <c r="Y36" s="238">
        <v>2</v>
      </c>
      <c r="Z36" s="238">
        <v>1</v>
      </c>
      <c r="AB36" s="238">
        <v>1</v>
      </c>
      <c r="AC36" s="238">
        <v>98</v>
      </c>
      <c r="AD36" s="238" t="s">
        <v>2800</v>
      </c>
      <c r="AF36" s="238" t="s">
        <v>2779</v>
      </c>
      <c r="AG36" s="238">
        <v>10</v>
      </c>
      <c r="AH36" s="238">
        <v>2</v>
      </c>
      <c r="AI36" s="238">
        <v>2</v>
      </c>
      <c r="AJ36" s="238">
        <v>4</v>
      </c>
      <c r="AK36" s="238">
        <v>21</v>
      </c>
      <c r="AL36" s="238">
        <v>84</v>
      </c>
      <c r="AM36" s="238" t="s">
        <v>354</v>
      </c>
      <c r="AN36" s="238">
        <v>5</v>
      </c>
      <c r="AO36" s="238">
        <v>1</v>
      </c>
      <c r="AS36" s="238">
        <v>12</v>
      </c>
      <c r="AT36" s="238">
        <v>23</v>
      </c>
      <c r="AV36" s="238">
        <v>11</v>
      </c>
      <c r="AW36" s="238">
        <v>21</v>
      </c>
      <c r="AX36" s="238">
        <v>2</v>
      </c>
      <c r="AY36" s="238">
        <v>49</v>
      </c>
      <c r="AZ36" s="238">
        <v>1</v>
      </c>
      <c r="BA36" s="238">
        <v>24</v>
      </c>
      <c r="BB36" s="238">
        <v>56</v>
      </c>
      <c r="BC36" s="238" t="s">
        <v>354</v>
      </c>
      <c r="BD36" s="238">
        <v>5</v>
      </c>
      <c r="BE36" s="238">
        <v>2</v>
      </c>
      <c r="BI36" s="238">
        <v>12</v>
      </c>
      <c r="BJ36" s="238">
        <v>23</v>
      </c>
      <c r="BL36" s="238">
        <v>11</v>
      </c>
      <c r="BM36" s="238">
        <v>21</v>
      </c>
      <c r="CT36" s="238">
        <v>448085.54963500099</v>
      </c>
      <c r="CU36" s="238">
        <v>4976105.3002488799</v>
      </c>
      <c r="CV36" s="238">
        <v>44.936485230000002</v>
      </c>
      <c r="CW36" s="238">
        <v>-93.657958390000005</v>
      </c>
      <c r="CX36" s="238" t="s">
        <v>359</v>
      </c>
      <c r="CY36" s="238" t="s">
        <v>2850</v>
      </c>
    </row>
    <row r="37" spans="1:103" x14ac:dyDescent="0.25">
      <c r="A37" s="238">
        <v>10762387</v>
      </c>
      <c r="B37" s="238">
        <v>4</v>
      </c>
      <c r="C37" s="238">
        <v>15</v>
      </c>
      <c r="D37" s="238">
        <v>5.8540000000000001</v>
      </c>
      <c r="E37" s="238">
        <v>27</v>
      </c>
      <c r="F37" s="238" t="s">
        <v>2776</v>
      </c>
      <c r="H37" s="238" t="s">
        <v>354</v>
      </c>
      <c r="I37" s="238">
        <v>25</v>
      </c>
      <c r="L37" s="238">
        <v>113460051</v>
      </c>
      <c r="M37" s="238">
        <v>11</v>
      </c>
      <c r="N37" s="238">
        <v>8</v>
      </c>
      <c r="O37" s="238">
        <v>2011</v>
      </c>
      <c r="P37" s="238" t="s">
        <v>368</v>
      </c>
      <c r="Q37" s="238">
        <v>13</v>
      </c>
      <c r="S37" s="238">
        <v>4</v>
      </c>
      <c r="T37" s="238">
        <v>0</v>
      </c>
      <c r="U37" s="238">
        <v>2</v>
      </c>
      <c r="V37" s="238">
        <v>3</v>
      </c>
      <c r="W37" s="238">
        <v>10</v>
      </c>
      <c r="Y37" s="238">
        <v>1</v>
      </c>
      <c r="Z37" s="238">
        <v>1</v>
      </c>
      <c r="AB37" s="238">
        <v>1</v>
      </c>
      <c r="AC37" s="238">
        <v>98</v>
      </c>
      <c r="AF37" s="238" t="s">
        <v>2779</v>
      </c>
      <c r="AG37" s="238">
        <v>9</v>
      </c>
      <c r="AH37" s="238">
        <v>2</v>
      </c>
      <c r="AI37" s="238">
        <v>2</v>
      </c>
      <c r="AJ37" s="238">
        <v>8</v>
      </c>
      <c r="AK37" s="238">
        <v>24</v>
      </c>
      <c r="AL37" s="238">
        <v>55</v>
      </c>
      <c r="AM37" s="238" t="s">
        <v>363</v>
      </c>
      <c r="AT37" s="238">
        <v>2</v>
      </c>
      <c r="AU37" s="238">
        <v>35</v>
      </c>
      <c r="AX37" s="238">
        <v>2</v>
      </c>
      <c r="AY37" s="238">
        <v>2</v>
      </c>
      <c r="AZ37" s="238">
        <v>3</v>
      </c>
      <c r="BA37" s="238">
        <v>21</v>
      </c>
      <c r="BB37" s="238">
        <v>22</v>
      </c>
      <c r="BC37" s="238" t="s">
        <v>354</v>
      </c>
      <c r="BJ37" s="238">
        <v>2</v>
      </c>
      <c r="BK37" s="238">
        <v>35</v>
      </c>
      <c r="CT37" s="238">
        <v>448088</v>
      </c>
      <c r="CU37" s="238">
        <v>4976105</v>
      </c>
      <c r="CV37" s="238">
        <v>44.936486299999999</v>
      </c>
      <c r="CW37" s="238">
        <v>-93.657929699999997</v>
      </c>
      <c r="CX37" s="238" t="s">
        <v>359</v>
      </c>
    </row>
    <row r="38" spans="1:103" x14ac:dyDescent="0.25">
      <c r="A38" s="238">
        <v>10784727</v>
      </c>
      <c r="B38" s="238">
        <v>4</v>
      </c>
      <c r="C38" s="238">
        <v>15</v>
      </c>
      <c r="D38" s="238">
        <v>5.8540000000000001</v>
      </c>
      <c r="E38" s="238">
        <v>27</v>
      </c>
      <c r="F38" s="238" t="s">
        <v>2776</v>
      </c>
      <c r="H38" s="238" t="s">
        <v>354</v>
      </c>
      <c r="I38" s="238">
        <v>25</v>
      </c>
      <c r="K38" s="238" t="s">
        <v>2851</v>
      </c>
      <c r="L38" s="238">
        <v>120320182</v>
      </c>
      <c r="M38" s="238">
        <v>2</v>
      </c>
      <c r="N38" s="238">
        <v>1</v>
      </c>
      <c r="O38" s="238">
        <v>2012</v>
      </c>
      <c r="P38" s="238" t="s">
        <v>355</v>
      </c>
      <c r="Q38" s="238">
        <v>20</v>
      </c>
      <c r="S38" s="238">
        <v>3</v>
      </c>
      <c r="T38" s="238">
        <v>0</v>
      </c>
      <c r="U38" s="238">
        <v>2</v>
      </c>
      <c r="V38" s="238">
        <v>5</v>
      </c>
      <c r="W38" s="238">
        <v>10</v>
      </c>
      <c r="X38" s="238">
        <v>4</v>
      </c>
      <c r="Y38" s="238">
        <v>4</v>
      </c>
      <c r="Z38" s="238">
        <v>6</v>
      </c>
      <c r="AB38" s="238">
        <v>1</v>
      </c>
      <c r="AC38" s="238">
        <v>98</v>
      </c>
      <c r="AD38" s="238" t="s">
        <v>2777</v>
      </c>
      <c r="AE38" s="238" t="s">
        <v>2852</v>
      </c>
      <c r="AF38" s="238" t="s">
        <v>2779</v>
      </c>
      <c r="AG38" s="238">
        <v>10</v>
      </c>
      <c r="AH38" s="238">
        <v>2</v>
      </c>
      <c r="AI38" s="238">
        <v>2</v>
      </c>
      <c r="AJ38" s="238">
        <v>1</v>
      </c>
      <c r="AK38" s="238">
        <v>23</v>
      </c>
      <c r="AL38" s="238">
        <v>17</v>
      </c>
      <c r="AM38" s="238" t="s">
        <v>354</v>
      </c>
      <c r="AN38" s="238">
        <v>5</v>
      </c>
      <c r="AO38" s="238">
        <v>2</v>
      </c>
      <c r="AP38" s="238">
        <v>15</v>
      </c>
      <c r="AS38" s="238">
        <v>7</v>
      </c>
      <c r="AT38" s="238">
        <v>2</v>
      </c>
      <c r="AU38" s="238">
        <v>35</v>
      </c>
      <c r="AV38" s="238">
        <v>11</v>
      </c>
      <c r="AW38" s="238">
        <v>21</v>
      </c>
      <c r="AX38" s="238">
        <v>2</v>
      </c>
      <c r="AY38" s="238">
        <v>2</v>
      </c>
      <c r="AZ38" s="238">
        <v>3</v>
      </c>
      <c r="BA38" s="238">
        <v>21</v>
      </c>
      <c r="BB38" s="238">
        <v>18</v>
      </c>
      <c r="BC38" s="238" t="s">
        <v>363</v>
      </c>
      <c r="BD38" s="238">
        <v>5</v>
      </c>
      <c r="BE38" s="238">
        <v>1</v>
      </c>
      <c r="BI38" s="238">
        <v>7</v>
      </c>
      <c r="BJ38" s="238">
        <v>2</v>
      </c>
      <c r="BK38" s="238">
        <v>35</v>
      </c>
      <c r="BL38" s="238">
        <v>11</v>
      </c>
      <c r="BM38" s="238">
        <v>21</v>
      </c>
      <c r="CT38" s="238">
        <v>448088</v>
      </c>
      <c r="CU38" s="238">
        <v>4976105</v>
      </c>
      <c r="CV38" s="238">
        <v>44.936486299999999</v>
      </c>
      <c r="CW38" s="238">
        <v>-93.657929699999997</v>
      </c>
      <c r="CX38" s="238" t="s">
        <v>359</v>
      </c>
      <c r="CY38" s="238" t="s">
        <v>2853</v>
      </c>
    </row>
    <row r="39" spans="1:103" x14ac:dyDescent="0.25">
      <c r="A39" s="238">
        <v>10802552</v>
      </c>
      <c r="B39" s="238">
        <v>4</v>
      </c>
      <c r="C39" s="238">
        <v>15</v>
      </c>
      <c r="D39" s="238">
        <v>5.8540000000000001</v>
      </c>
      <c r="E39" s="238">
        <v>27</v>
      </c>
      <c r="F39" s="238" t="s">
        <v>2776</v>
      </c>
      <c r="H39" s="238" t="s">
        <v>354</v>
      </c>
      <c r="I39" s="238">
        <v>25</v>
      </c>
      <c r="K39" s="238">
        <v>156660</v>
      </c>
      <c r="L39" s="238">
        <v>122410031</v>
      </c>
      <c r="M39" s="238">
        <v>8</v>
      </c>
      <c r="N39" s="238">
        <v>28</v>
      </c>
      <c r="O39" s="238">
        <v>2012</v>
      </c>
      <c r="P39" s="238" t="s">
        <v>368</v>
      </c>
      <c r="Q39" s="238">
        <v>7</v>
      </c>
      <c r="S39" s="238">
        <v>5</v>
      </c>
      <c r="T39" s="238">
        <v>0</v>
      </c>
      <c r="U39" s="238">
        <v>2</v>
      </c>
      <c r="V39" s="238">
        <v>3</v>
      </c>
      <c r="W39" s="238">
        <v>10</v>
      </c>
      <c r="X39" s="238">
        <v>4</v>
      </c>
      <c r="Y39" s="238">
        <v>1</v>
      </c>
      <c r="Z39" s="238">
        <v>2</v>
      </c>
      <c r="AB39" s="238">
        <v>1</v>
      </c>
      <c r="AC39" s="238">
        <v>98</v>
      </c>
      <c r="AD39" s="238" t="s">
        <v>2854</v>
      </c>
      <c r="AE39" s="238" t="s">
        <v>2855</v>
      </c>
      <c r="AF39" s="238" t="s">
        <v>2779</v>
      </c>
      <c r="AG39" s="238">
        <v>9</v>
      </c>
      <c r="AH39" s="238">
        <v>0</v>
      </c>
      <c r="AI39" s="238">
        <v>4</v>
      </c>
      <c r="AJ39" s="238">
        <v>1</v>
      </c>
      <c r="AL39" s="238">
        <v>32</v>
      </c>
      <c r="AM39" s="238" t="s">
        <v>363</v>
      </c>
      <c r="AN39" s="238">
        <v>98</v>
      </c>
      <c r="AQ39" s="238">
        <v>23</v>
      </c>
      <c r="AS39" s="238">
        <v>5</v>
      </c>
      <c r="AT39" s="238">
        <v>2</v>
      </c>
      <c r="AU39" s="238">
        <v>35</v>
      </c>
      <c r="AV39" s="238">
        <v>11</v>
      </c>
      <c r="AW39" s="238">
        <v>21</v>
      </c>
      <c r="AX39" s="238">
        <v>2</v>
      </c>
      <c r="AY39" s="238">
        <v>2</v>
      </c>
      <c r="AZ39" s="238">
        <v>3</v>
      </c>
      <c r="BA39" s="238">
        <v>21</v>
      </c>
      <c r="BB39" s="238">
        <v>41</v>
      </c>
      <c r="BC39" s="238" t="s">
        <v>354</v>
      </c>
      <c r="BD39" s="238">
        <v>5</v>
      </c>
      <c r="BE39" s="238">
        <v>1</v>
      </c>
      <c r="BF39" s="238">
        <v>1</v>
      </c>
      <c r="BI39" s="238">
        <v>5</v>
      </c>
      <c r="BJ39" s="238">
        <v>2</v>
      </c>
      <c r="BK39" s="238">
        <v>35</v>
      </c>
      <c r="BL39" s="238">
        <v>11</v>
      </c>
      <c r="BM39" s="238">
        <v>21</v>
      </c>
      <c r="CT39" s="238">
        <v>448088</v>
      </c>
      <c r="CU39" s="238">
        <v>4976105</v>
      </c>
      <c r="CV39" s="238">
        <v>44.936486299999999</v>
      </c>
      <c r="CW39" s="238">
        <v>-93.657929699999997</v>
      </c>
      <c r="CX39" s="238" t="s">
        <v>359</v>
      </c>
      <c r="CY39" s="238" t="s">
        <v>2856</v>
      </c>
    </row>
    <row r="40" spans="1:103" x14ac:dyDescent="0.25">
      <c r="A40" s="238">
        <v>10857378</v>
      </c>
      <c r="B40" s="238">
        <v>4</v>
      </c>
      <c r="C40" s="238">
        <v>15</v>
      </c>
      <c r="D40" s="238">
        <v>5.8540000000000001</v>
      </c>
      <c r="E40" s="238">
        <v>27</v>
      </c>
      <c r="F40" s="238" t="s">
        <v>2776</v>
      </c>
      <c r="H40" s="238" t="s">
        <v>354</v>
      </c>
      <c r="I40" s="238">
        <v>25</v>
      </c>
      <c r="K40" s="238">
        <v>13000312</v>
      </c>
      <c r="L40" s="238">
        <v>130080094</v>
      </c>
      <c r="M40" s="238">
        <v>1</v>
      </c>
      <c r="N40" s="238">
        <v>7</v>
      </c>
      <c r="O40" s="238">
        <v>2013</v>
      </c>
      <c r="P40" s="238" t="s">
        <v>361</v>
      </c>
      <c r="Q40" s="238">
        <v>8</v>
      </c>
      <c r="S40" s="238">
        <v>4</v>
      </c>
      <c r="T40" s="238">
        <v>0</v>
      </c>
      <c r="U40" s="238">
        <v>2</v>
      </c>
      <c r="V40" s="238">
        <v>11</v>
      </c>
      <c r="W40" s="238">
        <v>10</v>
      </c>
      <c r="X40" s="238">
        <v>4</v>
      </c>
      <c r="Y40" s="238">
        <v>1</v>
      </c>
      <c r="Z40" s="238">
        <v>1</v>
      </c>
      <c r="AB40" s="238">
        <v>1</v>
      </c>
      <c r="AC40" s="238">
        <v>98</v>
      </c>
      <c r="AD40" s="238" t="s">
        <v>2857</v>
      </c>
      <c r="AE40" s="238" t="s">
        <v>2858</v>
      </c>
      <c r="AF40" s="238" t="s">
        <v>2779</v>
      </c>
      <c r="AG40" s="238">
        <v>6</v>
      </c>
      <c r="AH40" s="238">
        <v>2</v>
      </c>
      <c r="AI40" s="238">
        <v>1</v>
      </c>
      <c r="AJ40" s="238">
        <v>7</v>
      </c>
      <c r="AK40" s="238">
        <v>23</v>
      </c>
      <c r="AL40" s="238">
        <v>31</v>
      </c>
      <c r="AM40" s="238" t="s">
        <v>363</v>
      </c>
      <c r="AN40" s="238">
        <v>5</v>
      </c>
      <c r="AO40" s="238">
        <v>10</v>
      </c>
      <c r="AS40" s="238">
        <v>4</v>
      </c>
      <c r="AT40" s="238">
        <v>2</v>
      </c>
      <c r="AU40" s="238">
        <v>40</v>
      </c>
      <c r="AV40" s="238">
        <v>11</v>
      </c>
      <c r="AW40" s="238">
        <v>21</v>
      </c>
      <c r="AX40" s="238">
        <v>2</v>
      </c>
      <c r="AY40" s="238">
        <v>2</v>
      </c>
      <c r="AZ40" s="238">
        <v>8</v>
      </c>
      <c r="BA40" s="238">
        <v>24</v>
      </c>
      <c r="BB40" s="238">
        <v>30</v>
      </c>
      <c r="BC40" s="238" t="s">
        <v>363</v>
      </c>
      <c r="BD40" s="238">
        <v>5</v>
      </c>
      <c r="BE40" s="238">
        <v>1</v>
      </c>
      <c r="BI40" s="238">
        <v>4</v>
      </c>
      <c r="BJ40" s="238">
        <v>2</v>
      </c>
      <c r="BK40" s="238">
        <v>40</v>
      </c>
      <c r="BL40" s="238">
        <v>11</v>
      </c>
      <c r="BM40" s="238">
        <v>21</v>
      </c>
      <c r="CT40" s="238">
        <v>448088</v>
      </c>
      <c r="CU40" s="238">
        <v>4976105</v>
      </c>
      <c r="CV40" s="238">
        <v>44.936486299999999</v>
      </c>
      <c r="CW40" s="238">
        <v>-93.657929699999997</v>
      </c>
      <c r="CX40" s="238" t="s">
        <v>359</v>
      </c>
      <c r="CY40" s="238" t="s">
        <v>2859</v>
      </c>
    </row>
    <row r="41" spans="1:103" x14ac:dyDescent="0.25">
      <c r="A41" s="238">
        <v>10874897</v>
      </c>
      <c r="B41" s="238">
        <v>4</v>
      </c>
      <c r="C41" s="238">
        <v>15</v>
      </c>
      <c r="D41" s="238">
        <v>5.8540000000000001</v>
      </c>
      <c r="E41" s="238">
        <v>27</v>
      </c>
      <c r="F41" s="238" t="s">
        <v>2776</v>
      </c>
      <c r="H41" s="238" t="s">
        <v>354</v>
      </c>
      <c r="I41" s="238">
        <v>25</v>
      </c>
      <c r="K41" s="238" t="s">
        <v>2860</v>
      </c>
      <c r="L41" s="238">
        <v>131650102</v>
      </c>
      <c r="M41" s="238">
        <v>6</v>
      </c>
      <c r="N41" s="238">
        <v>14</v>
      </c>
      <c r="O41" s="238">
        <v>2013</v>
      </c>
      <c r="P41" s="238" t="s">
        <v>362</v>
      </c>
      <c r="Q41" s="238">
        <v>10</v>
      </c>
      <c r="S41" s="238">
        <v>5</v>
      </c>
      <c r="T41" s="238">
        <v>0</v>
      </c>
      <c r="U41" s="238">
        <v>2</v>
      </c>
      <c r="V41" s="238">
        <v>3</v>
      </c>
      <c r="W41" s="238">
        <v>10</v>
      </c>
      <c r="X41" s="238">
        <v>4</v>
      </c>
      <c r="Y41" s="238">
        <v>1</v>
      </c>
      <c r="Z41" s="238">
        <v>1</v>
      </c>
      <c r="AB41" s="238">
        <v>1</v>
      </c>
      <c r="AC41" s="238">
        <v>98</v>
      </c>
      <c r="AD41" s="238" t="s">
        <v>2800</v>
      </c>
      <c r="AE41" s="238" t="s">
        <v>2861</v>
      </c>
      <c r="AF41" s="238" t="s">
        <v>2779</v>
      </c>
      <c r="AG41" s="238">
        <v>9</v>
      </c>
      <c r="AH41" s="238">
        <v>2</v>
      </c>
      <c r="AI41" s="238">
        <v>2</v>
      </c>
      <c r="AJ41" s="238">
        <v>3</v>
      </c>
      <c r="AK41" s="238">
        <v>21</v>
      </c>
      <c r="AL41" s="238">
        <v>24</v>
      </c>
      <c r="AM41" s="238" t="s">
        <v>363</v>
      </c>
      <c r="AN41" s="238">
        <v>5</v>
      </c>
      <c r="AO41" s="238">
        <v>1</v>
      </c>
      <c r="AS41" s="238">
        <v>7</v>
      </c>
      <c r="AT41" s="238">
        <v>2</v>
      </c>
      <c r="AU41" s="238">
        <v>35</v>
      </c>
      <c r="AV41" s="238">
        <v>11</v>
      </c>
      <c r="AW41" s="238">
        <v>21</v>
      </c>
      <c r="AX41" s="238">
        <v>2</v>
      </c>
      <c r="AY41" s="238">
        <v>2</v>
      </c>
      <c r="AZ41" s="238">
        <v>4</v>
      </c>
      <c r="BA41" s="238">
        <v>24</v>
      </c>
      <c r="BB41" s="238">
        <v>22</v>
      </c>
      <c r="BC41" s="238" t="s">
        <v>363</v>
      </c>
      <c r="BD41" s="238">
        <v>5</v>
      </c>
      <c r="BE41" s="238">
        <v>2</v>
      </c>
      <c r="BI41" s="238">
        <v>7</v>
      </c>
      <c r="BJ41" s="238">
        <v>2</v>
      </c>
      <c r="BK41" s="238">
        <v>35</v>
      </c>
      <c r="BL41" s="238">
        <v>11</v>
      </c>
      <c r="BM41" s="238">
        <v>21</v>
      </c>
      <c r="CT41" s="238">
        <v>448088</v>
      </c>
      <c r="CU41" s="238">
        <v>4976105</v>
      </c>
      <c r="CV41" s="238">
        <v>44.936486299999999</v>
      </c>
      <c r="CW41" s="238">
        <v>-93.657929699999997</v>
      </c>
      <c r="CX41" s="238" t="s">
        <v>359</v>
      </c>
      <c r="CY41" s="238" t="s">
        <v>2862</v>
      </c>
    </row>
    <row r="42" spans="1:103" x14ac:dyDescent="0.25">
      <c r="A42" s="238">
        <v>10994996</v>
      </c>
      <c r="B42" s="238">
        <v>4</v>
      </c>
      <c r="C42" s="238">
        <v>15</v>
      </c>
      <c r="D42" s="238">
        <v>5.8540000000000001</v>
      </c>
      <c r="E42" s="238">
        <v>27</v>
      </c>
      <c r="F42" s="238" t="s">
        <v>2776</v>
      </c>
      <c r="H42" s="238" t="s">
        <v>354</v>
      </c>
      <c r="I42" s="238">
        <v>25</v>
      </c>
      <c r="K42" s="238">
        <v>14014943</v>
      </c>
      <c r="L42" s="238">
        <v>143150233</v>
      </c>
      <c r="M42" s="238">
        <v>11</v>
      </c>
      <c r="N42" s="238">
        <v>11</v>
      </c>
      <c r="O42" s="238">
        <v>2014</v>
      </c>
      <c r="P42" s="238" t="s">
        <v>368</v>
      </c>
      <c r="Q42" s="238">
        <v>17</v>
      </c>
      <c r="S42" s="238">
        <v>5</v>
      </c>
      <c r="T42" s="238">
        <v>0</v>
      </c>
      <c r="U42" s="238">
        <v>2</v>
      </c>
      <c r="V42" s="238">
        <v>3</v>
      </c>
      <c r="W42" s="238">
        <v>10</v>
      </c>
      <c r="X42" s="238">
        <v>4</v>
      </c>
      <c r="Y42" s="238">
        <v>4</v>
      </c>
      <c r="Z42" s="238">
        <v>2</v>
      </c>
      <c r="AB42" s="238">
        <v>2</v>
      </c>
      <c r="AC42" s="238">
        <v>98</v>
      </c>
      <c r="AD42" s="238" t="s">
        <v>2795</v>
      </c>
      <c r="AE42" s="238" t="s">
        <v>2852</v>
      </c>
      <c r="AF42" s="238" t="s">
        <v>2779</v>
      </c>
      <c r="AG42" s="238">
        <v>9</v>
      </c>
      <c r="AH42" s="238">
        <v>2</v>
      </c>
      <c r="AI42" s="238">
        <v>2</v>
      </c>
      <c r="AJ42" s="238">
        <v>8</v>
      </c>
      <c r="AK42" s="238">
        <v>24</v>
      </c>
      <c r="AL42" s="238">
        <v>17</v>
      </c>
      <c r="AM42" s="238" t="s">
        <v>354</v>
      </c>
      <c r="AN42" s="238">
        <v>5</v>
      </c>
      <c r="AO42" s="238">
        <v>10</v>
      </c>
      <c r="AP42" s="238">
        <v>16</v>
      </c>
      <c r="AS42" s="238">
        <v>4</v>
      </c>
      <c r="AT42" s="238">
        <v>2</v>
      </c>
      <c r="AU42" s="238">
        <v>35</v>
      </c>
      <c r="AV42" s="238">
        <v>11</v>
      </c>
      <c r="AW42" s="238">
        <v>21</v>
      </c>
      <c r="AX42" s="238">
        <v>2</v>
      </c>
      <c r="AY42" s="238">
        <v>2</v>
      </c>
      <c r="AZ42" s="238">
        <v>3</v>
      </c>
      <c r="BA42" s="238">
        <v>21</v>
      </c>
      <c r="BB42" s="238">
        <v>34</v>
      </c>
      <c r="BC42" s="238" t="s">
        <v>363</v>
      </c>
      <c r="BD42" s="238">
        <v>5</v>
      </c>
      <c r="BE42" s="238">
        <v>1</v>
      </c>
      <c r="BI42" s="238">
        <v>4</v>
      </c>
      <c r="BJ42" s="238">
        <v>2</v>
      </c>
      <c r="BK42" s="238">
        <v>35</v>
      </c>
      <c r="BL42" s="238">
        <v>11</v>
      </c>
      <c r="BM42" s="238">
        <v>21</v>
      </c>
      <c r="CT42" s="238">
        <v>448088</v>
      </c>
      <c r="CU42" s="238">
        <v>4976105</v>
      </c>
      <c r="CV42" s="238">
        <v>44.936486299999999</v>
      </c>
      <c r="CW42" s="238">
        <v>-93.657929699999997</v>
      </c>
      <c r="CX42" s="238" t="s">
        <v>359</v>
      </c>
      <c r="CY42" s="238" t="s">
        <v>2863</v>
      </c>
    </row>
    <row r="43" spans="1:103" x14ac:dyDescent="0.25">
      <c r="A43" s="238">
        <v>11014957</v>
      </c>
      <c r="B43" s="238">
        <v>4</v>
      </c>
      <c r="C43" s="238">
        <v>15</v>
      </c>
      <c r="D43" s="238">
        <v>5.8540000000000001</v>
      </c>
      <c r="E43" s="238">
        <v>27</v>
      </c>
      <c r="F43" s="238" t="s">
        <v>2776</v>
      </c>
      <c r="H43" s="238" t="s">
        <v>354</v>
      </c>
      <c r="I43" s="238">
        <v>25</v>
      </c>
      <c r="K43" s="238" t="s">
        <v>2864</v>
      </c>
      <c r="L43" s="238">
        <v>150050153</v>
      </c>
      <c r="M43" s="238">
        <v>1</v>
      </c>
      <c r="N43" s="238">
        <v>5</v>
      </c>
      <c r="O43" s="238">
        <v>2015</v>
      </c>
      <c r="P43" s="238" t="s">
        <v>361</v>
      </c>
      <c r="Q43" s="238">
        <v>16</v>
      </c>
      <c r="S43" s="238">
        <v>3</v>
      </c>
      <c r="T43" s="238">
        <v>0</v>
      </c>
      <c r="U43" s="238">
        <v>2</v>
      </c>
      <c r="V43" s="238">
        <v>5</v>
      </c>
      <c r="W43" s="238">
        <v>10</v>
      </c>
      <c r="X43" s="238">
        <v>4</v>
      </c>
      <c r="Y43" s="238">
        <v>1</v>
      </c>
      <c r="Z43" s="238">
        <v>2</v>
      </c>
      <c r="AA43" s="238">
        <v>2</v>
      </c>
      <c r="AB43" s="238">
        <v>1</v>
      </c>
      <c r="AC43" s="238">
        <v>98</v>
      </c>
      <c r="AD43" s="238" t="s">
        <v>2800</v>
      </c>
      <c r="AE43" s="238" t="s">
        <v>2858</v>
      </c>
      <c r="AF43" s="238" t="s">
        <v>2779</v>
      </c>
      <c r="AG43" s="238">
        <v>10</v>
      </c>
      <c r="AH43" s="238">
        <v>2</v>
      </c>
      <c r="AI43" s="238">
        <v>2</v>
      </c>
      <c r="AJ43" s="238">
        <v>8</v>
      </c>
      <c r="AK43" s="238">
        <v>24</v>
      </c>
      <c r="AL43" s="238">
        <v>48</v>
      </c>
      <c r="AM43" s="238" t="s">
        <v>363</v>
      </c>
      <c r="AN43" s="238">
        <v>5</v>
      </c>
      <c r="AO43" s="238">
        <v>15</v>
      </c>
      <c r="AP43" s="238">
        <v>2</v>
      </c>
      <c r="AS43" s="238">
        <v>7</v>
      </c>
      <c r="AT43" s="238">
        <v>98</v>
      </c>
      <c r="AU43" s="238">
        <v>35</v>
      </c>
      <c r="AV43" s="238">
        <v>11</v>
      </c>
      <c r="AW43" s="238">
        <v>21</v>
      </c>
      <c r="AX43" s="238">
        <v>2</v>
      </c>
      <c r="AY43" s="238">
        <v>4</v>
      </c>
      <c r="AZ43" s="238">
        <v>3</v>
      </c>
      <c r="BA43" s="238">
        <v>21</v>
      </c>
      <c r="BB43" s="238">
        <v>59</v>
      </c>
      <c r="BC43" s="238" t="s">
        <v>354</v>
      </c>
      <c r="BD43" s="238">
        <v>5</v>
      </c>
      <c r="BE43" s="238">
        <v>1</v>
      </c>
      <c r="BF43" s="238">
        <v>1</v>
      </c>
      <c r="BI43" s="238">
        <v>7</v>
      </c>
      <c r="BJ43" s="238">
        <v>98</v>
      </c>
      <c r="BK43" s="238">
        <v>35</v>
      </c>
      <c r="BL43" s="238">
        <v>11</v>
      </c>
      <c r="BM43" s="238">
        <v>21</v>
      </c>
      <c r="CT43" s="238">
        <v>448088</v>
      </c>
      <c r="CU43" s="238">
        <v>4976105</v>
      </c>
      <c r="CV43" s="238">
        <v>44.936486299999999</v>
      </c>
      <c r="CW43" s="238">
        <v>-93.657929699999997</v>
      </c>
      <c r="CX43" s="238" t="s">
        <v>359</v>
      </c>
      <c r="CY43" s="238" t="s">
        <v>2865</v>
      </c>
    </row>
    <row r="44" spans="1:103" x14ac:dyDescent="0.25">
      <c r="A44" s="238">
        <v>844789</v>
      </c>
      <c r="B44" s="238">
        <v>4</v>
      </c>
      <c r="C44" s="238">
        <v>15</v>
      </c>
      <c r="D44" s="238">
        <v>5.8559999999999999</v>
      </c>
      <c r="E44" s="238">
        <v>27</v>
      </c>
      <c r="F44" s="238" t="s">
        <v>2776</v>
      </c>
      <c r="H44" s="238" t="s">
        <v>354</v>
      </c>
      <c r="I44" s="238">
        <v>25</v>
      </c>
      <c r="K44" s="238" t="s">
        <v>2866</v>
      </c>
      <c r="L44" s="238">
        <v>202800083</v>
      </c>
      <c r="M44" s="238">
        <v>10</v>
      </c>
      <c r="N44" s="238">
        <v>6</v>
      </c>
      <c r="O44" s="238">
        <v>2020</v>
      </c>
      <c r="P44" s="238" t="s">
        <v>368</v>
      </c>
      <c r="Q44" s="238">
        <v>15</v>
      </c>
      <c r="R44" s="238" t="s">
        <v>369</v>
      </c>
      <c r="S44" s="238">
        <v>4</v>
      </c>
      <c r="T44" s="238">
        <v>0</v>
      </c>
      <c r="U44" s="238">
        <v>2</v>
      </c>
      <c r="V44" s="238">
        <v>5</v>
      </c>
      <c r="W44" s="238">
        <v>10</v>
      </c>
      <c r="X44" s="238">
        <v>4</v>
      </c>
      <c r="Y44" s="238">
        <v>1</v>
      </c>
      <c r="Z44" s="238">
        <v>1</v>
      </c>
      <c r="AB44" s="238">
        <v>1</v>
      </c>
      <c r="AC44" s="238">
        <v>98</v>
      </c>
      <c r="AD44" s="238" t="s">
        <v>2800</v>
      </c>
      <c r="AF44" s="238" t="s">
        <v>2779</v>
      </c>
      <c r="AG44" s="238">
        <v>10</v>
      </c>
      <c r="AH44" s="238">
        <v>2</v>
      </c>
      <c r="AI44" s="238">
        <v>2</v>
      </c>
      <c r="AJ44" s="238">
        <v>3</v>
      </c>
      <c r="AK44" s="238">
        <v>21</v>
      </c>
      <c r="AL44" s="238">
        <v>24</v>
      </c>
      <c r="AM44" s="238" t="s">
        <v>363</v>
      </c>
      <c r="AN44" s="238">
        <v>5</v>
      </c>
      <c r="AO44" s="238">
        <v>1</v>
      </c>
      <c r="AS44" s="238">
        <v>12</v>
      </c>
      <c r="AT44" s="238">
        <v>9</v>
      </c>
      <c r="AV44" s="238">
        <v>11</v>
      </c>
      <c r="AW44" s="238">
        <v>21</v>
      </c>
      <c r="AX44" s="238">
        <v>2</v>
      </c>
      <c r="AY44" s="238">
        <v>2</v>
      </c>
      <c r="AZ44" s="238">
        <v>1</v>
      </c>
      <c r="BA44" s="238">
        <v>24</v>
      </c>
      <c r="BB44" s="238">
        <v>19</v>
      </c>
      <c r="BC44" s="238" t="s">
        <v>363</v>
      </c>
      <c r="BD44" s="238">
        <v>5</v>
      </c>
      <c r="BE44" s="238">
        <v>1</v>
      </c>
      <c r="BI44" s="238">
        <v>12</v>
      </c>
      <c r="BJ44" s="238">
        <v>23</v>
      </c>
      <c r="BL44" s="238">
        <v>11</v>
      </c>
      <c r="BM44" s="238">
        <v>21</v>
      </c>
      <c r="CT44" s="238">
        <v>448090.55785856402</v>
      </c>
      <c r="CU44" s="238">
        <v>4976106.4409364099</v>
      </c>
      <c r="CV44" s="238">
        <v>44.936495870000002</v>
      </c>
      <c r="CW44" s="238">
        <v>-93.657895030000006</v>
      </c>
      <c r="CX44" s="238" t="s">
        <v>359</v>
      </c>
      <c r="CY44" s="238" t="s">
        <v>2867</v>
      </c>
    </row>
    <row r="45" spans="1:103" x14ac:dyDescent="0.25">
      <c r="A45" s="238">
        <v>11042645</v>
      </c>
      <c r="B45" s="238">
        <v>4</v>
      </c>
      <c r="C45" s="238">
        <v>15</v>
      </c>
      <c r="D45" s="238">
        <v>5.8630000000000004</v>
      </c>
      <c r="E45" s="238">
        <v>27</v>
      </c>
      <c r="F45" s="238" t="s">
        <v>2776</v>
      </c>
      <c r="H45" s="238" t="s">
        <v>354</v>
      </c>
      <c r="I45" s="238">
        <v>25</v>
      </c>
      <c r="K45" s="238" t="s">
        <v>2868</v>
      </c>
      <c r="L45" s="238">
        <v>151610145</v>
      </c>
      <c r="M45" s="238">
        <v>6</v>
      </c>
      <c r="N45" s="238">
        <v>10</v>
      </c>
      <c r="O45" s="238">
        <v>2015</v>
      </c>
      <c r="P45" s="238" t="s">
        <v>355</v>
      </c>
      <c r="Q45" s="238">
        <v>13</v>
      </c>
      <c r="S45" s="238">
        <v>4</v>
      </c>
      <c r="T45" s="238">
        <v>0</v>
      </c>
      <c r="U45" s="238">
        <v>3</v>
      </c>
      <c r="V45" s="238">
        <v>1</v>
      </c>
      <c r="W45" s="238">
        <v>10</v>
      </c>
      <c r="X45" s="238">
        <v>2</v>
      </c>
      <c r="Y45" s="238">
        <v>1</v>
      </c>
      <c r="Z45" s="238">
        <v>1</v>
      </c>
      <c r="AA45" s="238">
        <v>1</v>
      </c>
      <c r="AB45" s="238">
        <v>1</v>
      </c>
      <c r="AC45" s="238">
        <v>98</v>
      </c>
      <c r="AD45" s="238" t="s">
        <v>2869</v>
      </c>
      <c r="AE45" s="238" t="s">
        <v>2852</v>
      </c>
      <c r="AF45" s="238" t="s">
        <v>2779</v>
      </c>
      <c r="AG45" s="238">
        <v>7</v>
      </c>
      <c r="AH45" s="238">
        <v>2</v>
      </c>
      <c r="AI45" s="238">
        <v>3</v>
      </c>
      <c r="AJ45" s="238">
        <v>3</v>
      </c>
      <c r="AK45" s="238">
        <v>21</v>
      </c>
      <c r="AL45" s="238">
        <v>47</v>
      </c>
      <c r="AM45" s="238" t="s">
        <v>354</v>
      </c>
      <c r="AN45" s="238">
        <v>5</v>
      </c>
      <c r="AO45" s="238">
        <v>5</v>
      </c>
      <c r="AP45" s="238">
        <v>1</v>
      </c>
      <c r="AS45" s="238">
        <v>7</v>
      </c>
      <c r="AT45" s="238">
        <v>98</v>
      </c>
      <c r="AU45" s="238">
        <v>35</v>
      </c>
      <c r="AV45" s="238">
        <v>11</v>
      </c>
      <c r="AW45" s="238">
        <v>21</v>
      </c>
      <c r="AX45" s="238">
        <v>2</v>
      </c>
      <c r="AY45" s="238">
        <v>2</v>
      </c>
      <c r="AZ45" s="238">
        <v>3</v>
      </c>
      <c r="BA45" s="238">
        <v>21</v>
      </c>
      <c r="BB45" s="238">
        <v>19</v>
      </c>
      <c r="BC45" s="238" t="s">
        <v>363</v>
      </c>
      <c r="BD45" s="238">
        <v>5</v>
      </c>
      <c r="BE45" s="238">
        <v>1</v>
      </c>
      <c r="BF45" s="238">
        <v>1</v>
      </c>
      <c r="BI45" s="238">
        <v>7</v>
      </c>
      <c r="BJ45" s="238">
        <v>98</v>
      </c>
      <c r="BK45" s="238">
        <v>35</v>
      </c>
      <c r="BL45" s="238">
        <v>11</v>
      </c>
      <c r="BM45" s="238">
        <v>21</v>
      </c>
      <c r="BN45" s="238">
        <v>2</v>
      </c>
      <c r="BO45" s="238">
        <v>2</v>
      </c>
      <c r="BP45" s="238">
        <v>3</v>
      </c>
      <c r="BQ45" s="238">
        <v>21</v>
      </c>
      <c r="BR45" s="238">
        <v>70</v>
      </c>
      <c r="BS45" s="238" t="s">
        <v>363</v>
      </c>
      <c r="BT45" s="238">
        <v>5</v>
      </c>
      <c r="BU45" s="238">
        <v>1</v>
      </c>
      <c r="BV45" s="238">
        <v>1</v>
      </c>
      <c r="BY45" s="238">
        <v>7</v>
      </c>
      <c r="BZ45" s="238">
        <v>98</v>
      </c>
      <c r="CA45" s="238">
        <v>35</v>
      </c>
      <c r="CB45" s="238">
        <v>11</v>
      </c>
      <c r="CC45" s="238">
        <v>21</v>
      </c>
      <c r="CT45" s="238">
        <v>448102</v>
      </c>
      <c r="CU45" s="238">
        <v>4976108</v>
      </c>
      <c r="CV45" s="238">
        <v>44.936506399999999</v>
      </c>
      <c r="CW45" s="238">
        <v>-93.657751300000001</v>
      </c>
      <c r="CX45" s="238" t="s">
        <v>359</v>
      </c>
      <c r="CY45" s="238" t="s">
        <v>2870</v>
      </c>
    </row>
    <row r="46" spans="1:103" x14ac:dyDescent="0.25">
      <c r="A46" s="238">
        <v>475267</v>
      </c>
      <c r="B46" s="238">
        <v>4</v>
      </c>
      <c r="C46" s="238">
        <v>15</v>
      </c>
      <c r="D46" s="238">
        <v>5.9429999999999996</v>
      </c>
      <c r="E46" s="238">
        <v>27</v>
      </c>
      <c r="F46" s="238" t="s">
        <v>2776</v>
      </c>
      <c r="H46" s="238" t="s">
        <v>354</v>
      </c>
      <c r="I46" s="238">
        <v>25</v>
      </c>
      <c r="K46" s="238" t="s">
        <v>2871</v>
      </c>
      <c r="M46" s="238">
        <v>7</v>
      </c>
      <c r="N46" s="238">
        <v>7</v>
      </c>
      <c r="O46" s="238">
        <v>2017</v>
      </c>
      <c r="P46" s="238" t="s">
        <v>362</v>
      </c>
      <c r="Q46" s="238">
        <v>7</v>
      </c>
      <c r="R46" s="238" t="s">
        <v>369</v>
      </c>
      <c r="S46" s="238">
        <v>5</v>
      </c>
      <c r="T46" s="238">
        <v>0</v>
      </c>
      <c r="U46" s="238">
        <v>2</v>
      </c>
      <c r="V46" s="238">
        <v>10</v>
      </c>
      <c r="W46" s="238">
        <v>10</v>
      </c>
      <c r="X46" s="238">
        <v>2</v>
      </c>
      <c r="Y46" s="238">
        <v>1</v>
      </c>
      <c r="Z46" s="238">
        <v>1</v>
      </c>
      <c r="AB46" s="238">
        <v>1</v>
      </c>
      <c r="AC46" s="238">
        <v>98</v>
      </c>
      <c r="AD46" s="238" t="s">
        <v>2800</v>
      </c>
      <c r="AF46" s="238" t="s">
        <v>2779</v>
      </c>
      <c r="AG46" s="238">
        <v>5</v>
      </c>
      <c r="AH46" s="238">
        <v>2</v>
      </c>
      <c r="AI46" s="238">
        <v>49</v>
      </c>
      <c r="AJ46" s="238">
        <v>3</v>
      </c>
      <c r="AK46" s="238">
        <v>21</v>
      </c>
      <c r="AL46" s="238">
        <v>57</v>
      </c>
      <c r="AM46" s="238" t="s">
        <v>354</v>
      </c>
      <c r="AN46" s="238">
        <v>5</v>
      </c>
      <c r="AO46" s="238">
        <v>99</v>
      </c>
      <c r="AS46" s="238">
        <v>12</v>
      </c>
      <c r="AT46" s="238">
        <v>98</v>
      </c>
      <c r="AU46" s="238">
        <v>35</v>
      </c>
      <c r="AV46" s="238">
        <v>11</v>
      </c>
      <c r="AW46" s="238">
        <v>21</v>
      </c>
      <c r="AX46" s="238">
        <v>2</v>
      </c>
      <c r="AY46" s="238">
        <v>4</v>
      </c>
      <c r="AZ46" s="238">
        <v>3</v>
      </c>
      <c r="BA46" s="238">
        <v>21</v>
      </c>
      <c r="BB46" s="238">
        <v>20</v>
      </c>
      <c r="BC46" s="238" t="s">
        <v>354</v>
      </c>
      <c r="BD46" s="238">
        <v>5</v>
      </c>
      <c r="BE46" s="238">
        <v>1</v>
      </c>
      <c r="BI46" s="238">
        <v>12</v>
      </c>
      <c r="BJ46" s="238">
        <v>98</v>
      </c>
      <c r="BK46" s="238">
        <v>35</v>
      </c>
      <c r="BL46" s="238">
        <v>11</v>
      </c>
      <c r="BM46" s="238">
        <v>21</v>
      </c>
      <c r="CT46" s="238">
        <v>448224.70187685202</v>
      </c>
      <c r="CU46" s="238">
        <v>4976119.8024214702</v>
      </c>
      <c r="CV46" s="238">
        <v>44.936625919999997</v>
      </c>
      <c r="CW46" s="238">
        <v>-93.656196390000005</v>
      </c>
      <c r="CX46" s="238" t="s">
        <v>359</v>
      </c>
      <c r="CY46" s="238" t="s">
        <v>2872</v>
      </c>
    </row>
    <row r="47" spans="1:103" x14ac:dyDescent="0.25">
      <c r="A47" s="238">
        <v>737512</v>
      </c>
      <c r="B47" s="238">
        <v>4</v>
      </c>
      <c r="C47" s="238">
        <v>15</v>
      </c>
      <c r="D47" s="238">
        <v>5.9779999999999998</v>
      </c>
      <c r="E47" s="238">
        <v>27</v>
      </c>
      <c r="F47" s="238" t="s">
        <v>2776</v>
      </c>
      <c r="H47" s="238" t="s">
        <v>354</v>
      </c>
      <c r="I47" s="238">
        <v>25</v>
      </c>
      <c r="K47" s="238" t="s">
        <v>2873</v>
      </c>
      <c r="M47" s="238">
        <v>7</v>
      </c>
      <c r="N47" s="238">
        <v>31</v>
      </c>
      <c r="O47" s="238">
        <v>2019</v>
      </c>
      <c r="P47" s="238" t="s">
        <v>355</v>
      </c>
      <c r="Q47" s="238">
        <v>16</v>
      </c>
      <c r="S47" s="238">
        <v>5</v>
      </c>
      <c r="T47" s="238">
        <v>0</v>
      </c>
      <c r="U47" s="238">
        <v>2</v>
      </c>
      <c r="V47" s="238">
        <v>12</v>
      </c>
      <c r="W47" s="238">
        <v>10</v>
      </c>
      <c r="X47" s="238">
        <v>4</v>
      </c>
      <c r="Y47" s="238">
        <v>1</v>
      </c>
      <c r="Z47" s="238">
        <v>1</v>
      </c>
      <c r="AB47" s="238">
        <v>1</v>
      </c>
      <c r="AC47" s="238">
        <v>98</v>
      </c>
      <c r="AD47" s="238" t="s">
        <v>2800</v>
      </c>
      <c r="AF47" s="238" t="s">
        <v>2779</v>
      </c>
      <c r="AG47" s="238">
        <v>7</v>
      </c>
      <c r="AH47" s="238">
        <v>2</v>
      </c>
      <c r="AI47" s="238">
        <v>4</v>
      </c>
      <c r="AJ47" s="238">
        <v>3</v>
      </c>
      <c r="AK47" s="238">
        <v>34</v>
      </c>
      <c r="AL47" s="238">
        <v>31</v>
      </c>
      <c r="AM47" s="238" t="s">
        <v>354</v>
      </c>
      <c r="AN47" s="238">
        <v>5</v>
      </c>
      <c r="AO47" s="238">
        <v>1</v>
      </c>
      <c r="AS47" s="238">
        <v>12</v>
      </c>
      <c r="AT47" s="238">
        <v>9</v>
      </c>
      <c r="AU47" s="238">
        <v>35</v>
      </c>
      <c r="AV47" s="238">
        <v>11</v>
      </c>
      <c r="AW47" s="238">
        <v>23</v>
      </c>
      <c r="AX47" s="238">
        <v>2</v>
      </c>
      <c r="AY47" s="238">
        <v>4</v>
      </c>
      <c r="AZ47" s="238">
        <v>3</v>
      </c>
      <c r="BA47" s="238">
        <v>26</v>
      </c>
      <c r="BB47" s="238">
        <v>44</v>
      </c>
      <c r="BC47" s="238" t="s">
        <v>354</v>
      </c>
      <c r="BD47" s="238">
        <v>5</v>
      </c>
      <c r="BE47" s="238">
        <v>74</v>
      </c>
      <c r="BI47" s="238">
        <v>12</v>
      </c>
      <c r="BJ47" s="238">
        <v>9</v>
      </c>
      <c r="BK47" s="238">
        <v>35</v>
      </c>
      <c r="BL47" s="238">
        <v>11</v>
      </c>
      <c r="BM47" s="238">
        <v>23</v>
      </c>
      <c r="CT47" s="238">
        <v>448287.16253822698</v>
      </c>
      <c r="CU47" s="238">
        <v>4976119.0693326099</v>
      </c>
      <c r="CV47" s="238">
        <v>44.936623869999998</v>
      </c>
      <c r="CW47" s="238">
        <v>-93.655404739999994</v>
      </c>
      <c r="CX47" s="238" t="s">
        <v>391</v>
      </c>
      <c r="CY47" s="238" t="s">
        <v>2874</v>
      </c>
    </row>
    <row r="48" spans="1:103" x14ac:dyDescent="0.25">
      <c r="A48" s="238">
        <v>10783497</v>
      </c>
      <c r="B48" s="238">
        <v>4</v>
      </c>
      <c r="C48" s="238">
        <v>15</v>
      </c>
      <c r="D48" s="238">
        <v>5.984</v>
      </c>
      <c r="E48" s="238">
        <v>27</v>
      </c>
      <c r="F48" s="238" t="s">
        <v>2776</v>
      </c>
      <c r="H48" s="238" t="s">
        <v>354</v>
      </c>
      <c r="I48" s="238">
        <v>25</v>
      </c>
      <c r="K48" s="238" t="s">
        <v>2875</v>
      </c>
      <c r="L48" s="238">
        <v>120140048</v>
      </c>
      <c r="M48" s="238">
        <v>1</v>
      </c>
      <c r="N48" s="238">
        <v>14</v>
      </c>
      <c r="O48" s="238">
        <v>2012</v>
      </c>
      <c r="P48" s="238" t="s">
        <v>364</v>
      </c>
      <c r="Q48" s="238">
        <v>11</v>
      </c>
      <c r="R48" s="238" t="s">
        <v>356</v>
      </c>
      <c r="S48" s="238">
        <v>5</v>
      </c>
      <c r="T48" s="238">
        <v>0</v>
      </c>
      <c r="U48" s="238">
        <v>2</v>
      </c>
      <c r="V48" s="238">
        <v>1</v>
      </c>
      <c r="W48" s="238">
        <v>10</v>
      </c>
      <c r="X48" s="238">
        <v>2</v>
      </c>
      <c r="Y48" s="238">
        <v>1</v>
      </c>
      <c r="Z48" s="238">
        <v>1</v>
      </c>
      <c r="AA48" s="238">
        <v>4</v>
      </c>
      <c r="AB48" s="238">
        <v>3</v>
      </c>
      <c r="AC48" s="238">
        <v>98</v>
      </c>
      <c r="AD48" s="238" t="s">
        <v>2876</v>
      </c>
      <c r="AE48" s="238" t="s">
        <v>2877</v>
      </c>
      <c r="AF48" s="238" t="s">
        <v>2779</v>
      </c>
      <c r="AG48" s="238">
        <v>7</v>
      </c>
      <c r="AH48" s="238">
        <v>2</v>
      </c>
      <c r="AI48" s="238">
        <v>2</v>
      </c>
      <c r="AJ48" s="238">
        <v>4</v>
      </c>
      <c r="AK48" s="238">
        <v>21</v>
      </c>
      <c r="AL48" s="238">
        <v>30</v>
      </c>
      <c r="AM48" s="238" t="s">
        <v>354</v>
      </c>
      <c r="AN48" s="238">
        <v>5</v>
      </c>
      <c r="AO48" s="238">
        <v>5</v>
      </c>
      <c r="AS48" s="238">
        <v>7</v>
      </c>
      <c r="AT48" s="238">
        <v>98</v>
      </c>
      <c r="AU48" s="238">
        <v>35</v>
      </c>
      <c r="AV48" s="238">
        <v>11</v>
      </c>
      <c r="AW48" s="238">
        <v>20</v>
      </c>
      <c r="AX48" s="238">
        <v>2</v>
      </c>
      <c r="AY48" s="238">
        <v>2</v>
      </c>
      <c r="AZ48" s="238">
        <v>4</v>
      </c>
      <c r="BA48" s="238">
        <v>24</v>
      </c>
      <c r="BB48" s="238">
        <v>58</v>
      </c>
      <c r="BC48" s="238" t="s">
        <v>363</v>
      </c>
      <c r="BD48" s="238">
        <v>5</v>
      </c>
      <c r="BE48" s="238">
        <v>1</v>
      </c>
      <c r="BF48" s="238">
        <v>1</v>
      </c>
      <c r="BI48" s="238">
        <v>7</v>
      </c>
      <c r="BJ48" s="238">
        <v>98</v>
      </c>
      <c r="BK48" s="238">
        <v>35</v>
      </c>
      <c r="BL48" s="238">
        <v>11</v>
      </c>
      <c r="BM48" s="238">
        <v>20</v>
      </c>
      <c r="CT48" s="238">
        <v>448296</v>
      </c>
      <c r="CU48" s="238">
        <v>4976123</v>
      </c>
      <c r="CV48" s="238">
        <v>44.936664299999997</v>
      </c>
      <c r="CW48" s="238">
        <v>-93.655290300000004</v>
      </c>
      <c r="CX48" s="238" t="s">
        <v>359</v>
      </c>
      <c r="CY48" s="238" t="s">
        <v>2878</v>
      </c>
    </row>
    <row r="49" spans="1:103" x14ac:dyDescent="0.25">
      <c r="A49" s="238">
        <v>10752786</v>
      </c>
      <c r="B49" s="238">
        <v>4</v>
      </c>
      <c r="C49" s="238">
        <v>15</v>
      </c>
      <c r="D49" s="238">
        <v>5.9889999999999999</v>
      </c>
      <c r="E49" s="238">
        <v>27</v>
      </c>
      <c r="F49" s="238" t="s">
        <v>2776</v>
      </c>
      <c r="H49" s="238" t="s">
        <v>354</v>
      </c>
      <c r="I49" s="238">
        <v>25</v>
      </c>
      <c r="K49" s="238">
        <v>0</v>
      </c>
      <c r="L49" s="238">
        <v>113200105</v>
      </c>
      <c r="M49" s="238">
        <v>10</v>
      </c>
      <c r="N49" s="238">
        <v>12</v>
      </c>
      <c r="O49" s="238">
        <v>2011</v>
      </c>
      <c r="P49" s="238" t="s">
        <v>355</v>
      </c>
      <c r="Q49" s="238">
        <v>8</v>
      </c>
      <c r="S49" s="238">
        <v>4</v>
      </c>
      <c r="T49" s="238">
        <v>0</v>
      </c>
      <c r="U49" s="238">
        <v>2</v>
      </c>
      <c r="V49" s="238">
        <v>1</v>
      </c>
      <c r="W49" s="238">
        <v>10</v>
      </c>
      <c r="Y49" s="238">
        <v>1</v>
      </c>
      <c r="Z49" s="238">
        <v>1</v>
      </c>
      <c r="AB49" s="238">
        <v>1</v>
      </c>
      <c r="AC49" s="238">
        <v>98</v>
      </c>
      <c r="AF49" s="238" t="s">
        <v>2779</v>
      </c>
      <c r="AG49" s="238">
        <v>7</v>
      </c>
      <c r="AH49" s="238">
        <v>2</v>
      </c>
      <c r="AI49" s="238">
        <v>2</v>
      </c>
      <c r="AJ49" s="238">
        <v>3</v>
      </c>
      <c r="AK49" s="238">
        <v>8</v>
      </c>
      <c r="AL49" s="238">
        <v>52</v>
      </c>
      <c r="AM49" s="238" t="s">
        <v>354</v>
      </c>
      <c r="AT49" s="238">
        <v>98</v>
      </c>
      <c r="AU49" s="238">
        <v>35</v>
      </c>
      <c r="AX49" s="238">
        <v>2</v>
      </c>
      <c r="AY49" s="238">
        <v>2</v>
      </c>
      <c r="AZ49" s="238">
        <v>3</v>
      </c>
      <c r="BA49" s="238">
        <v>21</v>
      </c>
      <c r="BJ49" s="238">
        <v>98</v>
      </c>
      <c r="BK49" s="238">
        <v>35</v>
      </c>
      <c r="CT49" s="238">
        <v>448304</v>
      </c>
      <c r="CU49" s="238">
        <v>4976123</v>
      </c>
      <c r="CV49" s="238">
        <v>44.936663000000003</v>
      </c>
      <c r="CW49" s="238">
        <v>-93.655192999999997</v>
      </c>
      <c r="CX49" s="238" t="s">
        <v>359</v>
      </c>
    </row>
    <row r="50" spans="1:103" x14ac:dyDescent="0.25">
      <c r="A50" s="238">
        <v>10795274</v>
      </c>
      <c r="B50" s="238">
        <v>4</v>
      </c>
      <c r="C50" s="238">
        <v>15</v>
      </c>
      <c r="D50" s="238">
        <v>6.02</v>
      </c>
      <c r="E50" s="238">
        <v>27</v>
      </c>
      <c r="F50" s="238" t="s">
        <v>2776</v>
      </c>
      <c r="H50" s="238" t="s">
        <v>354</v>
      </c>
      <c r="I50" s="238">
        <v>25</v>
      </c>
      <c r="K50" s="238" t="s">
        <v>2879</v>
      </c>
      <c r="L50" s="238">
        <v>121160064</v>
      </c>
      <c r="M50" s="238">
        <v>4</v>
      </c>
      <c r="N50" s="238">
        <v>24</v>
      </c>
      <c r="O50" s="238">
        <v>2012</v>
      </c>
      <c r="P50" s="238" t="s">
        <v>368</v>
      </c>
      <c r="Q50" s="238">
        <v>15</v>
      </c>
      <c r="S50" s="238">
        <v>5</v>
      </c>
      <c r="T50" s="238">
        <v>0</v>
      </c>
      <c r="U50" s="238">
        <v>2</v>
      </c>
      <c r="V50" s="238">
        <v>1</v>
      </c>
      <c r="W50" s="238">
        <v>10</v>
      </c>
      <c r="X50" s="238">
        <v>3</v>
      </c>
      <c r="Y50" s="238">
        <v>1</v>
      </c>
      <c r="Z50" s="238">
        <v>1</v>
      </c>
      <c r="AB50" s="238">
        <v>1</v>
      </c>
      <c r="AC50" s="238">
        <v>98</v>
      </c>
      <c r="AD50" s="238" t="s">
        <v>2880</v>
      </c>
      <c r="AE50" s="238" t="s">
        <v>2881</v>
      </c>
      <c r="AF50" s="238" t="s">
        <v>2779</v>
      </c>
      <c r="AG50" s="238">
        <v>7</v>
      </c>
      <c r="AH50" s="238">
        <v>2</v>
      </c>
      <c r="AI50" s="238">
        <v>2</v>
      </c>
      <c r="AJ50" s="238">
        <v>3</v>
      </c>
      <c r="AK50" s="238">
        <v>21</v>
      </c>
      <c r="AL50" s="238">
        <v>71</v>
      </c>
      <c r="AM50" s="238" t="s">
        <v>363</v>
      </c>
      <c r="AN50" s="238">
        <v>5</v>
      </c>
      <c r="AO50" s="238">
        <v>15</v>
      </c>
      <c r="AS50" s="238">
        <v>7</v>
      </c>
      <c r="AT50" s="238">
        <v>98</v>
      </c>
      <c r="AU50" s="238">
        <v>35</v>
      </c>
      <c r="AV50" s="238">
        <v>11</v>
      </c>
      <c r="AW50" s="238">
        <v>21</v>
      </c>
      <c r="AX50" s="238">
        <v>2</v>
      </c>
      <c r="AY50" s="238">
        <v>2</v>
      </c>
      <c r="AZ50" s="238">
        <v>3</v>
      </c>
      <c r="BA50" s="238">
        <v>23</v>
      </c>
      <c r="BB50" s="238">
        <v>54</v>
      </c>
      <c r="BC50" s="238" t="s">
        <v>354</v>
      </c>
      <c r="BD50" s="238">
        <v>5</v>
      </c>
      <c r="BE50" s="238">
        <v>1</v>
      </c>
      <c r="BI50" s="238">
        <v>7</v>
      </c>
      <c r="BJ50" s="238">
        <v>98</v>
      </c>
      <c r="BK50" s="238">
        <v>35</v>
      </c>
      <c r="BL50" s="238">
        <v>11</v>
      </c>
      <c r="BM50" s="238">
        <v>21</v>
      </c>
      <c r="CT50" s="238">
        <v>448354</v>
      </c>
      <c r="CU50" s="238">
        <v>4976122</v>
      </c>
      <c r="CV50" s="238">
        <v>44.9366542</v>
      </c>
      <c r="CW50" s="238">
        <v>-93.6545536</v>
      </c>
      <c r="CX50" s="238" t="s">
        <v>359</v>
      </c>
      <c r="CY50" s="238" t="s">
        <v>2882</v>
      </c>
    </row>
    <row r="51" spans="1:103" x14ac:dyDescent="0.25">
      <c r="A51" s="238">
        <v>10978920</v>
      </c>
      <c r="B51" s="238">
        <v>4</v>
      </c>
      <c r="C51" s="238">
        <v>15</v>
      </c>
      <c r="D51" s="238">
        <v>6.0209999999999999</v>
      </c>
      <c r="E51" s="238">
        <v>27</v>
      </c>
      <c r="F51" s="238" t="s">
        <v>2776</v>
      </c>
      <c r="H51" s="238" t="s">
        <v>354</v>
      </c>
      <c r="I51" s="238">
        <v>25</v>
      </c>
      <c r="K51" s="238">
        <v>14010769</v>
      </c>
      <c r="L51" s="238">
        <v>142200005</v>
      </c>
      <c r="M51" s="238">
        <v>8</v>
      </c>
      <c r="N51" s="238">
        <v>6</v>
      </c>
      <c r="O51" s="238">
        <v>2014</v>
      </c>
      <c r="P51" s="238" t="s">
        <v>355</v>
      </c>
      <c r="Q51" s="238">
        <v>17</v>
      </c>
      <c r="R51" s="238" t="s">
        <v>369</v>
      </c>
      <c r="S51" s="238">
        <v>3</v>
      </c>
      <c r="T51" s="238">
        <v>0</v>
      </c>
      <c r="U51" s="238">
        <v>2</v>
      </c>
      <c r="V51" s="238">
        <v>1</v>
      </c>
      <c r="W51" s="238">
        <v>10</v>
      </c>
      <c r="X51" s="238">
        <v>10</v>
      </c>
      <c r="Y51" s="238">
        <v>1</v>
      </c>
      <c r="Z51" s="238">
        <v>1</v>
      </c>
      <c r="AA51" s="238">
        <v>1</v>
      </c>
      <c r="AB51" s="238">
        <v>1</v>
      </c>
      <c r="AC51" s="238">
        <v>98</v>
      </c>
      <c r="AD51" s="238" t="s">
        <v>2883</v>
      </c>
      <c r="AE51" s="238" t="s">
        <v>2834</v>
      </c>
      <c r="AF51" s="238" t="s">
        <v>2779</v>
      </c>
      <c r="AG51" s="238">
        <v>7</v>
      </c>
      <c r="AH51" s="238">
        <v>2</v>
      </c>
      <c r="AI51" s="238">
        <v>2</v>
      </c>
      <c r="AJ51" s="238">
        <v>3</v>
      </c>
      <c r="AK51" s="238">
        <v>21</v>
      </c>
      <c r="AL51" s="238">
        <v>61</v>
      </c>
      <c r="AM51" s="238" t="s">
        <v>363</v>
      </c>
      <c r="AN51" s="238">
        <v>5</v>
      </c>
      <c r="AO51" s="238">
        <v>1</v>
      </c>
      <c r="AP51" s="238">
        <v>1</v>
      </c>
      <c r="AS51" s="238">
        <v>7</v>
      </c>
      <c r="AT51" s="238">
        <v>98</v>
      </c>
      <c r="AU51" s="238">
        <v>35</v>
      </c>
      <c r="AV51" s="238">
        <v>11</v>
      </c>
      <c r="AW51" s="238">
        <v>20</v>
      </c>
      <c r="AX51" s="238">
        <v>2</v>
      </c>
      <c r="AY51" s="238">
        <v>2</v>
      </c>
      <c r="AZ51" s="238">
        <v>3</v>
      </c>
      <c r="BA51" s="238">
        <v>21</v>
      </c>
      <c r="BB51" s="238">
        <v>22</v>
      </c>
      <c r="BC51" s="238" t="s">
        <v>363</v>
      </c>
      <c r="BD51" s="238">
        <v>5</v>
      </c>
      <c r="BE51" s="238">
        <v>15</v>
      </c>
      <c r="BI51" s="238">
        <v>7</v>
      </c>
      <c r="BJ51" s="238">
        <v>98</v>
      </c>
      <c r="BK51" s="238">
        <v>35</v>
      </c>
      <c r="BL51" s="238">
        <v>11</v>
      </c>
      <c r="BM51" s="238">
        <v>20</v>
      </c>
      <c r="CT51" s="238">
        <v>448356</v>
      </c>
      <c r="CU51" s="238">
        <v>4976122</v>
      </c>
      <c r="CV51" s="238">
        <v>44.936653900000003</v>
      </c>
      <c r="CW51" s="238">
        <v>-93.654534299999995</v>
      </c>
      <c r="CX51" s="238" t="s">
        <v>359</v>
      </c>
      <c r="CY51" s="238" t="s">
        <v>2884</v>
      </c>
    </row>
    <row r="52" spans="1:103" x14ac:dyDescent="0.25">
      <c r="A52" s="238">
        <v>10796750</v>
      </c>
      <c r="B52" s="238">
        <v>4</v>
      </c>
      <c r="C52" s="238">
        <v>15</v>
      </c>
      <c r="D52" s="238">
        <v>6.0220000000000002</v>
      </c>
      <c r="E52" s="238">
        <v>27</v>
      </c>
      <c r="F52" s="238" t="s">
        <v>2776</v>
      </c>
      <c r="H52" s="238" t="s">
        <v>354</v>
      </c>
      <c r="I52" s="238">
        <v>25</v>
      </c>
      <c r="K52" s="238" t="s">
        <v>2885</v>
      </c>
      <c r="L52" s="238">
        <v>121420151</v>
      </c>
      <c r="M52" s="238">
        <v>5</v>
      </c>
      <c r="N52" s="238">
        <v>21</v>
      </c>
      <c r="O52" s="238">
        <v>2012</v>
      </c>
      <c r="P52" s="238" t="s">
        <v>361</v>
      </c>
      <c r="Q52" s="238">
        <v>16</v>
      </c>
      <c r="R52" s="238" t="s">
        <v>356</v>
      </c>
      <c r="S52" s="238">
        <v>3</v>
      </c>
      <c r="T52" s="238">
        <v>0</v>
      </c>
      <c r="U52" s="238">
        <v>2</v>
      </c>
      <c r="V52" s="238">
        <v>90</v>
      </c>
      <c r="W52" s="238">
        <v>10</v>
      </c>
      <c r="X52" s="238">
        <v>3</v>
      </c>
      <c r="Y52" s="238">
        <v>1</v>
      </c>
      <c r="Z52" s="238">
        <v>1</v>
      </c>
      <c r="AB52" s="238">
        <v>1</v>
      </c>
      <c r="AC52" s="238">
        <v>98</v>
      </c>
      <c r="AD52" s="238" t="s">
        <v>2886</v>
      </c>
      <c r="AE52" s="238" t="s">
        <v>2881</v>
      </c>
      <c r="AF52" s="238" t="s">
        <v>2779</v>
      </c>
      <c r="AG52" s="238">
        <v>90</v>
      </c>
      <c r="AH52" s="238">
        <v>2</v>
      </c>
      <c r="AI52" s="238">
        <v>2</v>
      </c>
      <c r="AJ52" s="238">
        <v>4</v>
      </c>
      <c r="AK52" s="238">
        <v>21</v>
      </c>
      <c r="AL52" s="238">
        <v>64</v>
      </c>
      <c r="AM52" s="238" t="s">
        <v>354</v>
      </c>
      <c r="AN52" s="238">
        <v>5</v>
      </c>
      <c r="AO52" s="238">
        <v>1</v>
      </c>
      <c r="AS52" s="238">
        <v>7</v>
      </c>
      <c r="AT52" s="238">
        <v>98</v>
      </c>
      <c r="AU52" s="238">
        <v>35</v>
      </c>
      <c r="AV52" s="238">
        <v>11</v>
      </c>
      <c r="AW52" s="238">
        <v>20</v>
      </c>
      <c r="AX52" s="238">
        <v>2</v>
      </c>
      <c r="AY52" s="238">
        <v>2</v>
      </c>
      <c r="AZ52" s="238">
        <v>2</v>
      </c>
      <c r="BA52" s="238">
        <v>24</v>
      </c>
      <c r="BB52" s="238">
        <v>28</v>
      </c>
      <c r="BC52" s="238" t="s">
        <v>354</v>
      </c>
      <c r="BD52" s="238">
        <v>5</v>
      </c>
      <c r="BE52" s="238">
        <v>2</v>
      </c>
      <c r="BI52" s="238">
        <v>7</v>
      </c>
      <c r="BJ52" s="238">
        <v>98</v>
      </c>
      <c r="BK52" s="238">
        <v>35</v>
      </c>
      <c r="BL52" s="238">
        <v>11</v>
      </c>
      <c r="BM52" s="238">
        <v>20</v>
      </c>
      <c r="CT52" s="238">
        <v>448358</v>
      </c>
      <c r="CU52" s="238">
        <v>4976122</v>
      </c>
      <c r="CV52" s="238">
        <v>44.9366536</v>
      </c>
      <c r="CW52" s="238">
        <v>-93.654510099999996</v>
      </c>
      <c r="CX52" s="238" t="s">
        <v>359</v>
      </c>
      <c r="CY52" s="238" t="s">
        <v>2887</v>
      </c>
    </row>
    <row r="53" spans="1:103" x14ac:dyDescent="0.25">
      <c r="A53" s="238">
        <v>10857110</v>
      </c>
      <c r="B53" s="238">
        <v>4</v>
      </c>
      <c r="C53" s="238">
        <v>15</v>
      </c>
      <c r="D53" s="238">
        <v>6.0220000000000002</v>
      </c>
      <c r="E53" s="238">
        <v>27</v>
      </c>
      <c r="F53" s="238" t="s">
        <v>2776</v>
      </c>
      <c r="H53" s="238" t="s">
        <v>354</v>
      </c>
      <c r="I53" s="238">
        <v>25</v>
      </c>
      <c r="K53" s="238" t="s">
        <v>2888</v>
      </c>
      <c r="L53" s="238">
        <v>130030169</v>
      </c>
      <c r="M53" s="238">
        <v>1</v>
      </c>
      <c r="N53" s="238">
        <v>3</v>
      </c>
      <c r="O53" s="238">
        <v>2013</v>
      </c>
      <c r="P53" s="238" t="s">
        <v>384</v>
      </c>
      <c r="Q53" s="238">
        <v>18</v>
      </c>
      <c r="R53" s="238" t="s">
        <v>369</v>
      </c>
      <c r="S53" s="238">
        <v>5</v>
      </c>
      <c r="T53" s="238">
        <v>0</v>
      </c>
      <c r="U53" s="238">
        <v>2</v>
      </c>
      <c r="V53" s="238">
        <v>1</v>
      </c>
      <c r="W53" s="238">
        <v>10</v>
      </c>
      <c r="X53" s="238">
        <v>3</v>
      </c>
      <c r="Y53" s="238">
        <v>4</v>
      </c>
      <c r="Z53" s="238">
        <v>1</v>
      </c>
      <c r="AA53" s="238">
        <v>1</v>
      </c>
      <c r="AB53" s="238">
        <v>2</v>
      </c>
      <c r="AC53" s="238">
        <v>98</v>
      </c>
      <c r="AD53" s="238" t="s">
        <v>2777</v>
      </c>
      <c r="AE53" s="238" t="s">
        <v>2889</v>
      </c>
      <c r="AF53" s="238" t="s">
        <v>2779</v>
      </c>
      <c r="AG53" s="238">
        <v>7</v>
      </c>
      <c r="AH53" s="238">
        <v>2</v>
      </c>
      <c r="AI53" s="238">
        <v>1</v>
      </c>
      <c r="AJ53" s="238">
        <v>3</v>
      </c>
      <c r="AK53" s="238">
        <v>26</v>
      </c>
      <c r="AL53" s="238">
        <v>43</v>
      </c>
      <c r="AM53" s="238" t="s">
        <v>363</v>
      </c>
      <c r="AN53" s="238">
        <v>5</v>
      </c>
      <c r="AO53" s="238">
        <v>1</v>
      </c>
      <c r="AP53" s="238">
        <v>1</v>
      </c>
      <c r="AS53" s="238">
        <v>7</v>
      </c>
      <c r="AT53" s="238">
        <v>98</v>
      </c>
      <c r="AU53" s="238">
        <v>35</v>
      </c>
      <c r="AV53" s="238">
        <v>11</v>
      </c>
      <c r="AW53" s="238">
        <v>22</v>
      </c>
      <c r="AX53" s="238">
        <v>2</v>
      </c>
      <c r="AY53" s="238">
        <v>4</v>
      </c>
      <c r="AZ53" s="238">
        <v>3</v>
      </c>
      <c r="BA53" s="238">
        <v>21</v>
      </c>
      <c r="BB53" s="238">
        <v>37</v>
      </c>
      <c r="BC53" s="238" t="s">
        <v>354</v>
      </c>
      <c r="BD53" s="238">
        <v>5</v>
      </c>
      <c r="BE53" s="238">
        <v>5</v>
      </c>
      <c r="BF53" s="238">
        <v>9</v>
      </c>
      <c r="BI53" s="238">
        <v>7</v>
      </c>
      <c r="BJ53" s="238">
        <v>98</v>
      </c>
      <c r="BK53" s="238">
        <v>35</v>
      </c>
      <c r="BL53" s="238">
        <v>11</v>
      </c>
      <c r="BM53" s="238">
        <v>22</v>
      </c>
      <c r="CT53" s="238">
        <v>448358</v>
      </c>
      <c r="CU53" s="238">
        <v>4976122</v>
      </c>
      <c r="CV53" s="238">
        <v>44.9366536</v>
      </c>
      <c r="CW53" s="238">
        <v>-93.654510099999996</v>
      </c>
      <c r="CX53" s="238" t="s">
        <v>359</v>
      </c>
      <c r="CY53" s="238" t="s">
        <v>2890</v>
      </c>
    </row>
    <row r="54" spans="1:103" x14ac:dyDescent="0.25">
      <c r="A54" s="238">
        <v>10994165</v>
      </c>
      <c r="B54" s="238">
        <v>4</v>
      </c>
      <c r="C54" s="238">
        <v>15</v>
      </c>
      <c r="D54" s="238">
        <v>6.0220000000000002</v>
      </c>
      <c r="E54" s="238">
        <v>27</v>
      </c>
      <c r="F54" s="238" t="s">
        <v>2776</v>
      </c>
      <c r="H54" s="238" t="s">
        <v>354</v>
      </c>
      <c r="I54" s="238">
        <v>25</v>
      </c>
      <c r="K54" s="238" t="s">
        <v>2891</v>
      </c>
      <c r="L54" s="238">
        <v>143090202</v>
      </c>
      <c r="M54" s="238">
        <v>11</v>
      </c>
      <c r="N54" s="238">
        <v>5</v>
      </c>
      <c r="O54" s="238">
        <v>2014</v>
      </c>
      <c r="P54" s="238" t="s">
        <v>355</v>
      </c>
      <c r="Q54" s="238">
        <v>17</v>
      </c>
      <c r="S54" s="238">
        <v>5</v>
      </c>
      <c r="T54" s="238">
        <v>0</v>
      </c>
      <c r="U54" s="238">
        <v>2</v>
      </c>
      <c r="V54" s="238">
        <v>1</v>
      </c>
      <c r="W54" s="238">
        <v>10</v>
      </c>
      <c r="X54" s="238">
        <v>2</v>
      </c>
      <c r="Y54" s="238">
        <v>4</v>
      </c>
      <c r="Z54" s="238">
        <v>2</v>
      </c>
      <c r="AA54" s="238">
        <v>3</v>
      </c>
      <c r="AB54" s="238">
        <v>2</v>
      </c>
      <c r="AC54" s="238">
        <v>98</v>
      </c>
      <c r="AD54" s="238" t="s">
        <v>2892</v>
      </c>
      <c r="AE54" s="238" t="s">
        <v>2893</v>
      </c>
      <c r="AF54" s="238" t="s">
        <v>2779</v>
      </c>
      <c r="AG54" s="238">
        <v>7</v>
      </c>
      <c r="AH54" s="238">
        <v>2</v>
      </c>
      <c r="AI54" s="238">
        <v>2</v>
      </c>
      <c r="AJ54" s="238">
        <v>3</v>
      </c>
      <c r="AK54" s="238">
        <v>21</v>
      </c>
      <c r="AL54" s="238">
        <v>92</v>
      </c>
      <c r="AM54" s="238" t="s">
        <v>354</v>
      </c>
      <c r="AN54" s="238">
        <v>5</v>
      </c>
      <c r="AO54" s="238">
        <v>15</v>
      </c>
      <c r="AP54" s="238">
        <v>1</v>
      </c>
      <c r="AS54" s="238">
        <v>7</v>
      </c>
      <c r="AT54" s="238">
        <v>98</v>
      </c>
      <c r="AU54" s="238">
        <v>35</v>
      </c>
      <c r="AV54" s="238">
        <v>11</v>
      </c>
      <c r="AW54" s="238">
        <v>20</v>
      </c>
      <c r="AX54" s="238">
        <v>2</v>
      </c>
      <c r="AY54" s="238">
        <v>1</v>
      </c>
      <c r="AZ54" s="238">
        <v>3</v>
      </c>
      <c r="BA54" s="238">
        <v>24</v>
      </c>
      <c r="BB54" s="238">
        <v>53</v>
      </c>
      <c r="BC54" s="238" t="s">
        <v>354</v>
      </c>
      <c r="BD54" s="238">
        <v>5</v>
      </c>
      <c r="BE54" s="238">
        <v>1</v>
      </c>
      <c r="BF54" s="238">
        <v>1</v>
      </c>
      <c r="BI54" s="238">
        <v>7</v>
      </c>
      <c r="BJ54" s="238">
        <v>98</v>
      </c>
      <c r="BK54" s="238">
        <v>35</v>
      </c>
      <c r="BL54" s="238">
        <v>11</v>
      </c>
      <c r="BM54" s="238">
        <v>20</v>
      </c>
      <c r="CT54" s="238">
        <v>448358</v>
      </c>
      <c r="CU54" s="238">
        <v>4976122</v>
      </c>
      <c r="CV54" s="238">
        <v>44.9366536</v>
      </c>
      <c r="CW54" s="238">
        <v>-93.654510099999996</v>
      </c>
      <c r="CX54" s="238" t="s">
        <v>359</v>
      </c>
      <c r="CY54" s="238" t="s">
        <v>2894</v>
      </c>
    </row>
    <row r="55" spans="1:103" x14ac:dyDescent="0.25">
      <c r="A55" s="238">
        <v>364926</v>
      </c>
      <c r="B55" s="238">
        <v>4</v>
      </c>
      <c r="C55" s="238">
        <v>15</v>
      </c>
      <c r="D55" s="238">
        <v>6.0359999999999996</v>
      </c>
      <c r="E55" s="238">
        <v>27</v>
      </c>
      <c r="F55" s="238" t="s">
        <v>2776</v>
      </c>
      <c r="H55" s="238" t="s">
        <v>354</v>
      </c>
      <c r="I55" s="238">
        <v>25</v>
      </c>
      <c r="K55" s="238">
        <v>16008055</v>
      </c>
      <c r="M55" s="238">
        <v>7</v>
      </c>
      <c r="N55" s="238">
        <v>19</v>
      </c>
      <c r="O55" s="238">
        <v>2016</v>
      </c>
      <c r="P55" s="238" t="s">
        <v>368</v>
      </c>
      <c r="Q55" s="238">
        <v>17</v>
      </c>
      <c r="R55" s="238" t="s">
        <v>356</v>
      </c>
      <c r="S55" s="238">
        <v>4</v>
      </c>
      <c r="T55" s="238">
        <v>0</v>
      </c>
      <c r="U55" s="238">
        <v>2</v>
      </c>
      <c r="V55" s="238">
        <v>12</v>
      </c>
      <c r="W55" s="238">
        <v>10</v>
      </c>
      <c r="X55" s="238">
        <v>2</v>
      </c>
      <c r="Y55" s="238">
        <v>1</v>
      </c>
      <c r="Z55" s="238">
        <v>1</v>
      </c>
      <c r="AB55" s="238">
        <v>1</v>
      </c>
      <c r="AC55" s="238">
        <v>98</v>
      </c>
      <c r="AD55" s="238" t="s">
        <v>2800</v>
      </c>
      <c r="AF55" s="238" t="s">
        <v>2779</v>
      </c>
      <c r="AG55" s="238">
        <v>7</v>
      </c>
      <c r="AH55" s="238">
        <v>2</v>
      </c>
      <c r="AI55" s="238">
        <v>49</v>
      </c>
      <c r="AJ55" s="238">
        <v>4</v>
      </c>
      <c r="AK55" s="238">
        <v>26</v>
      </c>
      <c r="AL55" s="238">
        <v>24</v>
      </c>
      <c r="AM55" s="238" t="s">
        <v>354</v>
      </c>
      <c r="AN55" s="238">
        <v>5</v>
      </c>
      <c r="AO55" s="238">
        <v>1</v>
      </c>
      <c r="AS55" s="238">
        <v>13</v>
      </c>
      <c r="AT55" s="238">
        <v>9</v>
      </c>
      <c r="AU55" s="238">
        <v>35</v>
      </c>
      <c r="AV55" s="238">
        <v>11</v>
      </c>
      <c r="AW55" s="238">
        <v>22</v>
      </c>
      <c r="AX55" s="238">
        <v>2</v>
      </c>
      <c r="AY55" s="238">
        <v>2</v>
      </c>
      <c r="AZ55" s="238">
        <v>4</v>
      </c>
      <c r="BA55" s="238">
        <v>21</v>
      </c>
      <c r="BB55" s="238">
        <v>44</v>
      </c>
      <c r="BC55" s="238" t="s">
        <v>363</v>
      </c>
      <c r="BD55" s="238">
        <v>5</v>
      </c>
      <c r="BE55" s="238">
        <v>4</v>
      </c>
      <c r="BI55" s="238">
        <v>13</v>
      </c>
      <c r="BJ55" s="238">
        <v>9</v>
      </c>
      <c r="BK55" s="238">
        <v>35</v>
      </c>
      <c r="BL55" s="238">
        <v>11</v>
      </c>
      <c r="BM55" s="238">
        <v>22</v>
      </c>
      <c r="CT55" s="238">
        <v>448373.94604512799</v>
      </c>
      <c r="CU55" s="238">
        <v>4976121.4505873797</v>
      </c>
      <c r="CV55" s="238">
        <v>44.936651609999998</v>
      </c>
      <c r="CW55" s="238">
        <v>-93.654305170000001</v>
      </c>
      <c r="CX55" s="238" t="s">
        <v>359</v>
      </c>
      <c r="CY55" s="238" t="s">
        <v>2895</v>
      </c>
    </row>
    <row r="56" spans="1:103" x14ac:dyDescent="0.25">
      <c r="A56" s="238">
        <v>351651</v>
      </c>
      <c r="B56" s="238">
        <v>4</v>
      </c>
      <c r="C56" s="238">
        <v>15</v>
      </c>
      <c r="D56" s="238">
        <v>6.0469999999999997</v>
      </c>
      <c r="E56" s="238">
        <v>27</v>
      </c>
      <c r="F56" s="238" t="s">
        <v>2776</v>
      </c>
      <c r="H56" s="238" t="s">
        <v>354</v>
      </c>
      <c r="I56" s="238">
        <v>25</v>
      </c>
      <c r="K56" s="238">
        <v>16005361</v>
      </c>
      <c r="M56" s="238">
        <v>5</v>
      </c>
      <c r="N56" s="238">
        <v>25</v>
      </c>
      <c r="O56" s="238">
        <v>2016</v>
      </c>
      <c r="P56" s="238" t="s">
        <v>355</v>
      </c>
      <c r="Q56" s="238">
        <v>15</v>
      </c>
      <c r="R56" s="238" t="s">
        <v>356</v>
      </c>
      <c r="S56" s="238">
        <v>5</v>
      </c>
      <c r="T56" s="238">
        <v>0</v>
      </c>
      <c r="U56" s="238">
        <v>3</v>
      </c>
      <c r="V56" s="238">
        <v>12</v>
      </c>
      <c r="W56" s="238">
        <v>10</v>
      </c>
      <c r="X56" s="238">
        <v>3</v>
      </c>
      <c r="Y56" s="238">
        <v>1</v>
      </c>
      <c r="Z56" s="238">
        <v>1</v>
      </c>
      <c r="AB56" s="238">
        <v>1</v>
      </c>
      <c r="AC56" s="238">
        <v>98</v>
      </c>
      <c r="AD56" s="238" t="s">
        <v>2800</v>
      </c>
      <c r="AF56" s="238" t="s">
        <v>2779</v>
      </c>
      <c r="AG56" s="238">
        <v>7</v>
      </c>
      <c r="AH56" s="238">
        <v>2</v>
      </c>
      <c r="AI56" s="238">
        <v>3</v>
      </c>
      <c r="AJ56" s="238">
        <v>4</v>
      </c>
      <c r="AK56" s="238">
        <v>34</v>
      </c>
      <c r="AL56" s="238">
        <v>63</v>
      </c>
      <c r="AM56" s="238" t="s">
        <v>354</v>
      </c>
      <c r="AN56" s="238">
        <v>5</v>
      </c>
      <c r="AO56" s="238">
        <v>1</v>
      </c>
      <c r="AS56" s="238">
        <v>12</v>
      </c>
      <c r="AT56" s="238">
        <v>9</v>
      </c>
      <c r="AU56" s="238">
        <v>35</v>
      </c>
      <c r="AV56" s="238">
        <v>11</v>
      </c>
      <c r="AW56" s="238">
        <v>21</v>
      </c>
      <c r="AX56" s="238">
        <v>2</v>
      </c>
      <c r="AY56" s="238">
        <v>2</v>
      </c>
      <c r="AZ56" s="238">
        <v>4</v>
      </c>
      <c r="BA56" s="238">
        <v>34</v>
      </c>
      <c r="BB56" s="238">
        <v>19</v>
      </c>
      <c r="BC56" s="238" t="s">
        <v>363</v>
      </c>
      <c r="BD56" s="238">
        <v>5</v>
      </c>
      <c r="BE56" s="238">
        <v>1</v>
      </c>
      <c r="BI56" s="238">
        <v>12</v>
      </c>
      <c r="BJ56" s="238">
        <v>9</v>
      </c>
      <c r="BK56" s="238">
        <v>35</v>
      </c>
      <c r="BL56" s="238">
        <v>11</v>
      </c>
      <c r="BM56" s="238">
        <v>21</v>
      </c>
      <c r="BN56" s="238">
        <v>2</v>
      </c>
      <c r="BO56" s="238">
        <v>2</v>
      </c>
      <c r="BP56" s="238">
        <v>4</v>
      </c>
      <c r="BQ56" s="238">
        <v>21</v>
      </c>
      <c r="BR56" s="238">
        <v>18</v>
      </c>
      <c r="BS56" s="238" t="s">
        <v>363</v>
      </c>
      <c r="BT56" s="238">
        <v>5</v>
      </c>
      <c r="BU56" s="238">
        <v>99</v>
      </c>
      <c r="BY56" s="238">
        <v>12</v>
      </c>
      <c r="BZ56" s="238">
        <v>9</v>
      </c>
      <c r="CA56" s="238">
        <v>35</v>
      </c>
      <c r="CB56" s="238">
        <v>11</v>
      </c>
      <c r="CC56" s="238">
        <v>21</v>
      </c>
      <c r="CT56" s="238">
        <v>448392.31226558</v>
      </c>
      <c r="CU56" s="238">
        <v>4976119.1046105996</v>
      </c>
      <c r="CV56" s="238">
        <v>44.936631820000002</v>
      </c>
      <c r="CW56" s="238">
        <v>-93.654072170000006</v>
      </c>
      <c r="CX56" s="238" t="s">
        <v>359</v>
      </c>
      <c r="CY56" s="238" t="s">
        <v>2896</v>
      </c>
    </row>
    <row r="57" spans="1:103" x14ac:dyDescent="0.25">
      <c r="A57" s="238">
        <v>376671</v>
      </c>
      <c r="B57" s="238">
        <v>4</v>
      </c>
      <c r="C57" s="238">
        <v>15</v>
      </c>
      <c r="D57" s="238">
        <v>6.0750000000000002</v>
      </c>
      <c r="E57" s="238">
        <v>27</v>
      </c>
      <c r="F57" s="238" t="s">
        <v>2776</v>
      </c>
      <c r="H57" s="238" t="s">
        <v>354</v>
      </c>
      <c r="I57" s="238">
        <v>25</v>
      </c>
      <c r="K57" s="238" t="s">
        <v>2897</v>
      </c>
      <c r="M57" s="238">
        <v>9</v>
      </c>
      <c r="N57" s="238">
        <v>4</v>
      </c>
      <c r="O57" s="238">
        <v>2016</v>
      </c>
      <c r="P57" s="238" t="s">
        <v>366</v>
      </c>
      <c r="Q57" s="238">
        <v>17</v>
      </c>
      <c r="R57" s="238">
        <v>98</v>
      </c>
      <c r="S57" s="238">
        <v>5</v>
      </c>
      <c r="T57" s="238">
        <v>0</v>
      </c>
      <c r="U57" s="238">
        <v>2</v>
      </c>
      <c r="V57" s="238">
        <v>12</v>
      </c>
      <c r="W57" s="238">
        <v>10</v>
      </c>
      <c r="X57" s="238">
        <v>2</v>
      </c>
      <c r="Y57" s="238">
        <v>1</v>
      </c>
      <c r="Z57" s="238">
        <v>1</v>
      </c>
      <c r="AB57" s="238">
        <v>1</v>
      </c>
      <c r="AC57" s="238">
        <v>98</v>
      </c>
      <c r="AD57" s="238" t="s">
        <v>2800</v>
      </c>
      <c r="AF57" s="238" t="s">
        <v>2779</v>
      </c>
      <c r="AG57" s="238">
        <v>7</v>
      </c>
      <c r="AH57" s="238">
        <v>2</v>
      </c>
      <c r="AI57" s="238">
        <v>2</v>
      </c>
      <c r="AJ57" s="238">
        <v>4</v>
      </c>
      <c r="AK57" s="238">
        <v>34</v>
      </c>
      <c r="AL57" s="238">
        <v>21</v>
      </c>
      <c r="AM57" s="238" t="s">
        <v>363</v>
      </c>
      <c r="AN57" s="238">
        <v>5</v>
      </c>
      <c r="AO57" s="238">
        <v>1</v>
      </c>
      <c r="AS57" s="238">
        <v>12</v>
      </c>
      <c r="AT57" s="238">
        <v>9</v>
      </c>
      <c r="AU57" s="238">
        <v>35</v>
      </c>
      <c r="AV57" s="238">
        <v>11</v>
      </c>
      <c r="AW57" s="238">
        <v>21</v>
      </c>
      <c r="AX57" s="238">
        <v>2</v>
      </c>
      <c r="AY57" s="238">
        <v>2</v>
      </c>
      <c r="AZ57" s="238">
        <v>4</v>
      </c>
      <c r="BA57" s="238">
        <v>21</v>
      </c>
      <c r="BB57" s="238">
        <v>19</v>
      </c>
      <c r="BC57" s="238" t="s">
        <v>354</v>
      </c>
      <c r="BD57" s="238">
        <v>5</v>
      </c>
      <c r="BE57" s="238">
        <v>1</v>
      </c>
      <c r="BI57" s="238">
        <v>12</v>
      </c>
      <c r="BJ57" s="238">
        <v>98</v>
      </c>
      <c r="BK57" s="238">
        <v>35</v>
      </c>
      <c r="BL57" s="238">
        <v>11</v>
      </c>
      <c r="BM57" s="238">
        <v>21</v>
      </c>
      <c r="CT57" s="238">
        <v>448436.38783667801</v>
      </c>
      <c r="CU57" s="238">
        <v>4976118.4959124699</v>
      </c>
      <c r="CV57" s="238">
        <v>44.936629539999998</v>
      </c>
      <c r="CW57" s="238">
        <v>-93.653513540000006</v>
      </c>
      <c r="CX57" s="238" t="s">
        <v>359</v>
      </c>
      <c r="CY57" s="238" t="s">
        <v>2898</v>
      </c>
    </row>
    <row r="58" spans="1:103" x14ac:dyDescent="0.25">
      <c r="A58" s="238">
        <v>10899600</v>
      </c>
      <c r="B58" s="238">
        <v>4</v>
      </c>
      <c r="C58" s="238">
        <v>15</v>
      </c>
      <c r="D58" s="238">
        <v>6.0750000000000002</v>
      </c>
      <c r="E58" s="238">
        <v>27</v>
      </c>
      <c r="F58" s="238" t="s">
        <v>2776</v>
      </c>
      <c r="H58" s="238" t="s">
        <v>354</v>
      </c>
      <c r="I58" s="238">
        <v>25</v>
      </c>
      <c r="K58" s="238">
        <v>13005382</v>
      </c>
      <c r="L58" s="238">
        <v>132620169</v>
      </c>
      <c r="M58" s="238">
        <v>9</v>
      </c>
      <c r="N58" s="238">
        <v>19</v>
      </c>
      <c r="O58" s="238">
        <v>2013</v>
      </c>
      <c r="P58" s="238" t="s">
        <v>384</v>
      </c>
      <c r="Q58" s="238">
        <v>5</v>
      </c>
      <c r="S58" s="238">
        <v>5</v>
      </c>
      <c r="T58" s="238">
        <v>0</v>
      </c>
      <c r="U58" s="238">
        <v>1</v>
      </c>
      <c r="V58" s="238">
        <v>5</v>
      </c>
      <c r="W58" s="238">
        <v>16</v>
      </c>
      <c r="X58" s="238">
        <v>2</v>
      </c>
      <c r="Y58" s="238">
        <v>4</v>
      </c>
      <c r="Z58" s="238">
        <v>2</v>
      </c>
      <c r="AA58" s="238">
        <v>2</v>
      </c>
      <c r="AB58" s="238">
        <v>1</v>
      </c>
      <c r="AC58" s="238">
        <v>98</v>
      </c>
      <c r="AD58" s="238" t="s">
        <v>2899</v>
      </c>
      <c r="AE58" s="238" t="s">
        <v>2900</v>
      </c>
      <c r="AF58" s="238" t="s">
        <v>2779</v>
      </c>
      <c r="AG58" s="238">
        <v>4</v>
      </c>
      <c r="AH58" s="238">
        <v>2</v>
      </c>
      <c r="AI58" s="238">
        <v>3</v>
      </c>
      <c r="AJ58" s="238">
        <v>3</v>
      </c>
      <c r="AK58" s="238">
        <v>21</v>
      </c>
      <c r="AL58" s="238">
        <v>48</v>
      </c>
      <c r="AM58" s="238" t="s">
        <v>354</v>
      </c>
      <c r="AN58" s="238">
        <v>5</v>
      </c>
      <c r="AO58" s="238">
        <v>1</v>
      </c>
      <c r="AP58" s="238">
        <v>1</v>
      </c>
      <c r="AS58" s="238">
        <v>7</v>
      </c>
      <c r="AT58" s="238">
        <v>98</v>
      </c>
      <c r="AU58" s="238">
        <v>55</v>
      </c>
      <c r="AV58" s="238">
        <v>11</v>
      </c>
      <c r="AW58" s="238">
        <v>21</v>
      </c>
      <c r="CT58" s="238">
        <v>448442</v>
      </c>
      <c r="CU58" s="238">
        <v>4976118</v>
      </c>
      <c r="CV58" s="238">
        <v>44.9366238</v>
      </c>
      <c r="CW58" s="238">
        <v>-93.653446500000001</v>
      </c>
      <c r="CX58" s="238" t="s">
        <v>359</v>
      </c>
      <c r="CY58" s="238" t="s">
        <v>2901</v>
      </c>
    </row>
    <row r="59" spans="1:103" x14ac:dyDescent="0.25">
      <c r="A59" s="238">
        <v>405692</v>
      </c>
      <c r="B59" s="238">
        <v>4</v>
      </c>
      <c r="C59" s="238">
        <v>15</v>
      </c>
      <c r="D59" s="238">
        <v>6.0869999999999997</v>
      </c>
      <c r="E59" s="238">
        <v>27</v>
      </c>
      <c r="F59" s="238" t="s">
        <v>2776</v>
      </c>
      <c r="H59" s="238" t="s">
        <v>354</v>
      </c>
      <c r="I59" s="238">
        <v>25</v>
      </c>
      <c r="K59" s="238" t="s">
        <v>2902</v>
      </c>
      <c r="M59" s="238">
        <v>12</v>
      </c>
      <c r="N59" s="238">
        <v>18</v>
      </c>
      <c r="O59" s="238">
        <v>2016</v>
      </c>
      <c r="P59" s="238" t="s">
        <v>366</v>
      </c>
      <c r="Q59" s="238">
        <v>12</v>
      </c>
      <c r="R59" s="238" t="s">
        <v>419</v>
      </c>
      <c r="S59" s="238">
        <v>5</v>
      </c>
      <c r="T59" s="238">
        <v>0</v>
      </c>
      <c r="U59" s="238">
        <v>1</v>
      </c>
      <c r="W59" s="238">
        <v>28</v>
      </c>
      <c r="X59" s="238">
        <v>16</v>
      </c>
      <c r="Y59" s="238">
        <v>1</v>
      </c>
      <c r="Z59" s="238">
        <v>1</v>
      </c>
      <c r="AB59" s="238">
        <v>3</v>
      </c>
      <c r="AC59" s="238">
        <v>98</v>
      </c>
      <c r="AD59" s="238" t="s">
        <v>2800</v>
      </c>
      <c r="AF59" s="238" t="s">
        <v>2779</v>
      </c>
      <c r="AG59" s="238">
        <v>3</v>
      </c>
      <c r="AH59" s="238">
        <v>2</v>
      </c>
      <c r="AI59" s="238">
        <v>48</v>
      </c>
      <c r="AJ59" s="238">
        <v>4</v>
      </c>
      <c r="AK59" s="238">
        <v>33</v>
      </c>
      <c r="AL59" s="238">
        <v>23</v>
      </c>
      <c r="AM59" s="238" t="s">
        <v>354</v>
      </c>
      <c r="AN59" s="238">
        <v>5</v>
      </c>
      <c r="AO59" s="238">
        <v>11</v>
      </c>
      <c r="AS59" s="238">
        <v>90</v>
      </c>
      <c r="AT59" s="238">
        <v>9</v>
      </c>
      <c r="AU59" s="238">
        <v>35</v>
      </c>
      <c r="AV59" s="238">
        <v>11</v>
      </c>
      <c r="AW59" s="238">
        <v>23</v>
      </c>
      <c r="CT59" s="238">
        <v>448456.79574908502</v>
      </c>
      <c r="CU59" s="238">
        <v>4976128.3261099998</v>
      </c>
      <c r="CV59" s="238">
        <v>44.936719510000003</v>
      </c>
      <c r="CW59" s="238">
        <v>-93.653255909999999</v>
      </c>
      <c r="CX59" s="238" t="s">
        <v>359</v>
      </c>
      <c r="CY59" s="238" t="s">
        <v>2903</v>
      </c>
    </row>
    <row r="60" spans="1:103" x14ac:dyDescent="0.25">
      <c r="A60" s="238">
        <v>766943</v>
      </c>
      <c r="B60" s="238">
        <v>4</v>
      </c>
      <c r="C60" s="238">
        <v>15</v>
      </c>
      <c r="D60" s="238">
        <v>6.1029999999999998</v>
      </c>
      <c r="E60" s="238">
        <v>27</v>
      </c>
      <c r="F60" s="238" t="s">
        <v>2776</v>
      </c>
      <c r="H60" s="238" t="s">
        <v>354</v>
      </c>
      <c r="I60" s="238">
        <v>25</v>
      </c>
      <c r="K60" s="238">
        <v>19010479</v>
      </c>
      <c r="M60" s="238">
        <v>12</v>
      </c>
      <c r="N60" s="238">
        <v>1</v>
      </c>
      <c r="O60" s="238">
        <v>2019</v>
      </c>
      <c r="P60" s="238" t="s">
        <v>366</v>
      </c>
      <c r="Q60" s="238">
        <v>7</v>
      </c>
      <c r="R60" s="238" t="s">
        <v>369</v>
      </c>
      <c r="S60" s="238">
        <v>5</v>
      </c>
      <c r="T60" s="238">
        <v>0</v>
      </c>
      <c r="U60" s="238">
        <v>1</v>
      </c>
      <c r="W60" s="238">
        <v>28</v>
      </c>
      <c r="X60" s="238">
        <v>16</v>
      </c>
      <c r="Y60" s="238">
        <v>2</v>
      </c>
      <c r="Z60" s="238">
        <v>7</v>
      </c>
      <c r="AB60" s="238">
        <v>2</v>
      </c>
      <c r="AC60" s="238">
        <v>98</v>
      </c>
      <c r="AD60" s="238" t="s">
        <v>2800</v>
      </c>
      <c r="AF60" s="238" t="s">
        <v>2779</v>
      </c>
      <c r="AG60" s="238">
        <v>3</v>
      </c>
      <c r="AH60" s="238">
        <v>2</v>
      </c>
      <c r="AI60" s="238">
        <v>2</v>
      </c>
      <c r="AJ60" s="238">
        <v>3</v>
      </c>
      <c r="AK60" s="238">
        <v>21</v>
      </c>
      <c r="AL60" s="238">
        <v>24</v>
      </c>
      <c r="AM60" s="238" t="s">
        <v>354</v>
      </c>
      <c r="AN60" s="238">
        <v>5</v>
      </c>
      <c r="AO60" s="238">
        <v>71</v>
      </c>
      <c r="AS60" s="238">
        <v>12</v>
      </c>
      <c r="AT60" s="238">
        <v>9</v>
      </c>
      <c r="AV60" s="238">
        <v>11</v>
      </c>
      <c r="AW60" s="238">
        <v>21</v>
      </c>
      <c r="CT60" s="238">
        <v>448487.71810600301</v>
      </c>
      <c r="CU60" s="238">
        <v>4976114.3473561304</v>
      </c>
      <c r="CV60" s="238">
        <v>44.936595920000002</v>
      </c>
      <c r="CW60" s="238">
        <v>-93.652862600000006</v>
      </c>
      <c r="CX60" s="238" t="s">
        <v>359</v>
      </c>
      <c r="CY60" s="238" t="s">
        <v>2904</v>
      </c>
    </row>
    <row r="61" spans="1:103" x14ac:dyDescent="0.25">
      <c r="A61" s="238">
        <v>11027479</v>
      </c>
      <c r="B61" s="238">
        <v>4</v>
      </c>
      <c r="C61" s="238">
        <v>15</v>
      </c>
      <c r="D61" s="238">
        <v>6.1230000000000002</v>
      </c>
      <c r="E61" s="238">
        <v>27</v>
      </c>
      <c r="F61" s="238" t="s">
        <v>2776</v>
      </c>
      <c r="H61" s="238" t="s">
        <v>354</v>
      </c>
      <c r="I61" s="238">
        <v>25</v>
      </c>
      <c r="K61" s="238" t="s">
        <v>2905</v>
      </c>
      <c r="L61" s="238">
        <v>150470095</v>
      </c>
      <c r="M61" s="238">
        <v>2</v>
      </c>
      <c r="N61" s="238">
        <v>14</v>
      </c>
      <c r="O61" s="238">
        <v>2015</v>
      </c>
      <c r="P61" s="238" t="s">
        <v>364</v>
      </c>
      <c r="Q61" s="238">
        <v>15</v>
      </c>
      <c r="S61" s="238">
        <v>5</v>
      </c>
      <c r="T61" s="238">
        <v>0</v>
      </c>
      <c r="U61" s="238">
        <v>2</v>
      </c>
      <c r="V61" s="238">
        <v>10</v>
      </c>
      <c r="W61" s="238">
        <v>10</v>
      </c>
      <c r="X61" s="238">
        <v>2</v>
      </c>
      <c r="Y61" s="238">
        <v>1</v>
      </c>
      <c r="Z61" s="238">
        <v>1</v>
      </c>
      <c r="AB61" s="238">
        <v>1</v>
      </c>
      <c r="AC61" s="238">
        <v>98</v>
      </c>
      <c r="AD61" s="238" t="s">
        <v>2906</v>
      </c>
      <c r="AE61" s="238" t="s">
        <v>2907</v>
      </c>
      <c r="AF61" s="238" t="s">
        <v>2779</v>
      </c>
      <c r="AG61" s="238">
        <v>5</v>
      </c>
      <c r="AH61" s="238">
        <v>2</v>
      </c>
      <c r="AI61" s="238">
        <v>4</v>
      </c>
      <c r="AJ61" s="238">
        <v>8</v>
      </c>
      <c r="AK61" s="238">
        <v>24</v>
      </c>
      <c r="AL61" s="238">
        <v>74</v>
      </c>
      <c r="AM61" s="238" t="s">
        <v>354</v>
      </c>
      <c r="AN61" s="238">
        <v>5</v>
      </c>
      <c r="AO61" s="238">
        <v>2</v>
      </c>
      <c r="AS61" s="238">
        <v>5</v>
      </c>
      <c r="AT61" s="238">
        <v>98</v>
      </c>
      <c r="AU61" s="238">
        <v>40</v>
      </c>
      <c r="AV61" s="238">
        <v>11</v>
      </c>
      <c r="AW61" s="238">
        <v>20</v>
      </c>
      <c r="AX61" s="238">
        <v>2</v>
      </c>
      <c r="AY61" s="238">
        <v>4</v>
      </c>
      <c r="AZ61" s="238">
        <v>4</v>
      </c>
      <c r="BA61" s="238">
        <v>21</v>
      </c>
      <c r="BB61" s="238">
        <v>63</v>
      </c>
      <c r="BC61" s="238" t="s">
        <v>363</v>
      </c>
      <c r="BD61" s="238">
        <v>5</v>
      </c>
      <c r="BE61" s="238">
        <v>1</v>
      </c>
      <c r="BI61" s="238">
        <v>5</v>
      </c>
      <c r="BJ61" s="238">
        <v>98</v>
      </c>
      <c r="BK61" s="238">
        <v>40</v>
      </c>
      <c r="BL61" s="238">
        <v>11</v>
      </c>
      <c r="BM61" s="238">
        <v>20</v>
      </c>
      <c r="CT61" s="238">
        <v>448519</v>
      </c>
      <c r="CU61" s="238">
        <v>4976125</v>
      </c>
      <c r="CV61" s="238">
        <v>44.9366956</v>
      </c>
      <c r="CW61" s="238">
        <v>-93.652473099999995</v>
      </c>
      <c r="CX61" s="238" t="s">
        <v>359</v>
      </c>
      <c r="CY61" s="238" t="s">
        <v>2908</v>
      </c>
    </row>
    <row r="62" spans="1:103" x14ac:dyDescent="0.25">
      <c r="A62" s="238">
        <v>494722</v>
      </c>
      <c r="B62" s="238">
        <v>4</v>
      </c>
      <c r="C62" s="238">
        <v>15</v>
      </c>
      <c r="D62" s="238">
        <v>6.1429999999999998</v>
      </c>
      <c r="E62" s="238">
        <v>27</v>
      </c>
      <c r="F62" s="238" t="s">
        <v>2776</v>
      </c>
      <c r="H62" s="238" t="s">
        <v>354</v>
      </c>
      <c r="I62" s="238">
        <v>25</v>
      </c>
      <c r="K62" s="238">
        <v>17009998</v>
      </c>
      <c r="M62" s="238">
        <v>8</v>
      </c>
      <c r="N62" s="238">
        <v>16</v>
      </c>
      <c r="O62" s="238">
        <v>2017</v>
      </c>
      <c r="P62" s="238" t="s">
        <v>355</v>
      </c>
      <c r="Q62" s="238">
        <v>22</v>
      </c>
      <c r="R62" s="238">
        <v>98</v>
      </c>
      <c r="S62" s="238">
        <v>4</v>
      </c>
      <c r="T62" s="238">
        <v>0</v>
      </c>
      <c r="U62" s="238">
        <v>2</v>
      </c>
      <c r="V62" s="238">
        <v>12</v>
      </c>
      <c r="W62" s="238">
        <v>10</v>
      </c>
      <c r="X62" s="238">
        <v>2</v>
      </c>
      <c r="Y62" s="238">
        <v>4</v>
      </c>
      <c r="Z62" s="238">
        <v>3</v>
      </c>
      <c r="AA62" s="238">
        <v>2</v>
      </c>
      <c r="AB62" s="238">
        <v>2</v>
      </c>
      <c r="AC62" s="238">
        <v>98</v>
      </c>
      <c r="AD62" s="238" t="s">
        <v>2800</v>
      </c>
      <c r="AF62" s="238" t="s">
        <v>2779</v>
      </c>
      <c r="AG62" s="238">
        <v>7</v>
      </c>
      <c r="AH62" s="238">
        <v>2</v>
      </c>
      <c r="AI62" s="238">
        <v>2</v>
      </c>
      <c r="AJ62" s="238">
        <v>3</v>
      </c>
      <c r="AK62" s="238">
        <v>21</v>
      </c>
      <c r="AL62" s="238">
        <v>53</v>
      </c>
      <c r="AM62" s="238" t="s">
        <v>354</v>
      </c>
      <c r="AN62" s="238">
        <v>7</v>
      </c>
      <c r="AO62" s="238">
        <v>90</v>
      </c>
      <c r="AS62" s="238">
        <v>12</v>
      </c>
      <c r="AT62" s="238">
        <v>9</v>
      </c>
      <c r="AU62" s="238">
        <v>35</v>
      </c>
      <c r="AV62" s="238">
        <v>11</v>
      </c>
      <c r="AW62" s="238">
        <v>22</v>
      </c>
      <c r="AX62" s="238">
        <v>2</v>
      </c>
      <c r="AY62" s="238">
        <v>2</v>
      </c>
      <c r="AZ62" s="238">
        <v>3</v>
      </c>
      <c r="BA62" s="238">
        <v>21</v>
      </c>
      <c r="BB62" s="238">
        <v>18</v>
      </c>
      <c r="BC62" s="238" t="s">
        <v>363</v>
      </c>
      <c r="BD62" s="238">
        <v>5</v>
      </c>
      <c r="BE62" s="238">
        <v>1</v>
      </c>
      <c r="BI62" s="238">
        <v>12</v>
      </c>
      <c r="BJ62" s="238">
        <v>9</v>
      </c>
      <c r="BK62" s="238">
        <v>35</v>
      </c>
      <c r="BL62" s="238">
        <v>11</v>
      </c>
      <c r="BM62" s="238">
        <v>22</v>
      </c>
      <c r="CT62" s="238">
        <v>448547.53372954298</v>
      </c>
      <c r="CU62" s="238">
        <v>4976121.1570646502</v>
      </c>
      <c r="CV62" s="238">
        <v>44.936661549999997</v>
      </c>
      <c r="CW62" s="238">
        <v>-93.652105239999997</v>
      </c>
      <c r="CX62" s="238" t="s">
        <v>359</v>
      </c>
      <c r="CY62" s="238" t="s">
        <v>2909</v>
      </c>
    </row>
    <row r="63" spans="1:103" x14ac:dyDescent="0.25">
      <c r="A63" s="238">
        <v>540627</v>
      </c>
      <c r="B63" s="238">
        <v>4</v>
      </c>
      <c r="C63" s="238">
        <v>15</v>
      </c>
      <c r="D63" s="238">
        <v>6.1959999999999997</v>
      </c>
      <c r="E63" s="238">
        <v>27</v>
      </c>
      <c r="F63" s="238" t="s">
        <v>2776</v>
      </c>
      <c r="H63" s="238" t="s">
        <v>354</v>
      </c>
      <c r="I63" s="238">
        <v>25</v>
      </c>
      <c r="K63" s="238">
        <v>18000920</v>
      </c>
      <c r="M63" s="238">
        <v>1</v>
      </c>
      <c r="N63" s="238">
        <v>27</v>
      </c>
      <c r="O63" s="238">
        <v>2018</v>
      </c>
      <c r="P63" s="238" t="s">
        <v>364</v>
      </c>
      <c r="Q63" s="238">
        <v>18</v>
      </c>
      <c r="S63" s="238">
        <v>5</v>
      </c>
      <c r="T63" s="238">
        <v>0</v>
      </c>
      <c r="U63" s="238">
        <v>2</v>
      </c>
      <c r="V63" s="238">
        <v>12</v>
      </c>
      <c r="W63" s="238">
        <v>10</v>
      </c>
      <c r="X63" s="238">
        <v>2</v>
      </c>
      <c r="Y63" s="238">
        <v>4</v>
      </c>
      <c r="Z63" s="238">
        <v>1</v>
      </c>
      <c r="AB63" s="238">
        <v>1</v>
      </c>
      <c r="AC63" s="238">
        <v>98</v>
      </c>
      <c r="AD63" s="238" t="s">
        <v>2800</v>
      </c>
      <c r="AF63" s="238" t="s">
        <v>2779</v>
      </c>
      <c r="AG63" s="238">
        <v>7</v>
      </c>
      <c r="AH63" s="238">
        <v>2</v>
      </c>
      <c r="AI63" s="238">
        <v>2</v>
      </c>
      <c r="AJ63" s="238">
        <v>3</v>
      </c>
      <c r="AK63" s="238">
        <v>26</v>
      </c>
      <c r="AL63" s="238">
        <v>61</v>
      </c>
      <c r="AM63" s="238" t="s">
        <v>363</v>
      </c>
      <c r="AN63" s="238">
        <v>5</v>
      </c>
      <c r="AO63" s="238">
        <v>70</v>
      </c>
      <c r="AS63" s="238">
        <v>12</v>
      </c>
      <c r="AT63" s="238">
        <v>9</v>
      </c>
      <c r="AU63" s="238">
        <v>35</v>
      </c>
      <c r="AV63" s="238">
        <v>11</v>
      </c>
      <c r="AW63" s="238">
        <v>24</v>
      </c>
      <c r="AX63" s="238">
        <v>2</v>
      </c>
      <c r="AY63" s="238">
        <v>4</v>
      </c>
      <c r="AZ63" s="238">
        <v>3</v>
      </c>
      <c r="BA63" s="238">
        <v>21</v>
      </c>
      <c r="BB63" s="238">
        <v>17</v>
      </c>
      <c r="BC63" s="238" t="s">
        <v>354</v>
      </c>
      <c r="BD63" s="238">
        <v>5</v>
      </c>
      <c r="BE63" s="238">
        <v>1</v>
      </c>
      <c r="BI63" s="238">
        <v>12</v>
      </c>
      <c r="BJ63" s="238">
        <v>9</v>
      </c>
      <c r="BK63" s="238">
        <v>35</v>
      </c>
      <c r="BL63" s="238">
        <v>11</v>
      </c>
      <c r="BM63" s="238">
        <v>24</v>
      </c>
      <c r="CT63" s="238">
        <v>448629.53405630402</v>
      </c>
      <c r="CU63" s="238">
        <v>4976147.3798059002</v>
      </c>
      <c r="CV63" s="238">
        <v>44.936903520000001</v>
      </c>
      <c r="CW63" s="238">
        <v>-93.651068710000004</v>
      </c>
      <c r="CX63" s="238" t="s">
        <v>359</v>
      </c>
      <c r="CY63" s="238" t="s">
        <v>2910</v>
      </c>
    </row>
    <row r="64" spans="1:103" x14ac:dyDescent="0.25">
      <c r="A64" s="238">
        <v>843979</v>
      </c>
      <c r="B64" s="238">
        <v>4</v>
      </c>
      <c r="C64" s="238">
        <v>15</v>
      </c>
      <c r="D64" s="238">
        <v>6.1989999999999998</v>
      </c>
      <c r="E64" s="238">
        <v>27</v>
      </c>
      <c r="F64" s="238" t="s">
        <v>2776</v>
      </c>
      <c r="H64" s="238" t="s">
        <v>354</v>
      </c>
      <c r="I64" s="238">
        <v>25</v>
      </c>
      <c r="K64" s="238" t="s">
        <v>2911</v>
      </c>
      <c r="L64" s="238">
        <v>202750123</v>
      </c>
      <c r="M64" s="238">
        <v>10</v>
      </c>
      <c r="N64" s="238">
        <v>1</v>
      </c>
      <c r="O64" s="238">
        <v>2020</v>
      </c>
      <c r="P64" s="238" t="s">
        <v>384</v>
      </c>
      <c r="Q64" s="238">
        <v>18</v>
      </c>
      <c r="S64" s="238">
        <v>4</v>
      </c>
      <c r="T64" s="238">
        <v>0</v>
      </c>
      <c r="U64" s="238">
        <v>2</v>
      </c>
      <c r="V64" s="238">
        <v>12</v>
      </c>
      <c r="W64" s="238">
        <v>10</v>
      </c>
      <c r="X64" s="238">
        <v>2</v>
      </c>
      <c r="Y64" s="238">
        <v>3</v>
      </c>
      <c r="Z64" s="238">
        <v>1</v>
      </c>
      <c r="AB64" s="238">
        <v>1</v>
      </c>
      <c r="AC64" s="238">
        <v>98</v>
      </c>
      <c r="AD64" s="238" t="s">
        <v>2800</v>
      </c>
      <c r="AF64" s="238" t="s">
        <v>2779</v>
      </c>
      <c r="AG64" s="238">
        <v>7</v>
      </c>
      <c r="AH64" s="238">
        <v>2</v>
      </c>
      <c r="AI64" s="238">
        <v>2</v>
      </c>
      <c r="AJ64" s="238">
        <v>4</v>
      </c>
      <c r="AK64" s="238">
        <v>34</v>
      </c>
      <c r="AL64" s="238">
        <v>44</v>
      </c>
      <c r="AM64" s="238" t="s">
        <v>363</v>
      </c>
      <c r="AN64" s="238">
        <v>5</v>
      </c>
      <c r="AO64" s="238">
        <v>1</v>
      </c>
      <c r="AS64" s="238">
        <v>12</v>
      </c>
      <c r="AT64" s="238">
        <v>9</v>
      </c>
      <c r="AU64" s="238">
        <v>35</v>
      </c>
      <c r="AV64" s="238">
        <v>11</v>
      </c>
      <c r="AW64" s="238">
        <v>23</v>
      </c>
      <c r="AX64" s="238">
        <v>2</v>
      </c>
      <c r="AY64" s="238">
        <v>2</v>
      </c>
      <c r="AZ64" s="238">
        <v>4</v>
      </c>
      <c r="BA64" s="238">
        <v>21</v>
      </c>
      <c r="BB64" s="238">
        <v>19</v>
      </c>
      <c r="BC64" s="238" t="s">
        <v>354</v>
      </c>
      <c r="BD64" s="238">
        <v>5</v>
      </c>
      <c r="BE64" s="238">
        <v>90</v>
      </c>
      <c r="BI64" s="238">
        <v>12</v>
      </c>
      <c r="BJ64" s="238">
        <v>9</v>
      </c>
      <c r="BK64" s="238">
        <v>35</v>
      </c>
      <c r="BL64" s="238">
        <v>11</v>
      </c>
      <c r="BM64" s="238">
        <v>23</v>
      </c>
      <c r="CT64" s="238">
        <v>448639.70166518498</v>
      </c>
      <c r="CU64" s="238">
        <v>4976137.9264160497</v>
      </c>
      <c r="CV64" s="238">
        <v>44.936819159999999</v>
      </c>
      <c r="CW64" s="238">
        <v>-93.650938890000006</v>
      </c>
      <c r="CX64" s="238" t="s">
        <v>359</v>
      </c>
      <c r="CY64" s="238" t="s">
        <v>2912</v>
      </c>
    </row>
    <row r="65" spans="1:103" x14ac:dyDescent="0.25">
      <c r="A65" s="238">
        <v>11082188</v>
      </c>
      <c r="B65" s="238">
        <v>4</v>
      </c>
      <c r="C65" s="238">
        <v>15</v>
      </c>
      <c r="D65" s="238">
        <v>6.2389999999999999</v>
      </c>
      <c r="E65" s="238">
        <v>27</v>
      </c>
      <c r="F65" s="238" t="s">
        <v>2776</v>
      </c>
      <c r="H65" s="238" t="s">
        <v>354</v>
      </c>
      <c r="I65" s="238">
        <v>25</v>
      </c>
      <c r="K65" s="238" t="s">
        <v>2913</v>
      </c>
      <c r="L65" s="238">
        <v>153350017</v>
      </c>
      <c r="M65" s="238">
        <v>11</v>
      </c>
      <c r="N65" s="238">
        <v>30</v>
      </c>
      <c r="O65" s="238">
        <v>2015</v>
      </c>
      <c r="P65" s="238" t="s">
        <v>361</v>
      </c>
      <c r="Q65" s="238">
        <v>18</v>
      </c>
      <c r="S65" s="238">
        <v>5</v>
      </c>
      <c r="T65" s="238">
        <v>0</v>
      </c>
      <c r="U65" s="238">
        <v>1</v>
      </c>
      <c r="V65" s="238">
        <v>90</v>
      </c>
      <c r="W65" s="238">
        <v>32</v>
      </c>
      <c r="X65" s="238">
        <v>4</v>
      </c>
      <c r="Y65" s="238">
        <v>4</v>
      </c>
      <c r="Z65" s="238">
        <v>4</v>
      </c>
      <c r="AA65" s="238">
        <v>4</v>
      </c>
      <c r="AB65" s="238">
        <v>3</v>
      </c>
      <c r="AC65" s="238">
        <v>98</v>
      </c>
      <c r="AD65" s="238" t="s">
        <v>2834</v>
      </c>
      <c r="AE65" s="238" t="s">
        <v>2914</v>
      </c>
      <c r="AF65" s="238" t="s">
        <v>2779</v>
      </c>
      <c r="AG65" s="238">
        <v>3</v>
      </c>
      <c r="AH65" s="238">
        <v>2</v>
      </c>
      <c r="AI65" s="238">
        <v>4</v>
      </c>
      <c r="AJ65" s="238">
        <v>3</v>
      </c>
      <c r="AK65" s="238">
        <v>21</v>
      </c>
      <c r="AL65" s="238">
        <v>26</v>
      </c>
      <c r="AM65" s="238" t="s">
        <v>354</v>
      </c>
      <c r="AN65" s="238">
        <v>5</v>
      </c>
      <c r="AS65" s="238">
        <v>7</v>
      </c>
      <c r="AT65" s="238">
        <v>98</v>
      </c>
      <c r="AU65" s="238">
        <v>35</v>
      </c>
      <c r="AV65" s="238">
        <v>11</v>
      </c>
      <c r="AW65" s="238">
        <v>20</v>
      </c>
      <c r="CT65" s="238">
        <v>448703</v>
      </c>
      <c r="CU65" s="238">
        <v>4976149</v>
      </c>
      <c r="CV65" s="238">
        <v>44.936926800000002</v>
      </c>
      <c r="CW65" s="238">
        <v>-93.650137599999994</v>
      </c>
      <c r="CX65" s="238" t="s">
        <v>359</v>
      </c>
      <c r="CY65" s="238" t="s">
        <v>2915</v>
      </c>
    </row>
    <row r="66" spans="1:103" x14ac:dyDescent="0.25">
      <c r="A66" s="238">
        <v>10754041</v>
      </c>
      <c r="B66" s="238">
        <v>4</v>
      </c>
      <c r="C66" s="238">
        <v>15</v>
      </c>
      <c r="D66" s="238">
        <v>6.3220000000000001</v>
      </c>
      <c r="E66" s="238">
        <v>27</v>
      </c>
      <c r="F66" s="238" t="s">
        <v>2776</v>
      </c>
      <c r="H66" s="238" t="s">
        <v>354</v>
      </c>
      <c r="I66" s="238">
        <v>25</v>
      </c>
      <c r="K66" s="238">
        <v>450285</v>
      </c>
      <c r="L66" s="238">
        <v>113260194</v>
      </c>
      <c r="M66" s="238">
        <v>11</v>
      </c>
      <c r="N66" s="238">
        <v>22</v>
      </c>
      <c r="O66" s="238">
        <v>2011</v>
      </c>
      <c r="P66" s="238" t="s">
        <v>368</v>
      </c>
      <c r="Q66" s="238">
        <v>16</v>
      </c>
      <c r="S66" s="238">
        <v>4</v>
      </c>
      <c r="T66" s="238">
        <v>0</v>
      </c>
      <c r="U66" s="238">
        <v>3</v>
      </c>
      <c r="V66" s="238">
        <v>1</v>
      </c>
      <c r="W66" s="238">
        <v>10</v>
      </c>
      <c r="X66" s="238">
        <v>2</v>
      </c>
      <c r="Y66" s="238">
        <v>3</v>
      </c>
      <c r="Z66" s="238">
        <v>2</v>
      </c>
      <c r="AB66" s="238">
        <v>1</v>
      </c>
      <c r="AC66" s="238">
        <v>98</v>
      </c>
      <c r="AD66" s="238" t="s">
        <v>2777</v>
      </c>
      <c r="AE66" s="238" t="s">
        <v>2916</v>
      </c>
      <c r="AF66" s="238" t="s">
        <v>2779</v>
      </c>
      <c r="AG66" s="238">
        <v>7</v>
      </c>
      <c r="AH66" s="238">
        <v>2</v>
      </c>
      <c r="AI66" s="238">
        <v>4</v>
      </c>
      <c r="AJ66" s="238">
        <v>3</v>
      </c>
      <c r="AK66" s="238">
        <v>21</v>
      </c>
      <c r="AL66" s="238">
        <v>46</v>
      </c>
      <c r="AM66" s="238" t="s">
        <v>354</v>
      </c>
      <c r="AN66" s="238">
        <v>5</v>
      </c>
      <c r="AO66" s="238">
        <v>15</v>
      </c>
      <c r="AS66" s="238">
        <v>7</v>
      </c>
      <c r="AT66" s="238">
        <v>98</v>
      </c>
      <c r="AU66" s="238">
        <v>35</v>
      </c>
      <c r="AV66" s="238">
        <v>11</v>
      </c>
      <c r="AW66" s="238">
        <v>21</v>
      </c>
      <c r="AX66" s="238">
        <v>2</v>
      </c>
      <c r="AY66" s="238">
        <v>3</v>
      </c>
      <c r="AZ66" s="238">
        <v>3</v>
      </c>
      <c r="BA66" s="238">
        <v>26</v>
      </c>
      <c r="BB66" s="238">
        <v>18</v>
      </c>
      <c r="BC66" s="238" t="s">
        <v>354</v>
      </c>
      <c r="BD66" s="238">
        <v>5</v>
      </c>
      <c r="BE66" s="238">
        <v>1</v>
      </c>
      <c r="BI66" s="238">
        <v>7</v>
      </c>
      <c r="BJ66" s="238">
        <v>98</v>
      </c>
      <c r="BK66" s="238">
        <v>35</v>
      </c>
      <c r="BL66" s="238">
        <v>11</v>
      </c>
      <c r="BM66" s="238">
        <v>21</v>
      </c>
      <c r="BN66" s="238">
        <v>2</v>
      </c>
      <c r="BO66" s="238">
        <v>2</v>
      </c>
      <c r="BP66" s="238">
        <v>3</v>
      </c>
      <c r="BQ66" s="238">
        <v>26</v>
      </c>
      <c r="BR66" s="238">
        <v>44</v>
      </c>
      <c r="BS66" s="238" t="s">
        <v>363</v>
      </c>
      <c r="BT66" s="238">
        <v>5</v>
      </c>
      <c r="BU66" s="238">
        <v>1</v>
      </c>
      <c r="BY66" s="238">
        <v>7</v>
      </c>
      <c r="BZ66" s="238">
        <v>98</v>
      </c>
      <c r="CA66" s="238">
        <v>35</v>
      </c>
      <c r="CB66" s="238">
        <v>11</v>
      </c>
      <c r="CC66" s="238">
        <v>21</v>
      </c>
      <c r="CT66" s="238">
        <v>448837</v>
      </c>
      <c r="CU66" s="238">
        <v>4976162</v>
      </c>
      <c r="CV66" s="238">
        <v>44.937054099999997</v>
      </c>
      <c r="CW66" s="238">
        <v>-93.648446199999995</v>
      </c>
      <c r="CX66" s="238" t="s">
        <v>359</v>
      </c>
      <c r="CY66" s="238" t="s">
        <v>2917</v>
      </c>
    </row>
    <row r="67" spans="1:103" x14ac:dyDescent="0.25">
      <c r="A67" s="238">
        <v>10957786</v>
      </c>
      <c r="B67" s="238">
        <v>4</v>
      </c>
      <c r="C67" s="238">
        <v>15</v>
      </c>
      <c r="D67" s="238">
        <v>6.3440000000000003</v>
      </c>
      <c r="E67" s="238">
        <v>27</v>
      </c>
      <c r="F67" s="238" t="s">
        <v>2776</v>
      </c>
      <c r="H67" s="238" t="s">
        <v>354</v>
      </c>
      <c r="I67" s="238">
        <v>25</v>
      </c>
      <c r="K67" s="238">
        <v>14005840</v>
      </c>
      <c r="L67" s="238">
        <v>141330144</v>
      </c>
      <c r="M67" s="238">
        <v>5</v>
      </c>
      <c r="N67" s="238">
        <v>13</v>
      </c>
      <c r="O67" s="238">
        <v>2014</v>
      </c>
      <c r="P67" s="238" t="s">
        <v>368</v>
      </c>
      <c r="Q67" s="238">
        <v>17</v>
      </c>
      <c r="S67" s="238">
        <v>5</v>
      </c>
      <c r="T67" s="238">
        <v>0</v>
      </c>
      <c r="U67" s="238">
        <v>2</v>
      </c>
      <c r="V67" s="238">
        <v>1</v>
      </c>
      <c r="W67" s="238">
        <v>10</v>
      </c>
      <c r="X67" s="238">
        <v>2</v>
      </c>
      <c r="Y67" s="238">
        <v>1</v>
      </c>
      <c r="Z67" s="238">
        <v>2</v>
      </c>
      <c r="AB67" s="238">
        <v>1</v>
      </c>
      <c r="AC67" s="238">
        <v>98</v>
      </c>
      <c r="AD67" s="238" t="s">
        <v>2798</v>
      </c>
      <c r="AE67" s="238" t="s">
        <v>2918</v>
      </c>
      <c r="AF67" s="238" t="s">
        <v>2779</v>
      </c>
      <c r="AG67" s="238">
        <v>7</v>
      </c>
      <c r="AH67" s="238">
        <v>2</v>
      </c>
      <c r="AI67" s="238">
        <v>2</v>
      </c>
      <c r="AJ67" s="238">
        <v>3</v>
      </c>
      <c r="AK67" s="238">
        <v>21</v>
      </c>
      <c r="AL67" s="238">
        <v>16</v>
      </c>
      <c r="AM67" s="238" t="s">
        <v>363</v>
      </c>
      <c r="AN67" s="238">
        <v>5</v>
      </c>
      <c r="AO67" s="238">
        <v>15</v>
      </c>
      <c r="AS67" s="238">
        <v>7</v>
      </c>
      <c r="AT67" s="238">
        <v>98</v>
      </c>
      <c r="AU67" s="238">
        <v>35</v>
      </c>
      <c r="AV67" s="238">
        <v>11</v>
      </c>
      <c r="AW67" s="238">
        <v>21</v>
      </c>
      <c r="AX67" s="238">
        <v>2</v>
      </c>
      <c r="AY67" s="238">
        <v>2</v>
      </c>
      <c r="AZ67" s="238">
        <v>3</v>
      </c>
      <c r="BA67" s="238">
        <v>8</v>
      </c>
      <c r="BB67" s="238">
        <v>67</v>
      </c>
      <c r="BC67" s="238" t="s">
        <v>363</v>
      </c>
      <c r="BD67" s="238">
        <v>5</v>
      </c>
      <c r="BE67" s="238">
        <v>1</v>
      </c>
      <c r="BI67" s="238">
        <v>7</v>
      </c>
      <c r="BJ67" s="238">
        <v>98</v>
      </c>
      <c r="BK67" s="238">
        <v>35</v>
      </c>
      <c r="BL67" s="238">
        <v>11</v>
      </c>
      <c r="BM67" s="238">
        <v>21</v>
      </c>
      <c r="CT67" s="238">
        <v>448872</v>
      </c>
      <c r="CU67" s="238">
        <v>4976164</v>
      </c>
      <c r="CV67" s="238">
        <v>44.937068699999998</v>
      </c>
      <c r="CW67" s="238">
        <v>-93.6479973</v>
      </c>
      <c r="CX67" s="238" t="s">
        <v>359</v>
      </c>
      <c r="CY67" s="238" t="s">
        <v>2919</v>
      </c>
    </row>
    <row r="68" spans="1:103" x14ac:dyDescent="0.25">
      <c r="A68" s="238">
        <v>10798609</v>
      </c>
      <c r="B68" s="238">
        <v>4</v>
      </c>
      <c r="C68" s="238">
        <v>15</v>
      </c>
      <c r="D68" s="238">
        <v>6.3620000000000001</v>
      </c>
      <c r="E68" s="238">
        <v>27</v>
      </c>
      <c r="F68" s="238" t="s">
        <v>2776</v>
      </c>
      <c r="H68" s="238" t="s">
        <v>354</v>
      </c>
      <c r="I68" s="238">
        <v>25</v>
      </c>
      <c r="K68" s="238" t="s">
        <v>2920</v>
      </c>
      <c r="L68" s="238">
        <v>121740004</v>
      </c>
      <c r="M68" s="238">
        <v>6</v>
      </c>
      <c r="N68" s="238">
        <v>21</v>
      </c>
      <c r="O68" s="238">
        <v>2012</v>
      </c>
      <c r="P68" s="238" t="s">
        <v>384</v>
      </c>
      <c r="Q68" s="238">
        <v>22</v>
      </c>
      <c r="S68" s="238">
        <v>5</v>
      </c>
      <c r="T68" s="238">
        <v>0</v>
      </c>
      <c r="U68" s="238">
        <v>2</v>
      </c>
      <c r="V68" s="238">
        <v>5</v>
      </c>
      <c r="W68" s="238">
        <v>10</v>
      </c>
      <c r="X68" s="238">
        <v>3</v>
      </c>
      <c r="Y68" s="238">
        <v>4</v>
      </c>
      <c r="Z68" s="238">
        <v>1</v>
      </c>
      <c r="AB68" s="238">
        <v>1</v>
      </c>
      <c r="AC68" s="238">
        <v>98</v>
      </c>
      <c r="AD68" s="238" t="s">
        <v>2921</v>
      </c>
      <c r="AE68" s="238" t="s">
        <v>2922</v>
      </c>
      <c r="AF68" s="238" t="s">
        <v>2779</v>
      </c>
      <c r="AG68" s="238">
        <v>10</v>
      </c>
      <c r="AH68" s="238">
        <v>2</v>
      </c>
      <c r="AI68" s="238">
        <v>3</v>
      </c>
      <c r="AJ68" s="238">
        <v>6</v>
      </c>
      <c r="AK68" s="238">
        <v>24</v>
      </c>
      <c r="AL68" s="238">
        <v>33</v>
      </c>
      <c r="AM68" s="238" t="s">
        <v>354</v>
      </c>
      <c r="AN68" s="238">
        <v>1</v>
      </c>
      <c r="AO68" s="238">
        <v>18</v>
      </c>
      <c r="AP68" s="238">
        <v>15</v>
      </c>
      <c r="AS68" s="238">
        <v>7</v>
      </c>
      <c r="AT68" s="238">
        <v>2</v>
      </c>
      <c r="AU68" s="238">
        <v>35</v>
      </c>
      <c r="AV68" s="238">
        <v>11</v>
      </c>
      <c r="AW68" s="238">
        <v>21</v>
      </c>
      <c r="AX68" s="238">
        <v>2</v>
      </c>
      <c r="AY68" s="238">
        <v>2</v>
      </c>
      <c r="AZ68" s="238">
        <v>4</v>
      </c>
      <c r="BA68" s="238">
        <v>21</v>
      </c>
      <c r="BB68" s="238">
        <v>17</v>
      </c>
      <c r="BC68" s="238" t="s">
        <v>354</v>
      </c>
      <c r="BD68" s="238">
        <v>5</v>
      </c>
      <c r="BE68" s="238">
        <v>1</v>
      </c>
      <c r="BI68" s="238">
        <v>7</v>
      </c>
      <c r="BJ68" s="238">
        <v>2</v>
      </c>
      <c r="BK68" s="238">
        <v>35</v>
      </c>
      <c r="BL68" s="238">
        <v>11</v>
      </c>
      <c r="BM68" s="238">
        <v>21</v>
      </c>
      <c r="CT68" s="238">
        <v>448900</v>
      </c>
      <c r="CU68" s="238">
        <v>4976163</v>
      </c>
      <c r="CV68" s="238">
        <v>44.937067200000001</v>
      </c>
      <c r="CW68" s="238">
        <v>-93.647636599999998</v>
      </c>
      <c r="CX68" s="238" t="s">
        <v>359</v>
      </c>
      <c r="CY68" s="238" t="s">
        <v>2923</v>
      </c>
    </row>
    <row r="69" spans="1:103" x14ac:dyDescent="0.25">
      <c r="A69" s="238">
        <v>10801288</v>
      </c>
      <c r="B69" s="238">
        <v>4</v>
      </c>
      <c r="C69" s="238">
        <v>15</v>
      </c>
      <c r="D69" s="238">
        <v>6.3620000000000001</v>
      </c>
      <c r="E69" s="238">
        <v>27</v>
      </c>
      <c r="F69" s="238" t="s">
        <v>2776</v>
      </c>
      <c r="H69" s="238" t="s">
        <v>354</v>
      </c>
      <c r="I69" s="238">
        <v>25</v>
      </c>
      <c r="K69" s="238">
        <v>75211</v>
      </c>
      <c r="L69" s="238">
        <v>122190110</v>
      </c>
      <c r="M69" s="238">
        <v>8</v>
      </c>
      <c r="N69" s="238">
        <v>6</v>
      </c>
      <c r="O69" s="238">
        <v>2012</v>
      </c>
      <c r="P69" s="238" t="s">
        <v>361</v>
      </c>
      <c r="Q69" s="238">
        <v>13</v>
      </c>
      <c r="R69" s="238" t="s">
        <v>369</v>
      </c>
      <c r="S69" s="238">
        <v>5</v>
      </c>
      <c r="T69" s="238">
        <v>0</v>
      </c>
      <c r="U69" s="238">
        <v>2</v>
      </c>
      <c r="V69" s="238">
        <v>1</v>
      </c>
      <c r="W69" s="238">
        <v>10</v>
      </c>
      <c r="X69" s="238">
        <v>90</v>
      </c>
      <c r="Y69" s="238">
        <v>1</v>
      </c>
      <c r="Z69" s="238">
        <v>1</v>
      </c>
      <c r="AB69" s="238">
        <v>1</v>
      </c>
      <c r="AC69" s="238">
        <v>98</v>
      </c>
      <c r="AD69" s="238" t="s">
        <v>2924</v>
      </c>
      <c r="AE69" s="238" t="s">
        <v>2918</v>
      </c>
      <c r="AF69" s="238" t="s">
        <v>2779</v>
      </c>
      <c r="AG69" s="238">
        <v>7</v>
      </c>
      <c r="AH69" s="238">
        <v>2</v>
      </c>
      <c r="AI69" s="238">
        <v>2</v>
      </c>
      <c r="AJ69" s="238">
        <v>3</v>
      </c>
      <c r="AK69" s="238">
        <v>21</v>
      </c>
      <c r="AL69" s="238">
        <v>48</v>
      </c>
      <c r="AM69" s="238" t="s">
        <v>363</v>
      </c>
      <c r="AN69" s="238">
        <v>5</v>
      </c>
      <c r="AO69" s="238">
        <v>15</v>
      </c>
      <c r="AS69" s="238">
        <v>7</v>
      </c>
      <c r="AT69" s="238">
        <v>98</v>
      </c>
      <c r="AU69" s="238">
        <v>35</v>
      </c>
      <c r="AV69" s="238">
        <v>11</v>
      </c>
      <c r="AW69" s="238">
        <v>21</v>
      </c>
      <c r="AX69" s="238">
        <v>2</v>
      </c>
      <c r="AY69" s="238">
        <v>2</v>
      </c>
      <c r="AZ69" s="238">
        <v>3</v>
      </c>
      <c r="BA69" s="238">
        <v>26</v>
      </c>
      <c r="BB69" s="238">
        <v>62</v>
      </c>
      <c r="BC69" s="238" t="s">
        <v>363</v>
      </c>
      <c r="BD69" s="238">
        <v>5</v>
      </c>
      <c r="BE69" s="238">
        <v>1</v>
      </c>
      <c r="BI69" s="238">
        <v>7</v>
      </c>
      <c r="BJ69" s="238">
        <v>98</v>
      </c>
      <c r="BK69" s="238">
        <v>35</v>
      </c>
      <c r="BL69" s="238">
        <v>11</v>
      </c>
      <c r="BM69" s="238">
        <v>21</v>
      </c>
      <c r="CT69" s="238">
        <v>448900</v>
      </c>
      <c r="CU69" s="238">
        <v>4976163</v>
      </c>
      <c r="CV69" s="238">
        <v>44.937067200000001</v>
      </c>
      <c r="CW69" s="238">
        <v>-93.647636599999998</v>
      </c>
      <c r="CX69" s="238" t="s">
        <v>359</v>
      </c>
      <c r="CY69" s="238" t="s">
        <v>2925</v>
      </c>
    </row>
    <row r="70" spans="1:103" x14ac:dyDescent="0.25">
      <c r="A70" s="238">
        <v>377297</v>
      </c>
      <c r="B70" s="238">
        <v>4</v>
      </c>
      <c r="C70" s="238">
        <v>15</v>
      </c>
      <c r="D70" s="238">
        <v>6.38</v>
      </c>
      <c r="E70" s="238">
        <v>27</v>
      </c>
      <c r="F70" s="238" t="s">
        <v>2776</v>
      </c>
      <c r="H70" s="238" t="s">
        <v>354</v>
      </c>
      <c r="I70" s="238">
        <v>25</v>
      </c>
      <c r="K70" s="238">
        <v>16003891</v>
      </c>
      <c r="M70" s="238">
        <v>9</v>
      </c>
      <c r="N70" s="238">
        <v>6</v>
      </c>
      <c r="O70" s="238">
        <v>2016</v>
      </c>
      <c r="P70" s="238" t="s">
        <v>368</v>
      </c>
      <c r="Q70" s="238">
        <v>22</v>
      </c>
      <c r="S70" s="238">
        <v>5</v>
      </c>
      <c r="T70" s="238">
        <v>0</v>
      </c>
      <c r="U70" s="238">
        <v>1</v>
      </c>
      <c r="W70" s="238">
        <v>28</v>
      </c>
      <c r="X70" s="238">
        <v>2</v>
      </c>
      <c r="Y70" s="238">
        <v>4</v>
      </c>
      <c r="Z70" s="238">
        <v>3</v>
      </c>
      <c r="AB70" s="238">
        <v>2</v>
      </c>
      <c r="AC70" s="238">
        <v>98</v>
      </c>
      <c r="AD70" s="238" t="s">
        <v>2800</v>
      </c>
      <c r="AF70" s="238" t="s">
        <v>2779</v>
      </c>
      <c r="AG70" s="238">
        <v>3</v>
      </c>
      <c r="AH70" s="238">
        <v>2</v>
      </c>
      <c r="AI70" s="238">
        <v>3</v>
      </c>
      <c r="AJ70" s="238">
        <v>4</v>
      </c>
      <c r="AK70" s="238">
        <v>21</v>
      </c>
      <c r="AL70" s="238">
        <v>17</v>
      </c>
      <c r="AM70" s="238" t="s">
        <v>354</v>
      </c>
      <c r="AN70" s="238">
        <v>5</v>
      </c>
      <c r="AO70" s="238">
        <v>68</v>
      </c>
      <c r="AS70" s="238">
        <v>14</v>
      </c>
      <c r="AT70" s="238">
        <v>9</v>
      </c>
      <c r="AU70" s="238">
        <v>35</v>
      </c>
      <c r="AV70" s="238">
        <v>11</v>
      </c>
      <c r="AW70" s="238">
        <v>21</v>
      </c>
      <c r="CT70" s="238">
        <v>448924.38615764503</v>
      </c>
      <c r="CU70" s="238">
        <v>4976159.6988460403</v>
      </c>
      <c r="CV70" s="238">
        <v>44.937035649999999</v>
      </c>
      <c r="CW70" s="238">
        <v>-93.647333239999995</v>
      </c>
      <c r="CX70" s="238" t="s">
        <v>359</v>
      </c>
      <c r="CY70" s="238" t="s">
        <v>2926</v>
      </c>
    </row>
    <row r="71" spans="1:103" x14ac:dyDescent="0.25">
      <c r="A71" s="238">
        <v>10985006</v>
      </c>
      <c r="B71" s="238">
        <v>4</v>
      </c>
      <c r="C71" s="238">
        <v>15</v>
      </c>
      <c r="D71" s="238">
        <v>6.43</v>
      </c>
      <c r="E71" s="238">
        <v>27</v>
      </c>
      <c r="F71" s="238" t="s">
        <v>2776</v>
      </c>
      <c r="H71" s="238" t="s">
        <v>354</v>
      </c>
      <c r="I71" s="238">
        <v>25</v>
      </c>
      <c r="K71" s="238">
        <v>14012750</v>
      </c>
      <c r="L71" s="238">
        <v>142650093</v>
      </c>
      <c r="M71" s="238">
        <v>9</v>
      </c>
      <c r="N71" s="238">
        <v>21</v>
      </c>
      <c r="O71" s="238">
        <v>2014</v>
      </c>
      <c r="P71" s="238" t="s">
        <v>366</v>
      </c>
      <c r="Q71" s="238">
        <v>10</v>
      </c>
      <c r="S71" s="238">
        <v>4</v>
      </c>
      <c r="T71" s="238">
        <v>0</v>
      </c>
      <c r="U71" s="238">
        <v>1</v>
      </c>
      <c r="V71" s="238">
        <v>7</v>
      </c>
      <c r="W71" s="238">
        <v>26</v>
      </c>
      <c r="X71" s="238">
        <v>2</v>
      </c>
      <c r="Y71" s="238">
        <v>1</v>
      </c>
      <c r="Z71" s="238">
        <v>1</v>
      </c>
      <c r="AB71" s="238">
        <v>1</v>
      </c>
      <c r="AC71" s="238">
        <v>98</v>
      </c>
      <c r="AD71" s="238" t="s">
        <v>2798</v>
      </c>
      <c r="AE71" s="238" t="s">
        <v>2927</v>
      </c>
      <c r="AF71" s="238" t="s">
        <v>2779</v>
      </c>
      <c r="AG71" s="238">
        <v>3</v>
      </c>
      <c r="AH71" s="238">
        <v>2</v>
      </c>
      <c r="AI71" s="238">
        <v>2</v>
      </c>
      <c r="AJ71" s="238">
        <v>4</v>
      </c>
      <c r="AK71" s="238">
        <v>21</v>
      </c>
      <c r="AL71" s="238">
        <v>45</v>
      </c>
      <c r="AM71" s="238" t="s">
        <v>363</v>
      </c>
      <c r="AN71" s="238">
        <v>5</v>
      </c>
      <c r="AO71" s="238">
        <v>21</v>
      </c>
      <c r="AS71" s="238">
        <v>7</v>
      </c>
      <c r="AT71" s="238">
        <v>98</v>
      </c>
      <c r="AU71" s="238">
        <v>35</v>
      </c>
      <c r="AV71" s="238">
        <v>11</v>
      </c>
      <c r="AW71" s="238">
        <v>20</v>
      </c>
      <c r="CT71" s="238">
        <v>449010</v>
      </c>
      <c r="CU71" s="238">
        <v>4976161</v>
      </c>
      <c r="CV71" s="238">
        <v>44.937052399999999</v>
      </c>
      <c r="CW71" s="238">
        <v>-93.646249600000004</v>
      </c>
      <c r="CX71" s="238" t="s">
        <v>359</v>
      </c>
      <c r="CY71" s="238" t="s">
        <v>2928</v>
      </c>
    </row>
    <row r="72" spans="1:103" x14ac:dyDescent="0.25">
      <c r="A72" s="238">
        <v>491320</v>
      </c>
      <c r="B72" s="238">
        <v>4</v>
      </c>
      <c r="C72" s="238">
        <v>15</v>
      </c>
      <c r="D72" s="238">
        <v>6.4370000000000003</v>
      </c>
      <c r="E72" s="238">
        <v>27</v>
      </c>
      <c r="F72" s="238" t="s">
        <v>2776</v>
      </c>
      <c r="H72" s="238" t="s">
        <v>354</v>
      </c>
      <c r="I72" s="238">
        <v>25</v>
      </c>
      <c r="K72" s="238" t="s">
        <v>2929</v>
      </c>
      <c r="M72" s="238">
        <v>7</v>
      </c>
      <c r="N72" s="238">
        <v>28</v>
      </c>
      <c r="O72" s="238">
        <v>2017</v>
      </c>
      <c r="P72" s="238" t="s">
        <v>362</v>
      </c>
      <c r="Q72" s="238">
        <v>16</v>
      </c>
      <c r="R72" s="238" t="s">
        <v>369</v>
      </c>
      <c r="S72" s="238">
        <v>5</v>
      </c>
      <c r="T72" s="238">
        <v>0</v>
      </c>
      <c r="U72" s="238">
        <v>2</v>
      </c>
      <c r="W72" s="238">
        <v>11</v>
      </c>
      <c r="X72" s="238">
        <v>2</v>
      </c>
      <c r="Y72" s="238">
        <v>1</v>
      </c>
      <c r="Z72" s="238">
        <v>1</v>
      </c>
      <c r="AB72" s="238">
        <v>1</v>
      </c>
      <c r="AC72" s="238">
        <v>98</v>
      </c>
      <c r="AD72" s="238" t="s">
        <v>2800</v>
      </c>
      <c r="AF72" s="238" t="s">
        <v>2779</v>
      </c>
      <c r="AG72" s="238">
        <v>90</v>
      </c>
      <c r="AH72" s="238">
        <v>3</v>
      </c>
      <c r="AI72" s="238">
        <v>2</v>
      </c>
      <c r="AJ72" s="238">
        <v>3</v>
      </c>
      <c r="AK72" s="238">
        <v>20</v>
      </c>
      <c r="AS72" s="238">
        <v>12</v>
      </c>
      <c r="AT72" s="238">
        <v>9</v>
      </c>
      <c r="AU72" s="238">
        <v>30</v>
      </c>
      <c r="AV72" s="238">
        <v>11</v>
      </c>
      <c r="AW72" s="238">
        <v>21</v>
      </c>
      <c r="AX72" s="238">
        <v>1</v>
      </c>
      <c r="AY72" s="238">
        <v>33</v>
      </c>
      <c r="AZ72" s="238">
        <v>3</v>
      </c>
      <c r="BA72" s="238">
        <v>99</v>
      </c>
      <c r="BI72" s="238">
        <v>12</v>
      </c>
      <c r="BJ72" s="238">
        <v>9</v>
      </c>
      <c r="BK72" s="238">
        <v>30</v>
      </c>
      <c r="BL72" s="238">
        <v>11</v>
      </c>
      <c r="BM72" s="238">
        <v>21</v>
      </c>
      <c r="CT72" s="238">
        <v>449014.76816010498</v>
      </c>
      <c r="CU72" s="238">
        <v>4976158.4923281204</v>
      </c>
      <c r="CV72" s="238">
        <v>44.937031279999999</v>
      </c>
      <c r="CW72" s="238">
        <v>-93.646187690000005</v>
      </c>
      <c r="CX72" s="238" t="s">
        <v>359</v>
      </c>
      <c r="CY72" s="238" t="s">
        <v>2930</v>
      </c>
    </row>
    <row r="73" spans="1:103" x14ac:dyDescent="0.25">
      <c r="A73" s="238">
        <v>447088</v>
      </c>
      <c r="B73" s="238">
        <v>4</v>
      </c>
      <c r="C73" s="238">
        <v>15</v>
      </c>
      <c r="D73" s="238">
        <v>6.44</v>
      </c>
      <c r="E73" s="238">
        <v>27</v>
      </c>
      <c r="F73" s="238" t="s">
        <v>2776</v>
      </c>
      <c r="H73" s="238" t="s">
        <v>354</v>
      </c>
      <c r="I73" s="238">
        <v>25</v>
      </c>
      <c r="K73" s="238">
        <v>17004307</v>
      </c>
      <c r="M73" s="238">
        <v>4</v>
      </c>
      <c r="N73" s="238">
        <v>22</v>
      </c>
      <c r="O73" s="238">
        <v>2017</v>
      </c>
      <c r="P73" s="238" t="s">
        <v>364</v>
      </c>
      <c r="Q73" s="238">
        <v>13</v>
      </c>
      <c r="R73" s="238" t="s">
        <v>369</v>
      </c>
      <c r="S73" s="238">
        <v>4</v>
      </c>
      <c r="T73" s="238">
        <v>0</v>
      </c>
      <c r="U73" s="238">
        <v>1</v>
      </c>
      <c r="W73" s="238">
        <v>9</v>
      </c>
      <c r="X73" s="238">
        <v>4</v>
      </c>
      <c r="Y73" s="238">
        <v>1</v>
      </c>
      <c r="Z73" s="238">
        <v>1</v>
      </c>
      <c r="AB73" s="238">
        <v>1</v>
      </c>
      <c r="AC73" s="238">
        <v>98</v>
      </c>
      <c r="AD73" s="238" t="s">
        <v>2800</v>
      </c>
      <c r="AF73" s="238" t="s">
        <v>2779</v>
      </c>
      <c r="AG73" s="238">
        <v>2</v>
      </c>
      <c r="AH73" s="238">
        <v>2</v>
      </c>
      <c r="AI73" s="238">
        <v>2</v>
      </c>
      <c r="AJ73" s="238">
        <v>3</v>
      </c>
      <c r="AK73" s="238">
        <v>21</v>
      </c>
      <c r="AL73" s="238">
        <v>35</v>
      </c>
      <c r="AM73" s="238" t="s">
        <v>354</v>
      </c>
      <c r="AN73" s="238">
        <v>5</v>
      </c>
      <c r="AO73" s="238">
        <v>10</v>
      </c>
      <c r="AS73" s="238">
        <v>12</v>
      </c>
      <c r="AT73" s="238">
        <v>23</v>
      </c>
      <c r="AU73" s="238">
        <v>35</v>
      </c>
      <c r="AV73" s="238">
        <v>11</v>
      </c>
      <c r="AW73" s="238">
        <v>21</v>
      </c>
      <c r="AX73" s="238">
        <v>6</v>
      </c>
      <c r="BB73" s="238">
        <v>43</v>
      </c>
      <c r="BC73" s="238" t="s">
        <v>354</v>
      </c>
      <c r="BD73" s="238">
        <v>5</v>
      </c>
      <c r="BE73" s="238">
        <v>90</v>
      </c>
      <c r="BG73" s="238">
        <v>36</v>
      </c>
      <c r="BH73" s="238">
        <v>7</v>
      </c>
      <c r="CT73" s="238">
        <v>449020.271510905</v>
      </c>
      <c r="CU73" s="238">
        <v>4976157.1165437195</v>
      </c>
      <c r="CV73" s="238">
        <v>44.937019290000002</v>
      </c>
      <c r="CW73" s="238">
        <v>-93.646117810000007</v>
      </c>
      <c r="CX73" s="238" t="s">
        <v>359</v>
      </c>
      <c r="CY73" s="238" t="s">
        <v>2931</v>
      </c>
    </row>
    <row r="74" spans="1:103" x14ac:dyDescent="0.25">
      <c r="A74" s="238">
        <v>10870370</v>
      </c>
      <c r="B74" s="238">
        <v>4</v>
      </c>
      <c r="C74" s="238">
        <v>15</v>
      </c>
      <c r="D74" s="238">
        <v>6.4480000000000004</v>
      </c>
      <c r="E74" s="238">
        <v>27</v>
      </c>
      <c r="F74" s="238" t="s">
        <v>2776</v>
      </c>
      <c r="H74" s="238" t="s">
        <v>354</v>
      </c>
      <c r="I74" s="238">
        <v>25</v>
      </c>
      <c r="K74" s="238" t="s">
        <v>2932</v>
      </c>
      <c r="L74" s="238">
        <v>130920079</v>
      </c>
      <c r="M74" s="238">
        <v>4</v>
      </c>
      <c r="N74" s="238">
        <v>1</v>
      </c>
      <c r="O74" s="238">
        <v>2013</v>
      </c>
      <c r="P74" s="238" t="s">
        <v>361</v>
      </c>
      <c r="Q74" s="238">
        <v>17</v>
      </c>
      <c r="S74" s="238">
        <v>5</v>
      </c>
      <c r="T74" s="238">
        <v>0</v>
      </c>
      <c r="U74" s="238">
        <v>2</v>
      </c>
      <c r="V74" s="238">
        <v>3</v>
      </c>
      <c r="W74" s="238">
        <v>10</v>
      </c>
      <c r="X74" s="238">
        <v>4</v>
      </c>
      <c r="Y74" s="238">
        <v>1</v>
      </c>
      <c r="Z74" s="238">
        <v>1</v>
      </c>
      <c r="AB74" s="238">
        <v>1</v>
      </c>
      <c r="AC74" s="238">
        <v>98</v>
      </c>
      <c r="AD74" s="238" t="s">
        <v>2921</v>
      </c>
      <c r="AE74" s="238" t="s">
        <v>2933</v>
      </c>
      <c r="AF74" s="238" t="s">
        <v>2779</v>
      </c>
      <c r="AG74" s="238">
        <v>9</v>
      </c>
      <c r="AH74" s="238">
        <v>2</v>
      </c>
      <c r="AI74" s="238">
        <v>4</v>
      </c>
      <c r="AJ74" s="238">
        <v>7</v>
      </c>
      <c r="AK74" s="238">
        <v>24</v>
      </c>
      <c r="AL74" s="238">
        <v>39</v>
      </c>
      <c r="AM74" s="238" t="s">
        <v>363</v>
      </c>
      <c r="AN74" s="238">
        <v>5</v>
      </c>
      <c r="AO74" s="238">
        <v>10</v>
      </c>
      <c r="AS74" s="238">
        <v>7</v>
      </c>
      <c r="AT74" s="238">
        <v>2</v>
      </c>
      <c r="AU74" s="238">
        <v>35</v>
      </c>
      <c r="AV74" s="238">
        <v>11</v>
      </c>
      <c r="AW74" s="238">
        <v>20</v>
      </c>
      <c r="AX74" s="238">
        <v>2</v>
      </c>
      <c r="AY74" s="238">
        <v>4</v>
      </c>
      <c r="AZ74" s="238">
        <v>5</v>
      </c>
      <c r="BA74" s="238">
        <v>23</v>
      </c>
      <c r="BB74" s="238">
        <v>43</v>
      </c>
      <c r="BC74" s="238" t="s">
        <v>354</v>
      </c>
      <c r="BD74" s="238">
        <v>5</v>
      </c>
      <c r="BE74" s="238">
        <v>1</v>
      </c>
      <c r="BI74" s="238">
        <v>7</v>
      </c>
      <c r="BJ74" s="238">
        <v>2</v>
      </c>
      <c r="BK74" s="238">
        <v>35</v>
      </c>
      <c r="BL74" s="238">
        <v>11</v>
      </c>
      <c r="BM74" s="238">
        <v>20</v>
      </c>
      <c r="CT74" s="238">
        <v>449039</v>
      </c>
      <c r="CU74" s="238">
        <v>4976156</v>
      </c>
      <c r="CV74" s="238">
        <v>44.937015100000004</v>
      </c>
      <c r="CW74" s="238">
        <v>-93.645882400000005</v>
      </c>
      <c r="CX74" s="238" t="s">
        <v>359</v>
      </c>
      <c r="CY74" s="238" t="s">
        <v>2934</v>
      </c>
    </row>
    <row r="75" spans="1:103" x14ac:dyDescent="0.25">
      <c r="A75" s="238">
        <v>450093</v>
      </c>
      <c r="B75" s="238">
        <v>4</v>
      </c>
      <c r="C75" s="238">
        <v>15</v>
      </c>
      <c r="D75" s="238">
        <v>6.45</v>
      </c>
      <c r="E75" s="238">
        <v>27</v>
      </c>
      <c r="F75" s="238" t="s">
        <v>2776</v>
      </c>
      <c r="H75" s="238" t="s">
        <v>354</v>
      </c>
      <c r="I75" s="238">
        <v>25</v>
      </c>
      <c r="K75" s="238" t="s">
        <v>2935</v>
      </c>
      <c r="M75" s="238">
        <v>5</v>
      </c>
      <c r="N75" s="238">
        <v>6</v>
      </c>
      <c r="O75" s="238">
        <v>2017</v>
      </c>
      <c r="P75" s="238" t="s">
        <v>364</v>
      </c>
      <c r="Q75" s="238">
        <v>11</v>
      </c>
      <c r="R75" s="238" t="s">
        <v>369</v>
      </c>
      <c r="S75" s="238">
        <v>5</v>
      </c>
      <c r="T75" s="238">
        <v>0</v>
      </c>
      <c r="U75" s="238">
        <v>2</v>
      </c>
      <c r="V75" s="238">
        <v>5</v>
      </c>
      <c r="W75" s="238">
        <v>10</v>
      </c>
      <c r="X75" s="238">
        <v>4</v>
      </c>
      <c r="Y75" s="238">
        <v>1</v>
      </c>
      <c r="Z75" s="238">
        <v>1</v>
      </c>
      <c r="AB75" s="238">
        <v>1</v>
      </c>
      <c r="AC75" s="238">
        <v>98</v>
      </c>
      <c r="AD75" s="238" t="s">
        <v>2800</v>
      </c>
      <c r="AF75" s="238" t="s">
        <v>2779</v>
      </c>
      <c r="AG75" s="238">
        <v>10</v>
      </c>
      <c r="AH75" s="238">
        <v>2</v>
      </c>
      <c r="AI75" s="238">
        <v>4</v>
      </c>
      <c r="AJ75" s="238">
        <v>3</v>
      </c>
      <c r="AK75" s="238">
        <v>21</v>
      </c>
      <c r="AL75" s="238">
        <v>54</v>
      </c>
      <c r="AM75" s="238" t="s">
        <v>354</v>
      </c>
      <c r="AN75" s="238">
        <v>5</v>
      </c>
      <c r="AO75" s="238">
        <v>1</v>
      </c>
      <c r="AS75" s="238">
        <v>12</v>
      </c>
      <c r="AT75" s="238">
        <v>23</v>
      </c>
      <c r="AU75" s="238">
        <v>35</v>
      </c>
      <c r="AV75" s="238">
        <v>11</v>
      </c>
      <c r="AW75" s="238">
        <v>21</v>
      </c>
      <c r="AX75" s="238">
        <v>2</v>
      </c>
      <c r="AY75" s="238">
        <v>2</v>
      </c>
      <c r="AZ75" s="238">
        <v>3</v>
      </c>
      <c r="BA75" s="238">
        <v>24</v>
      </c>
      <c r="BB75" s="238">
        <v>75</v>
      </c>
      <c r="BC75" s="238" t="s">
        <v>363</v>
      </c>
      <c r="BD75" s="238">
        <v>5</v>
      </c>
      <c r="BE75" s="238">
        <v>90</v>
      </c>
      <c r="BI75" s="238">
        <v>12</v>
      </c>
      <c r="BJ75" s="238">
        <v>23</v>
      </c>
      <c r="BK75" s="238">
        <v>35</v>
      </c>
      <c r="BL75" s="238">
        <v>11</v>
      </c>
      <c r="BM75" s="238">
        <v>21</v>
      </c>
      <c r="CT75" s="238">
        <v>449035.934869105</v>
      </c>
      <c r="CU75" s="238">
        <v>4976156.9048249498</v>
      </c>
      <c r="CV75" s="238">
        <v>44.937018510000001</v>
      </c>
      <c r="CW75" s="238">
        <v>-93.645919280000001</v>
      </c>
      <c r="CX75" s="238" t="s">
        <v>359</v>
      </c>
      <c r="CY75" s="238" t="s">
        <v>2936</v>
      </c>
    </row>
    <row r="76" spans="1:103" x14ac:dyDescent="0.25">
      <c r="A76" s="238">
        <v>656937</v>
      </c>
      <c r="B76" s="238">
        <v>4</v>
      </c>
      <c r="C76" s="238">
        <v>15</v>
      </c>
      <c r="D76" s="238">
        <v>6.5439999999999996</v>
      </c>
      <c r="E76" s="238">
        <v>27</v>
      </c>
      <c r="F76" s="238" t="s">
        <v>2937</v>
      </c>
      <c r="H76" s="238" t="s">
        <v>354</v>
      </c>
      <c r="I76" s="238">
        <v>25</v>
      </c>
      <c r="K76" s="238">
        <v>18011964</v>
      </c>
      <c r="M76" s="238">
        <v>11</v>
      </c>
      <c r="N76" s="238">
        <v>5</v>
      </c>
      <c r="O76" s="238">
        <v>2018</v>
      </c>
      <c r="P76" s="238" t="s">
        <v>361</v>
      </c>
      <c r="Q76" s="238">
        <v>8</v>
      </c>
      <c r="R76" s="238" t="s">
        <v>356</v>
      </c>
      <c r="S76" s="238">
        <v>5</v>
      </c>
      <c r="T76" s="238">
        <v>0</v>
      </c>
      <c r="U76" s="238">
        <v>2</v>
      </c>
      <c r="V76" s="238">
        <v>90</v>
      </c>
      <c r="W76" s="238">
        <v>10</v>
      </c>
      <c r="X76" s="238">
        <v>2</v>
      </c>
      <c r="Y76" s="238">
        <v>2</v>
      </c>
      <c r="Z76" s="238">
        <v>2</v>
      </c>
      <c r="AB76" s="238">
        <v>1</v>
      </c>
      <c r="AC76" s="238">
        <v>98</v>
      </c>
      <c r="AD76" s="238" t="s">
        <v>2800</v>
      </c>
      <c r="AF76" s="238" t="s">
        <v>2779</v>
      </c>
      <c r="AG76" s="238">
        <v>90</v>
      </c>
      <c r="AH76" s="238">
        <v>2</v>
      </c>
      <c r="AI76" s="238">
        <v>2</v>
      </c>
      <c r="AJ76" s="238">
        <v>10</v>
      </c>
      <c r="AK76" s="238">
        <v>20</v>
      </c>
      <c r="AL76" s="238">
        <v>28</v>
      </c>
      <c r="AM76" s="238" t="s">
        <v>354</v>
      </c>
      <c r="AN76" s="238">
        <v>5</v>
      </c>
      <c r="AO76" s="238">
        <v>1</v>
      </c>
      <c r="AS76" s="238">
        <v>99</v>
      </c>
      <c r="AT76" s="238">
        <v>9</v>
      </c>
      <c r="AU76" s="238">
        <v>15</v>
      </c>
      <c r="AV76" s="238">
        <v>11</v>
      </c>
      <c r="AW76" s="238">
        <v>21</v>
      </c>
      <c r="AX76" s="238">
        <v>2</v>
      </c>
      <c r="AY76" s="238">
        <v>2</v>
      </c>
      <c r="AZ76" s="238">
        <v>10</v>
      </c>
      <c r="BA76" s="238">
        <v>21</v>
      </c>
      <c r="BB76" s="238">
        <v>70</v>
      </c>
      <c r="BC76" s="238" t="s">
        <v>354</v>
      </c>
      <c r="BD76" s="238">
        <v>5</v>
      </c>
      <c r="BE76" s="238">
        <v>1</v>
      </c>
      <c r="BI76" s="238">
        <v>99</v>
      </c>
      <c r="BJ76" s="238">
        <v>9</v>
      </c>
      <c r="BK76" s="238">
        <v>15</v>
      </c>
      <c r="BL76" s="238">
        <v>11</v>
      </c>
      <c r="BM76" s="238">
        <v>21</v>
      </c>
      <c r="CT76" s="238">
        <v>449188.70524629601</v>
      </c>
      <c r="CU76" s="238">
        <v>4976120.52075925</v>
      </c>
      <c r="CV76" s="238">
        <v>44.936701929999998</v>
      </c>
      <c r="CW76" s="238">
        <v>-93.643979529999996</v>
      </c>
      <c r="CX76" s="238" t="s">
        <v>391</v>
      </c>
      <c r="CY76" s="238" t="s">
        <v>2938</v>
      </c>
    </row>
    <row r="77" spans="1:103" x14ac:dyDescent="0.25">
      <c r="A77" s="238">
        <v>453151</v>
      </c>
      <c r="B77" s="238">
        <v>4</v>
      </c>
      <c r="C77" s="238">
        <v>15</v>
      </c>
      <c r="D77" s="238">
        <v>6.5739999999999998</v>
      </c>
      <c r="E77" s="238">
        <v>27</v>
      </c>
      <c r="F77" s="238" t="s">
        <v>2937</v>
      </c>
      <c r="H77" s="238" t="s">
        <v>354</v>
      </c>
      <c r="I77" s="238">
        <v>25</v>
      </c>
      <c r="K77" s="238">
        <v>17005505</v>
      </c>
      <c r="M77" s="238">
        <v>5</v>
      </c>
      <c r="N77" s="238">
        <v>18</v>
      </c>
      <c r="O77" s="238">
        <v>2017</v>
      </c>
      <c r="P77" s="238" t="s">
        <v>384</v>
      </c>
      <c r="Q77" s="238">
        <v>8</v>
      </c>
      <c r="R77" s="238" t="s">
        <v>369</v>
      </c>
      <c r="S77" s="238">
        <v>5</v>
      </c>
      <c r="T77" s="238">
        <v>0</v>
      </c>
      <c r="U77" s="238">
        <v>2</v>
      </c>
      <c r="V77" s="238">
        <v>12</v>
      </c>
      <c r="W77" s="238">
        <v>10</v>
      </c>
      <c r="X77" s="238">
        <v>16</v>
      </c>
      <c r="Y77" s="238">
        <v>1</v>
      </c>
      <c r="Z77" s="238">
        <v>2</v>
      </c>
      <c r="AB77" s="238">
        <v>1</v>
      </c>
      <c r="AC77" s="238">
        <v>98</v>
      </c>
      <c r="AD77" s="238" t="s">
        <v>2800</v>
      </c>
      <c r="AF77" s="238" t="s">
        <v>2779</v>
      </c>
      <c r="AG77" s="238">
        <v>7</v>
      </c>
      <c r="AH77" s="238">
        <v>2</v>
      </c>
      <c r="AI77" s="238">
        <v>4</v>
      </c>
      <c r="AJ77" s="238">
        <v>3</v>
      </c>
      <c r="AK77" s="238">
        <v>34</v>
      </c>
      <c r="AL77" s="238">
        <v>29</v>
      </c>
      <c r="AM77" s="238" t="s">
        <v>363</v>
      </c>
      <c r="AN77" s="238">
        <v>5</v>
      </c>
      <c r="AO77" s="238">
        <v>1</v>
      </c>
      <c r="AS77" s="238">
        <v>13</v>
      </c>
      <c r="AT77" s="238">
        <v>9</v>
      </c>
      <c r="AU77" s="238">
        <v>35</v>
      </c>
      <c r="AV77" s="238">
        <v>11</v>
      </c>
      <c r="AW77" s="238">
        <v>21</v>
      </c>
      <c r="AX77" s="238">
        <v>2</v>
      </c>
      <c r="AY77" s="238">
        <v>2</v>
      </c>
      <c r="AZ77" s="238">
        <v>3</v>
      </c>
      <c r="BA77" s="238">
        <v>21</v>
      </c>
      <c r="BB77" s="238">
        <v>60</v>
      </c>
      <c r="BC77" s="238" t="s">
        <v>363</v>
      </c>
      <c r="BD77" s="238">
        <v>5</v>
      </c>
      <c r="BE77" s="238">
        <v>74</v>
      </c>
      <c r="BI77" s="238">
        <v>13</v>
      </c>
      <c r="BJ77" s="238">
        <v>9</v>
      </c>
      <c r="BK77" s="238">
        <v>35</v>
      </c>
      <c r="BL77" s="238">
        <v>11</v>
      </c>
      <c r="BM77" s="238">
        <v>21</v>
      </c>
      <c r="CT77" s="238">
        <v>449230.64972208103</v>
      </c>
      <c r="CU77" s="238">
        <v>4976112.1291261101</v>
      </c>
      <c r="CV77" s="238">
        <v>44.93662939</v>
      </c>
      <c r="CW77" s="238">
        <v>-93.643447120000005</v>
      </c>
      <c r="CX77" s="238" t="s">
        <v>359</v>
      </c>
      <c r="CY77" s="238" t="s">
        <v>2939</v>
      </c>
    </row>
    <row r="78" spans="1:103" x14ac:dyDescent="0.25">
      <c r="A78" s="238">
        <v>838315</v>
      </c>
      <c r="B78" s="238">
        <v>4</v>
      </c>
      <c r="C78" s="238">
        <v>15</v>
      </c>
      <c r="D78" s="238">
        <v>6.58</v>
      </c>
      <c r="E78" s="238">
        <v>27</v>
      </c>
      <c r="F78" s="238" t="s">
        <v>2937</v>
      </c>
      <c r="H78" s="238" t="s">
        <v>354</v>
      </c>
      <c r="I78" s="238">
        <v>25</v>
      </c>
      <c r="K78" s="238" t="s">
        <v>2940</v>
      </c>
      <c r="L78" s="238">
        <v>202450020</v>
      </c>
      <c r="M78" s="238">
        <v>9</v>
      </c>
      <c r="N78" s="238">
        <v>1</v>
      </c>
      <c r="O78" s="238">
        <v>2020</v>
      </c>
      <c r="P78" s="238" t="s">
        <v>368</v>
      </c>
      <c r="Q78" s="238">
        <v>9</v>
      </c>
      <c r="R78" s="238">
        <v>98</v>
      </c>
      <c r="S78" s="238">
        <v>3</v>
      </c>
      <c r="T78" s="238">
        <v>0</v>
      </c>
      <c r="U78" s="238">
        <v>1</v>
      </c>
      <c r="W78" s="238">
        <v>9</v>
      </c>
      <c r="X78" s="238">
        <v>2</v>
      </c>
      <c r="Y78" s="238">
        <v>1</v>
      </c>
      <c r="Z78" s="238">
        <v>1</v>
      </c>
      <c r="AB78" s="238">
        <v>1</v>
      </c>
      <c r="AC78" s="238">
        <v>98</v>
      </c>
      <c r="AD78" s="238" t="s">
        <v>2800</v>
      </c>
      <c r="AF78" s="238" t="s">
        <v>2779</v>
      </c>
      <c r="AG78" s="238">
        <v>2</v>
      </c>
      <c r="AH78" s="238">
        <v>2</v>
      </c>
      <c r="AI78" s="238">
        <v>4</v>
      </c>
      <c r="AJ78" s="238">
        <v>4</v>
      </c>
      <c r="AK78" s="238">
        <v>23</v>
      </c>
      <c r="AL78" s="238">
        <v>52</v>
      </c>
      <c r="AM78" s="238" t="s">
        <v>363</v>
      </c>
      <c r="AN78" s="238">
        <v>5</v>
      </c>
      <c r="AO78" s="238">
        <v>2</v>
      </c>
      <c r="AP78" s="238">
        <v>10</v>
      </c>
      <c r="AS78" s="238">
        <v>12</v>
      </c>
      <c r="AT78" s="238">
        <v>9</v>
      </c>
      <c r="AU78" s="238">
        <v>35</v>
      </c>
      <c r="AV78" s="238">
        <v>11</v>
      </c>
      <c r="AW78" s="238">
        <v>21</v>
      </c>
      <c r="AX78" s="238">
        <v>6</v>
      </c>
      <c r="BB78" s="238">
        <v>66</v>
      </c>
      <c r="BC78" s="238" t="s">
        <v>354</v>
      </c>
      <c r="BD78" s="238">
        <v>5</v>
      </c>
      <c r="BE78" s="238">
        <v>22</v>
      </c>
      <c r="BG78" s="238">
        <v>36</v>
      </c>
      <c r="BH78" s="238">
        <v>7</v>
      </c>
      <c r="CT78" s="238">
        <v>449247.01775688102</v>
      </c>
      <c r="CU78" s="238">
        <v>4976119.9982814603</v>
      </c>
      <c r="CV78" s="238">
        <v>44.936701390000003</v>
      </c>
      <c r="CW78" s="238">
        <v>-93.643240480000003</v>
      </c>
      <c r="CX78" s="238" t="s">
        <v>359</v>
      </c>
      <c r="CY78" s="238" t="s">
        <v>2941</v>
      </c>
    </row>
    <row r="79" spans="1:103" x14ac:dyDescent="0.25">
      <c r="A79" s="238">
        <v>385079</v>
      </c>
      <c r="B79" s="238">
        <v>4</v>
      </c>
      <c r="C79" s="238">
        <v>15</v>
      </c>
      <c r="D79" s="238">
        <v>6.5949999999999998</v>
      </c>
      <c r="E79" s="238">
        <v>27</v>
      </c>
      <c r="F79" s="238" t="s">
        <v>2937</v>
      </c>
      <c r="H79" s="238" t="s">
        <v>354</v>
      </c>
      <c r="I79" s="238">
        <v>25</v>
      </c>
      <c r="K79" s="238">
        <v>16011757</v>
      </c>
      <c r="M79" s="238">
        <v>10</v>
      </c>
      <c r="N79" s="238">
        <v>8</v>
      </c>
      <c r="O79" s="238">
        <v>2016</v>
      </c>
      <c r="P79" s="238" t="s">
        <v>364</v>
      </c>
      <c r="Q79" s="238">
        <v>10</v>
      </c>
      <c r="R79" s="238" t="s">
        <v>196</v>
      </c>
      <c r="S79" s="238">
        <v>5</v>
      </c>
      <c r="T79" s="238">
        <v>0</v>
      </c>
      <c r="U79" s="238">
        <v>1</v>
      </c>
      <c r="W79" s="238">
        <v>35</v>
      </c>
      <c r="X79" s="238">
        <v>99</v>
      </c>
      <c r="Y79" s="238">
        <v>1</v>
      </c>
      <c r="Z79" s="238">
        <v>1</v>
      </c>
      <c r="AA79" s="238">
        <v>2</v>
      </c>
      <c r="AB79" s="238">
        <v>1</v>
      </c>
      <c r="AC79" s="238">
        <v>98</v>
      </c>
      <c r="AD79" s="238" t="s">
        <v>2800</v>
      </c>
      <c r="AF79" s="238" t="s">
        <v>2779</v>
      </c>
      <c r="AG79" s="238">
        <v>3</v>
      </c>
      <c r="AH79" s="238">
        <v>2</v>
      </c>
      <c r="AI79" s="238">
        <v>2</v>
      </c>
      <c r="AJ79" s="238">
        <v>2</v>
      </c>
      <c r="AK79" s="238">
        <v>21</v>
      </c>
      <c r="AL79" s="238">
        <v>67</v>
      </c>
      <c r="AM79" s="238" t="s">
        <v>354</v>
      </c>
      <c r="AN79" s="238">
        <v>5</v>
      </c>
      <c r="AO79" s="238">
        <v>90</v>
      </c>
      <c r="AS79" s="238">
        <v>99</v>
      </c>
      <c r="AT79" s="238">
        <v>98</v>
      </c>
      <c r="AV79" s="238">
        <v>11</v>
      </c>
      <c r="AW79" s="238">
        <v>21</v>
      </c>
      <c r="CT79" s="238">
        <v>449263.521586277</v>
      </c>
      <c r="CU79" s="238">
        <v>4976101.7948282799</v>
      </c>
      <c r="CV79" s="238">
        <v>44.936538710000001</v>
      </c>
      <c r="CW79" s="238">
        <v>-93.643029490000004</v>
      </c>
      <c r="CX79" s="238" t="s">
        <v>359</v>
      </c>
      <c r="CY79" s="238" t="s">
        <v>2942</v>
      </c>
    </row>
    <row r="80" spans="1:103" x14ac:dyDescent="0.25">
      <c r="A80" s="238">
        <v>651252</v>
      </c>
      <c r="B80" s="238">
        <v>4</v>
      </c>
      <c r="C80" s="238">
        <v>15</v>
      </c>
      <c r="D80" s="238">
        <v>6.5949999999999998</v>
      </c>
      <c r="E80" s="238">
        <v>27</v>
      </c>
      <c r="F80" s="238" t="s">
        <v>2937</v>
      </c>
      <c r="H80" s="238" t="s">
        <v>354</v>
      </c>
      <c r="I80" s="238">
        <v>25</v>
      </c>
      <c r="K80" s="238">
        <v>18011324</v>
      </c>
      <c r="M80" s="238">
        <v>10</v>
      </c>
      <c r="N80" s="238">
        <v>11</v>
      </c>
      <c r="O80" s="238">
        <v>2018</v>
      </c>
      <c r="P80" s="238" t="s">
        <v>384</v>
      </c>
      <c r="Q80" s="238">
        <v>14</v>
      </c>
      <c r="S80" s="238">
        <v>5</v>
      </c>
      <c r="T80" s="238">
        <v>0</v>
      </c>
      <c r="U80" s="238">
        <v>2</v>
      </c>
      <c r="V80" s="238">
        <v>13</v>
      </c>
      <c r="W80" s="238">
        <v>10</v>
      </c>
      <c r="X80" s="238">
        <v>16</v>
      </c>
      <c r="Y80" s="238">
        <v>1</v>
      </c>
      <c r="Z80" s="238">
        <v>2</v>
      </c>
      <c r="AB80" s="238">
        <v>1</v>
      </c>
      <c r="AC80" s="238">
        <v>98</v>
      </c>
      <c r="AD80" s="238" t="s">
        <v>2800</v>
      </c>
      <c r="AF80" s="238" t="s">
        <v>2779</v>
      </c>
      <c r="AG80" s="238">
        <v>8</v>
      </c>
      <c r="AH80" s="238">
        <v>2</v>
      </c>
      <c r="AI80" s="238">
        <v>2</v>
      </c>
      <c r="AJ80" s="238">
        <v>4</v>
      </c>
      <c r="AK80" s="238">
        <v>21</v>
      </c>
      <c r="AL80" s="238">
        <v>67</v>
      </c>
      <c r="AM80" s="238" t="s">
        <v>354</v>
      </c>
      <c r="AN80" s="238">
        <v>5</v>
      </c>
      <c r="AO80" s="238">
        <v>99</v>
      </c>
      <c r="AS80" s="238">
        <v>13</v>
      </c>
      <c r="AT80" s="238">
        <v>9</v>
      </c>
      <c r="AU80" s="238">
        <v>35</v>
      </c>
      <c r="AV80" s="238">
        <v>11</v>
      </c>
      <c r="AW80" s="238">
        <v>21</v>
      </c>
      <c r="AX80" s="238">
        <v>2</v>
      </c>
      <c r="AY80" s="238">
        <v>3</v>
      </c>
      <c r="AZ80" s="238">
        <v>3</v>
      </c>
      <c r="BA80" s="238">
        <v>24</v>
      </c>
      <c r="BB80" s="238">
        <v>54</v>
      </c>
      <c r="BC80" s="238" t="s">
        <v>354</v>
      </c>
      <c r="BD80" s="238">
        <v>5</v>
      </c>
      <c r="BE80" s="238">
        <v>1</v>
      </c>
      <c r="BI80" s="238">
        <v>13</v>
      </c>
      <c r="BJ80" s="238">
        <v>9</v>
      </c>
      <c r="BK80" s="238">
        <v>35</v>
      </c>
      <c r="BL80" s="238">
        <v>11</v>
      </c>
      <c r="BM80" s="238">
        <v>21</v>
      </c>
      <c r="CT80" s="238">
        <v>449269.80813373101</v>
      </c>
      <c r="CU80" s="238">
        <v>4976104.5888493797</v>
      </c>
      <c r="CV80" s="238">
        <v>44.936564310000001</v>
      </c>
      <c r="CW80" s="238">
        <v>-93.642950099999993</v>
      </c>
      <c r="CX80" s="238" t="s">
        <v>359</v>
      </c>
      <c r="CY80" s="238" t="s">
        <v>2943</v>
      </c>
    </row>
    <row r="81" spans="1:103" x14ac:dyDescent="0.25">
      <c r="A81" s="238">
        <v>373400</v>
      </c>
      <c r="B81" s="238">
        <v>4</v>
      </c>
      <c r="C81" s="238">
        <v>15</v>
      </c>
      <c r="D81" s="238">
        <v>6.6559999999999997</v>
      </c>
      <c r="E81" s="238">
        <v>27</v>
      </c>
      <c r="F81" s="238" t="s">
        <v>2937</v>
      </c>
      <c r="H81" s="238" t="s">
        <v>354</v>
      </c>
      <c r="I81" s="238">
        <v>25</v>
      </c>
      <c r="K81" s="238">
        <v>16009746</v>
      </c>
      <c r="M81" s="238">
        <v>8</v>
      </c>
      <c r="N81" s="238">
        <v>22</v>
      </c>
      <c r="O81" s="238">
        <v>2016</v>
      </c>
      <c r="P81" s="238" t="s">
        <v>361</v>
      </c>
      <c r="Q81" s="238">
        <v>0</v>
      </c>
      <c r="R81" s="238">
        <v>98</v>
      </c>
      <c r="S81" s="238">
        <v>5</v>
      </c>
      <c r="T81" s="238">
        <v>0</v>
      </c>
      <c r="U81" s="238">
        <v>2</v>
      </c>
      <c r="V81" s="238">
        <v>12</v>
      </c>
      <c r="W81" s="238">
        <v>10</v>
      </c>
      <c r="X81" s="238">
        <v>2</v>
      </c>
      <c r="Y81" s="238">
        <v>1</v>
      </c>
      <c r="Z81" s="238">
        <v>1</v>
      </c>
      <c r="AB81" s="238">
        <v>1</v>
      </c>
      <c r="AC81" s="238">
        <v>98</v>
      </c>
      <c r="AD81" s="238" t="s">
        <v>2800</v>
      </c>
      <c r="AF81" s="238" t="s">
        <v>2779</v>
      </c>
      <c r="AG81" s="238">
        <v>7</v>
      </c>
      <c r="AH81" s="238">
        <v>2</v>
      </c>
      <c r="AI81" s="238">
        <v>2</v>
      </c>
      <c r="AJ81" s="238">
        <v>3</v>
      </c>
      <c r="AK81" s="238">
        <v>34</v>
      </c>
      <c r="AL81" s="238">
        <v>24</v>
      </c>
      <c r="AM81" s="238" t="s">
        <v>363</v>
      </c>
      <c r="AN81" s="238">
        <v>5</v>
      </c>
      <c r="AO81" s="238">
        <v>1</v>
      </c>
      <c r="AS81" s="238">
        <v>13</v>
      </c>
      <c r="AT81" s="238">
        <v>9</v>
      </c>
      <c r="AU81" s="238">
        <v>35</v>
      </c>
      <c r="AV81" s="238">
        <v>11</v>
      </c>
      <c r="AW81" s="238">
        <v>21</v>
      </c>
      <c r="AX81" s="238">
        <v>2</v>
      </c>
      <c r="AY81" s="238">
        <v>2</v>
      </c>
      <c r="AZ81" s="238">
        <v>3</v>
      </c>
      <c r="BA81" s="238">
        <v>21</v>
      </c>
      <c r="BB81" s="238">
        <v>24</v>
      </c>
      <c r="BC81" s="238" t="s">
        <v>354</v>
      </c>
      <c r="BD81" s="238">
        <v>5</v>
      </c>
      <c r="BE81" s="238">
        <v>74</v>
      </c>
      <c r="BI81" s="238">
        <v>13</v>
      </c>
      <c r="BJ81" s="238">
        <v>9</v>
      </c>
      <c r="BK81" s="238">
        <v>35</v>
      </c>
      <c r="BL81" s="238">
        <v>11</v>
      </c>
      <c r="BM81" s="238">
        <v>21</v>
      </c>
      <c r="CT81" s="238">
        <v>449360.11079656001</v>
      </c>
      <c r="CU81" s="238">
        <v>4976086.4124273397</v>
      </c>
      <c r="CV81" s="238">
        <v>44.936407129999999</v>
      </c>
      <c r="CW81" s="238">
        <v>-93.641803859999996</v>
      </c>
      <c r="CX81" s="238" t="s">
        <v>359</v>
      </c>
      <c r="CY81" s="238" t="s">
        <v>2944</v>
      </c>
    </row>
    <row r="82" spans="1:103" x14ac:dyDescent="0.25">
      <c r="A82" s="238">
        <v>819268</v>
      </c>
      <c r="B82" s="238">
        <v>4</v>
      </c>
      <c r="C82" s="238">
        <v>15</v>
      </c>
      <c r="D82" s="238">
        <v>6.6639999999999997</v>
      </c>
      <c r="E82" s="238">
        <v>27</v>
      </c>
      <c r="F82" s="238" t="s">
        <v>2937</v>
      </c>
      <c r="H82" s="238" t="s">
        <v>354</v>
      </c>
      <c r="I82" s="238">
        <v>25</v>
      </c>
      <c r="K82" s="238">
        <v>20005247</v>
      </c>
      <c r="L82" s="238">
        <v>201940057</v>
      </c>
      <c r="M82" s="238">
        <v>7</v>
      </c>
      <c r="N82" s="238">
        <v>12</v>
      </c>
      <c r="O82" s="238">
        <v>2020</v>
      </c>
      <c r="P82" s="238" t="s">
        <v>366</v>
      </c>
      <c r="Q82" s="238">
        <v>14</v>
      </c>
      <c r="R82" s="238" t="s">
        <v>369</v>
      </c>
      <c r="S82" s="238">
        <v>2</v>
      </c>
      <c r="T82" s="238">
        <v>0</v>
      </c>
      <c r="U82" s="238">
        <v>2</v>
      </c>
      <c r="V82" s="238">
        <v>12</v>
      </c>
      <c r="W82" s="238">
        <v>10</v>
      </c>
      <c r="X82" s="238">
        <v>2</v>
      </c>
      <c r="Y82" s="238">
        <v>1</v>
      </c>
      <c r="Z82" s="238">
        <v>1</v>
      </c>
      <c r="AB82" s="238">
        <v>1</v>
      </c>
      <c r="AC82" s="238">
        <v>98</v>
      </c>
      <c r="AD82" s="238" t="s">
        <v>2800</v>
      </c>
      <c r="AF82" s="238" t="s">
        <v>2779</v>
      </c>
      <c r="AG82" s="238">
        <v>7</v>
      </c>
      <c r="AH82" s="238">
        <v>2</v>
      </c>
      <c r="AI82" s="238">
        <v>31</v>
      </c>
      <c r="AJ82" s="238">
        <v>3</v>
      </c>
      <c r="AK82" s="238">
        <v>21</v>
      </c>
      <c r="AL82" s="238">
        <v>69</v>
      </c>
      <c r="AM82" s="238" t="s">
        <v>354</v>
      </c>
      <c r="AN82" s="238">
        <v>5</v>
      </c>
      <c r="AO82" s="238">
        <v>99</v>
      </c>
      <c r="AS82" s="238">
        <v>12</v>
      </c>
      <c r="AT82" s="238">
        <v>9</v>
      </c>
      <c r="AU82" s="238">
        <v>35</v>
      </c>
      <c r="AV82" s="238">
        <v>11</v>
      </c>
      <c r="AW82" s="238">
        <v>21</v>
      </c>
      <c r="AX82" s="238">
        <v>2</v>
      </c>
      <c r="AY82" s="238">
        <v>31</v>
      </c>
      <c r="AZ82" s="238">
        <v>3</v>
      </c>
      <c r="BA82" s="238">
        <v>26</v>
      </c>
      <c r="BB82" s="238">
        <v>74</v>
      </c>
      <c r="BC82" s="238" t="s">
        <v>354</v>
      </c>
      <c r="BD82" s="238">
        <v>5</v>
      </c>
      <c r="BE82" s="238">
        <v>1</v>
      </c>
      <c r="BI82" s="238">
        <v>12</v>
      </c>
      <c r="BJ82" s="238">
        <v>9</v>
      </c>
      <c r="BK82" s="238">
        <v>35</v>
      </c>
      <c r="BL82" s="238">
        <v>11</v>
      </c>
      <c r="BM82" s="238">
        <v>21</v>
      </c>
      <c r="CT82" s="238">
        <v>449377.08895639703</v>
      </c>
      <c r="CU82" s="238">
        <v>4976080.3463223102</v>
      </c>
      <c r="CV82" s="238">
        <v>44.936353740000001</v>
      </c>
      <c r="CW82" s="238">
        <v>-93.641588089999999</v>
      </c>
      <c r="CX82" s="238" t="s">
        <v>359</v>
      </c>
      <c r="CY82" s="238" t="s">
        <v>2945</v>
      </c>
    </row>
    <row r="83" spans="1:103" x14ac:dyDescent="0.25">
      <c r="A83" s="238">
        <v>786275</v>
      </c>
      <c r="B83" s="238">
        <v>4</v>
      </c>
      <c r="C83" s="238">
        <v>15</v>
      </c>
      <c r="D83" s="238">
        <v>6.6740000000000004</v>
      </c>
      <c r="E83" s="238">
        <v>27</v>
      </c>
      <c r="F83" s="238" t="s">
        <v>2937</v>
      </c>
      <c r="H83" s="238" t="s">
        <v>354</v>
      </c>
      <c r="I83" s="238">
        <v>25</v>
      </c>
      <c r="K83" s="238" t="s">
        <v>2946</v>
      </c>
      <c r="L83" s="238">
        <v>200380223</v>
      </c>
      <c r="M83" s="238">
        <v>2</v>
      </c>
      <c r="N83" s="238">
        <v>7</v>
      </c>
      <c r="O83" s="238">
        <v>2020</v>
      </c>
      <c r="P83" s="238" t="s">
        <v>362</v>
      </c>
      <c r="Q83" s="238">
        <v>6</v>
      </c>
      <c r="R83" s="238">
        <v>98</v>
      </c>
      <c r="S83" s="238">
        <v>5</v>
      </c>
      <c r="T83" s="238">
        <v>0</v>
      </c>
      <c r="U83" s="238">
        <v>2</v>
      </c>
      <c r="V83" s="238">
        <v>90</v>
      </c>
      <c r="W83" s="238">
        <v>10</v>
      </c>
      <c r="X83" s="238">
        <v>4</v>
      </c>
      <c r="Y83" s="238">
        <v>2</v>
      </c>
      <c r="Z83" s="238">
        <v>7</v>
      </c>
      <c r="AB83" s="238">
        <v>3</v>
      </c>
      <c r="AC83" s="238">
        <v>98</v>
      </c>
      <c r="AD83" s="238" t="s">
        <v>2800</v>
      </c>
      <c r="AF83" s="238" t="s">
        <v>2779</v>
      </c>
      <c r="AG83" s="238">
        <v>90</v>
      </c>
      <c r="AH83" s="238">
        <v>2</v>
      </c>
      <c r="AI83" s="238">
        <v>2</v>
      </c>
      <c r="AJ83" s="238">
        <v>3</v>
      </c>
      <c r="AK83" s="238">
        <v>21</v>
      </c>
      <c r="AL83" s="238">
        <v>28</v>
      </c>
      <c r="AM83" s="238" t="s">
        <v>363</v>
      </c>
      <c r="AN83" s="238">
        <v>5</v>
      </c>
      <c r="AO83" s="238">
        <v>1</v>
      </c>
      <c r="AS83" s="238">
        <v>12</v>
      </c>
      <c r="AT83" s="238">
        <v>23</v>
      </c>
      <c r="AU83" s="238">
        <v>35</v>
      </c>
      <c r="AV83" s="238">
        <v>11</v>
      </c>
      <c r="AW83" s="238">
        <v>21</v>
      </c>
      <c r="AX83" s="238">
        <v>2</v>
      </c>
      <c r="AY83" s="238">
        <v>4</v>
      </c>
      <c r="AZ83" s="238">
        <v>1</v>
      </c>
      <c r="BA83" s="238">
        <v>34</v>
      </c>
      <c r="BB83" s="238">
        <v>20</v>
      </c>
      <c r="BC83" s="238" t="s">
        <v>363</v>
      </c>
      <c r="BD83" s="238">
        <v>5</v>
      </c>
      <c r="BE83" s="238">
        <v>1</v>
      </c>
      <c r="BI83" s="238">
        <v>12</v>
      </c>
      <c r="BJ83" s="238">
        <v>23</v>
      </c>
      <c r="BK83" s="238">
        <v>35</v>
      </c>
      <c r="BL83" s="238">
        <v>11</v>
      </c>
      <c r="BM83" s="238">
        <v>24</v>
      </c>
      <c r="CT83" s="238">
        <v>449393.17805215501</v>
      </c>
      <c r="CU83" s="238">
        <v>4976081.2172159301</v>
      </c>
      <c r="CV83" s="238">
        <v>44.936362719999998</v>
      </c>
      <c r="CW83" s="238">
        <v>-93.641384279999997</v>
      </c>
      <c r="CX83" s="238" t="s">
        <v>359</v>
      </c>
      <c r="CY83" s="238" t="s">
        <v>2947</v>
      </c>
    </row>
    <row r="84" spans="1:103" x14ac:dyDescent="0.25">
      <c r="A84" s="238">
        <v>10839397</v>
      </c>
      <c r="B84" s="238">
        <v>4</v>
      </c>
      <c r="C84" s="238">
        <v>15</v>
      </c>
      <c r="D84" s="238">
        <v>6.6840000000000002</v>
      </c>
      <c r="E84" s="238">
        <v>27</v>
      </c>
      <c r="F84" s="238" t="s">
        <v>2937</v>
      </c>
      <c r="H84" s="238" t="s">
        <v>354</v>
      </c>
      <c r="I84" s="238">
        <v>25</v>
      </c>
      <c r="K84" s="238" t="s">
        <v>2948</v>
      </c>
      <c r="L84" s="238">
        <v>123440141</v>
      </c>
      <c r="M84" s="238">
        <v>12</v>
      </c>
      <c r="N84" s="238">
        <v>9</v>
      </c>
      <c r="O84" s="238">
        <v>2012</v>
      </c>
      <c r="P84" s="238" t="s">
        <v>366</v>
      </c>
      <c r="Q84" s="238">
        <v>10</v>
      </c>
      <c r="S84" s="238">
        <v>5</v>
      </c>
      <c r="T84" s="238">
        <v>0</v>
      </c>
      <c r="U84" s="238">
        <v>2</v>
      </c>
      <c r="V84" s="238">
        <v>5</v>
      </c>
      <c r="W84" s="238">
        <v>10</v>
      </c>
      <c r="X84" s="238">
        <v>4</v>
      </c>
      <c r="Y84" s="238">
        <v>1</v>
      </c>
      <c r="Z84" s="238">
        <v>4</v>
      </c>
      <c r="AA84" s="238">
        <v>4</v>
      </c>
      <c r="AB84" s="238">
        <v>5</v>
      </c>
      <c r="AC84" s="238">
        <v>98</v>
      </c>
      <c r="AD84" s="238" t="s">
        <v>2800</v>
      </c>
      <c r="AE84" s="238" t="s">
        <v>2949</v>
      </c>
      <c r="AF84" s="238" t="s">
        <v>2779</v>
      </c>
      <c r="AG84" s="238">
        <v>10</v>
      </c>
      <c r="AH84" s="238">
        <v>2</v>
      </c>
      <c r="AI84" s="238">
        <v>4</v>
      </c>
      <c r="AJ84" s="238">
        <v>3</v>
      </c>
      <c r="AK84" s="238">
        <v>21</v>
      </c>
      <c r="AL84" s="238">
        <v>51</v>
      </c>
      <c r="AM84" s="238" t="s">
        <v>363</v>
      </c>
      <c r="AN84" s="238">
        <v>5</v>
      </c>
      <c r="AO84" s="238">
        <v>1</v>
      </c>
      <c r="AP84" s="238">
        <v>1</v>
      </c>
      <c r="AS84" s="238">
        <v>7</v>
      </c>
      <c r="AT84" s="238">
        <v>2</v>
      </c>
      <c r="AU84" s="238">
        <v>35</v>
      </c>
      <c r="AX84" s="238">
        <v>2</v>
      </c>
      <c r="AY84" s="238">
        <v>3</v>
      </c>
      <c r="AZ84" s="238">
        <v>1</v>
      </c>
      <c r="BA84" s="238">
        <v>21</v>
      </c>
      <c r="BB84" s="238">
        <v>34</v>
      </c>
      <c r="BC84" s="238" t="s">
        <v>354</v>
      </c>
      <c r="BD84" s="238">
        <v>5</v>
      </c>
      <c r="BI84" s="238">
        <v>7</v>
      </c>
      <c r="BJ84" s="238">
        <v>2</v>
      </c>
      <c r="BK84" s="238">
        <v>35</v>
      </c>
      <c r="CT84" s="238">
        <v>449410</v>
      </c>
      <c r="CU84" s="238">
        <v>4976077</v>
      </c>
      <c r="CV84" s="238">
        <v>44.936325400000001</v>
      </c>
      <c r="CW84" s="238">
        <v>-93.641170200000005</v>
      </c>
      <c r="CX84" s="238" t="s">
        <v>359</v>
      </c>
      <c r="CY84" s="238" t="s">
        <v>2950</v>
      </c>
    </row>
    <row r="85" spans="1:103" x14ac:dyDescent="0.25">
      <c r="A85" s="238">
        <v>10996485</v>
      </c>
      <c r="B85" s="238">
        <v>4</v>
      </c>
      <c r="C85" s="238">
        <v>15</v>
      </c>
      <c r="D85" s="238">
        <v>6.6840000000000002</v>
      </c>
      <c r="E85" s="238">
        <v>27</v>
      </c>
      <c r="F85" s="238" t="s">
        <v>2937</v>
      </c>
      <c r="H85" s="238" t="s">
        <v>354</v>
      </c>
      <c r="I85" s="238">
        <v>25</v>
      </c>
      <c r="K85" s="238" t="s">
        <v>2951</v>
      </c>
      <c r="L85" s="238">
        <v>143230108</v>
      </c>
      <c r="M85" s="238">
        <v>11</v>
      </c>
      <c r="N85" s="238">
        <v>19</v>
      </c>
      <c r="O85" s="238">
        <v>2014</v>
      </c>
      <c r="P85" s="238" t="s">
        <v>355</v>
      </c>
      <c r="Q85" s="238">
        <v>8</v>
      </c>
      <c r="S85" s="238">
        <v>4</v>
      </c>
      <c r="T85" s="238">
        <v>0</v>
      </c>
      <c r="U85" s="238">
        <v>2</v>
      </c>
      <c r="V85" s="238">
        <v>90</v>
      </c>
      <c r="W85" s="238">
        <v>10</v>
      </c>
      <c r="X85" s="238">
        <v>4</v>
      </c>
      <c r="Y85" s="238">
        <v>1</v>
      </c>
      <c r="Z85" s="238">
        <v>4</v>
      </c>
      <c r="AA85" s="238">
        <v>4</v>
      </c>
      <c r="AB85" s="238">
        <v>3</v>
      </c>
      <c r="AC85" s="238">
        <v>98</v>
      </c>
      <c r="AD85" s="238" t="s">
        <v>2834</v>
      </c>
      <c r="AE85" s="238" t="s">
        <v>2952</v>
      </c>
      <c r="AF85" s="238" t="s">
        <v>2779</v>
      </c>
      <c r="AG85" s="238">
        <v>90</v>
      </c>
      <c r="AH85" s="238">
        <v>2</v>
      </c>
      <c r="AI85" s="238">
        <v>2</v>
      </c>
      <c r="AJ85" s="238">
        <v>3</v>
      </c>
      <c r="AK85" s="238">
        <v>21</v>
      </c>
      <c r="AL85" s="238">
        <v>32</v>
      </c>
      <c r="AM85" s="238" t="s">
        <v>354</v>
      </c>
      <c r="AN85" s="238">
        <v>5</v>
      </c>
      <c r="AO85" s="238">
        <v>1</v>
      </c>
      <c r="AP85" s="238">
        <v>1</v>
      </c>
      <c r="AS85" s="238">
        <v>7</v>
      </c>
      <c r="AT85" s="238">
        <v>2</v>
      </c>
      <c r="AU85" s="238">
        <v>35</v>
      </c>
      <c r="AV85" s="238">
        <v>11</v>
      </c>
      <c r="AW85" s="238">
        <v>21</v>
      </c>
      <c r="AX85" s="238">
        <v>0</v>
      </c>
      <c r="AY85" s="238">
        <v>2</v>
      </c>
      <c r="AZ85" s="238">
        <v>1</v>
      </c>
      <c r="BB85" s="238">
        <v>53</v>
      </c>
      <c r="BC85" s="238" t="s">
        <v>354</v>
      </c>
      <c r="BD85" s="238">
        <v>5</v>
      </c>
      <c r="BG85" s="238">
        <v>26</v>
      </c>
      <c r="BI85" s="238">
        <v>7</v>
      </c>
      <c r="BJ85" s="238">
        <v>2</v>
      </c>
      <c r="BK85" s="238">
        <v>35</v>
      </c>
      <c r="BL85" s="238">
        <v>11</v>
      </c>
      <c r="BM85" s="238">
        <v>21</v>
      </c>
      <c r="CT85" s="238">
        <v>449410</v>
      </c>
      <c r="CU85" s="238">
        <v>4976077</v>
      </c>
      <c r="CV85" s="238">
        <v>44.936325400000001</v>
      </c>
      <c r="CW85" s="238">
        <v>-93.641170200000005</v>
      </c>
      <c r="CX85" s="238" t="s">
        <v>359</v>
      </c>
      <c r="CY85" s="238" t="s">
        <v>2953</v>
      </c>
    </row>
    <row r="86" spans="1:103" x14ac:dyDescent="0.25">
      <c r="A86" s="238">
        <v>11050642</v>
      </c>
      <c r="B86" s="238">
        <v>4</v>
      </c>
      <c r="C86" s="238">
        <v>15</v>
      </c>
      <c r="D86" s="238">
        <v>6.6840000000000002</v>
      </c>
      <c r="E86" s="238">
        <v>27</v>
      </c>
      <c r="F86" s="238" t="s">
        <v>2937</v>
      </c>
      <c r="H86" s="238" t="s">
        <v>354</v>
      </c>
      <c r="I86" s="238">
        <v>25</v>
      </c>
      <c r="K86" s="238">
        <v>15007007</v>
      </c>
      <c r="L86" s="238">
        <v>151740177</v>
      </c>
      <c r="M86" s="238">
        <v>6</v>
      </c>
      <c r="N86" s="238">
        <v>23</v>
      </c>
      <c r="O86" s="238">
        <v>2015</v>
      </c>
      <c r="P86" s="238" t="s">
        <v>368</v>
      </c>
      <c r="Q86" s="238">
        <v>16</v>
      </c>
      <c r="S86" s="238">
        <v>5</v>
      </c>
      <c r="T86" s="238">
        <v>0</v>
      </c>
      <c r="U86" s="238">
        <v>2</v>
      </c>
      <c r="V86" s="238">
        <v>11</v>
      </c>
      <c r="W86" s="238">
        <v>10</v>
      </c>
      <c r="X86" s="238">
        <v>4</v>
      </c>
      <c r="Y86" s="238">
        <v>1</v>
      </c>
      <c r="Z86" s="238">
        <v>1</v>
      </c>
      <c r="AB86" s="238">
        <v>1</v>
      </c>
      <c r="AC86" s="238">
        <v>98</v>
      </c>
      <c r="AD86" s="238" t="s">
        <v>2798</v>
      </c>
      <c r="AE86" s="238" t="s">
        <v>2954</v>
      </c>
      <c r="AF86" s="238" t="s">
        <v>2779</v>
      </c>
      <c r="AG86" s="238">
        <v>6</v>
      </c>
      <c r="AH86" s="238">
        <v>2</v>
      </c>
      <c r="AI86" s="238">
        <v>2</v>
      </c>
      <c r="AJ86" s="238">
        <v>2</v>
      </c>
      <c r="AK86" s="238">
        <v>24</v>
      </c>
      <c r="AL86" s="238">
        <v>27</v>
      </c>
      <c r="AM86" s="238" t="s">
        <v>363</v>
      </c>
      <c r="AN86" s="238">
        <v>5</v>
      </c>
      <c r="AO86" s="238">
        <v>2</v>
      </c>
      <c r="AS86" s="238">
        <v>7</v>
      </c>
      <c r="AT86" s="238">
        <v>98</v>
      </c>
      <c r="AU86" s="238">
        <v>35</v>
      </c>
      <c r="AV86" s="238">
        <v>11</v>
      </c>
      <c r="AW86" s="238">
        <v>21</v>
      </c>
      <c r="AX86" s="238">
        <v>2</v>
      </c>
      <c r="AY86" s="238">
        <v>2</v>
      </c>
      <c r="AZ86" s="238">
        <v>3</v>
      </c>
      <c r="BA86" s="238">
        <v>21</v>
      </c>
      <c r="BB86" s="238">
        <v>20</v>
      </c>
      <c r="BC86" s="238" t="s">
        <v>363</v>
      </c>
      <c r="BD86" s="238">
        <v>5</v>
      </c>
      <c r="BE86" s="238">
        <v>1</v>
      </c>
      <c r="BI86" s="238">
        <v>7</v>
      </c>
      <c r="BJ86" s="238">
        <v>98</v>
      </c>
      <c r="BK86" s="238">
        <v>35</v>
      </c>
      <c r="BL86" s="238">
        <v>11</v>
      </c>
      <c r="BM86" s="238">
        <v>21</v>
      </c>
      <c r="CT86" s="238">
        <v>449410</v>
      </c>
      <c r="CU86" s="238">
        <v>4976077</v>
      </c>
      <c r="CV86" s="238">
        <v>44.936325400000001</v>
      </c>
      <c r="CW86" s="238">
        <v>-93.641170200000005</v>
      </c>
      <c r="CX86" s="238" t="s">
        <v>359</v>
      </c>
      <c r="CY86" s="238" t="s">
        <v>2955</v>
      </c>
    </row>
    <row r="87" spans="1:103" x14ac:dyDescent="0.25">
      <c r="A87" s="238">
        <v>719789</v>
      </c>
      <c r="B87" s="238">
        <v>4</v>
      </c>
      <c r="C87" s="238">
        <v>15</v>
      </c>
      <c r="D87" s="238">
        <v>6.7009999999999996</v>
      </c>
      <c r="E87" s="238">
        <v>27</v>
      </c>
      <c r="F87" s="238" t="s">
        <v>2937</v>
      </c>
      <c r="H87" s="238" t="s">
        <v>354</v>
      </c>
      <c r="I87" s="238">
        <v>25</v>
      </c>
      <c r="K87" s="238" t="s">
        <v>2956</v>
      </c>
      <c r="M87" s="238">
        <v>5</v>
      </c>
      <c r="N87" s="238">
        <v>14</v>
      </c>
      <c r="O87" s="238">
        <v>2019</v>
      </c>
      <c r="P87" s="238" t="s">
        <v>368</v>
      </c>
      <c r="Q87" s="238">
        <v>10</v>
      </c>
      <c r="R87" s="238" t="s">
        <v>369</v>
      </c>
      <c r="S87" s="238">
        <v>5</v>
      </c>
      <c r="T87" s="238">
        <v>0</v>
      </c>
      <c r="U87" s="238">
        <v>1</v>
      </c>
      <c r="W87" s="238">
        <v>49</v>
      </c>
      <c r="X87" s="238">
        <v>16</v>
      </c>
      <c r="Y87" s="238">
        <v>1</v>
      </c>
      <c r="Z87" s="238">
        <v>1</v>
      </c>
      <c r="AB87" s="238">
        <v>1</v>
      </c>
      <c r="AC87" s="238">
        <v>98</v>
      </c>
      <c r="AD87" s="238" t="s">
        <v>2800</v>
      </c>
      <c r="AF87" s="238" t="s">
        <v>2779</v>
      </c>
      <c r="AG87" s="238">
        <v>3</v>
      </c>
      <c r="AH87" s="238">
        <v>2</v>
      </c>
      <c r="AI87" s="238">
        <v>2</v>
      </c>
      <c r="AJ87" s="238">
        <v>3</v>
      </c>
      <c r="AK87" s="238">
        <v>23</v>
      </c>
      <c r="AL87" s="238">
        <v>62</v>
      </c>
      <c r="AM87" s="238" t="s">
        <v>363</v>
      </c>
      <c r="AN87" s="238">
        <v>5</v>
      </c>
      <c r="AO87" s="238">
        <v>74</v>
      </c>
      <c r="AS87" s="238">
        <v>12</v>
      </c>
      <c r="AT87" s="238">
        <v>9</v>
      </c>
      <c r="AU87" s="238">
        <v>35</v>
      </c>
      <c r="AV87" s="238">
        <v>11</v>
      </c>
      <c r="AW87" s="238">
        <v>21</v>
      </c>
      <c r="CT87" s="238">
        <v>449435.56992358802</v>
      </c>
      <c r="CU87" s="238">
        <v>4976069.4875584999</v>
      </c>
      <c r="CV87" s="238">
        <v>44.936260160000003</v>
      </c>
      <c r="CW87" s="238">
        <v>-93.640845870000007</v>
      </c>
      <c r="CX87" s="238" t="s">
        <v>359</v>
      </c>
      <c r="CY87" s="238" t="s">
        <v>2957</v>
      </c>
    </row>
    <row r="88" spans="1:103" x14ac:dyDescent="0.25">
      <c r="A88" s="238">
        <v>723249</v>
      </c>
      <c r="B88" s="238">
        <v>4</v>
      </c>
      <c r="C88" s="238">
        <v>15</v>
      </c>
      <c r="D88" s="238">
        <v>6.702</v>
      </c>
      <c r="E88" s="238">
        <v>27</v>
      </c>
      <c r="F88" s="238" t="s">
        <v>2937</v>
      </c>
      <c r="H88" s="238" t="s">
        <v>354</v>
      </c>
      <c r="I88" s="238">
        <v>25</v>
      </c>
      <c r="K88" s="238" t="s">
        <v>2958</v>
      </c>
      <c r="M88" s="238">
        <v>5</v>
      </c>
      <c r="N88" s="238">
        <v>30</v>
      </c>
      <c r="O88" s="238">
        <v>2019</v>
      </c>
      <c r="P88" s="238" t="s">
        <v>384</v>
      </c>
      <c r="Q88" s="238">
        <v>16</v>
      </c>
      <c r="S88" s="238">
        <v>5</v>
      </c>
      <c r="T88" s="238">
        <v>0</v>
      </c>
      <c r="U88" s="238">
        <v>2</v>
      </c>
      <c r="V88" s="238">
        <v>5</v>
      </c>
      <c r="W88" s="238">
        <v>10</v>
      </c>
      <c r="X88" s="238">
        <v>2</v>
      </c>
      <c r="Y88" s="238">
        <v>1</v>
      </c>
      <c r="Z88" s="238">
        <v>1</v>
      </c>
      <c r="AB88" s="238">
        <v>1</v>
      </c>
      <c r="AC88" s="238">
        <v>98</v>
      </c>
      <c r="AD88" s="238" t="s">
        <v>2800</v>
      </c>
      <c r="AF88" s="238" t="s">
        <v>2779</v>
      </c>
      <c r="AG88" s="238">
        <v>10</v>
      </c>
      <c r="AH88" s="238">
        <v>2</v>
      </c>
      <c r="AI88" s="238">
        <v>4</v>
      </c>
      <c r="AJ88" s="238">
        <v>3</v>
      </c>
      <c r="AK88" s="238">
        <v>29</v>
      </c>
      <c r="AL88" s="238">
        <v>56</v>
      </c>
      <c r="AM88" s="238" t="s">
        <v>363</v>
      </c>
      <c r="AN88" s="238">
        <v>5</v>
      </c>
      <c r="AO88" s="238">
        <v>7</v>
      </c>
      <c r="AS88" s="238">
        <v>12</v>
      </c>
      <c r="AT88" s="238">
        <v>9</v>
      </c>
      <c r="AU88" s="238">
        <v>35</v>
      </c>
      <c r="AV88" s="238">
        <v>11</v>
      </c>
      <c r="AW88" s="238">
        <v>23</v>
      </c>
      <c r="AX88" s="238">
        <v>2</v>
      </c>
      <c r="AY88" s="238">
        <v>4</v>
      </c>
      <c r="AZ88" s="238">
        <v>1</v>
      </c>
      <c r="BA88" s="238">
        <v>24</v>
      </c>
      <c r="BB88" s="238">
        <v>32</v>
      </c>
      <c r="BC88" s="238" t="s">
        <v>363</v>
      </c>
      <c r="BD88" s="238">
        <v>5</v>
      </c>
      <c r="BE88" s="238">
        <v>10</v>
      </c>
      <c r="BI88" s="238">
        <v>12</v>
      </c>
      <c r="BJ88" s="238">
        <v>9</v>
      </c>
      <c r="BL88" s="238">
        <v>11</v>
      </c>
      <c r="BM88" s="238">
        <v>23</v>
      </c>
      <c r="CT88" s="238">
        <v>449437.41407704703</v>
      </c>
      <c r="CU88" s="238">
        <v>4976071.4845716003</v>
      </c>
      <c r="CV88" s="238">
        <v>44.936278260000002</v>
      </c>
      <c r="CW88" s="238">
        <v>-93.640822700000001</v>
      </c>
      <c r="CX88" s="238" t="s">
        <v>359</v>
      </c>
      <c r="CY88" s="238" t="s">
        <v>2959</v>
      </c>
    </row>
    <row r="89" spans="1:103" x14ac:dyDescent="0.25">
      <c r="A89" s="238">
        <v>389111</v>
      </c>
      <c r="B89" s="238">
        <v>4</v>
      </c>
      <c r="C89" s="238">
        <v>15</v>
      </c>
      <c r="D89" s="238">
        <v>6.7149999999999999</v>
      </c>
      <c r="E89" s="238">
        <v>27</v>
      </c>
      <c r="F89" s="238" t="s">
        <v>2937</v>
      </c>
      <c r="H89" s="238" t="s">
        <v>354</v>
      </c>
      <c r="I89" s="238">
        <v>25</v>
      </c>
      <c r="K89" s="238" t="s">
        <v>2960</v>
      </c>
      <c r="M89" s="238">
        <v>10</v>
      </c>
      <c r="N89" s="238">
        <v>24</v>
      </c>
      <c r="O89" s="238">
        <v>2016</v>
      </c>
      <c r="P89" s="238" t="s">
        <v>361</v>
      </c>
      <c r="Q89" s="238">
        <v>17</v>
      </c>
      <c r="R89" s="238">
        <v>98</v>
      </c>
      <c r="S89" s="238">
        <v>5</v>
      </c>
      <c r="T89" s="238">
        <v>0</v>
      </c>
      <c r="U89" s="238">
        <v>2</v>
      </c>
      <c r="V89" s="238">
        <v>12</v>
      </c>
      <c r="W89" s="238">
        <v>10</v>
      </c>
      <c r="X89" s="238">
        <v>2</v>
      </c>
      <c r="Y89" s="238">
        <v>1</v>
      </c>
      <c r="Z89" s="238">
        <v>1</v>
      </c>
      <c r="AB89" s="238">
        <v>1</v>
      </c>
      <c r="AC89" s="238">
        <v>98</v>
      </c>
      <c r="AD89" s="238" t="s">
        <v>2800</v>
      </c>
      <c r="AF89" s="238" t="s">
        <v>2779</v>
      </c>
      <c r="AG89" s="238">
        <v>7</v>
      </c>
      <c r="AH89" s="238">
        <v>2</v>
      </c>
      <c r="AI89" s="238">
        <v>4</v>
      </c>
      <c r="AJ89" s="238">
        <v>3</v>
      </c>
      <c r="AK89" s="238">
        <v>34</v>
      </c>
      <c r="AL89" s="238">
        <v>68</v>
      </c>
      <c r="AM89" s="238" t="s">
        <v>363</v>
      </c>
      <c r="AN89" s="238">
        <v>5</v>
      </c>
      <c r="AO89" s="238">
        <v>1</v>
      </c>
      <c r="AS89" s="238">
        <v>12</v>
      </c>
      <c r="AT89" s="238">
        <v>90</v>
      </c>
      <c r="AU89" s="238">
        <v>35</v>
      </c>
      <c r="AV89" s="238">
        <v>11</v>
      </c>
      <c r="AW89" s="238">
        <v>21</v>
      </c>
      <c r="AX89" s="238">
        <v>2</v>
      </c>
      <c r="AY89" s="238">
        <v>2</v>
      </c>
      <c r="AZ89" s="238">
        <v>3</v>
      </c>
      <c r="BA89" s="238">
        <v>21</v>
      </c>
      <c r="BB89" s="238">
        <v>20</v>
      </c>
      <c r="BC89" s="238" t="s">
        <v>354</v>
      </c>
      <c r="BD89" s="238">
        <v>5</v>
      </c>
      <c r="BE89" s="238">
        <v>74</v>
      </c>
      <c r="BF89" s="238">
        <v>1</v>
      </c>
      <c r="BI89" s="238">
        <v>12</v>
      </c>
      <c r="BJ89" s="238">
        <v>90</v>
      </c>
      <c r="BK89" s="238">
        <v>35</v>
      </c>
      <c r="BL89" s="238">
        <v>11</v>
      </c>
      <c r="BM89" s="238">
        <v>21</v>
      </c>
      <c r="CT89" s="238">
        <v>449454.99526252801</v>
      </c>
      <c r="CU89" s="238">
        <v>4976077.7607175102</v>
      </c>
      <c r="CV89" s="238">
        <v>44.936336009999998</v>
      </c>
      <c r="CW89" s="238">
        <v>-93.640600520000007</v>
      </c>
      <c r="CX89" s="238" t="s">
        <v>359</v>
      </c>
      <c r="CY89" s="238" t="s">
        <v>2961</v>
      </c>
    </row>
    <row r="90" spans="1:103" x14ac:dyDescent="0.25">
      <c r="A90" s="238">
        <v>697289</v>
      </c>
      <c r="B90" s="238">
        <v>4</v>
      </c>
      <c r="C90" s="238">
        <v>15</v>
      </c>
      <c r="D90" s="238">
        <v>6.726</v>
      </c>
      <c r="E90" s="238">
        <v>27</v>
      </c>
      <c r="F90" s="238" t="s">
        <v>2937</v>
      </c>
      <c r="H90" s="238" t="s">
        <v>354</v>
      </c>
      <c r="I90" s="238">
        <v>25</v>
      </c>
      <c r="K90" s="238">
        <v>19001948</v>
      </c>
      <c r="M90" s="238">
        <v>3</v>
      </c>
      <c r="N90" s="238">
        <v>12</v>
      </c>
      <c r="O90" s="238">
        <v>2019</v>
      </c>
      <c r="P90" s="238" t="s">
        <v>368</v>
      </c>
      <c r="Q90" s="238">
        <v>19</v>
      </c>
      <c r="R90" s="238">
        <v>98</v>
      </c>
      <c r="S90" s="238">
        <v>5</v>
      </c>
      <c r="T90" s="238">
        <v>0</v>
      </c>
      <c r="U90" s="238">
        <v>2</v>
      </c>
      <c r="V90" s="238">
        <v>13</v>
      </c>
      <c r="W90" s="238">
        <v>10</v>
      </c>
      <c r="X90" s="238">
        <v>90</v>
      </c>
      <c r="Y90" s="238">
        <v>4</v>
      </c>
      <c r="Z90" s="238">
        <v>3</v>
      </c>
      <c r="AB90" s="238">
        <v>2</v>
      </c>
      <c r="AC90" s="238">
        <v>98</v>
      </c>
      <c r="AD90" s="238" t="s">
        <v>2800</v>
      </c>
      <c r="AF90" s="238" t="s">
        <v>2779</v>
      </c>
      <c r="AG90" s="238">
        <v>9</v>
      </c>
      <c r="AH90" s="238">
        <v>2</v>
      </c>
      <c r="AI90" s="238">
        <v>2</v>
      </c>
      <c r="AJ90" s="238">
        <v>10</v>
      </c>
      <c r="AK90" s="238">
        <v>24</v>
      </c>
      <c r="AL90" s="238">
        <v>59</v>
      </c>
      <c r="AM90" s="238" t="s">
        <v>363</v>
      </c>
      <c r="AN90" s="238">
        <v>5</v>
      </c>
      <c r="AO90" s="238">
        <v>1</v>
      </c>
      <c r="AS90" s="238">
        <v>90</v>
      </c>
      <c r="AT90" s="238">
        <v>98</v>
      </c>
      <c r="AU90" s="238">
        <v>15</v>
      </c>
      <c r="AV90" s="238">
        <v>11</v>
      </c>
      <c r="AW90" s="238">
        <v>21</v>
      </c>
      <c r="AX90" s="238">
        <v>2</v>
      </c>
      <c r="AY90" s="238">
        <v>2</v>
      </c>
      <c r="AZ90" s="238">
        <v>10</v>
      </c>
      <c r="BA90" s="238">
        <v>21</v>
      </c>
      <c r="BB90" s="238">
        <v>63</v>
      </c>
      <c r="BC90" s="238" t="s">
        <v>363</v>
      </c>
      <c r="BD90" s="238">
        <v>5</v>
      </c>
      <c r="BE90" s="238">
        <v>1</v>
      </c>
      <c r="BI90" s="238">
        <v>90</v>
      </c>
      <c r="BJ90" s="238">
        <v>98</v>
      </c>
      <c r="BK90" s="238">
        <v>15</v>
      </c>
      <c r="BL90" s="238">
        <v>11</v>
      </c>
      <c r="BM90" s="238">
        <v>21</v>
      </c>
      <c r="CT90" s="238">
        <v>449476.183546482</v>
      </c>
      <c r="CU90" s="238">
        <v>4976067.2828275599</v>
      </c>
      <c r="CV90" s="238">
        <v>44.9362432</v>
      </c>
      <c r="CW90" s="238">
        <v>-93.640330950000006</v>
      </c>
      <c r="CX90" s="238" t="s">
        <v>391</v>
      </c>
      <c r="CY90" s="238" t="s">
        <v>2962</v>
      </c>
    </row>
    <row r="91" spans="1:103" x14ac:dyDescent="0.25">
      <c r="A91" s="238">
        <v>532499</v>
      </c>
      <c r="B91" s="238">
        <v>4</v>
      </c>
      <c r="C91" s="238">
        <v>15</v>
      </c>
      <c r="D91" s="238">
        <v>6.7450000000000001</v>
      </c>
      <c r="E91" s="238">
        <v>27</v>
      </c>
      <c r="F91" s="238" t="s">
        <v>2937</v>
      </c>
      <c r="H91" s="238" t="s">
        <v>354</v>
      </c>
      <c r="I91" s="238">
        <v>25</v>
      </c>
      <c r="K91" s="238" t="s">
        <v>2963</v>
      </c>
      <c r="M91" s="238">
        <v>1</v>
      </c>
      <c r="N91" s="238">
        <v>4</v>
      </c>
      <c r="O91" s="238">
        <v>2018</v>
      </c>
      <c r="P91" s="238" t="s">
        <v>384</v>
      </c>
      <c r="Q91" s="238">
        <v>8</v>
      </c>
      <c r="R91" s="238" t="s">
        <v>356</v>
      </c>
      <c r="S91" s="238">
        <v>5</v>
      </c>
      <c r="T91" s="238">
        <v>0</v>
      </c>
      <c r="U91" s="238">
        <v>2</v>
      </c>
      <c r="V91" s="238">
        <v>12</v>
      </c>
      <c r="W91" s="238">
        <v>10</v>
      </c>
      <c r="X91" s="238">
        <v>2</v>
      </c>
      <c r="Y91" s="238">
        <v>1</v>
      </c>
      <c r="Z91" s="238">
        <v>2</v>
      </c>
      <c r="AB91" s="238">
        <v>4</v>
      </c>
      <c r="AC91" s="238">
        <v>98</v>
      </c>
      <c r="AD91" s="238" t="s">
        <v>2800</v>
      </c>
      <c r="AF91" s="238" t="s">
        <v>2779</v>
      </c>
      <c r="AG91" s="238">
        <v>7</v>
      </c>
      <c r="AH91" s="238">
        <v>2</v>
      </c>
      <c r="AI91" s="238">
        <v>49</v>
      </c>
      <c r="AJ91" s="238">
        <v>2</v>
      </c>
      <c r="AK91" s="238">
        <v>33</v>
      </c>
      <c r="AL91" s="238">
        <v>49</v>
      </c>
      <c r="AM91" s="238" t="s">
        <v>354</v>
      </c>
      <c r="AN91" s="238">
        <v>5</v>
      </c>
      <c r="AO91" s="238">
        <v>90</v>
      </c>
      <c r="AS91" s="238">
        <v>14</v>
      </c>
      <c r="AT91" s="238">
        <v>9</v>
      </c>
      <c r="AU91" s="238">
        <v>35</v>
      </c>
      <c r="AV91" s="238">
        <v>11</v>
      </c>
      <c r="AW91" s="238">
        <v>21</v>
      </c>
      <c r="AX91" s="238">
        <v>2</v>
      </c>
      <c r="AY91" s="238">
        <v>2</v>
      </c>
      <c r="AZ91" s="238">
        <v>4</v>
      </c>
      <c r="BA91" s="238">
        <v>21</v>
      </c>
      <c r="BB91" s="238">
        <v>74</v>
      </c>
      <c r="BC91" s="238" t="s">
        <v>363</v>
      </c>
      <c r="BD91" s="238">
        <v>5</v>
      </c>
      <c r="BE91" s="238">
        <v>99</v>
      </c>
      <c r="BI91" s="238">
        <v>14</v>
      </c>
      <c r="BJ91" s="238">
        <v>9</v>
      </c>
      <c r="BK91" s="238">
        <v>35</v>
      </c>
      <c r="BL91" s="238">
        <v>11</v>
      </c>
      <c r="BM91" s="238">
        <v>21</v>
      </c>
      <c r="CT91" s="238">
        <v>449501.84818114497</v>
      </c>
      <c r="CU91" s="238">
        <v>4976068.0765791498</v>
      </c>
      <c r="CV91" s="238">
        <v>44.936252170000003</v>
      </c>
      <c r="CW91" s="238">
        <v>-93.640005779999996</v>
      </c>
      <c r="CX91" s="238" t="s">
        <v>359</v>
      </c>
      <c r="CY91" s="238" t="s">
        <v>2964</v>
      </c>
    </row>
    <row r="92" spans="1:103" x14ac:dyDescent="0.25">
      <c r="A92" s="238">
        <v>651063</v>
      </c>
      <c r="B92" s="238">
        <v>4</v>
      </c>
      <c r="C92" s="238">
        <v>15</v>
      </c>
      <c r="D92" s="238">
        <v>6.7510000000000003</v>
      </c>
      <c r="E92" s="238">
        <v>27</v>
      </c>
      <c r="F92" s="238" t="s">
        <v>2937</v>
      </c>
      <c r="H92" s="238" t="s">
        <v>354</v>
      </c>
      <c r="I92" s="238">
        <v>25</v>
      </c>
      <c r="K92" s="238" t="s">
        <v>2965</v>
      </c>
      <c r="M92" s="238">
        <v>10</v>
      </c>
      <c r="N92" s="238">
        <v>10</v>
      </c>
      <c r="O92" s="238">
        <v>2018</v>
      </c>
      <c r="P92" s="238" t="s">
        <v>355</v>
      </c>
      <c r="Q92" s="238">
        <v>19</v>
      </c>
      <c r="R92" s="238" t="s">
        <v>356</v>
      </c>
      <c r="S92" s="238">
        <v>5</v>
      </c>
      <c r="T92" s="238">
        <v>0</v>
      </c>
      <c r="U92" s="238">
        <v>2</v>
      </c>
      <c r="V92" s="238">
        <v>12</v>
      </c>
      <c r="W92" s="238">
        <v>10</v>
      </c>
      <c r="X92" s="238">
        <v>2</v>
      </c>
      <c r="Y92" s="238">
        <v>4</v>
      </c>
      <c r="Z92" s="238">
        <v>3</v>
      </c>
      <c r="AB92" s="238">
        <v>2</v>
      </c>
      <c r="AC92" s="238">
        <v>98</v>
      </c>
      <c r="AD92" s="238" t="s">
        <v>2800</v>
      </c>
      <c r="AF92" s="238" t="s">
        <v>2779</v>
      </c>
      <c r="AG92" s="238">
        <v>7</v>
      </c>
      <c r="AH92" s="238">
        <v>2</v>
      </c>
      <c r="AI92" s="238">
        <v>2</v>
      </c>
      <c r="AJ92" s="238">
        <v>4</v>
      </c>
      <c r="AK92" s="238">
        <v>21</v>
      </c>
      <c r="AL92" s="238">
        <v>16</v>
      </c>
      <c r="AM92" s="238" t="s">
        <v>354</v>
      </c>
      <c r="AN92" s="238">
        <v>5</v>
      </c>
      <c r="AO92" s="238">
        <v>4</v>
      </c>
      <c r="AS92" s="238">
        <v>12</v>
      </c>
      <c r="AT92" s="238">
        <v>9</v>
      </c>
      <c r="AU92" s="238">
        <v>35</v>
      </c>
      <c r="AV92" s="238">
        <v>11</v>
      </c>
      <c r="AW92" s="238">
        <v>21</v>
      </c>
      <c r="AX92" s="238">
        <v>2</v>
      </c>
      <c r="AY92" s="238">
        <v>2</v>
      </c>
      <c r="AZ92" s="238">
        <v>4</v>
      </c>
      <c r="BA92" s="238">
        <v>34</v>
      </c>
      <c r="BB92" s="238">
        <v>67</v>
      </c>
      <c r="BC92" s="238" t="s">
        <v>354</v>
      </c>
      <c r="BD92" s="238">
        <v>5</v>
      </c>
      <c r="BE92" s="238">
        <v>90</v>
      </c>
      <c r="BI92" s="238">
        <v>12</v>
      </c>
      <c r="BJ92" s="238">
        <v>9</v>
      </c>
      <c r="BK92" s="238">
        <v>35</v>
      </c>
      <c r="BL92" s="238">
        <v>11</v>
      </c>
      <c r="BM92" s="238">
        <v>21</v>
      </c>
      <c r="CT92" s="238">
        <v>449517.06175323803</v>
      </c>
      <c r="CU92" s="238">
        <v>4976066.8417198798</v>
      </c>
      <c r="CV92" s="238">
        <v>44.936242129999997</v>
      </c>
      <c r="CW92" s="238">
        <v>-93.639812849999998</v>
      </c>
      <c r="CX92" s="238" t="s">
        <v>359</v>
      </c>
      <c r="CY92" s="238" t="s">
        <v>2966</v>
      </c>
    </row>
    <row r="93" spans="1:103" x14ac:dyDescent="0.25">
      <c r="A93" s="238">
        <v>731362</v>
      </c>
      <c r="B93" s="238">
        <v>4</v>
      </c>
      <c r="C93" s="238">
        <v>15</v>
      </c>
      <c r="D93" s="238">
        <v>6.7569999999999997</v>
      </c>
      <c r="E93" s="238">
        <v>27</v>
      </c>
      <c r="F93" s="238" t="s">
        <v>2937</v>
      </c>
      <c r="H93" s="238" t="s">
        <v>354</v>
      </c>
      <c r="I93" s="238">
        <v>25</v>
      </c>
      <c r="K93" s="238">
        <v>19005844</v>
      </c>
      <c r="M93" s="238">
        <v>7</v>
      </c>
      <c r="N93" s="238">
        <v>4</v>
      </c>
      <c r="O93" s="238">
        <v>2019</v>
      </c>
      <c r="P93" s="238" t="s">
        <v>384</v>
      </c>
      <c r="Q93" s="238">
        <v>6</v>
      </c>
      <c r="R93" s="238" t="s">
        <v>356</v>
      </c>
      <c r="S93" s="238">
        <v>3</v>
      </c>
      <c r="T93" s="238">
        <v>0</v>
      </c>
      <c r="U93" s="238">
        <v>1</v>
      </c>
      <c r="W93" s="238">
        <v>69</v>
      </c>
      <c r="X93" s="238">
        <v>2</v>
      </c>
      <c r="Y93" s="238">
        <v>1</v>
      </c>
      <c r="Z93" s="238">
        <v>2</v>
      </c>
      <c r="AB93" s="238">
        <v>1</v>
      </c>
      <c r="AC93" s="238">
        <v>98</v>
      </c>
      <c r="AD93" s="238" t="s">
        <v>2800</v>
      </c>
      <c r="AF93" s="238" t="s">
        <v>2779</v>
      </c>
      <c r="AG93" s="238">
        <v>3</v>
      </c>
      <c r="AH93" s="238">
        <v>2</v>
      </c>
      <c r="AI93" s="238">
        <v>2</v>
      </c>
      <c r="AJ93" s="238">
        <v>4</v>
      </c>
      <c r="AK93" s="238">
        <v>21</v>
      </c>
      <c r="AL93" s="238">
        <v>62</v>
      </c>
      <c r="AM93" s="238" t="s">
        <v>354</v>
      </c>
      <c r="AN93" s="238">
        <v>9</v>
      </c>
      <c r="AO93" s="238">
        <v>62</v>
      </c>
      <c r="AS93" s="238">
        <v>12</v>
      </c>
      <c r="AT93" s="238">
        <v>9</v>
      </c>
      <c r="AU93" s="238">
        <v>35</v>
      </c>
      <c r="AV93" s="238">
        <v>11</v>
      </c>
      <c r="AW93" s="238">
        <v>21</v>
      </c>
      <c r="CT93" s="238">
        <v>449526.40173457999</v>
      </c>
      <c r="CU93" s="238">
        <v>4976064.5713544199</v>
      </c>
      <c r="CV93" s="238">
        <v>44.936222360000002</v>
      </c>
      <c r="CW93" s="238">
        <v>-93.639694259999999</v>
      </c>
      <c r="CX93" s="238" t="s">
        <v>359</v>
      </c>
      <c r="CY93" s="238" t="s">
        <v>2967</v>
      </c>
    </row>
    <row r="94" spans="1:103" x14ac:dyDescent="0.25">
      <c r="A94" s="238">
        <v>453571</v>
      </c>
      <c r="B94" s="238">
        <v>4</v>
      </c>
      <c r="C94" s="238">
        <v>15</v>
      </c>
      <c r="D94" s="238">
        <v>6.7969999999999997</v>
      </c>
      <c r="E94" s="238">
        <v>27</v>
      </c>
      <c r="F94" s="238" t="s">
        <v>2937</v>
      </c>
      <c r="H94" s="238" t="s">
        <v>354</v>
      </c>
      <c r="I94" s="238">
        <v>25</v>
      </c>
      <c r="K94" s="238" t="s">
        <v>2968</v>
      </c>
      <c r="M94" s="238">
        <v>5</v>
      </c>
      <c r="N94" s="238">
        <v>4</v>
      </c>
      <c r="O94" s="238">
        <v>2017</v>
      </c>
      <c r="P94" s="238" t="s">
        <v>384</v>
      </c>
      <c r="Q94" s="238">
        <v>9</v>
      </c>
      <c r="R94" s="238" t="s">
        <v>419</v>
      </c>
      <c r="S94" s="238">
        <v>5</v>
      </c>
      <c r="T94" s="238">
        <v>0</v>
      </c>
      <c r="U94" s="238">
        <v>2</v>
      </c>
      <c r="W94" s="238">
        <v>11</v>
      </c>
      <c r="X94" s="238">
        <v>2</v>
      </c>
      <c r="Y94" s="238">
        <v>1</v>
      </c>
      <c r="Z94" s="238">
        <v>1</v>
      </c>
      <c r="AB94" s="238">
        <v>1</v>
      </c>
      <c r="AC94" s="238">
        <v>98</v>
      </c>
      <c r="AD94" s="238" t="s">
        <v>2800</v>
      </c>
      <c r="AF94" s="238" t="s">
        <v>2779</v>
      </c>
      <c r="AG94" s="238">
        <v>90</v>
      </c>
      <c r="AH94" s="238">
        <v>2</v>
      </c>
      <c r="AI94" s="238">
        <v>3</v>
      </c>
      <c r="AJ94" s="238">
        <v>1</v>
      </c>
      <c r="AK94" s="238">
        <v>21</v>
      </c>
      <c r="AL94" s="238">
        <v>22</v>
      </c>
      <c r="AM94" s="238" t="s">
        <v>354</v>
      </c>
      <c r="AN94" s="238">
        <v>99</v>
      </c>
      <c r="AO94" s="238">
        <v>68</v>
      </c>
      <c r="AP94" s="238">
        <v>72</v>
      </c>
      <c r="AS94" s="238">
        <v>90</v>
      </c>
      <c r="AT94" s="238">
        <v>9</v>
      </c>
      <c r="AU94" s="238">
        <v>5</v>
      </c>
      <c r="AV94" s="238">
        <v>11</v>
      </c>
      <c r="AW94" s="238">
        <v>21</v>
      </c>
      <c r="AX94" s="238">
        <v>3</v>
      </c>
      <c r="AY94" s="238">
        <v>2</v>
      </c>
      <c r="AZ94" s="238">
        <v>1</v>
      </c>
      <c r="BA94" s="238">
        <v>20</v>
      </c>
      <c r="BI94" s="238">
        <v>90</v>
      </c>
      <c r="BJ94" s="238">
        <v>9</v>
      </c>
      <c r="BK94" s="238">
        <v>5</v>
      </c>
      <c r="BL94" s="238">
        <v>11</v>
      </c>
      <c r="BM94" s="238">
        <v>21</v>
      </c>
      <c r="CT94" s="238">
        <v>449583.60459465801</v>
      </c>
      <c r="CU94" s="238">
        <v>4976054.0533316396</v>
      </c>
      <c r="CV94" s="238">
        <v>44.93613174</v>
      </c>
      <c r="CW94" s="238">
        <v>-93.63896828</v>
      </c>
      <c r="CX94" s="238" t="s">
        <v>359</v>
      </c>
      <c r="CY94" s="238" t="s">
        <v>2969</v>
      </c>
    </row>
    <row r="95" spans="1:103" x14ac:dyDescent="0.25">
      <c r="A95" s="238">
        <v>10749116</v>
      </c>
      <c r="B95" s="238">
        <v>4</v>
      </c>
      <c r="C95" s="238">
        <v>15</v>
      </c>
      <c r="D95" s="238">
        <v>6.8319999999999999</v>
      </c>
      <c r="E95" s="238">
        <v>27</v>
      </c>
      <c r="F95" s="238" t="s">
        <v>2937</v>
      </c>
      <c r="H95" s="238" t="s">
        <v>354</v>
      </c>
      <c r="I95" s="238">
        <v>25</v>
      </c>
      <c r="L95" s="238">
        <v>112850185</v>
      </c>
      <c r="M95" s="238">
        <v>7</v>
      </c>
      <c r="N95" s="238">
        <v>30</v>
      </c>
      <c r="O95" s="238">
        <v>2011</v>
      </c>
      <c r="P95" s="238" t="s">
        <v>364</v>
      </c>
      <c r="Q95" s="238">
        <v>15</v>
      </c>
      <c r="S95" s="238">
        <v>5</v>
      </c>
      <c r="T95" s="238">
        <v>0</v>
      </c>
      <c r="U95" s="238">
        <v>2</v>
      </c>
      <c r="V95" s="238">
        <v>3</v>
      </c>
      <c r="W95" s="238">
        <v>10</v>
      </c>
      <c r="Y95" s="238">
        <v>1</v>
      </c>
      <c r="Z95" s="238">
        <v>1</v>
      </c>
      <c r="AB95" s="238">
        <v>1</v>
      </c>
      <c r="AC95" s="238">
        <v>98</v>
      </c>
      <c r="AF95" s="238" t="s">
        <v>2779</v>
      </c>
      <c r="AG95" s="238">
        <v>9</v>
      </c>
      <c r="AH95" s="238">
        <v>2</v>
      </c>
      <c r="AI95" s="238">
        <v>2</v>
      </c>
      <c r="AJ95" s="238">
        <v>4</v>
      </c>
      <c r="AK95" s="238">
        <v>24</v>
      </c>
      <c r="AL95" s="238">
        <v>89</v>
      </c>
      <c r="AM95" s="238" t="s">
        <v>354</v>
      </c>
      <c r="AT95" s="238">
        <v>98</v>
      </c>
      <c r="AU95" s="238">
        <v>30</v>
      </c>
      <c r="AX95" s="238">
        <v>0</v>
      </c>
      <c r="AY95" s="238">
        <v>99</v>
      </c>
      <c r="AZ95" s="238">
        <v>3</v>
      </c>
      <c r="BA95" s="238">
        <v>21</v>
      </c>
      <c r="BJ95" s="238">
        <v>98</v>
      </c>
      <c r="BK95" s="238">
        <v>30</v>
      </c>
      <c r="CT95" s="238">
        <v>449645</v>
      </c>
      <c r="CU95" s="238">
        <v>4976047</v>
      </c>
      <c r="CV95" s="238">
        <v>44.936072000000003</v>
      </c>
      <c r="CW95" s="238">
        <v>-93.638188</v>
      </c>
      <c r="CX95" s="238" t="s">
        <v>359</v>
      </c>
    </row>
    <row r="96" spans="1:103" x14ac:dyDescent="0.25">
      <c r="A96" s="238">
        <v>588958</v>
      </c>
      <c r="B96" s="238">
        <v>4</v>
      </c>
      <c r="C96" s="238">
        <v>15</v>
      </c>
      <c r="D96" s="238">
        <v>6.8390000000000004</v>
      </c>
      <c r="E96" s="238">
        <v>27</v>
      </c>
      <c r="F96" s="238" t="s">
        <v>2937</v>
      </c>
      <c r="H96" s="238" t="s">
        <v>354</v>
      </c>
      <c r="I96" s="238">
        <v>25</v>
      </c>
      <c r="K96" s="238">
        <v>18003158</v>
      </c>
      <c r="M96" s="238">
        <v>4</v>
      </c>
      <c r="N96" s="238">
        <v>6</v>
      </c>
      <c r="O96" s="238">
        <v>2018</v>
      </c>
      <c r="P96" s="238" t="s">
        <v>362</v>
      </c>
      <c r="Q96" s="238">
        <v>10</v>
      </c>
      <c r="R96" s="238" t="s">
        <v>356</v>
      </c>
      <c r="S96" s="238">
        <v>3</v>
      </c>
      <c r="T96" s="238">
        <v>0</v>
      </c>
      <c r="U96" s="238">
        <v>2</v>
      </c>
      <c r="V96" s="238">
        <v>5</v>
      </c>
      <c r="W96" s="238">
        <v>10</v>
      </c>
      <c r="X96" s="238">
        <v>2</v>
      </c>
      <c r="Y96" s="238">
        <v>1</v>
      </c>
      <c r="Z96" s="238">
        <v>1</v>
      </c>
      <c r="AB96" s="238">
        <v>1</v>
      </c>
      <c r="AC96" s="238">
        <v>98</v>
      </c>
      <c r="AD96" s="238" t="s">
        <v>2800</v>
      </c>
      <c r="AF96" s="238" t="s">
        <v>2779</v>
      </c>
      <c r="AG96" s="238">
        <v>9</v>
      </c>
      <c r="AH96" s="238">
        <v>2</v>
      </c>
      <c r="AI96" s="238">
        <v>2</v>
      </c>
      <c r="AJ96" s="238">
        <v>4</v>
      </c>
      <c r="AK96" s="238">
        <v>24</v>
      </c>
      <c r="AL96" s="238">
        <v>73</v>
      </c>
      <c r="AM96" s="238" t="s">
        <v>363</v>
      </c>
      <c r="AN96" s="238">
        <v>5</v>
      </c>
      <c r="AO96" s="238">
        <v>2</v>
      </c>
      <c r="AS96" s="238">
        <v>14</v>
      </c>
      <c r="AT96" s="238">
        <v>9</v>
      </c>
      <c r="AU96" s="238">
        <v>35</v>
      </c>
      <c r="AV96" s="238">
        <v>11</v>
      </c>
      <c r="AW96" s="238">
        <v>23</v>
      </c>
      <c r="AX96" s="238">
        <v>2</v>
      </c>
      <c r="AY96" s="238">
        <v>3</v>
      </c>
      <c r="AZ96" s="238">
        <v>3</v>
      </c>
      <c r="BA96" s="238">
        <v>21</v>
      </c>
      <c r="BB96" s="238">
        <v>57</v>
      </c>
      <c r="BC96" s="238" t="s">
        <v>354</v>
      </c>
      <c r="BD96" s="238">
        <v>5</v>
      </c>
      <c r="BE96" s="238">
        <v>1</v>
      </c>
      <c r="BI96" s="238">
        <v>14</v>
      </c>
      <c r="BJ96" s="238">
        <v>9</v>
      </c>
      <c r="BK96" s="238">
        <v>35</v>
      </c>
      <c r="BL96" s="238">
        <v>11</v>
      </c>
      <c r="BM96" s="238">
        <v>23</v>
      </c>
      <c r="CT96" s="238">
        <v>449652.256173398</v>
      </c>
      <c r="CU96" s="238">
        <v>4976031.6205814499</v>
      </c>
      <c r="CV96" s="238">
        <v>44.935934670000002</v>
      </c>
      <c r="CW96" s="238">
        <v>-93.638096020000006</v>
      </c>
      <c r="CX96" s="238" t="s">
        <v>359</v>
      </c>
      <c r="CY96" s="238" t="s">
        <v>2970</v>
      </c>
    </row>
    <row r="97" spans="1:103" x14ac:dyDescent="0.25">
      <c r="A97" s="238">
        <v>333783</v>
      </c>
      <c r="B97" s="238">
        <v>4</v>
      </c>
      <c r="C97" s="238">
        <v>15</v>
      </c>
      <c r="D97" s="238">
        <v>6.8730000000000002</v>
      </c>
      <c r="E97" s="238">
        <v>27</v>
      </c>
      <c r="F97" s="238" t="s">
        <v>2937</v>
      </c>
      <c r="H97" s="238" t="s">
        <v>354</v>
      </c>
      <c r="I97" s="238">
        <v>25</v>
      </c>
      <c r="K97" s="238" t="s">
        <v>2971</v>
      </c>
      <c r="M97" s="238">
        <v>2</v>
      </c>
      <c r="N97" s="238">
        <v>2</v>
      </c>
      <c r="O97" s="238">
        <v>2016</v>
      </c>
      <c r="P97" s="238" t="s">
        <v>368</v>
      </c>
      <c r="Q97" s="238">
        <v>15</v>
      </c>
      <c r="R97" s="238">
        <v>98</v>
      </c>
      <c r="S97" s="238">
        <v>5</v>
      </c>
      <c r="T97" s="238">
        <v>0</v>
      </c>
      <c r="U97" s="238">
        <v>3</v>
      </c>
      <c r="W97" s="238">
        <v>11</v>
      </c>
      <c r="X97" s="238">
        <v>2</v>
      </c>
      <c r="Y97" s="238">
        <v>1</v>
      </c>
      <c r="Z97" s="238">
        <v>4</v>
      </c>
      <c r="AA97" s="238">
        <v>2</v>
      </c>
      <c r="AB97" s="238">
        <v>3</v>
      </c>
      <c r="AC97" s="238">
        <v>98</v>
      </c>
      <c r="AD97" s="238" t="s">
        <v>2800</v>
      </c>
      <c r="AF97" s="238" t="s">
        <v>2779</v>
      </c>
      <c r="AG97" s="238">
        <v>90</v>
      </c>
      <c r="AH97" s="238">
        <v>2</v>
      </c>
      <c r="AI97" s="238">
        <v>2</v>
      </c>
      <c r="AJ97" s="238">
        <v>3</v>
      </c>
      <c r="AK97" s="238">
        <v>90</v>
      </c>
      <c r="AL97" s="238">
        <v>26</v>
      </c>
      <c r="AM97" s="238" t="s">
        <v>354</v>
      </c>
      <c r="AN97" s="238">
        <v>5</v>
      </c>
      <c r="AO97" s="238">
        <v>90</v>
      </c>
      <c r="AS97" s="238">
        <v>90</v>
      </c>
      <c r="AT97" s="238">
        <v>98</v>
      </c>
      <c r="AV97" s="238">
        <v>11</v>
      </c>
      <c r="AW97" s="238">
        <v>21</v>
      </c>
      <c r="AX97" s="238">
        <v>3</v>
      </c>
      <c r="AY97" s="238">
        <v>2</v>
      </c>
      <c r="AZ97" s="238">
        <v>10</v>
      </c>
      <c r="BA97" s="238">
        <v>20</v>
      </c>
      <c r="BI97" s="238">
        <v>90</v>
      </c>
      <c r="BJ97" s="238">
        <v>9</v>
      </c>
      <c r="BL97" s="238">
        <v>11</v>
      </c>
      <c r="BM97" s="238">
        <v>21</v>
      </c>
      <c r="BN97" s="238">
        <v>3</v>
      </c>
      <c r="BO97" s="238">
        <v>2</v>
      </c>
      <c r="BP97" s="238">
        <v>10</v>
      </c>
      <c r="BQ97" s="238">
        <v>20</v>
      </c>
      <c r="BY97" s="238">
        <v>90</v>
      </c>
      <c r="BZ97" s="238">
        <v>9</v>
      </c>
      <c r="CB97" s="238">
        <v>11</v>
      </c>
      <c r="CC97" s="238">
        <v>21</v>
      </c>
      <c r="CT97" s="238">
        <v>449702.11439341097</v>
      </c>
      <c r="CU97" s="238">
        <v>4976026.2286309097</v>
      </c>
      <c r="CV97" s="238">
        <v>44.935889670000002</v>
      </c>
      <c r="CW97" s="238">
        <v>-93.637463629999999</v>
      </c>
      <c r="CX97" s="238" t="s">
        <v>391</v>
      </c>
      <c r="CY97" s="238" t="s">
        <v>2972</v>
      </c>
    </row>
    <row r="98" spans="1:103" x14ac:dyDescent="0.25">
      <c r="A98" s="238">
        <v>749156</v>
      </c>
      <c r="B98" s="238">
        <v>4</v>
      </c>
      <c r="C98" s="238">
        <v>15</v>
      </c>
      <c r="D98" s="238">
        <v>6.9240000000000004</v>
      </c>
      <c r="E98" s="238">
        <v>27</v>
      </c>
      <c r="F98" s="238" t="s">
        <v>2937</v>
      </c>
      <c r="H98" s="238" t="s">
        <v>354</v>
      </c>
      <c r="I98" s="238">
        <v>25</v>
      </c>
      <c r="K98" s="238" t="s">
        <v>2973</v>
      </c>
      <c r="M98" s="238">
        <v>9</v>
      </c>
      <c r="N98" s="238">
        <v>25</v>
      </c>
      <c r="O98" s="238">
        <v>2019</v>
      </c>
      <c r="P98" s="238" t="s">
        <v>355</v>
      </c>
      <c r="Q98" s="238">
        <v>14</v>
      </c>
      <c r="S98" s="238">
        <v>5</v>
      </c>
      <c r="T98" s="238">
        <v>0</v>
      </c>
      <c r="U98" s="238">
        <v>2</v>
      </c>
      <c r="V98" s="238">
        <v>13</v>
      </c>
      <c r="W98" s="238">
        <v>10</v>
      </c>
      <c r="X98" s="238">
        <v>2</v>
      </c>
      <c r="Y98" s="238">
        <v>1</v>
      </c>
      <c r="Z98" s="238">
        <v>1</v>
      </c>
      <c r="AB98" s="238">
        <v>1</v>
      </c>
      <c r="AC98" s="238">
        <v>98</v>
      </c>
      <c r="AD98" s="238" t="s">
        <v>2800</v>
      </c>
      <c r="AF98" s="238" t="s">
        <v>2779</v>
      </c>
      <c r="AG98" s="238">
        <v>9</v>
      </c>
      <c r="AH98" s="238">
        <v>2</v>
      </c>
      <c r="AI98" s="238">
        <v>4</v>
      </c>
      <c r="AJ98" s="238">
        <v>1</v>
      </c>
      <c r="AK98" s="238">
        <v>24</v>
      </c>
      <c r="AL98" s="238">
        <v>50</v>
      </c>
      <c r="AM98" s="238" t="s">
        <v>363</v>
      </c>
      <c r="AN98" s="238">
        <v>5</v>
      </c>
      <c r="AO98" s="238">
        <v>2</v>
      </c>
      <c r="AS98" s="238">
        <v>12</v>
      </c>
      <c r="AT98" s="238">
        <v>9</v>
      </c>
      <c r="AU98" s="238">
        <v>35</v>
      </c>
      <c r="AV98" s="238">
        <v>11</v>
      </c>
      <c r="AW98" s="238">
        <v>21</v>
      </c>
      <c r="AX98" s="238">
        <v>2</v>
      </c>
      <c r="AY98" s="238">
        <v>2</v>
      </c>
      <c r="AZ98" s="238">
        <v>3</v>
      </c>
      <c r="BA98" s="238">
        <v>34</v>
      </c>
      <c r="BB98" s="238">
        <v>68</v>
      </c>
      <c r="BC98" s="238" t="s">
        <v>363</v>
      </c>
      <c r="BD98" s="238">
        <v>5</v>
      </c>
      <c r="BE98" s="238">
        <v>1</v>
      </c>
      <c r="BI98" s="238">
        <v>12</v>
      </c>
      <c r="BJ98" s="238">
        <v>9</v>
      </c>
      <c r="BK98" s="238">
        <v>35</v>
      </c>
      <c r="BL98" s="238">
        <v>11</v>
      </c>
      <c r="BM98" s="238">
        <v>21</v>
      </c>
      <c r="CT98" s="238">
        <v>449786.66577554803</v>
      </c>
      <c r="CU98" s="238">
        <v>4976004.5397036197</v>
      </c>
      <c r="CV98" s="238">
        <v>44.935700410000003</v>
      </c>
      <c r="CW98" s="238">
        <v>-93.636389949999995</v>
      </c>
      <c r="CX98" s="238" t="s">
        <v>359</v>
      </c>
      <c r="CY98" s="238" t="s">
        <v>2974</v>
      </c>
    </row>
    <row r="99" spans="1:103" x14ac:dyDescent="0.25">
      <c r="A99" s="238">
        <v>768012</v>
      </c>
      <c r="B99" s="238">
        <v>4</v>
      </c>
      <c r="C99" s="238">
        <v>15</v>
      </c>
      <c r="D99" s="238">
        <v>6.9509999999999996</v>
      </c>
      <c r="E99" s="238">
        <v>27</v>
      </c>
      <c r="F99" s="238" t="s">
        <v>2937</v>
      </c>
      <c r="H99" s="238" t="s">
        <v>354</v>
      </c>
      <c r="I99" s="238">
        <v>25</v>
      </c>
      <c r="K99" s="238" t="s">
        <v>2975</v>
      </c>
      <c r="M99" s="238">
        <v>12</v>
      </c>
      <c r="N99" s="238">
        <v>3</v>
      </c>
      <c r="O99" s="238">
        <v>2019</v>
      </c>
      <c r="P99" s="238" t="s">
        <v>368</v>
      </c>
      <c r="Q99" s="238">
        <v>15</v>
      </c>
      <c r="S99" s="238">
        <v>3</v>
      </c>
      <c r="T99" s="238">
        <v>0</v>
      </c>
      <c r="U99" s="238">
        <v>2</v>
      </c>
      <c r="V99" s="238">
        <v>12</v>
      </c>
      <c r="W99" s="238">
        <v>10</v>
      </c>
      <c r="X99" s="238">
        <v>2</v>
      </c>
      <c r="Y99" s="238">
        <v>1</v>
      </c>
      <c r="Z99" s="238">
        <v>2</v>
      </c>
      <c r="AB99" s="238">
        <v>2</v>
      </c>
      <c r="AC99" s="238">
        <v>98</v>
      </c>
      <c r="AD99" s="238" t="s">
        <v>2800</v>
      </c>
      <c r="AF99" s="238" t="s">
        <v>2779</v>
      </c>
      <c r="AG99" s="238">
        <v>7</v>
      </c>
      <c r="AH99" s="238">
        <v>2</v>
      </c>
      <c r="AI99" s="238">
        <v>3</v>
      </c>
      <c r="AJ99" s="238">
        <v>4</v>
      </c>
      <c r="AK99" s="238">
        <v>21</v>
      </c>
      <c r="AL99" s="238">
        <v>39</v>
      </c>
      <c r="AM99" s="238" t="s">
        <v>354</v>
      </c>
      <c r="AN99" s="238">
        <v>5</v>
      </c>
      <c r="AO99" s="238">
        <v>74</v>
      </c>
      <c r="AP99" s="238">
        <v>4</v>
      </c>
      <c r="AS99" s="238">
        <v>14</v>
      </c>
      <c r="AT99" s="238">
        <v>9</v>
      </c>
      <c r="AV99" s="238">
        <v>12</v>
      </c>
      <c r="AW99" s="238">
        <v>21</v>
      </c>
      <c r="AX99" s="238">
        <v>2</v>
      </c>
      <c r="AY99" s="238">
        <v>4</v>
      </c>
      <c r="AZ99" s="238">
        <v>4</v>
      </c>
      <c r="BA99" s="238">
        <v>26</v>
      </c>
      <c r="BB99" s="238">
        <v>17</v>
      </c>
      <c r="BC99" s="238" t="s">
        <v>354</v>
      </c>
      <c r="BD99" s="238">
        <v>5</v>
      </c>
      <c r="BE99" s="238">
        <v>1</v>
      </c>
      <c r="BI99" s="238">
        <v>14</v>
      </c>
      <c r="BJ99" s="238">
        <v>9</v>
      </c>
      <c r="BL99" s="238">
        <v>12</v>
      </c>
      <c r="BM99" s="238">
        <v>21</v>
      </c>
      <c r="CT99" s="238">
        <v>449826.73525737901</v>
      </c>
      <c r="CU99" s="238">
        <v>4975990.8473246098</v>
      </c>
      <c r="CV99" s="238">
        <v>44.935579990000001</v>
      </c>
      <c r="CW99" s="238">
        <v>-93.635880790000002</v>
      </c>
      <c r="CX99" s="238" t="s">
        <v>359</v>
      </c>
      <c r="CY99" s="238" t="s">
        <v>2976</v>
      </c>
    </row>
    <row r="100" spans="1:103" x14ac:dyDescent="0.25">
      <c r="A100" s="238">
        <v>404411</v>
      </c>
      <c r="B100" s="238">
        <v>4</v>
      </c>
      <c r="C100" s="238">
        <v>15</v>
      </c>
      <c r="D100" s="238">
        <v>7.0540000000000003</v>
      </c>
      <c r="E100" s="238">
        <v>27</v>
      </c>
      <c r="F100" s="238" t="s">
        <v>2937</v>
      </c>
      <c r="H100" s="238" t="s">
        <v>354</v>
      </c>
      <c r="I100" s="238">
        <v>25</v>
      </c>
      <c r="K100" s="238" t="s">
        <v>2977</v>
      </c>
      <c r="M100" s="238">
        <v>12</v>
      </c>
      <c r="N100" s="238">
        <v>15</v>
      </c>
      <c r="O100" s="238">
        <v>2016</v>
      </c>
      <c r="P100" s="238" t="s">
        <v>384</v>
      </c>
      <c r="Q100" s="238">
        <v>17</v>
      </c>
      <c r="R100" s="238">
        <v>98</v>
      </c>
      <c r="S100" s="238">
        <v>5</v>
      </c>
      <c r="T100" s="238">
        <v>0</v>
      </c>
      <c r="U100" s="238">
        <v>2</v>
      </c>
      <c r="V100" s="238">
        <v>10</v>
      </c>
      <c r="W100" s="238">
        <v>10</v>
      </c>
      <c r="X100" s="238">
        <v>16</v>
      </c>
      <c r="Y100" s="238">
        <v>3</v>
      </c>
      <c r="Z100" s="238">
        <v>2</v>
      </c>
      <c r="AB100" s="238">
        <v>2</v>
      </c>
      <c r="AC100" s="238">
        <v>98</v>
      </c>
      <c r="AD100" s="238" t="s">
        <v>2800</v>
      </c>
      <c r="AF100" s="238" t="s">
        <v>2779</v>
      </c>
      <c r="AG100" s="238">
        <v>5</v>
      </c>
      <c r="AH100" s="238">
        <v>2</v>
      </c>
      <c r="AI100" s="238">
        <v>4</v>
      </c>
      <c r="AJ100" s="238">
        <v>4</v>
      </c>
      <c r="AK100" s="238">
        <v>21</v>
      </c>
      <c r="AL100" s="238">
        <v>26</v>
      </c>
      <c r="AM100" s="238" t="s">
        <v>354</v>
      </c>
      <c r="AN100" s="238">
        <v>99</v>
      </c>
      <c r="AO100" s="238">
        <v>70</v>
      </c>
      <c r="AS100" s="238">
        <v>12</v>
      </c>
      <c r="AT100" s="238">
        <v>9</v>
      </c>
      <c r="AU100" s="238">
        <v>35</v>
      </c>
      <c r="AV100" s="238">
        <v>11</v>
      </c>
      <c r="AW100" s="238">
        <v>21</v>
      </c>
      <c r="AX100" s="238">
        <v>2</v>
      </c>
      <c r="AY100" s="238">
        <v>6</v>
      </c>
      <c r="AZ100" s="238">
        <v>4</v>
      </c>
      <c r="BA100" s="238">
        <v>23</v>
      </c>
      <c r="BB100" s="238">
        <v>40</v>
      </c>
      <c r="BC100" s="238" t="s">
        <v>354</v>
      </c>
      <c r="BD100" s="238">
        <v>99</v>
      </c>
      <c r="BE100" s="238">
        <v>1</v>
      </c>
      <c r="BI100" s="238">
        <v>12</v>
      </c>
      <c r="BJ100" s="238">
        <v>9</v>
      </c>
      <c r="BL100" s="238">
        <v>11</v>
      </c>
      <c r="BM100" s="238">
        <v>21</v>
      </c>
      <c r="CT100" s="238">
        <v>449976.74179653102</v>
      </c>
      <c r="CU100" s="238">
        <v>4975936.4127334096</v>
      </c>
      <c r="CV100" s="238">
        <v>44.935100570000003</v>
      </c>
      <c r="CW100" s="238">
        <v>-93.633974379999998</v>
      </c>
      <c r="CX100" s="238" t="s">
        <v>359</v>
      </c>
      <c r="CY100" s="238" t="s">
        <v>2978</v>
      </c>
    </row>
    <row r="101" spans="1:103" x14ac:dyDescent="0.25">
      <c r="A101" s="238">
        <v>10904353</v>
      </c>
      <c r="B101" s="238">
        <v>4</v>
      </c>
      <c r="C101" s="238">
        <v>15</v>
      </c>
      <c r="D101" s="238">
        <v>7.0609999999999999</v>
      </c>
      <c r="E101" s="238">
        <v>27</v>
      </c>
      <c r="F101" s="238" t="s">
        <v>2937</v>
      </c>
      <c r="H101" s="238" t="s">
        <v>354</v>
      </c>
      <c r="I101" s="238">
        <v>25</v>
      </c>
      <c r="K101" s="238" t="s">
        <v>2979</v>
      </c>
      <c r="L101" s="238">
        <v>133010121</v>
      </c>
      <c r="M101" s="238">
        <v>10</v>
      </c>
      <c r="N101" s="238">
        <v>28</v>
      </c>
      <c r="O101" s="238">
        <v>2013</v>
      </c>
      <c r="P101" s="238" t="s">
        <v>361</v>
      </c>
      <c r="Q101" s="238">
        <v>10</v>
      </c>
      <c r="S101" s="238">
        <v>5</v>
      </c>
      <c r="T101" s="238">
        <v>0</v>
      </c>
      <c r="U101" s="238">
        <v>2</v>
      </c>
      <c r="V101" s="238">
        <v>1</v>
      </c>
      <c r="W101" s="238">
        <v>10</v>
      </c>
      <c r="X101" s="238">
        <v>10</v>
      </c>
      <c r="Y101" s="238">
        <v>1</v>
      </c>
      <c r="Z101" s="238">
        <v>1</v>
      </c>
      <c r="AA101" s="238">
        <v>1</v>
      </c>
      <c r="AB101" s="238">
        <v>1</v>
      </c>
      <c r="AC101" s="238">
        <v>98</v>
      </c>
      <c r="AD101" s="238" t="s">
        <v>2777</v>
      </c>
      <c r="AE101" s="238" t="s">
        <v>2980</v>
      </c>
      <c r="AF101" s="238" t="s">
        <v>2779</v>
      </c>
      <c r="AG101" s="238">
        <v>7</v>
      </c>
      <c r="AH101" s="238">
        <v>2</v>
      </c>
      <c r="AI101" s="238">
        <v>42</v>
      </c>
      <c r="AJ101" s="238">
        <v>3</v>
      </c>
      <c r="AK101" s="238">
        <v>26</v>
      </c>
      <c r="AL101" s="238">
        <v>35</v>
      </c>
      <c r="AM101" s="238" t="s">
        <v>354</v>
      </c>
      <c r="AN101" s="238">
        <v>5</v>
      </c>
      <c r="AO101" s="238">
        <v>1</v>
      </c>
      <c r="AP101" s="238">
        <v>1</v>
      </c>
      <c r="AS101" s="238">
        <v>7</v>
      </c>
      <c r="AT101" s="238">
        <v>98</v>
      </c>
      <c r="AU101" s="238">
        <v>35</v>
      </c>
      <c r="AV101" s="238">
        <v>11</v>
      </c>
      <c r="AW101" s="238">
        <v>21</v>
      </c>
      <c r="AX101" s="238">
        <v>2</v>
      </c>
      <c r="AY101" s="238">
        <v>2</v>
      </c>
      <c r="AZ101" s="238">
        <v>3</v>
      </c>
      <c r="BA101" s="238">
        <v>21</v>
      </c>
      <c r="BB101" s="238">
        <v>26</v>
      </c>
      <c r="BC101" s="238" t="s">
        <v>354</v>
      </c>
      <c r="BD101" s="238">
        <v>5</v>
      </c>
      <c r="BE101" s="238">
        <v>15</v>
      </c>
      <c r="BF101" s="238">
        <v>1</v>
      </c>
      <c r="BI101" s="238">
        <v>7</v>
      </c>
      <c r="BJ101" s="238">
        <v>98</v>
      </c>
      <c r="BK101" s="238">
        <v>35</v>
      </c>
      <c r="BL101" s="238">
        <v>11</v>
      </c>
      <c r="BM101" s="238">
        <v>21</v>
      </c>
      <c r="CT101" s="238">
        <v>449994</v>
      </c>
      <c r="CU101" s="238">
        <v>4975937</v>
      </c>
      <c r="CV101" s="238">
        <v>44.935105</v>
      </c>
      <c r="CW101" s="238">
        <v>-93.633756500000004</v>
      </c>
      <c r="CX101" s="238" t="s">
        <v>359</v>
      </c>
      <c r="CY101" s="238" t="s">
        <v>2981</v>
      </c>
    </row>
    <row r="102" spans="1:103" x14ac:dyDescent="0.25">
      <c r="A102" s="238">
        <v>724200</v>
      </c>
      <c r="B102" s="238">
        <v>4</v>
      </c>
      <c r="C102" s="238">
        <v>15</v>
      </c>
      <c r="D102" s="238">
        <v>7.0970000000000004</v>
      </c>
      <c r="E102" s="238">
        <v>27</v>
      </c>
      <c r="F102" s="238" t="s">
        <v>2937</v>
      </c>
      <c r="H102" s="238" t="s">
        <v>354</v>
      </c>
      <c r="I102" s="238">
        <v>25</v>
      </c>
      <c r="K102" s="238">
        <v>19004501</v>
      </c>
      <c r="M102" s="238">
        <v>6</v>
      </c>
      <c r="N102" s="238">
        <v>1</v>
      </c>
      <c r="O102" s="238">
        <v>2019</v>
      </c>
      <c r="P102" s="238" t="s">
        <v>364</v>
      </c>
      <c r="Q102" s="238">
        <v>16</v>
      </c>
      <c r="R102" s="238" t="s">
        <v>369</v>
      </c>
      <c r="S102" s="238">
        <v>5</v>
      </c>
      <c r="T102" s="238">
        <v>0</v>
      </c>
      <c r="U102" s="238">
        <v>2</v>
      </c>
      <c r="V102" s="238">
        <v>12</v>
      </c>
      <c r="W102" s="238">
        <v>10</v>
      </c>
      <c r="X102" s="238">
        <v>10</v>
      </c>
      <c r="Y102" s="238">
        <v>1</v>
      </c>
      <c r="Z102" s="238">
        <v>1</v>
      </c>
      <c r="AB102" s="238">
        <v>1</v>
      </c>
      <c r="AC102" s="238">
        <v>98</v>
      </c>
      <c r="AD102" s="238" t="s">
        <v>2800</v>
      </c>
      <c r="AF102" s="238" t="s">
        <v>2779</v>
      </c>
      <c r="AG102" s="238">
        <v>7</v>
      </c>
      <c r="AH102" s="238">
        <v>2</v>
      </c>
      <c r="AI102" s="238">
        <v>4</v>
      </c>
      <c r="AJ102" s="238">
        <v>3</v>
      </c>
      <c r="AK102" s="238">
        <v>34</v>
      </c>
      <c r="AL102" s="238">
        <v>72</v>
      </c>
      <c r="AM102" s="238" t="s">
        <v>363</v>
      </c>
      <c r="AN102" s="238">
        <v>5</v>
      </c>
      <c r="AO102" s="238">
        <v>99</v>
      </c>
      <c r="AS102" s="238">
        <v>15</v>
      </c>
      <c r="AT102" s="238">
        <v>20</v>
      </c>
      <c r="AU102" s="238">
        <v>35</v>
      </c>
      <c r="AV102" s="238">
        <v>11</v>
      </c>
      <c r="AW102" s="238">
        <v>21</v>
      </c>
      <c r="AX102" s="238">
        <v>2</v>
      </c>
      <c r="AY102" s="238">
        <v>4</v>
      </c>
      <c r="AZ102" s="238">
        <v>3</v>
      </c>
      <c r="BA102" s="238">
        <v>26</v>
      </c>
      <c r="BB102" s="238">
        <v>43</v>
      </c>
      <c r="BC102" s="238" t="s">
        <v>363</v>
      </c>
      <c r="BD102" s="238">
        <v>5</v>
      </c>
      <c r="BE102" s="238">
        <v>99</v>
      </c>
      <c r="BI102" s="238">
        <v>15</v>
      </c>
      <c r="BJ102" s="238">
        <v>20</v>
      </c>
      <c r="BK102" s="238">
        <v>35</v>
      </c>
      <c r="BL102" s="238">
        <v>11</v>
      </c>
      <c r="BM102" s="238">
        <v>21</v>
      </c>
      <c r="CT102" s="238">
        <v>450052.192043608</v>
      </c>
      <c r="CU102" s="238">
        <v>4975922.8938562702</v>
      </c>
      <c r="CV102" s="238">
        <v>44.934984180000001</v>
      </c>
      <c r="CW102" s="238">
        <v>-93.63301688</v>
      </c>
      <c r="CX102" s="238" t="s">
        <v>359</v>
      </c>
      <c r="CY102" s="238" t="s">
        <v>2982</v>
      </c>
    </row>
    <row r="103" spans="1:103" x14ac:dyDescent="0.25">
      <c r="A103" s="238">
        <v>10867773</v>
      </c>
      <c r="B103" s="238">
        <v>4</v>
      </c>
      <c r="C103" s="238">
        <v>15</v>
      </c>
      <c r="D103" s="238">
        <v>7.1189999999999998</v>
      </c>
      <c r="E103" s="238">
        <v>27</v>
      </c>
      <c r="F103" s="238" t="s">
        <v>2937</v>
      </c>
      <c r="H103" s="238" t="s">
        <v>354</v>
      </c>
      <c r="I103" s="238">
        <v>25</v>
      </c>
      <c r="K103" s="238" t="s">
        <v>2983</v>
      </c>
      <c r="L103" s="238">
        <v>130590048</v>
      </c>
      <c r="M103" s="238">
        <v>2</v>
      </c>
      <c r="N103" s="238">
        <v>28</v>
      </c>
      <c r="O103" s="238">
        <v>2013</v>
      </c>
      <c r="P103" s="238" t="s">
        <v>384</v>
      </c>
      <c r="Q103" s="238">
        <v>7</v>
      </c>
      <c r="S103" s="238">
        <v>4</v>
      </c>
      <c r="T103" s="238">
        <v>0</v>
      </c>
      <c r="U103" s="238">
        <v>2</v>
      </c>
      <c r="V103" s="238">
        <v>1</v>
      </c>
      <c r="W103" s="238">
        <v>10</v>
      </c>
      <c r="X103" s="238">
        <v>2</v>
      </c>
      <c r="Y103" s="238">
        <v>1</v>
      </c>
      <c r="Z103" s="238">
        <v>2</v>
      </c>
      <c r="AA103" s="238">
        <v>2</v>
      </c>
      <c r="AB103" s="238">
        <v>3</v>
      </c>
      <c r="AC103" s="238">
        <v>98</v>
      </c>
      <c r="AD103" s="238" t="s">
        <v>2984</v>
      </c>
      <c r="AE103" s="238" t="s">
        <v>2985</v>
      </c>
      <c r="AF103" s="238" t="s">
        <v>2779</v>
      </c>
      <c r="AG103" s="238">
        <v>7</v>
      </c>
      <c r="AH103" s="238">
        <v>2</v>
      </c>
      <c r="AI103" s="238">
        <v>2</v>
      </c>
      <c r="AJ103" s="238">
        <v>3</v>
      </c>
      <c r="AK103" s="238">
        <v>26</v>
      </c>
      <c r="AL103" s="238">
        <v>38</v>
      </c>
      <c r="AM103" s="238" t="s">
        <v>363</v>
      </c>
      <c r="AN103" s="238">
        <v>5</v>
      </c>
      <c r="AO103" s="238">
        <v>1</v>
      </c>
      <c r="AP103" s="238">
        <v>1</v>
      </c>
      <c r="AS103" s="238">
        <v>7</v>
      </c>
      <c r="AT103" s="238">
        <v>20</v>
      </c>
      <c r="AU103" s="238">
        <v>35</v>
      </c>
      <c r="AV103" s="238">
        <v>11</v>
      </c>
      <c r="AW103" s="238">
        <v>21</v>
      </c>
      <c r="AX103" s="238">
        <v>2</v>
      </c>
      <c r="AY103" s="238">
        <v>3</v>
      </c>
      <c r="AZ103" s="238">
        <v>3</v>
      </c>
      <c r="BA103" s="238">
        <v>21</v>
      </c>
      <c r="BB103" s="238">
        <v>41</v>
      </c>
      <c r="BC103" s="238" t="s">
        <v>354</v>
      </c>
      <c r="BD103" s="238">
        <v>5</v>
      </c>
      <c r="BE103" s="238">
        <v>15</v>
      </c>
      <c r="BF103" s="238">
        <v>5</v>
      </c>
      <c r="BI103" s="238">
        <v>7</v>
      </c>
      <c r="BJ103" s="238">
        <v>20</v>
      </c>
      <c r="BK103" s="238">
        <v>35</v>
      </c>
      <c r="BL103" s="238">
        <v>11</v>
      </c>
      <c r="BM103" s="238">
        <v>21</v>
      </c>
      <c r="CT103" s="238">
        <v>450087</v>
      </c>
      <c r="CU103" s="238">
        <v>4975938</v>
      </c>
      <c r="CV103" s="238">
        <v>44.935123300000001</v>
      </c>
      <c r="CW103" s="238">
        <v>-93.632580700000005</v>
      </c>
      <c r="CX103" s="238" t="s">
        <v>359</v>
      </c>
      <c r="CY103" s="238" t="s">
        <v>2986</v>
      </c>
    </row>
    <row r="104" spans="1:103" x14ac:dyDescent="0.25">
      <c r="A104" s="238">
        <v>596635</v>
      </c>
      <c r="B104" s="238">
        <v>4</v>
      </c>
      <c r="C104" s="238">
        <v>15</v>
      </c>
      <c r="D104" s="238">
        <v>7.125</v>
      </c>
      <c r="E104" s="238">
        <v>27</v>
      </c>
      <c r="F104" s="238" t="s">
        <v>2937</v>
      </c>
      <c r="H104" s="238" t="s">
        <v>354</v>
      </c>
      <c r="I104" s="238">
        <v>25</v>
      </c>
      <c r="K104" s="238">
        <v>18004590</v>
      </c>
      <c r="M104" s="238">
        <v>5</v>
      </c>
      <c r="N104" s="238">
        <v>10</v>
      </c>
      <c r="O104" s="238">
        <v>2018</v>
      </c>
      <c r="P104" s="238" t="s">
        <v>384</v>
      </c>
      <c r="Q104" s="238">
        <v>23</v>
      </c>
      <c r="R104" s="238" t="s">
        <v>356</v>
      </c>
      <c r="S104" s="238">
        <v>5</v>
      </c>
      <c r="T104" s="238">
        <v>0</v>
      </c>
      <c r="U104" s="238">
        <v>1</v>
      </c>
      <c r="W104" s="238">
        <v>32</v>
      </c>
      <c r="X104" s="238">
        <v>3</v>
      </c>
      <c r="Y104" s="238">
        <v>4</v>
      </c>
      <c r="Z104" s="238">
        <v>1</v>
      </c>
      <c r="AB104" s="238">
        <v>1</v>
      </c>
      <c r="AC104" s="238">
        <v>98</v>
      </c>
      <c r="AD104" s="238" t="s">
        <v>2800</v>
      </c>
      <c r="AF104" s="238" t="s">
        <v>2779</v>
      </c>
      <c r="AG104" s="238">
        <v>3</v>
      </c>
      <c r="AH104" s="238">
        <v>2</v>
      </c>
      <c r="AI104" s="238">
        <v>2</v>
      </c>
      <c r="AJ104" s="238">
        <v>4</v>
      </c>
      <c r="AK104" s="238">
        <v>21</v>
      </c>
      <c r="AL104" s="238">
        <v>26</v>
      </c>
      <c r="AM104" s="238" t="s">
        <v>363</v>
      </c>
      <c r="AN104" s="238">
        <v>5</v>
      </c>
      <c r="AO104" s="238">
        <v>74</v>
      </c>
      <c r="AS104" s="238">
        <v>15</v>
      </c>
      <c r="AT104" s="238">
        <v>20</v>
      </c>
      <c r="AU104" s="238">
        <v>35</v>
      </c>
      <c r="AV104" s="238">
        <v>11</v>
      </c>
      <c r="AW104" s="238">
        <v>21</v>
      </c>
      <c r="CT104" s="238">
        <v>450095.045200872</v>
      </c>
      <c r="CU104" s="238">
        <v>4975938.6947675897</v>
      </c>
      <c r="CV104" s="238">
        <v>44.935129420000003</v>
      </c>
      <c r="CW104" s="238">
        <v>-93.632475369999995</v>
      </c>
      <c r="CX104" s="238" t="s">
        <v>359</v>
      </c>
      <c r="CY104" s="238" t="s">
        <v>2987</v>
      </c>
    </row>
    <row r="105" spans="1:103" x14ac:dyDescent="0.25">
      <c r="A105" s="238">
        <v>845398</v>
      </c>
      <c r="B105" s="238">
        <v>4</v>
      </c>
      <c r="C105" s="238">
        <v>15</v>
      </c>
      <c r="D105" s="238">
        <v>7.1280000000000001</v>
      </c>
      <c r="E105" s="238">
        <v>27</v>
      </c>
      <c r="F105" s="238" t="s">
        <v>2937</v>
      </c>
      <c r="H105" s="238" t="s">
        <v>354</v>
      </c>
      <c r="I105" s="238">
        <v>25</v>
      </c>
      <c r="K105" s="238">
        <v>20007875</v>
      </c>
      <c r="L105" s="238">
        <v>202830053</v>
      </c>
      <c r="M105" s="238">
        <v>10</v>
      </c>
      <c r="N105" s="238">
        <v>9</v>
      </c>
      <c r="O105" s="238">
        <v>2020</v>
      </c>
      <c r="P105" s="238" t="s">
        <v>362</v>
      </c>
      <c r="Q105" s="238">
        <v>15</v>
      </c>
      <c r="R105" s="238">
        <v>98</v>
      </c>
      <c r="S105" s="238">
        <v>3</v>
      </c>
      <c r="T105" s="238">
        <v>0</v>
      </c>
      <c r="U105" s="238">
        <v>3</v>
      </c>
      <c r="V105" s="238">
        <v>12</v>
      </c>
      <c r="W105" s="238">
        <v>10</v>
      </c>
      <c r="X105" s="238">
        <v>3</v>
      </c>
      <c r="Y105" s="238">
        <v>1</v>
      </c>
      <c r="Z105" s="238">
        <v>1</v>
      </c>
      <c r="AB105" s="238">
        <v>1</v>
      </c>
      <c r="AC105" s="238">
        <v>98</v>
      </c>
      <c r="AD105" s="238" t="s">
        <v>2800</v>
      </c>
      <c r="AF105" s="238" t="s">
        <v>2779</v>
      </c>
      <c r="AG105" s="238">
        <v>7</v>
      </c>
      <c r="AH105" s="238">
        <v>2</v>
      </c>
      <c r="AI105" s="238">
        <v>4</v>
      </c>
      <c r="AJ105" s="238">
        <v>3</v>
      </c>
      <c r="AK105" s="238">
        <v>34</v>
      </c>
      <c r="AL105" s="238">
        <v>47</v>
      </c>
      <c r="AM105" s="238" t="s">
        <v>354</v>
      </c>
      <c r="AN105" s="238">
        <v>5</v>
      </c>
      <c r="AO105" s="238">
        <v>1</v>
      </c>
      <c r="AS105" s="238">
        <v>15</v>
      </c>
      <c r="AT105" s="238">
        <v>20</v>
      </c>
      <c r="AU105" s="238">
        <v>35</v>
      </c>
      <c r="AV105" s="238">
        <v>11</v>
      </c>
      <c r="AW105" s="238">
        <v>21</v>
      </c>
      <c r="AX105" s="238">
        <v>2</v>
      </c>
      <c r="AY105" s="238">
        <v>4</v>
      </c>
      <c r="AZ105" s="238">
        <v>3</v>
      </c>
      <c r="BA105" s="238">
        <v>26</v>
      </c>
      <c r="BB105" s="238">
        <v>55</v>
      </c>
      <c r="BC105" s="238" t="s">
        <v>363</v>
      </c>
      <c r="BD105" s="238">
        <v>5</v>
      </c>
      <c r="BE105" s="238">
        <v>1</v>
      </c>
      <c r="BI105" s="238">
        <v>15</v>
      </c>
      <c r="BJ105" s="238">
        <v>20</v>
      </c>
      <c r="BK105" s="238">
        <v>35</v>
      </c>
      <c r="BL105" s="238">
        <v>11</v>
      </c>
      <c r="BM105" s="238">
        <v>21</v>
      </c>
      <c r="BN105" s="238">
        <v>2</v>
      </c>
      <c r="BO105" s="238">
        <v>2</v>
      </c>
      <c r="BP105" s="238">
        <v>3</v>
      </c>
      <c r="BQ105" s="238">
        <v>21</v>
      </c>
      <c r="BR105" s="238">
        <v>51</v>
      </c>
      <c r="BS105" s="238" t="s">
        <v>354</v>
      </c>
      <c r="BT105" s="238">
        <v>5</v>
      </c>
      <c r="BU105" s="238">
        <v>4</v>
      </c>
      <c r="BY105" s="238">
        <v>15</v>
      </c>
      <c r="BZ105" s="238">
        <v>20</v>
      </c>
      <c r="CA105" s="238">
        <v>35</v>
      </c>
      <c r="CB105" s="238">
        <v>11</v>
      </c>
      <c r="CC105" s="238">
        <v>21</v>
      </c>
      <c r="CT105" s="238">
        <v>450100.33687812201</v>
      </c>
      <c r="CU105" s="238">
        <v>4975939.9763456704</v>
      </c>
      <c r="CV105" s="238">
        <v>44.93514133</v>
      </c>
      <c r="CW105" s="238">
        <v>-93.632408429999998</v>
      </c>
      <c r="CX105" s="238" t="s">
        <v>359</v>
      </c>
      <c r="CY105" s="238" t="s">
        <v>2988</v>
      </c>
    </row>
    <row r="106" spans="1:103" x14ac:dyDescent="0.25">
      <c r="A106" s="238">
        <v>453421</v>
      </c>
      <c r="B106" s="238">
        <v>4</v>
      </c>
      <c r="C106" s="238">
        <v>15</v>
      </c>
      <c r="D106" s="238">
        <v>7.1360000000000001</v>
      </c>
      <c r="E106" s="238">
        <v>27</v>
      </c>
      <c r="F106" s="238" t="s">
        <v>2937</v>
      </c>
      <c r="H106" s="238" t="s">
        <v>354</v>
      </c>
      <c r="I106" s="238">
        <v>25</v>
      </c>
      <c r="K106" s="238">
        <v>17005539</v>
      </c>
      <c r="M106" s="238">
        <v>5</v>
      </c>
      <c r="N106" s="238">
        <v>18</v>
      </c>
      <c r="O106" s="238">
        <v>2017</v>
      </c>
      <c r="P106" s="238" t="s">
        <v>384</v>
      </c>
      <c r="Q106" s="238">
        <v>19</v>
      </c>
      <c r="R106" s="238" t="s">
        <v>369</v>
      </c>
      <c r="S106" s="238">
        <v>4</v>
      </c>
      <c r="T106" s="238">
        <v>0</v>
      </c>
      <c r="U106" s="238">
        <v>2</v>
      </c>
      <c r="W106" s="238">
        <v>11</v>
      </c>
      <c r="X106" s="238">
        <v>3</v>
      </c>
      <c r="Y106" s="238">
        <v>1</v>
      </c>
      <c r="Z106" s="238">
        <v>2</v>
      </c>
      <c r="AB106" s="238">
        <v>1</v>
      </c>
      <c r="AC106" s="238">
        <v>98</v>
      </c>
      <c r="AD106" s="238" t="s">
        <v>2800</v>
      </c>
      <c r="AF106" s="238" t="s">
        <v>2784</v>
      </c>
      <c r="AG106" s="238">
        <v>90</v>
      </c>
      <c r="AH106" s="238">
        <v>2</v>
      </c>
      <c r="AI106" s="238">
        <v>3</v>
      </c>
      <c r="AJ106" s="238">
        <v>3</v>
      </c>
      <c r="AK106" s="238">
        <v>21</v>
      </c>
      <c r="AL106" s="238">
        <v>52</v>
      </c>
      <c r="AM106" s="238" t="s">
        <v>354</v>
      </c>
      <c r="AN106" s="238">
        <v>5</v>
      </c>
      <c r="AO106" s="238">
        <v>1</v>
      </c>
      <c r="AS106" s="238">
        <v>14</v>
      </c>
      <c r="AT106" s="238">
        <v>20</v>
      </c>
      <c r="AU106" s="238">
        <v>35</v>
      </c>
      <c r="AV106" s="238">
        <v>11</v>
      </c>
      <c r="AW106" s="238">
        <v>21</v>
      </c>
      <c r="AX106" s="238">
        <v>2</v>
      </c>
      <c r="AY106" s="238">
        <v>2</v>
      </c>
      <c r="AZ106" s="238">
        <v>3</v>
      </c>
      <c r="BA106" s="238">
        <v>21</v>
      </c>
      <c r="BB106" s="238">
        <v>21</v>
      </c>
      <c r="BC106" s="238" t="s">
        <v>354</v>
      </c>
      <c r="BD106" s="238">
        <v>5</v>
      </c>
      <c r="BE106" s="238">
        <v>70</v>
      </c>
      <c r="BI106" s="238">
        <v>14</v>
      </c>
      <c r="BJ106" s="238">
        <v>20</v>
      </c>
      <c r="BK106" s="238">
        <v>35</v>
      </c>
      <c r="BL106" s="238">
        <v>11</v>
      </c>
      <c r="BM106" s="238">
        <v>21</v>
      </c>
      <c r="CT106" s="238">
        <v>450113.69042959902</v>
      </c>
      <c r="CU106" s="238">
        <v>4975954.3620936004</v>
      </c>
      <c r="CV106" s="238">
        <v>44.935271759999999</v>
      </c>
      <c r="CW106" s="238">
        <v>-93.632240629999998</v>
      </c>
      <c r="CX106" s="238" t="s">
        <v>359</v>
      </c>
      <c r="CY106" s="238" t="s">
        <v>2989</v>
      </c>
    </row>
    <row r="107" spans="1:103" x14ac:dyDescent="0.25">
      <c r="A107" s="238">
        <v>738284</v>
      </c>
      <c r="B107" s="238">
        <v>4</v>
      </c>
      <c r="C107" s="238">
        <v>15</v>
      </c>
      <c r="D107" s="238">
        <v>7.1360000000000001</v>
      </c>
      <c r="E107" s="238">
        <v>27</v>
      </c>
      <c r="F107" s="238" t="s">
        <v>2937</v>
      </c>
      <c r="H107" s="238" t="s">
        <v>354</v>
      </c>
      <c r="I107" s="238">
        <v>25</v>
      </c>
      <c r="K107" s="238">
        <v>19007083</v>
      </c>
      <c r="M107" s="238">
        <v>8</v>
      </c>
      <c r="N107" s="238">
        <v>4</v>
      </c>
      <c r="O107" s="238">
        <v>2019</v>
      </c>
      <c r="P107" s="238" t="s">
        <v>366</v>
      </c>
      <c r="Q107" s="238">
        <v>13</v>
      </c>
      <c r="R107" s="238" t="s">
        <v>369</v>
      </c>
      <c r="S107" s="238">
        <v>5</v>
      </c>
      <c r="T107" s="238">
        <v>0</v>
      </c>
      <c r="U107" s="238">
        <v>2</v>
      </c>
      <c r="V107" s="238">
        <v>12</v>
      </c>
      <c r="W107" s="238">
        <v>10</v>
      </c>
      <c r="X107" s="238">
        <v>3</v>
      </c>
      <c r="Y107" s="238">
        <v>1</v>
      </c>
      <c r="Z107" s="238">
        <v>1</v>
      </c>
      <c r="AB107" s="238">
        <v>1</v>
      </c>
      <c r="AC107" s="238">
        <v>98</v>
      </c>
      <c r="AD107" s="238" t="s">
        <v>2800</v>
      </c>
      <c r="AF107" s="238" t="s">
        <v>2779</v>
      </c>
      <c r="AG107" s="238">
        <v>7</v>
      </c>
      <c r="AH107" s="238">
        <v>2</v>
      </c>
      <c r="AI107" s="238">
        <v>4</v>
      </c>
      <c r="AJ107" s="238">
        <v>3</v>
      </c>
      <c r="AK107" s="238">
        <v>21</v>
      </c>
      <c r="AL107" s="238">
        <v>65</v>
      </c>
      <c r="AM107" s="238" t="s">
        <v>363</v>
      </c>
      <c r="AN107" s="238">
        <v>99</v>
      </c>
      <c r="AO107" s="238">
        <v>99</v>
      </c>
      <c r="AS107" s="238">
        <v>12</v>
      </c>
      <c r="AT107" s="238">
        <v>20</v>
      </c>
      <c r="AU107" s="238">
        <v>35</v>
      </c>
      <c r="AV107" s="238">
        <v>11</v>
      </c>
      <c r="AW107" s="238">
        <v>21</v>
      </c>
      <c r="AX107" s="238">
        <v>2</v>
      </c>
      <c r="AY107" s="238">
        <v>4</v>
      </c>
      <c r="AZ107" s="238">
        <v>3</v>
      </c>
      <c r="BA107" s="238">
        <v>21</v>
      </c>
      <c r="BB107" s="238">
        <v>36</v>
      </c>
      <c r="BC107" s="238" t="s">
        <v>354</v>
      </c>
      <c r="BD107" s="238">
        <v>5</v>
      </c>
      <c r="BE107" s="238">
        <v>1</v>
      </c>
      <c r="BI107" s="238">
        <v>12</v>
      </c>
      <c r="BJ107" s="238">
        <v>20</v>
      </c>
      <c r="BK107" s="238">
        <v>35</v>
      </c>
      <c r="BL107" s="238">
        <v>11</v>
      </c>
      <c r="BM107" s="238">
        <v>21</v>
      </c>
      <c r="CT107" s="238">
        <v>450113.453945535</v>
      </c>
      <c r="CU107" s="238">
        <v>4975941.4876983697</v>
      </c>
      <c r="CV107" s="238">
        <v>44.935155850000001</v>
      </c>
      <c r="CW107" s="238">
        <v>-93.632242349999999</v>
      </c>
      <c r="CX107" s="238" t="s">
        <v>391</v>
      </c>
      <c r="CY107" s="238" t="s">
        <v>2990</v>
      </c>
    </row>
    <row r="108" spans="1:103" x14ac:dyDescent="0.25">
      <c r="A108" s="238">
        <v>10901005</v>
      </c>
      <c r="B108" s="238">
        <v>4</v>
      </c>
      <c r="C108" s="238">
        <v>15</v>
      </c>
      <c r="D108" s="238">
        <v>7.1379999999999999</v>
      </c>
      <c r="E108" s="238">
        <v>27</v>
      </c>
      <c r="F108" s="238" t="s">
        <v>2937</v>
      </c>
      <c r="H108" s="238" t="s">
        <v>354</v>
      </c>
      <c r="I108" s="238">
        <v>25</v>
      </c>
      <c r="K108" s="238" t="s">
        <v>2991</v>
      </c>
      <c r="L108" s="238">
        <v>132740087</v>
      </c>
      <c r="M108" s="238">
        <v>10</v>
      </c>
      <c r="N108" s="238">
        <v>1</v>
      </c>
      <c r="O108" s="238">
        <v>2013</v>
      </c>
      <c r="P108" s="238" t="s">
        <v>368</v>
      </c>
      <c r="Q108" s="238">
        <v>7</v>
      </c>
      <c r="S108" s="238">
        <v>5</v>
      </c>
      <c r="T108" s="238">
        <v>0</v>
      </c>
      <c r="U108" s="238">
        <v>2</v>
      </c>
      <c r="V108" s="238">
        <v>1</v>
      </c>
      <c r="W108" s="238">
        <v>10</v>
      </c>
      <c r="X108" s="238">
        <v>10</v>
      </c>
      <c r="Y108" s="238">
        <v>1</v>
      </c>
      <c r="Z108" s="238">
        <v>1</v>
      </c>
      <c r="AA108" s="238">
        <v>1</v>
      </c>
      <c r="AB108" s="238">
        <v>1</v>
      </c>
      <c r="AC108" s="238">
        <v>98</v>
      </c>
      <c r="AD108" s="238" t="s">
        <v>2800</v>
      </c>
      <c r="AE108" s="238" t="s">
        <v>2992</v>
      </c>
      <c r="AF108" s="238" t="s">
        <v>2779</v>
      </c>
      <c r="AG108" s="238">
        <v>7</v>
      </c>
      <c r="AH108" s="238">
        <v>2</v>
      </c>
      <c r="AI108" s="238">
        <v>4</v>
      </c>
      <c r="AJ108" s="238">
        <v>3</v>
      </c>
      <c r="AK108" s="238">
        <v>8</v>
      </c>
      <c r="AL108" s="238">
        <v>44</v>
      </c>
      <c r="AM108" s="238" t="s">
        <v>354</v>
      </c>
      <c r="AN108" s="238">
        <v>5</v>
      </c>
      <c r="AO108" s="238">
        <v>1</v>
      </c>
      <c r="AP108" s="238">
        <v>1</v>
      </c>
      <c r="AS108" s="238">
        <v>7</v>
      </c>
      <c r="AT108" s="238">
        <v>20</v>
      </c>
      <c r="AU108" s="238">
        <v>35</v>
      </c>
      <c r="AV108" s="238">
        <v>11</v>
      </c>
      <c r="AW108" s="238">
        <v>21</v>
      </c>
      <c r="AX108" s="238">
        <v>2</v>
      </c>
      <c r="AY108" s="238">
        <v>4</v>
      </c>
      <c r="AZ108" s="238">
        <v>3</v>
      </c>
      <c r="BA108" s="238">
        <v>21</v>
      </c>
      <c r="BB108" s="238">
        <v>27</v>
      </c>
      <c r="BC108" s="238" t="s">
        <v>363</v>
      </c>
      <c r="BD108" s="238">
        <v>5</v>
      </c>
      <c r="BE108" s="238">
        <v>15</v>
      </c>
      <c r="BF108" s="238">
        <v>5</v>
      </c>
      <c r="BI108" s="238">
        <v>7</v>
      </c>
      <c r="BJ108" s="238">
        <v>20</v>
      </c>
      <c r="BK108" s="238">
        <v>35</v>
      </c>
      <c r="BL108" s="238">
        <v>11</v>
      </c>
      <c r="BM108" s="238">
        <v>21</v>
      </c>
      <c r="CT108" s="238">
        <v>450117</v>
      </c>
      <c r="CU108" s="238">
        <v>4975942</v>
      </c>
      <c r="CV108" s="238">
        <v>44.935158299999998</v>
      </c>
      <c r="CW108" s="238">
        <v>-93.632198099999997</v>
      </c>
      <c r="CX108" s="238" t="s">
        <v>359</v>
      </c>
      <c r="CY108" s="238" t="s">
        <v>2993</v>
      </c>
    </row>
    <row r="109" spans="1:103" x14ac:dyDescent="0.25">
      <c r="A109" s="238">
        <v>10951641</v>
      </c>
      <c r="B109" s="238">
        <v>4</v>
      </c>
      <c r="C109" s="238">
        <v>15</v>
      </c>
      <c r="D109" s="238">
        <v>7.1379999999999999</v>
      </c>
      <c r="E109" s="238">
        <v>27</v>
      </c>
      <c r="F109" s="238" t="s">
        <v>2937</v>
      </c>
      <c r="H109" s="238" t="s">
        <v>354</v>
      </c>
      <c r="I109" s="238">
        <v>25</v>
      </c>
      <c r="K109" s="238">
        <v>14001992</v>
      </c>
      <c r="L109" s="238">
        <v>140510170</v>
      </c>
      <c r="M109" s="238">
        <v>2</v>
      </c>
      <c r="N109" s="238">
        <v>20</v>
      </c>
      <c r="O109" s="238">
        <v>2014</v>
      </c>
      <c r="P109" s="238" t="s">
        <v>384</v>
      </c>
      <c r="Q109" s="238">
        <v>14</v>
      </c>
      <c r="S109" s="238">
        <v>5</v>
      </c>
      <c r="T109" s="238">
        <v>0</v>
      </c>
      <c r="U109" s="238">
        <v>3</v>
      </c>
      <c r="V109" s="238">
        <v>98</v>
      </c>
      <c r="W109" s="238">
        <v>10</v>
      </c>
      <c r="X109" s="238">
        <v>10</v>
      </c>
      <c r="Y109" s="238">
        <v>1</v>
      </c>
      <c r="Z109" s="238">
        <v>4</v>
      </c>
      <c r="AA109" s="238">
        <v>4</v>
      </c>
      <c r="AB109" s="238">
        <v>3</v>
      </c>
      <c r="AC109" s="238">
        <v>98</v>
      </c>
      <c r="AD109" s="238" t="s">
        <v>2994</v>
      </c>
      <c r="AE109" s="238" t="s">
        <v>2995</v>
      </c>
      <c r="AF109" s="238" t="s">
        <v>2779</v>
      </c>
      <c r="AG109" s="238">
        <v>90</v>
      </c>
      <c r="AH109" s="238">
        <v>2</v>
      </c>
      <c r="AI109" s="238">
        <v>2</v>
      </c>
      <c r="AJ109" s="238">
        <v>3</v>
      </c>
      <c r="AK109" s="238">
        <v>23</v>
      </c>
      <c r="AL109" s="238">
        <v>82</v>
      </c>
      <c r="AM109" s="238" t="s">
        <v>363</v>
      </c>
      <c r="AN109" s="238">
        <v>98</v>
      </c>
      <c r="AO109" s="238">
        <v>2</v>
      </c>
      <c r="AP109" s="238">
        <v>2</v>
      </c>
      <c r="AS109" s="238">
        <v>7</v>
      </c>
      <c r="AT109" s="238">
        <v>20</v>
      </c>
      <c r="AU109" s="238">
        <v>35</v>
      </c>
      <c r="AV109" s="238">
        <v>11</v>
      </c>
      <c r="AW109" s="238">
        <v>21</v>
      </c>
      <c r="AX109" s="238">
        <v>2</v>
      </c>
      <c r="AY109" s="238">
        <v>3</v>
      </c>
      <c r="AZ109" s="238">
        <v>3</v>
      </c>
      <c r="BA109" s="238">
        <v>21</v>
      </c>
      <c r="BB109" s="238">
        <v>46</v>
      </c>
      <c r="BC109" s="238" t="s">
        <v>354</v>
      </c>
      <c r="BD109" s="238">
        <v>98</v>
      </c>
      <c r="BI109" s="238">
        <v>7</v>
      </c>
      <c r="BJ109" s="238">
        <v>20</v>
      </c>
      <c r="BK109" s="238">
        <v>35</v>
      </c>
      <c r="BL109" s="238">
        <v>11</v>
      </c>
      <c r="BM109" s="238">
        <v>21</v>
      </c>
      <c r="BN109" s="238">
        <v>3</v>
      </c>
      <c r="BO109" s="238">
        <v>44</v>
      </c>
      <c r="BP109" s="238">
        <v>3</v>
      </c>
      <c r="BQ109" s="238">
        <v>3</v>
      </c>
      <c r="BR109" s="238">
        <v>44</v>
      </c>
      <c r="BS109" s="238" t="s">
        <v>354</v>
      </c>
      <c r="BT109" s="238">
        <v>98</v>
      </c>
      <c r="BY109" s="238">
        <v>7</v>
      </c>
      <c r="BZ109" s="238">
        <v>20</v>
      </c>
      <c r="CA109" s="238">
        <v>35</v>
      </c>
      <c r="CB109" s="238">
        <v>11</v>
      </c>
      <c r="CC109" s="238">
        <v>21</v>
      </c>
      <c r="CT109" s="238">
        <v>450117</v>
      </c>
      <c r="CU109" s="238">
        <v>4975942</v>
      </c>
      <c r="CV109" s="238">
        <v>44.935158299999998</v>
      </c>
      <c r="CW109" s="238">
        <v>-93.632198099999997</v>
      </c>
      <c r="CX109" s="238" t="s">
        <v>359</v>
      </c>
      <c r="CY109" s="238" t="s">
        <v>2996</v>
      </c>
    </row>
    <row r="110" spans="1:103" x14ac:dyDescent="0.25">
      <c r="A110" s="238">
        <v>10998681</v>
      </c>
      <c r="B110" s="238">
        <v>4</v>
      </c>
      <c r="C110" s="238">
        <v>15</v>
      </c>
      <c r="D110" s="238">
        <v>7.1379999999999999</v>
      </c>
      <c r="E110" s="238">
        <v>27</v>
      </c>
      <c r="F110" s="238" t="s">
        <v>2937</v>
      </c>
      <c r="H110" s="238" t="s">
        <v>354</v>
      </c>
      <c r="I110" s="238">
        <v>25</v>
      </c>
      <c r="K110" s="238" t="s">
        <v>2997</v>
      </c>
      <c r="L110" s="238">
        <v>143380185</v>
      </c>
      <c r="M110" s="238">
        <v>12</v>
      </c>
      <c r="N110" s="238">
        <v>4</v>
      </c>
      <c r="O110" s="238">
        <v>2014</v>
      </c>
      <c r="P110" s="238" t="s">
        <v>384</v>
      </c>
      <c r="Q110" s="238">
        <v>17</v>
      </c>
      <c r="S110" s="238">
        <v>5</v>
      </c>
      <c r="T110" s="238">
        <v>0</v>
      </c>
      <c r="U110" s="238">
        <v>3</v>
      </c>
      <c r="V110" s="238">
        <v>1</v>
      </c>
      <c r="W110" s="238">
        <v>10</v>
      </c>
      <c r="X110" s="238">
        <v>2</v>
      </c>
      <c r="Y110" s="238">
        <v>4</v>
      </c>
      <c r="Z110" s="238">
        <v>1</v>
      </c>
      <c r="AA110" s="238">
        <v>1</v>
      </c>
      <c r="AB110" s="238">
        <v>1</v>
      </c>
      <c r="AC110" s="238">
        <v>98</v>
      </c>
      <c r="AD110" s="238" t="s">
        <v>2803</v>
      </c>
      <c r="AE110" s="238" t="s">
        <v>2992</v>
      </c>
      <c r="AF110" s="238" t="s">
        <v>2779</v>
      </c>
      <c r="AG110" s="238">
        <v>7</v>
      </c>
      <c r="AH110" s="238">
        <v>2</v>
      </c>
      <c r="AI110" s="238">
        <v>4</v>
      </c>
      <c r="AJ110" s="238">
        <v>4</v>
      </c>
      <c r="AK110" s="238">
        <v>21</v>
      </c>
      <c r="AL110" s="238">
        <v>44</v>
      </c>
      <c r="AM110" s="238" t="s">
        <v>354</v>
      </c>
      <c r="AN110" s="238">
        <v>5</v>
      </c>
      <c r="AO110" s="238">
        <v>15</v>
      </c>
      <c r="AP110" s="238">
        <v>5</v>
      </c>
      <c r="AT110" s="238">
        <v>20</v>
      </c>
      <c r="AU110" s="238">
        <v>35</v>
      </c>
      <c r="AV110" s="238">
        <v>11</v>
      </c>
      <c r="AW110" s="238">
        <v>21</v>
      </c>
      <c r="AX110" s="238">
        <v>2</v>
      </c>
      <c r="AY110" s="238">
        <v>2</v>
      </c>
      <c r="AZ110" s="238">
        <v>4</v>
      </c>
      <c r="BA110" s="238">
        <v>8</v>
      </c>
      <c r="BB110" s="238">
        <v>50</v>
      </c>
      <c r="BC110" s="238" t="s">
        <v>363</v>
      </c>
      <c r="BD110" s="238">
        <v>5</v>
      </c>
      <c r="BE110" s="238">
        <v>1</v>
      </c>
      <c r="BF110" s="238">
        <v>1</v>
      </c>
      <c r="BJ110" s="238">
        <v>20</v>
      </c>
      <c r="BK110" s="238">
        <v>35</v>
      </c>
      <c r="BL110" s="238">
        <v>11</v>
      </c>
      <c r="BM110" s="238">
        <v>21</v>
      </c>
      <c r="BN110" s="238">
        <v>2</v>
      </c>
      <c r="BO110" s="238">
        <v>2</v>
      </c>
      <c r="BP110" s="238">
        <v>4</v>
      </c>
      <c r="BQ110" s="238">
        <v>21</v>
      </c>
      <c r="BR110" s="238">
        <v>63</v>
      </c>
      <c r="BS110" s="238" t="s">
        <v>354</v>
      </c>
      <c r="BT110" s="238">
        <v>5</v>
      </c>
      <c r="BU110" s="238">
        <v>1</v>
      </c>
      <c r="BV110" s="238">
        <v>1</v>
      </c>
      <c r="BZ110" s="238">
        <v>20</v>
      </c>
      <c r="CA110" s="238">
        <v>35</v>
      </c>
      <c r="CB110" s="238">
        <v>11</v>
      </c>
      <c r="CC110" s="238">
        <v>21</v>
      </c>
      <c r="CT110" s="238">
        <v>450117</v>
      </c>
      <c r="CU110" s="238">
        <v>4975942</v>
      </c>
      <c r="CV110" s="238">
        <v>44.935158299999998</v>
      </c>
      <c r="CW110" s="238">
        <v>-93.632198099999997</v>
      </c>
      <c r="CX110" s="238" t="s">
        <v>359</v>
      </c>
      <c r="CY110" s="238" t="s">
        <v>2998</v>
      </c>
    </row>
    <row r="111" spans="1:103" x14ac:dyDescent="0.25">
      <c r="A111" s="238">
        <v>432455</v>
      </c>
      <c r="B111" s="238">
        <v>4</v>
      </c>
      <c r="C111" s="238">
        <v>15</v>
      </c>
      <c r="D111" s="238">
        <v>7.141</v>
      </c>
      <c r="E111" s="238">
        <v>27</v>
      </c>
      <c r="F111" s="238" t="s">
        <v>2937</v>
      </c>
      <c r="H111" s="238" t="s">
        <v>354</v>
      </c>
      <c r="I111" s="238">
        <v>25</v>
      </c>
      <c r="K111" s="238">
        <v>17003357</v>
      </c>
      <c r="M111" s="238">
        <v>3</v>
      </c>
      <c r="N111" s="238">
        <v>30</v>
      </c>
      <c r="O111" s="238">
        <v>2017</v>
      </c>
      <c r="P111" s="238" t="s">
        <v>384</v>
      </c>
      <c r="Q111" s="238">
        <v>16</v>
      </c>
      <c r="R111" s="238" t="s">
        <v>356</v>
      </c>
      <c r="S111" s="238">
        <v>4</v>
      </c>
      <c r="T111" s="238">
        <v>0</v>
      </c>
      <c r="U111" s="238">
        <v>2</v>
      </c>
      <c r="V111" s="238">
        <v>12</v>
      </c>
      <c r="W111" s="238">
        <v>10</v>
      </c>
      <c r="X111" s="238">
        <v>3</v>
      </c>
      <c r="Y111" s="238">
        <v>1</v>
      </c>
      <c r="Z111" s="238">
        <v>1</v>
      </c>
      <c r="AB111" s="238">
        <v>1</v>
      </c>
      <c r="AC111" s="238">
        <v>98</v>
      </c>
      <c r="AD111" s="238" t="s">
        <v>2800</v>
      </c>
      <c r="AF111" s="238" t="s">
        <v>2784</v>
      </c>
      <c r="AG111" s="238">
        <v>7</v>
      </c>
      <c r="AH111" s="238">
        <v>2</v>
      </c>
      <c r="AI111" s="238">
        <v>4</v>
      </c>
      <c r="AJ111" s="238">
        <v>4</v>
      </c>
      <c r="AK111" s="238">
        <v>34</v>
      </c>
      <c r="AL111" s="238">
        <v>36</v>
      </c>
      <c r="AM111" s="238" t="s">
        <v>363</v>
      </c>
      <c r="AN111" s="238">
        <v>5</v>
      </c>
      <c r="AO111" s="238">
        <v>1</v>
      </c>
      <c r="AS111" s="238">
        <v>15</v>
      </c>
      <c r="AT111" s="238">
        <v>20</v>
      </c>
      <c r="AU111" s="238">
        <v>35</v>
      </c>
      <c r="AV111" s="238">
        <v>11</v>
      </c>
      <c r="AW111" s="238">
        <v>21</v>
      </c>
      <c r="AX111" s="238">
        <v>2</v>
      </c>
      <c r="AY111" s="238">
        <v>2</v>
      </c>
      <c r="AZ111" s="238">
        <v>4</v>
      </c>
      <c r="BA111" s="238">
        <v>21</v>
      </c>
      <c r="BB111" s="238">
        <v>24</v>
      </c>
      <c r="BC111" s="238" t="s">
        <v>363</v>
      </c>
      <c r="BD111" s="238">
        <v>5</v>
      </c>
      <c r="BE111" s="238">
        <v>99</v>
      </c>
      <c r="BI111" s="238">
        <v>15</v>
      </c>
      <c r="BJ111" s="238">
        <v>20</v>
      </c>
      <c r="BK111" s="238">
        <v>35</v>
      </c>
      <c r="BL111" s="238">
        <v>11</v>
      </c>
      <c r="BM111" s="238">
        <v>21</v>
      </c>
      <c r="CT111" s="238">
        <v>450121.90252997697</v>
      </c>
      <c r="CU111" s="238">
        <v>4975955.0679611396</v>
      </c>
      <c r="CV111" s="238">
        <v>44.935278689999997</v>
      </c>
      <c r="CW111" s="238">
        <v>-93.632136630000005</v>
      </c>
      <c r="CX111" s="238" t="s">
        <v>359</v>
      </c>
      <c r="CY111" s="238" t="s">
        <v>2999</v>
      </c>
    </row>
    <row r="112" spans="1:103" x14ac:dyDescent="0.25">
      <c r="A112" s="238">
        <v>10761927</v>
      </c>
      <c r="B112" s="238">
        <v>4</v>
      </c>
      <c r="C112" s="238">
        <v>15</v>
      </c>
      <c r="D112" s="238">
        <v>7.1429999999999998</v>
      </c>
      <c r="E112" s="238">
        <v>27</v>
      </c>
      <c r="F112" s="238" t="s">
        <v>2937</v>
      </c>
      <c r="H112" s="238" t="s">
        <v>354</v>
      </c>
      <c r="I112" s="238">
        <v>25</v>
      </c>
      <c r="K112" s="238">
        <v>2757157</v>
      </c>
      <c r="L112" s="238">
        <v>113420012</v>
      </c>
      <c r="M112" s="238">
        <v>12</v>
      </c>
      <c r="N112" s="238">
        <v>3</v>
      </c>
      <c r="O112" s="238">
        <v>2011</v>
      </c>
      <c r="P112" s="238" t="s">
        <v>364</v>
      </c>
      <c r="Q112" s="238">
        <v>22</v>
      </c>
      <c r="R112" s="238" t="s">
        <v>356</v>
      </c>
      <c r="S112" s="238">
        <v>5</v>
      </c>
      <c r="T112" s="238">
        <v>0</v>
      </c>
      <c r="U112" s="238">
        <v>1</v>
      </c>
      <c r="V112" s="238">
        <v>4</v>
      </c>
      <c r="W112" s="238">
        <v>35</v>
      </c>
      <c r="X112" s="238">
        <v>10</v>
      </c>
      <c r="Y112" s="238">
        <v>4</v>
      </c>
      <c r="Z112" s="238">
        <v>4</v>
      </c>
      <c r="AB112" s="238">
        <v>3</v>
      </c>
      <c r="AC112" s="238">
        <v>98</v>
      </c>
      <c r="AD112" s="238" t="s">
        <v>2800</v>
      </c>
      <c r="AE112" s="238" t="s">
        <v>2992</v>
      </c>
      <c r="AF112" s="238" t="s">
        <v>2779</v>
      </c>
      <c r="AG112" s="238">
        <v>3</v>
      </c>
      <c r="AH112" s="238">
        <v>2</v>
      </c>
      <c r="AI112" s="238">
        <v>4</v>
      </c>
      <c r="AJ112" s="238">
        <v>4</v>
      </c>
      <c r="AK112" s="238">
        <v>21</v>
      </c>
      <c r="AL112" s="238">
        <v>28</v>
      </c>
      <c r="AM112" s="238" t="s">
        <v>354</v>
      </c>
      <c r="AN112" s="238">
        <v>10</v>
      </c>
      <c r="AO112" s="238">
        <v>72</v>
      </c>
      <c r="AS112" s="238">
        <v>7</v>
      </c>
      <c r="AT112" s="238">
        <v>20</v>
      </c>
      <c r="AU112" s="238">
        <v>35</v>
      </c>
      <c r="AV112" s="238">
        <v>11</v>
      </c>
      <c r="AW112" s="238">
        <v>21</v>
      </c>
      <c r="CT112" s="238">
        <v>450125</v>
      </c>
      <c r="CU112" s="238">
        <v>4975942</v>
      </c>
      <c r="CV112" s="238">
        <v>44.935165699999999</v>
      </c>
      <c r="CW112" s="238">
        <v>-93.632100399999999</v>
      </c>
      <c r="CX112" s="238" t="s">
        <v>359</v>
      </c>
      <c r="CY112" s="238" t="s">
        <v>3000</v>
      </c>
    </row>
    <row r="113" spans="1:103" x14ac:dyDescent="0.25">
      <c r="A113" s="238">
        <v>360921</v>
      </c>
      <c r="B113" s="238">
        <v>4</v>
      </c>
      <c r="C113" s="238">
        <v>15</v>
      </c>
      <c r="D113" s="238">
        <v>7.1440000000000001</v>
      </c>
      <c r="E113" s="238">
        <v>27</v>
      </c>
      <c r="F113" s="238" t="s">
        <v>2937</v>
      </c>
      <c r="H113" s="238" t="s">
        <v>354</v>
      </c>
      <c r="I113" s="238">
        <v>25</v>
      </c>
      <c r="K113" s="238" t="s">
        <v>3001</v>
      </c>
      <c r="M113" s="238">
        <v>6</v>
      </c>
      <c r="N113" s="238">
        <v>23</v>
      </c>
      <c r="O113" s="238">
        <v>2016</v>
      </c>
      <c r="P113" s="238" t="s">
        <v>384</v>
      </c>
      <c r="Q113" s="238">
        <v>8</v>
      </c>
      <c r="S113" s="238">
        <v>5</v>
      </c>
      <c r="T113" s="238">
        <v>0</v>
      </c>
      <c r="U113" s="238">
        <v>2</v>
      </c>
      <c r="V113" s="238">
        <v>12</v>
      </c>
      <c r="W113" s="238">
        <v>10</v>
      </c>
      <c r="X113" s="238">
        <v>3</v>
      </c>
      <c r="Y113" s="238">
        <v>1</v>
      </c>
      <c r="Z113" s="238">
        <v>1</v>
      </c>
      <c r="AB113" s="238">
        <v>1</v>
      </c>
      <c r="AC113" s="238">
        <v>98</v>
      </c>
      <c r="AD113" s="238" t="s">
        <v>2800</v>
      </c>
      <c r="AF113" s="238" t="s">
        <v>2779</v>
      </c>
      <c r="AG113" s="238">
        <v>7</v>
      </c>
      <c r="AH113" s="238">
        <v>2</v>
      </c>
      <c r="AI113" s="238">
        <v>2</v>
      </c>
      <c r="AJ113" s="238">
        <v>3</v>
      </c>
      <c r="AK113" s="238">
        <v>21</v>
      </c>
      <c r="AL113" s="238">
        <v>66</v>
      </c>
      <c r="AM113" s="238" t="s">
        <v>363</v>
      </c>
      <c r="AN113" s="238">
        <v>5</v>
      </c>
      <c r="AO113" s="238">
        <v>99</v>
      </c>
      <c r="AS113" s="238">
        <v>12</v>
      </c>
      <c r="AT113" s="238">
        <v>22</v>
      </c>
      <c r="AU113" s="238">
        <v>35</v>
      </c>
      <c r="AV113" s="238">
        <v>13</v>
      </c>
      <c r="AW113" s="238">
        <v>21</v>
      </c>
      <c r="AX113" s="238">
        <v>2</v>
      </c>
      <c r="AY113" s="238">
        <v>6</v>
      </c>
      <c r="AZ113" s="238">
        <v>3</v>
      </c>
      <c r="BA113" s="238">
        <v>23</v>
      </c>
      <c r="BB113" s="238">
        <v>64</v>
      </c>
      <c r="BC113" s="238" t="s">
        <v>354</v>
      </c>
      <c r="BD113" s="238">
        <v>5</v>
      </c>
      <c r="BE113" s="238">
        <v>1</v>
      </c>
      <c r="BI113" s="238">
        <v>12</v>
      </c>
      <c r="BJ113" s="238">
        <v>22</v>
      </c>
      <c r="BK113" s="238">
        <v>35</v>
      </c>
      <c r="BL113" s="238">
        <v>13</v>
      </c>
      <c r="BM113" s="238">
        <v>21</v>
      </c>
      <c r="CT113" s="238">
        <v>450120.56961002498</v>
      </c>
      <c r="CU113" s="238">
        <v>4975941.3974843398</v>
      </c>
      <c r="CV113" s="238">
        <v>44.935155539999997</v>
      </c>
      <c r="CW113" s="238">
        <v>-93.632152169999998</v>
      </c>
      <c r="CX113" s="238" t="s">
        <v>359</v>
      </c>
      <c r="CY113" s="238" t="s">
        <v>3002</v>
      </c>
    </row>
    <row r="114" spans="1:103" x14ac:dyDescent="0.25">
      <c r="A114" s="238">
        <v>702041</v>
      </c>
      <c r="B114" s="238">
        <v>4</v>
      </c>
      <c r="C114" s="238">
        <v>15</v>
      </c>
      <c r="D114" s="238">
        <v>7.1429999999999998</v>
      </c>
      <c r="E114" s="238">
        <v>27</v>
      </c>
      <c r="F114" s="238" t="s">
        <v>2937</v>
      </c>
      <c r="H114" s="238" t="s">
        <v>354</v>
      </c>
      <c r="I114" s="238">
        <v>25</v>
      </c>
      <c r="K114" s="238">
        <v>19002643</v>
      </c>
      <c r="M114" s="238">
        <v>4</v>
      </c>
      <c r="N114" s="238">
        <v>6</v>
      </c>
      <c r="O114" s="238">
        <v>2019</v>
      </c>
      <c r="P114" s="238" t="s">
        <v>364</v>
      </c>
      <c r="Q114" s="238">
        <v>14</v>
      </c>
      <c r="R114" s="238" t="s">
        <v>356</v>
      </c>
      <c r="S114" s="238">
        <v>4</v>
      </c>
      <c r="T114" s="238">
        <v>0</v>
      </c>
      <c r="U114" s="238">
        <v>2</v>
      </c>
      <c r="V114" s="238">
        <v>12</v>
      </c>
      <c r="W114" s="238">
        <v>10</v>
      </c>
      <c r="X114" s="238">
        <v>3</v>
      </c>
      <c r="Y114" s="238">
        <v>1</v>
      </c>
      <c r="Z114" s="238">
        <v>2</v>
      </c>
      <c r="AB114" s="238">
        <v>1</v>
      </c>
      <c r="AC114" s="238">
        <v>98</v>
      </c>
      <c r="AD114" s="238" t="s">
        <v>2800</v>
      </c>
      <c r="AF114" s="238" t="s">
        <v>2779</v>
      </c>
      <c r="AG114" s="238">
        <v>7</v>
      </c>
      <c r="AH114" s="238">
        <v>2</v>
      </c>
      <c r="AI114" s="238">
        <v>4</v>
      </c>
      <c r="AJ114" s="238">
        <v>4</v>
      </c>
      <c r="AK114" s="238">
        <v>34</v>
      </c>
      <c r="AL114" s="238">
        <v>32</v>
      </c>
      <c r="AM114" s="238" t="s">
        <v>354</v>
      </c>
      <c r="AN114" s="238">
        <v>5</v>
      </c>
      <c r="AO114" s="238">
        <v>90</v>
      </c>
      <c r="AS114" s="238">
        <v>15</v>
      </c>
      <c r="AT114" s="238">
        <v>20</v>
      </c>
      <c r="AU114" s="238">
        <v>35</v>
      </c>
      <c r="AV114" s="238">
        <v>11</v>
      </c>
      <c r="AW114" s="238">
        <v>21</v>
      </c>
      <c r="AX114" s="238">
        <v>2</v>
      </c>
      <c r="AY114" s="238">
        <v>4</v>
      </c>
      <c r="AZ114" s="238">
        <v>4</v>
      </c>
      <c r="BA114" s="238">
        <v>34</v>
      </c>
      <c r="BB114" s="238">
        <v>69</v>
      </c>
      <c r="BC114" s="238" t="s">
        <v>354</v>
      </c>
      <c r="BD114" s="238">
        <v>5</v>
      </c>
      <c r="BE114" s="238">
        <v>1</v>
      </c>
      <c r="BI114" s="238">
        <v>15</v>
      </c>
      <c r="BJ114" s="238">
        <v>20</v>
      </c>
      <c r="BK114" s="238">
        <v>35</v>
      </c>
      <c r="BL114" s="238">
        <v>11</v>
      </c>
      <c r="BM114" s="238">
        <v>21</v>
      </c>
      <c r="CT114" s="238">
        <v>450125.34005312802</v>
      </c>
      <c r="CU114" s="238">
        <v>4975937.9303020602</v>
      </c>
      <c r="CV114" s="238">
        <v>44.93512467</v>
      </c>
      <c r="CW114" s="238">
        <v>-93.632091369999998</v>
      </c>
      <c r="CX114" s="238" t="s">
        <v>359</v>
      </c>
      <c r="CY114" s="238" t="s">
        <v>3003</v>
      </c>
    </row>
    <row r="115" spans="1:103" x14ac:dyDescent="0.25">
      <c r="A115" s="238">
        <v>867820</v>
      </c>
      <c r="B115" s="238">
        <v>4</v>
      </c>
      <c r="C115" s="238">
        <v>15</v>
      </c>
      <c r="D115" s="238">
        <v>7.1440000000000001</v>
      </c>
      <c r="E115" s="238">
        <v>27</v>
      </c>
      <c r="F115" s="238" t="s">
        <v>2937</v>
      </c>
      <c r="H115" s="238" t="s">
        <v>354</v>
      </c>
      <c r="I115" s="238">
        <v>25</v>
      </c>
      <c r="K115" s="238">
        <v>20009611</v>
      </c>
      <c r="L115" s="238">
        <v>203480078</v>
      </c>
      <c r="M115" s="238">
        <v>12</v>
      </c>
      <c r="N115" s="238">
        <v>13</v>
      </c>
      <c r="O115" s="238">
        <v>2020</v>
      </c>
      <c r="P115" s="238" t="s">
        <v>366</v>
      </c>
      <c r="Q115" s="238">
        <v>15</v>
      </c>
      <c r="R115" s="238" t="s">
        <v>356</v>
      </c>
      <c r="S115" s="238">
        <v>0</v>
      </c>
      <c r="T115" s="238">
        <v>0</v>
      </c>
      <c r="U115" s="238">
        <v>2</v>
      </c>
      <c r="V115" s="238">
        <v>10</v>
      </c>
      <c r="W115" s="238">
        <v>10</v>
      </c>
      <c r="X115" s="238">
        <v>3</v>
      </c>
      <c r="Y115" s="238">
        <v>1</v>
      </c>
      <c r="Z115" s="238">
        <v>4</v>
      </c>
      <c r="AA115" s="238">
        <v>2</v>
      </c>
      <c r="AB115" s="238">
        <v>3</v>
      </c>
      <c r="AC115" s="238">
        <v>98</v>
      </c>
      <c r="AD115" s="238" t="s">
        <v>2800</v>
      </c>
      <c r="AF115" s="238" t="s">
        <v>2784</v>
      </c>
      <c r="AG115" s="238">
        <v>5</v>
      </c>
      <c r="AH115" s="238">
        <v>2</v>
      </c>
      <c r="AI115" s="238">
        <v>2</v>
      </c>
      <c r="AJ115" s="238">
        <v>4</v>
      </c>
      <c r="AK115" s="238">
        <v>21</v>
      </c>
      <c r="AL115" s="238">
        <v>65</v>
      </c>
      <c r="AM115" s="238" t="s">
        <v>354</v>
      </c>
      <c r="AN115" s="238">
        <v>5</v>
      </c>
      <c r="AO115" s="238">
        <v>1</v>
      </c>
      <c r="AS115" s="238">
        <v>12</v>
      </c>
      <c r="AT115" s="238">
        <v>20</v>
      </c>
      <c r="AU115" s="238">
        <v>35</v>
      </c>
      <c r="AV115" s="238">
        <v>11</v>
      </c>
      <c r="AW115" s="238">
        <v>21</v>
      </c>
      <c r="AX115" s="238">
        <v>2</v>
      </c>
      <c r="AY115" s="238">
        <v>2</v>
      </c>
      <c r="AZ115" s="238">
        <v>4</v>
      </c>
      <c r="BA115" s="238">
        <v>24</v>
      </c>
      <c r="BB115" s="238">
        <v>22</v>
      </c>
      <c r="BC115" s="238" t="s">
        <v>363</v>
      </c>
      <c r="BD115" s="238">
        <v>5</v>
      </c>
      <c r="BE115" s="238">
        <v>68</v>
      </c>
      <c r="BI115" s="238">
        <v>12</v>
      </c>
      <c r="BJ115" s="238">
        <v>20</v>
      </c>
      <c r="BK115" s="238">
        <v>35</v>
      </c>
      <c r="BL115" s="238">
        <v>11</v>
      </c>
      <c r="BM115" s="238">
        <v>21</v>
      </c>
      <c r="CT115" s="238">
        <v>450123.09109029698</v>
      </c>
      <c r="CU115" s="238">
        <v>4975952.9824980199</v>
      </c>
      <c r="CV115" s="238">
        <v>44.93526</v>
      </c>
      <c r="CW115" s="238">
        <v>-93.632121359999999</v>
      </c>
      <c r="CX115" s="238" t="s">
        <v>359</v>
      </c>
      <c r="CY115" s="238" t="s">
        <v>3004</v>
      </c>
    </row>
    <row r="116" spans="1:103" x14ac:dyDescent="0.25">
      <c r="A116" s="238">
        <v>539409</v>
      </c>
      <c r="B116" s="238">
        <v>4</v>
      </c>
      <c r="C116" s="238">
        <v>15</v>
      </c>
      <c r="D116" s="238">
        <v>7.1440000000000001</v>
      </c>
      <c r="E116" s="238">
        <v>27</v>
      </c>
      <c r="F116" s="238" t="s">
        <v>2937</v>
      </c>
      <c r="H116" s="238" t="s">
        <v>354</v>
      </c>
      <c r="I116" s="238">
        <v>25</v>
      </c>
      <c r="K116" s="238" t="s">
        <v>3005</v>
      </c>
      <c r="M116" s="238">
        <v>1</v>
      </c>
      <c r="N116" s="238">
        <v>23</v>
      </c>
      <c r="O116" s="238">
        <v>2018</v>
      </c>
      <c r="P116" s="238" t="s">
        <v>368</v>
      </c>
      <c r="Q116" s="238">
        <v>8</v>
      </c>
      <c r="R116" s="238" t="s">
        <v>369</v>
      </c>
      <c r="S116" s="238">
        <v>5</v>
      </c>
      <c r="T116" s="238">
        <v>0</v>
      </c>
      <c r="U116" s="238">
        <v>2</v>
      </c>
      <c r="V116" s="238">
        <v>12</v>
      </c>
      <c r="W116" s="238">
        <v>10</v>
      </c>
      <c r="X116" s="238">
        <v>27</v>
      </c>
      <c r="Y116" s="238">
        <v>1</v>
      </c>
      <c r="Z116" s="238">
        <v>1</v>
      </c>
      <c r="AA116" s="238">
        <v>4</v>
      </c>
      <c r="AB116" s="238">
        <v>2</v>
      </c>
      <c r="AC116" s="238">
        <v>98</v>
      </c>
      <c r="AD116" s="238" t="s">
        <v>2800</v>
      </c>
      <c r="AF116" s="238" t="s">
        <v>2784</v>
      </c>
      <c r="AG116" s="238">
        <v>7</v>
      </c>
      <c r="AH116" s="238">
        <v>2</v>
      </c>
      <c r="AI116" s="238">
        <v>2</v>
      </c>
      <c r="AJ116" s="238">
        <v>3</v>
      </c>
      <c r="AK116" s="238">
        <v>23</v>
      </c>
      <c r="AL116" s="238">
        <v>44</v>
      </c>
      <c r="AM116" s="238" t="s">
        <v>363</v>
      </c>
      <c r="AN116" s="238">
        <v>5</v>
      </c>
      <c r="AO116" s="238">
        <v>1</v>
      </c>
      <c r="AS116" s="238">
        <v>11</v>
      </c>
      <c r="AT116" s="238">
        <v>22</v>
      </c>
      <c r="AU116" s="238">
        <v>30</v>
      </c>
      <c r="AV116" s="238">
        <v>13</v>
      </c>
      <c r="AW116" s="238">
        <v>21</v>
      </c>
      <c r="AX116" s="238">
        <v>2</v>
      </c>
      <c r="AY116" s="238">
        <v>3</v>
      </c>
      <c r="AZ116" s="238">
        <v>3</v>
      </c>
      <c r="BA116" s="238">
        <v>21</v>
      </c>
      <c r="BB116" s="238">
        <v>27</v>
      </c>
      <c r="BC116" s="238" t="s">
        <v>354</v>
      </c>
      <c r="BD116" s="238">
        <v>5</v>
      </c>
      <c r="BE116" s="238">
        <v>99</v>
      </c>
      <c r="BI116" s="238">
        <v>11</v>
      </c>
      <c r="BJ116" s="238">
        <v>22</v>
      </c>
      <c r="BK116" s="238">
        <v>30</v>
      </c>
      <c r="BL116" s="238">
        <v>13</v>
      </c>
      <c r="BM116" s="238">
        <v>21</v>
      </c>
      <c r="CT116" s="238">
        <v>450127.79788393801</v>
      </c>
      <c r="CU116" s="238">
        <v>4975949.7723621298</v>
      </c>
      <c r="CV116" s="238">
        <v>44.935231430000002</v>
      </c>
      <c r="CW116" s="238">
        <v>-93.632061390000004</v>
      </c>
      <c r="CX116" s="238" t="s">
        <v>359</v>
      </c>
      <c r="CY116" s="238" t="s">
        <v>3006</v>
      </c>
    </row>
    <row r="117" spans="1:103" x14ac:dyDescent="0.25">
      <c r="A117" s="238">
        <v>508425</v>
      </c>
      <c r="B117" s="238">
        <v>4</v>
      </c>
      <c r="C117" s="238">
        <v>15</v>
      </c>
      <c r="D117" s="238">
        <v>7.1550000000000002</v>
      </c>
      <c r="E117" s="238">
        <v>27</v>
      </c>
      <c r="F117" s="238" t="s">
        <v>2937</v>
      </c>
      <c r="H117" s="238" t="s">
        <v>354</v>
      </c>
      <c r="I117" s="238">
        <v>25</v>
      </c>
      <c r="K117" s="238">
        <v>17012128</v>
      </c>
      <c r="M117" s="238">
        <v>10</v>
      </c>
      <c r="N117" s="238">
        <v>13</v>
      </c>
      <c r="O117" s="238">
        <v>2017</v>
      </c>
      <c r="P117" s="238" t="s">
        <v>362</v>
      </c>
      <c r="Q117" s="238">
        <v>8</v>
      </c>
      <c r="R117" s="238">
        <v>98</v>
      </c>
      <c r="S117" s="238">
        <v>5</v>
      </c>
      <c r="T117" s="238">
        <v>0</v>
      </c>
      <c r="U117" s="238">
        <v>2</v>
      </c>
      <c r="V117" s="238">
        <v>12</v>
      </c>
      <c r="W117" s="238">
        <v>10</v>
      </c>
      <c r="X117" s="238">
        <v>10</v>
      </c>
      <c r="Y117" s="238">
        <v>1</v>
      </c>
      <c r="Z117" s="238">
        <v>2</v>
      </c>
      <c r="AB117" s="238">
        <v>1</v>
      </c>
      <c r="AC117" s="238">
        <v>98</v>
      </c>
      <c r="AD117" s="238" t="s">
        <v>2800</v>
      </c>
      <c r="AF117" s="238" t="s">
        <v>2779</v>
      </c>
      <c r="AG117" s="238">
        <v>7</v>
      </c>
      <c r="AH117" s="238">
        <v>2</v>
      </c>
      <c r="AI117" s="238">
        <v>49</v>
      </c>
      <c r="AJ117" s="238">
        <v>4</v>
      </c>
      <c r="AK117" s="238">
        <v>33</v>
      </c>
      <c r="AL117" s="238">
        <v>30</v>
      </c>
      <c r="AM117" s="238" t="s">
        <v>354</v>
      </c>
      <c r="AN117" s="238">
        <v>5</v>
      </c>
      <c r="AO117" s="238">
        <v>11</v>
      </c>
      <c r="AS117" s="238">
        <v>15</v>
      </c>
      <c r="AT117" s="238">
        <v>20</v>
      </c>
      <c r="AU117" s="238">
        <v>35</v>
      </c>
      <c r="AV117" s="238">
        <v>11</v>
      </c>
      <c r="AW117" s="238">
        <v>21</v>
      </c>
      <c r="AX117" s="238">
        <v>2</v>
      </c>
      <c r="AY117" s="238">
        <v>4</v>
      </c>
      <c r="AZ117" s="238">
        <v>4</v>
      </c>
      <c r="BA117" s="238">
        <v>34</v>
      </c>
      <c r="BB117" s="238">
        <v>66</v>
      </c>
      <c r="BC117" s="238" t="s">
        <v>363</v>
      </c>
      <c r="BD117" s="238">
        <v>5</v>
      </c>
      <c r="BE117" s="238">
        <v>1</v>
      </c>
      <c r="BI117" s="238">
        <v>15</v>
      </c>
      <c r="BJ117" s="238">
        <v>20</v>
      </c>
      <c r="BK117" s="238">
        <v>35</v>
      </c>
      <c r="BL117" s="238">
        <v>11</v>
      </c>
      <c r="BM117" s="238">
        <v>21</v>
      </c>
      <c r="CT117" s="238">
        <v>450139.09048040002</v>
      </c>
      <c r="CU117" s="238">
        <v>4975941.6620682003</v>
      </c>
      <c r="CV117" s="238">
        <v>44.935159220000003</v>
      </c>
      <c r="CW117" s="238">
        <v>-93.631917479999998</v>
      </c>
      <c r="CX117" s="238" t="s">
        <v>359</v>
      </c>
      <c r="CY117" s="238" t="s">
        <v>3007</v>
      </c>
    </row>
    <row r="118" spans="1:103" x14ac:dyDescent="0.25">
      <c r="A118" s="238">
        <v>766386</v>
      </c>
      <c r="B118" s="238">
        <v>4</v>
      </c>
      <c r="C118" s="238">
        <v>15</v>
      </c>
      <c r="D118" s="238">
        <v>7.1550000000000002</v>
      </c>
      <c r="E118" s="238">
        <v>27</v>
      </c>
      <c r="F118" s="238" t="s">
        <v>2937</v>
      </c>
      <c r="H118" s="238" t="s">
        <v>354</v>
      </c>
      <c r="I118" s="238">
        <v>25</v>
      </c>
      <c r="K118" s="238">
        <v>19010436</v>
      </c>
      <c r="M118" s="238">
        <v>11</v>
      </c>
      <c r="N118" s="238">
        <v>29</v>
      </c>
      <c r="O118" s="238">
        <v>2019</v>
      </c>
      <c r="P118" s="238" t="s">
        <v>362</v>
      </c>
      <c r="Q118" s="238">
        <v>23</v>
      </c>
      <c r="R118" s="238" t="s">
        <v>369</v>
      </c>
      <c r="S118" s="238">
        <v>5</v>
      </c>
      <c r="T118" s="238">
        <v>0</v>
      </c>
      <c r="U118" s="238">
        <v>1</v>
      </c>
      <c r="W118" s="238">
        <v>47</v>
      </c>
      <c r="X118" s="238">
        <v>3</v>
      </c>
      <c r="Y118" s="238">
        <v>4</v>
      </c>
      <c r="Z118" s="238">
        <v>4</v>
      </c>
      <c r="AA118" s="238">
        <v>2</v>
      </c>
      <c r="AB118" s="238">
        <v>3</v>
      </c>
      <c r="AC118" s="238">
        <v>98</v>
      </c>
      <c r="AD118" s="238" t="s">
        <v>2800</v>
      </c>
      <c r="AF118" s="238" t="s">
        <v>2779</v>
      </c>
      <c r="AG118" s="238">
        <v>3</v>
      </c>
      <c r="AH118" s="238">
        <v>2</v>
      </c>
      <c r="AI118" s="238">
        <v>2</v>
      </c>
      <c r="AJ118" s="238">
        <v>1</v>
      </c>
      <c r="AK118" s="238">
        <v>21</v>
      </c>
      <c r="AL118" s="238">
        <v>26</v>
      </c>
      <c r="AM118" s="238" t="s">
        <v>354</v>
      </c>
      <c r="AN118" s="238">
        <v>5</v>
      </c>
      <c r="AO118" s="238">
        <v>1</v>
      </c>
      <c r="AS118" s="238">
        <v>15</v>
      </c>
      <c r="AT118" s="238">
        <v>20</v>
      </c>
      <c r="AU118" s="238">
        <v>35</v>
      </c>
      <c r="AV118" s="238">
        <v>13</v>
      </c>
      <c r="AW118" s="238">
        <v>21</v>
      </c>
      <c r="CT118" s="238">
        <v>450143.51495560299</v>
      </c>
      <c r="CU118" s="238">
        <v>4975945.8633370101</v>
      </c>
      <c r="CV118" s="238">
        <v>44.935197350000003</v>
      </c>
      <c r="CW118" s="238">
        <v>-93.631861830000005</v>
      </c>
      <c r="CX118" s="238" t="s">
        <v>359</v>
      </c>
      <c r="CY118" s="238" t="s">
        <v>3008</v>
      </c>
    </row>
    <row r="119" spans="1:103" x14ac:dyDescent="0.25">
      <c r="A119" s="238">
        <v>11051723</v>
      </c>
      <c r="B119" s="238">
        <v>4</v>
      </c>
      <c r="C119" s="238">
        <v>15</v>
      </c>
      <c r="D119" s="238">
        <v>7.17</v>
      </c>
      <c r="E119" s="238">
        <v>27</v>
      </c>
      <c r="F119" s="238" t="s">
        <v>2937</v>
      </c>
      <c r="H119" s="238" t="s">
        <v>354</v>
      </c>
      <c r="I119" s="238">
        <v>25</v>
      </c>
      <c r="K119" s="238" t="s">
        <v>3009</v>
      </c>
      <c r="L119" s="238">
        <v>151900105</v>
      </c>
      <c r="M119" s="238">
        <v>7</v>
      </c>
      <c r="N119" s="238">
        <v>8</v>
      </c>
      <c r="O119" s="238">
        <v>2015</v>
      </c>
      <c r="P119" s="238" t="s">
        <v>355</v>
      </c>
      <c r="Q119" s="238">
        <v>17</v>
      </c>
      <c r="S119" s="238">
        <v>5</v>
      </c>
      <c r="T119" s="238">
        <v>0</v>
      </c>
      <c r="U119" s="238">
        <v>3</v>
      </c>
      <c r="V119" s="238">
        <v>1</v>
      </c>
      <c r="W119" s="238">
        <v>10</v>
      </c>
      <c r="X119" s="238">
        <v>2</v>
      </c>
      <c r="Y119" s="238">
        <v>1</v>
      </c>
      <c r="Z119" s="238">
        <v>1</v>
      </c>
      <c r="AB119" s="238">
        <v>1</v>
      </c>
      <c r="AC119" s="238">
        <v>98</v>
      </c>
      <c r="AD119" s="238" t="s">
        <v>3010</v>
      </c>
      <c r="AE119" s="238" t="s">
        <v>2995</v>
      </c>
      <c r="AF119" s="238" t="s">
        <v>2779</v>
      </c>
      <c r="AG119" s="238">
        <v>7</v>
      </c>
      <c r="AH119" s="238">
        <v>2</v>
      </c>
      <c r="AI119" s="238">
        <v>2</v>
      </c>
      <c r="AJ119" s="238">
        <v>4</v>
      </c>
      <c r="AK119" s="238">
        <v>21</v>
      </c>
      <c r="AL119" s="238">
        <v>33</v>
      </c>
      <c r="AM119" s="238" t="s">
        <v>363</v>
      </c>
      <c r="AN119" s="238">
        <v>5</v>
      </c>
      <c r="AO119" s="238">
        <v>5</v>
      </c>
      <c r="AP119" s="238">
        <v>1</v>
      </c>
      <c r="AS119" s="238">
        <v>7</v>
      </c>
      <c r="AT119" s="238">
        <v>20</v>
      </c>
      <c r="AU119" s="238">
        <v>35</v>
      </c>
      <c r="AV119" s="238">
        <v>11</v>
      </c>
      <c r="AW119" s="238">
        <v>21</v>
      </c>
      <c r="AX119" s="238">
        <v>2</v>
      </c>
      <c r="AY119" s="238">
        <v>4</v>
      </c>
      <c r="AZ119" s="238">
        <v>4</v>
      </c>
      <c r="BA119" s="238">
        <v>21</v>
      </c>
      <c r="BB119" s="238">
        <v>52</v>
      </c>
      <c r="BC119" s="238" t="s">
        <v>363</v>
      </c>
      <c r="BD119" s="238">
        <v>5</v>
      </c>
      <c r="BE119" s="238">
        <v>1</v>
      </c>
      <c r="BF119" s="238">
        <v>1</v>
      </c>
      <c r="BI119" s="238">
        <v>7</v>
      </c>
      <c r="BJ119" s="238">
        <v>20</v>
      </c>
      <c r="BK119" s="238">
        <v>35</v>
      </c>
      <c r="BL119" s="238">
        <v>11</v>
      </c>
      <c r="BM119" s="238">
        <v>21</v>
      </c>
      <c r="BN119" s="238">
        <v>2</v>
      </c>
      <c r="BO119" s="238">
        <v>2</v>
      </c>
      <c r="BP119" s="238">
        <v>4</v>
      </c>
      <c r="BQ119" s="238">
        <v>21</v>
      </c>
      <c r="BR119" s="238">
        <v>66</v>
      </c>
      <c r="BS119" s="238" t="s">
        <v>354</v>
      </c>
      <c r="BT119" s="238">
        <v>5</v>
      </c>
      <c r="BU119" s="238">
        <v>1</v>
      </c>
      <c r="BV119" s="238">
        <v>1</v>
      </c>
      <c r="BY119" s="238">
        <v>7</v>
      </c>
      <c r="BZ119" s="238">
        <v>20</v>
      </c>
      <c r="CA119" s="238">
        <v>35</v>
      </c>
      <c r="CB119" s="238">
        <v>11</v>
      </c>
      <c r="CC119" s="238">
        <v>21</v>
      </c>
      <c r="CT119" s="238">
        <v>450167</v>
      </c>
      <c r="CU119" s="238">
        <v>4975947</v>
      </c>
      <c r="CV119" s="238">
        <v>44.935207200000001</v>
      </c>
      <c r="CW119" s="238">
        <v>-93.6315618</v>
      </c>
      <c r="CX119" s="238" t="s">
        <v>359</v>
      </c>
      <c r="CY119" s="238" t="s">
        <v>3011</v>
      </c>
    </row>
    <row r="120" spans="1:103" x14ac:dyDescent="0.25">
      <c r="A120" s="238">
        <v>10870414</v>
      </c>
      <c r="B120" s="238">
        <v>4</v>
      </c>
      <c r="C120" s="238">
        <v>15</v>
      </c>
      <c r="D120" s="238">
        <v>7.1749999999999998</v>
      </c>
      <c r="E120" s="238">
        <v>27</v>
      </c>
      <c r="F120" s="238" t="s">
        <v>2937</v>
      </c>
      <c r="H120" s="238" t="s">
        <v>354</v>
      </c>
      <c r="I120" s="238">
        <v>25</v>
      </c>
      <c r="K120" s="238" t="s">
        <v>3012</v>
      </c>
      <c r="L120" s="238">
        <v>130930018</v>
      </c>
      <c r="M120" s="238">
        <v>4</v>
      </c>
      <c r="N120" s="238">
        <v>3</v>
      </c>
      <c r="O120" s="238">
        <v>2013</v>
      </c>
      <c r="P120" s="238" t="s">
        <v>355</v>
      </c>
      <c r="Q120" s="238">
        <v>7</v>
      </c>
      <c r="S120" s="238">
        <v>4</v>
      </c>
      <c r="T120" s="238">
        <v>0</v>
      </c>
      <c r="U120" s="238">
        <v>2</v>
      </c>
      <c r="V120" s="238">
        <v>1</v>
      </c>
      <c r="W120" s="238">
        <v>10</v>
      </c>
      <c r="X120" s="238">
        <v>3</v>
      </c>
      <c r="Y120" s="238">
        <v>1</v>
      </c>
      <c r="Z120" s="238">
        <v>1</v>
      </c>
      <c r="AA120" s="238">
        <v>1</v>
      </c>
      <c r="AB120" s="238">
        <v>1</v>
      </c>
      <c r="AC120" s="238">
        <v>98</v>
      </c>
      <c r="AD120" s="238" t="s">
        <v>3013</v>
      </c>
      <c r="AE120" s="238" t="s">
        <v>2985</v>
      </c>
      <c r="AF120" s="238" t="s">
        <v>2779</v>
      </c>
      <c r="AG120" s="238">
        <v>7</v>
      </c>
      <c r="AH120" s="238">
        <v>2</v>
      </c>
      <c r="AI120" s="238">
        <v>2</v>
      </c>
      <c r="AJ120" s="238">
        <v>3</v>
      </c>
      <c r="AK120" s="238">
        <v>26</v>
      </c>
      <c r="AL120" s="238">
        <v>49</v>
      </c>
      <c r="AM120" s="238" t="s">
        <v>363</v>
      </c>
      <c r="AN120" s="238">
        <v>5</v>
      </c>
      <c r="AO120" s="238">
        <v>1</v>
      </c>
      <c r="AP120" s="238">
        <v>1</v>
      </c>
      <c r="AS120" s="238">
        <v>7</v>
      </c>
      <c r="AT120" s="238">
        <v>20</v>
      </c>
      <c r="AU120" s="238">
        <v>35</v>
      </c>
      <c r="AV120" s="238">
        <v>11</v>
      </c>
      <c r="AW120" s="238">
        <v>21</v>
      </c>
      <c r="AX120" s="238">
        <v>2</v>
      </c>
      <c r="AY120" s="238">
        <v>2</v>
      </c>
      <c r="AZ120" s="238">
        <v>3</v>
      </c>
      <c r="BA120" s="238">
        <v>21</v>
      </c>
      <c r="BB120" s="238">
        <v>20</v>
      </c>
      <c r="BC120" s="238" t="s">
        <v>363</v>
      </c>
      <c r="BD120" s="238">
        <v>5</v>
      </c>
      <c r="BE120" s="238">
        <v>5</v>
      </c>
      <c r="BI120" s="238">
        <v>7</v>
      </c>
      <c r="BJ120" s="238">
        <v>20</v>
      </c>
      <c r="BK120" s="238">
        <v>35</v>
      </c>
      <c r="BL120" s="238">
        <v>11</v>
      </c>
      <c r="BM120" s="238">
        <v>21</v>
      </c>
      <c r="CT120" s="238">
        <v>450175</v>
      </c>
      <c r="CU120" s="238">
        <v>4975947</v>
      </c>
      <c r="CV120" s="238">
        <v>44.9352132</v>
      </c>
      <c r="CW120" s="238">
        <v>-93.631461900000005</v>
      </c>
      <c r="CX120" s="238" t="s">
        <v>359</v>
      </c>
      <c r="CY120" s="238" t="s">
        <v>3014</v>
      </c>
    </row>
    <row r="121" spans="1:103" x14ac:dyDescent="0.25">
      <c r="A121" s="238">
        <v>600975</v>
      </c>
      <c r="B121" s="238">
        <v>4</v>
      </c>
      <c r="C121" s="238">
        <v>15</v>
      </c>
      <c r="D121" s="238">
        <v>7.1840000000000002</v>
      </c>
      <c r="E121" s="238">
        <v>27</v>
      </c>
      <c r="F121" s="238" t="s">
        <v>2937</v>
      </c>
      <c r="H121" s="238" t="s">
        <v>354</v>
      </c>
      <c r="I121" s="238">
        <v>25</v>
      </c>
      <c r="K121" s="238">
        <v>18005444</v>
      </c>
      <c r="M121" s="238">
        <v>5</v>
      </c>
      <c r="N121" s="238">
        <v>30</v>
      </c>
      <c r="O121" s="238">
        <v>2018</v>
      </c>
      <c r="P121" s="238" t="s">
        <v>355</v>
      </c>
      <c r="Q121" s="238">
        <v>7</v>
      </c>
      <c r="R121" s="238" t="s">
        <v>369</v>
      </c>
      <c r="S121" s="238">
        <v>5</v>
      </c>
      <c r="T121" s="238">
        <v>0</v>
      </c>
      <c r="U121" s="238">
        <v>2</v>
      </c>
      <c r="V121" s="238">
        <v>12</v>
      </c>
      <c r="W121" s="238">
        <v>10</v>
      </c>
      <c r="X121" s="238">
        <v>27</v>
      </c>
      <c r="Y121" s="238">
        <v>1</v>
      </c>
      <c r="Z121" s="238">
        <v>1</v>
      </c>
      <c r="AB121" s="238">
        <v>1</v>
      </c>
      <c r="AC121" s="238">
        <v>98</v>
      </c>
      <c r="AD121" s="238" t="s">
        <v>2800</v>
      </c>
      <c r="AF121" s="238" t="s">
        <v>2779</v>
      </c>
      <c r="AG121" s="238">
        <v>7</v>
      </c>
      <c r="AH121" s="238">
        <v>2</v>
      </c>
      <c r="AI121" s="238">
        <v>2</v>
      </c>
      <c r="AJ121" s="238">
        <v>3</v>
      </c>
      <c r="AK121" s="238">
        <v>26</v>
      </c>
      <c r="AL121" s="238">
        <v>25</v>
      </c>
      <c r="AM121" s="238" t="s">
        <v>354</v>
      </c>
      <c r="AN121" s="238">
        <v>5</v>
      </c>
      <c r="AO121" s="238">
        <v>1</v>
      </c>
      <c r="AS121" s="238">
        <v>90</v>
      </c>
      <c r="AT121" s="238">
        <v>22</v>
      </c>
      <c r="AV121" s="238">
        <v>13</v>
      </c>
      <c r="AW121" s="238">
        <v>21</v>
      </c>
      <c r="AX121" s="238">
        <v>2</v>
      </c>
      <c r="AY121" s="238">
        <v>4</v>
      </c>
      <c r="AZ121" s="238">
        <v>3</v>
      </c>
      <c r="BA121" s="238">
        <v>21</v>
      </c>
      <c r="BB121" s="238">
        <v>24</v>
      </c>
      <c r="BC121" s="238" t="s">
        <v>363</v>
      </c>
      <c r="BD121" s="238">
        <v>5</v>
      </c>
      <c r="BE121" s="238">
        <v>1</v>
      </c>
      <c r="BI121" s="238">
        <v>90</v>
      </c>
      <c r="BJ121" s="238">
        <v>22</v>
      </c>
      <c r="BK121" s="238">
        <v>35</v>
      </c>
      <c r="BL121" s="238">
        <v>13</v>
      </c>
      <c r="BM121" s="238">
        <v>21</v>
      </c>
      <c r="CT121" s="238">
        <v>450189.89058200002</v>
      </c>
      <c r="CU121" s="238">
        <v>4975943.3554436797</v>
      </c>
      <c r="CV121" s="238">
        <v>44.935178020000002</v>
      </c>
      <c r="CW121" s="238">
        <v>-93.631273870000001</v>
      </c>
      <c r="CX121" s="238" t="s">
        <v>359</v>
      </c>
      <c r="CY121" s="238" t="s">
        <v>3015</v>
      </c>
    </row>
    <row r="122" spans="1:103" x14ac:dyDescent="0.25">
      <c r="A122" s="238">
        <v>338830</v>
      </c>
      <c r="B122" s="238">
        <v>4</v>
      </c>
      <c r="C122" s="238">
        <v>15</v>
      </c>
      <c r="D122" s="238">
        <v>7.1909999999999998</v>
      </c>
      <c r="E122" s="238">
        <v>27</v>
      </c>
      <c r="F122" s="238" t="s">
        <v>2937</v>
      </c>
      <c r="H122" s="238" t="s">
        <v>354</v>
      </c>
      <c r="I122" s="238">
        <v>25</v>
      </c>
      <c r="K122" s="238" t="s">
        <v>3016</v>
      </c>
      <c r="M122" s="238">
        <v>3</v>
      </c>
      <c r="N122" s="238">
        <v>28</v>
      </c>
      <c r="O122" s="238">
        <v>2016</v>
      </c>
      <c r="P122" s="238" t="s">
        <v>361</v>
      </c>
      <c r="Q122" s="238">
        <v>16</v>
      </c>
      <c r="S122" s="238">
        <v>5</v>
      </c>
      <c r="T122" s="238">
        <v>0</v>
      </c>
      <c r="U122" s="238">
        <v>2</v>
      </c>
      <c r="V122" s="238">
        <v>12</v>
      </c>
      <c r="W122" s="238">
        <v>10</v>
      </c>
      <c r="X122" s="238">
        <v>3</v>
      </c>
      <c r="Y122" s="238">
        <v>1</v>
      </c>
      <c r="Z122" s="238">
        <v>1</v>
      </c>
      <c r="AB122" s="238">
        <v>1</v>
      </c>
      <c r="AC122" s="238">
        <v>98</v>
      </c>
      <c r="AD122" s="238" t="s">
        <v>2800</v>
      </c>
      <c r="AF122" s="238" t="s">
        <v>2784</v>
      </c>
      <c r="AG122" s="238">
        <v>7</v>
      </c>
      <c r="AH122" s="238">
        <v>2</v>
      </c>
      <c r="AI122" s="238">
        <v>2</v>
      </c>
      <c r="AJ122" s="238">
        <v>4</v>
      </c>
      <c r="AK122" s="238">
        <v>21</v>
      </c>
      <c r="AL122" s="238">
        <v>53</v>
      </c>
      <c r="AM122" s="238" t="s">
        <v>363</v>
      </c>
      <c r="AN122" s="238">
        <v>5</v>
      </c>
      <c r="AO122" s="238">
        <v>90</v>
      </c>
      <c r="AS122" s="238">
        <v>15</v>
      </c>
      <c r="AT122" s="238">
        <v>9</v>
      </c>
      <c r="AU122" s="238">
        <v>35</v>
      </c>
      <c r="AV122" s="238">
        <v>11</v>
      </c>
      <c r="AW122" s="238">
        <v>21</v>
      </c>
      <c r="AX122" s="238">
        <v>2</v>
      </c>
      <c r="AY122" s="238">
        <v>2</v>
      </c>
      <c r="AZ122" s="238">
        <v>4</v>
      </c>
      <c r="BA122" s="238">
        <v>34</v>
      </c>
      <c r="BB122" s="238">
        <v>24</v>
      </c>
      <c r="BC122" s="238" t="s">
        <v>363</v>
      </c>
      <c r="BD122" s="238">
        <v>5</v>
      </c>
      <c r="BE122" s="238">
        <v>1</v>
      </c>
      <c r="BI122" s="238">
        <v>15</v>
      </c>
      <c r="BJ122" s="238">
        <v>9</v>
      </c>
      <c r="BK122" s="238">
        <v>35</v>
      </c>
      <c r="BL122" s="238">
        <v>11</v>
      </c>
      <c r="BM122" s="238">
        <v>21</v>
      </c>
      <c r="CT122" s="238">
        <v>450202.16711818997</v>
      </c>
      <c r="CU122" s="238">
        <v>4975962.57478703</v>
      </c>
      <c r="CV122" s="238">
        <v>44.93535189</v>
      </c>
      <c r="CW122" s="238">
        <v>-93.631120179999996</v>
      </c>
      <c r="CX122" s="238" t="s">
        <v>391</v>
      </c>
      <c r="CY122" s="238" t="s">
        <v>3017</v>
      </c>
    </row>
    <row r="123" spans="1:103" x14ac:dyDescent="0.25">
      <c r="A123" s="238">
        <v>334357</v>
      </c>
      <c r="B123" s="238">
        <v>4</v>
      </c>
      <c r="C123" s="238">
        <v>15</v>
      </c>
      <c r="D123" s="238">
        <v>7.2530000000000001</v>
      </c>
      <c r="E123" s="238">
        <v>27</v>
      </c>
      <c r="F123" s="238" t="s">
        <v>2937</v>
      </c>
      <c r="H123" s="238" t="s">
        <v>354</v>
      </c>
      <c r="I123" s="238">
        <v>25</v>
      </c>
      <c r="K123" s="238" t="s">
        <v>3018</v>
      </c>
      <c r="M123" s="238">
        <v>3</v>
      </c>
      <c r="N123" s="238">
        <v>8</v>
      </c>
      <c r="O123" s="238">
        <v>2016</v>
      </c>
      <c r="P123" s="238" t="s">
        <v>368</v>
      </c>
      <c r="Q123" s="238">
        <v>14</v>
      </c>
      <c r="R123" s="238">
        <v>98</v>
      </c>
      <c r="S123" s="238">
        <v>5</v>
      </c>
      <c r="T123" s="238">
        <v>0</v>
      </c>
      <c r="U123" s="238">
        <v>2</v>
      </c>
      <c r="V123" s="238">
        <v>12</v>
      </c>
      <c r="W123" s="238">
        <v>10</v>
      </c>
      <c r="X123" s="238">
        <v>2</v>
      </c>
      <c r="Y123" s="238">
        <v>1</v>
      </c>
      <c r="Z123" s="238">
        <v>1</v>
      </c>
      <c r="AB123" s="238">
        <v>1</v>
      </c>
      <c r="AC123" s="238">
        <v>98</v>
      </c>
      <c r="AD123" s="238" t="s">
        <v>2800</v>
      </c>
      <c r="AF123" s="238" t="s">
        <v>2779</v>
      </c>
      <c r="AG123" s="238">
        <v>7</v>
      </c>
      <c r="AH123" s="238">
        <v>2</v>
      </c>
      <c r="AI123" s="238">
        <v>4</v>
      </c>
      <c r="AJ123" s="238">
        <v>3</v>
      </c>
      <c r="AK123" s="238">
        <v>34</v>
      </c>
      <c r="AL123" s="238">
        <v>72</v>
      </c>
      <c r="AM123" s="238" t="s">
        <v>363</v>
      </c>
      <c r="AN123" s="238">
        <v>5</v>
      </c>
      <c r="AO123" s="238">
        <v>1</v>
      </c>
      <c r="AS123" s="238">
        <v>14</v>
      </c>
      <c r="AT123" s="238">
        <v>98</v>
      </c>
      <c r="AV123" s="238">
        <v>11</v>
      </c>
      <c r="AW123" s="238">
        <v>21</v>
      </c>
      <c r="AX123" s="238">
        <v>2</v>
      </c>
      <c r="AY123" s="238">
        <v>2</v>
      </c>
      <c r="AZ123" s="238">
        <v>3</v>
      </c>
      <c r="BA123" s="238">
        <v>21</v>
      </c>
      <c r="BB123" s="238">
        <v>27</v>
      </c>
      <c r="BC123" s="238" t="s">
        <v>363</v>
      </c>
      <c r="BD123" s="238">
        <v>10</v>
      </c>
      <c r="BE123" s="238">
        <v>4</v>
      </c>
      <c r="BF123" s="238">
        <v>70</v>
      </c>
      <c r="BI123" s="238">
        <v>14</v>
      </c>
      <c r="BJ123" s="238">
        <v>98</v>
      </c>
      <c r="BK123" s="238">
        <v>35</v>
      </c>
      <c r="BL123" s="238">
        <v>11</v>
      </c>
      <c r="BM123" s="238">
        <v>21</v>
      </c>
      <c r="CT123" s="238">
        <v>450294.43299277697</v>
      </c>
      <c r="CU123" s="238">
        <v>4975945.0648826603</v>
      </c>
      <c r="CV123" s="238">
        <v>44.935200729999998</v>
      </c>
      <c r="CW123" s="238">
        <v>-93.629949190000005</v>
      </c>
      <c r="CX123" s="238" t="s">
        <v>359</v>
      </c>
      <c r="CY123" s="238" t="s">
        <v>3019</v>
      </c>
    </row>
    <row r="124" spans="1:103" x14ac:dyDescent="0.25">
      <c r="A124" s="238">
        <v>589649</v>
      </c>
      <c r="B124" s="238">
        <v>4</v>
      </c>
      <c r="C124" s="238">
        <v>15</v>
      </c>
      <c r="D124" s="238">
        <v>7.327</v>
      </c>
      <c r="E124" s="238">
        <v>27</v>
      </c>
      <c r="F124" s="238" t="s">
        <v>2937</v>
      </c>
      <c r="H124" s="238" t="s">
        <v>354</v>
      </c>
      <c r="I124" s="238">
        <v>25</v>
      </c>
      <c r="K124" s="238">
        <v>18003276</v>
      </c>
      <c r="M124" s="238">
        <v>4</v>
      </c>
      <c r="N124" s="238">
        <v>9</v>
      </c>
      <c r="O124" s="238">
        <v>2018</v>
      </c>
      <c r="P124" s="238" t="s">
        <v>361</v>
      </c>
      <c r="Q124" s="238">
        <v>7</v>
      </c>
      <c r="R124" s="238" t="s">
        <v>369</v>
      </c>
      <c r="S124" s="238">
        <v>4</v>
      </c>
      <c r="T124" s="238">
        <v>0</v>
      </c>
      <c r="U124" s="238">
        <v>2</v>
      </c>
      <c r="V124" s="238">
        <v>12</v>
      </c>
      <c r="W124" s="238">
        <v>10</v>
      </c>
      <c r="X124" s="238">
        <v>2</v>
      </c>
      <c r="Y124" s="238">
        <v>2</v>
      </c>
      <c r="Z124" s="238">
        <v>2</v>
      </c>
      <c r="AB124" s="238">
        <v>3</v>
      </c>
      <c r="AC124" s="238">
        <v>98</v>
      </c>
      <c r="AD124" s="238" t="s">
        <v>2800</v>
      </c>
      <c r="AF124" s="238" t="s">
        <v>2779</v>
      </c>
      <c r="AG124" s="238">
        <v>7</v>
      </c>
      <c r="AH124" s="238">
        <v>2</v>
      </c>
      <c r="AI124" s="238">
        <v>2</v>
      </c>
      <c r="AJ124" s="238">
        <v>3</v>
      </c>
      <c r="AK124" s="238">
        <v>26</v>
      </c>
      <c r="AL124" s="238">
        <v>40</v>
      </c>
      <c r="AM124" s="238" t="s">
        <v>363</v>
      </c>
      <c r="AN124" s="238">
        <v>5</v>
      </c>
      <c r="AO124" s="238">
        <v>1</v>
      </c>
      <c r="AS124" s="238">
        <v>14</v>
      </c>
      <c r="AT124" s="238">
        <v>9</v>
      </c>
      <c r="AU124" s="238">
        <v>30</v>
      </c>
      <c r="AV124" s="238">
        <v>11</v>
      </c>
      <c r="AW124" s="238">
        <v>21</v>
      </c>
      <c r="AX124" s="238">
        <v>2</v>
      </c>
      <c r="AY124" s="238">
        <v>4</v>
      </c>
      <c r="AZ124" s="238">
        <v>3</v>
      </c>
      <c r="BA124" s="238">
        <v>26</v>
      </c>
      <c r="BB124" s="238">
        <v>23</v>
      </c>
      <c r="BC124" s="238" t="s">
        <v>354</v>
      </c>
      <c r="BD124" s="238">
        <v>5</v>
      </c>
      <c r="BE124" s="238">
        <v>1</v>
      </c>
      <c r="BI124" s="238">
        <v>14</v>
      </c>
      <c r="BJ124" s="238">
        <v>9</v>
      </c>
      <c r="BK124" s="238">
        <v>30</v>
      </c>
      <c r="BL124" s="238">
        <v>11</v>
      </c>
      <c r="BM124" s="238">
        <v>21</v>
      </c>
      <c r="CT124" s="238">
        <v>450419.28479078802</v>
      </c>
      <c r="CU124" s="238">
        <v>4975945.1016584104</v>
      </c>
      <c r="CV124" s="238">
        <v>44.935209780000001</v>
      </c>
      <c r="CW124" s="238">
        <v>-93.628366959999994</v>
      </c>
      <c r="CX124" s="238" t="s">
        <v>359</v>
      </c>
      <c r="CY124" s="238" t="s">
        <v>3020</v>
      </c>
    </row>
    <row r="125" spans="1:103" x14ac:dyDescent="0.25">
      <c r="A125" s="238">
        <v>371201</v>
      </c>
      <c r="B125" s="238">
        <v>4</v>
      </c>
      <c r="C125" s="238">
        <v>15</v>
      </c>
      <c r="D125" s="238">
        <v>7.3289999999999997</v>
      </c>
      <c r="E125" s="238">
        <v>27</v>
      </c>
      <c r="F125" s="238" t="s">
        <v>2937</v>
      </c>
      <c r="H125" s="238" t="s">
        <v>354</v>
      </c>
      <c r="I125" s="238">
        <v>25</v>
      </c>
      <c r="K125" s="238" t="s">
        <v>3021</v>
      </c>
      <c r="M125" s="238">
        <v>8</v>
      </c>
      <c r="N125" s="238">
        <v>12</v>
      </c>
      <c r="O125" s="238">
        <v>2016</v>
      </c>
      <c r="P125" s="238" t="s">
        <v>362</v>
      </c>
      <c r="Q125" s="238">
        <v>16</v>
      </c>
      <c r="S125" s="238">
        <v>5</v>
      </c>
      <c r="T125" s="238">
        <v>0</v>
      </c>
      <c r="U125" s="238">
        <v>2</v>
      </c>
      <c r="V125" s="238">
        <v>5</v>
      </c>
      <c r="W125" s="238">
        <v>10</v>
      </c>
      <c r="X125" s="238">
        <v>10</v>
      </c>
      <c r="Y125" s="238">
        <v>1</v>
      </c>
      <c r="Z125" s="238">
        <v>2</v>
      </c>
      <c r="AA125" s="238">
        <v>3</v>
      </c>
      <c r="AB125" s="238">
        <v>2</v>
      </c>
      <c r="AC125" s="238">
        <v>98</v>
      </c>
      <c r="AD125" s="238" t="s">
        <v>2800</v>
      </c>
      <c r="AF125" s="238" t="s">
        <v>2779</v>
      </c>
      <c r="AG125" s="238">
        <v>10</v>
      </c>
      <c r="AH125" s="238">
        <v>2</v>
      </c>
      <c r="AI125" s="238">
        <v>4</v>
      </c>
      <c r="AJ125" s="238">
        <v>1</v>
      </c>
      <c r="AK125" s="238">
        <v>24</v>
      </c>
      <c r="AL125" s="238">
        <v>62</v>
      </c>
      <c r="AM125" s="238" t="s">
        <v>363</v>
      </c>
      <c r="AN125" s="238">
        <v>5</v>
      </c>
      <c r="AO125" s="238">
        <v>2</v>
      </c>
      <c r="AS125" s="238">
        <v>15</v>
      </c>
      <c r="AT125" s="238">
        <v>9</v>
      </c>
      <c r="AU125" s="238">
        <v>35</v>
      </c>
      <c r="AV125" s="238">
        <v>11</v>
      </c>
      <c r="AW125" s="238">
        <v>21</v>
      </c>
      <c r="AX125" s="238">
        <v>2</v>
      </c>
      <c r="AY125" s="238">
        <v>2</v>
      </c>
      <c r="AZ125" s="238">
        <v>4</v>
      </c>
      <c r="BA125" s="238">
        <v>21</v>
      </c>
      <c r="BB125" s="238">
        <v>26</v>
      </c>
      <c r="BC125" s="238" t="s">
        <v>354</v>
      </c>
      <c r="BD125" s="238">
        <v>5</v>
      </c>
      <c r="BE125" s="238">
        <v>1</v>
      </c>
      <c r="BI125" s="238">
        <v>15</v>
      </c>
      <c r="BJ125" s="238">
        <v>9</v>
      </c>
      <c r="BK125" s="238">
        <v>35</v>
      </c>
      <c r="BL125" s="238">
        <v>11</v>
      </c>
      <c r="BM125" s="238">
        <v>21</v>
      </c>
      <c r="CT125" s="238">
        <v>450417.837513123</v>
      </c>
      <c r="CU125" s="238">
        <v>4975951.6328239897</v>
      </c>
      <c r="CV125" s="238">
        <v>44.935268460000003</v>
      </c>
      <c r="CW125" s="238">
        <v>-93.628385940000001</v>
      </c>
      <c r="CX125" s="238" t="s">
        <v>359</v>
      </c>
      <c r="CY125" s="238" t="s">
        <v>3022</v>
      </c>
    </row>
    <row r="126" spans="1:103" x14ac:dyDescent="0.25">
      <c r="A126" s="238">
        <v>352783</v>
      </c>
      <c r="B126" s="238">
        <v>4</v>
      </c>
      <c r="C126" s="238">
        <v>15</v>
      </c>
      <c r="D126" s="238">
        <v>7.3330000000000002</v>
      </c>
      <c r="E126" s="238">
        <v>27</v>
      </c>
      <c r="F126" s="238" t="s">
        <v>2937</v>
      </c>
      <c r="H126" s="238" t="s">
        <v>354</v>
      </c>
      <c r="I126" s="238">
        <v>25</v>
      </c>
      <c r="K126" s="238">
        <v>16005544</v>
      </c>
      <c r="M126" s="238">
        <v>5</v>
      </c>
      <c r="N126" s="238">
        <v>30</v>
      </c>
      <c r="O126" s="238">
        <v>2016</v>
      </c>
      <c r="P126" s="238" t="s">
        <v>361</v>
      </c>
      <c r="Q126" s="238">
        <v>16</v>
      </c>
      <c r="R126" s="238" t="s">
        <v>356</v>
      </c>
      <c r="S126" s="238">
        <v>4</v>
      </c>
      <c r="T126" s="238">
        <v>0</v>
      </c>
      <c r="U126" s="238">
        <v>2</v>
      </c>
      <c r="V126" s="238">
        <v>12</v>
      </c>
      <c r="W126" s="238">
        <v>10</v>
      </c>
      <c r="X126" s="238">
        <v>2</v>
      </c>
      <c r="Y126" s="238">
        <v>1</v>
      </c>
      <c r="Z126" s="238">
        <v>1</v>
      </c>
      <c r="AB126" s="238">
        <v>1</v>
      </c>
      <c r="AC126" s="238">
        <v>98</v>
      </c>
      <c r="AD126" s="238" t="s">
        <v>2800</v>
      </c>
      <c r="AF126" s="238" t="s">
        <v>2784</v>
      </c>
      <c r="AG126" s="238">
        <v>7</v>
      </c>
      <c r="AH126" s="238">
        <v>2</v>
      </c>
      <c r="AI126" s="238">
        <v>2</v>
      </c>
      <c r="AJ126" s="238">
        <v>4</v>
      </c>
      <c r="AK126" s="238">
        <v>21</v>
      </c>
      <c r="AL126" s="238">
        <v>52</v>
      </c>
      <c r="AM126" s="238" t="s">
        <v>354</v>
      </c>
      <c r="AN126" s="238">
        <v>5</v>
      </c>
      <c r="AO126" s="238">
        <v>70</v>
      </c>
      <c r="AS126" s="238">
        <v>15</v>
      </c>
      <c r="AT126" s="238">
        <v>9</v>
      </c>
      <c r="AU126" s="238">
        <v>35</v>
      </c>
      <c r="AV126" s="238">
        <v>11</v>
      </c>
      <c r="AW126" s="238">
        <v>21</v>
      </c>
      <c r="AX126" s="238">
        <v>1</v>
      </c>
      <c r="AY126" s="238">
        <v>2</v>
      </c>
      <c r="AZ126" s="238">
        <v>4</v>
      </c>
      <c r="BA126" s="238">
        <v>21</v>
      </c>
      <c r="BI126" s="238">
        <v>15</v>
      </c>
      <c r="BJ126" s="238">
        <v>9</v>
      </c>
      <c r="BK126" s="238">
        <v>35</v>
      </c>
      <c r="BL126" s="238">
        <v>11</v>
      </c>
      <c r="BM126" s="238">
        <v>21</v>
      </c>
      <c r="CT126" s="238">
        <v>450429.07439370098</v>
      </c>
      <c r="CU126" s="238">
        <v>4975954.2774086799</v>
      </c>
      <c r="CV126" s="238">
        <v>44.935293049999999</v>
      </c>
      <c r="CW126" s="238">
        <v>-93.628243800000007</v>
      </c>
      <c r="CX126" s="238" t="s">
        <v>359</v>
      </c>
      <c r="CY126" s="238" t="s">
        <v>3023</v>
      </c>
    </row>
    <row r="127" spans="1:103" x14ac:dyDescent="0.25">
      <c r="A127" s="238">
        <v>388255</v>
      </c>
      <c r="B127" s="238">
        <v>4</v>
      </c>
      <c r="C127" s="238">
        <v>15</v>
      </c>
      <c r="D127" s="238">
        <v>7.3620000000000001</v>
      </c>
      <c r="E127" s="238">
        <v>27</v>
      </c>
      <c r="F127" s="238" t="s">
        <v>2937</v>
      </c>
      <c r="H127" s="238" t="s">
        <v>354</v>
      </c>
      <c r="I127" s="238">
        <v>25</v>
      </c>
      <c r="K127" s="238" t="s">
        <v>3024</v>
      </c>
      <c r="M127" s="238">
        <v>10</v>
      </c>
      <c r="N127" s="238">
        <v>19</v>
      </c>
      <c r="O127" s="238">
        <v>2016</v>
      </c>
      <c r="P127" s="238" t="s">
        <v>355</v>
      </c>
      <c r="Q127" s="238">
        <v>17</v>
      </c>
      <c r="R127" s="238">
        <v>98</v>
      </c>
      <c r="S127" s="238">
        <v>5</v>
      </c>
      <c r="T127" s="238">
        <v>0</v>
      </c>
      <c r="U127" s="238">
        <v>2</v>
      </c>
      <c r="V127" s="238">
        <v>12</v>
      </c>
      <c r="W127" s="238">
        <v>10</v>
      </c>
      <c r="X127" s="238">
        <v>4</v>
      </c>
      <c r="Y127" s="238">
        <v>1</v>
      </c>
      <c r="Z127" s="238">
        <v>1</v>
      </c>
      <c r="AB127" s="238">
        <v>1</v>
      </c>
      <c r="AC127" s="238">
        <v>98</v>
      </c>
      <c r="AD127" s="238" t="s">
        <v>2800</v>
      </c>
      <c r="AF127" s="238" t="s">
        <v>2784</v>
      </c>
      <c r="AG127" s="238">
        <v>7</v>
      </c>
      <c r="AH127" s="238">
        <v>2</v>
      </c>
      <c r="AI127" s="238">
        <v>2</v>
      </c>
      <c r="AJ127" s="238">
        <v>3</v>
      </c>
      <c r="AK127" s="238">
        <v>34</v>
      </c>
      <c r="AL127" s="238">
        <v>24</v>
      </c>
      <c r="AM127" s="238" t="s">
        <v>363</v>
      </c>
      <c r="AN127" s="238">
        <v>5</v>
      </c>
      <c r="AO127" s="238">
        <v>1</v>
      </c>
      <c r="AS127" s="238">
        <v>14</v>
      </c>
      <c r="AT127" s="238">
        <v>20</v>
      </c>
      <c r="AU127" s="238">
        <v>35</v>
      </c>
      <c r="AV127" s="238">
        <v>11</v>
      </c>
      <c r="AW127" s="238">
        <v>21</v>
      </c>
      <c r="AX127" s="238">
        <v>2</v>
      </c>
      <c r="AY127" s="238">
        <v>2</v>
      </c>
      <c r="AZ127" s="238">
        <v>3</v>
      </c>
      <c r="BA127" s="238">
        <v>21</v>
      </c>
      <c r="BB127" s="238">
        <v>67</v>
      </c>
      <c r="BC127" s="238" t="s">
        <v>363</v>
      </c>
      <c r="BD127" s="238">
        <v>5</v>
      </c>
      <c r="BE127" s="238">
        <v>1</v>
      </c>
      <c r="BI127" s="238">
        <v>14</v>
      </c>
      <c r="BJ127" s="238">
        <v>20</v>
      </c>
      <c r="BK127" s="238">
        <v>35</v>
      </c>
      <c r="BL127" s="238">
        <v>11</v>
      </c>
      <c r="BM127" s="238">
        <v>21</v>
      </c>
      <c r="CT127" s="238">
        <v>450475.38450321701</v>
      </c>
      <c r="CU127" s="238">
        <v>4975957.0833460297</v>
      </c>
      <c r="CV127" s="238">
        <v>44.935321539999997</v>
      </c>
      <c r="CW127" s="238">
        <v>-93.627657189999994</v>
      </c>
      <c r="CX127" s="238" t="s">
        <v>359</v>
      </c>
      <c r="CY127" s="238" t="s">
        <v>3025</v>
      </c>
    </row>
    <row r="128" spans="1:103" x14ac:dyDescent="0.25">
      <c r="A128" s="238">
        <v>341051</v>
      </c>
      <c r="B128" s="238">
        <v>4</v>
      </c>
      <c r="C128" s="238">
        <v>15</v>
      </c>
      <c r="D128" s="238">
        <v>7.3680000000000003</v>
      </c>
      <c r="E128" s="238">
        <v>27</v>
      </c>
      <c r="F128" s="238" t="s">
        <v>2937</v>
      </c>
      <c r="H128" s="238" t="s">
        <v>354</v>
      </c>
      <c r="I128" s="238">
        <v>25</v>
      </c>
      <c r="K128" s="238" t="s">
        <v>3026</v>
      </c>
      <c r="M128" s="238">
        <v>4</v>
      </c>
      <c r="N128" s="238">
        <v>8</v>
      </c>
      <c r="O128" s="238">
        <v>2016</v>
      </c>
      <c r="P128" s="238" t="s">
        <v>362</v>
      </c>
      <c r="Q128" s="238">
        <v>12</v>
      </c>
      <c r="R128" s="238">
        <v>98</v>
      </c>
      <c r="S128" s="238">
        <v>5</v>
      </c>
      <c r="T128" s="238">
        <v>0</v>
      </c>
      <c r="U128" s="238">
        <v>2</v>
      </c>
      <c r="V128" s="238">
        <v>12</v>
      </c>
      <c r="W128" s="238">
        <v>10</v>
      </c>
      <c r="X128" s="238">
        <v>2</v>
      </c>
      <c r="Y128" s="238">
        <v>1</v>
      </c>
      <c r="Z128" s="238">
        <v>1</v>
      </c>
      <c r="AA128" s="238">
        <v>90</v>
      </c>
      <c r="AB128" s="238">
        <v>2</v>
      </c>
      <c r="AC128" s="238">
        <v>98</v>
      </c>
      <c r="AD128" s="238" t="s">
        <v>2800</v>
      </c>
      <c r="AF128" s="238" t="s">
        <v>2779</v>
      </c>
      <c r="AG128" s="238">
        <v>7</v>
      </c>
      <c r="AH128" s="238">
        <v>2</v>
      </c>
      <c r="AI128" s="238">
        <v>4</v>
      </c>
      <c r="AJ128" s="238">
        <v>10</v>
      </c>
      <c r="AK128" s="238">
        <v>33</v>
      </c>
      <c r="AL128" s="238">
        <v>29</v>
      </c>
      <c r="AM128" s="238" t="s">
        <v>354</v>
      </c>
      <c r="AN128" s="238">
        <v>5</v>
      </c>
      <c r="AO128" s="238">
        <v>99</v>
      </c>
      <c r="AS128" s="238">
        <v>90</v>
      </c>
      <c r="AT128" s="238">
        <v>98</v>
      </c>
      <c r="AV128" s="238">
        <v>11</v>
      </c>
      <c r="AW128" s="238">
        <v>21</v>
      </c>
      <c r="AX128" s="238">
        <v>2</v>
      </c>
      <c r="AY128" s="238">
        <v>2</v>
      </c>
      <c r="AZ128" s="238">
        <v>10</v>
      </c>
      <c r="BA128" s="238">
        <v>21</v>
      </c>
      <c r="BB128" s="238">
        <v>88</v>
      </c>
      <c r="BC128" s="238" t="s">
        <v>363</v>
      </c>
      <c r="BD128" s="238">
        <v>5</v>
      </c>
      <c r="BE128" s="238">
        <v>1</v>
      </c>
      <c r="BI128" s="238">
        <v>90</v>
      </c>
      <c r="BJ128" s="238">
        <v>98</v>
      </c>
      <c r="BL128" s="238">
        <v>11</v>
      </c>
      <c r="BM128" s="238">
        <v>21</v>
      </c>
      <c r="CT128" s="238">
        <v>450479.220969224</v>
      </c>
      <c r="CU128" s="238">
        <v>4975930.3973246403</v>
      </c>
      <c r="CV128" s="238">
        <v>44.935081590000003</v>
      </c>
      <c r="CW128" s="238">
        <v>-93.627605959999997</v>
      </c>
      <c r="CX128" s="238" t="s">
        <v>391</v>
      </c>
      <c r="CY128" s="238" t="s">
        <v>3027</v>
      </c>
    </row>
    <row r="129" spans="1:103" x14ac:dyDescent="0.25">
      <c r="A129" s="238">
        <v>743909</v>
      </c>
      <c r="B129" s="238">
        <v>4</v>
      </c>
      <c r="C129" s="238">
        <v>15</v>
      </c>
      <c r="D129" s="238">
        <v>7.3780000000000001</v>
      </c>
      <c r="E129" s="238">
        <v>27</v>
      </c>
      <c r="F129" s="238" t="s">
        <v>2937</v>
      </c>
      <c r="H129" s="238" t="s">
        <v>354</v>
      </c>
      <c r="I129" s="238">
        <v>25</v>
      </c>
      <c r="K129" s="238">
        <v>19007932</v>
      </c>
      <c r="M129" s="238">
        <v>8</v>
      </c>
      <c r="N129" s="238">
        <v>30</v>
      </c>
      <c r="O129" s="238">
        <v>2019</v>
      </c>
      <c r="P129" s="238" t="s">
        <v>362</v>
      </c>
      <c r="Q129" s="238">
        <v>10</v>
      </c>
      <c r="R129" s="238" t="s">
        <v>369</v>
      </c>
      <c r="S129" s="238">
        <v>5</v>
      </c>
      <c r="T129" s="238">
        <v>0</v>
      </c>
      <c r="U129" s="238">
        <v>2</v>
      </c>
      <c r="W129" s="238">
        <v>75</v>
      </c>
      <c r="X129" s="238">
        <v>2</v>
      </c>
      <c r="Y129" s="238">
        <v>1</v>
      </c>
      <c r="Z129" s="238">
        <v>1</v>
      </c>
      <c r="AA129" s="238">
        <v>99</v>
      </c>
      <c r="AB129" s="238">
        <v>1</v>
      </c>
      <c r="AC129" s="238">
        <v>98</v>
      </c>
      <c r="AD129" s="238" t="s">
        <v>2800</v>
      </c>
      <c r="AF129" s="238" t="s">
        <v>2779</v>
      </c>
      <c r="AG129" s="238">
        <v>90</v>
      </c>
      <c r="AH129" s="238">
        <v>2</v>
      </c>
      <c r="AI129" s="238">
        <v>2</v>
      </c>
      <c r="AJ129" s="238">
        <v>3</v>
      </c>
      <c r="AK129" s="238">
        <v>21</v>
      </c>
      <c r="AL129" s="238">
        <v>37</v>
      </c>
      <c r="AM129" s="238" t="s">
        <v>363</v>
      </c>
      <c r="AN129" s="238">
        <v>5</v>
      </c>
      <c r="AO129" s="238">
        <v>1</v>
      </c>
      <c r="AS129" s="238">
        <v>15</v>
      </c>
      <c r="AT129" s="238">
        <v>20</v>
      </c>
      <c r="AU129" s="238">
        <v>35</v>
      </c>
      <c r="AV129" s="238">
        <v>11</v>
      </c>
      <c r="AW129" s="238">
        <v>21</v>
      </c>
      <c r="AX129" s="238">
        <v>2</v>
      </c>
      <c r="AY129" s="238">
        <v>3</v>
      </c>
      <c r="AZ129" s="238">
        <v>3</v>
      </c>
      <c r="BA129" s="238">
        <v>34</v>
      </c>
      <c r="BB129" s="238">
        <v>68</v>
      </c>
      <c r="BC129" s="238" t="s">
        <v>354</v>
      </c>
      <c r="BD129" s="238">
        <v>5</v>
      </c>
      <c r="BE129" s="238">
        <v>1</v>
      </c>
      <c r="BI129" s="238">
        <v>15</v>
      </c>
      <c r="BJ129" s="238">
        <v>20</v>
      </c>
      <c r="BK129" s="238">
        <v>35</v>
      </c>
      <c r="BL129" s="238">
        <v>11</v>
      </c>
      <c r="BM129" s="238">
        <v>21</v>
      </c>
      <c r="CT129" s="238">
        <v>450501.04220430099</v>
      </c>
      <c r="CU129" s="238">
        <v>4975942.3096082304</v>
      </c>
      <c r="CV129" s="238">
        <v>44.935190339999998</v>
      </c>
      <c r="CW129" s="238">
        <v>-93.62733059</v>
      </c>
      <c r="CX129" s="238" t="s">
        <v>359</v>
      </c>
      <c r="CY129" s="238" t="s">
        <v>3028</v>
      </c>
    </row>
    <row r="130" spans="1:103" x14ac:dyDescent="0.25">
      <c r="A130" s="238">
        <v>622251</v>
      </c>
      <c r="B130" s="238">
        <v>4</v>
      </c>
      <c r="C130" s="238">
        <v>15</v>
      </c>
      <c r="D130" s="238">
        <v>7.3920000000000003</v>
      </c>
      <c r="E130" s="238">
        <v>27</v>
      </c>
      <c r="F130" s="238" t="s">
        <v>2937</v>
      </c>
      <c r="H130" s="238" t="s">
        <v>354</v>
      </c>
      <c r="I130" s="238">
        <v>25</v>
      </c>
      <c r="K130" s="238">
        <v>18007909</v>
      </c>
      <c r="M130" s="238">
        <v>7</v>
      </c>
      <c r="N130" s="238">
        <v>20</v>
      </c>
      <c r="O130" s="238">
        <v>2018</v>
      </c>
      <c r="P130" s="238" t="s">
        <v>362</v>
      </c>
      <c r="Q130" s="238">
        <v>15</v>
      </c>
      <c r="R130" s="238" t="s">
        <v>369</v>
      </c>
      <c r="S130" s="238">
        <v>5</v>
      </c>
      <c r="T130" s="238">
        <v>0</v>
      </c>
      <c r="U130" s="238">
        <v>3</v>
      </c>
      <c r="V130" s="238">
        <v>12</v>
      </c>
      <c r="W130" s="238">
        <v>10</v>
      </c>
      <c r="X130" s="238">
        <v>4</v>
      </c>
      <c r="Y130" s="238">
        <v>1</v>
      </c>
      <c r="Z130" s="238">
        <v>2</v>
      </c>
      <c r="AB130" s="238">
        <v>1</v>
      </c>
      <c r="AC130" s="238">
        <v>98</v>
      </c>
      <c r="AD130" s="238" t="s">
        <v>2800</v>
      </c>
      <c r="AE130" s="238" t="s">
        <v>3029</v>
      </c>
      <c r="AF130" s="238" t="s">
        <v>2779</v>
      </c>
      <c r="AG130" s="238">
        <v>7</v>
      </c>
      <c r="AH130" s="238">
        <v>2</v>
      </c>
      <c r="AI130" s="238">
        <v>3</v>
      </c>
      <c r="AJ130" s="238">
        <v>3</v>
      </c>
      <c r="AK130" s="238">
        <v>34</v>
      </c>
      <c r="AL130" s="238">
        <v>43</v>
      </c>
      <c r="AM130" s="238" t="s">
        <v>354</v>
      </c>
      <c r="AN130" s="238">
        <v>5</v>
      </c>
      <c r="AO130" s="238">
        <v>1</v>
      </c>
      <c r="AS130" s="238">
        <v>15</v>
      </c>
      <c r="AT130" s="238">
        <v>20</v>
      </c>
      <c r="AU130" s="238">
        <v>35</v>
      </c>
      <c r="AV130" s="238">
        <v>11</v>
      </c>
      <c r="AW130" s="238">
        <v>21</v>
      </c>
      <c r="AX130" s="238">
        <v>2</v>
      </c>
      <c r="AY130" s="238">
        <v>2</v>
      </c>
      <c r="AZ130" s="238">
        <v>3</v>
      </c>
      <c r="BA130" s="238">
        <v>34</v>
      </c>
      <c r="BB130" s="238">
        <v>64</v>
      </c>
      <c r="BC130" s="238" t="s">
        <v>354</v>
      </c>
      <c r="BD130" s="238">
        <v>5</v>
      </c>
      <c r="BE130" s="238">
        <v>1</v>
      </c>
      <c r="BI130" s="238">
        <v>15</v>
      </c>
      <c r="BJ130" s="238">
        <v>20</v>
      </c>
      <c r="BK130" s="238">
        <v>35</v>
      </c>
      <c r="BL130" s="238">
        <v>11</v>
      </c>
      <c r="BM130" s="238">
        <v>21</v>
      </c>
      <c r="BN130" s="238">
        <v>2</v>
      </c>
      <c r="BO130" s="238">
        <v>49</v>
      </c>
      <c r="BP130" s="238">
        <v>3</v>
      </c>
      <c r="BQ130" s="238">
        <v>21</v>
      </c>
      <c r="BR130" s="238">
        <v>29</v>
      </c>
      <c r="BS130" s="238" t="s">
        <v>354</v>
      </c>
      <c r="BT130" s="238">
        <v>5</v>
      </c>
      <c r="BU130" s="238">
        <v>1</v>
      </c>
      <c r="BY130" s="238">
        <v>15</v>
      </c>
      <c r="BZ130" s="238">
        <v>20</v>
      </c>
      <c r="CA130" s="238">
        <v>35</v>
      </c>
      <c r="CB130" s="238">
        <v>11</v>
      </c>
      <c r="CC130" s="238">
        <v>21</v>
      </c>
      <c r="CT130" s="238">
        <v>450524.32458420098</v>
      </c>
      <c r="CU130" s="238">
        <v>4975938.5293720104</v>
      </c>
      <c r="CV130" s="238">
        <v>44.935157930000003</v>
      </c>
      <c r="CW130" s="238">
        <v>-93.627035160000005</v>
      </c>
      <c r="CX130" s="238" t="s">
        <v>359</v>
      </c>
      <c r="CY130" s="238" t="s">
        <v>3030</v>
      </c>
    </row>
    <row r="131" spans="1:103" x14ac:dyDescent="0.25">
      <c r="A131" s="238">
        <v>694946</v>
      </c>
      <c r="B131" s="238">
        <v>4</v>
      </c>
      <c r="C131" s="238">
        <v>15</v>
      </c>
      <c r="D131" s="238">
        <v>7.4029999999999996</v>
      </c>
      <c r="E131" s="238">
        <v>27</v>
      </c>
      <c r="F131" s="238" t="s">
        <v>2937</v>
      </c>
      <c r="H131" s="238" t="s">
        <v>354</v>
      </c>
      <c r="I131" s="238">
        <v>25</v>
      </c>
      <c r="K131" s="238">
        <v>19001759</v>
      </c>
      <c r="M131" s="238">
        <v>3</v>
      </c>
      <c r="N131" s="238">
        <v>5</v>
      </c>
      <c r="O131" s="238">
        <v>2019</v>
      </c>
      <c r="P131" s="238" t="s">
        <v>368</v>
      </c>
      <c r="Q131" s="238">
        <v>7</v>
      </c>
      <c r="R131" s="238" t="s">
        <v>369</v>
      </c>
      <c r="S131" s="238">
        <v>5</v>
      </c>
      <c r="T131" s="238">
        <v>0</v>
      </c>
      <c r="U131" s="238">
        <v>2</v>
      </c>
      <c r="V131" s="238">
        <v>12</v>
      </c>
      <c r="W131" s="238">
        <v>10</v>
      </c>
      <c r="X131" s="238">
        <v>2</v>
      </c>
      <c r="Y131" s="238">
        <v>2</v>
      </c>
      <c r="Z131" s="238">
        <v>1</v>
      </c>
      <c r="AB131" s="238">
        <v>5</v>
      </c>
      <c r="AC131" s="238">
        <v>98</v>
      </c>
      <c r="AD131" s="238" t="s">
        <v>2800</v>
      </c>
      <c r="AF131" s="238" t="s">
        <v>2779</v>
      </c>
      <c r="AG131" s="238">
        <v>7</v>
      </c>
      <c r="AH131" s="238">
        <v>2</v>
      </c>
      <c r="AI131" s="238">
        <v>2</v>
      </c>
      <c r="AJ131" s="238">
        <v>3</v>
      </c>
      <c r="AK131" s="238">
        <v>21</v>
      </c>
      <c r="AL131" s="238">
        <v>55</v>
      </c>
      <c r="AM131" s="238" t="s">
        <v>363</v>
      </c>
      <c r="AN131" s="238">
        <v>5</v>
      </c>
      <c r="AO131" s="238">
        <v>90</v>
      </c>
      <c r="AP131" s="238">
        <v>1</v>
      </c>
      <c r="AS131" s="238">
        <v>12</v>
      </c>
      <c r="AT131" s="238">
        <v>20</v>
      </c>
      <c r="AU131" s="238">
        <v>35</v>
      </c>
      <c r="AV131" s="238">
        <v>11</v>
      </c>
      <c r="AW131" s="238">
        <v>21</v>
      </c>
      <c r="AX131" s="238">
        <v>2</v>
      </c>
      <c r="AY131" s="238">
        <v>14</v>
      </c>
      <c r="AZ131" s="238">
        <v>3</v>
      </c>
      <c r="BA131" s="238">
        <v>21</v>
      </c>
      <c r="BB131" s="238">
        <v>66</v>
      </c>
      <c r="BC131" s="238" t="s">
        <v>354</v>
      </c>
      <c r="BD131" s="238">
        <v>5</v>
      </c>
      <c r="BE131" s="238">
        <v>1</v>
      </c>
      <c r="BI131" s="238">
        <v>12</v>
      </c>
      <c r="BJ131" s="238">
        <v>20</v>
      </c>
      <c r="BK131" s="238">
        <v>35</v>
      </c>
      <c r="BL131" s="238">
        <v>11</v>
      </c>
      <c r="BM131" s="238">
        <v>21</v>
      </c>
      <c r="CT131" s="238">
        <v>450541.78711912601</v>
      </c>
      <c r="CU131" s="238">
        <v>4975931.6078814203</v>
      </c>
      <c r="CV131" s="238">
        <v>44.93509684</v>
      </c>
      <c r="CW131" s="238">
        <v>-93.626813189999993</v>
      </c>
      <c r="CX131" s="238" t="s">
        <v>359</v>
      </c>
      <c r="CY131" s="238" t="s">
        <v>3031</v>
      </c>
    </row>
    <row r="132" spans="1:103" x14ac:dyDescent="0.25">
      <c r="A132" s="238">
        <v>385845</v>
      </c>
      <c r="B132" s="238">
        <v>4</v>
      </c>
      <c r="C132" s="238">
        <v>15</v>
      </c>
      <c r="D132" s="238">
        <v>7.4039999999999999</v>
      </c>
      <c r="E132" s="238">
        <v>27</v>
      </c>
      <c r="F132" s="238" t="s">
        <v>2937</v>
      </c>
      <c r="H132" s="238" t="s">
        <v>354</v>
      </c>
      <c r="I132" s="238">
        <v>25</v>
      </c>
      <c r="K132" s="238">
        <v>16011867</v>
      </c>
      <c r="M132" s="238">
        <v>10</v>
      </c>
      <c r="N132" s="238">
        <v>11</v>
      </c>
      <c r="O132" s="238">
        <v>2016</v>
      </c>
      <c r="P132" s="238" t="s">
        <v>368</v>
      </c>
      <c r="Q132" s="238">
        <v>12</v>
      </c>
      <c r="R132" s="238" t="s">
        <v>356</v>
      </c>
      <c r="S132" s="238">
        <v>5</v>
      </c>
      <c r="T132" s="238">
        <v>0</v>
      </c>
      <c r="U132" s="238">
        <v>2</v>
      </c>
      <c r="W132" s="238">
        <v>11</v>
      </c>
      <c r="X132" s="238">
        <v>90</v>
      </c>
      <c r="Y132" s="238">
        <v>1</v>
      </c>
      <c r="Z132" s="238">
        <v>1</v>
      </c>
      <c r="AB132" s="238">
        <v>1</v>
      </c>
      <c r="AC132" s="238">
        <v>98</v>
      </c>
      <c r="AD132" s="238" t="s">
        <v>2800</v>
      </c>
      <c r="AF132" s="238" t="s">
        <v>2779</v>
      </c>
      <c r="AG132" s="238">
        <v>90</v>
      </c>
      <c r="AH132" s="238">
        <v>2</v>
      </c>
      <c r="AI132" s="238">
        <v>90</v>
      </c>
      <c r="AJ132" s="238">
        <v>10</v>
      </c>
      <c r="AK132" s="238">
        <v>24</v>
      </c>
      <c r="AL132" s="238">
        <v>73</v>
      </c>
      <c r="AM132" s="238" t="s">
        <v>354</v>
      </c>
      <c r="AN132" s="238">
        <v>5</v>
      </c>
      <c r="AO132" s="238">
        <v>10</v>
      </c>
      <c r="AS132" s="238">
        <v>90</v>
      </c>
      <c r="AT132" s="238">
        <v>9</v>
      </c>
      <c r="AU132" s="238">
        <v>10</v>
      </c>
      <c r="AV132" s="238">
        <v>11</v>
      </c>
      <c r="AW132" s="238">
        <v>21</v>
      </c>
      <c r="AX132" s="238">
        <v>3</v>
      </c>
      <c r="AY132" s="238">
        <v>90</v>
      </c>
      <c r="AZ132" s="238">
        <v>10</v>
      </c>
      <c r="BA132" s="238">
        <v>20</v>
      </c>
      <c r="BI132" s="238">
        <v>90</v>
      </c>
      <c r="BJ132" s="238">
        <v>9</v>
      </c>
      <c r="BK132" s="238">
        <v>10</v>
      </c>
      <c r="BL132" s="238">
        <v>11</v>
      </c>
      <c r="BM132" s="238">
        <v>21</v>
      </c>
      <c r="CT132" s="238">
        <v>450536.60112039198</v>
      </c>
      <c r="CU132" s="238">
        <v>4975926.2527066302</v>
      </c>
      <c r="CV132" s="238">
        <v>44.935048279999997</v>
      </c>
      <c r="CW132" s="238">
        <v>-93.626878379999994</v>
      </c>
      <c r="CX132" s="238" t="s">
        <v>391</v>
      </c>
      <c r="CY132" s="238" t="s">
        <v>3032</v>
      </c>
    </row>
    <row r="133" spans="1:103" x14ac:dyDescent="0.25">
      <c r="A133" s="238">
        <v>10940858</v>
      </c>
      <c r="B133" s="238">
        <v>4</v>
      </c>
      <c r="C133" s="238">
        <v>15</v>
      </c>
      <c r="D133" s="238">
        <v>7.4089999999999998</v>
      </c>
      <c r="E133" s="238">
        <v>27</v>
      </c>
      <c r="F133" s="238" t="s">
        <v>2937</v>
      </c>
      <c r="H133" s="238" t="s">
        <v>354</v>
      </c>
      <c r="I133" s="238">
        <v>25</v>
      </c>
      <c r="K133" s="238">
        <v>14000351</v>
      </c>
      <c r="L133" s="238">
        <v>140100201</v>
      </c>
      <c r="M133" s="238">
        <v>1</v>
      </c>
      <c r="N133" s="238">
        <v>10</v>
      </c>
      <c r="O133" s="238">
        <v>2014</v>
      </c>
      <c r="P133" s="238" t="s">
        <v>362</v>
      </c>
      <c r="Q133" s="238">
        <v>18</v>
      </c>
      <c r="S133" s="238">
        <v>4</v>
      </c>
      <c r="T133" s="238">
        <v>0</v>
      </c>
      <c r="U133" s="238">
        <v>2</v>
      </c>
      <c r="V133" s="238">
        <v>5</v>
      </c>
      <c r="W133" s="238">
        <v>10</v>
      </c>
      <c r="X133" s="238">
        <v>4</v>
      </c>
      <c r="Y133" s="238">
        <v>4</v>
      </c>
      <c r="Z133" s="238">
        <v>2</v>
      </c>
      <c r="AA133" s="238">
        <v>5</v>
      </c>
      <c r="AB133" s="238">
        <v>2</v>
      </c>
      <c r="AC133" s="238">
        <v>98</v>
      </c>
      <c r="AD133" s="238" t="s">
        <v>2777</v>
      </c>
      <c r="AE133" s="238" t="s">
        <v>372</v>
      </c>
      <c r="AF133" s="238" t="s">
        <v>2779</v>
      </c>
      <c r="AG133" s="238">
        <v>10</v>
      </c>
      <c r="AH133" s="238">
        <v>0</v>
      </c>
      <c r="AI133" s="238">
        <v>3</v>
      </c>
      <c r="AJ133" s="238">
        <v>2</v>
      </c>
      <c r="AL133" s="238">
        <v>26</v>
      </c>
      <c r="AM133" s="238" t="s">
        <v>354</v>
      </c>
      <c r="AN133" s="238">
        <v>5</v>
      </c>
      <c r="AQ133" s="238">
        <v>26</v>
      </c>
      <c r="AS133" s="238">
        <v>7</v>
      </c>
      <c r="AT133" s="238">
        <v>2</v>
      </c>
      <c r="AU133" s="238">
        <v>35</v>
      </c>
      <c r="AV133" s="238">
        <v>11</v>
      </c>
      <c r="AW133" s="238">
        <v>21</v>
      </c>
      <c r="AX133" s="238">
        <v>2</v>
      </c>
      <c r="AY133" s="238">
        <v>2</v>
      </c>
      <c r="AZ133" s="238">
        <v>4</v>
      </c>
      <c r="BA133" s="238">
        <v>21</v>
      </c>
      <c r="BB133" s="238">
        <v>59</v>
      </c>
      <c r="BC133" s="238" t="s">
        <v>363</v>
      </c>
      <c r="BD133" s="238">
        <v>5</v>
      </c>
      <c r="BE133" s="238">
        <v>1</v>
      </c>
      <c r="BI133" s="238">
        <v>7</v>
      </c>
      <c r="BJ133" s="238">
        <v>2</v>
      </c>
      <c r="BK133" s="238">
        <v>35</v>
      </c>
      <c r="BL133" s="238">
        <v>11</v>
      </c>
      <c r="BM133" s="238">
        <v>21</v>
      </c>
      <c r="CT133" s="238">
        <v>450551</v>
      </c>
      <c r="CU133" s="238">
        <v>4975927</v>
      </c>
      <c r="CV133" s="238">
        <v>44.935056099999997</v>
      </c>
      <c r="CW133" s="238">
        <v>-93.626694599999993</v>
      </c>
      <c r="CX133" s="238" t="s">
        <v>359</v>
      </c>
      <c r="CY133" s="238" t="s">
        <v>3033</v>
      </c>
    </row>
    <row r="134" spans="1:103" x14ac:dyDescent="0.25">
      <c r="A134" s="238">
        <v>10956063</v>
      </c>
      <c r="B134" s="238">
        <v>4</v>
      </c>
      <c r="C134" s="238">
        <v>15</v>
      </c>
      <c r="D134" s="238">
        <v>7.4089999999999998</v>
      </c>
      <c r="E134" s="238">
        <v>27</v>
      </c>
      <c r="F134" s="238" t="s">
        <v>2937</v>
      </c>
      <c r="H134" s="238" t="s">
        <v>354</v>
      </c>
      <c r="I134" s="238">
        <v>25</v>
      </c>
      <c r="K134" s="238" t="s">
        <v>3034</v>
      </c>
      <c r="L134" s="238">
        <v>141020062</v>
      </c>
      <c r="M134" s="238">
        <v>4</v>
      </c>
      <c r="N134" s="238">
        <v>12</v>
      </c>
      <c r="O134" s="238">
        <v>2014</v>
      </c>
      <c r="P134" s="238" t="s">
        <v>364</v>
      </c>
      <c r="Q134" s="238">
        <v>12</v>
      </c>
      <c r="R134" s="238" t="s">
        <v>356</v>
      </c>
      <c r="S134" s="238">
        <v>4</v>
      </c>
      <c r="T134" s="238">
        <v>0</v>
      </c>
      <c r="U134" s="238">
        <v>3</v>
      </c>
      <c r="V134" s="238">
        <v>1</v>
      </c>
      <c r="W134" s="238">
        <v>10</v>
      </c>
      <c r="X134" s="238">
        <v>4</v>
      </c>
      <c r="Y134" s="238">
        <v>1</v>
      </c>
      <c r="Z134" s="238">
        <v>1</v>
      </c>
      <c r="AA134" s="238">
        <v>90</v>
      </c>
      <c r="AB134" s="238">
        <v>1</v>
      </c>
      <c r="AC134" s="238">
        <v>98</v>
      </c>
      <c r="AD134" s="238" t="s">
        <v>2921</v>
      </c>
      <c r="AE134" s="238" t="s">
        <v>3035</v>
      </c>
      <c r="AF134" s="238" t="s">
        <v>2779</v>
      </c>
      <c r="AG134" s="238">
        <v>7</v>
      </c>
      <c r="AH134" s="238">
        <v>2</v>
      </c>
      <c r="AI134" s="238">
        <v>4</v>
      </c>
      <c r="AJ134" s="238">
        <v>4</v>
      </c>
      <c r="AK134" s="238">
        <v>21</v>
      </c>
      <c r="AL134" s="238">
        <v>29</v>
      </c>
      <c r="AM134" s="238" t="s">
        <v>354</v>
      </c>
      <c r="AN134" s="238">
        <v>5</v>
      </c>
      <c r="AO134" s="238">
        <v>1</v>
      </c>
      <c r="AP134" s="238">
        <v>1</v>
      </c>
      <c r="AT134" s="238">
        <v>20</v>
      </c>
      <c r="AU134" s="238">
        <v>35</v>
      </c>
      <c r="AV134" s="238">
        <v>11</v>
      </c>
      <c r="AW134" s="238">
        <v>21</v>
      </c>
      <c r="AX134" s="238">
        <v>2</v>
      </c>
      <c r="AY134" s="238">
        <v>2</v>
      </c>
      <c r="AZ134" s="238">
        <v>4</v>
      </c>
      <c r="BA134" s="238">
        <v>21</v>
      </c>
      <c r="BB134" s="238">
        <v>26</v>
      </c>
      <c r="BC134" s="238" t="s">
        <v>363</v>
      </c>
      <c r="BD134" s="238">
        <v>5</v>
      </c>
      <c r="BF134" s="238">
        <v>1</v>
      </c>
      <c r="BJ134" s="238">
        <v>20</v>
      </c>
      <c r="BK134" s="238">
        <v>35</v>
      </c>
      <c r="BL134" s="238">
        <v>11</v>
      </c>
      <c r="BM134" s="238">
        <v>21</v>
      </c>
      <c r="BN134" s="238">
        <v>2</v>
      </c>
      <c r="BO134" s="238">
        <v>2</v>
      </c>
      <c r="BP134" s="238">
        <v>4</v>
      </c>
      <c r="BQ134" s="238">
        <v>21</v>
      </c>
      <c r="BR134" s="238">
        <v>21</v>
      </c>
      <c r="BS134" s="238" t="s">
        <v>354</v>
      </c>
      <c r="BT134" s="238">
        <v>5</v>
      </c>
      <c r="BU134" s="238">
        <v>21</v>
      </c>
      <c r="BZ134" s="238">
        <v>20</v>
      </c>
      <c r="CA134" s="238">
        <v>35</v>
      </c>
      <c r="CB134" s="238">
        <v>11</v>
      </c>
      <c r="CC134" s="238">
        <v>21</v>
      </c>
      <c r="CT134" s="238">
        <v>450551</v>
      </c>
      <c r="CU134" s="238">
        <v>4975927</v>
      </c>
      <c r="CV134" s="238">
        <v>44.935056099999997</v>
      </c>
      <c r="CW134" s="238">
        <v>-93.626694599999993</v>
      </c>
      <c r="CX134" s="238" t="s">
        <v>359</v>
      </c>
      <c r="CY134" s="238" t="s">
        <v>3036</v>
      </c>
    </row>
    <row r="135" spans="1:103" x14ac:dyDescent="0.25">
      <c r="A135" s="238">
        <v>10958409</v>
      </c>
      <c r="B135" s="238">
        <v>4</v>
      </c>
      <c r="C135" s="238">
        <v>15</v>
      </c>
      <c r="D135" s="238">
        <v>7.4089999999999998</v>
      </c>
      <c r="E135" s="238">
        <v>27</v>
      </c>
      <c r="F135" s="238" t="s">
        <v>2937</v>
      </c>
      <c r="H135" s="238" t="s">
        <v>354</v>
      </c>
      <c r="I135" s="238">
        <v>25</v>
      </c>
      <c r="K135" s="238" t="s">
        <v>3037</v>
      </c>
      <c r="L135" s="238">
        <v>141450023</v>
      </c>
      <c r="M135" s="238">
        <v>5</v>
      </c>
      <c r="N135" s="238">
        <v>24</v>
      </c>
      <c r="O135" s="238">
        <v>2014</v>
      </c>
      <c r="P135" s="238" t="s">
        <v>364</v>
      </c>
      <c r="Q135" s="238">
        <v>9</v>
      </c>
      <c r="S135" s="238">
        <v>5</v>
      </c>
      <c r="T135" s="238">
        <v>0</v>
      </c>
      <c r="U135" s="238">
        <v>2</v>
      </c>
      <c r="V135" s="238">
        <v>1</v>
      </c>
      <c r="W135" s="238">
        <v>10</v>
      </c>
      <c r="X135" s="238">
        <v>4</v>
      </c>
      <c r="Y135" s="238">
        <v>1</v>
      </c>
      <c r="Z135" s="238">
        <v>1</v>
      </c>
      <c r="AB135" s="238">
        <v>1</v>
      </c>
      <c r="AC135" s="238">
        <v>98</v>
      </c>
      <c r="AD135" s="238" t="s">
        <v>3038</v>
      </c>
      <c r="AE135" s="238" t="s">
        <v>3039</v>
      </c>
      <c r="AF135" s="238" t="s">
        <v>2779</v>
      </c>
      <c r="AG135" s="238">
        <v>7</v>
      </c>
      <c r="AH135" s="238">
        <v>2</v>
      </c>
      <c r="AI135" s="238">
        <v>2</v>
      </c>
      <c r="AJ135" s="238">
        <v>4</v>
      </c>
      <c r="AK135" s="238">
        <v>21</v>
      </c>
      <c r="AL135" s="238">
        <v>21</v>
      </c>
      <c r="AM135" s="238" t="s">
        <v>354</v>
      </c>
      <c r="AN135" s="238">
        <v>5</v>
      </c>
      <c r="AO135" s="238">
        <v>15</v>
      </c>
      <c r="AS135" s="238">
        <v>7</v>
      </c>
      <c r="AT135" s="238">
        <v>20</v>
      </c>
      <c r="AU135" s="238">
        <v>35</v>
      </c>
      <c r="AV135" s="238">
        <v>11</v>
      </c>
      <c r="AW135" s="238">
        <v>21</v>
      </c>
      <c r="AX135" s="238">
        <v>2</v>
      </c>
      <c r="AY135" s="238">
        <v>2</v>
      </c>
      <c r="AZ135" s="238">
        <v>4</v>
      </c>
      <c r="BA135" s="238">
        <v>21</v>
      </c>
      <c r="BB135" s="238">
        <v>27</v>
      </c>
      <c r="BC135" s="238" t="s">
        <v>363</v>
      </c>
      <c r="BD135" s="238">
        <v>5</v>
      </c>
      <c r="BE135" s="238">
        <v>1</v>
      </c>
      <c r="BI135" s="238">
        <v>7</v>
      </c>
      <c r="BJ135" s="238">
        <v>20</v>
      </c>
      <c r="BK135" s="238">
        <v>35</v>
      </c>
      <c r="BL135" s="238">
        <v>11</v>
      </c>
      <c r="BM135" s="238">
        <v>21</v>
      </c>
      <c r="CT135" s="238">
        <v>450551</v>
      </c>
      <c r="CU135" s="238">
        <v>4975927</v>
      </c>
      <c r="CV135" s="238">
        <v>44.935056099999997</v>
      </c>
      <c r="CW135" s="238">
        <v>-93.626694599999993</v>
      </c>
      <c r="CX135" s="238" t="s">
        <v>359</v>
      </c>
      <c r="CY135" s="238" t="s">
        <v>3040</v>
      </c>
    </row>
    <row r="136" spans="1:103" x14ac:dyDescent="0.25">
      <c r="A136" s="238">
        <v>11040793</v>
      </c>
      <c r="B136" s="238">
        <v>4</v>
      </c>
      <c r="C136" s="238">
        <v>15</v>
      </c>
      <c r="D136" s="238">
        <v>7.4089999999999998</v>
      </c>
      <c r="E136" s="238">
        <v>27</v>
      </c>
      <c r="F136" s="238" t="s">
        <v>2937</v>
      </c>
      <c r="H136" s="238" t="s">
        <v>354</v>
      </c>
      <c r="I136" s="238">
        <v>25</v>
      </c>
      <c r="K136" s="238" t="s">
        <v>3041</v>
      </c>
      <c r="L136" s="238">
        <v>151350114</v>
      </c>
      <c r="M136" s="238">
        <v>5</v>
      </c>
      <c r="N136" s="238">
        <v>15</v>
      </c>
      <c r="O136" s="238">
        <v>2015</v>
      </c>
      <c r="P136" s="238" t="s">
        <v>362</v>
      </c>
      <c r="Q136" s="238">
        <v>15</v>
      </c>
      <c r="R136" s="238" t="s">
        <v>369</v>
      </c>
      <c r="S136" s="238">
        <v>5</v>
      </c>
      <c r="T136" s="238">
        <v>0</v>
      </c>
      <c r="U136" s="238">
        <v>2</v>
      </c>
      <c r="V136" s="238">
        <v>98</v>
      </c>
      <c r="W136" s="238">
        <v>10</v>
      </c>
      <c r="X136" s="238">
        <v>4</v>
      </c>
      <c r="Y136" s="238">
        <v>1</v>
      </c>
      <c r="Z136" s="238">
        <v>1</v>
      </c>
      <c r="AA136" s="238">
        <v>1</v>
      </c>
      <c r="AB136" s="238">
        <v>1</v>
      </c>
      <c r="AC136" s="238">
        <v>98</v>
      </c>
      <c r="AD136" s="238" t="s">
        <v>3042</v>
      </c>
      <c r="AE136" s="238" t="s">
        <v>3043</v>
      </c>
      <c r="AF136" s="238" t="s">
        <v>2779</v>
      </c>
      <c r="AG136" s="238">
        <v>90</v>
      </c>
      <c r="AH136" s="238">
        <v>2</v>
      </c>
      <c r="AI136" s="238">
        <v>3</v>
      </c>
      <c r="AJ136" s="238">
        <v>3</v>
      </c>
      <c r="AK136" s="238">
        <v>26</v>
      </c>
      <c r="AL136" s="238">
        <v>60</v>
      </c>
      <c r="AM136" s="238" t="s">
        <v>354</v>
      </c>
      <c r="AN136" s="238">
        <v>5</v>
      </c>
      <c r="AO136" s="238">
        <v>1</v>
      </c>
      <c r="AS136" s="238">
        <v>7</v>
      </c>
      <c r="AT136" s="238">
        <v>20</v>
      </c>
      <c r="AU136" s="238">
        <v>35</v>
      </c>
      <c r="AV136" s="238">
        <v>11</v>
      </c>
      <c r="AW136" s="238">
        <v>21</v>
      </c>
      <c r="AX136" s="238">
        <v>2</v>
      </c>
      <c r="AY136" s="238">
        <v>1</v>
      </c>
      <c r="AZ136" s="238">
        <v>3</v>
      </c>
      <c r="BA136" s="238">
        <v>21</v>
      </c>
      <c r="BB136" s="238">
        <v>27</v>
      </c>
      <c r="BC136" s="238" t="s">
        <v>363</v>
      </c>
      <c r="BD136" s="238">
        <v>5</v>
      </c>
      <c r="BE136" s="238">
        <v>15</v>
      </c>
      <c r="BI136" s="238">
        <v>7</v>
      </c>
      <c r="BJ136" s="238">
        <v>20</v>
      </c>
      <c r="BK136" s="238">
        <v>35</v>
      </c>
      <c r="BL136" s="238">
        <v>11</v>
      </c>
      <c r="BM136" s="238">
        <v>21</v>
      </c>
      <c r="CT136" s="238">
        <v>450551</v>
      </c>
      <c r="CU136" s="238">
        <v>4975927</v>
      </c>
      <c r="CV136" s="238">
        <v>44.935056099999997</v>
      </c>
      <c r="CW136" s="238">
        <v>-93.626694599999993</v>
      </c>
      <c r="CX136" s="238" t="s">
        <v>359</v>
      </c>
      <c r="CY136" s="238" t="s">
        <v>3044</v>
      </c>
    </row>
    <row r="137" spans="1:103" x14ac:dyDescent="0.25">
      <c r="A137" s="238">
        <v>353833</v>
      </c>
      <c r="B137" s="238">
        <v>4</v>
      </c>
      <c r="C137" s="238">
        <v>15</v>
      </c>
      <c r="D137" s="238">
        <v>7.4160000000000004</v>
      </c>
      <c r="E137" s="238">
        <v>27</v>
      </c>
      <c r="F137" s="238" t="s">
        <v>2937</v>
      </c>
      <c r="H137" s="238" t="s">
        <v>354</v>
      </c>
      <c r="I137" s="238">
        <v>25</v>
      </c>
      <c r="K137" s="238">
        <v>16005737</v>
      </c>
      <c r="M137" s="238">
        <v>6</v>
      </c>
      <c r="N137" s="238">
        <v>3</v>
      </c>
      <c r="O137" s="238">
        <v>2016</v>
      </c>
      <c r="P137" s="238" t="s">
        <v>362</v>
      </c>
      <c r="Q137" s="238">
        <v>15</v>
      </c>
      <c r="R137" s="238" t="s">
        <v>356</v>
      </c>
      <c r="S137" s="238">
        <v>4</v>
      </c>
      <c r="T137" s="238">
        <v>0</v>
      </c>
      <c r="U137" s="238">
        <v>2</v>
      </c>
      <c r="V137" s="238">
        <v>12</v>
      </c>
      <c r="W137" s="238">
        <v>10</v>
      </c>
      <c r="X137" s="238">
        <v>4</v>
      </c>
      <c r="Y137" s="238">
        <v>1</v>
      </c>
      <c r="Z137" s="238">
        <v>2</v>
      </c>
      <c r="AA137" s="238">
        <v>3</v>
      </c>
      <c r="AB137" s="238">
        <v>2</v>
      </c>
      <c r="AC137" s="238">
        <v>98</v>
      </c>
      <c r="AD137" s="238" t="s">
        <v>2800</v>
      </c>
      <c r="AF137" s="238" t="s">
        <v>2784</v>
      </c>
      <c r="AG137" s="238">
        <v>7</v>
      </c>
      <c r="AH137" s="238">
        <v>2</v>
      </c>
      <c r="AI137" s="238">
        <v>3</v>
      </c>
      <c r="AJ137" s="238">
        <v>4</v>
      </c>
      <c r="AK137" s="238">
        <v>34</v>
      </c>
      <c r="AL137" s="238">
        <v>62</v>
      </c>
      <c r="AM137" s="238" t="s">
        <v>354</v>
      </c>
      <c r="AN137" s="238">
        <v>5</v>
      </c>
      <c r="AO137" s="238">
        <v>1</v>
      </c>
      <c r="AS137" s="238">
        <v>15</v>
      </c>
      <c r="AT137" s="238">
        <v>20</v>
      </c>
      <c r="AU137" s="238">
        <v>35</v>
      </c>
      <c r="AV137" s="238">
        <v>11</v>
      </c>
      <c r="AW137" s="238">
        <v>21</v>
      </c>
      <c r="AX137" s="238">
        <v>2</v>
      </c>
      <c r="AY137" s="238">
        <v>49</v>
      </c>
      <c r="AZ137" s="238">
        <v>4</v>
      </c>
      <c r="BA137" s="238">
        <v>21</v>
      </c>
      <c r="BB137" s="238">
        <v>26</v>
      </c>
      <c r="BC137" s="238" t="s">
        <v>354</v>
      </c>
      <c r="BD137" s="238">
        <v>5</v>
      </c>
      <c r="BE137" s="238">
        <v>1</v>
      </c>
      <c r="BI137" s="238">
        <v>15</v>
      </c>
      <c r="BJ137" s="238">
        <v>20</v>
      </c>
      <c r="BK137" s="238">
        <v>35</v>
      </c>
      <c r="BL137" s="238">
        <v>11</v>
      </c>
      <c r="BM137" s="238">
        <v>21</v>
      </c>
      <c r="CT137" s="238">
        <v>450560.83153740299</v>
      </c>
      <c r="CU137" s="238">
        <v>4975940.30217594</v>
      </c>
      <c r="CV137" s="238">
        <v>44.935176429999999</v>
      </c>
      <c r="CW137" s="238">
        <v>-93.626572690000003</v>
      </c>
      <c r="CX137" s="238" t="s">
        <v>359</v>
      </c>
      <c r="CY137" s="238" t="s">
        <v>3045</v>
      </c>
    </row>
    <row r="138" spans="1:103" x14ac:dyDescent="0.25">
      <c r="A138" s="238">
        <v>330287</v>
      </c>
      <c r="B138" s="238">
        <v>4</v>
      </c>
      <c r="C138" s="238">
        <v>15</v>
      </c>
      <c r="D138" s="238">
        <v>7.42</v>
      </c>
      <c r="E138" s="238">
        <v>27</v>
      </c>
      <c r="F138" s="238" t="s">
        <v>2937</v>
      </c>
      <c r="H138" s="238" t="s">
        <v>354</v>
      </c>
      <c r="I138" s="238">
        <v>25</v>
      </c>
      <c r="K138" s="238">
        <v>16001642</v>
      </c>
      <c r="M138" s="238">
        <v>2</v>
      </c>
      <c r="N138" s="238">
        <v>18</v>
      </c>
      <c r="O138" s="238">
        <v>2016</v>
      </c>
      <c r="P138" s="238" t="s">
        <v>384</v>
      </c>
      <c r="Q138" s="238">
        <v>14</v>
      </c>
      <c r="R138" s="238" t="s">
        <v>356</v>
      </c>
      <c r="S138" s="238">
        <v>5</v>
      </c>
      <c r="T138" s="238">
        <v>0</v>
      </c>
      <c r="U138" s="238">
        <v>2</v>
      </c>
      <c r="V138" s="238">
        <v>12</v>
      </c>
      <c r="W138" s="238">
        <v>10</v>
      </c>
      <c r="X138" s="238">
        <v>4</v>
      </c>
      <c r="Y138" s="238">
        <v>1</v>
      </c>
      <c r="Z138" s="238">
        <v>1</v>
      </c>
      <c r="AA138" s="238">
        <v>90</v>
      </c>
      <c r="AB138" s="238">
        <v>1</v>
      </c>
      <c r="AC138" s="238">
        <v>98</v>
      </c>
      <c r="AD138" s="238" t="s">
        <v>2800</v>
      </c>
      <c r="AF138" s="238" t="s">
        <v>2784</v>
      </c>
      <c r="AG138" s="238">
        <v>7</v>
      </c>
      <c r="AH138" s="238">
        <v>2</v>
      </c>
      <c r="AI138" s="238">
        <v>3</v>
      </c>
      <c r="AJ138" s="238">
        <v>4</v>
      </c>
      <c r="AK138" s="238">
        <v>34</v>
      </c>
      <c r="AL138" s="238">
        <v>66</v>
      </c>
      <c r="AM138" s="238" t="s">
        <v>354</v>
      </c>
      <c r="AN138" s="238">
        <v>5</v>
      </c>
      <c r="AO138" s="238">
        <v>1</v>
      </c>
      <c r="AS138" s="238">
        <v>15</v>
      </c>
      <c r="AT138" s="238">
        <v>20</v>
      </c>
      <c r="AU138" s="238">
        <v>35</v>
      </c>
      <c r="AV138" s="238">
        <v>11</v>
      </c>
      <c r="AW138" s="238">
        <v>21</v>
      </c>
      <c r="AX138" s="238">
        <v>2</v>
      </c>
      <c r="AY138" s="238">
        <v>2</v>
      </c>
      <c r="AZ138" s="238">
        <v>4</v>
      </c>
      <c r="BA138" s="238">
        <v>21</v>
      </c>
      <c r="BB138" s="238">
        <v>19</v>
      </c>
      <c r="BC138" s="238" t="s">
        <v>354</v>
      </c>
      <c r="BD138" s="238">
        <v>5</v>
      </c>
      <c r="BE138" s="238">
        <v>74</v>
      </c>
      <c r="BF138" s="238">
        <v>90</v>
      </c>
      <c r="BI138" s="238">
        <v>15</v>
      </c>
      <c r="BJ138" s="238">
        <v>20</v>
      </c>
      <c r="BK138" s="238">
        <v>35</v>
      </c>
      <c r="BL138" s="238">
        <v>11</v>
      </c>
      <c r="BM138" s="238">
        <v>21</v>
      </c>
      <c r="CT138" s="238">
        <v>450567.54087536701</v>
      </c>
      <c r="CU138" s="238">
        <v>4975939.53003777</v>
      </c>
      <c r="CV138" s="238">
        <v>44.935169940000002</v>
      </c>
      <c r="CW138" s="238">
        <v>-93.626487589999996</v>
      </c>
      <c r="CX138" s="238" t="s">
        <v>359</v>
      </c>
      <c r="CY138" s="238" t="s">
        <v>3046</v>
      </c>
    </row>
    <row r="139" spans="1:103" x14ac:dyDescent="0.25">
      <c r="A139" s="238">
        <v>362578</v>
      </c>
      <c r="B139" s="238">
        <v>4</v>
      </c>
      <c r="C139" s="238">
        <v>15</v>
      </c>
      <c r="D139" s="238">
        <v>7.4340000000000002</v>
      </c>
      <c r="E139" s="238">
        <v>27</v>
      </c>
      <c r="F139" s="238" t="s">
        <v>2937</v>
      </c>
      <c r="H139" s="238" t="s">
        <v>354</v>
      </c>
      <c r="I139" s="238">
        <v>25</v>
      </c>
      <c r="K139" s="238">
        <v>16007580</v>
      </c>
      <c r="M139" s="238">
        <v>7</v>
      </c>
      <c r="N139" s="238">
        <v>9</v>
      </c>
      <c r="O139" s="238">
        <v>2016</v>
      </c>
      <c r="P139" s="238" t="s">
        <v>364</v>
      </c>
      <c r="Q139" s="238">
        <v>11</v>
      </c>
      <c r="R139" s="238" t="s">
        <v>356</v>
      </c>
      <c r="S139" s="238">
        <v>5</v>
      </c>
      <c r="T139" s="238">
        <v>0</v>
      </c>
      <c r="U139" s="238">
        <v>2</v>
      </c>
      <c r="V139" s="238">
        <v>12</v>
      </c>
      <c r="W139" s="238">
        <v>10</v>
      </c>
      <c r="X139" s="238">
        <v>4</v>
      </c>
      <c r="Y139" s="238">
        <v>1</v>
      </c>
      <c r="Z139" s="238">
        <v>1</v>
      </c>
      <c r="AB139" s="238">
        <v>1</v>
      </c>
      <c r="AC139" s="238">
        <v>98</v>
      </c>
      <c r="AD139" s="238" t="s">
        <v>2800</v>
      </c>
      <c r="AF139" s="238" t="s">
        <v>2784</v>
      </c>
      <c r="AG139" s="238">
        <v>7</v>
      </c>
      <c r="AH139" s="238">
        <v>2</v>
      </c>
      <c r="AI139" s="238">
        <v>2</v>
      </c>
      <c r="AJ139" s="238">
        <v>4</v>
      </c>
      <c r="AK139" s="238">
        <v>21</v>
      </c>
      <c r="AL139" s="238">
        <v>45</v>
      </c>
      <c r="AM139" s="238" t="s">
        <v>363</v>
      </c>
      <c r="AN139" s="238">
        <v>5</v>
      </c>
      <c r="AO139" s="238">
        <v>74</v>
      </c>
      <c r="AS139" s="238">
        <v>15</v>
      </c>
      <c r="AT139" s="238">
        <v>20</v>
      </c>
      <c r="AU139" s="238">
        <v>35</v>
      </c>
      <c r="AV139" s="238">
        <v>11</v>
      </c>
      <c r="AW139" s="238">
        <v>21</v>
      </c>
      <c r="AX139" s="238">
        <v>2</v>
      </c>
      <c r="AY139" s="238">
        <v>3</v>
      </c>
      <c r="AZ139" s="238">
        <v>4</v>
      </c>
      <c r="BA139" s="238">
        <v>34</v>
      </c>
      <c r="BB139" s="238">
        <v>23</v>
      </c>
      <c r="BC139" s="238" t="s">
        <v>354</v>
      </c>
      <c r="BD139" s="238">
        <v>5</v>
      </c>
      <c r="BE139" s="238">
        <v>1</v>
      </c>
      <c r="BI139" s="238">
        <v>15</v>
      </c>
      <c r="BJ139" s="238">
        <v>20</v>
      </c>
      <c r="BK139" s="238">
        <v>35</v>
      </c>
      <c r="BL139" s="238">
        <v>11</v>
      </c>
      <c r="BM139" s="238">
        <v>21</v>
      </c>
      <c r="CT139" s="238">
        <v>450590.58926497801</v>
      </c>
      <c r="CU139" s="238">
        <v>4975937.4437392196</v>
      </c>
      <c r="CV139" s="238">
        <v>44.935152770000002</v>
      </c>
      <c r="CW139" s="238">
        <v>-93.626195300000006</v>
      </c>
      <c r="CX139" s="238" t="s">
        <v>359</v>
      </c>
      <c r="CY139" s="238" t="s">
        <v>3047</v>
      </c>
    </row>
    <row r="140" spans="1:103" x14ac:dyDescent="0.25">
      <c r="A140" s="238">
        <v>382669</v>
      </c>
      <c r="B140" s="238">
        <v>4</v>
      </c>
      <c r="C140" s="238">
        <v>15</v>
      </c>
      <c r="D140" s="238">
        <v>7.4409999999999998</v>
      </c>
      <c r="E140" s="238">
        <v>27</v>
      </c>
      <c r="F140" s="238" t="s">
        <v>2937</v>
      </c>
      <c r="H140" s="238" t="s">
        <v>354</v>
      </c>
      <c r="I140" s="238">
        <v>25</v>
      </c>
      <c r="K140" s="238" t="s">
        <v>3048</v>
      </c>
      <c r="M140" s="238">
        <v>9</v>
      </c>
      <c r="N140" s="238">
        <v>29</v>
      </c>
      <c r="O140" s="238">
        <v>2016</v>
      </c>
      <c r="P140" s="238" t="s">
        <v>384</v>
      </c>
      <c r="Q140" s="238">
        <v>7</v>
      </c>
      <c r="S140" s="238">
        <v>5</v>
      </c>
      <c r="T140" s="238">
        <v>0</v>
      </c>
      <c r="U140" s="238">
        <v>3</v>
      </c>
      <c r="V140" s="238">
        <v>12</v>
      </c>
      <c r="W140" s="238">
        <v>10</v>
      </c>
      <c r="X140" s="238">
        <v>2</v>
      </c>
      <c r="Y140" s="238">
        <v>1</v>
      </c>
      <c r="Z140" s="238">
        <v>1</v>
      </c>
      <c r="AB140" s="238">
        <v>1</v>
      </c>
      <c r="AC140" s="238">
        <v>98</v>
      </c>
      <c r="AD140" s="238" t="s">
        <v>2800</v>
      </c>
      <c r="AF140" s="238" t="s">
        <v>2784</v>
      </c>
      <c r="AG140" s="238">
        <v>7</v>
      </c>
      <c r="AH140" s="238">
        <v>2</v>
      </c>
      <c r="AI140" s="238">
        <v>3</v>
      </c>
      <c r="AJ140" s="238">
        <v>3</v>
      </c>
      <c r="AK140" s="238">
        <v>34</v>
      </c>
      <c r="AL140" s="238">
        <v>73</v>
      </c>
      <c r="AM140" s="238" t="s">
        <v>354</v>
      </c>
      <c r="AN140" s="238">
        <v>5</v>
      </c>
      <c r="AO140" s="238">
        <v>1</v>
      </c>
      <c r="AS140" s="238">
        <v>12</v>
      </c>
      <c r="AT140" s="238">
        <v>9</v>
      </c>
      <c r="AU140" s="238">
        <v>35</v>
      </c>
      <c r="AV140" s="238">
        <v>11</v>
      </c>
      <c r="AW140" s="238">
        <v>21</v>
      </c>
      <c r="AX140" s="238">
        <v>2</v>
      </c>
      <c r="AY140" s="238">
        <v>2</v>
      </c>
      <c r="AZ140" s="238">
        <v>3</v>
      </c>
      <c r="BA140" s="238">
        <v>34</v>
      </c>
      <c r="BB140" s="238">
        <v>28</v>
      </c>
      <c r="BC140" s="238" t="s">
        <v>354</v>
      </c>
      <c r="BD140" s="238">
        <v>5</v>
      </c>
      <c r="BE140" s="238">
        <v>1</v>
      </c>
      <c r="BI140" s="238">
        <v>12</v>
      </c>
      <c r="BJ140" s="238">
        <v>9</v>
      </c>
      <c r="BK140" s="238">
        <v>35</v>
      </c>
      <c r="BL140" s="238">
        <v>11</v>
      </c>
      <c r="BM140" s="238">
        <v>21</v>
      </c>
      <c r="BN140" s="238">
        <v>2</v>
      </c>
      <c r="BO140" s="238">
        <v>2</v>
      </c>
      <c r="BP140" s="238">
        <v>3</v>
      </c>
      <c r="BQ140" s="238">
        <v>21</v>
      </c>
      <c r="BR140" s="238">
        <v>23</v>
      </c>
      <c r="BS140" s="238" t="s">
        <v>363</v>
      </c>
      <c r="BT140" s="238">
        <v>5</v>
      </c>
      <c r="BU140" s="238">
        <v>90</v>
      </c>
      <c r="BY140" s="238">
        <v>12</v>
      </c>
      <c r="BZ140" s="238">
        <v>9</v>
      </c>
      <c r="CA140" s="238">
        <v>35</v>
      </c>
      <c r="CB140" s="238">
        <v>11</v>
      </c>
      <c r="CC140" s="238">
        <v>21</v>
      </c>
      <c r="CT140" s="238">
        <v>450600.52473660099</v>
      </c>
      <c r="CU140" s="238">
        <v>4975927.6497171801</v>
      </c>
      <c r="CV140" s="238">
        <v>44.935065299999998</v>
      </c>
      <c r="CW140" s="238">
        <v>-93.626068430000004</v>
      </c>
      <c r="CX140" s="238" t="s">
        <v>359</v>
      </c>
      <c r="CY140" s="238" t="s">
        <v>3049</v>
      </c>
    </row>
    <row r="141" spans="1:103" x14ac:dyDescent="0.25">
      <c r="A141" s="238">
        <v>700773</v>
      </c>
      <c r="B141" s="238">
        <v>4</v>
      </c>
      <c r="C141" s="238">
        <v>15</v>
      </c>
      <c r="D141" s="238">
        <v>7.45</v>
      </c>
      <c r="E141" s="238">
        <v>27</v>
      </c>
      <c r="F141" s="238" t="s">
        <v>2937</v>
      </c>
      <c r="H141" s="238" t="s">
        <v>354</v>
      </c>
      <c r="I141" s="238">
        <v>25</v>
      </c>
      <c r="K141" s="238">
        <v>19002441</v>
      </c>
      <c r="M141" s="238">
        <v>3</v>
      </c>
      <c r="N141" s="238">
        <v>29</v>
      </c>
      <c r="O141" s="238">
        <v>2019</v>
      </c>
      <c r="P141" s="238" t="s">
        <v>362</v>
      </c>
      <c r="Q141" s="238">
        <v>17</v>
      </c>
      <c r="S141" s="238">
        <v>4</v>
      </c>
      <c r="T141" s="238">
        <v>0</v>
      </c>
      <c r="U141" s="238">
        <v>2</v>
      </c>
      <c r="V141" s="238">
        <v>12</v>
      </c>
      <c r="W141" s="238">
        <v>10</v>
      </c>
      <c r="X141" s="238">
        <v>2</v>
      </c>
      <c r="Y141" s="238">
        <v>1</v>
      </c>
      <c r="Z141" s="238">
        <v>1</v>
      </c>
      <c r="AA141" s="238">
        <v>99</v>
      </c>
      <c r="AB141" s="238">
        <v>1</v>
      </c>
      <c r="AC141" s="238">
        <v>98</v>
      </c>
      <c r="AD141" s="238" t="s">
        <v>2800</v>
      </c>
      <c r="AF141" s="238" t="s">
        <v>2784</v>
      </c>
      <c r="AG141" s="238">
        <v>7</v>
      </c>
      <c r="AH141" s="238">
        <v>2</v>
      </c>
      <c r="AI141" s="238">
        <v>5</v>
      </c>
      <c r="AJ141" s="238">
        <v>4</v>
      </c>
      <c r="AK141" s="238">
        <v>21</v>
      </c>
      <c r="AL141" s="238">
        <v>29</v>
      </c>
      <c r="AM141" s="238" t="s">
        <v>363</v>
      </c>
      <c r="AN141" s="238">
        <v>5</v>
      </c>
      <c r="AO141" s="238">
        <v>74</v>
      </c>
      <c r="AP141" s="238">
        <v>4</v>
      </c>
      <c r="AS141" s="238">
        <v>15</v>
      </c>
      <c r="AT141" s="238">
        <v>20</v>
      </c>
      <c r="AU141" s="238">
        <v>35</v>
      </c>
      <c r="AV141" s="238">
        <v>11</v>
      </c>
      <c r="AW141" s="238">
        <v>21</v>
      </c>
      <c r="AX141" s="238">
        <v>2</v>
      </c>
      <c r="AY141" s="238">
        <v>4</v>
      </c>
      <c r="AZ141" s="238">
        <v>4</v>
      </c>
      <c r="BA141" s="238">
        <v>21</v>
      </c>
      <c r="BB141" s="238">
        <v>70</v>
      </c>
      <c r="BC141" s="238" t="s">
        <v>363</v>
      </c>
      <c r="BD141" s="238">
        <v>5</v>
      </c>
      <c r="BE141" s="238">
        <v>1</v>
      </c>
      <c r="BI141" s="238">
        <v>15</v>
      </c>
      <c r="BJ141" s="238">
        <v>20</v>
      </c>
      <c r="BK141" s="238">
        <v>35</v>
      </c>
      <c r="BL141" s="238">
        <v>11</v>
      </c>
      <c r="BM141" s="238">
        <v>21</v>
      </c>
      <c r="CT141" s="238">
        <v>450613.57605702098</v>
      </c>
      <c r="CU141" s="238">
        <v>4975927.9349262305</v>
      </c>
      <c r="CV141" s="238">
        <v>44.935068770000001</v>
      </c>
      <c r="CW141" s="238">
        <v>-93.625903059999999</v>
      </c>
      <c r="CX141" s="238" t="s">
        <v>359</v>
      </c>
      <c r="CY141" s="238" t="s">
        <v>3050</v>
      </c>
    </row>
    <row r="142" spans="1:103" x14ac:dyDescent="0.25">
      <c r="A142" s="238">
        <v>351791</v>
      </c>
      <c r="B142" s="238">
        <v>4</v>
      </c>
      <c r="C142" s="238">
        <v>15</v>
      </c>
      <c r="D142" s="238">
        <v>7.4589999999999996</v>
      </c>
      <c r="E142" s="238">
        <v>27</v>
      </c>
      <c r="F142" s="238" t="s">
        <v>2937</v>
      </c>
      <c r="H142" s="238" t="s">
        <v>354</v>
      </c>
      <c r="I142" s="238">
        <v>25</v>
      </c>
      <c r="K142" s="238" t="s">
        <v>3051</v>
      </c>
      <c r="M142" s="238">
        <v>5</v>
      </c>
      <c r="N142" s="238">
        <v>26</v>
      </c>
      <c r="O142" s="238">
        <v>2016</v>
      </c>
      <c r="P142" s="238" t="s">
        <v>384</v>
      </c>
      <c r="Q142" s="238">
        <v>7</v>
      </c>
      <c r="R142" s="238" t="s">
        <v>369</v>
      </c>
      <c r="S142" s="238">
        <v>4</v>
      </c>
      <c r="T142" s="238">
        <v>0</v>
      </c>
      <c r="U142" s="238">
        <v>3</v>
      </c>
      <c r="V142" s="238">
        <v>12</v>
      </c>
      <c r="W142" s="238">
        <v>10</v>
      </c>
      <c r="X142" s="238">
        <v>2</v>
      </c>
      <c r="Y142" s="238">
        <v>1</v>
      </c>
      <c r="Z142" s="238">
        <v>1</v>
      </c>
      <c r="AB142" s="238">
        <v>1</v>
      </c>
      <c r="AC142" s="238">
        <v>98</v>
      </c>
      <c r="AD142" s="238" t="s">
        <v>2800</v>
      </c>
      <c r="AF142" s="238" t="s">
        <v>2779</v>
      </c>
      <c r="AG142" s="238">
        <v>7</v>
      </c>
      <c r="AH142" s="238">
        <v>2</v>
      </c>
      <c r="AI142" s="238">
        <v>5</v>
      </c>
      <c r="AJ142" s="238">
        <v>3</v>
      </c>
      <c r="AK142" s="238">
        <v>21</v>
      </c>
      <c r="AL142" s="238">
        <v>66</v>
      </c>
      <c r="AM142" s="238" t="s">
        <v>354</v>
      </c>
      <c r="AN142" s="238">
        <v>5</v>
      </c>
      <c r="AO142" s="238">
        <v>4</v>
      </c>
      <c r="AS142" s="238">
        <v>15</v>
      </c>
      <c r="AT142" s="238">
        <v>9</v>
      </c>
      <c r="AU142" s="238">
        <v>35</v>
      </c>
      <c r="AV142" s="238">
        <v>11</v>
      </c>
      <c r="AW142" s="238">
        <v>21</v>
      </c>
      <c r="AX142" s="238">
        <v>2</v>
      </c>
      <c r="AY142" s="238">
        <v>4</v>
      </c>
      <c r="AZ142" s="238">
        <v>3</v>
      </c>
      <c r="BA142" s="238">
        <v>34</v>
      </c>
      <c r="BB142" s="238">
        <v>24</v>
      </c>
      <c r="BC142" s="238" t="s">
        <v>363</v>
      </c>
      <c r="BD142" s="238">
        <v>5</v>
      </c>
      <c r="BE142" s="238">
        <v>1</v>
      </c>
      <c r="BI142" s="238">
        <v>15</v>
      </c>
      <c r="BJ142" s="238">
        <v>9</v>
      </c>
      <c r="BK142" s="238">
        <v>35</v>
      </c>
      <c r="BL142" s="238">
        <v>11</v>
      </c>
      <c r="BM142" s="238">
        <v>21</v>
      </c>
      <c r="BN142" s="238">
        <v>2</v>
      </c>
      <c r="BO142" s="238">
        <v>4</v>
      </c>
      <c r="BP142" s="238">
        <v>3</v>
      </c>
      <c r="BQ142" s="238">
        <v>34</v>
      </c>
      <c r="BR142" s="238">
        <v>38</v>
      </c>
      <c r="BS142" s="238" t="s">
        <v>363</v>
      </c>
      <c r="BT142" s="238">
        <v>5</v>
      </c>
      <c r="BU142" s="238">
        <v>1</v>
      </c>
      <c r="BY142" s="238">
        <v>15</v>
      </c>
      <c r="BZ142" s="238">
        <v>9</v>
      </c>
      <c r="CA142" s="238">
        <v>35</v>
      </c>
      <c r="CB142" s="238">
        <v>11</v>
      </c>
      <c r="CC142" s="238">
        <v>21</v>
      </c>
      <c r="CT142" s="238">
        <v>450626.05165329698</v>
      </c>
      <c r="CU142" s="238">
        <v>4975917.3206112301</v>
      </c>
      <c r="CV142" s="238">
        <v>44.934974089999997</v>
      </c>
      <c r="CW142" s="238">
        <v>-93.625743920000005</v>
      </c>
      <c r="CX142" s="238" t="s">
        <v>359</v>
      </c>
      <c r="CY142" s="238" t="s">
        <v>3052</v>
      </c>
    </row>
    <row r="143" spans="1:103" x14ac:dyDescent="0.25">
      <c r="A143" s="238">
        <v>10801230</v>
      </c>
      <c r="B143" s="238">
        <v>4</v>
      </c>
      <c r="C143" s="238">
        <v>15</v>
      </c>
      <c r="D143" s="238">
        <v>7.4649999999999999</v>
      </c>
      <c r="E143" s="238">
        <v>27</v>
      </c>
      <c r="F143" s="238" t="s">
        <v>2937</v>
      </c>
      <c r="H143" s="238" t="s">
        <v>354</v>
      </c>
      <c r="I143" s="238">
        <v>25</v>
      </c>
      <c r="K143" s="238">
        <v>1595350</v>
      </c>
      <c r="L143" s="238">
        <v>122180004</v>
      </c>
      <c r="M143" s="238">
        <v>8</v>
      </c>
      <c r="N143" s="238">
        <v>3</v>
      </c>
      <c r="O143" s="238">
        <v>2012</v>
      </c>
      <c r="P143" s="238" t="s">
        <v>362</v>
      </c>
      <c r="Q143" s="238">
        <v>17</v>
      </c>
      <c r="R143" s="238" t="s">
        <v>356</v>
      </c>
      <c r="S143" s="238">
        <v>5</v>
      </c>
      <c r="T143" s="238">
        <v>0</v>
      </c>
      <c r="U143" s="238">
        <v>2</v>
      </c>
      <c r="V143" s="238">
        <v>1</v>
      </c>
      <c r="W143" s="238">
        <v>10</v>
      </c>
      <c r="X143" s="238">
        <v>2</v>
      </c>
      <c r="Y143" s="238">
        <v>1</v>
      </c>
      <c r="Z143" s="238">
        <v>1</v>
      </c>
      <c r="AB143" s="238">
        <v>1</v>
      </c>
      <c r="AC143" s="238">
        <v>98</v>
      </c>
      <c r="AD143" s="238" t="s">
        <v>2857</v>
      </c>
      <c r="AE143" s="238" t="s">
        <v>3053</v>
      </c>
      <c r="AF143" s="238" t="s">
        <v>2779</v>
      </c>
      <c r="AG143" s="238">
        <v>7</v>
      </c>
      <c r="AH143" s="238">
        <v>2</v>
      </c>
      <c r="AI143" s="238">
        <v>2</v>
      </c>
      <c r="AJ143" s="238">
        <v>4</v>
      </c>
      <c r="AK143" s="238">
        <v>21</v>
      </c>
      <c r="AL143" s="238">
        <v>48</v>
      </c>
      <c r="AM143" s="238" t="s">
        <v>354</v>
      </c>
      <c r="AN143" s="238">
        <v>5</v>
      </c>
      <c r="AO143" s="238">
        <v>15</v>
      </c>
      <c r="AS143" s="238">
        <v>7</v>
      </c>
      <c r="AT143" s="238">
        <v>98</v>
      </c>
      <c r="AU143" s="238">
        <v>35</v>
      </c>
      <c r="AV143" s="238">
        <v>11</v>
      </c>
      <c r="AW143" s="238">
        <v>20</v>
      </c>
      <c r="AX143" s="238">
        <v>2</v>
      </c>
      <c r="AY143" s="238">
        <v>3</v>
      </c>
      <c r="AZ143" s="238">
        <v>4</v>
      </c>
      <c r="BA143" s="238">
        <v>8</v>
      </c>
      <c r="BB143" s="238">
        <v>22</v>
      </c>
      <c r="BC143" s="238" t="s">
        <v>354</v>
      </c>
      <c r="BD143" s="238">
        <v>5</v>
      </c>
      <c r="BE143" s="238">
        <v>1</v>
      </c>
      <c r="BI143" s="238">
        <v>7</v>
      </c>
      <c r="BJ143" s="238">
        <v>98</v>
      </c>
      <c r="BK143" s="238">
        <v>35</v>
      </c>
      <c r="BL143" s="238">
        <v>11</v>
      </c>
      <c r="BM143" s="238">
        <v>20</v>
      </c>
      <c r="CT143" s="238">
        <v>450638</v>
      </c>
      <c r="CU143" s="238">
        <v>4975909</v>
      </c>
      <c r="CV143" s="238">
        <v>44.934902800000003</v>
      </c>
      <c r="CW143" s="238">
        <v>-93.625585400000006</v>
      </c>
      <c r="CX143" s="238" t="s">
        <v>359</v>
      </c>
      <c r="CY143" s="238" t="s">
        <v>3054</v>
      </c>
    </row>
    <row r="144" spans="1:103" x14ac:dyDescent="0.25">
      <c r="A144" s="238">
        <v>784480</v>
      </c>
      <c r="B144" s="238">
        <v>4</v>
      </c>
      <c r="C144" s="238">
        <v>15</v>
      </c>
      <c r="D144" s="238">
        <v>7.4809999999999999</v>
      </c>
      <c r="E144" s="238">
        <v>27</v>
      </c>
      <c r="F144" s="238" t="s">
        <v>2937</v>
      </c>
      <c r="H144" s="238" t="s">
        <v>354</v>
      </c>
      <c r="I144" s="238">
        <v>25</v>
      </c>
      <c r="K144" s="238">
        <v>20000766</v>
      </c>
      <c r="L144" s="238">
        <v>200300103</v>
      </c>
      <c r="M144" s="238">
        <v>1</v>
      </c>
      <c r="N144" s="238">
        <v>30</v>
      </c>
      <c r="O144" s="238">
        <v>2020</v>
      </c>
      <c r="P144" s="238" t="s">
        <v>384</v>
      </c>
      <c r="Q144" s="238">
        <v>15</v>
      </c>
      <c r="R144" s="238" t="s">
        <v>356</v>
      </c>
      <c r="S144" s="238">
        <v>5</v>
      </c>
      <c r="T144" s="238">
        <v>0</v>
      </c>
      <c r="U144" s="238">
        <v>2</v>
      </c>
      <c r="V144" s="238">
        <v>12</v>
      </c>
      <c r="W144" s="238">
        <v>10</v>
      </c>
      <c r="X144" s="238">
        <v>10</v>
      </c>
      <c r="Y144" s="238">
        <v>1</v>
      </c>
      <c r="Z144" s="238">
        <v>1</v>
      </c>
      <c r="AB144" s="238">
        <v>1</v>
      </c>
      <c r="AC144" s="238">
        <v>98</v>
      </c>
      <c r="AD144" s="238" t="s">
        <v>2800</v>
      </c>
      <c r="AF144" s="238" t="s">
        <v>2784</v>
      </c>
      <c r="AG144" s="238">
        <v>7</v>
      </c>
      <c r="AH144" s="238">
        <v>2</v>
      </c>
      <c r="AI144" s="238">
        <v>3</v>
      </c>
      <c r="AJ144" s="238">
        <v>4</v>
      </c>
      <c r="AK144" s="238">
        <v>26</v>
      </c>
      <c r="AL144" s="238">
        <v>38</v>
      </c>
      <c r="AM144" s="238" t="s">
        <v>354</v>
      </c>
      <c r="AN144" s="238">
        <v>5</v>
      </c>
      <c r="AO144" s="238">
        <v>1</v>
      </c>
      <c r="AS144" s="238">
        <v>15</v>
      </c>
      <c r="AT144" s="238">
        <v>20</v>
      </c>
      <c r="AU144" s="238">
        <v>35</v>
      </c>
      <c r="AV144" s="238">
        <v>11</v>
      </c>
      <c r="AW144" s="238">
        <v>21</v>
      </c>
      <c r="AX144" s="238">
        <v>2</v>
      </c>
      <c r="AY144" s="238">
        <v>2</v>
      </c>
      <c r="AZ144" s="238">
        <v>4</v>
      </c>
      <c r="BA144" s="238">
        <v>21</v>
      </c>
      <c r="BB144" s="238">
        <v>34</v>
      </c>
      <c r="BC144" s="238" t="s">
        <v>354</v>
      </c>
      <c r="BD144" s="238">
        <v>5</v>
      </c>
      <c r="BE144" s="238">
        <v>99</v>
      </c>
      <c r="BI144" s="238">
        <v>15</v>
      </c>
      <c r="BJ144" s="238">
        <v>20</v>
      </c>
      <c r="BK144" s="238">
        <v>35</v>
      </c>
      <c r="BL144" s="238">
        <v>11</v>
      </c>
      <c r="BM144" s="238">
        <v>21</v>
      </c>
      <c r="CT144" s="238">
        <v>450661.12237469299</v>
      </c>
      <c r="CU144" s="238">
        <v>4975921.7614003904</v>
      </c>
      <c r="CV144" s="238">
        <v>44.935016500000003</v>
      </c>
      <c r="CW144" s="238">
        <v>-93.625299909999995</v>
      </c>
      <c r="CX144" s="238" t="s">
        <v>359</v>
      </c>
      <c r="CY144" s="238" t="s">
        <v>3055</v>
      </c>
    </row>
    <row r="145" spans="1:103" x14ac:dyDescent="0.25">
      <c r="A145" s="238">
        <v>840039</v>
      </c>
      <c r="B145" s="238">
        <v>4</v>
      </c>
      <c r="C145" s="238">
        <v>15</v>
      </c>
      <c r="D145" s="238">
        <v>7.4850000000000003</v>
      </c>
      <c r="E145" s="238">
        <v>27</v>
      </c>
      <c r="F145" s="238" t="s">
        <v>2937</v>
      </c>
      <c r="H145" s="238" t="s">
        <v>354</v>
      </c>
      <c r="I145" s="238">
        <v>25</v>
      </c>
      <c r="K145" s="238">
        <v>20007072</v>
      </c>
      <c r="L145" s="238">
        <v>202540090</v>
      </c>
      <c r="M145" s="238">
        <v>9</v>
      </c>
      <c r="N145" s="238">
        <v>10</v>
      </c>
      <c r="O145" s="238">
        <v>2020</v>
      </c>
      <c r="P145" s="238" t="s">
        <v>384</v>
      </c>
      <c r="Q145" s="238">
        <v>12</v>
      </c>
      <c r="R145" s="238">
        <v>98</v>
      </c>
      <c r="S145" s="238">
        <v>4</v>
      </c>
      <c r="T145" s="238">
        <v>0</v>
      </c>
      <c r="U145" s="238">
        <v>3</v>
      </c>
      <c r="V145" s="238">
        <v>12</v>
      </c>
      <c r="W145" s="238">
        <v>10</v>
      </c>
      <c r="X145" s="238">
        <v>2</v>
      </c>
      <c r="Y145" s="238">
        <v>1</v>
      </c>
      <c r="Z145" s="238">
        <v>1</v>
      </c>
      <c r="AB145" s="238">
        <v>1</v>
      </c>
      <c r="AC145" s="238">
        <v>98</v>
      </c>
      <c r="AD145" s="238" t="s">
        <v>2800</v>
      </c>
      <c r="AF145" s="238" t="s">
        <v>2784</v>
      </c>
      <c r="AG145" s="238">
        <v>7</v>
      </c>
      <c r="AH145" s="238">
        <v>2</v>
      </c>
      <c r="AI145" s="238">
        <v>2</v>
      </c>
      <c r="AJ145" s="238">
        <v>4</v>
      </c>
      <c r="AK145" s="238">
        <v>34</v>
      </c>
      <c r="AL145" s="238">
        <v>81</v>
      </c>
      <c r="AM145" s="238" t="s">
        <v>354</v>
      </c>
      <c r="AN145" s="238">
        <v>5</v>
      </c>
      <c r="AO145" s="238">
        <v>1</v>
      </c>
      <c r="AS145" s="238">
        <v>15</v>
      </c>
      <c r="AT145" s="238">
        <v>20</v>
      </c>
      <c r="AU145" s="238">
        <v>35</v>
      </c>
      <c r="AV145" s="238">
        <v>11</v>
      </c>
      <c r="AW145" s="238">
        <v>21</v>
      </c>
      <c r="AX145" s="238">
        <v>2</v>
      </c>
      <c r="AY145" s="238">
        <v>4</v>
      </c>
      <c r="AZ145" s="238">
        <v>4</v>
      </c>
      <c r="BA145" s="238">
        <v>34</v>
      </c>
      <c r="BB145" s="238">
        <v>30</v>
      </c>
      <c r="BC145" s="238" t="s">
        <v>363</v>
      </c>
      <c r="BD145" s="238">
        <v>5</v>
      </c>
      <c r="BE145" s="238">
        <v>1</v>
      </c>
      <c r="BI145" s="238">
        <v>15</v>
      </c>
      <c r="BJ145" s="238">
        <v>20</v>
      </c>
      <c r="BK145" s="238">
        <v>35</v>
      </c>
      <c r="BL145" s="238">
        <v>11</v>
      </c>
      <c r="BM145" s="238">
        <v>21</v>
      </c>
      <c r="BN145" s="238">
        <v>2</v>
      </c>
      <c r="BO145" s="238">
        <v>5</v>
      </c>
      <c r="BP145" s="238">
        <v>4</v>
      </c>
      <c r="BQ145" s="238">
        <v>21</v>
      </c>
      <c r="BR145" s="238">
        <v>93</v>
      </c>
      <c r="BS145" s="238" t="s">
        <v>363</v>
      </c>
      <c r="BT145" s="238">
        <v>5</v>
      </c>
      <c r="BU145" s="238">
        <v>99</v>
      </c>
      <c r="BY145" s="238">
        <v>15</v>
      </c>
      <c r="BZ145" s="238">
        <v>20</v>
      </c>
      <c r="CA145" s="238">
        <v>35</v>
      </c>
      <c r="CB145" s="238">
        <v>11</v>
      </c>
      <c r="CC145" s="238">
        <v>21</v>
      </c>
      <c r="CT145" s="238">
        <v>450665.210990327</v>
      </c>
      <c r="CU145" s="238">
        <v>4975909.3318956103</v>
      </c>
      <c r="CV145" s="238">
        <v>44.934904899999999</v>
      </c>
      <c r="CW145" s="238">
        <v>-93.625246880000006</v>
      </c>
      <c r="CX145" s="238" t="s">
        <v>359</v>
      </c>
      <c r="CY145" s="238" t="s">
        <v>3056</v>
      </c>
    </row>
    <row r="146" spans="1:103" x14ac:dyDescent="0.25">
      <c r="A146" s="238">
        <v>725453</v>
      </c>
      <c r="B146" s="238">
        <v>4</v>
      </c>
      <c r="C146" s="238">
        <v>15</v>
      </c>
      <c r="D146" s="238">
        <v>7.4939999999999998</v>
      </c>
      <c r="E146" s="238">
        <v>27</v>
      </c>
      <c r="F146" s="238" t="s">
        <v>2937</v>
      </c>
      <c r="H146" s="238" t="s">
        <v>354</v>
      </c>
      <c r="I146" s="238">
        <v>25</v>
      </c>
      <c r="K146" s="238">
        <v>19004794</v>
      </c>
      <c r="M146" s="238">
        <v>6</v>
      </c>
      <c r="N146" s="238">
        <v>8</v>
      </c>
      <c r="O146" s="238">
        <v>2019</v>
      </c>
      <c r="P146" s="238" t="s">
        <v>364</v>
      </c>
      <c r="Q146" s="238">
        <v>14</v>
      </c>
      <c r="R146" s="238" t="s">
        <v>356</v>
      </c>
      <c r="S146" s="238">
        <v>4</v>
      </c>
      <c r="T146" s="238">
        <v>0</v>
      </c>
      <c r="U146" s="238">
        <v>2</v>
      </c>
      <c r="V146" s="238">
        <v>12</v>
      </c>
      <c r="W146" s="238">
        <v>10</v>
      </c>
      <c r="X146" s="238">
        <v>2</v>
      </c>
      <c r="Y146" s="238">
        <v>1</v>
      </c>
      <c r="Z146" s="238">
        <v>1</v>
      </c>
      <c r="AB146" s="238">
        <v>1</v>
      </c>
      <c r="AC146" s="238">
        <v>98</v>
      </c>
      <c r="AD146" s="238" t="s">
        <v>2800</v>
      </c>
      <c r="AF146" s="238" t="s">
        <v>2784</v>
      </c>
      <c r="AG146" s="238">
        <v>7</v>
      </c>
      <c r="AH146" s="238">
        <v>2</v>
      </c>
      <c r="AI146" s="238">
        <v>2</v>
      </c>
      <c r="AJ146" s="238">
        <v>4</v>
      </c>
      <c r="AK146" s="238">
        <v>34</v>
      </c>
      <c r="AL146" s="238">
        <v>40</v>
      </c>
      <c r="AM146" s="238" t="s">
        <v>354</v>
      </c>
      <c r="AN146" s="238">
        <v>5</v>
      </c>
      <c r="AO146" s="238">
        <v>1</v>
      </c>
      <c r="AS146" s="238">
        <v>14</v>
      </c>
      <c r="AT146" s="238">
        <v>9</v>
      </c>
      <c r="AU146" s="238">
        <v>35</v>
      </c>
      <c r="AV146" s="238">
        <v>11</v>
      </c>
      <c r="AW146" s="238">
        <v>21</v>
      </c>
      <c r="AX146" s="238">
        <v>2</v>
      </c>
      <c r="AY146" s="238">
        <v>2</v>
      </c>
      <c r="AZ146" s="238">
        <v>4</v>
      </c>
      <c r="BA146" s="238">
        <v>21</v>
      </c>
      <c r="BB146" s="238">
        <v>16</v>
      </c>
      <c r="BC146" s="238" t="s">
        <v>354</v>
      </c>
      <c r="BD146" s="238">
        <v>5</v>
      </c>
      <c r="BE146" s="238">
        <v>74</v>
      </c>
      <c r="BI146" s="238">
        <v>14</v>
      </c>
      <c r="BJ146" s="238">
        <v>9</v>
      </c>
      <c r="BK146" s="238">
        <v>35</v>
      </c>
      <c r="BL146" s="238">
        <v>11</v>
      </c>
      <c r="BM146" s="238">
        <v>21</v>
      </c>
      <c r="CT146" s="238">
        <v>450682.83976113203</v>
      </c>
      <c r="CU146" s="238">
        <v>4975915.8928736299</v>
      </c>
      <c r="CV146" s="238">
        <v>44.934965179999999</v>
      </c>
      <c r="CW146" s="238">
        <v>-93.625024109999998</v>
      </c>
      <c r="CX146" s="238" t="s">
        <v>359</v>
      </c>
      <c r="CY146" s="238" t="s">
        <v>3057</v>
      </c>
    </row>
    <row r="147" spans="1:103" x14ac:dyDescent="0.25">
      <c r="A147" s="238">
        <v>626781</v>
      </c>
      <c r="B147" s="238">
        <v>4</v>
      </c>
      <c r="C147" s="238">
        <v>15</v>
      </c>
      <c r="D147" s="238">
        <v>7.5010000000000003</v>
      </c>
      <c r="E147" s="238">
        <v>27</v>
      </c>
      <c r="F147" s="238" t="s">
        <v>2937</v>
      </c>
      <c r="H147" s="238" t="s">
        <v>354</v>
      </c>
      <c r="I147" s="238">
        <v>25</v>
      </c>
      <c r="K147" s="238" t="s">
        <v>3058</v>
      </c>
      <c r="M147" s="238">
        <v>8</v>
      </c>
      <c r="N147" s="238">
        <v>9</v>
      </c>
      <c r="O147" s="238">
        <v>2018</v>
      </c>
      <c r="P147" s="238" t="s">
        <v>384</v>
      </c>
      <c r="Q147" s="238">
        <v>14</v>
      </c>
      <c r="S147" s="238">
        <v>5</v>
      </c>
      <c r="T147" s="238">
        <v>0</v>
      </c>
      <c r="U147" s="238">
        <v>2</v>
      </c>
      <c r="V147" s="238">
        <v>12</v>
      </c>
      <c r="W147" s="238">
        <v>10</v>
      </c>
      <c r="X147" s="238">
        <v>10</v>
      </c>
      <c r="Y147" s="238">
        <v>1</v>
      </c>
      <c r="Z147" s="238">
        <v>1</v>
      </c>
      <c r="AB147" s="238">
        <v>1</v>
      </c>
      <c r="AC147" s="238">
        <v>98</v>
      </c>
      <c r="AD147" s="238" t="s">
        <v>2800</v>
      </c>
      <c r="AF147" s="238" t="s">
        <v>2779</v>
      </c>
      <c r="AG147" s="238">
        <v>7</v>
      </c>
      <c r="AH147" s="238">
        <v>2</v>
      </c>
      <c r="AI147" s="238">
        <v>2</v>
      </c>
      <c r="AJ147" s="238">
        <v>3</v>
      </c>
      <c r="AK147" s="238">
        <v>21</v>
      </c>
      <c r="AL147" s="238">
        <v>69</v>
      </c>
      <c r="AM147" s="238" t="s">
        <v>363</v>
      </c>
      <c r="AN147" s="238">
        <v>5</v>
      </c>
      <c r="AO147" s="238">
        <v>74</v>
      </c>
      <c r="AS147" s="238">
        <v>15</v>
      </c>
      <c r="AT147" s="238">
        <v>9</v>
      </c>
      <c r="AU147" s="238">
        <v>35</v>
      </c>
      <c r="AV147" s="238">
        <v>11</v>
      </c>
      <c r="AW147" s="238">
        <v>21</v>
      </c>
      <c r="AX147" s="238">
        <v>2</v>
      </c>
      <c r="AY147" s="238">
        <v>4</v>
      </c>
      <c r="AZ147" s="238">
        <v>3</v>
      </c>
      <c r="BA147" s="238">
        <v>26</v>
      </c>
      <c r="BB147" s="238">
        <v>58</v>
      </c>
      <c r="BC147" s="238" t="s">
        <v>354</v>
      </c>
      <c r="BD147" s="238">
        <v>5</v>
      </c>
      <c r="BE147" s="238">
        <v>1</v>
      </c>
      <c r="BI147" s="238">
        <v>15</v>
      </c>
      <c r="BJ147" s="238">
        <v>9</v>
      </c>
      <c r="BK147" s="238">
        <v>35</v>
      </c>
      <c r="BL147" s="238">
        <v>11</v>
      </c>
      <c r="BM147" s="238">
        <v>21</v>
      </c>
      <c r="CT147" s="238">
        <v>450694.21452935901</v>
      </c>
      <c r="CU147" s="238">
        <v>4975895.3202738296</v>
      </c>
      <c r="CV147" s="238">
        <v>44.934780789999998</v>
      </c>
      <c r="CW147" s="238">
        <v>-93.624877960000006</v>
      </c>
      <c r="CX147" s="238" t="s">
        <v>359</v>
      </c>
      <c r="CY147" s="238" t="s">
        <v>3059</v>
      </c>
    </row>
    <row r="148" spans="1:103" x14ac:dyDescent="0.25">
      <c r="A148" s="238">
        <v>679168</v>
      </c>
      <c r="B148" s="238">
        <v>4</v>
      </c>
      <c r="C148" s="238">
        <v>15</v>
      </c>
      <c r="D148" s="238">
        <v>7.5039999999999996</v>
      </c>
      <c r="E148" s="238">
        <v>27</v>
      </c>
      <c r="F148" s="238" t="s">
        <v>2937</v>
      </c>
      <c r="H148" s="238" t="s">
        <v>354</v>
      </c>
      <c r="I148" s="238">
        <v>25</v>
      </c>
      <c r="K148" s="238" t="s">
        <v>3060</v>
      </c>
      <c r="M148" s="238">
        <v>1</v>
      </c>
      <c r="N148" s="238">
        <v>25</v>
      </c>
      <c r="O148" s="238">
        <v>2019</v>
      </c>
      <c r="P148" s="238" t="s">
        <v>362</v>
      </c>
      <c r="Q148" s="238">
        <v>16</v>
      </c>
      <c r="S148" s="238">
        <v>4</v>
      </c>
      <c r="T148" s="238">
        <v>0</v>
      </c>
      <c r="U148" s="238">
        <v>2</v>
      </c>
      <c r="V148" s="238">
        <v>12</v>
      </c>
      <c r="W148" s="238">
        <v>10</v>
      </c>
      <c r="X148" s="238">
        <v>2</v>
      </c>
      <c r="Y148" s="238">
        <v>3</v>
      </c>
      <c r="Z148" s="238">
        <v>1</v>
      </c>
      <c r="AB148" s="238">
        <v>1</v>
      </c>
      <c r="AC148" s="238">
        <v>98</v>
      </c>
      <c r="AD148" s="238" t="s">
        <v>2800</v>
      </c>
      <c r="AF148" s="238" t="s">
        <v>2784</v>
      </c>
      <c r="AG148" s="238">
        <v>7</v>
      </c>
      <c r="AH148" s="238">
        <v>2</v>
      </c>
      <c r="AI148" s="238">
        <v>4</v>
      </c>
      <c r="AJ148" s="238">
        <v>4</v>
      </c>
      <c r="AK148" s="238">
        <v>34</v>
      </c>
      <c r="AL148" s="238">
        <v>58</v>
      </c>
      <c r="AM148" s="238" t="s">
        <v>354</v>
      </c>
      <c r="AN148" s="238">
        <v>5</v>
      </c>
      <c r="AO148" s="238">
        <v>1</v>
      </c>
      <c r="AS148" s="238">
        <v>15</v>
      </c>
      <c r="AT148" s="238">
        <v>9</v>
      </c>
      <c r="AU148" s="238">
        <v>35</v>
      </c>
      <c r="AV148" s="238">
        <v>11</v>
      </c>
      <c r="AW148" s="238">
        <v>21</v>
      </c>
      <c r="AX148" s="238">
        <v>2</v>
      </c>
      <c r="AY148" s="238">
        <v>4</v>
      </c>
      <c r="AZ148" s="238">
        <v>4</v>
      </c>
      <c r="BA148" s="238">
        <v>21</v>
      </c>
      <c r="BB148" s="238">
        <v>60</v>
      </c>
      <c r="BC148" s="238" t="s">
        <v>363</v>
      </c>
      <c r="BD148" s="238">
        <v>5</v>
      </c>
      <c r="BE148" s="238">
        <v>1</v>
      </c>
      <c r="BI148" s="238">
        <v>15</v>
      </c>
      <c r="BJ148" s="238">
        <v>9</v>
      </c>
      <c r="BK148" s="238">
        <v>35</v>
      </c>
      <c r="BL148" s="238">
        <v>11</v>
      </c>
      <c r="BM148" s="238">
        <v>21</v>
      </c>
      <c r="CT148" s="238">
        <v>450697.76723964902</v>
      </c>
      <c r="CU148" s="238">
        <v>4975910.3842943003</v>
      </c>
      <c r="CV148" s="238">
        <v>44.934916629999996</v>
      </c>
      <c r="CW148" s="238">
        <v>-93.624834399999997</v>
      </c>
      <c r="CX148" s="238" t="s">
        <v>359</v>
      </c>
      <c r="CY148" s="238" t="s">
        <v>3061</v>
      </c>
    </row>
    <row r="149" spans="1:103" x14ac:dyDescent="0.25">
      <c r="A149" s="238">
        <v>381831</v>
      </c>
      <c r="B149" s="238">
        <v>4</v>
      </c>
      <c r="C149" s="238">
        <v>15</v>
      </c>
      <c r="D149" s="238">
        <v>7.532</v>
      </c>
      <c r="E149" s="238">
        <v>27</v>
      </c>
      <c r="F149" s="238" t="s">
        <v>2937</v>
      </c>
      <c r="H149" s="238" t="s">
        <v>354</v>
      </c>
      <c r="I149" s="238">
        <v>25</v>
      </c>
      <c r="K149" s="238" t="s">
        <v>3062</v>
      </c>
      <c r="M149" s="238">
        <v>9</v>
      </c>
      <c r="N149" s="238">
        <v>25</v>
      </c>
      <c r="O149" s="238">
        <v>2016</v>
      </c>
      <c r="P149" s="238" t="s">
        <v>366</v>
      </c>
      <c r="Q149" s="238">
        <v>20</v>
      </c>
      <c r="R149" s="238" t="s">
        <v>369</v>
      </c>
      <c r="S149" s="238">
        <v>5</v>
      </c>
      <c r="T149" s="238">
        <v>0</v>
      </c>
      <c r="U149" s="238">
        <v>1</v>
      </c>
      <c r="W149" s="238">
        <v>25</v>
      </c>
      <c r="X149" s="238">
        <v>2</v>
      </c>
      <c r="Y149" s="238">
        <v>4</v>
      </c>
      <c r="Z149" s="238">
        <v>1</v>
      </c>
      <c r="AB149" s="238">
        <v>1</v>
      </c>
      <c r="AC149" s="238">
        <v>98</v>
      </c>
      <c r="AD149" s="238" t="s">
        <v>2800</v>
      </c>
      <c r="AF149" s="238" t="s">
        <v>2784</v>
      </c>
      <c r="AG149" s="238">
        <v>4</v>
      </c>
      <c r="AH149" s="238">
        <v>2</v>
      </c>
      <c r="AI149" s="238">
        <v>2</v>
      </c>
      <c r="AJ149" s="238">
        <v>3</v>
      </c>
      <c r="AK149" s="238">
        <v>21</v>
      </c>
      <c r="AL149" s="238">
        <v>87</v>
      </c>
      <c r="AM149" s="238" t="s">
        <v>354</v>
      </c>
      <c r="AN149" s="238">
        <v>5</v>
      </c>
      <c r="AO149" s="238">
        <v>68</v>
      </c>
      <c r="AP149" s="238">
        <v>62</v>
      </c>
      <c r="AS149" s="238">
        <v>15</v>
      </c>
      <c r="AT149" s="238">
        <v>9</v>
      </c>
      <c r="AU149" s="238">
        <v>35</v>
      </c>
      <c r="AV149" s="238">
        <v>11</v>
      </c>
      <c r="AW149" s="238">
        <v>21</v>
      </c>
      <c r="CT149" s="238">
        <v>450744.98752552702</v>
      </c>
      <c r="CU149" s="238">
        <v>4975903.6466123303</v>
      </c>
      <c r="CV149" s="238">
        <v>44.934859250000002</v>
      </c>
      <c r="CW149" s="238">
        <v>-93.624235330000005</v>
      </c>
      <c r="CX149" s="238" t="s">
        <v>359</v>
      </c>
      <c r="CY149" s="238" t="s">
        <v>3063</v>
      </c>
    </row>
    <row r="150" spans="1:103" x14ac:dyDescent="0.25">
      <c r="A150" s="238">
        <v>405551</v>
      </c>
      <c r="B150" s="238">
        <v>4</v>
      </c>
      <c r="C150" s="238">
        <v>15</v>
      </c>
      <c r="D150" s="238">
        <v>7.5620000000000003</v>
      </c>
      <c r="E150" s="238">
        <v>27</v>
      </c>
      <c r="F150" s="238" t="s">
        <v>2937</v>
      </c>
      <c r="H150" s="238" t="s">
        <v>354</v>
      </c>
      <c r="I150" s="238">
        <v>25</v>
      </c>
      <c r="K150" s="238">
        <v>16014440</v>
      </c>
      <c r="M150" s="238">
        <v>12</v>
      </c>
      <c r="N150" s="238">
        <v>14</v>
      </c>
      <c r="O150" s="238">
        <v>2016</v>
      </c>
      <c r="P150" s="238" t="s">
        <v>355</v>
      </c>
      <c r="Q150" s="238">
        <v>22</v>
      </c>
      <c r="R150" s="238" t="s">
        <v>356</v>
      </c>
      <c r="S150" s="238">
        <v>4</v>
      </c>
      <c r="T150" s="238">
        <v>0</v>
      </c>
      <c r="U150" s="238">
        <v>1</v>
      </c>
      <c r="V150" s="238">
        <v>10</v>
      </c>
      <c r="W150" s="238">
        <v>10</v>
      </c>
      <c r="X150" s="238">
        <v>99</v>
      </c>
      <c r="Y150" s="238">
        <v>4</v>
      </c>
      <c r="Z150" s="238">
        <v>1</v>
      </c>
      <c r="AB150" s="238">
        <v>1</v>
      </c>
      <c r="AC150" s="238">
        <v>98</v>
      </c>
      <c r="AD150" s="238" t="s">
        <v>2800</v>
      </c>
      <c r="AF150" s="238" t="s">
        <v>2784</v>
      </c>
      <c r="AG150" s="238">
        <v>4</v>
      </c>
      <c r="AH150" s="238">
        <v>2</v>
      </c>
      <c r="AI150" s="238">
        <v>2</v>
      </c>
      <c r="AJ150" s="238">
        <v>4</v>
      </c>
      <c r="AK150" s="238">
        <v>21</v>
      </c>
      <c r="AL150" s="238">
        <v>21</v>
      </c>
      <c r="AM150" s="238" t="s">
        <v>354</v>
      </c>
      <c r="AN150" s="238">
        <v>5</v>
      </c>
      <c r="AO150" s="238">
        <v>90</v>
      </c>
      <c r="AS150" s="238">
        <v>15</v>
      </c>
      <c r="AT150" s="238">
        <v>98</v>
      </c>
      <c r="AU150" s="238">
        <v>35</v>
      </c>
      <c r="AV150" s="238">
        <v>11</v>
      </c>
      <c r="AW150" s="238">
        <v>21</v>
      </c>
      <c r="CT150" s="238">
        <v>450790.63617538702</v>
      </c>
      <c r="CU150" s="238">
        <v>4975892.1280077901</v>
      </c>
      <c r="CV150" s="238">
        <v>44.934758729999999</v>
      </c>
      <c r="CW150" s="238">
        <v>-93.623655720000002</v>
      </c>
      <c r="CX150" s="238" t="s">
        <v>359</v>
      </c>
      <c r="CY150" s="238" t="s">
        <v>3064</v>
      </c>
    </row>
    <row r="151" spans="1:103" x14ac:dyDescent="0.25">
      <c r="A151" s="238">
        <v>624477</v>
      </c>
      <c r="B151" s="238">
        <v>4</v>
      </c>
      <c r="C151" s="238">
        <v>15</v>
      </c>
      <c r="D151" s="238">
        <v>7.5670000000000002</v>
      </c>
      <c r="E151" s="238">
        <v>27</v>
      </c>
      <c r="F151" s="238" t="s">
        <v>2937</v>
      </c>
      <c r="H151" s="238" t="s">
        <v>354</v>
      </c>
      <c r="I151" s="238">
        <v>25</v>
      </c>
      <c r="K151" s="238">
        <v>18008417</v>
      </c>
      <c r="M151" s="238">
        <v>7</v>
      </c>
      <c r="N151" s="238">
        <v>30</v>
      </c>
      <c r="O151" s="238">
        <v>2018</v>
      </c>
      <c r="P151" s="238" t="s">
        <v>361</v>
      </c>
      <c r="Q151" s="238">
        <v>16</v>
      </c>
      <c r="R151" s="238" t="s">
        <v>356</v>
      </c>
      <c r="S151" s="238">
        <v>5</v>
      </c>
      <c r="T151" s="238">
        <v>0</v>
      </c>
      <c r="U151" s="238">
        <v>2</v>
      </c>
      <c r="V151" s="238">
        <v>12</v>
      </c>
      <c r="W151" s="238">
        <v>10</v>
      </c>
      <c r="X151" s="238">
        <v>10</v>
      </c>
      <c r="Y151" s="238">
        <v>1</v>
      </c>
      <c r="Z151" s="238">
        <v>1</v>
      </c>
      <c r="AB151" s="238">
        <v>1</v>
      </c>
      <c r="AC151" s="238">
        <v>98</v>
      </c>
      <c r="AD151" s="238" t="s">
        <v>2800</v>
      </c>
      <c r="AF151" s="238" t="s">
        <v>2784</v>
      </c>
      <c r="AG151" s="238">
        <v>7</v>
      </c>
      <c r="AH151" s="238">
        <v>2</v>
      </c>
      <c r="AI151" s="238">
        <v>4</v>
      </c>
      <c r="AJ151" s="238">
        <v>4</v>
      </c>
      <c r="AK151" s="238">
        <v>21</v>
      </c>
      <c r="AL151" s="238">
        <v>21</v>
      </c>
      <c r="AM151" s="238" t="s">
        <v>354</v>
      </c>
      <c r="AN151" s="238">
        <v>5</v>
      </c>
      <c r="AO151" s="238">
        <v>4</v>
      </c>
      <c r="AS151" s="238">
        <v>15</v>
      </c>
      <c r="AT151" s="238">
        <v>9</v>
      </c>
      <c r="AU151" s="238">
        <v>35</v>
      </c>
      <c r="AV151" s="238">
        <v>11</v>
      </c>
      <c r="AW151" s="238">
        <v>21</v>
      </c>
      <c r="AX151" s="238">
        <v>2</v>
      </c>
      <c r="AY151" s="238">
        <v>3</v>
      </c>
      <c r="AZ151" s="238">
        <v>4</v>
      </c>
      <c r="BA151" s="238">
        <v>34</v>
      </c>
      <c r="BB151" s="238">
        <v>57</v>
      </c>
      <c r="BC151" s="238" t="s">
        <v>354</v>
      </c>
      <c r="BD151" s="238">
        <v>5</v>
      </c>
      <c r="BE151" s="238">
        <v>1</v>
      </c>
      <c r="BI151" s="238">
        <v>15</v>
      </c>
      <c r="BJ151" s="238">
        <v>9</v>
      </c>
      <c r="BK151" s="238">
        <v>35</v>
      </c>
      <c r="BL151" s="238">
        <v>11</v>
      </c>
      <c r="BM151" s="238">
        <v>21</v>
      </c>
      <c r="CT151" s="238">
        <v>450797.37513030198</v>
      </c>
      <c r="CU151" s="238">
        <v>4975891.9626122098</v>
      </c>
      <c r="CV151" s="238">
        <v>44.93475771</v>
      </c>
      <c r="CW151" s="238">
        <v>-93.623570299999997</v>
      </c>
      <c r="CX151" s="238" t="s">
        <v>359</v>
      </c>
      <c r="CY151" s="238" t="s">
        <v>3065</v>
      </c>
    </row>
    <row r="152" spans="1:103" x14ac:dyDescent="0.25">
      <c r="A152" s="238">
        <v>320909</v>
      </c>
      <c r="B152" s="238">
        <v>4</v>
      </c>
      <c r="C152" s="238">
        <v>15</v>
      </c>
      <c r="D152" s="238">
        <v>7.601</v>
      </c>
      <c r="E152" s="238">
        <v>27</v>
      </c>
      <c r="F152" s="238" t="s">
        <v>3066</v>
      </c>
      <c r="H152" s="238" t="s">
        <v>354</v>
      </c>
      <c r="I152" s="238">
        <v>25</v>
      </c>
      <c r="K152" s="238">
        <v>16000530</v>
      </c>
      <c r="M152" s="238">
        <v>1</v>
      </c>
      <c r="N152" s="238">
        <v>17</v>
      </c>
      <c r="O152" s="238">
        <v>2016</v>
      </c>
      <c r="P152" s="238" t="s">
        <v>366</v>
      </c>
      <c r="Q152" s="238">
        <v>0</v>
      </c>
      <c r="R152" s="238" t="s">
        <v>356</v>
      </c>
      <c r="S152" s="238">
        <v>5</v>
      </c>
      <c r="T152" s="238">
        <v>0</v>
      </c>
      <c r="U152" s="238">
        <v>1</v>
      </c>
      <c r="W152" s="238">
        <v>32</v>
      </c>
      <c r="X152" s="238">
        <v>2</v>
      </c>
      <c r="Y152" s="238">
        <v>4</v>
      </c>
      <c r="Z152" s="238">
        <v>90</v>
      </c>
      <c r="AB152" s="238">
        <v>1</v>
      </c>
      <c r="AC152" s="238">
        <v>98</v>
      </c>
      <c r="AD152" s="238" t="s">
        <v>2800</v>
      </c>
      <c r="AF152" s="238" t="s">
        <v>2779</v>
      </c>
      <c r="AG152" s="238">
        <v>3</v>
      </c>
      <c r="AH152" s="238">
        <v>2</v>
      </c>
      <c r="AI152" s="238">
        <v>2</v>
      </c>
      <c r="AJ152" s="238">
        <v>4</v>
      </c>
      <c r="AK152" s="238">
        <v>21</v>
      </c>
      <c r="AL152" s="238">
        <v>30</v>
      </c>
      <c r="AM152" s="238" t="s">
        <v>363</v>
      </c>
      <c r="AN152" s="238">
        <v>10</v>
      </c>
      <c r="AO152" s="238">
        <v>67</v>
      </c>
      <c r="AP152" s="238">
        <v>62</v>
      </c>
      <c r="AS152" s="238">
        <v>15</v>
      </c>
      <c r="AT152" s="238">
        <v>9</v>
      </c>
      <c r="AU152" s="238">
        <v>35</v>
      </c>
      <c r="AV152" s="238">
        <v>13</v>
      </c>
      <c r="AW152" s="238">
        <v>21</v>
      </c>
      <c r="CT152" s="238">
        <v>450845.37540905399</v>
      </c>
      <c r="CU152" s="238">
        <v>4975874.8176276898</v>
      </c>
      <c r="CV152" s="238">
        <v>44.934606700000003</v>
      </c>
      <c r="CW152" s="238">
        <v>-93.622960329999998</v>
      </c>
      <c r="CX152" s="238" t="s">
        <v>359</v>
      </c>
      <c r="CY152" s="238" t="s">
        <v>3067</v>
      </c>
    </row>
    <row r="153" spans="1:103" x14ac:dyDescent="0.25">
      <c r="A153" s="238">
        <v>10967433</v>
      </c>
      <c r="B153" s="238">
        <v>4</v>
      </c>
      <c r="C153" s="238">
        <v>15</v>
      </c>
      <c r="D153" s="238">
        <v>7.6139999999999999</v>
      </c>
      <c r="E153" s="238">
        <v>27</v>
      </c>
      <c r="F153" s="238" t="s">
        <v>2937</v>
      </c>
      <c r="H153" s="238" t="s">
        <v>354</v>
      </c>
      <c r="I153" s="238">
        <v>25</v>
      </c>
      <c r="K153" s="238">
        <v>14008313</v>
      </c>
      <c r="L153" s="238">
        <v>141740027</v>
      </c>
      <c r="M153" s="238">
        <v>6</v>
      </c>
      <c r="N153" s="238">
        <v>23</v>
      </c>
      <c r="O153" s="238">
        <v>2014</v>
      </c>
      <c r="P153" s="238" t="s">
        <v>361</v>
      </c>
      <c r="Q153" s="238">
        <v>8</v>
      </c>
      <c r="S153" s="238">
        <v>5</v>
      </c>
      <c r="T153" s="238">
        <v>0</v>
      </c>
      <c r="U153" s="238">
        <v>2</v>
      </c>
      <c r="V153" s="238">
        <v>1</v>
      </c>
      <c r="W153" s="238">
        <v>10</v>
      </c>
      <c r="X153" s="238">
        <v>2</v>
      </c>
      <c r="Y153" s="238">
        <v>1</v>
      </c>
      <c r="Z153" s="238">
        <v>1</v>
      </c>
      <c r="AA153" s="238">
        <v>90</v>
      </c>
      <c r="AB153" s="238">
        <v>1</v>
      </c>
      <c r="AC153" s="238">
        <v>98</v>
      </c>
      <c r="AD153" s="238" t="s">
        <v>3068</v>
      </c>
      <c r="AE153" s="238" t="s">
        <v>3069</v>
      </c>
      <c r="AF153" s="238" t="s">
        <v>2779</v>
      </c>
      <c r="AG153" s="238">
        <v>7</v>
      </c>
      <c r="AH153" s="238">
        <v>0</v>
      </c>
      <c r="AI153" s="238">
        <v>3</v>
      </c>
      <c r="AJ153" s="238">
        <v>3</v>
      </c>
      <c r="AL153" s="238">
        <v>54</v>
      </c>
      <c r="AM153" s="238" t="s">
        <v>354</v>
      </c>
      <c r="AN153" s="238">
        <v>5</v>
      </c>
      <c r="AP153" s="238">
        <v>1</v>
      </c>
      <c r="AQ153" s="238">
        <v>26</v>
      </c>
      <c r="AS153" s="238">
        <v>7</v>
      </c>
      <c r="AT153" s="238">
        <v>98</v>
      </c>
      <c r="AU153" s="238">
        <v>35</v>
      </c>
      <c r="AV153" s="238">
        <v>11</v>
      </c>
      <c r="AW153" s="238">
        <v>21</v>
      </c>
      <c r="AX153" s="238">
        <v>2</v>
      </c>
      <c r="AY153" s="238">
        <v>3</v>
      </c>
      <c r="AZ153" s="238">
        <v>3</v>
      </c>
      <c r="BA153" s="238">
        <v>21</v>
      </c>
      <c r="BB153" s="238">
        <v>35</v>
      </c>
      <c r="BC153" s="238" t="s">
        <v>354</v>
      </c>
      <c r="BD153" s="238">
        <v>5</v>
      </c>
      <c r="BE153" s="238">
        <v>15</v>
      </c>
      <c r="BF153" s="238">
        <v>1</v>
      </c>
      <c r="BI153" s="238">
        <v>7</v>
      </c>
      <c r="BJ153" s="238">
        <v>98</v>
      </c>
      <c r="BK153" s="238">
        <v>35</v>
      </c>
      <c r="BL153" s="238">
        <v>11</v>
      </c>
      <c r="BM153" s="238">
        <v>21</v>
      </c>
      <c r="CT153" s="238">
        <v>450872</v>
      </c>
      <c r="CU153" s="238">
        <v>4975873</v>
      </c>
      <c r="CV153" s="238">
        <v>44.934593800000002</v>
      </c>
      <c r="CW153" s="238">
        <v>-93.622620499999996</v>
      </c>
      <c r="CX153" s="238" t="s">
        <v>359</v>
      </c>
      <c r="CY153" s="238" t="s">
        <v>3070</v>
      </c>
    </row>
    <row r="154" spans="1:103" x14ac:dyDescent="0.25">
      <c r="A154" s="238">
        <v>834799</v>
      </c>
      <c r="B154" s="238">
        <v>4</v>
      </c>
      <c r="C154" s="238">
        <v>15</v>
      </c>
      <c r="D154" s="238">
        <v>7.6429999999999998</v>
      </c>
      <c r="E154" s="238">
        <v>27</v>
      </c>
      <c r="F154" s="238" t="s">
        <v>2937</v>
      </c>
      <c r="H154" s="238" t="s">
        <v>354</v>
      </c>
      <c r="I154" s="238">
        <v>25</v>
      </c>
      <c r="K154" s="238" t="s">
        <v>3071</v>
      </c>
      <c r="L154" s="238">
        <v>202230138</v>
      </c>
      <c r="M154" s="238">
        <v>8</v>
      </c>
      <c r="N154" s="238">
        <v>10</v>
      </c>
      <c r="O154" s="238">
        <v>2020</v>
      </c>
      <c r="P154" s="238" t="s">
        <v>361</v>
      </c>
      <c r="Q154" s="238">
        <v>19</v>
      </c>
      <c r="R154" s="238" t="s">
        <v>356</v>
      </c>
      <c r="S154" s="238">
        <v>5</v>
      </c>
      <c r="T154" s="238">
        <v>0</v>
      </c>
      <c r="U154" s="238">
        <v>2</v>
      </c>
      <c r="V154" s="238">
        <v>12</v>
      </c>
      <c r="W154" s="238">
        <v>10</v>
      </c>
      <c r="X154" s="238">
        <v>99</v>
      </c>
      <c r="Y154" s="238">
        <v>1</v>
      </c>
      <c r="Z154" s="238">
        <v>1</v>
      </c>
      <c r="AB154" s="238">
        <v>1</v>
      </c>
      <c r="AC154" s="238">
        <v>98</v>
      </c>
      <c r="AD154" s="238" t="s">
        <v>2800</v>
      </c>
      <c r="AF154" s="238" t="s">
        <v>2779</v>
      </c>
      <c r="AG154" s="238">
        <v>7</v>
      </c>
      <c r="AH154" s="238">
        <v>2</v>
      </c>
      <c r="AI154" s="238">
        <v>4</v>
      </c>
      <c r="AJ154" s="238">
        <v>4</v>
      </c>
      <c r="AK154" s="238">
        <v>34</v>
      </c>
      <c r="AL154" s="238">
        <v>67</v>
      </c>
      <c r="AM154" s="238" t="s">
        <v>363</v>
      </c>
      <c r="AN154" s="238">
        <v>5</v>
      </c>
      <c r="AO154" s="238">
        <v>1</v>
      </c>
      <c r="AS154" s="238">
        <v>15</v>
      </c>
      <c r="AT154" s="238">
        <v>20</v>
      </c>
      <c r="AU154" s="238">
        <v>35</v>
      </c>
      <c r="AV154" s="238">
        <v>11</v>
      </c>
      <c r="AW154" s="238">
        <v>21</v>
      </c>
      <c r="AX154" s="238">
        <v>2</v>
      </c>
      <c r="AY154" s="238">
        <v>4</v>
      </c>
      <c r="AZ154" s="238">
        <v>4</v>
      </c>
      <c r="BA154" s="238">
        <v>99</v>
      </c>
      <c r="BB154" s="238">
        <v>40</v>
      </c>
      <c r="BC154" s="238" t="s">
        <v>354</v>
      </c>
      <c r="BD154" s="238">
        <v>11</v>
      </c>
      <c r="BE154" s="238">
        <v>74</v>
      </c>
      <c r="BI154" s="238">
        <v>15</v>
      </c>
      <c r="BJ154" s="238">
        <v>20</v>
      </c>
      <c r="BK154" s="238">
        <v>35</v>
      </c>
      <c r="BL154" s="238">
        <v>11</v>
      </c>
      <c r="BM154" s="238">
        <v>21</v>
      </c>
      <c r="CT154" s="238">
        <v>450918.02537160303</v>
      </c>
      <c r="CU154" s="238">
        <v>4975873.9285994004</v>
      </c>
      <c r="CV154" s="238">
        <v>44.934603709999998</v>
      </c>
      <c r="CW154" s="238">
        <v>-93.622039569999998</v>
      </c>
      <c r="CX154" s="238" t="s">
        <v>359</v>
      </c>
      <c r="CY154" s="238" t="s">
        <v>3072</v>
      </c>
    </row>
    <row r="155" spans="1:103" x14ac:dyDescent="0.25">
      <c r="A155" s="238">
        <v>368411</v>
      </c>
      <c r="B155" s="238">
        <v>4</v>
      </c>
      <c r="C155" s="238">
        <v>15</v>
      </c>
      <c r="D155" s="238">
        <v>7.6829999999999998</v>
      </c>
      <c r="E155" s="238">
        <v>27</v>
      </c>
      <c r="F155" s="238" t="s">
        <v>3066</v>
      </c>
      <c r="H155" s="238" t="s">
        <v>354</v>
      </c>
      <c r="I155" s="238">
        <v>25</v>
      </c>
      <c r="K155" s="238">
        <v>16008750</v>
      </c>
      <c r="M155" s="238">
        <v>8</v>
      </c>
      <c r="N155" s="238">
        <v>2</v>
      </c>
      <c r="O155" s="238">
        <v>2016</v>
      </c>
      <c r="P155" s="238" t="s">
        <v>368</v>
      </c>
      <c r="Q155" s="238">
        <v>14</v>
      </c>
      <c r="R155" s="238" t="s">
        <v>369</v>
      </c>
      <c r="S155" s="238">
        <v>5</v>
      </c>
      <c r="T155" s="238">
        <v>0</v>
      </c>
      <c r="U155" s="238">
        <v>2</v>
      </c>
      <c r="V155" s="238">
        <v>12</v>
      </c>
      <c r="W155" s="238">
        <v>10</v>
      </c>
      <c r="X155" s="238">
        <v>2</v>
      </c>
      <c r="Y155" s="238">
        <v>1</v>
      </c>
      <c r="Z155" s="238">
        <v>1</v>
      </c>
      <c r="AB155" s="238">
        <v>1</v>
      </c>
      <c r="AC155" s="238">
        <v>98</v>
      </c>
      <c r="AD155" s="238" t="s">
        <v>2800</v>
      </c>
      <c r="AF155" s="238" t="s">
        <v>2779</v>
      </c>
      <c r="AG155" s="238">
        <v>7</v>
      </c>
      <c r="AH155" s="238">
        <v>2</v>
      </c>
      <c r="AI155" s="238">
        <v>4</v>
      </c>
      <c r="AJ155" s="238">
        <v>3</v>
      </c>
      <c r="AK155" s="238">
        <v>21</v>
      </c>
      <c r="AL155" s="238">
        <v>65</v>
      </c>
      <c r="AM155" s="238" t="s">
        <v>354</v>
      </c>
      <c r="AN155" s="238">
        <v>5</v>
      </c>
      <c r="AO155" s="238">
        <v>4</v>
      </c>
      <c r="AS155" s="238">
        <v>12</v>
      </c>
      <c r="AT155" s="238">
        <v>9</v>
      </c>
      <c r="AU155" s="238">
        <v>35</v>
      </c>
      <c r="AV155" s="238">
        <v>11</v>
      </c>
      <c r="AW155" s="238">
        <v>21</v>
      </c>
      <c r="AX155" s="238">
        <v>2</v>
      </c>
      <c r="AY155" s="238">
        <v>4</v>
      </c>
      <c r="AZ155" s="238">
        <v>3</v>
      </c>
      <c r="BA155" s="238">
        <v>26</v>
      </c>
      <c r="BB155" s="238">
        <v>46</v>
      </c>
      <c r="BC155" s="238" t="s">
        <v>354</v>
      </c>
      <c r="BD155" s="238">
        <v>5</v>
      </c>
      <c r="BE155" s="238">
        <v>1</v>
      </c>
      <c r="BI155" s="238">
        <v>12</v>
      </c>
      <c r="BJ155" s="238">
        <v>9</v>
      </c>
      <c r="BK155" s="238">
        <v>35</v>
      </c>
      <c r="BL155" s="238">
        <v>11</v>
      </c>
      <c r="BM155" s="238">
        <v>21</v>
      </c>
      <c r="CT155" s="238">
        <v>450977.96155003802</v>
      </c>
      <c r="CU155" s="238">
        <v>4975866.4633731302</v>
      </c>
      <c r="CV155" s="238">
        <v>44.934540650000002</v>
      </c>
      <c r="CW155" s="238">
        <v>-93.621279290000004</v>
      </c>
      <c r="CX155" s="238" t="s">
        <v>359</v>
      </c>
      <c r="CY155" s="238" t="s">
        <v>3073</v>
      </c>
    </row>
    <row r="156" spans="1:103" x14ac:dyDescent="0.25">
      <c r="A156" s="238">
        <v>10902337</v>
      </c>
      <c r="B156" s="238">
        <v>4</v>
      </c>
      <c r="C156" s="238">
        <v>15</v>
      </c>
      <c r="D156" s="238">
        <v>7.6950000000000003</v>
      </c>
      <c r="E156" s="238">
        <v>27</v>
      </c>
      <c r="F156" s="238" t="s">
        <v>3066</v>
      </c>
      <c r="H156" s="238" t="s">
        <v>354</v>
      </c>
      <c r="I156" s="238">
        <v>25</v>
      </c>
      <c r="K156" s="238" t="s">
        <v>3074</v>
      </c>
      <c r="L156" s="238">
        <v>132840147</v>
      </c>
      <c r="M156" s="238">
        <v>10</v>
      </c>
      <c r="N156" s="238">
        <v>10</v>
      </c>
      <c r="O156" s="238">
        <v>2013</v>
      </c>
      <c r="P156" s="238" t="s">
        <v>384</v>
      </c>
      <c r="Q156" s="238">
        <v>18</v>
      </c>
      <c r="R156" s="238" t="s">
        <v>356</v>
      </c>
      <c r="S156" s="238">
        <v>3</v>
      </c>
      <c r="T156" s="238">
        <v>0</v>
      </c>
      <c r="U156" s="238">
        <v>1</v>
      </c>
      <c r="V156" s="238">
        <v>90</v>
      </c>
      <c r="W156" s="238">
        <v>8</v>
      </c>
      <c r="X156" s="238">
        <v>4</v>
      </c>
      <c r="Y156" s="238">
        <v>3</v>
      </c>
      <c r="Z156" s="238">
        <v>2</v>
      </c>
      <c r="AB156" s="238">
        <v>1</v>
      </c>
      <c r="AC156" s="238">
        <v>98</v>
      </c>
      <c r="AD156" s="238" t="s">
        <v>3075</v>
      </c>
      <c r="AE156" s="238" t="s">
        <v>3076</v>
      </c>
      <c r="AF156" s="238" t="s">
        <v>2779</v>
      </c>
      <c r="AG156" s="238">
        <v>1</v>
      </c>
      <c r="AH156" s="238">
        <v>2</v>
      </c>
      <c r="AI156" s="238">
        <v>2</v>
      </c>
      <c r="AJ156" s="238">
        <v>4</v>
      </c>
      <c r="AK156" s="238">
        <v>21</v>
      </c>
      <c r="AL156" s="238">
        <v>64</v>
      </c>
      <c r="AM156" s="238" t="s">
        <v>363</v>
      </c>
      <c r="AN156" s="238">
        <v>5</v>
      </c>
      <c r="AO156" s="238">
        <v>1</v>
      </c>
      <c r="AS156" s="238">
        <v>7</v>
      </c>
      <c r="AT156" s="238">
        <v>98</v>
      </c>
      <c r="AU156" s="238">
        <v>35</v>
      </c>
      <c r="AV156" s="238">
        <v>11</v>
      </c>
      <c r="AW156" s="238">
        <v>21</v>
      </c>
      <c r="AX156" s="238">
        <v>5</v>
      </c>
      <c r="AY156" s="238">
        <v>60</v>
      </c>
      <c r="BB156" s="238">
        <v>10</v>
      </c>
      <c r="BC156" s="238" t="s">
        <v>363</v>
      </c>
      <c r="BD156" s="238">
        <v>5</v>
      </c>
      <c r="BE156" s="238">
        <v>17</v>
      </c>
      <c r="BG156" s="238">
        <v>3</v>
      </c>
      <c r="BI156" s="238">
        <v>7</v>
      </c>
      <c r="BJ156" s="238">
        <v>98</v>
      </c>
      <c r="BK156" s="238">
        <v>35</v>
      </c>
      <c r="BL156" s="238">
        <v>11</v>
      </c>
      <c r="BM156" s="238">
        <v>21</v>
      </c>
      <c r="CT156" s="238">
        <v>451003</v>
      </c>
      <c r="CU156" s="238">
        <v>4975870</v>
      </c>
      <c r="CV156" s="238">
        <v>44.934576800000002</v>
      </c>
      <c r="CW156" s="238">
        <v>-93.620967399999998</v>
      </c>
      <c r="CX156" s="238" t="s">
        <v>359</v>
      </c>
      <c r="CY156" s="238" t="s">
        <v>3077</v>
      </c>
    </row>
    <row r="157" spans="1:103" x14ac:dyDescent="0.25">
      <c r="A157" s="238">
        <v>446085</v>
      </c>
      <c r="B157" s="238">
        <v>4</v>
      </c>
      <c r="C157" s="238">
        <v>15</v>
      </c>
      <c r="D157" s="238">
        <v>7.71</v>
      </c>
      <c r="E157" s="238">
        <v>27</v>
      </c>
      <c r="F157" s="238" t="s">
        <v>3066</v>
      </c>
      <c r="H157" s="238" t="s">
        <v>354</v>
      </c>
      <c r="I157" s="238">
        <v>25</v>
      </c>
      <c r="K157" s="238">
        <v>17004153</v>
      </c>
      <c r="M157" s="238">
        <v>4</v>
      </c>
      <c r="N157" s="238">
        <v>18</v>
      </c>
      <c r="O157" s="238">
        <v>2017</v>
      </c>
      <c r="P157" s="238" t="s">
        <v>368</v>
      </c>
      <c r="Q157" s="238">
        <v>18</v>
      </c>
      <c r="R157" s="238" t="s">
        <v>356</v>
      </c>
      <c r="S157" s="238">
        <v>5</v>
      </c>
      <c r="T157" s="238">
        <v>0</v>
      </c>
      <c r="U157" s="238">
        <v>2</v>
      </c>
      <c r="V157" s="238">
        <v>12</v>
      </c>
      <c r="W157" s="238">
        <v>10</v>
      </c>
      <c r="X157" s="238">
        <v>90</v>
      </c>
      <c r="Y157" s="238">
        <v>1</v>
      </c>
      <c r="Z157" s="238">
        <v>2</v>
      </c>
      <c r="AB157" s="238">
        <v>1</v>
      </c>
      <c r="AC157" s="238">
        <v>98</v>
      </c>
      <c r="AD157" s="238" t="s">
        <v>2800</v>
      </c>
      <c r="AF157" s="238" t="s">
        <v>2779</v>
      </c>
      <c r="AG157" s="238">
        <v>7</v>
      </c>
      <c r="AH157" s="238">
        <v>2</v>
      </c>
      <c r="AI157" s="238">
        <v>4</v>
      </c>
      <c r="AJ157" s="238">
        <v>4</v>
      </c>
      <c r="AK157" s="238">
        <v>21</v>
      </c>
      <c r="AL157" s="238">
        <v>29</v>
      </c>
      <c r="AM157" s="238" t="s">
        <v>363</v>
      </c>
      <c r="AN157" s="238">
        <v>5</v>
      </c>
      <c r="AO157" s="238">
        <v>74</v>
      </c>
      <c r="AS157" s="238">
        <v>12</v>
      </c>
      <c r="AT157" s="238">
        <v>9</v>
      </c>
      <c r="AV157" s="238">
        <v>11</v>
      </c>
      <c r="AW157" s="238">
        <v>21</v>
      </c>
      <c r="AX157" s="238">
        <v>2</v>
      </c>
      <c r="AY157" s="238">
        <v>2</v>
      </c>
      <c r="AZ157" s="238">
        <v>4</v>
      </c>
      <c r="BA157" s="238">
        <v>26</v>
      </c>
      <c r="BB157" s="238">
        <v>59</v>
      </c>
      <c r="BC157" s="238" t="s">
        <v>354</v>
      </c>
      <c r="BD157" s="238">
        <v>5</v>
      </c>
      <c r="BE157" s="238">
        <v>1</v>
      </c>
      <c r="BI157" s="238">
        <v>12</v>
      </c>
      <c r="BJ157" s="238">
        <v>9</v>
      </c>
      <c r="BK157" s="238">
        <v>35</v>
      </c>
      <c r="BL157" s="238">
        <v>11</v>
      </c>
      <c r="BM157" s="238">
        <v>21</v>
      </c>
      <c r="CT157" s="238">
        <v>451021.61788735102</v>
      </c>
      <c r="CU157" s="238">
        <v>4975876.9140723404</v>
      </c>
      <c r="CV157" s="238">
        <v>44.934637729999999</v>
      </c>
      <c r="CW157" s="238">
        <v>-93.620727059999993</v>
      </c>
      <c r="CX157" s="238" t="s">
        <v>359</v>
      </c>
      <c r="CY157" s="238" t="s">
        <v>3078</v>
      </c>
    </row>
    <row r="158" spans="1:103" x14ac:dyDescent="0.25">
      <c r="A158" s="238">
        <v>761764</v>
      </c>
      <c r="B158" s="238">
        <v>4</v>
      </c>
      <c r="C158" s="238">
        <v>15</v>
      </c>
      <c r="D158" s="238">
        <v>7.726</v>
      </c>
      <c r="E158" s="238">
        <v>27</v>
      </c>
      <c r="F158" s="238" t="s">
        <v>3066</v>
      </c>
      <c r="H158" s="238" t="s">
        <v>354</v>
      </c>
      <c r="I158" s="238">
        <v>25</v>
      </c>
      <c r="K158" s="238">
        <v>19010017</v>
      </c>
      <c r="M158" s="238">
        <v>11</v>
      </c>
      <c r="N158" s="238">
        <v>12</v>
      </c>
      <c r="O158" s="238">
        <v>2019</v>
      </c>
      <c r="P158" s="238" t="s">
        <v>368</v>
      </c>
      <c r="Q158" s="238">
        <v>7</v>
      </c>
      <c r="R158" s="238" t="s">
        <v>369</v>
      </c>
      <c r="S158" s="238">
        <v>4</v>
      </c>
      <c r="T158" s="238">
        <v>0</v>
      </c>
      <c r="U158" s="238">
        <v>2</v>
      </c>
      <c r="V158" s="238">
        <v>12</v>
      </c>
      <c r="W158" s="238">
        <v>10</v>
      </c>
      <c r="X158" s="238">
        <v>2</v>
      </c>
      <c r="Y158" s="238">
        <v>2</v>
      </c>
      <c r="Z158" s="238">
        <v>1</v>
      </c>
      <c r="AB158" s="238">
        <v>1</v>
      </c>
      <c r="AC158" s="238">
        <v>98</v>
      </c>
      <c r="AD158" s="238" t="s">
        <v>2800</v>
      </c>
      <c r="AF158" s="238" t="s">
        <v>2779</v>
      </c>
      <c r="AG158" s="238">
        <v>7</v>
      </c>
      <c r="AH158" s="238">
        <v>2</v>
      </c>
      <c r="AI158" s="238">
        <v>4</v>
      </c>
      <c r="AJ158" s="238">
        <v>3</v>
      </c>
      <c r="AK158" s="238">
        <v>21</v>
      </c>
      <c r="AL158" s="238">
        <v>53</v>
      </c>
      <c r="AM158" s="238" t="s">
        <v>363</v>
      </c>
      <c r="AN158" s="238">
        <v>5</v>
      </c>
      <c r="AO158" s="238">
        <v>1</v>
      </c>
      <c r="AS158" s="238">
        <v>12</v>
      </c>
      <c r="AT158" s="238">
        <v>9</v>
      </c>
      <c r="AU158" s="238">
        <v>35</v>
      </c>
      <c r="AV158" s="238">
        <v>11</v>
      </c>
      <c r="AW158" s="238">
        <v>21</v>
      </c>
      <c r="AX158" s="238">
        <v>2</v>
      </c>
      <c r="AY158" s="238">
        <v>2</v>
      </c>
      <c r="AZ158" s="238">
        <v>3</v>
      </c>
      <c r="BA158" s="238">
        <v>21</v>
      </c>
      <c r="BB158" s="238">
        <v>16</v>
      </c>
      <c r="BC158" s="238" t="s">
        <v>354</v>
      </c>
      <c r="BD158" s="238">
        <v>5</v>
      </c>
      <c r="BE158" s="238">
        <v>1</v>
      </c>
      <c r="BI158" s="238">
        <v>12</v>
      </c>
      <c r="BJ158" s="238">
        <v>9</v>
      </c>
      <c r="BK158" s="238">
        <v>35</v>
      </c>
      <c r="BL158" s="238">
        <v>11</v>
      </c>
      <c r="BM158" s="238">
        <v>21</v>
      </c>
      <c r="CT158" s="238">
        <v>451052.05253153801</v>
      </c>
      <c r="CU158" s="238">
        <v>4975871.4904665099</v>
      </c>
      <c r="CV158" s="238">
        <v>44.934591009999998</v>
      </c>
      <c r="CW158" s="238">
        <v>-93.620340850000005</v>
      </c>
      <c r="CX158" s="238" t="s">
        <v>359</v>
      </c>
      <c r="CY158" s="238" t="s">
        <v>3079</v>
      </c>
    </row>
    <row r="159" spans="1:103" x14ac:dyDescent="0.25">
      <c r="A159" s="238">
        <v>10799141</v>
      </c>
      <c r="B159" s="238">
        <v>4</v>
      </c>
      <c r="C159" s="238">
        <v>15</v>
      </c>
      <c r="D159" s="238">
        <v>7.7329999999999997</v>
      </c>
      <c r="E159" s="238">
        <v>27</v>
      </c>
      <c r="F159" s="238" t="s">
        <v>3066</v>
      </c>
      <c r="H159" s="238" t="s">
        <v>354</v>
      </c>
      <c r="I159" s="238">
        <v>25</v>
      </c>
      <c r="K159" s="238">
        <v>1224995</v>
      </c>
      <c r="L159" s="238">
        <v>121830073</v>
      </c>
      <c r="M159" s="238">
        <v>7</v>
      </c>
      <c r="N159" s="238">
        <v>1</v>
      </c>
      <c r="O159" s="238">
        <v>2012</v>
      </c>
      <c r="P159" s="238" t="s">
        <v>366</v>
      </c>
      <c r="Q159" s="238">
        <v>13</v>
      </c>
      <c r="R159" s="238" t="s">
        <v>369</v>
      </c>
      <c r="S159" s="238">
        <v>5</v>
      </c>
      <c r="T159" s="238">
        <v>0</v>
      </c>
      <c r="U159" s="238">
        <v>2</v>
      </c>
      <c r="V159" s="238">
        <v>1</v>
      </c>
      <c r="W159" s="238">
        <v>10</v>
      </c>
      <c r="X159" s="238">
        <v>2</v>
      </c>
      <c r="Y159" s="238">
        <v>1</v>
      </c>
      <c r="Z159" s="238">
        <v>1</v>
      </c>
      <c r="AB159" s="238">
        <v>1</v>
      </c>
      <c r="AC159" s="238">
        <v>98</v>
      </c>
      <c r="AD159" s="238" t="s">
        <v>2795</v>
      </c>
      <c r="AE159" s="238" t="s">
        <v>3080</v>
      </c>
      <c r="AF159" s="238" t="s">
        <v>2779</v>
      </c>
      <c r="AG159" s="238">
        <v>7</v>
      </c>
      <c r="AH159" s="238">
        <v>2</v>
      </c>
      <c r="AI159" s="238">
        <v>2</v>
      </c>
      <c r="AJ159" s="238">
        <v>3</v>
      </c>
      <c r="AK159" s="238">
        <v>8</v>
      </c>
      <c r="AL159" s="238">
        <v>42</v>
      </c>
      <c r="AM159" s="238" t="s">
        <v>363</v>
      </c>
      <c r="AN159" s="238">
        <v>5</v>
      </c>
      <c r="AO159" s="238">
        <v>1</v>
      </c>
      <c r="AS159" s="238">
        <v>7</v>
      </c>
      <c r="AT159" s="238">
        <v>98</v>
      </c>
      <c r="AU159" s="238">
        <v>35</v>
      </c>
      <c r="AV159" s="238">
        <v>11</v>
      </c>
      <c r="AW159" s="238">
        <v>21</v>
      </c>
      <c r="AX159" s="238">
        <v>2</v>
      </c>
      <c r="AY159" s="238">
        <v>2</v>
      </c>
      <c r="AZ159" s="238">
        <v>3</v>
      </c>
      <c r="BA159" s="238">
        <v>21</v>
      </c>
      <c r="BB159" s="238">
        <v>61</v>
      </c>
      <c r="BC159" s="238" t="s">
        <v>354</v>
      </c>
      <c r="BD159" s="238">
        <v>5</v>
      </c>
      <c r="BE159" s="238">
        <v>5</v>
      </c>
      <c r="BI159" s="238">
        <v>7</v>
      </c>
      <c r="BJ159" s="238">
        <v>98</v>
      </c>
      <c r="BK159" s="238">
        <v>35</v>
      </c>
      <c r="BL159" s="238">
        <v>11</v>
      </c>
      <c r="BM159" s="238">
        <v>21</v>
      </c>
      <c r="CT159" s="238">
        <v>451064</v>
      </c>
      <c r="CU159" s="238">
        <v>4975870</v>
      </c>
      <c r="CV159" s="238">
        <v>44.934581100000003</v>
      </c>
      <c r="CW159" s="238">
        <v>-93.620192099999997</v>
      </c>
      <c r="CX159" s="238" t="s">
        <v>359</v>
      </c>
      <c r="CY159" s="238" t="s">
        <v>3081</v>
      </c>
    </row>
    <row r="160" spans="1:103" x14ac:dyDescent="0.25">
      <c r="A160" s="238">
        <v>698103</v>
      </c>
      <c r="B160" s="238">
        <v>4</v>
      </c>
      <c r="C160" s="238">
        <v>15</v>
      </c>
      <c r="D160" s="238">
        <v>7.7409999999999997</v>
      </c>
      <c r="E160" s="238">
        <v>27</v>
      </c>
      <c r="F160" s="238" t="s">
        <v>3066</v>
      </c>
      <c r="H160" s="238" t="s">
        <v>354</v>
      </c>
      <c r="I160" s="238">
        <v>25</v>
      </c>
      <c r="K160" s="238" t="s">
        <v>3082</v>
      </c>
      <c r="M160" s="238">
        <v>3</v>
      </c>
      <c r="N160" s="238">
        <v>15</v>
      </c>
      <c r="O160" s="238">
        <v>2019</v>
      </c>
      <c r="P160" s="238" t="s">
        <v>362</v>
      </c>
      <c r="Q160" s="238">
        <v>6</v>
      </c>
      <c r="R160" s="238">
        <v>98</v>
      </c>
      <c r="S160" s="238">
        <v>5</v>
      </c>
      <c r="T160" s="238">
        <v>0</v>
      </c>
      <c r="U160" s="238">
        <v>1</v>
      </c>
      <c r="W160" s="238">
        <v>28</v>
      </c>
      <c r="X160" s="238">
        <v>2</v>
      </c>
      <c r="Y160" s="238">
        <v>2</v>
      </c>
      <c r="Z160" s="238">
        <v>1</v>
      </c>
      <c r="AB160" s="238">
        <v>5</v>
      </c>
      <c r="AC160" s="238">
        <v>98</v>
      </c>
      <c r="AD160" s="238" t="s">
        <v>2800</v>
      </c>
      <c r="AF160" s="238" t="s">
        <v>2779</v>
      </c>
      <c r="AG160" s="238">
        <v>3</v>
      </c>
      <c r="AH160" s="238">
        <v>2</v>
      </c>
      <c r="AI160" s="238">
        <v>2</v>
      </c>
      <c r="AJ160" s="238">
        <v>3</v>
      </c>
      <c r="AK160" s="238">
        <v>21</v>
      </c>
      <c r="AL160" s="238">
        <v>29</v>
      </c>
      <c r="AM160" s="238" t="s">
        <v>363</v>
      </c>
      <c r="AN160" s="238">
        <v>10</v>
      </c>
      <c r="AO160" s="238">
        <v>70</v>
      </c>
      <c r="AS160" s="238">
        <v>12</v>
      </c>
      <c r="AT160" s="238">
        <v>98</v>
      </c>
      <c r="AU160" s="238">
        <v>35</v>
      </c>
      <c r="AV160" s="238">
        <v>11</v>
      </c>
      <c r="AW160" s="238">
        <v>21</v>
      </c>
      <c r="CT160" s="238">
        <v>451075.85757916298</v>
      </c>
      <c r="CU160" s="238">
        <v>4975867.5217085797</v>
      </c>
      <c r="CV160" s="238">
        <v>44.934556919999999</v>
      </c>
      <c r="CW160" s="238">
        <v>-93.620038789999995</v>
      </c>
      <c r="CX160" s="238" t="s">
        <v>391</v>
      </c>
      <c r="CY160" s="238" t="s">
        <v>3083</v>
      </c>
    </row>
    <row r="161" spans="1:103" x14ac:dyDescent="0.25">
      <c r="A161" s="238">
        <v>870116</v>
      </c>
      <c r="B161" s="238">
        <v>4</v>
      </c>
      <c r="C161" s="238">
        <v>15</v>
      </c>
      <c r="D161" s="238">
        <v>7.7430000000000003</v>
      </c>
      <c r="E161" s="238">
        <v>27</v>
      </c>
      <c r="F161" s="238" t="s">
        <v>3066</v>
      </c>
      <c r="H161" s="238" t="s">
        <v>354</v>
      </c>
      <c r="I161" s="238">
        <v>25</v>
      </c>
      <c r="K161" s="238">
        <v>20009845</v>
      </c>
      <c r="L161" s="238">
        <v>203580444</v>
      </c>
      <c r="M161" s="238">
        <v>12</v>
      </c>
      <c r="N161" s="238">
        <v>23</v>
      </c>
      <c r="O161" s="238">
        <v>2020</v>
      </c>
      <c r="P161" s="238" t="s">
        <v>355</v>
      </c>
      <c r="Q161" s="238">
        <v>12</v>
      </c>
      <c r="S161" s="238">
        <v>5</v>
      </c>
      <c r="T161" s="238">
        <v>0</v>
      </c>
      <c r="U161" s="238">
        <v>1</v>
      </c>
      <c r="W161" s="238">
        <v>35</v>
      </c>
      <c r="X161" s="238">
        <v>2</v>
      </c>
      <c r="Y161" s="238">
        <v>1</v>
      </c>
      <c r="Z161" s="238">
        <v>4</v>
      </c>
      <c r="AA161" s="238">
        <v>2</v>
      </c>
      <c r="AB161" s="238">
        <v>5</v>
      </c>
      <c r="AC161" s="238">
        <v>98</v>
      </c>
      <c r="AD161" s="238" t="s">
        <v>2800</v>
      </c>
      <c r="AF161" s="238" t="s">
        <v>2779</v>
      </c>
      <c r="AG161" s="238">
        <v>3</v>
      </c>
      <c r="AH161" s="238">
        <v>2</v>
      </c>
      <c r="AI161" s="238">
        <v>3</v>
      </c>
      <c r="AJ161" s="238">
        <v>4</v>
      </c>
      <c r="AK161" s="238">
        <v>27</v>
      </c>
      <c r="AL161" s="238">
        <v>43</v>
      </c>
      <c r="AM161" s="238" t="s">
        <v>354</v>
      </c>
      <c r="AN161" s="238">
        <v>5</v>
      </c>
      <c r="AO161" s="238">
        <v>71</v>
      </c>
      <c r="AS161" s="238">
        <v>12</v>
      </c>
      <c r="AT161" s="238">
        <v>9</v>
      </c>
      <c r="AV161" s="238">
        <v>11</v>
      </c>
      <c r="AW161" s="238">
        <v>21</v>
      </c>
      <c r="CT161" s="238">
        <v>451079.826337101</v>
      </c>
      <c r="CU161" s="238">
        <v>4975873.6071374202</v>
      </c>
      <c r="CV161" s="238">
        <v>44.934611969999999</v>
      </c>
      <c r="CW161" s="238">
        <v>-93.619989079999996</v>
      </c>
      <c r="CX161" s="238" t="s">
        <v>359</v>
      </c>
      <c r="CY161" s="238" t="s">
        <v>3084</v>
      </c>
    </row>
    <row r="162" spans="1:103" x14ac:dyDescent="0.25">
      <c r="A162" s="238">
        <v>346108</v>
      </c>
      <c r="B162" s="238">
        <v>4</v>
      </c>
      <c r="C162" s="238">
        <v>15</v>
      </c>
      <c r="D162" s="238">
        <v>7.7539999999999996</v>
      </c>
      <c r="E162" s="238">
        <v>27</v>
      </c>
      <c r="F162" s="238" t="s">
        <v>3066</v>
      </c>
      <c r="H162" s="238" t="s">
        <v>354</v>
      </c>
      <c r="I162" s="238">
        <v>25</v>
      </c>
      <c r="K162" s="238">
        <v>16004342</v>
      </c>
      <c r="M162" s="238">
        <v>5</v>
      </c>
      <c r="N162" s="238">
        <v>2</v>
      </c>
      <c r="O162" s="238">
        <v>2016</v>
      </c>
      <c r="P162" s="238" t="s">
        <v>361</v>
      </c>
      <c r="Q162" s="238">
        <v>7</v>
      </c>
      <c r="R162" s="238" t="s">
        <v>369</v>
      </c>
      <c r="S162" s="238">
        <v>4</v>
      </c>
      <c r="T162" s="238">
        <v>0</v>
      </c>
      <c r="U162" s="238">
        <v>2</v>
      </c>
      <c r="V162" s="238">
        <v>12</v>
      </c>
      <c r="W162" s="238">
        <v>10</v>
      </c>
      <c r="X162" s="238">
        <v>2</v>
      </c>
      <c r="Y162" s="238">
        <v>1</v>
      </c>
      <c r="Z162" s="238">
        <v>1</v>
      </c>
      <c r="AB162" s="238">
        <v>1</v>
      </c>
      <c r="AC162" s="238">
        <v>98</v>
      </c>
      <c r="AD162" s="238" t="s">
        <v>2800</v>
      </c>
      <c r="AF162" s="238" t="s">
        <v>2779</v>
      </c>
      <c r="AG162" s="238">
        <v>7</v>
      </c>
      <c r="AH162" s="238">
        <v>2</v>
      </c>
      <c r="AI162" s="238">
        <v>2</v>
      </c>
      <c r="AJ162" s="238">
        <v>3</v>
      </c>
      <c r="AK162" s="238">
        <v>21</v>
      </c>
      <c r="AL162" s="238">
        <v>68</v>
      </c>
      <c r="AM162" s="238" t="s">
        <v>363</v>
      </c>
      <c r="AN162" s="238">
        <v>5</v>
      </c>
      <c r="AO162" s="238">
        <v>1</v>
      </c>
      <c r="AS162" s="238">
        <v>12</v>
      </c>
      <c r="AT162" s="238">
        <v>9</v>
      </c>
      <c r="AU162" s="238">
        <v>35</v>
      </c>
      <c r="AV162" s="238">
        <v>11</v>
      </c>
      <c r="AW162" s="238">
        <v>23</v>
      </c>
      <c r="AX162" s="238">
        <v>1</v>
      </c>
      <c r="AY162" s="238">
        <v>5</v>
      </c>
      <c r="AZ162" s="238">
        <v>3</v>
      </c>
      <c r="BA162" s="238">
        <v>21</v>
      </c>
      <c r="BI162" s="238">
        <v>12</v>
      </c>
      <c r="BJ162" s="238">
        <v>9</v>
      </c>
      <c r="BK162" s="238">
        <v>35</v>
      </c>
      <c r="BL162" s="238">
        <v>11</v>
      </c>
      <c r="BM162" s="238">
        <v>23</v>
      </c>
      <c r="CT162" s="238">
        <v>451091.65903138201</v>
      </c>
      <c r="CU162" s="238">
        <v>4975869.7887811903</v>
      </c>
      <c r="CV162" s="238">
        <v>44.93457841</v>
      </c>
      <c r="CW162" s="238">
        <v>-93.619838759999993</v>
      </c>
      <c r="CX162" s="238" t="s">
        <v>359</v>
      </c>
      <c r="CY162" s="238" t="s">
        <v>3085</v>
      </c>
    </row>
    <row r="163" spans="1:103" x14ac:dyDescent="0.25">
      <c r="A163" s="238">
        <v>10752221</v>
      </c>
      <c r="B163" s="238">
        <v>4</v>
      </c>
      <c r="C163" s="238">
        <v>15</v>
      </c>
      <c r="D163" s="238">
        <v>7.7969999999999997</v>
      </c>
      <c r="E163" s="238">
        <v>27</v>
      </c>
      <c r="F163" s="238" t="s">
        <v>3066</v>
      </c>
      <c r="H163" s="238" t="s">
        <v>354</v>
      </c>
      <c r="I163" s="238">
        <v>25</v>
      </c>
      <c r="K163" s="238">
        <v>2530341</v>
      </c>
      <c r="L163" s="238">
        <v>113150061</v>
      </c>
      <c r="M163" s="238">
        <v>11</v>
      </c>
      <c r="N163" s="238">
        <v>10</v>
      </c>
      <c r="O163" s="238">
        <v>2011</v>
      </c>
      <c r="P163" s="238" t="s">
        <v>384</v>
      </c>
      <c r="Q163" s="238">
        <v>22</v>
      </c>
      <c r="R163" s="238" t="s">
        <v>356</v>
      </c>
      <c r="S163" s="238">
        <v>4</v>
      </c>
      <c r="T163" s="238">
        <v>0</v>
      </c>
      <c r="U163" s="238">
        <v>1</v>
      </c>
      <c r="V163" s="238">
        <v>4</v>
      </c>
      <c r="W163" s="238">
        <v>26</v>
      </c>
      <c r="X163" s="238">
        <v>15</v>
      </c>
      <c r="Y163" s="238">
        <v>4</v>
      </c>
      <c r="Z163" s="238">
        <v>1</v>
      </c>
      <c r="AB163" s="238">
        <v>1</v>
      </c>
      <c r="AC163" s="238">
        <v>98</v>
      </c>
      <c r="AD163" s="238" t="s">
        <v>3086</v>
      </c>
      <c r="AE163" s="238" t="s">
        <v>3087</v>
      </c>
      <c r="AF163" s="238" t="s">
        <v>2779</v>
      </c>
      <c r="AG163" s="238">
        <v>3</v>
      </c>
      <c r="AH163" s="238">
        <v>2</v>
      </c>
      <c r="AI163" s="238">
        <v>2</v>
      </c>
      <c r="AJ163" s="238">
        <v>4</v>
      </c>
      <c r="AK163" s="238">
        <v>21</v>
      </c>
      <c r="AL163" s="238">
        <v>63</v>
      </c>
      <c r="AM163" s="238" t="s">
        <v>354</v>
      </c>
      <c r="AN163" s="238">
        <v>90</v>
      </c>
      <c r="AO163" s="238">
        <v>21</v>
      </c>
      <c r="AS163" s="238">
        <v>7</v>
      </c>
      <c r="AT163" s="238">
        <v>98</v>
      </c>
      <c r="AU163" s="238">
        <v>35</v>
      </c>
      <c r="AV163" s="238">
        <v>11</v>
      </c>
      <c r="AW163" s="238">
        <v>22</v>
      </c>
      <c r="CT163" s="238">
        <v>451166</v>
      </c>
      <c r="CU163" s="238">
        <v>4975870</v>
      </c>
      <c r="CV163" s="238">
        <v>44.934588499999997</v>
      </c>
      <c r="CW163" s="238">
        <v>-93.618893400000005</v>
      </c>
      <c r="CX163" s="238" t="s">
        <v>359</v>
      </c>
      <c r="CY163" s="238" t="s">
        <v>3088</v>
      </c>
    </row>
    <row r="164" spans="1:103" x14ac:dyDescent="0.25">
      <c r="A164" s="238">
        <v>10802365</v>
      </c>
      <c r="B164" s="238">
        <v>4</v>
      </c>
      <c r="C164" s="238">
        <v>15</v>
      </c>
      <c r="D164" s="238">
        <v>7.7969999999999997</v>
      </c>
      <c r="E164" s="238">
        <v>27</v>
      </c>
      <c r="F164" s="238" t="s">
        <v>3066</v>
      </c>
      <c r="H164" s="238" t="s">
        <v>354</v>
      </c>
      <c r="I164" s="238">
        <v>25</v>
      </c>
      <c r="K164" s="238" t="s">
        <v>3089</v>
      </c>
      <c r="L164" s="238">
        <v>122370105</v>
      </c>
      <c r="M164" s="238">
        <v>8</v>
      </c>
      <c r="N164" s="238">
        <v>24</v>
      </c>
      <c r="O164" s="238">
        <v>2012</v>
      </c>
      <c r="P164" s="238" t="s">
        <v>362</v>
      </c>
      <c r="Q164" s="238">
        <v>11</v>
      </c>
      <c r="S164" s="238">
        <v>5</v>
      </c>
      <c r="T164" s="238">
        <v>0</v>
      </c>
      <c r="U164" s="238">
        <v>2</v>
      </c>
      <c r="V164" s="238">
        <v>1</v>
      </c>
      <c r="W164" s="238">
        <v>10</v>
      </c>
      <c r="X164" s="238">
        <v>4</v>
      </c>
      <c r="Y164" s="238">
        <v>1</v>
      </c>
      <c r="Z164" s="238">
        <v>1</v>
      </c>
      <c r="AB164" s="238">
        <v>1</v>
      </c>
      <c r="AC164" s="238">
        <v>98</v>
      </c>
      <c r="AD164" s="238" t="s">
        <v>2834</v>
      </c>
      <c r="AE164" s="238" t="s">
        <v>3090</v>
      </c>
      <c r="AF164" s="238" t="s">
        <v>2779</v>
      </c>
      <c r="AG164" s="238">
        <v>7</v>
      </c>
      <c r="AH164" s="238">
        <v>2</v>
      </c>
      <c r="AI164" s="238">
        <v>2</v>
      </c>
      <c r="AJ164" s="238">
        <v>3</v>
      </c>
      <c r="AK164" s="238">
        <v>21</v>
      </c>
      <c r="AL164" s="238">
        <v>23</v>
      </c>
      <c r="AM164" s="238" t="s">
        <v>354</v>
      </c>
      <c r="AN164" s="238">
        <v>5</v>
      </c>
      <c r="AO164" s="238">
        <v>15</v>
      </c>
      <c r="AS164" s="238">
        <v>7</v>
      </c>
      <c r="AT164" s="238">
        <v>98</v>
      </c>
      <c r="AU164" s="238">
        <v>35</v>
      </c>
      <c r="AV164" s="238">
        <v>11</v>
      </c>
      <c r="AW164" s="238">
        <v>21</v>
      </c>
      <c r="AX164" s="238">
        <v>2</v>
      </c>
      <c r="AY164" s="238">
        <v>4</v>
      </c>
      <c r="AZ164" s="238">
        <v>3</v>
      </c>
      <c r="BA164" s="238">
        <v>26</v>
      </c>
      <c r="BB164" s="238">
        <v>76</v>
      </c>
      <c r="BC164" s="238" t="s">
        <v>363</v>
      </c>
      <c r="BD164" s="238">
        <v>5</v>
      </c>
      <c r="BE164" s="238">
        <v>1</v>
      </c>
      <c r="BI164" s="238">
        <v>7</v>
      </c>
      <c r="BJ164" s="238">
        <v>98</v>
      </c>
      <c r="BK164" s="238">
        <v>35</v>
      </c>
      <c r="BL164" s="238">
        <v>11</v>
      </c>
      <c r="BM164" s="238">
        <v>21</v>
      </c>
      <c r="CT164" s="238">
        <v>451166</v>
      </c>
      <c r="CU164" s="238">
        <v>4975870</v>
      </c>
      <c r="CV164" s="238">
        <v>44.934588499999997</v>
      </c>
      <c r="CW164" s="238">
        <v>-93.618893400000005</v>
      </c>
      <c r="CX164" s="238" t="s">
        <v>359</v>
      </c>
      <c r="CY164" s="238" t="s">
        <v>3091</v>
      </c>
    </row>
    <row r="165" spans="1:103" x14ac:dyDescent="0.25">
      <c r="A165" s="238">
        <v>10753322</v>
      </c>
      <c r="B165" s="238">
        <v>4</v>
      </c>
      <c r="C165" s="238">
        <v>15</v>
      </c>
      <c r="D165" s="238">
        <v>7.8369999999999997</v>
      </c>
      <c r="E165" s="238">
        <v>27</v>
      </c>
      <c r="F165" s="238" t="s">
        <v>3066</v>
      </c>
      <c r="H165" s="238" t="s">
        <v>354</v>
      </c>
      <c r="I165" s="238">
        <v>25</v>
      </c>
      <c r="K165" s="238">
        <v>2624939</v>
      </c>
      <c r="L165" s="238">
        <v>113230348</v>
      </c>
      <c r="M165" s="238">
        <v>11</v>
      </c>
      <c r="N165" s="238">
        <v>19</v>
      </c>
      <c r="O165" s="238">
        <v>2011</v>
      </c>
      <c r="P165" s="238" t="s">
        <v>364</v>
      </c>
      <c r="Q165" s="238">
        <v>15</v>
      </c>
      <c r="S165" s="238">
        <v>4</v>
      </c>
      <c r="T165" s="238">
        <v>0</v>
      </c>
      <c r="U165" s="238">
        <v>2</v>
      </c>
      <c r="V165" s="238">
        <v>5</v>
      </c>
      <c r="W165" s="238">
        <v>10</v>
      </c>
      <c r="X165" s="238">
        <v>2</v>
      </c>
      <c r="Y165" s="238">
        <v>1</v>
      </c>
      <c r="Z165" s="238">
        <v>4</v>
      </c>
      <c r="AA165" s="238">
        <v>5</v>
      </c>
      <c r="AB165" s="238">
        <v>5</v>
      </c>
      <c r="AC165" s="238">
        <v>98</v>
      </c>
      <c r="AD165" s="238" t="s">
        <v>2834</v>
      </c>
      <c r="AE165" s="238" t="s">
        <v>3092</v>
      </c>
      <c r="AF165" s="238" t="s">
        <v>2779</v>
      </c>
      <c r="AG165" s="238">
        <v>10</v>
      </c>
      <c r="AH165" s="238">
        <v>2</v>
      </c>
      <c r="AI165" s="238">
        <v>4</v>
      </c>
      <c r="AJ165" s="238">
        <v>3</v>
      </c>
      <c r="AK165" s="238">
        <v>21</v>
      </c>
      <c r="AL165" s="238">
        <v>44</v>
      </c>
      <c r="AM165" s="238" t="s">
        <v>363</v>
      </c>
      <c r="AN165" s="238">
        <v>5</v>
      </c>
      <c r="AS165" s="238">
        <v>7</v>
      </c>
      <c r="AT165" s="238">
        <v>98</v>
      </c>
      <c r="AU165" s="238">
        <v>35</v>
      </c>
      <c r="AV165" s="238">
        <v>11</v>
      </c>
      <c r="AW165" s="238">
        <v>20</v>
      </c>
      <c r="AX165" s="238">
        <v>2</v>
      </c>
      <c r="AY165" s="238">
        <v>4</v>
      </c>
      <c r="AZ165" s="238">
        <v>4</v>
      </c>
      <c r="BA165" s="238">
        <v>21</v>
      </c>
      <c r="BB165" s="238">
        <v>58</v>
      </c>
      <c r="BC165" s="238" t="s">
        <v>354</v>
      </c>
      <c r="BD165" s="238">
        <v>5</v>
      </c>
      <c r="BI165" s="238">
        <v>7</v>
      </c>
      <c r="BJ165" s="238">
        <v>98</v>
      </c>
      <c r="BK165" s="238">
        <v>35</v>
      </c>
      <c r="BL165" s="238">
        <v>11</v>
      </c>
      <c r="BM165" s="238">
        <v>20</v>
      </c>
      <c r="CT165" s="238">
        <v>451231</v>
      </c>
      <c r="CU165" s="238">
        <v>4975870</v>
      </c>
      <c r="CV165" s="238">
        <v>44.934593100000001</v>
      </c>
      <c r="CW165" s="238">
        <v>-93.618067600000003</v>
      </c>
      <c r="CX165" s="238" t="s">
        <v>359</v>
      </c>
      <c r="CY165" s="238" t="s">
        <v>3093</v>
      </c>
    </row>
    <row r="166" spans="1:103" x14ac:dyDescent="0.25">
      <c r="A166" s="238">
        <v>456229</v>
      </c>
      <c r="B166" s="238">
        <v>4</v>
      </c>
      <c r="C166" s="238">
        <v>15</v>
      </c>
      <c r="D166" s="238">
        <v>7.9459999999999997</v>
      </c>
      <c r="E166" s="238">
        <v>27</v>
      </c>
      <c r="F166" s="238" t="s">
        <v>3066</v>
      </c>
      <c r="H166" s="238" t="s">
        <v>354</v>
      </c>
      <c r="I166" s="238">
        <v>25</v>
      </c>
      <c r="K166" s="238">
        <v>17006133</v>
      </c>
      <c r="M166" s="238">
        <v>5</v>
      </c>
      <c r="N166" s="238">
        <v>31</v>
      </c>
      <c r="O166" s="238">
        <v>2017</v>
      </c>
      <c r="P166" s="238" t="s">
        <v>355</v>
      </c>
      <c r="Q166" s="238">
        <v>7</v>
      </c>
      <c r="R166" s="238" t="s">
        <v>369</v>
      </c>
      <c r="S166" s="238">
        <v>5</v>
      </c>
      <c r="T166" s="238">
        <v>0</v>
      </c>
      <c r="U166" s="238">
        <v>2</v>
      </c>
      <c r="V166" s="238">
        <v>12</v>
      </c>
      <c r="W166" s="238">
        <v>10</v>
      </c>
      <c r="X166" s="238">
        <v>2</v>
      </c>
      <c r="Y166" s="238">
        <v>1</v>
      </c>
      <c r="Z166" s="238">
        <v>1</v>
      </c>
      <c r="AB166" s="238">
        <v>1</v>
      </c>
      <c r="AC166" s="238">
        <v>98</v>
      </c>
      <c r="AD166" s="238" t="s">
        <v>2800</v>
      </c>
      <c r="AF166" s="238" t="s">
        <v>2779</v>
      </c>
      <c r="AG166" s="238">
        <v>7</v>
      </c>
      <c r="AH166" s="238">
        <v>2</v>
      </c>
      <c r="AI166" s="238">
        <v>2</v>
      </c>
      <c r="AJ166" s="238">
        <v>3</v>
      </c>
      <c r="AK166" s="238">
        <v>21</v>
      </c>
      <c r="AL166" s="238">
        <v>29</v>
      </c>
      <c r="AM166" s="238" t="s">
        <v>354</v>
      </c>
      <c r="AN166" s="238">
        <v>5</v>
      </c>
      <c r="AO166" s="238">
        <v>90</v>
      </c>
      <c r="AS166" s="238">
        <v>12</v>
      </c>
      <c r="AT166" s="238">
        <v>9</v>
      </c>
      <c r="AU166" s="238">
        <v>35</v>
      </c>
      <c r="AV166" s="238">
        <v>11</v>
      </c>
      <c r="AW166" s="238">
        <v>23</v>
      </c>
      <c r="AX166" s="238">
        <v>2</v>
      </c>
      <c r="AY166" s="238">
        <v>4</v>
      </c>
      <c r="AZ166" s="238">
        <v>3</v>
      </c>
      <c r="BA166" s="238">
        <v>34</v>
      </c>
      <c r="BB166" s="238">
        <v>51</v>
      </c>
      <c r="BC166" s="238" t="s">
        <v>354</v>
      </c>
      <c r="BD166" s="238">
        <v>5</v>
      </c>
      <c r="BE166" s="238">
        <v>1</v>
      </c>
      <c r="BI166" s="238">
        <v>12</v>
      </c>
      <c r="BJ166" s="238">
        <v>9</v>
      </c>
      <c r="BK166" s="238">
        <v>35</v>
      </c>
      <c r="BL166" s="238">
        <v>11</v>
      </c>
      <c r="BM166" s="238">
        <v>23</v>
      </c>
      <c r="CT166" s="238">
        <v>451400.23739458999</v>
      </c>
      <c r="CU166" s="238">
        <v>4975870.9612987898</v>
      </c>
      <c r="CV166" s="238">
        <v>44.934610130000003</v>
      </c>
      <c r="CW166" s="238">
        <v>-93.615928339999996</v>
      </c>
      <c r="CX166" s="238" t="s">
        <v>359</v>
      </c>
      <c r="CY166" s="238" t="s">
        <v>3094</v>
      </c>
    </row>
    <row r="167" spans="1:103" x14ac:dyDescent="0.25">
      <c r="A167" s="238">
        <v>10967444</v>
      </c>
      <c r="B167" s="238">
        <v>4</v>
      </c>
      <c r="C167" s="238">
        <v>15</v>
      </c>
      <c r="D167" s="238">
        <v>7.9660000000000002</v>
      </c>
      <c r="E167" s="238">
        <v>27</v>
      </c>
      <c r="F167" s="238" t="s">
        <v>3066</v>
      </c>
      <c r="H167" s="238" t="s">
        <v>354</v>
      </c>
      <c r="I167" s="238">
        <v>25</v>
      </c>
      <c r="K167" s="238" t="s">
        <v>3095</v>
      </c>
      <c r="L167" s="238">
        <v>141740049</v>
      </c>
      <c r="M167" s="238">
        <v>6</v>
      </c>
      <c r="N167" s="238">
        <v>23</v>
      </c>
      <c r="O167" s="238">
        <v>2014</v>
      </c>
      <c r="P167" s="238" t="s">
        <v>361</v>
      </c>
      <c r="Q167" s="238">
        <v>7</v>
      </c>
      <c r="S167" s="238">
        <v>5</v>
      </c>
      <c r="T167" s="238">
        <v>0</v>
      </c>
      <c r="U167" s="238">
        <v>2</v>
      </c>
      <c r="V167" s="238">
        <v>1</v>
      </c>
      <c r="W167" s="238">
        <v>10</v>
      </c>
      <c r="X167" s="238">
        <v>2</v>
      </c>
      <c r="Y167" s="238">
        <v>1</v>
      </c>
      <c r="Z167" s="238">
        <v>1</v>
      </c>
      <c r="AA167" s="238">
        <v>1</v>
      </c>
      <c r="AB167" s="238">
        <v>1</v>
      </c>
      <c r="AC167" s="238">
        <v>98</v>
      </c>
      <c r="AD167" s="238" t="s">
        <v>3096</v>
      </c>
      <c r="AF167" s="238" t="s">
        <v>2779</v>
      </c>
      <c r="AG167" s="238">
        <v>7</v>
      </c>
      <c r="AH167" s="238">
        <v>2</v>
      </c>
      <c r="AI167" s="238">
        <v>2</v>
      </c>
      <c r="AJ167" s="238">
        <v>3</v>
      </c>
      <c r="AK167" s="238">
        <v>8</v>
      </c>
      <c r="AL167" s="238">
        <v>34</v>
      </c>
      <c r="AM167" s="238" t="s">
        <v>354</v>
      </c>
      <c r="AN167" s="238">
        <v>5</v>
      </c>
      <c r="AO167" s="238">
        <v>1</v>
      </c>
      <c r="AP167" s="238">
        <v>1</v>
      </c>
      <c r="AS167" s="238">
        <v>7</v>
      </c>
      <c r="AT167" s="238">
        <v>98</v>
      </c>
      <c r="AU167" s="238">
        <v>35</v>
      </c>
      <c r="AV167" s="238">
        <v>11</v>
      </c>
      <c r="AW167" s="238">
        <v>20</v>
      </c>
      <c r="AX167" s="238">
        <v>2</v>
      </c>
      <c r="AY167" s="238">
        <v>11</v>
      </c>
      <c r="AZ167" s="238">
        <v>3</v>
      </c>
      <c r="BA167" s="238">
        <v>21</v>
      </c>
      <c r="BB167" s="238">
        <v>43</v>
      </c>
      <c r="BC167" s="238" t="s">
        <v>354</v>
      </c>
      <c r="BD167" s="238">
        <v>5</v>
      </c>
      <c r="BE167" s="238">
        <v>5</v>
      </c>
      <c r="BF167" s="238">
        <v>15</v>
      </c>
      <c r="BI167" s="238">
        <v>7</v>
      </c>
      <c r="BJ167" s="238">
        <v>98</v>
      </c>
      <c r="BK167" s="238">
        <v>35</v>
      </c>
      <c r="BL167" s="238">
        <v>11</v>
      </c>
      <c r="BM167" s="238">
        <v>20</v>
      </c>
      <c r="CT167" s="238">
        <v>451439</v>
      </c>
      <c r="CU167" s="238">
        <v>4975870</v>
      </c>
      <c r="CV167" s="238">
        <v>44.934607800000002</v>
      </c>
      <c r="CW167" s="238">
        <v>-93.615441700000005</v>
      </c>
      <c r="CX167" s="238" t="s">
        <v>359</v>
      </c>
      <c r="CY167" s="238" t="s">
        <v>3097</v>
      </c>
    </row>
    <row r="168" spans="1:103" x14ac:dyDescent="0.25">
      <c r="A168" s="238">
        <v>515147</v>
      </c>
      <c r="B168" s="238">
        <v>4</v>
      </c>
      <c r="C168" s="238">
        <v>15</v>
      </c>
      <c r="D168" s="238">
        <v>7.9809999999999999</v>
      </c>
      <c r="E168" s="238">
        <v>27</v>
      </c>
      <c r="F168" s="238" t="s">
        <v>3066</v>
      </c>
      <c r="H168" s="238" t="s">
        <v>354</v>
      </c>
      <c r="I168" s="238">
        <v>25</v>
      </c>
      <c r="K168" s="238">
        <v>17012949</v>
      </c>
      <c r="M168" s="238">
        <v>11</v>
      </c>
      <c r="N168" s="238">
        <v>7</v>
      </c>
      <c r="O168" s="238">
        <v>2017</v>
      </c>
      <c r="P168" s="238" t="s">
        <v>368</v>
      </c>
      <c r="Q168" s="238">
        <v>7</v>
      </c>
      <c r="R168" s="238" t="s">
        <v>369</v>
      </c>
      <c r="S168" s="238">
        <v>5</v>
      </c>
      <c r="T168" s="238">
        <v>0</v>
      </c>
      <c r="U168" s="238">
        <v>2</v>
      </c>
      <c r="V168" s="238">
        <v>12</v>
      </c>
      <c r="W168" s="238">
        <v>10</v>
      </c>
      <c r="X168" s="238">
        <v>99</v>
      </c>
      <c r="Y168" s="238">
        <v>1</v>
      </c>
      <c r="Z168" s="238">
        <v>1</v>
      </c>
      <c r="AB168" s="238">
        <v>1</v>
      </c>
      <c r="AC168" s="238">
        <v>98</v>
      </c>
      <c r="AD168" s="238" t="s">
        <v>2800</v>
      </c>
      <c r="AF168" s="238" t="s">
        <v>2779</v>
      </c>
      <c r="AG168" s="238">
        <v>7</v>
      </c>
      <c r="AH168" s="238">
        <v>2</v>
      </c>
      <c r="AI168" s="238">
        <v>4</v>
      </c>
      <c r="AJ168" s="238">
        <v>3</v>
      </c>
      <c r="AK168" s="238">
        <v>26</v>
      </c>
      <c r="AL168" s="238">
        <v>51</v>
      </c>
      <c r="AM168" s="238" t="s">
        <v>363</v>
      </c>
      <c r="AN168" s="238">
        <v>5</v>
      </c>
      <c r="AO168" s="238">
        <v>1</v>
      </c>
      <c r="AS168" s="238">
        <v>14</v>
      </c>
      <c r="AT168" s="238">
        <v>9</v>
      </c>
      <c r="AU168" s="238">
        <v>35</v>
      </c>
      <c r="AV168" s="238">
        <v>11</v>
      </c>
      <c r="AW168" s="238">
        <v>21</v>
      </c>
      <c r="AX168" s="238">
        <v>2</v>
      </c>
      <c r="AY168" s="238">
        <v>4</v>
      </c>
      <c r="AZ168" s="238">
        <v>3</v>
      </c>
      <c r="BA168" s="238">
        <v>26</v>
      </c>
      <c r="BB168" s="238">
        <v>37</v>
      </c>
      <c r="BC168" s="238" t="s">
        <v>354</v>
      </c>
      <c r="BD168" s="238">
        <v>5</v>
      </c>
      <c r="BE168" s="238">
        <v>99</v>
      </c>
      <c r="BI168" s="238">
        <v>14</v>
      </c>
      <c r="BJ168" s="238">
        <v>9</v>
      </c>
      <c r="BK168" s="238">
        <v>35</v>
      </c>
      <c r="BL168" s="238">
        <v>11</v>
      </c>
      <c r="BM168" s="238">
        <v>21</v>
      </c>
      <c r="CT168" s="238">
        <v>451457.784384684</v>
      </c>
      <c r="CU168" s="238">
        <v>4975876.2529760404</v>
      </c>
      <c r="CV168" s="238">
        <v>44.934661689999999</v>
      </c>
      <c r="CW168" s="238">
        <v>-93.615199570000001</v>
      </c>
      <c r="CX168" s="238" t="s">
        <v>359</v>
      </c>
      <c r="CY168" s="238" t="s">
        <v>3098</v>
      </c>
    </row>
    <row r="169" spans="1:103" x14ac:dyDescent="0.25">
      <c r="A169" s="238">
        <v>317159</v>
      </c>
      <c r="B169" s="238">
        <v>4</v>
      </c>
      <c r="C169" s="238">
        <v>15</v>
      </c>
      <c r="D169" s="238">
        <v>7.9870000000000001</v>
      </c>
      <c r="E169" s="238">
        <v>27</v>
      </c>
      <c r="F169" s="238" t="s">
        <v>3066</v>
      </c>
      <c r="H169" s="238" t="s">
        <v>354</v>
      </c>
      <c r="I169" s="238">
        <v>25</v>
      </c>
      <c r="K169" s="238">
        <v>16000160</v>
      </c>
      <c r="M169" s="238">
        <v>1</v>
      </c>
      <c r="N169" s="238">
        <v>6</v>
      </c>
      <c r="O169" s="238">
        <v>2016</v>
      </c>
      <c r="P169" s="238" t="s">
        <v>355</v>
      </c>
      <c r="Q169" s="238">
        <v>7</v>
      </c>
      <c r="R169" s="238" t="s">
        <v>369</v>
      </c>
      <c r="S169" s="238">
        <v>5</v>
      </c>
      <c r="T169" s="238">
        <v>0</v>
      </c>
      <c r="U169" s="238">
        <v>3</v>
      </c>
      <c r="V169" s="238">
        <v>15</v>
      </c>
      <c r="W169" s="238">
        <v>10</v>
      </c>
      <c r="X169" s="238">
        <v>2</v>
      </c>
      <c r="Y169" s="238">
        <v>1</v>
      </c>
      <c r="Z169" s="238">
        <v>1</v>
      </c>
      <c r="AB169" s="238">
        <v>1</v>
      </c>
      <c r="AC169" s="238">
        <v>98</v>
      </c>
      <c r="AD169" s="238" t="s">
        <v>2800</v>
      </c>
      <c r="AF169" s="238" t="s">
        <v>2779</v>
      </c>
      <c r="AG169" s="238">
        <v>90</v>
      </c>
      <c r="AH169" s="238">
        <v>2</v>
      </c>
      <c r="AI169" s="238">
        <v>4</v>
      </c>
      <c r="AJ169" s="238">
        <v>3</v>
      </c>
      <c r="AK169" s="238">
        <v>21</v>
      </c>
      <c r="AL169" s="238">
        <v>38</v>
      </c>
      <c r="AM169" s="238" t="s">
        <v>354</v>
      </c>
      <c r="AN169" s="238">
        <v>5</v>
      </c>
      <c r="AO169" s="238">
        <v>4</v>
      </c>
      <c r="AS169" s="238">
        <v>13</v>
      </c>
      <c r="AT169" s="238">
        <v>9</v>
      </c>
      <c r="AU169" s="238">
        <v>35</v>
      </c>
      <c r="AV169" s="238">
        <v>11</v>
      </c>
      <c r="AW169" s="238">
        <v>21</v>
      </c>
      <c r="AX169" s="238">
        <v>2</v>
      </c>
      <c r="AY169" s="238">
        <v>4</v>
      </c>
      <c r="AZ169" s="238">
        <v>3</v>
      </c>
      <c r="BA169" s="238">
        <v>26</v>
      </c>
      <c r="BB169" s="238">
        <v>33</v>
      </c>
      <c r="BC169" s="238" t="s">
        <v>363</v>
      </c>
      <c r="BD169" s="238">
        <v>5</v>
      </c>
      <c r="BE169" s="238">
        <v>1</v>
      </c>
      <c r="BI169" s="238">
        <v>13</v>
      </c>
      <c r="BJ169" s="238">
        <v>9</v>
      </c>
      <c r="BK169" s="238">
        <v>35</v>
      </c>
      <c r="BL169" s="238">
        <v>11</v>
      </c>
      <c r="BM169" s="238">
        <v>21</v>
      </c>
      <c r="BN169" s="238">
        <v>2</v>
      </c>
      <c r="BO169" s="238">
        <v>3</v>
      </c>
      <c r="BP169" s="238">
        <v>3</v>
      </c>
      <c r="BQ169" s="238">
        <v>26</v>
      </c>
      <c r="BR169" s="238">
        <v>54</v>
      </c>
      <c r="BS169" s="238" t="s">
        <v>354</v>
      </c>
      <c r="BT169" s="238">
        <v>5</v>
      </c>
      <c r="BU169" s="238">
        <v>1</v>
      </c>
      <c r="BY169" s="238">
        <v>13</v>
      </c>
      <c r="BZ169" s="238">
        <v>9</v>
      </c>
      <c r="CA169" s="238">
        <v>35</v>
      </c>
      <c r="CB169" s="238">
        <v>11</v>
      </c>
      <c r="CC169" s="238">
        <v>21</v>
      </c>
      <c r="CT169" s="238">
        <v>451467.41206979402</v>
      </c>
      <c r="CU169" s="238">
        <v>4975868.6474816296</v>
      </c>
      <c r="CV169" s="238">
        <v>44.934593890000002</v>
      </c>
      <c r="CW169" s="238">
        <v>-93.615076830000007</v>
      </c>
      <c r="CX169" s="238" t="s">
        <v>359</v>
      </c>
      <c r="CY169" s="238" t="s">
        <v>3099</v>
      </c>
    </row>
    <row r="170" spans="1:103" x14ac:dyDescent="0.25">
      <c r="A170" s="238">
        <v>565535</v>
      </c>
      <c r="B170" s="238">
        <v>4</v>
      </c>
      <c r="C170" s="238">
        <v>15</v>
      </c>
      <c r="D170" s="238">
        <v>8</v>
      </c>
      <c r="E170" s="238">
        <v>27</v>
      </c>
      <c r="F170" s="238" t="s">
        <v>3066</v>
      </c>
      <c r="H170" s="238" t="s">
        <v>354</v>
      </c>
      <c r="I170" s="238">
        <v>25</v>
      </c>
      <c r="K170" s="238">
        <v>18001417</v>
      </c>
      <c r="M170" s="238">
        <v>2</v>
      </c>
      <c r="N170" s="238">
        <v>12</v>
      </c>
      <c r="O170" s="238">
        <v>2018</v>
      </c>
      <c r="P170" s="238" t="s">
        <v>361</v>
      </c>
      <c r="Q170" s="238">
        <v>7</v>
      </c>
      <c r="R170" s="238" t="s">
        <v>369</v>
      </c>
      <c r="S170" s="238">
        <v>5</v>
      </c>
      <c r="T170" s="238">
        <v>0</v>
      </c>
      <c r="U170" s="238">
        <v>2</v>
      </c>
      <c r="V170" s="238">
        <v>12</v>
      </c>
      <c r="W170" s="238">
        <v>10</v>
      </c>
      <c r="X170" s="238">
        <v>2</v>
      </c>
      <c r="Y170" s="238">
        <v>2</v>
      </c>
      <c r="Z170" s="238">
        <v>1</v>
      </c>
      <c r="AB170" s="238">
        <v>1</v>
      </c>
      <c r="AC170" s="238">
        <v>98</v>
      </c>
      <c r="AD170" s="238" t="s">
        <v>2800</v>
      </c>
      <c r="AF170" s="238" t="s">
        <v>2779</v>
      </c>
      <c r="AG170" s="238">
        <v>7</v>
      </c>
      <c r="AH170" s="238">
        <v>2</v>
      </c>
      <c r="AI170" s="238">
        <v>2</v>
      </c>
      <c r="AJ170" s="238">
        <v>3</v>
      </c>
      <c r="AK170" s="238">
        <v>26</v>
      </c>
      <c r="AL170" s="238">
        <v>50</v>
      </c>
      <c r="AM170" s="238" t="s">
        <v>363</v>
      </c>
      <c r="AN170" s="238">
        <v>5</v>
      </c>
      <c r="AO170" s="238">
        <v>99</v>
      </c>
      <c r="AS170" s="238">
        <v>12</v>
      </c>
      <c r="AT170" s="238">
        <v>9</v>
      </c>
      <c r="AU170" s="238">
        <v>35</v>
      </c>
      <c r="AV170" s="238">
        <v>11</v>
      </c>
      <c r="AW170" s="238">
        <v>23</v>
      </c>
      <c r="AX170" s="238">
        <v>2</v>
      </c>
      <c r="AY170" s="238">
        <v>2</v>
      </c>
      <c r="AZ170" s="238">
        <v>3</v>
      </c>
      <c r="BA170" s="238">
        <v>26</v>
      </c>
      <c r="BB170" s="238">
        <v>56</v>
      </c>
      <c r="BC170" s="238" t="s">
        <v>363</v>
      </c>
      <c r="BD170" s="238">
        <v>5</v>
      </c>
      <c r="BE170" s="238">
        <v>1</v>
      </c>
      <c r="BI170" s="238">
        <v>12</v>
      </c>
      <c r="BJ170" s="238">
        <v>9</v>
      </c>
      <c r="BK170" s="238">
        <v>35</v>
      </c>
      <c r="BL170" s="238">
        <v>11</v>
      </c>
      <c r="BM170" s="238">
        <v>23</v>
      </c>
      <c r="CT170" s="238">
        <v>451493.90008191502</v>
      </c>
      <c r="CU170" s="238">
        <v>4975870.0722039901</v>
      </c>
      <c r="CV170" s="238">
        <v>44.934608519999998</v>
      </c>
      <c r="CW170" s="238">
        <v>-93.614741289999998</v>
      </c>
      <c r="CX170" s="238" t="s">
        <v>359</v>
      </c>
      <c r="CY170" s="238" t="s">
        <v>3100</v>
      </c>
    </row>
    <row r="171" spans="1:103" x14ac:dyDescent="0.25">
      <c r="A171" s="238">
        <v>10785539</v>
      </c>
      <c r="B171" s="238">
        <v>4</v>
      </c>
      <c r="C171" s="238">
        <v>15</v>
      </c>
      <c r="D171" s="238">
        <v>8.0020000000000007</v>
      </c>
      <c r="E171" s="238">
        <v>27</v>
      </c>
      <c r="F171" s="238" t="s">
        <v>3066</v>
      </c>
      <c r="H171" s="238" t="s">
        <v>354</v>
      </c>
      <c r="I171" s="238">
        <v>25</v>
      </c>
      <c r="K171" s="238" t="s">
        <v>3101</v>
      </c>
      <c r="L171" s="238">
        <v>120500086</v>
      </c>
      <c r="M171" s="238">
        <v>2</v>
      </c>
      <c r="N171" s="238">
        <v>19</v>
      </c>
      <c r="O171" s="238">
        <v>2012</v>
      </c>
      <c r="P171" s="238" t="s">
        <v>366</v>
      </c>
      <c r="Q171" s="238">
        <v>18</v>
      </c>
      <c r="R171" s="238" t="s">
        <v>356</v>
      </c>
      <c r="S171" s="238">
        <v>5</v>
      </c>
      <c r="T171" s="238">
        <v>0</v>
      </c>
      <c r="U171" s="238">
        <v>2</v>
      </c>
      <c r="V171" s="238">
        <v>90</v>
      </c>
      <c r="W171" s="238">
        <v>10</v>
      </c>
      <c r="X171" s="238">
        <v>3</v>
      </c>
      <c r="Y171" s="238">
        <v>4</v>
      </c>
      <c r="Z171" s="238">
        <v>1</v>
      </c>
      <c r="AB171" s="238">
        <v>1</v>
      </c>
      <c r="AC171" s="238">
        <v>98</v>
      </c>
      <c r="AD171" s="238" t="s">
        <v>3102</v>
      </c>
      <c r="AE171" s="238" t="s">
        <v>3103</v>
      </c>
      <c r="AF171" s="238" t="s">
        <v>2779</v>
      </c>
      <c r="AG171" s="238">
        <v>90</v>
      </c>
      <c r="AH171" s="238">
        <v>2</v>
      </c>
      <c r="AI171" s="238">
        <v>2</v>
      </c>
      <c r="AJ171" s="238">
        <v>1</v>
      </c>
      <c r="AK171" s="238">
        <v>21</v>
      </c>
      <c r="AL171" s="238">
        <v>59</v>
      </c>
      <c r="AM171" s="238" t="s">
        <v>363</v>
      </c>
      <c r="AN171" s="238">
        <v>10</v>
      </c>
      <c r="AO171" s="238">
        <v>2</v>
      </c>
      <c r="AP171" s="238">
        <v>21</v>
      </c>
      <c r="AS171" s="238">
        <v>7</v>
      </c>
      <c r="AT171" s="238">
        <v>2</v>
      </c>
      <c r="AU171" s="238">
        <v>35</v>
      </c>
      <c r="AV171" s="238">
        <v>11</v>
      </c>
      <c r="AW171" s="238">
        <v>21</v>
      </c>
      <c r="AX171" s="238">
        <v>2</v>
      </c>
      <c r="AY171" s="238">
        <v>2</v>
      </c>
      <c r="AZ171" s="238">
        <v>4</v>
      </c>
      <c r="BA171" s="238">
        <v>21</v>
      </c>
      <c r="BB171" s="238">
        <v>25</v>
      </c>
      <c r="BC171" s="238" t="s">
        <v>363</v>
      </c>
      <c r="BD171" s="238">
        <v>5</v>
      </c>
      <c r="BE171" s="238">
        <v>1</v>
      </c>
      <c r="BI171" s="238">
        <v>7</v>
      </c>
      <c r="BJ171" s="238">
        <v>2</v>
      </c>
      <c r="BK171" s="238">
        <v>35</v>
      </c>
      <c r="BL171" s="238">
        <v>11</v>
      </c>
      <c r="BM171" s="238">
        <v>21</v>
      </c>
      <c r="CT171" s="238">
        <v>451496</v>
      </c>
      <c r="CU171" s="238">
        <v>4975870</v>
      </c>
      <c r="CV171" s="238">
        <v>44.934612000000001</v>
      </c>
      <c r="CW171" s="238">
        <v>-93.614708699999994</v>
      </c>
      <c r="CX171" s="238" t="s">
        <v>359</v>
      </c>
      <c r="CY171" s="238" t="s">
        <v>3104</v>
      </c>
    </row>
    <row r="172" spans="1:103" x14ac:dyDescent="0.25">
      <c r="A172" s="238">
        <v>10793846</v>
      </c>
      <c r="B172" s="238">
        <v>4</v>
      </c>
      <c r="C172" s="238">
        <v>15</v>
      </c>
      <c r="D172" s="238">
        <v>8.0050000000000008</v>
      </c>
      <c r="E172" s="238">
        <v>27</v>
      </c>
      <c r="F172" s="238" t="s">
        <v>3066</v>
      </c>
      <c r="H172" s="238" t="s">
        <v>354</v>
      </c>
      <c r="I172" s="238">
        <v>25</v>
      </c>
      <c r="K172" s="238">
        <v>184053</v>
      </c>
      <c r="L172" s="238">
        <v>120870022</v>
      </c>
      <c r="M172" s="238">
        <v>3</v>
      </c>
      <c r="N172" s="238">
        <v>27</v>
      </c>
      <c r="O172" s="238">
        <v>2012</v>
      </c>
      <c r="P172" s="238" t="s">
        <v>368</v>
      </c>
      <c r="Q172" s="238">
        <v>7</v>
      </c>
      <c r="S172" s="238">
        <v>4</v>
      </c>
      <c r="T172" s="238">
        <v>0</v>
      </c>
      <c r="U172" s="238">
        <v>2</v>
      </c>
      <c r="V172" s="238">
        <v>1</v>
      </c>
      <c r="W172" s="238">
        <v>10</v>
      </c>
      <c r="X172" s="238">
        <v>2</v>
      </c>
      <c r="Y172" s="238">
        <v>1</v>
      </c>
      <c r="Z172" s="238">
        <v>1</v>
      </c>
      <c r="AA172" s="238">
        <v>1</v>
      </c>
      <c r="AB172" s="238">
        <v>2</v>
      </c>
      <c r="AC172" s="238">
        <v>98</v>
      </c>
      <c r="AD172" s="238" t="s">
        <v>2921</v>
      </c>
      <c r="AE172" s="238" t="s">
        <v>3105</v>
      </c>
      <c r="AF172" s="238" t="s">
        <v>2779</v>
      </c>
      <c r="AG172" s="238">
        <v>7</v>
      </c>
      <c r="AH172" s="238">
        <v>2</v>
      </c>
      <c r="AI172" s="238">
        <v>2</v>
      </c>
      <c r="AJ172" s="238">
        <v>3</v>
      </c>
      <c r="AK172" s="238">
        <v>21</v>
      </c>
      <c r="AL172" s="238">
        <v>48</v>
      </c>
      <c r="AM172" s="238" t="s">
        <v>363</v>
      </c>
      <c r="AN172" s="238">
        <v>5</v>
      </c>
      <c r="AO172" s="238">
        <v>15</v>
      </c>
      <c r="AP172" s="238">
        <v>1</v>
      </c>
      <c r="AS172" s="238">
        <v>7</v>
      </c>
      <c r="AT172" s="238">
        <v>98</v>
      </c>
      <c r="AU172" s="238">
        <v>35</v>
      </c>
      <c r="AV172" s="238">
        <v>11</v>
      </c>
      <c r="AW172" s="238">
        <v>20</v>
      </c>
      <c r="AX172" s="238">
        <v>2</v>
      </c>
      <c r="AY172" s="238">
        <v>2</v>
      </c>
      <c r="AZ172" s="238">
        <v>3</v>
      </c>
      <c r="BA172" s="238">
        <v>21</v>
      </c>
      <c r="BB172" s="238">
        <v>25</v>
      </c>
      <c r="BC172" s="238" t="s">
        <v>354</v>
      </c>
      <c r="BD172" s="238">
        <v>5</v>
      </c>
      <c r="BE172" s="238">
        <v>1</v>
      </c>
      <c r="BF172" s="238">
        <v>1</v>
      </c>
      <c r="BI172" s="238">
        <v>7</v>
      </c>
      <c r="BJ172" s="238">
        <v>98</v>
      </c>
      <c r="BK172" s="238">
        <v>35</v>
      </c>
      <c r="BL172" s="238">
        <v>11</v>
      </c>
      <c r="BM172" s="238">
        <v>20</v>
      </c>
      <c r="CT172" s="238">
        <v>451501</v>
      </c>
      <c r="CU172" s="238">
        <v>4975870</v>
      </c>
      <c r="CV172" s="238">
        <v>44.9346119</v>
      </c>
      <c r="CW172" s="238">
        <v>-93.614655900000002</v>
      </c>
      <c r="CX172" s="238" t="s">
        <v>359</v>
      </c>
      <c r="CY172" s="238" t="s">
        <v>3106</v>
      </c>
    </row>
    <row r="173" spans="1:103" x14ac:dyDescent="0.25">
      <c r="A173" s="238">
        <v>10785221</v>
      </c>
      <c r="B173" s="238">
        <v>4</v>
      </c>
      <c r="C173" s="238">
        <v>15</v>
      </c>
      <c r="D173" s="238">
        <v>8.0109999999999992</v>
      </c>
      <c r="E173" s="238">
        <v>27</v>
      </c>
      <c r="F173" s="238" t="s">
        <v>3066</v>
      </c>
      <c r="H173" s="238" t="s">
        <v>354</v>
      </c>
      <c r="I173" s="238">
        <v>25</v>
      </c>
      <c r="K173" s="238" t="s">
        <v>3107</v>
      </c>
      <c r="L173" s="238">
        <v>120430038</v>
      </c>
      <c r="M173" s="238">
        <v>2</v>
      </c>
      <c r="N173" s="238">
        <v>11</v>
      </c>
      <c r="O173" s="238">
        <v>2012</v>
      </c>
      <c r="P173" s="238" t="s">
        <v>364</v>
      </c>
      <c r="Q173" s="238">
        <v>14</v>
      </c>
      <c r="S173" s="238">
        <v>4</v>
      </c>
      <c r="T173" s="238">
        <v>0</v>
      </c>
      <c r="U173" s="238">
        <v>4</v>
      </c>
      <c r="V173" s="238">
        <v>1</v>
      </c>
      <c r="W173" s="238">
        <v>10</v>
      </c>
      <c r="X173" s="238">
        <v>2</v>
      </c>
      <c r="Y173" s="238">
        <v>1</v>
      </c>
      <c r="Z173" s="238">
        <v>1</v>
      </c>
      <c r="AA173" s="238">
        <v>1</v>
      </c>
      <c r="AB173" s="238">
        <v>1</v>
      </c>
      <c r="AC173" s="238">
        <v>98</v>
      </c>
      <c r="AD173" s="238" t="s">
        <v>2834</v>
      </c>
      <c r="AE173" s="238" t="s">
        <v>3108</v>
      </c>
      <c r="AF173" s="238" t="s">
        <v>2779</v>
      </c>
      <c r="AG173" s="238">
        <v>7</v>
      </c>
      <c r="AH173" s="238">
        <v>2</v>
      </c>
      <c r="AI173" s="238">
        <v>4</v>
      </c>
      <c r="AJ173" s="238">
        <v>3</v>
      </c>
      <c r="AK173" s="238">
        <v>23</v>
      </c>
      <c r="AL173" s="238">
        <v>50</v>
      </c>
      <c r="AM173" s="238" t="s">
        <v>363</v>
      </c>
      <c r="AN173" s="238">
        <v>5</v>
      </c>
      <c r="AO173" s="238">
        <v>1</v>
      </c>
      <c r="AP173" s="238">
        <v>1</v>
      </c>
      <c r="AS173" s="238">
        <v>7</v>
      </c>
      <c r="AT173" s="238">
        <v>98</v>
      </c>
      <c r="AU173" s="238">
        <v>35</v>
      </c>
      <c r="AV173" s="238">
        <v>11</v>
      </c>
      <c r="AW173" s="238">
        <v>20</v>
      </c>
      <c r="AX173" s="238">
        <v>2</v>
      </c>
      <c r="AY173" s="238">
        <v>1</v>
      </c>
      <c r="AZ173" s="238">
        <v>3</v>
      </c>
      <c r="BA173" s="238">
        <v>21</v>
      </c>
      <c r="BB173" s="238">
        <v>64</v>
      </c>
      <c r="BC173" s="238" t="s">
        <v>354</v>
      </c>
      <c r="BD173" s="238">
        <v>5</v>
      </c>
      <c r="BE173" s="238">
        <v>5</v>
      </c>
      <c r="BF173" s="238">
        <v>5</v>
      </c>
      <c r="BI173" s="238">
        <v>7</v>
      </c>
      <c r="BJ173" s="238">
        <v>98</v>
      </c>
      <c r="BK173" s="238">
        <v>35</v>
      </c>
      <c r="BL173" s="238">
        <v>11</v>
      </c>
      <c r="BM173" s="238">
        <v>20</v>
      </c>
      <c r="BN173" s="238">
        <v>2</v>
      </c>
      <c r="BO173" s="238">
        <v>2</v>
      </c>
      <c r="BP173" s="238">
        <v>3</v>
      </c>
      <c r="BQ173" s="238">
        <v>21</v>
      </c>
      <c r="BR173" s="238">
        <v>23</v>
      </c>
      <c r="BS173" s="238" t="s">
        <v>363</v>
      </c>
      <c r="BT173" s="238">
        <v>5</v>
      </c>
      <c r="BU173" s="238">
        <v>1</v>
      </c>
      <c r="BV173" s="238">
        <v>1</v>
      </c>
      <c r="BY173" s="238">
        <v>7</v>
      </c>
      <c r="BZ173" s="238">
        <v>98</v>
      </c>
      <c r="CA173" s="238">
        <v>35</v>
      </c>
      <c r="CB173" s="238">
        <v>11</v>
      </c>
      <c r="CC173" s="238">
        <v>20</v>
      </c>
      <c r="CD173" s="238">
        <v>2</v>
      </c>
      <c r="CE173" s="238">
        <v>4</v>
      </c>
      <c r="CF173" s="238">
        <v>3</v>
      </c>
      <c r="CG173" s="238">
        <v>21</v>
      </c>
      <c r="CH173" s="238">
        <v>46</v>
      </c>
      <c r="CI173" s="238" t="s">
        <v>354</v>
      </c>
      <c r="CJ173" s="238">
        <v>5</v>
      </c>
      <c r="CK173" s="238">
        <v>5</v>
      </c>
      <c r="CL173" s="238">
        <v>5</v>
      </c>
      <c r="CO173" s="238">
        <v>7</v>
      </c>
      <c r="CP173" s="238">
        <v>98</v>
      </c>
      <c r="CQ173" s="238">
        <v>35</v>
      </c>
      <c r="CR173" s="238">
        <v>11</v>
      </c>
      <c r="CS173" s="238">
        <v>20</v>
      </c>
      <c r="CT173" s="238">
        <v>451511</v>
      </c>
      <c r="CU173" s="238">
        <v>4975870</v>
      </c>
      <c r="CV173" s="238">
        <v>44.934611699999998</v>
      </c>
      <c r="CW173" s="238">
        <v>-93.614525099999994</v>
      </c>
      <c r="CX173" s="238" t="s">
        <v>359</v>
      </c>
      <c r="CY173" s="238" t="s">
        <v>3109</v>
      </c>
    </row>
    <row r="174" spans="1:103" x14ac:dyDescent="0.25">
      <c r="A174" s="238">
        <v>10794112</v>
      </c>
      <c r="B174" s="238">
        <v>4</v>
      </c>
      <c r="C174" s="238">
        <v>15</v>
      </c>
      <c r="D174" s="238">
        <v>8.0120000000000005</v>
      </c>
      <c r="E174" s="238">
        <v>27</v>
      </c>
      <c r="F174" s="238" t="s">
        <v>3066</v>
      </c>
      <c r="H174" s="238" t="s">
        <v>354</v>
      </c>
      <c r="I174" s="238">
        <v>25</v>
      </c>
      <c r="K174" s="238">
        <v>246875</v>
      </c>
      <c r="L174" s="238">
        <v>120930021</v>
      </c>
      <c r="M174" s="238">
        <v>4</v>
      </c>
      <c r="N174" s="238">
        <v>2</v>
      </c>
      <c r="O174" s="238">
        <v>2012</v>
      </c>
      <c r="P174" s="238" t="s">
        <v>361</v>
      </c>
      <c r="Q174" s="238">
        <v>9</v>
      </c>
      <c r="S174" s="238">
        <v>5</v>
      </c>
      <c r="T174" s="238">
        <v>0</v>
      </c>
      <c r="U174" s="238">
        <v>2</v>
      </c>
      <c r="V174" s="238">
        <v>1</v>
      </c>
      <c r="W174" s="238">
        <v>10</v>
      </c>
      <c r="X174" s="238">
        <v>2</v>
      </c>
      <c r="Y174" s="238">
        <v>1</v>
      </c>
      <c r="Z174" s="238">
        <v>1</v>
      </c>
      <c r="AA174" s="238">
        <v>1</v>
      </c>
      <c r="AB174" s="238">
        <v>1</v>
      </c>
      <c r="AC174" s="238">
        <v>98</v>
      </c>
      <c r="AD174" s="238" t="s">
        <v>3110</v>
      </c>
      <c r="AE174" s="238" t="s">
        <v>3111</v>
      </c>
      <c r="AF174" s="238" t="s">
        <v>2779</v>
      </c>
      <c r="AG174" s="238">
        <v>7</v>
      </c>
      <c r="AH174" s="238">
        <v>2</v>
      </c>
      <c r="AI174" s="238">
        <v>3</v>
      </c>
      <c r="AJ174" s="238">
        <v>4</v>
      </c>
      <c r="AK174" s="238">
        <v>26</v>
      </c>
      <c r="AL174" s="238">
        <v>30</v>
      </c>
      <c r="AM174" s="238" t="s">
        <v>354</v>
      </c>
      <c r="AN174" s="238">
        <v>5</v>
      </c>
      <c r="AO174" s="238">
        <v>1</v>
      </c>
      <c r="AP174" s="238">
        <v>1</v>
      </c>
      <c r="AS174" s="238">
        <v>7</v>
      </c>
      <c r="AT174" s="238">
        <v>98</v>
      </c>
      <c r="AU174" s="238">
        <v>35</v>
      </c>
      <c r="AV174" s="238">
        <v>11</v>
      </c>
      <c r="AW174" s="238">
        <v>21</v>
      </c>
      <c r="AX174" s="238">
        <v>2</v>
      </c>
      <c r="AY174" s="238">
        <v>2</v>
      </c>
      <c r="AZ174" s="238">
        <v>4</v>
      </c>
      <c r="BA174" s="238">
        <v>21</v>
      </c>
      <c r="BB174" s="238">
        <v>31</v>
      </c>
      <c r="BC174" s="238" t="s">
        <v>354</v>
      </c>
      <c r="BD174" s="238">
        <v>5</v>
      </c>
      <c r="BE174" s="238">
        <v>1</v>
      </c>
      <c r="BF174" s="238">
        <v>1</v>
      </c>
      <c r="BI174" s="238">
        <v>7</v>
      </c>
      <c r="BJ174" s="238">
        <v>98</v>
      </c>
      <c r="BK174" s="238">
        <v>35</v>
      </c>
      <c r="BL174" s="238">
        <v>11</v>
      </c>
      <c r="BM174" s="238">
        <v>21</v>
      </c>
      <c r="CT174" s="238">
        <v>451512</v>
      </c>
      <c r="CU174" s="238">
        <v>4975870</v>
      </c>
      <c r="CV174" s="238">
        <v>44.934611699999998</v>
      </c>
      <c r="CW174" s="238">
        <v>-93.614506399999996</v>
      </c>
      <c r="CX174" s="238" t="s">
        <v>359</v>
      </c>
      <c r="CY174" s="238" t="s">
        <v>3112</v>
      </c>
    </row>
    <row r="175" spans="1:103" x14ac:dyDescent="0.25">
      <c r="A175" s="238">
        <v>10956663</v>
      </c>
      <c r="B175" s="238">
        <v>4</v>
      </c>
      <c r="C175" s="238">
        <v>15</v>
      </c>
      <c r="D175" s="238">
        <v>8.0150000000000006</v>
      </c>
      <c r="E175" s="238">
        <v>27</v>
      </c>
      <c r="F175" s="238" t="s">
        <v>3066</v>
      </c>
      <c r="H175" s="238" t="s">
        <v>354</v>
      </c>
      <c r="I175" s="238">
        <v>25</v>
      </c>
      <c r="K175" s="238" t="s">
        <v>3113</v>
      </c>
      <c r="L175" s="238">
        <v>141130063</v>
      </c>
      <c r="M175" s="238">
        <v>4</v>
      </c>
      <c r="N175" s="238">
        <v>23</v>
      </c>
      <c r="O175" s="238">
        <v>2014</v>
      </c>
      <c r="P175" s="238" t="s">
        <v>355</v>
      </c>
      <c r="Q175" s="238">
        <v>10</v>
      </c>
      <c r="S175" s="238">
        <v>5</v>
      </c>
      <c r="T175" s="238">
        <v>0</v>
      </c>
      <c r="U175" s="238">
        <v>2</v>
      </c>
      <c r="V175" s="238">
        <v>10</v>
      </c>
      <c r="W175" s="238">
        <v>10</v>
      </c>
      <c r="X175" s="238">
        <v>2</v>
      </c>
      <c r="Y175" s="238">
        <v>1</v>
      </c>
      <c r="Z175" s="238">
        <v>2</v>
      </c>
      <c r="AA175" s="238">
        <v>2</v>
      </c>
      <c r="AB175" s="238">
        <v>1</v>
      </c>
      <c r="AC175" s="238">
        <v>98</v>
      </c>
      <c r="AD175" s="238" t="s">
        <v>2834</v>
      </c>
      <c r="AE175" s="238" t="s">
        <v>3103</v>
      </c>
      <c r="AF175" s="238" t="s">
        <v>2779</v>
      </c>
      <c r="AG175" s="238">
        <v>5</v>
      </c>
      <c r="AH175" s="238">
        <v>2</v>
      </c>
      <c r="AI175" s="238">
        <v>3</v>
      </c>
      <c r="AJ175" s="238">
        <v>4</v>
      </c>
      <c r="AK175" s="238">
        <v>23</v>
      </c>
      <c r="AL175" s="238">
        <v>61</v>
      </c>
      <c r="AM175" s="238" t="s">
        <v>354</v>
      </c>
      <c r="AN175" s="238">
        <v>5</v>
      </c>
      <c r="AO175" s="238">
        <v>2</v>
      </c>
      <c r="AP175" s="238">
        <v>2</v>
      </c>
      <c r="AS175" s="238">
        <v>7</v>
      </c>
      <c r="AT175" s="238">
        <v>98</v>
      </c>
      <c r="AU175" s="238">
        <v>35</v>
      </c>
      <c r="AV175" s="238">
        <v>11</v>
      </c>
      <c r="AW175" s="238">
        <v>22</v>
      </c>
      <c r="AX175" s="238">
        <v>2</v>
      </c>
      <c r="AY175" s="238">
        <v>44</v>
      </c>
      <c r="AZ175" s="238">
        <v>4</v>
      </c>
      <c r="BA175" s="238">
        <v>21</v>
      </c>
      <c r="BB175" s="238">
        <v>64</v>
      </c>
      <c r="BC175" s="238" t="s">
        <v>354</v>
      </c>
      <c r="BD175" s="238">
        <v>5</v>
      </c>
      <c r="BE175" s="238">
        <v>1</v>
      </c>
      <c r="BF175" s="238">
        <v>1</v>
      </c>
      <c r="BI175" s="238">
        <v>7</v>
      </c>
      <c r="BJ175" s="238">
        <v>98</v>
      </c>
      <c r="BK175" s="238">
        <v>35</v>
      </c>
      <c r="BL175" s="238">
        <v>11</v>
      </c>
      <c r="BM175" s="238">
        <v>22</v>
      </c>
      <c r="CT175" s="238">
        <v>451517</v>
      </c>
      <c r="CU175" s="238">
        <v>4975870</v>
      </c>
      <c r="CV175" s="238">
        <v>44.934611699999998</v>
      </c>
      <c r="CW175" s="238">
        <v>-93.614450300000001</v>
      </c>
      <c r="CX175" s="238" t="s">
        <v>359</v>
      </c>
      <c r="CY175" s="238" t="s">
        <v>3114</v>
      </c>
    </row>
    <row r="176" spans="1:103" x14ac:dyDescent="0.25">
      <c r="A176" s="238">
        <v>809763</v>
      </c>
      <c r="B176" s="238">
        <v>4</v>
      </c>
      <c r="C176" s="238">
        <v>15</v>
      </c>
      <c r="D176" s="238">
        <v>8.0210000000000008</v>
      </c>
      <c r="E176" s="238">
        <v>27</v>
      </c>
      <c r="F176" s="238" t="s">
        <v>3066</v>
      </c>
      <c r="H176" s="238" t="s">
        <v>354</v>
      </c>
      <c r="I176" s="238">
        <v>25</v>
      </c>
      <c r="K176" s="238" t="s">
        <v>3115</v>
      </c>
      <c r="L176" s="238">
        <v>201310034</v>
      </c>
      <c r="M176" s="238">
        <v>5</v>
      </c>
      <c r="N176" s="238">
        <v>10</v>
      </c>
      <c r="O176" s="238">
        <v>2020</v>
      </c>
      <c r="P176" s="238" t="s">
        <v>366</v>
      </c>
      <c r="Q176" s="238">
        <v>15</v>
      </c>
      <c r="R176" s="238" t="s">
        <v>356</v>
      </c>
      <c r="S176" s="238">
        <v>5</v>
      </c>
      <c r="T176" s="238">
        <v>0</v>
      </c>
      <c r="U176" s="238">
        <v>2</v>
      </c>
      <c r="V176" s="238">
        <v>12</v>
      </c>
      <c r="W176" s="238">
        <v>10</v>
      </c>
      <c r="X176" s="238">
        <v>2</v>
      </c>
      <c r="Y176" s="238">
        <v>1</v>
      </c>
      <c r="Z176" s="238">
        <v>2</v>
      </c>
      <c r="AB176" s="238">
        <v>1</v>
      </c>
      <c r="AC176" s="238">
        <v>98</v>
      </c>
      <c r="AD176" s="238" t="s">
        <v>2800</v>
      </c>
      <c r="AF176" s="238" t="s">
        <v>2779</v>
      </c>
      <c r="AG176" s="238">
        <v>7</v>
      </c>
      <c r="AH176" s="238">
        <v>2</v>
      </c>
      <c r="AI176" s="238">
        <v>4</v>
      </c>
      <c r="AJ176" s="238">
        <v>4</v>
      </c>
      <c r="AK176" s="238">
        <v>23</v>
      </c>
      <c r="AL176" s="238">
        <v>17</v>
      </c>
      <c r="AM176" s="238" t="s">
        <v>354</v>
      </c>
      <c r="AN176" s="238">
        <v>5</v>
      </c>
      <c r="AO176" s="238">
        <v>1</v>
      </c>
      <c r="AS176" s="238">
        <v>12</v>
      </c>
      <c r="AT176" s="238">
        <v>9</v>
      </c>
      <c r="AU176" s="238">
        <v>35</v>
      </c>
      <c r="AV176" s="238">
        <v>11</v>
      </c>
      <c r="AW176" s="238">
        <v>21</v>
      </c>
      <c r="AX176" s="238">
        <v>2</v>
      </c>
      <c r="AY176" s="238">
        <v>4</v>
      </c>
      <c r="AZ176" s="238">
        <v>4</v>
      </c>
      <c r="BA176" s="238">
        <v>21</v>
      </c>
      <c r="BB176" s="238">
        <v>29</v>
      </c>
      <c r="BC176" s="238" t="s">
        <v>354</v>
      </c>
      <c r="BD176" s="238">
        <v>5</v>
      </c>
      <c r="BE176" s="238">
        <v>4</v>
      </c>
      <c r="BF176" s="238">
        <v>74</v>
      </c>
      <c r="BI176" s="238">
        <v>12</v>
      </c>
      <c r="BJ176" s="238">
        <v>9</v>
      </c>
      <c r="BK176" s="238">
        <v>35</v>
      </c>
      <c r="BL176" s="238">
        <v>11</v>
      </c>
      <c r="BM176" s="238">
        <v>21</v>
      </c>
      <c r="CT176" s="238">
        <v>451526.708480865</v>
      </c>
      <c r="CU176" s="238">
        <v>4975869.9029633403</v>
      </c>
      <c r="CV176" s="238">
        <v>44.93460923</v>
      </c>
      <c r="CW176" s="238">
        <v>-93.614325500000007</v>
      </c>
      <c r="CX176" s="238" t="s">
        <v>359</v>
      </c>
      <c r="CY176" s="238" t="s">
        <v>3116</v>
      </c>
    </row>
    <row r="177" spans="1:103" x14ac:dyDescent="0.25">
      <c r="A177" s="238">
        <v>743200</v>
      </c>
      <c r="B177" s="238">
        <v>4</v>
      </c>
      <c r="C177" s="238">
        <v>15</v>
      </c>
      <c r="D177" s="238">
        <v>8.0239999999999991</v>
      </c>
      <c r="E177" s="238">
        <v>27</v>
      </c>
      <c r="F177" s="238" t="s">
        <v>3066</v>
      </c>
      <c r="H177" s="238" t="s">
        <v>354</v>
      </c>
      <c r="I177" s="238">
        <v>25</v>
      </c>
      <c r="K177" s="238">
        <v>19007857</v>
      </c>
      <c r="M177" s="238">
        <v>8</v>
      </c>
      <c r="N177" s="238">
        <v>27</v>
      </c>
      <c r="O177" s="238">
        <v>2019</v>
      </c>
      <c r="P177" s="238" t="s">
        <v>368</v>
      </c>
      <c r="Q177" s="238">
        <v>16</v>
      </c>
      <c r="S177" s="238">
        <v>5</v>
      </c>
      <c r="T177" s="238">
        <v>0</v>
      </c>
      <c r="U177" s="238">
        <v>2</v>
      </c>
      <c r="V177" s="238">
        <v>12</v>
      </c>
      <c r="W177" s="238">
        <v>10</v>
      </c>
      <c r="X177" s="238">
        <v>2</v>
      </c>
      <c r="Y177" s="238">
        <v>1</v>
      </c>
      <c r="Z177" s="238">
        <v>1</v>
      </c>
      <c r="AB177" s="238">
        <v>1</v>
      </c>
      <c r="AC177" s="238">
        <v>98</v>
      </c>
      <c r="AD177" s="238" t="s">
        <v>2800</v>
      </c>
      <c r="AF177" s="238" t="s">
        <v>2779</v>
      </c>
      <c r="AG177" s="238">
        <v>7</v>
      </c>
      <c r="AH177" s="238">
        <v>2</v>
      </c>
      <c r="AI177" s="238">
        <v>2</v>
      </c>
      <c r="AJ177" s="238">
        <v>4</v>
      </c>
      <c r="AK177" s="238">
        <v>26</v>
      </c>
      <c r="AL177" s="238">
        <v>77</v>
      </c>
      <c r="AM177" s="238" t="s">
        <v>363</v>
      </c>
      <c r="AN177" s="238">
        <v>5</v>
      </c>
      <c r="AO177" s="238">
        <v>1</v>
      </c>
      <c r="AS177" s="238">
        <v>12</v>
      </c>
      <c r="AT177" s="238">
        <v>9</v>
      </c>
      <c r="AU177" s="238">
        <v>35</v>
      </c>
      <c r="AV177" s="238">
        <v>11</v>
      </c>
      <c r="AW177" s="238">
        <v>21</v>
      </c>
      <c r="AX177" s="238">
        <v>2</v>
      </c>
      <c r="AY177" s="238">
        <v>4</v>
      </c>
      <c r="AZ177" s="238">
        <v>4</v>
      </c>
      <c r="BA177" s="238">
        <v>21</v>
      </c>
      <c r="BB177" s="238">
        <v>16</v>
      </c>
      <c r="BC177" s="238" t="s">
        <v>363</v>
      </c>
      <c r="BD177" s="238">
        <v>5</v>
      </c>
      <c r="BE177" s="238">
        <v>4</v>
      </c>
      <c r="BI177" s="238">
        <v>12</v>
      </c>
      <c r="BJ177" s="238">
        <v>9</v>
      </c>
      <c r="BK177" s="238">
        <v>35</v>
      </c>
      <c r="BL177" s="238">
        <v>11</v>
      </c>
      <c r="BM177" s="238">
        <v>21</v>
      </c>
      <c r="CT177" s="238">
        <v>451531.29285095999</v>
      </c>
      <c r="CU177" s="238">
        <v>4975860.7062707702</v>
      </c>
      <c r="CV177" s="238">
        <v>44.934526759999997</v>
      </c>
      <c r="CW177" s="238">
        <v>-93.614266520000001</v>
      </c>
      <c r="CX177" s="238" t="s">
        <v>359</v>
      </c>
      <c r="CY177" s="238" t="s">
        <v>3117</v>
      </c>
    </row>
    <row r="178" spans="1:103" x14ac:dyDescent="0.25">
      <c r="A178" s="238">
        <v>844964</v>
      </c>
      <c r="B178" s="238">
        <v>4</v>
      </c>
      <c r="C178" s="238">
        <v>15</v>
      </c>
      <c r="D178" s="238">
        <v>8.0299999999999994</v>
      </c>
      <c r="E178" s="238">
        <v>27</v>
      </c>
      <c r="F178" s="238" t="s">
        <v>3066</v>
      </c>
      <c r="H178" s="238" t="s">
        <v>354</v>
      </c>
      <c r="I178" s="238">
        <v>25</v>
      </c>
      <c r="K178" s="238">
        <v>20007822</v>
      </c>
      <c r="L178" s="238">
        <v>202810072</v>
      </c>
      <c r="M178" s="238">
        <v>10</v>
      </c>
      <c r="N178" s="238">
        <v>7</v>
      </c>
      <c r="O178" s="238">
        <v>2020</v>
      </c>
      <c r="P178" s="238" t="s">
        <v>355</v>
      </c>
      <c r="Q178" s="238">
        <v>7</v>
      </c>
      <c r="R178" s="238" t="s">
        <v>196</v>
      </c>
      <c r="S178" s="238">
        <v>5</v>
      </c>
      <c r="T178" s="238">
        <v>0</v>
      </c>
      <c r="U178" s="238">
        <v>2</v>
      </c>
      <c r="V178" s="238">
        <v>12</v>
      </c>
      <c r="W178" s="238">
        <v>10</v>
      </c>
      <c r="X178" s="238">
        <v>2</v>
      </c>
      <c r="Y178" s="238">
        <v>1</v>
      </c>
      <c r="Z178" s="238">
        <v>1</v>
      </c>
      <c r="AB178" s="238">
        <v>1</v>
      </c>
      <c r="AC178" s="238">
        <v>98</v>
      </c>
      <c r="AD178" s="238" t="s">
        <v>2800</v>
      </c>
      <c r="AF178" s="238" t="s">
        <v>2779</v>
      </c>
      <c r="AG178" s="238">
        <v>7</v>
      </c>
      <c r="AH178" s="238">
        <v>2</v>
      </c>
      <c r="AI178" s="238">
        <v>4</v>
      </c>
      <c r="AJ178" s="238">
        <v>3</v>
      </c>
      <c r="AK178" s="238">
        <v>21</v>
      </c>
      <c r="AL178" s="238">
        <v>24</v>
      </c>
      <c r="AM178" s="238" t="s">
        <v>363</v>
      </c>
      <c r="AN178" s="238">
        <v>5</v>
      </c>
      <c r="AO178" s="238">
        <v>74</v>
      </c>
      <c r="AS178" s="238">
        <v>12</v>
      </c>
      <c r="AT178" s="238">
        <v>9</v>
      </c>
      <c r="AU178" s="238">
        <v>35</v>
      </c>
      <c r="AV178" s="238">
        <v>11</v>
      </c>
      <c r="AW178" s="238">
        <v>24</v>
      </c>
      <c r="AX178" s="238">
        <v>2</v>
      </c>
      <c r="AY178" s="238">
        <v>4</v>
      </c>
      <c r="AZ178" s="238">
        <v>3</v>
      </c>
      <c r="BA178" s="238">
        <v>34</v>
      </c>
      <c r="BB178" s="238">
        <v>25</v>
      </c>
      <c r="BC178" s="238" t="s">
        <v>363</v>
      </c>
      <c r="BD178" s="238">
        <v>5</v>
      </c>
      <c r="BE178" s="238">
        <v>1</v>
      </c>
      <c r="BI178" s="238">
        <v>12</v>
      </c>
      <c r="BJ178" s="238">
        <v>9</v>
      </c>
      <c r="BK178" s="238">
        <v>35</v>
      </c>
      <c r="BL178" s="238">
        <v>11</v>
      </c>
      <c r="BM178" s="238">
        <v>24</v>
      </c>
      <c r="CT178" s="238">
        <v>451541.51274293102</v>
      </c>
      <c r="CU178" s="238">
        <v>4975868.5859807897</v>
      </c>
      <c r="CV178" s="238">
        <v>44.934598389999998</v>
      </c>
      <c r="CW178" s="238">
        <v>-93.614137760000006</v>
      </c>
      <c r="CX178" s="238" t="s">
        <v>359</v>
      </c>
      <c r="CY178" s="238" t="s">
        <v>3118</v>
      </c>
    </row>
    <row r="179" spans="1:103" x14ac:dyDescent="0.25">
      <c r="A179" s="238">
        <v>650791</v>
      </c>
      <c r="B179" s="238">
        <v>4</v>
      </c>
      <c r="C179" s="238">
        <v>15</v>
      </c>
      <c r="D179" s="238">
        <v>8.0549999999999997</v>
      </c>
      <c r="E179" s="238">
        <v>27</v>
      </c>
      <c r="F179" s="238" t="s">
        <v>3066</v>
      </c>
      <c r="H179" s="238" t="s">
        <v>354</v>
      </c>
      <c r="I179" s="238">
        <v>25</v>
      </c>
      <c r="K179" s="238">
        <v>18011300</v>
      </c>
      <c r="M179" s="238">
        <v>10</v>
      </c>
      <c r="N179" s="238">
        <v>10</v>
      </c>
      <c r="O179" s="238">
        <v>2018</v>
      </c>
      <c r="P179" s="238" t="s">
        <v>355</v>
      </c>
      <c r="Q179" s="238">
        <v>7</v>
      </c>
      <c r="R179" s="238">
        <v>98</v>
      </c>
      <c r="S179" s="238">
        <v>5</v>
      </c>
      <c r="T179" s="238">
        <v>0</v>
      </c>
      <c r="U179" s="238">
        <v>2</v>
      </c>
      <c r="V179" s="238">
        <v>12</v>
      </c>
      <c r="W179" s="238">
        <v>10</v>
      </c>
      <c r="X179" s="238">
        <v>4</v>
      </c>
      <c r="Y179" s="238">
        <v>2</v>
      </c>
      <c r="Z179" s="238">
        <v>3</v>
      </c>
      <c r="AB179" s="238">
        <v>2</v>
      </c>
      <c r="AC179" s="238">
        <v>98</v>
      </c>
      <c r="AD179" s="238" t="s">
        <v>2800</v>
      </c>
      <c r="AF179" s="238" t="s">
        <v>2779</v>
      </c>
      <c r="AG179" s="238">
        <v>7</v>
      </c>
      <c r="AH179" s="238">
        <v>2</v>
      </c>
      <c r="AI179" s="238">
        <v>4</v>
      </c>
      <c r="AJ179" s="238">
        <v>3</v>
      </c>
      <c r="AK179" s="238">
        <v>26</v>
      </c>
      <c r="AL179" s="238">
        <v>63</v>
      </c>
      <c r="AM179" s="238" t="s">
        <v>363</v>
      </c>
      <c r="AN179" s="238">
        <v>5</v>
      </c>
      <c r="AO179" s="238">
        <v>1</v>
      </c>
      <c r="AS179" s="238">
        <v>12</v>
      </c>
      <c r="AT179" s="238">
        <v>9</v>
      </c>
      <c r="AU179" s="238">
        <v>35</v>
      </c>
      <c r="AV179" s="238">
        <v>11</v>
      </c>
      <c r="AW179" s="238">
        <v>24</v>
      </c>
      <c r="AX179" s="238">
        <v>2</v>
      </c>
      <c r="AY179" s="238">
        <v>2</v>
      </c>
      <c r="AZ179" s="238">
        <v>3</v>
      </c>
      <c r="BA179" s="238">
        <v>21</v>
      </c>
      <c r="BB179" s="238">
        <v>20</v>
      </c>
      <c r="BC179" s="238" t="s">
        <v>354</v>
      </c>
      <c r="BD179" s="238">
        <v>5</v>
      </c>
      <c r="BE179" s="238">
        <v>4</v>
      </c>
      <c r="BI179" s="238">
        <v>12</v>
      </c>
      <c r="BJ179" s="238">
        <v>9</v>
      </c>
      <c r="BK179" s="238">
        <v>35</v>
      </c>
      <c r="BL179" s="238">
        <v>11</v>
      </c>
      <c r="BM179" s="238">
        <v>24</v>
      </c>
      <c r="CT179" s="238">
        <v>451582.27109199</v>
      </c>
      <c r="CU179" s="238">
        <v>4975868.8446278898</v>
      </c>
      <c r="CV179" s="238">
        <v>44.934603490000001</v>
      </c>
      <c r="CW179" s="238">
        <v>-93.613621269999996</v>
      </c>
      <c r="CX179" s="238" t="s">
        <v>359</v>
      </c>
      <c r="CY179" s="238" t="s">
        <v>3119</v>
      </c>
    </row>
    <row r="180" spans="1:103" x14ac:dyDescent="0.25">
      <c r="A180" s="238">
        <v>395184</v>
      </c>
      <c r="B180" s="238">
        <v>4</v>
      </c>
      <c r="C180" s="238">
        <v>15</v>
      </c>
      <c r="D180" s="238">
        <v>8.0589999999999993</v>
      </c>
      <c r="E180" s="238">
        <v>27</v>
      </c>
      <c r="F180" s="238" t="s">
        <v>3066</v>
      </c>
      <c r="H180" s="238" t="s">
        <v>354</v>
      </c>
      <c r="I180" s="238">
        <v>25</v>
      </c>
      <c r="K180" s="238">
        <v>16013388</v>
      </c>
      <c r="M180" s="238">
        <v>11</v>
      </c>
      <c r="N180" s="238">
        <v>17</v>
      </c>
      <c r="O180" s="238">
        <v>2016</v>
      </c>
      <c r="P180" s="238" t="s">
        <v>384</v>
      </c>
      <c r="Q180" s="238">
        <v>11</v>
      </c>
      <c r="R180" s="238" t="s">
        <v>369</v>
      </c>
      <c r="S180" s="238">
        <v>5</v>
      </c>
      <c r="T180" s="238">
        <v>0</v>
      </c>
      <c r="U180" s="238">
        <v>2</v>
      </c>
      <c r="V180" s="238">
        <v>12</v>
      </c>
      <c r="W180" s="238">
        <v>10</v>
      </c>
      <c r="X180" s="238">
        <v>3</v>
      </c>
      <c r="Y180" s="238">
        <v>1</v>
      </c>
      <c r="Z180" s="238">
        <v>1</v>
      </c>
      <c r="AB180" s="238">
        <v>1</v>
      </c>
      <c r="AC180" s="238">
        <v>98</v>
      </c>
      <c r="AD180" s="238" t="s">
        <v>2800</v>
      </c>
      <c r="AF180" s="238" t="s">
        <v>2779</v>
      </c>
      <c r="AG180" s="238">
        <v>7</v>
      </c>
      <c r="AH180" s="238">
        <v>2</v>
      </c>
      <c r="AI180" s="238">
        <v>2</v>
      </c>
      <c r="AJ180" s="238">
        <v>3</v>
      </c>
      <c r="AK180" s="238">
        <v>21</v>
      </c>
      <c r="AL180" s="238">
        <v>64</v>
      </c>
      <c r="AM180" s="238" t="s">
        <v>354</v>
      </c>
      <c r="AN180" s="238">
        <v>5</v>
      </c>
      <c r="AO180" s="238">
        <v>4</v>
      </c>
      <c r="AS180" s="238">
        <v>13</v>
      </c>
      <c r="AT180" s="238">
        <v>9</v>
      </c>
      <c r="AU180" s="238">
        <v>35</v>
      </c>
      <c r="AV180" s="238">
        <v>11</v>
      </c>
      <c r="AW180" s="238">
        <v>24</v>
      </c>
      <c r="AX180" s="238">
        <v>2</v>
      </c>
      <c r="AY180" s="238">
        <v>2</v>
      </c>
      <c r="AZ180" s="238">
        <v>3</v>
      </c>
      <c r="BA180" s="238">
        <v>34</v>
      </c>
      <c r="BB180" s="238">
        <v>53</v>
      </c>
      <c r="BC180" s="238" t="s">
        <v>363</v>
      </c>
      <c r="BD180" s="238">
        <v>5</v>
      </c>
      <c r="BE180" s="238">
        <v>1</v>
      </c>
      <c r="BI180" s="238">
        <v>13</v>
      </c>
      <c r="BJ180" s="238">
        <v>9</v>
      </c>
      <c r="BK180" s="238">
        <v>35</v>
      </c>
      <c r="BL180" s="238">
        <v>11</v>
      </c>
      <c r="BM180" s="238">
        <v>24</v>
      </c>
      <c r="CT180" s="238">
        <v>451582.27109199</v>
      </c>
      <c r="CU180" s="238">
        <v>4975856.1446024897</v>
      </c>
      <c r="CV180" s="238">
        <v>44.934489169999999</v>
      </c>
      <c r="CW180" s="238">
        <v>-93.613620049999994</v>
      </c>
      <c r="CX180" s="238" t="s">
        <v>359</v>
      </c>
      <c r="CY180" s="238" t="s">
        <v>3120</v>
      </c>
    </row>
    <row r="181" spans="1:103" x14ac:dyDescent="0.25">
      <c r="A181" s="238">
        <v>767280</v>
      </c>
      <c r="B181" s="238">
        <v>4</v>
      </c>
      <c r="C181" s="238">
        <v>15</v>
      </c>
      <c r="D181" s="238">
        <v>8.0649999999999995</v>
      </c>
      <c r="E181" s="238">
        <v>27</v>
      </c>
      <c r="F181" s="238" t="s">
        <v>3066</v>
      </c>
      <c r="H181" s="238" t="s">
        <v>354</v>
      </c>
      <c r="I181" s="238">
        <v>25</v>
      </c>
      <c r="K181" s="238">
        <v>19010492</v>
      </c>
      <c r="M181" s="238">
        <v>12</v>
      </c>
      <c r="N181" s="238">
        <v>1</v>
      </c>
      <c r="O181" s="238">
        <v>2019</v>
      </c>
      <c r="P181" s="238" t="s">
        <v>366</v>
      </c>
      <c r="Q181" s="238">
        <v>16</v>
      </c>
      <c r="R181" s="238">
        <v>98</v>
      </c>
      <c r="S181" s="238">
        <v>5</v>
      </c>
      <c r="T181" s="238">
        <v>0</v>
      </c>
      <c r="U181" s="238">
        <v>2</v>
      </c>
      <c r="V181" s="238">
        <v>13</v>
      </c>
      <c r="W181" s="238">
        <v>10</v>
      </c>
      <c r="X181" s="238">
        <v>28</v>
      </c>
      <c r="Y181" s="238">
        <v>3</v>
      </c>
      <c r="Z181" s="238">
        <v>5</v>
      </c>
      <c r="AB181" s="238">
        <v>5</v>
      </c>
      <c r="AC181" s="238">
        <v>98</v>
      </c>
      <c r="AD181" s="238" t="s">
        <v>2800</v>
      </c>
      <c r="AF181" s="238" t="s">
        <v>2779</v>
      </c>
      <c r="AG181" s="238">
        <v>8</v>
      </c>
      <c r="AH181" s="238">
        <v>2</v>
      </c>
      <c r="AI181" s="238">
        <v>4</v>
      </c>
      <c r="AJ181" s="238">
        <v>4</v>
      </c>
      <c r="AK181" s="238">
        <v>21</v>
      </c>
      <c r="AL181" s="238">
        <v>60</v>
      </c>
      <c r="AM181" s="238" t="s">
        <v>363</v>
      </c>
      <c r="AN181" s="238">
        <v>5</v>
      </c>
      <c r="AO181" s="238">
        <v>71</v>
      </c>
      <c r="AS181" s="238">
        <v>12</v>
      </c>
      <c r="AT181" s="238">
        <v>9</v>
      </c>
      <c r="AU181" s="238">
        <v>35</v>
      </c>
      <c r="AV181" s="238">
        <v>11</v>
      </c>
      <c r="AW181" s="238">
        <v>21</v>
      </c>
      <c r="AX181" s="238">
        <v>2</v>
      </c>
      <c r="AY181" s="238">
        <v>4</v>
      </c>
      <c r="AZ181" s="238">
        <v>3</v>
      </c>
      <c r="BA181" s="238">
        <v>21</v>
      </c>
      <c r="BB181" s="238">
        <v>48</v>
      </c>
      <c r="BC181" s="238" t="s">
        <v>363</v>
      </c>
      <c r="BD181" s="238">
        <v>5</v>
      </c>
      <c r="BE181" s="238">
        <v>1</v>
      </c>
      <c r="BI181" s="238">
        <v>12</v>
      </c>
      <c r="BJ181" s="238">
        <v>9</v>
      </c>
      <c r="BK181" s="238">
        <v>35</v>
      </c>
      <c r="BL181" s="238">
        <v>11</v>
      </c>
      <c r="BM181" s="238">
        <v>21</v>
      </c>
      <c r="CT181" s="238">
        <v>451596.566120565</v>
      </c>
      <c r="CU181" s="238">
        <v>4975871.5963388197</v>
      </c>
      <c r="CV181" s="238">
        <v>44.934629229999999</v>
      </c>
      <c r="CW181" s="238">
        <v>-93.613440370000006</v>
      </c>
      <c r="CX181" s="238" t="s">
        <v>359</v>
      </c>
      <c r="CY181" s="238" t="s">
        <v>3121</v>
      </c>
    </row>
    <row r="182" spans="1:103" x14ac:dyDescent="0.25">
      <c r="A182" s="238">
        <v>11069243</v>
      </c>
      <c r="B182" s="238">
        <v>4</v>
      </c>
      <c r="C182" s="238">
        <v>15</v>
      </c>
      <c r="D182" s="238">
        <v>8.0660000000000007</v>
      </c>
      <c r="E182" s="238">
        <v>27</v>
      </c>
      <c r="F182" s="238" t="s">
        <v>3066</v>
      </c>
      <c r="H182" s="238" t="s">
        <v>354</v>
      </c>
      <c r="I182" s="238">
        <v>25</v>
      </c>
      <c r="K182" s="238">
        <v>15011479</v>
      </c>
      <c r="L182" s="238">
        <v>152720158</v>
      </c>
      <c r="M182" s="238">
        <v>9</v>
      </c>
      <c r="N182" s="238">
        <v>29</v>
      </c>
      <c r="O182" s="238">
        <v>2015</v>
      </c>
      <c r="P182" s="238" t="s">
        <v>368</v>
      </c>
      <c r="Q182" s="238">
        <v>14</v>
      </c>
      <c r="R182" s="238" t="s">
        <v>356</v>
      </c>
      <c r="S182" s="238">
        <v>4</v>
      </c>
      <c r="T182" s="238">
        <v>0</v>
      </c>
      <c r="U182" s="238">
        <v>2</v>
      </c>
      <c r="V182" s="238">
        <v>98</v>
      </c>
      <c r="W182" s="238">
        <v>10</v>
      </c>
      <c r="X182" s="238">
        <v>2</v>
      </c>
      <c r="Y182" s="238">
        <v>1</v>
      </c>
      <c r="Z182" s="238">
        <v>1</v>
      </c>
      <c r="AA182" s="238">
        <v>1</v>
      </c>
      <c r="AB182" s="238">
        <v>1</v>
      </c>
      <c r="AC182" s="238">
        <v>98</v>
      </c>
      <c r="AD182" s="238" t="s">
        <v>3122</v>
      </c>
      <c r="AE182" s="238" t="s">
        <v>3123</v>
      </c>
      <c r="AF182" s="238" t="s">
        <v>2779</v>
      </c>
      <c r="AG182" s="238">
        <v>90</v>
      </c>
      <c r="AH182" s="238">
        <v>2</v>
      </c>
      <c r="AI182" s="238">
        <v>2</v>
      </c>
      <c r="AJ182" s="238">
        <v>4</v>
      </c>
      <c r="AK182" s="238">
        <v>23</v>
      </c>
      <c r="AL182" s="238">
        <v>71</v>
      </c>
      <c r="AM182" s="238" t="s">
        <v>363</v>
      </c>
      <c r="AN182" s="238">
        <v>5</v>
      </c>
      <c r="AO182" s="238">
        <v>1</v>
      </c>
      <c r="AS182" s="238">
        <v>7</v>
      </c>
      <c r="AT182" s="238">
        <v>98</v>
      </c>
      <c r="AU182" s="238">
        <v>35</v>
      </c>
      <c r="AV182" s="238">
        <v>11</v>
      </c>
      <c r="AW182" s="238">
        <v>21</v>
      </c>
      <c r="AX182" s="238">
        <v>2</v>
      </c>
      <c r="AY182" s="238">
        <v>4</v>
      </c>
      <c r="AZ182" s="238">
        <v>4</v>
      </c>
      <c r="BA182" s="238">
        <v>21</v>
      </c>
      <c r="BB182" s="238">
        <v>21</v>
      </c>
      <c r="BC182" s="238" t="s">
        <v>354</v>
      </c>
      <c r="BD182" s="238">
        <v>5</v>
      </c>
      <c r="BE182" s="238">
        <v>5</v>
      </c>
      <c r="BI182" s="238">
        <v>7</v>
      </c>
      <c r="BJ182" s="238">
        <v>98</v>
      </c>
      <c r="BK182" s="238">
        <v>35</v>
      </c>
      <c r="BL182" s="238">
        <v>11</v>
      </c>
      <c r="BM182" s="238">
        <v>21</v>
      </c>
      <c r="CT182" s="238">
        <v>451599</v>
      </c>
      <c r="CU182" s="238">
        <v>4975869</v>
      </c>
      <c r="CV182" s="238">
        <v>44.934610499999998</v>
      </c>
      <c r="CW182" s="238">
        <v>-93.613411900000003</v>
      </c>
      <c r="CX182" s="238" t="s">
        <v>359</v>
      </c>
      <c r="CY182" s="238" t="s">
        <v>3124</v>
      </c>
    </row>
    <row r="183" spans="1:103" x14ac:dyDescent="0.25">
      <c r="A183" s="238">
        <v>769709</v>
      </c>
      <c r="B183" s="238">
        <v>4</v>
      </c>
      <c r="C183" s="238">
        <v>15</v>
      </c>
      <c r="D183" s="238">
        <v>8.0679999999999996</v>
      </c>
      <c r="E183" s="238">
        <v>27</v>
      </c>
      <c r="F183" s="238" t="s">
        <v>3066</v>
      </c>
      <c r="H183" s="238" t="s">
        <v>354</v>
      </c>
      <c r="I183" s="238">
        <v>25</v>
      </c>
      <c r="K183" s="238">
        <v>19010699</v>
      </c>
      <c r="M183" s="238">
        <v>12</v>
      </c>
      <c r="N183" s="238">
        <v>9</v>
      </c>
      <c r="O183" s="238">
        <v>2019</v>
      </c>
      <c r="P183" s="238" t="s">
        <v>361</v>
      </c>
      <c r="Q183" s="238">
        <v>16</v>
      </c>
      <c r="R183" s="238" t="s">
        <v>356</v>
      </c>
      <c r="S183" s="238">
        <v>5</v>
      </c>
      <c r="T183" s="238">
        <v>0</v>
      </c>
      <c r="U183" s="238">
        <v>2</v>
      </c>
      <c r="V183" s="238">
        <v>12</v>
      </c>
      <c r="W183" s="238">
        <v>10</v>
      </c>
      <c r="X183" s="238">
        <v>99</v>
      </c>
      <c r="Y183" s="238">
        <v>1</v>
      </c>
      <c r="Z183" s="238">
        <v>2</v>
      </c>
      <c r="AB183" s="238">
        <v>2</v>
      </c>
      <c r="AC183" s="238">
        <v>98</v>
      </c>
      <c r="AD183" s="238" t="s">
        <v>2800</v>
      </c>
      <c r="AF183" s="238" t="s">
        <v>2779</v>
      </c>
      <c r="AG183" s="238">
        <v>7</v>
      </c>
      <c r="AH183" s="238">
        <v>2</v>
      </c>
      <c r="AI183" s="238">
        <v>3</v>
      </c>
      <c r="AJ183" s="238">
        <v>4</v>
      </c>
      <c r="AK183" s="238">
        <v>26</v>
      </c>
      <c r="AL183" s="238">
        <v>66</v>
      </c>
      <c r="AM183" s="238" t="s">
        <v>354</v>
      </c>
      <c r="AN183" s="238">
        <v>5</v>
      </c>
      <c r="AO183" s="238">
        <v>1</v>
      </c>
      <c r="AS183" s="238">
        <v>12</v>
      </c>
      <c r="AT183" s="238">
        <v>9</v>
      </c>
      <c r="AU183" s="238">
        <v>35</v>
      </c>
      <c r="AV183" s="238">
        <v>11</v>
      </c>
      <c r="AW183" s="238">
        <v>21</v>
      </c>
      <c r="AX183" s="238">
        <v>2</v>
      </c>
      <c r="AY183" s="238">
        <v>2</v>
      </c>
      <c r="AZ183" s="238">
        <v>4</v>
      </c>
      <c r="BA183" s="238">
        <v>21</v>
      </c>
      <c r="BB183" s="238">
        <v>24</v>
      </c>
      <c r="BC183" s="238" t="s">
        <v>354</v>
      </c>
      <c r="BD183" s="238">
        <v>5</v>
      </c>
      <c r="BE183" s="238">
        <v>4</v>
      </c>
      <c r="BI183" s="238">
        <v>12</v>
      </c>
      <c r="BJ183" s="238">
        <v>9</v>
      </c>
      <c r="BK183" s="238">
        <v>35</v>
      </c>
      <c r="BL183" s="238">
        <v>11</v>
      </c>
      <c r="BM183" s="238">
        <v>21</v>
      </c>
      <c r="CT183" s="238">
        <v>451602.12238167803</v>
      </c>
      <c r="CU183" s="238">
        <v>4975881.2800694304</v>
      </c>
      <c r="CV183" s="238">
        <v>44.934716780000002</v>
      </c>
      <c r="CW183" s="238">
        <v>-93.613370889999999</v>
      </c>
      <c r="CX183" s="238" t="s">
        <v>359</v>
      </c>
      <c r="CY183" s="238" t="s">
        <v>3125</v>
      </c>
    </row>
    <row r="184" spans="1:103" x14ac:dyDescent="0.25">
      <c r="A184" s="238">
        <v>652011</v>
      </c>
      <c r="B184" s="238">
        <v>4</v>
      </c>
      <c r="C184" s="238">
        <v>15</v>
      </c>
      <c r="D184" s="238">
        <v>8.0830000000000002</v>
      </c>
      <c r="E184" s="238">
        <v>27</v>
      </c>
      <c r="F184" s="238" t="s">
        <v>3066</v>
      </c>
      <c r="H184" s="238" t="s">
        <v>354</v>
      </c>
      <c r="I184" s="238">
        <v>25</v>
      </c>
      <c r="K184" s="238">
        <v>18011404</v>
      </c>
      <c r="M184" s="238">
        <v>10</v>
      </c>
      <c r="N184" s="238">
        <v>15</v>
      </c>
      <c r="O184" s="238">
        <v>2018</v>
      </c>
      <c r="P184" s="238" t="s">
        <v>361</v>
      </c>
      <c r="Q184" s="238">
        <v>8</v>
      </c>
      <c r="R184" s="238" t="s">
        <v>369</v>
      </c>
      <c r="S184" s="238">
        <v>5</v>
      </c>
      <c r="T184" s="238">
        <v>0</v>
      </c>
      <c r="U184" s="238">
        <v>3</v>
      </c>
      <c r="V184" s="238">
        <v>12</v>
      </c>
      <c r="W184" s="238">
        <v>10</v>
      </c>
      <c r="X184" s="238">
        <v>2</v>
      </c>
      <c r="Y184" s="238">
        <v>2</v>
      </c>
      <c r="Z184" s="238">
        <v>1</v>
      </c>
      <c r="AB184" s="238">
        <v>1</v>
      </c>
      <c r="AC184" s="238">
        <v>98</v>
      </c>
      <c r="AD184" s="238" t="s">
        <v>2800</v>
      </c>
      <c r="AF184" s="238" t="s">
        <v>2779</v>
      </c>
      <c r="AG184" s="238">
        <v>7</v>
      </c>
      <c r="AH184" s="238">
        <v>2</v>
      </c>
      <c r="AI184" s="238">
        <v>6</v>
      </c>
      <c r="AJ184" s="238">
        <v>3</v>
      </c>
      <c r="AK184" s="238">
        <v>21</v>
      </c>
      <c r="AL184" s="238">
        <v>26</v>
      </c>
      <c r="AM184" s="238" t="s">
        <v>354</v>
      </c>
      <c r="AN184" s="238">
        <v>5</v>
      </c>
      <c r="AO184" s="238">
        <v>74</v>
      </c>
      <c r="AS184" s="238">
        <v>12</v>
      </c>
      <c r="AT184" s="238">
        <v>9</v>
      </c>
      <c r="AU184" s="238">
        <v>35</v>
      </c>
      <c r="AV184" s="238">
        <v>11</v>
      </c>
      <c r="AW184" s="238">
        <v>21</v>
      </c>
      <c r="AX184" s="238">
        <v>2</v>
      </c>
      <c r="AY184" s="238">
        <v>3</v>
      </c>
      <c r="AZ184" s="238">
        <v>3</v>
      </c>
      <c r="BA184" s="238">
        <v>90</v>
      </c>
      <c r="BB184" s="238">
        <v>27</v>
      </c>
      <c r="BC184" s="238" t="s">
        <v>354</v>
      </c>
      <c r="BD184" s="238">
        <v>5</v>
      </c>
      <c r="BE184" s="238">
        <v>1</v>
      </c>
      <c r="BI184" s="238">
        <v>12</v>
      </c>
      <c r="BJ184" s="238">
        <v>9</v>
      </c>
      <c r="BK184" s="238">
        <v>35</v>
      </c>
      <c r="BL184" s="238">
        <v>11</v>
      </c>
      <c r="BM184" s="238">
        <v>21</v>
      </c>
      <c r="BN184" s="238">
        <v>2</v>
      </c>
      <c r="BO184" s="238">
        <v>3</v>
      </c>
      <c r="BP184" s="238">
        <v>3</v>
      </c>
      <c r="BQ184" s="238">
        <v>90</v>
      </c>
      <c r="BR184" s="238">
        <v>36</v>
      </c>
      <c r="BS184" s="238" t="s">
        <v>354</v>
      </c>
      <c r="BT184" s="238">
        <v>5</v>
      </c>
      <c r="BU184" s="238">
        <v>1</v>
      </c>
      <c r="BY184" s="238">
        <v>12</v>
      </c>
      <c r="BZ184" s="238">
        <v>9</v>
      </c>
      <c r="CA184" s="238">
        <v>35</v>
      </c>
      <c r="CB184" s="238">
        <v>11</v>
      </c>
      <c r="CC184" s="238">
        <v>21</v>
      </c>
      <c r="CT184" s="238">
        <v>451627.25034861598</v>
      </c>
      <c r="CU184" s="238">
        <v>4975865.1404538099</v>
      </c>
      <c r="CV184" s="238">
        <v>44.934573210000003</v>
      </c>
      <c r="CW184" s="238">
        <v>-93.613050900000005</v>
      </c>
      <c r="CX184" s="238" t="s">
        <v>359</v>
      </c>
      <c r="CY184" s="238" t="s">
        <v>3126</v>
      </c>
    </row>
    <row r="185" spans="1:103" x14ac:dyDescent="0.25">
      <c r="A185" s="238">
        <v>10721172</v>
      </c>
      <c r="B185" s="238">
        <v>4</v>
      </c>
      <c r="C185" s="238">
        <v>15</v>
      </c>
      <c r="D185" s="238">
        <v>8.1219999999999999</v>
      </c>
      <c r="E185" s="238">
        <v>27</v>
      </c>
      <c r="F185" s="238" t="s">
        <v>3066</v>
      </c>
      <c r="H185" s="238" t="s">
        <v>354</v>
      </c>
      <c r="I185" s="238">
        <v>25</v>
      </c>
      <c r="K185" s="238">
        <v>1102491</v>
      </c>
      <c r="L185" s="238">
        <v>111360036</v>
      </c>
      <c r="M185" s="238">
        <v>4</v>
      </c>
      <c r="N185" s="238">
        <v>16</v>
      </c>
      <c r="O185" s="238">
        <v>2011</v>
      </c>
      <c r="P185" s="238" t="s">
        <v>364</v>
      </c>
      <c r="Q185" s="238">
        <v>15</v>
      </c>
      <c r="S185" s="238">
        <v>5</v>
      </c>
      <c r="T185" s="238">
        <v>0</v>
      </c>
      <c r="U185" s="238">
        <v>3</v>
      </c>
      <c r="V185" s="238">
        <v>1</v>
      </c>
      <c r="W185" s="238">
        <v>83</v>
      </c>
      <c r="X185" s="238">
        <v>4</v>
      </c>
      <c r="Y185" s="238">
        <v>1</v>
      </c>
      <c r="Z185" s="238">
        <v>2</v>
      </c>
      <c r="AB185" s="238">
        <v>1</v>
      </c>
      <c r="AC185" s="238">
        <v>98</v>
      </c>
      <c r="AF185" s="238" t="s">
        <v>2779</v>
      </c>
      <c r="AG185" s="238">
        <v>7</v>
      </c>
      <c r="AH185" s="238">
        <v>2</v>
      </c>
      <c r="AI185" s="238">
        <v>2</v>
      </c>
      <c r="AJ185" s="238">
        <v>3</v>
      </c>
      <c r="AK185" s="238">
        <v>24</v>
      </c>
      <c r="AL185" s="238">
        <v>51</v>
      </c>
      <c r="AM185" s="238" t="s">
        <v>363</v>
      </c>
      <c r="AN185" s="238">
        <v>5</v>
      </c>
      <c r="AO185" s="238">
        <v>8</v>
      </c>
      <c r="AP185" s="238">
        <v>10</v>
      </c>
      <c r="AS185" s="238">
        <v>7</v>
      </c>
      <c r="AT185" s="238">
        <v>98</v>
      </c>
      <c r="AU185" s="238">
        <v>35</v>
      </c>
      <c r="AV185" s="238">
        <v>11</v>
      </c>
      <c r="AW185" s="238">
        <v>21</v>
      </c>
      <c r="AX185" s="238">
        <v>2</v>
      </c>
      <c r="AY185" s="238">
        <v>3</v>
      </c>
      <c r="AZ185" s="238">
        <v>3</v>
      </c>
      <c r="BA185" s="238">
        <v>8</v>
      </c>
      <c r="BB185" s="238">
        <v>39</v>
      </c>
      <c r="BC185" s="238" t="s">
        <v>354</v>
      </c>
      <c r="BD185" s="238">
        <v>5</v>
      </c>
      <c r="BE185" s="238">
        <v>1</v>
      </c>
      <c r="BI185" s="238">
        <v>7</v>
      </c>
      <c r="BJ185" s="238">
        <v>98</v>
      </c>
      <c r="BK185" s="238">
        <v>35</v>
      </c>
      <c r="BL185" s="238">
        <v>11</v>
      </c>
      <c r="BM185" s="238">
        <v>21</v>
      </c>
      <c r="BN185" s="238">
        <v>2</v>
      </c>
      <c r="BO185" s="238">
        <v>2</v>
      </c>
      <c r="BP185" s="238">
        <v>3</v>
      </c>
      <c r="BQ185" s="238">
        <v>21</v>
      </c>
      <c r="BR185" s="238">
        <v>22</v>
      </c>
      <c r="BS185" s="238" t="s">
        <v>354</v>
      </c>
      <c r="BT185" s="238">
        <v>5</v>
      </c>
      <c r="BU185" s="238">
        <v>5</v>
      </c>
      <c r="BV185" s="238">
        <v>15</v>
      </c>
      <c r="BY185" s="238">
        <v>7</v>
      </c>
      <c r="BZ185" s="238">
        <v>98</v>
      </c>
      <c r="CA185" s="238">
        <v>35</v>
      </c>
      <c r="CB185" s="238">
        <v>11</v>
      </c>
      <c r="CC185" s="238">
        <v>21</v>
      </c>
      <c r="CT185" s="238">
        <v>451690</v>
      </c>
      <c r="CU185" s="238">
        <v>4975867</v>
      </c>
      <c r="CV185" s="238">
        <v>44.934595999999999</v>
      </c>
      <c r="CW185" s="238">
        <v>-93.612258999999995</v>
      </c>
      <c r="CX185" s="238" t="s">
        <v>359</v>
      </c>
    </row>
    <row r="186" spans="1:103" x14ac:dyDescent="0.25">
      <c r="A186" s="238">
        <v>10903748</v>
      </c>
      <c r="B186" s="238">
        <v>4</v>
      </c>
      <c r="C186" s="238">
        <v>15</v>
      </c>
      <c r="D186" s="238">
        <v>8.1219999999999999</v>
      </c>
      <c r="E186" s="238">
        <v>27</v>
      </c>
      <c r="F186" s="238" t="s">
        <v>3066</v>
      </c>
      <c r="H186" s="238" t="s">
        <v>354</v>
      </c>
      <c r="I186" s="238">
        <v>25</v>
      </c>
      <c r="K186" s="238" t="s">
        <v>3127</v>
      </c>
      <c r="L186" s="238">
        <v>132950085</v>
      </c>
      <c r="M186" s="238">
        <v>10</v>
      </c>
      <c r="N186" s="238">
        <v>22</v>
      </c>
      <c r="O186" s="238">
        <v>2013</v>
      </c>
      <c r="P186" s="238" t="s">
        <v>368</v>
      </c>
      <c r="Q186" s="238">
        <v>7</v>
      </c>
      <c r="S186" s="238">
        <v>4</v>
      </c>
      <c r="T186" s="238">
        <v>0</v>
      </c>
      <c r="U186" s="238">
        <v>2</v>
      </c>
      <c r="V186" s="238">
        <v>1</v>
      </c>
      <c r="W186" s="238">
        <v>10</v>
      </c>
      <c r="X186" s="238">
        <v>2</v>
      </c>
      <c r="Y186" s="238">
        <v>2</v>
      </c>
      <c r="Z186" s="238">
        <v>2</v>
      </c>
      <c r="AA186" s="238">
        <v>2</v>
      </c>
      <c r="AB186" s="238">
        <v>1</v>
      </c>
      <c r="AC186" s="238">
        <v>98</v>
      </c>
      <c r="AD186" s="238" t="s">
        <v>2899</v>
      </c>
      <c r="AE186" s="238" t="s">
        <v>3128</v>
      </c>
      <c r="AF186" s="238" t="s">
        <v>2779</v>
      </c>
      <c r="AG186" s="238">
        <v>7</v>
      </c>
      <c r="AH186" s="238">
        <v>2</v>
      </c>
      <c r="AI186" s="238">
        <v>4</v>
      </c>
      <c r="AJ186" s="238">
        <v>3</v>
      </c>
      <c r="AK186" s="238">
        <v>8</v>
      </c>
      <c r="AL186" s="238">
        <v>51</v>
      </c>
      <c r="AM186" s="238" t="s">
        <v>363</v>
      </c>
      <c r="AN186" s="238">
        <v>5</v>
      </c>
      <c r="AO186" s="238">
        <v>1</v>
      </c>
      <c r="AP186" s="238">
        <v>1</v>
      </c>
      <c r="AS186" s="238">
        <v>5</v>
      </c>
      <c r="AT186" s="238">
        <v>98</v>
      </c>
      <c r="AU186" s="238">
        <v>35</v>
      </c>
      <c r="AV186" s="238">
        <v>11</v>
      </c>
      <c r="AW186" s="238">
        <v>22</v>
      </c>
      <c r="AX186" s="238">
        <v>2</v>
      </c>
      <c r="AY186" s="238">
        <v>2</v>
      </c>
      <c r="AZ186" s="238">
        <v>3</v>
      </c>
      <c r="BA186" s="238">
        <v>26</v>
      </c>
      <c r="BB186" s="238">
        <v>29</v>
      </c>
      <c r="BC186" s="238" t="s">
        <v>363</v>
      </c>
      <c r="BD186" s="238">
        <v>5</v>
      </c>
      <c r="BE186" s="238">
        <v>9</v>
      </c>
      <c r="BF186" s="238">
        <v>1</v>
      </c>
      <c r="BI186" s="238">
        <v>5</v>
      </c>
      <c r="BJ186" s="238">
        <v>98</v>
      </c>
      <c r="BK186" s="238">
        <v>35</v>
      </c>
      <c r="BL186" s="238">
        <v>11</v>
      </c>
      <c r="BM186" s="238">
        <v>22</v>
      </c>
      <c r="CT186" s="238">
        <v>451690</v>
      </c>
      <c r="CU186" s="238">
        <v>4975867</v>
      </c>
      <c r="CV186" s="238">
        <v>44.934595999999999</v>
      </c>
      <c r="CW186" s="238">
        <v>-93.612258999999995</v>
      </c>
      <c r="CX186" s="238" t="s">
        <v>359</v>
      </c>
      <c r="CY186" s="238" t="s">
        <v>3129</v>
      </c>
    </row>
    <row r="187" spans="1:103" x14ac:dyDescent="0.25">
      <c r="A187" s="238">
        <v>325898</v>
      </c>
      <c r="B187" s="238">
        <v>4</v>
      </c>
      <c r="C187" s="238">
        <v>15</v>
      </c>
      <c r="D187" s="238">
        <v>8.1389999999999993</v>
      </c>
      <c r="E187" s="238">
        <v>27</v>
      </c>
      <c r="F187" s="238" t="s">
        <v>3066</v>
      </c>
      <c r="H187" s="238" t="s">
        <v>354</v>
      </c>
      <c r="I187" s="238">
        <v>25</v>
      </c>
      <c r="K187" s="238" t="s">
        <v>3130</v>
      </c>
      <c r="M187" s="238">
        <v>2</v>
      </c>
      <c r="N187" s="238">
        <v>3</v>
      </c>
      <c r="O187" s="238">
        <v>2016</v>
      </c>
      <c r="P187" s="238" t="s">
        <v>355</v>
      </c>
      <c r="Q187" s="238">
        <v>8</v>
      </c>
      <c r="R187" s="238" t="s">
        <v>369</v>
      </c>
      <c r="S187" s="238">
        <v>5</v>
      </c>
      <c r="T187" s="238">
        <v>0</v>
      </c>
      <c r="U187" s="238">
        <v>1</v>
      </c>
      <c r="W187" s="238">
        <v>28</v>
      </c>
      <c r="X187" s="238">
        <v>4</v>
      </c>
      <c r="Y187" s="238">
        <v>1</v>
      </c>
      <c r="Z187" s="238">
        <v>1</v>
      </c>
      <c r="AA187" s="238">
        <v>90</v>
      </c>
      <c r="AB187" s="238">
        <v>4</v>
      </c>
      <c r="AC187" s="238">
        <v>98</v>
      </c>
      <c r="AD187" s="238" t="s">
        <v>2800</v>
      </c>
      <c r="AF187" s="238" t="s">
        <v>2779</v>
      </c>
      <c r="AG187" s="238">
        <v>3</v>
      </c>
      <c r="AH187" s="238">
        <v>2</v>
      </c>
      <c r="AI187" s="238">
        <v>4</v>
      </c>
      <c r="AJ187" s="238">
        <v>3</v>
      </c>
      <c r="AK187" s="238">
        <v>27</v>
      </c>
      <c r="AL187" s="238">
        <v>50</v>
      </c>
      <c r="AM187" s="238" t="s">
        <v>354</v>
      </c>
      <c r="AN187" s="238">
        <v>5</v>
      </c>
      <c r="AO187" s="238">
        <v>99</v>
      </c>
      <c r="AS187" s="238">
        <v>12</v>
      </c>
      <c r="AT187" s="238">
        <v>98</v>
      </c>
      <c r="AU187" s="238">
        <v>35</v>
      </c>
      <c r="AV187" s="238">
        <v>11</v>
      </c>
      <c r="AW187" s="238">
        <v>21</v>
      </c>
      <c r="CT187" s="238">
        <v>451710.977276569</v>
      </c>
      <c r="CU187" s="238">
        <v>4975870.1081835097</v>
      </c>
      <c r="CV187" s="238">
        <v>44.934623620000004</v>
      </c>
      <c r="CW187" s="238">
        <v>-93.611990320000004</v>
      </c>
      <c r="CX187" s="238" t="s">
        <v>359</v>
      </c>
      <c r="CY187" s="238" t="s">
        <v>3131</v>
      </c>
    </row>
    <row r="188" spans="1:103" x14ac:dyDescent="0.25">
      <c r="A188" s="238">
        <v>10798633</v>
      </c>
      <c r="B188" s="238">
        <v>4</v>
      </c>
      <c r="C188" s="238">
        <v>15</v>
      </c>
      <c r="D188" s="238">
        <v>8.1660000000000004</v>
      </c>
      <c r="E188" s="238">
        <v>27</v>
      </c>
      <c r="F188" s="238" t="s">
        <v>3066</v>
      </c>
      <c r="H188" s="238" t="s">
        <v>354</v>
      </c>
      <c r="I188" s="238">
        <v>25</v>
      </c>
      <c r="K188" s="238" t="s">
        <v>3132</v>
      </c>
      <c r="L188" s="238">
        <v>121740109</v>
      </c>
      <c r="M188" s="238">
        <v>6</v>
      </c>
      <c r="N188" s="238">
        <v>22</v>
      </c>
      <c r="O188" s="238">
        <v>2012</v>
      </c>
      <c r="P188" s="238" t="s">
        <v>362</v>
      </c>
      <c r="Q188" s="238">
        <v>12</v>
      </c>
      <c r="S188" s="238">
        <v>5</v>
      </c>
      <c r="T188" s="238">
        <v>0</v>
      </c>
      <c r="U188" s="238">
        <v>2</v>
      </c>
      <c r="V188" s="238">
        <v>5</v>
      </c>
      <c r="W188" s="238">
        <v>10</v>
      </c>
      <c r="X188" s="238">
        <v>2</v>
      </c>
      <c r="Y188" s="238">
        <v>1</v>
      </c>
      <c r="Z188" s="238">
        <v>1</v>
      </c>
      <c r="AA188" s="238">
        <v>1</v>
      </c>
      <c r="AB188" s="238">
        <v>1</v>
      </c>
      <c r="AC188" s="238">
        <v>98</v>
      </c>
      <c r="AD188" s="238" t="s">
        <v>3133</v>
      </c>
      <c r="AF188" s="238" t="s">
        <v>2779</v>
      </c>
      <c r="AG188" s="238">
        <v>10</v>
      </c>
      <c r="AH188" s="238">
        <v>2</v>
      </c>
      <c r="AI188" s="238">
        <v>2</v>
      </c>
      <c r="AJ188" s="238">
        <v>2</v>
      </c>
      <c r="AK188" s="238">
        <v>24</v>
      </c>
      <c r="AL188" s="238">
        <v>41</v>
      </c>
      <c r="AM188" s="238" t="s">
        <v>363</v>
      </c>
      <c r="AN188" s="238">
        <v>5</v>
      </c>
      <c r="AO188" s="238">
        <v>2</v>
      </c>
      <c r="AP188" s="238">
        <v>20</v>
      </c>
      <c r="AS188" s="238">
        <v>7</v>
      </c>
      <c r="AT188" s="238">
        <v>98</v>
      </c>
      <c r="AU188" s="238">
        <v>35</v>
      </c>
      <c r="AV188" s="238">
        <v>11</v>
      </c>
      <c r="AW188" s="238">
        <v>21</v>
      </c>
      <c r="AX188" s="238">
        <v>2</v>
      </c>
      <c r="AY188" s="238">
        <v>4</v>
      </c>
      <c r="AZ188" s="238">
        <v>3</v>
      </c>
      <c r="BA188" s="238">
        <v>21</v>
      </c>
      <c r="BB188" s="238">
        <v>60</v>
      </c>
      <c r="BC188" s="238" t="s">
        <v>354</v>
      </c>
      <c r="BD188" s="238">
        <v>5</v>
      </c>
      <c r="BE188" s="238">
        <v>1</v>
      </c>
      <c r="BF188" s="238">
        <v>1</v>
      </c>
      <c r="BI188" s="238">
        <v>7</v>
      </c>
      <c r="BJ188" s="238">
        <v>98</v>
      </c>
      <c r="BK188" s="238">
        <v>35</v>
      </c>
      <c r="BL188" s="238">
        <v>11</v>
      </c>
      <c r="BM188" s="238">
        <v>21</v>
      </c>
      <c r="CT188" s="238">
        <v>451760</v>
      </c>
      <c r="CU188" s="238">
        <v>4975867</v>
      </c>
      <c r="CV188" s="238">
        <v>44.934598000000001</v>
      </c>
      <c r="CW188" s="238">
        <v>-93.611370199999996</v>
      </c>
      <c r="CX188" s="238" t="s">
        <v>359</v>
      </c>
      <c r="CY188" s="238" t="s">
        <v>3134</v>
      </c>
    </row>
    <row r="189" spans="1:103" x14ac:dyDescent="0.25">
      <c r="A189" s="238">
        <v>10724490</v>
      </c>
      <c r="B189" s="238">
        <v>4</v>
      </c>
      <c r="C189" s="238">
        <v>15</v>
      </c>
      <c r="D189" s="238">
        <v>8.1669999999999998</v>
      </c>
      <c r="E189" s="238">
        <v>27</v>
      </c>
      <c r="F189" s="238" t="s">
        <v>3066</v>
      </c>
      <c r="H189" s="238" t="s">
        <v>354</v>
      </c>
      <c r="I189" s="238">
        <v>25</v>
      </c>
      <c r="K189" s="238">
        <v>1232270</v>
      </c>
      <c r="L189" s="238">
        <v>111970095</v>
      </c>
      <c r="M189" s="238">
        <v>7</v>
      </c>
      <c r="N189" s="238">
        <v>16</v>
      </c>
      <c r="O189" s="238">
        <v>2011</v>
      </c>
      <c r="P189" s="238" t="s">
        <v>364</v>
      </c>
      <c r="Q189" s="238">
        <v>16</v>
      </c>
      <c r="S189" s="238">
        <v>5</v>
      </c>
      <c r="T189" s="238">
        <v>0</v>
      </c>
      <c r="U189" s="238">
        <v>2</v>
      </c>
      <c r="V189" s="238">
        <v>7</v>
      </c>
      <c r="W189" s="238">
        <v>11</v>
      </c>
      <c r="X189" s="238">
        <v>2</v>
      </c>
      <c r="Y189" s="238">
        <v>1</v>
      </c>
      <c r="Z189" s="238">
        <v>1</v>
      </c>
      <c r="AA189" s="238">
        <v>1</v>
      </c>
      <c r="AB189" s="238">
        <v>1</v>
      </c>
      <c r="AC189" s="238">
        <v>98</v>
      </c>
      <c r="AD189" s="238" t="s">
        <v>3135</v>
      </c>
      <c r="AE189" s="238" t="s">
        <v>3108</v>
      </c>
      <c r="AF189" s="238" t="s">
        <v>2779</v>
      </c>
      <c r="AG189" s="238">
        <v>90</v>
      </c>
      <c r="AH189" s="238">
        <v>3</v>
      </c>
      <c r="AI189" s="238">
        <v>4</v>
      </c>
      <c r="AJ189" s="238">
        <v>1</v>
      </c>
      <c r="AK189" s="238">
        <v>1</v>
      </c>
      <c r="AL189" s="238">
        <v>41</v>
      </c>
      <c r="AM189" s="238" t="s">
        <v>354</v>
      </c>
      <c r="AN189" s="238">
        <v>5</v>
      </c>
      <c r="AO189" s="238">
        <v>1</v>
      </c>
      <c r="AP189" s="238">
        <v>1</v>
      </c>
      <c r="AS189" s="238">
        <v>7</v>
      </c>
      <c r="AT189" s="238">
        <v>98</v>
      </c>
      <c r="AU189" s="238">
        <v>35</v>
      </c>
      <c r="AV189" s="238">
        <v>11</v>
      </c>
      <c r="AW189" s="238">
        <v>21</v>
      </c>
      <c r="AX189" s="238">
        <v>0</v>
      </c>
      <c r="AY189" s="238">
        <v>4</v>
      </c>
      <c r="AZ189" s="238">
        <v>3</v>
      </c>
      <c r="BB189" s="238">
        <v>55</v>
      </c>
      <c r="BC189" s="238" t="s">
        <v>354</v>
      </c>
      <c r="BD189" s="238">
        <v>5</v>
      </c>
      <c r="BE189" s="238">
        <v>1</v>
      </c>
      <c r="BF189" s="238">
        <v>15</v>
      </c>
      <c r="BG189" s="238">
        <v>8</v>
      </c>
      <c r="BI189" s="238">
        <v>7</v>
      </c>
      <c r="BJ189" s="238">
        <v>98</v>
      </c>
      <c r="BK189" s="238">
        <v>35</v>
      </c>
      <c r="BL189" s="238">
        <v>11</v>
      </c>
      <c r="BM189" s="238">
        <v>21</v>
      </c>
      <c r="CT189" s="238">
        <v>451761</v>
      </c>
      <c r="CU189" s="238">
        <v>4975867</v>
      </c>
      <c r="CV189" s="238">
        <v>44.934598000000001</v>
      </c>
      <c r="CW189" s="238">
        <v>-93.611350000000002</v>
      </c>
      <c r="CX189" s="238" t="s">
        <v>359</v>
      </c>
      <c r="CY189" s="238" t="s">
        <v>3136</v>
      </c>
    </row>
    <row r="190" spans="1:103" x14ac:dyDescent="0.25">
      <c r="A190" s="238">
        <v>725262</v>
      </c>
      <c r="B190" s="238">
        <v>4</v>
      </c>
      <c r="C190" s="238">
        <v>15</v>
      </c>
      <c r="D190" s="238">
        <v>8.1669999999999998</v>
      </c>
      <c r="E190" s="238">
        <v>27</v>
      </c>
      <c r="F190" s="238" t="s">
        <v>3066</v>
      </c>
      <c r="H190" s="238" t="s">
        <v>354</v>
      </c>
      <c r="I190" s="238">
        <v>25</v>
      </c>
      <c r="K190" s="238">
        <v>19004761</v>
      </c>
      <c r="M190" s="238">
        <v>6</v>
      </c>
      <c r="N190" s="238">
        <v>7</v>
      </c>
      <c r="O190" s="238">
        <v>2019</v>
      </c>
      <c r="P190" s="238" t="s">
        <v>362</v>
      </c>
      <c r="Q190" s="238">
        <v>17</v>
      </c>
      <c r="S190" s="238">
        <v>5</v>
      </c>
      <c r="T190" s="238">
        <v>0</v>
      </c>
      <c r="U190" s="238">
        <v>2</v>
      </c>
      <c r="V190" s="238">
        <v>12</v>
      </c>
      <c r="W190" s="238">
        <v>10</v>
      </c>
      <c r="X190" s="238">
        <v>2</v>
      </c>
      <c r="Y190" s="238">
        <v>1</v>
      </c>
      <c r="Z190" s="238">
        <v>1</v>
      </c>
      <c r="AB190" s="238">
        <v>1</v>
      </c>
      <c r="AC190" s="238">
        <v>98</v>
      </c>
      <c r="AD190" s="238" t="s">
        <v>2800</v>
      </c>
      <c r="AF190" s="238" t="s">
        <v>2779</v>
      </c>
      <c r="AG190" s="238">
        <v>7</v>
      </c>
      <c r="AH190" s="238">
        <v>2</v>
      </c>
      <c r="AI190" s="238">
        <v>3</v>
      </c>
      <c r="AJ190" s="238">
        <v>3</v>
      </c>
      <c r="AK190" s="238">
        <v>34</v>
      </c>
      <c r="AL190" s="238">
        <v>22</v>
      </c>
      <c r="AM190" s="238" t="s">
        <v>354</v>
      </c>
      <c r="AN190" s="238">
        <v>5</v>
      </c>
      <c r="AO190" s="238">
        <v>1</v>
      </c>
      <c r="AS190" s="238">
        <v>12</v>
      </c>
      <c r="AT190" s="238">
        <v>9</v>
      </c>
      <c r="AU190" s="238">
        <v>35</v>
      </c>
      <c r="AV190" s="238">
        <v>11</v>
      </c>
      <c r="AW190" s="238">
        <v>21</v>
      </c>
      <c r="AX190" s="238">
        <v>2</v>
      </c>
      <c r="AY190" s="238">
        <v>4</v>
      </c>
      <c r="AZ190" s="238">
        <v>3</v>
      </c>
      <c r="BA190" s="238">
        <v>21</v>
      </c>
      <c r="BB190" s="238">
        <v>17</v>
      </c>
      <c r="BC190" s="238" t="s">
        <v>354</v>
      </c>
      <c r="BD190" s="238">
        <v>5</v>
      </c>
      <c r="BE190" s="238">
        <v>74</v>
      </c>
      <c r="BI190" s="238">
        <v>12</v>
      </c>
      <c r="BJ190" s="238">
        <v>9</v>
      </c>
      <c r="BK190" s="238">
        <v>35</v>
      </c>
      <c r="BL190" s="238">
        <v>11</v>
      </c>
      <c r="BM190" s="238">
        <v>21</v>
      </c>
      <c r="CT190" s="238">
        <v>451762.22750417801</v>
      </c>
      <c r="CU190" s="238">
        <v>4975853.0776535701</v>
      </c>
      <c r="CV190" s="238">
        <v>44.934473789999998</v>
      </c>
      <c r="CW190" s="238">
        <v>-93.611339220000005</v>
      </c>
      <c r="CX190" s="238" t="s">
        <v>359</v>
      </c>
      <c r="CY190" s="238" t="s">
        <v>3137</v>
      </c>
    </row>
    <row r="191" spans="1:103" x14ac:dyDescent="0.25">
      <c r="A191" s="238">
        <v>732344</v>
      </c>
      <c r="B191" s="238">
        <v>4</v>
      </c>
      <c r="C191" s="238">
        <v>15</v>
      </c>
      <c r="D191" s="238">
        <v>8.1690000000000005</v>
      </c>
      <c r="E191" s="238">
        <v>27</v>
      </c>
      <c r="F191" s="238" t="s">
        <v>3066</v>
      </c>
      <c r="H191" s="238" t="s">
        <v>354</v>
      </c>
      <c r="I191" s="238">
        <v>25</v>
      </c>
      <c r="K191" s="238" t="s">
        <v>3138</v>
      </c>
      <c r="M191" s="238">
        <v>7</v>
      </c>
      <c r="N191" s="238">
        <v>8</v>
      </c>
      <c r="O191" s="238">
        <v>2019</v>
      </c>
      <c r="P191" s="238" t="s">
        <v>361</v>
      </c>
      <c r="Q191" s="238">
        <v>17</v>
      </c>
      <c r="R191" s="238" t="s">
        <v>356</v>
      </c>
      <c r="S191" s="238">
        <v>5</v>
      </c>
      <c r="T191" s="238">
        <v>0</v>
      </c>
      <c r="U191" s="238">
        <v>3</v>
      </c>
      <c r="V191" s="238">
        <v>12</v>
      </c>
      <c r="W191" s="238">
        <v>10</v>
      </c>
      <c r="X191" s="238">
        <v>2</v>
      </c>
      <c r="Y191" s="238">
        <v>1</v>
      </c>
      <c r="Z191" s="238">
        <v>1</v>
      </c>
      <c r="AB191" s="238">
        <v>1</v>
      </c>
      <c r="AC191" s="238">
        <v>98</v>
      </c>
      <c r="AD191" s="238" t="s">
        <v>2800</v>
      </c>
      <c r="AF191" s="238" t="s">
        <v>2779</v>
      </c>
      <c r="AG191" s="238">
        <v>7</v>
      </c>
      <c r="AH191" s="238">
        <v>2</v>
      </c>
      <c r="AI191" s="238">
        <v>2</v>
      </c>
      <c r="AJ191" s="238">
        <v>4</v>
      </c>
      <c r="AK191" s="238">
        <v>26</v>
      </c>
      <c r="AL191" s="238">
        <v>29</v>
      </c>
      <c r="AM191" s="238" t="s">
        <v>354</v>
      </c>
      <c r="AN191" s="238">
        <v>5</v>
      </c>
      <c r="AO191" s="238">
        <v>1</v>
      </c>
      <c r="AS191" s="238">
        <v>12</v>
      </c>
      <c r="AT191" s="238">
        <v>9</v>
      </c>
      <c r="AU191" s="238">
        <v>35</v>
      </c>
      <c r="AV191" s="238">
        <v>11</v>
      </c>
      <c r="AW191" s="238">
        <v>21</v>
      </c>
      <c r="AX191" s="238">
        <v>2</v>
      </c>
      <c r="AY191" s="238">
        <v>4</v>
      </c>
      <c r="AZ191" s="238">
        <v>4</v>
      </c>
      <c r="BA191" s="238">
        <v>21</v>
      </c>
      <c r="BB191" s="238">
        <v>17</v>
      </c>
      <c r="BC191" s="238" t="s">
        <v>363</v>
      </c>
      <c r="BD191" s="238">
        <v>5</v>
      </c>
      <c r="BE191" s="238">
        <v>4</v>
      </c>
      <c r="BI191" s="238">
        <v>12</v>
      </c>
      <c r="BJ191" s="238">
        <v>9</v>
      </c>
      <c r="BK191" s="238">
        <v>35</v>
      </c>
      <c r="BL191" s="238">
        <v>11</v>
      </c>
      <c r="BM191" s="238">
        <v>21</v>
      </c>
      <c r="BN191" s="238">
        <v>2</v>
      </c>
      <c r="BO191" s="238">
        <v>2</v>
      </c>
      <c r="BP191" s="238">
        <v>4</v>
      </c>
      <c r="BQ191" s="238">
        <v>21</v>
      </c>
      <c r="BR191" s="238">
        <v>16</v>
      </c>
      <c r="BS191" s="238" t="s">
        <v>354</v>
      </c>
      <c r="BT191" s="238">
        <v>5</v>
      </c>
      <c r="BU191" s="238">
        <v>4</v>
      </c>
      <c r="BY191" s="238">
        <v>12</v>
      </c>
      <c r="BZ191" s="238">
        <v>9</v>
      </c>
      <c r="CA191" s="238">
        <v>35</v>
      </c>
      <c r="CB191" s="238">
        <v>11</v>
      </c>
      <c r="CC191" s="238">
        <v>21</v>
      </c>
      <c r="CT191" s="238">
        <v>451765.62770870398</v>
      </c>
      <c r="CU191" s="238">
        <v>4975867.7862924403</v>
      </c>
      <c r="CV191" s="238">
        <v>44.934606430000002</v>
      </c>
      <c r="CW191" s="238">
        <v>-93.611297530000002</v>
      </c>
      <c r="CX191" s="238" t="s">
        <v>359</v>
      </c>
      <c r="CY191" s="238" t="s">
        <v>3139</v>
      </c>
    </row>
    <row r="192" spans="1:103" x14ac:dyDescent="0.25">
      <c r="A192" s="238">
        <v>718409</v>
      </c>
      <c r="B192" s="238">
        <v>4</v>
      </c>
      <c r="C192" s="238">
        <v>15</v>
      </c>
      <c r="D192" s="238">
        <v>8.1709999999999994</v>
      </c>
      <c r="E192" s="238">
        <v>27</v>
      </c>
      <c r="F192" s="238" t="s">
        <v>3066</v>
      </c>
      <c r="H192" s="238" t="s">
        <v>354</v>
      </c>
      <c r="I192" s="238">
        <v>25</v>
      </c>
      <c r="K192" s="238">
        <v>19003592</v>
      </c>
      <c r="M192" s="238">
        <v>5</v>
      </c>
      <c r="N192" s="238">
        <v>6</v>
      </c>
      <c r="O192" s="238">
        <v>2019</v>
      </c>
      <c r="P192" s="238" t="s">
        <v>361</v>
      </c>
      <c r="Q192" s="238">
        <v>18</v>
      </c>
      <c r="R192" s="238">
        <v>98</v>
      </c>
      <c r="S192" s="238">
        <v>5</v>
      </c>
      <c r="T192" s="238">
        <v>0</v>
      </c>
      <c r="U192" s="238">
        <v>2</v>
      </c>
      <c r="V192" s="238">
        <v>12</v>
      </c>
      <c r="W192" s="238">
        <v>10</v>
      </c>
      <c r="X192" s="238">
        <v>2</v>
      </c>
      <c r="Y192" s="238">
        <v>1</v>
      </c>
      <c r="Z192" s="238">
        <v>2</v>
      </c>
      <c r="AB192" s="238">
        <v>1</v>
      </c>
      <c r="AC192" s="238">
        <v>98</v>
      </c>
      <c r="AD192" s="238" t="s">
        <v>2800</v>
      </c>
      <c r="AF192" s="238" t="s">
        <v>2779</v>
      </c>
      <c r="AG192" s="238">
        <v>7</v>
      </c>
      <c r="AH192" s="238">
        <v>2</v>
      </c>
      <c r="AI192" s="238">
        <v>2</v>
      </c>
      <c r="AJ192" s="238">
        <v>4</v>
      </c>
      <c r="AK192" s="238">
        <v>34</v>
      </c>
      <c r="AL192" s="238">
        <v>17</v>
      </c>
      <c r="AM192" s="238" t="s">
        <v>354</v>
      </c>
      <c r="AN192" s="238">
        <v>5</v>
      </c>
      <c r="AO192" s="238">
        <v>99</v>
      </c>
      <c r="AS192" s="238">
        <v>12</v>
      </c>
      <c r="AT192" s="238">
        <v>9</v>
      </c>
      <c r="AU192" s="238">
        <v>35</v>
      </c>
      <c r="AV192" s="238">
        <v>11</v>
      </c>
      <c r="AW192" s="238">
        <v>24</v>
      </c>
      <c r="AX192" s="238">
        <v>2</v>
      </c>
      <c r="AY192" s="238">
        <v>2</v>
      </c>
      <c r="AZ192" s="238">
        <v>4</v>
      </c>
      <c r="BA192" s="238">
        <v>26</v>
      </c>
      <c r="BB192" s="238">
        <v>29</v>
      </c>
      <c r="BC192" s="238" t="s">
        <v>354</v>
      </c>
      <c r="BD192" s="238">
        <v>5</v>
      </c>
      <c r="BE192" s="238">
        <v>99</v>
      </c>
      <c r="BI192" s="238">
        <v>12</v>
      </c>
      <c r="BJ192" s="238">
        <v>9</v>
      </c>
      <c r="BK192" s="238">
        <v>35</v>
      </c>
      <c r="BL192" s="238">
        <v>11</v>
      </c>
      <c r="BM192" s="238">
        <v>24</v>
      </c>
      <c r="CT192" s="238">
        <v>451767.744379604</v>
      </c>
      <c r="CU192" s="238">
        <v>4975866.7279569898</v>
      </c>
      <c r="CV192" s="238">
        <v>44.93459704</v>
      </c>
      <c r="CW192" s="238">
        <v>-93.611270599999997</v>
      </c>
      <c r="CX192" s="238" t="s">
        <v>359</v>
      </c>
      <c r="CY192" s="238" t="s">
        <v>3140</v>
      </c>
    </row>
    <row r="193" spans="1:103" x14ac:dyDescent="0.25">
      <c r="A193" s="238">
        <v>10784794</v>
      </c>
      <c r="B193" s="238">
        <v>4</v>
      </c>
      <c r="C193" s="238">
        <v>15</v>
      </c>
      <c r="D193" s="238">
        <v>8.1720000000000006</v>
      </c>
      <c r="E193" s="238">
        <v>27</v>
      </c>
      <c r="F193" s="238" t="s">
        <v>3066</v>
      </c>
      <c r="H193" s="238" t="s">
        <v>354</v>
      </c>
      <c r="I193" s="238">
        <v>25</v>
      </c>
      <c r="K193" s="238" t="s">
        <v>3141</v>
      </c>
      <c r="L193" s="238">
        <v>120330033</v>
      </c>
      <c r="M193" s="238">
        <v>2</v>
      </c>
      <c r="N193" s="238">
        <v>2</v>
      </c>
      <c r="O193" s="238">
        <v>2012</v>
      </c>
      <c r="P193" s="238" t="s">
        <v>384</v>
      </c>
      <c r="Q193" s="238">
        <v>7</v>
      </c>
      <c r="S193" s="238">
        <v>5</v>
      </c>
      <c r="T193" s="238">
        <v>0</v>
      </c>
      <c r="U193" s="238">
        <v>2</v>
      </c>
      <c r="V193" s="238">
        <v>1</v>
      </c>
      <c r="W193" s="238">
        <v>10</v>
      </c>
      <c r="X193" s="238">
        <v>2</v>
      </c>
      <c r="Y193" s="238">
        <v>2</v>
      </c>
      <c r="Z193" s="238">
        <v>6</v>
      </c>
      <c r="AA193" s="238">
        <v>2</v>
      </c>
      <c r="AB193" s="238">
        <v>2</v>
      </c>
      <c r="AC193" s="238">
        <v>98</v>
      </c>
      <c r="AD193" s="238" t="s">
        <v>3142</v>
      </c>
      <c r="AE193" s="238" t="s">
        <v>3143</v>
      </c>
      <c r="AF193" s="238" t="s">
        <v>2779</v>
      </c>
      <c r="AG193" s="238">
        <v>7</v>
      </c>
      <c r="AH193" s="238">
        <v>0</v>
      </c>
      <c r="AI193" s="238">
        <v>2</v>
      </c>
      <c r="AJ193" s="238">
        <v>4</v>
      </c>
      <c r="AL193" s="238">
        <v>57</v>
      </c>
      <c r="AM193" s="238" t="s">
        <v>354</v>
      </c>
      <c r="AN193" s="238">
        <v>5</v>
      </c>
      <c r="AO193" s="238">
        <v>1</v>
      </c>
      <c r="AP193" s="238">
        <v>1</v>
      </c>
      <c r="AQ193" s="238">
        <v>26</v>
      </c>
      <c r="AS193" s="238">
        <v>7</v>
      </c>
      <c r="AT193" s="238">
        <v>98</v>
      </c>
      <c r="AU193" s="238">
        <v>35</v>
      </c>
      <c r="AV193" s="238">
        <v>11</v>
      </c>
      <c r="AW193" s="238">
        <v>21</v>
      </c>
      <c r="AX193" s="238">
        <v>2</v>
      </c>
      <c r="AY193" s="238">
        <v>2</v>
      </c>
      <c r="AZ193" s="238">
        <v>4</v>
      </c>
      <c r="BA193" s="238">
        <v>21</v>
      </c>
      <c r="BB193" s="238">
        <v>24</v>
      </c>
      <c r="BC193" s="238" t="s">
        <v>354</v>
      </c>
      <c r="BD193" s="238">
        <v>5</v>
      </c>
      <c r="BE193" s="238">
        <v>15</v>
      </c>
      <c r="BF193" s="238">
        <v>16</v>
      </c>
      <c r="BI193" s="238">
        <v>7</v>
      </c>
      <c r="BJ193" s="238">
        <v>98</v>
      </c>
      <c r="BK193" s="238">
        <v>35</v>
      </c>
      <c r="BL193" s="238">
        <v>11</v>
      </c>
      <c r="BM193" s="238">
        <v>21</v>
      </c>
      <c r="CT193" s="238">
        <v>451769</v>
      </c>
      <c r="CU193" s="238">
        <v>4975867</v>
      </c>
      <c r="CV193" s="238">
        <v>44.934598299999998</v>
      </c>
      <c r="CW193" s="238">
        <v>-93.611249299999997</v>
      </c>
      <c r="CX193" s="238" t="s">
        <v>359</v>
      </c>
      <c r="CY193" s="238" t="s">
        <v>3144</v>
      </c>
    </row>
    <row r="194" spans="1:103" x14ac:dyDescent="0.25">
      <c r="A194" s="238">
        <v>758849</v>
      </c>
      <c r="B194" s="238">
        <v>4</v>
      </c>
      <c r="C194" s="238">
        <v>15</v>
      </c>
      <c r="D194" s="238">
        <v>8.1750000000000007</v>
      </c>
      <c r="E194" s="238">
        <v>27</v>
      </c>
      <c r="F194" s="238" t="s">
        <v>3066</v>
      </c>
      <c r="H194" s="238" t="s">
        <v>354</v>
      </c>
      <c r="I194" s="238">
        <v>25</v>
      </c>
      <c r="K194" s="238" t="s">
        <v>3145</v>
      </c>
      <c r="M194" s="238">
        <v>10</v>
      </c>
      <c r="N194" s="238">
        <v>31</v>
      </c>
      <c r="O194" s="238">
        <v>2019</v>
      </c>
      <c r="P194" s="238" t="s">
        <v>384</v>
      </c>
      <c r="Q194" s="238">
        <v>14</v>
      </c>
      <c r="S194" s="238">
        <v>5</v>
      </c>
      <c r="T194" s="238">
        <v>0</v>
      </c>
      <c r="U194" s="238">
        <v>2</v>
      </c>
      <c r="V194" s="238">
        <v>12</v>
      </c>
      <c r="W194" s="238">
        <v>10</v>
      </c>
      <c r="X194" s="238">
        <v>2</v>
      </c>
      <c r="Y194" s="238">
        <v>1</v>
      </c>
      <c r="Z194" s="238">
        <v>1</v>
      </c>
      <c r="AB194" s="238">
        <v>1</v>
      </c>
      <c r="AC194" s="238">
        <v>98</v>
      </c>
      <c r="AD194" s="238" t="s">
        <v>2800</v>
      </c>
      <c r="AF194" s="238" t="s">
        <v>2779</v>
      </c>
      <c r="AG194" s="238">
        <v>7</v>
      </c>
      <c r="AH194" s="238">
        <v>2</v>
      </c>
      <c r="AI194" s="238">
        <v>5</v>
      </c>
      <c r="AJ194" s="238">
        <v>4</v>
      </c>
      <c r="AK194" s="238">
        <v>21</v>
      </c>
      <c r="AL194" s="238">
        <v>82</v>
      </c>
      <c r="AM194" s="238" t="s">
        <v>354</v>
      </c>
      <c r="AN194" s="238">
        <v>5</v>
      </c>
      <c r="AO194" s="238">
        <v>1</v>
      </c>
      <c r="AS194" s="238">
        <v>12</v>
      </c>
      <c r="AT194" s="238">
        <v>98</v>
      </c>
      <c r="AU194" s="238">
        <v>35</v>
      </c>
      <c r="AV194" s="238">
        <v>11</v>
      </c>
      <c r="AW194" s="238">
        <v>21</v>
      </c>
      <c r="AX194" s="238">
        <v>2</v>
      </c>
      <c r="AY194" s="238">
        <v>2</v>
      </c>
      <c r="AZ194" s="238">
        <v>4</v>
      </c>
      <c r="BA194" s="238">
        <v>21</v>
      </c>
      <c r="BB194" s="238">
        <v>54</v>
      </c>
      <c r="BC194" s="238" t="s">
        <v>363</v>
      </c>
      <c r="BD194" s="238">
        <v>10</v>
      </c>
      <c r="BE194" s="238">
        <v>70</v>
      </c>
      <c r="BI194" s="238">
        <v>12</v>
      </c>
      <c r="BJ194" s="238">
        <v>98</v>
      </c>
      <c r="BK194" s="238">
        <v>35</v>
      </c>
      <c r="BL194" s="238">
        <v>11</v>
      </c>
      <c r="BM194" s="238">
        <v>21</v>
      </c>
      <c r="CT194" s="238">
        <v>451774.145987948</v>
      </c>
      <c r="CU194" s="238">
        <v>4975866.13999609</v>
      </c>
      <c r="CV194" s="238">
        <v>44.934592180000003</v>
      </c>
      <c r="CW194" s="238">
        <v>-93.611189420000002</v>
      </c>
      <c r="CX194" s="238" t="s">
        <v>359</v>
      </c>
      <c r="CY194" s="238" t="s">
        <v>3146</v>
      </c>
    </row>
    <row r="195" spans="1:103" x14ac:dyDescent="0.25">
      <c r="A195" s="238">
        <v>784690</v>
      </c>
      <c r="B195" s="238">
        <v>4</v>
      </c>
      <c r="C195" s="238">
        <v>15</v>
      </c>
      <c r="D195" s="238">
        <v>8.18</v>
      </c>
      <c r="E195" s="238">
        <v>27</v>
      </c>
      <c r="F195" s="238" t="s">
        <v>3066</v>
      </c>
      <c r="H195" s="238" t="s">
        <v>354</v>
      </c>
      <c r="I195" s="238">
        <v>25</v>
      </c>
      <c r="K195" s="238" t="s">
        <v>3147</v>
      </c>
      <c r="L195" s="238">
        <v>200300178</v>
      </c>
      <c r="M195" s="238">
        <v>1</v>
      </c>
      <c r="N195" s="238">
        <v>30</v>
      </c>
      <c r="O195" s="238">
        <v>2020</v>
      </c>
      <c r="P195" s="238" t="s">
        <v>384</v>
      </c>
      <c r="Q195" s="238">
        <v>16</v>
      </c>
      <c r="R195" s="238" t="s">
        <v>356</v>
      </c>
      <c r="S195" s="238">
        <v>5</v>
      </c>
      <c r="T195" s="238">
        <v>0</v>
      </c>
      <c r="U195" s="238">
        <v>2</v>
      </c>
      <c r="V195" s="238">
        <v>12</v>
      </c>
      <c r="W195" s="238">
        <v>10</v>
      </c>
      <c r="X195" s="238">
        <v>2</v>
      </c>
      <c r="Y195" s="238">
        <v>1</v>
      </c>
      <c r="Z195" s="238">
        <v>1</v>
      </c>
      <c r="AB195" s="238">
        <v>1</v>
      </c>
      <c r="AC195" s="238">
        <v>98</v>
      </c>
      <c r="AD195" s="238" t="s">
        <v>2800</v>
      </c>
      <c r="AF195" s="238" t="s">
        <v>2779</v>
      </c>
      <c r="AG195" s="238">
        <v>7</v>
      </c>
      <c r="AH195" s="238">
        <v>2</v>
      </c>
      <c r="AI195" s="238">
        <v>2</v>
      </c>
      <c r="AJ195" s="238">
        <v>4</v>
      </c>
      <c r="AK195" s="238">
        <v>26</v>
      </c>
      <c r="AL195" s="238">
        <v>61</v>
      </c>
      <c r="AM195" s="238" t="s">
        <v>354</v>
      </c>
      <c r="AN195" s="238">
        <v>5</v>
      </c>
      <c r="AO195" s="238">
        <v>1</v>
      </c>
      <c r="AS195" s="238">
        <v>12</v>
      </c>
      <c r="AT195" s="238">
        <v>9</v>
      </c>
      <c r="AU195" s="238">
        <v>35</v>
      </c>
      <c r="AV195" s="238">
        <v>11</v>
      </c>
      <c r="AW195" s="238">
        <v>22</v>
      </c>
      <c r="AX195" s="238">
        <v>2</v>
      </c>
      <c r="AY195" s="238">
        <v>2</v>
      </c>
      <c r="AZ195" s="238">
        <v>4</v>
      </c>
      <c r="BA195" s="238">
        <v>21</v>
      </c>
      <c r="BB195" s="238">
        <v>55</v>
      </c>
      <c r="BC195" s="238" t="s">
        <v>354</v>
      </c>
      <c r="BD195" s="238">
        <v>5</v>
      </c>
      <c r="BE195" s="238">
        <v>1</v>
      </c>
      <c r="BI195" s="238">
        <v>12</v>
      </c>
      <c r="BJ195" s="238">
        <v>9</v>
      </c>
      <c r="BK195" s="238">
        <v>35</v>
      </c>
      <c r="BL195" s="238">
        <v>11</v>
      </c>
      <c r="BM195" s="238">
        <v>22</v>
      </c>
      <c r="CT195" s="238">
        <v>451782.16420011001</v>
      </c>
      <c r="CU195" s="238">
        <v>4975868.0508762999</v>
      </c>
      <c r="CV195" s="238">
        <v>44.934609930000001</v>
      </c>
      <c r="CW195" s="238">
        <v>-93.611087990000001</v>
      </c>
      <c r="CX195" s="238" t="s">
        <v>359</v>
      </c>
      <c r="CY195" s="238" t="s">
        <v>3148</v>
      </c>
    </row>
    <row r="196" spans="1:103" x14ac:dyDescent="0.25">
      <c r="A196" s="238">
        <v>368294</v>
      </c>
      <c r="B196" s="238">
        <v>4</v>
      </c>
      <c r="C196" s="238">
        <v>15</v>
      </c>
      <c r="D196" s="238">
        <v>8.18</v>
      </c>
      <c r="E196" s="238">
        <v>27</v>
      </c>
      <c r="F196" s="238" t="s">
        <v>3066</v>
      </c>
      <c r="H196" s="238" t="s">
        <v>354</v>
      </c>
      <c r="I196" s="238">
        <v>25</v>
      </c>
      <c r="K196" s="238">
        <v>16008739</v>
      </c>
      <c r="M196" s="238">
        <v>8</v>
      </c>
      <c r="N196" s="238">
        <v>2</v>
      </c>
      <c r="O196" s="238">
        <v>2016</v>
      </c>
      <c r="P196" s="238" t="s">
        <v>368</v>
      </c>
      <c r="Q196" s="238">
        <v>0</v>
      </c>
      <c r="R196" s="238">
        <v>98</v>
      </c>
      <c r="S196" s="238">
        <v>4</v>
      </c>
      <c r="T196" s="238">
        <v>0</v>
      </c>
      <c r="U196" s="238">
        <v>2</v>
      </c>
      <c r="V196" s="238">
        <v>12</v>
      </c>
      <c r="W196" s="238">
        <v>10</v>
      </c>
      <c r="X196" s="238">
        <v>2</v>
      </c>
      <c r="Y196" s="238">
        <v>1</v>
      </c>
      <c r="Z196" s="238">
        <v>1</v>
      </c>
      <c r="AA196" s="238">
        <v>99</v>
      </c>
      <c r="AB196" s="238">
        <v>1</v>
      </c>
      <c r="AC196" s="238">
        <v>98</v>
      </c>
      <c r="AD196" s="238" t="s">
        <v>2800</v>
      </c>
      <c r="AF196" s="238" t="s">
        <v>2779</v>
      </c>
      <c r="AG196" s="238">
        <v>7</v>
      </c>
      <c r="AH196" s="238">
        <v>2</v>
      </c>
      <c r="AI196" s="238">
        <v>2</v>
      </c>
      <c r="AJ196" s="238">
        <v>3</v>
      </c>
      <c r="AK196" s="238">
        <v>34</v>
      </c>
      <c r="AL196" s="238">
        <v>20</v>
      </c>
      <c r="AM196" s="238" t="s">
        <v>354</v>
      </c>
      <c r="AN196" s="238">
        <v>5</v>
      </c>
      <c r="AO196" s="238">
        <v>1</v>
      </c>
      <c r="AS196" s="238">
        <v>13</v>
      </c>
      <c r="AT196" s="238">
        <v>20</v>
      </c>
      <c r="AV196" s="238">
        <v>11</v>
      </c>
      <c r="AW196" s="238">
        <v>21</v>
      </c>
      <c r="AX196" s="238">
        <v>2</v>
      </c>
      <c r="AY196" s="238">
        <v>2</v>
      </c>
      <c r="AZ196" s="238">
        <v>3</v>
      </c>
      <c r="BA196" s="238">
        <v>21</v>
      </c>
      <c r="BB196" s="238">
        <v>17</v>
      </c>
      <c r="BC196" s="238" t="s">
        <v>363</v>
      </c>
      <c r="BD196" s="238">
        <v>5</v>
      </c>
      <c r="BE196" s="238">
        <v>4</v>
      </c>
      <c r="BI196" s="238">
        <v>13</v>
      </c>
      <c r="BJ196" s="238">
        <v>20</v>
      </c>
      <c r="BL196" s="238">
        <v>11</v>
      </c>
      <c r="BM196" s="238">
        <v>21</v>
      </c>
      <c r="CT196" s="238">
        <v>451778.08430532302</v>
      </c>
      <c r="CU196" s="238">
        <v>4975856.3828313202</v>
      </c>
      <c r="CV196" s="238">
        <v>44.934504619999998</v>
      </c>
      <c r="CW196" s="238">
        <v>-93.611138580000002</v>
      </c>
      <c r="CX196" s="238" t="s">
        <v>359</v>
      </c>
      <c r="CY196" s="238" t="s">
        <v>3149</v>
      </c>
    </row>
    <row r="197" spans="1:103" x14ac:dyDescent="0.25">
      <c r="A197" s="238">
        <v>10721399</v>
      </c>
      <c r="B197" s="238">
        <v>4</v>
      </c>
      <c r="C197" s="238">
        <v>15</v>
      </c>
      <c r="D197" s="238">
        <v>8.1880000000000006</v>
      </c>
      <c r="E197" s="238">
        <v>27</v>
      </c>
      <c r="F197" s="238" t="s">
        <v>3066</v>
      </c>
      <c r="H197" s="238" t="s">
        <v>354</v>
      </c>
      <c r="I197" s="238">
        <v>25</v>
      </c>
      <c r="K197" s="238">
        <v>113424</v>
      </c>
      <c r="L197" s="238">
        <v>111400162</v>
      </c>
      <c r="M197" s="238">
        <v>5</v>
      </c>
      <c r="N197" s="238">
        <v>20</v>
      </c>
      <c r="O197" s="238">
        <v>2011</v>
      </c>
      <c r="P197" s="238" t="s">
        <v>362</v>
      </c>
      <c r="Q197" s="238">
        <v>14</v>
      </c>
      <c r="S197" s="238">
        <v>5</v>
      </c>
      <c r="T197" s="238">
        <v>0</v>
      </c>
      <c r="U197" s="238">
        <v>3</v>
      </c>
      <c r="V197" s="238">
        <v>1</v>
      </c>
      <c r="W197" s="238">
        <v>10</v>
      </c>
      <c r="X197" s="238">
        <v>2</v>
      </c>
      <c r="Y197" s="238">
        <v>1</v>
      </c>
      <c r="Z197" s="238">
        <v>2</v>
      </c>
      <c r="AB197" s="238">
        <v>1</v>
      </c>
      <c r="AC197" s="238">
        <v>98</v>
      </c>
      <c r="AD197" s="238" t="s">
        <v>3150</v>
      </c>
      <c r="AE197" s="238" t="s">
        <v>3151</v>
      </c>
      <c r="AF197" s="238" t="s">
        <v>2779</v>
      </c>
      <c r="AG197" s="238">
        <v>7</v>
      </c>
      <c r="AH197" s="238">
        <v>2</v>
      </c>
      <c r="AI197" s="238">
        <v>4</v>
      </c>
      <c r="AJ197" s="238">
        <v>4</v>
      </c>
      <c r="AK197" s="238">
        <v>21</v>
      </c>
      <c r="AL197" s="238">
        <v>52</v>
      </c>
      <c r="AM197" s="238" t="s">
        <v>354</v>
      </c>
      <c r="AN197" s="238">
        <v>5</v>
      </c>
      <c r="AO197" s="238">
        <v>15</v>
      </c>
      <c r="AS197" s="238">
        <v>7</v>
      </c>
      <c r="AT197" s="238">
        <v>98</v>
      </c>
      <c r="AU197" s="238">
        <v>35</v>
      </c>
      <c r="AV197" s="238">
        <v>11</v>
      </c>
      <c r="AW197" s="238">
        <v>21</v>
      </c>
      <c r="AX197" s="238">
        <v>2</v>
      </c>
      <c r="AY197" s="238">
        <v>2</v>
      </c>
      <c r="AZ197" s="238">
        <v>4</v>
      </c>
      <c r="BA197" s="238">
        <v>8</v>
      </c>
      <c r="BB197" s="238">
        <v>43</v>
      </c>
      <c r="BC197" s="238" t="s">
        <v>363</v>
      </c>
      <c r="BD197" s="238">
        <v>5</v>
      </c>
      <c r="BE197" s="238">
        <v>1</v>
      </c>
      <c r="BI197" s="238">
        <v>7</v>
      </c>
      <c r="BJ197" s="238">
        <v>98</v>
      </c>
      <c r="BK197" s="238">
        <v>35</v>
      </c>
      <c r="BL197" s="238">
        <v>11</v>
      </c>
      <c r="BM197" s="238">
        <v>21</v>
      </c>
      <c r="BN197" s="238">
        <v>2</v>
      </c>
      <c r="BO197" s="238">
        <v>2</v>
      </c>
      <c r="BP197" s="238">
        <v>4</v>
      </c>
      <c r="BQ197" s="238">
        <v>26</v>
      </c>
      <c r="BR197" s="238">
        <v>59</v>
      </c>
      <c r="BS197" s="238" t="s">
        <v>363</v>
      </c>
      <c r="BT197" s="238">
        <v>5</v>
      </c>
      <c r="BU197" s="238">
        <v>1</v>
      </c>
      <c r="BY197" s="238">
        <v>7</v>
      </c>
      <c r="BZ197" s="238">
        <v>98</v>
      </c>
      <c r="CA197" s="238">
        <v>35</v>
      </c>
      <c r="CB197" s="238">
        <v>11</v>
      </c>
      <c r="CC197" s="238">
        <v>21</v>
      </c>
      <c r="CT197" s="238">
        <v>451796</v>
      </c>
      <c r="CU197" s="238">
        <v>4975867</v>
      </c>
      <c r="CV197" s="238">
        <v>44.934598999999999</v>
      </c>
      <c r="CW197" s="238">
        <v>-93.610906499999999</v>
      </c>
      <c r="CX197" s="238" t="s">
        <v>359</v>
      </c>
      <c r="CY197" s="238" t="s">
        <v>3152</v>
      </c>
    </row>
    <row r="198" spans="1:103" x14ac:dyDescent="0.25">
      <c r="A198" s="238">
        <v>458717</v>
      </c>
      <c r="B198" s="238">
        <v>4</v>
      </c>
      <c r="C198" s="238">
        <v>15</v>
      </c>
      <c r="D198" s="238">
        <v>8.2080000000000002</v>
      </c>
      <c r="E198" s="238">
        <v>27</v>
      </c>
      <c r="F198" s="238" t="s">
        <v>3066</v>
      </c>
      <c r="H198" s="238" t="s">
        <v>354</v>
      </c>
      <c r="I198" s="238">
        <v>25</v>
      </c>
      <c r="K198" s="238">
        <v>17006704</v>
      </c>
      <c r="M198" s="238">
        <v>6</v>
      </c>
      <c r="N198" s="238">
        <v>10</v>
      </c>
      <c r="O198" s="238">
        <v>2017</v>
      </c>
      <c r="P198" s="238" t="s">
        <v>364</v>
      </c>
      <c r="Q198" s="238">
        <v>14</v>
      </c>
      <c r="R198" s="238" t="s">
        <v>356</v>
      </c>
      <c r="S198" s="238">
        <v>4</v>
      </c>
      <c r="T198" s="238">
        <v>0</v>
      </c>
      <c r="U198" s="238">
        <v>2</v>
      </c>
      <c r="V198" s="238">
        <v>90</v>
      </c>
      <c r="W198" s="238">
        <v>10</v>
      </c>
      <c r="X198" s="238">
        <v>2</v>
      </c>
      <c r="Y198" s="238">
        <v>1</v>
      </c>
      <c r="Z198" s="238">
        <v>1</v>
      </c>
      <c r="AB198" s="238">
        <v>1</v>
      </c>
      <c r="AC198" s="238">
        <v>98</v>
      </c>
      <c r="AD198" s="238" t="s">
        <v>2800</v>
      </c>
      <c r="AF198" s="238" t="s">
        <v>2779</v>
      </c>
      <c r="AG198" s="238">
        <v>90</v>
      </c>
      <c r="AH198" s="238">
        <v>2</v>
      </c>
      <c r="AI198" s="238">
        <v>4</v>
      </c>
      <c r="AJ198" s="238">
        <v>2</v>
      </c>
      <c r="AK198" s="238">
        <v>31</v>
      </c>
      <c r="AL198" s="238">
        <v>22</v>
      </c>
      <c r="AM198" s="238" t="s">
        <v>354</v>
      </c>
      <c r="AN198" s="238">
        <v>5</v>
      </c>
      <c r="AO198" s="238">
        <v>10</v>
      </c>
      <c r="AS198" s="238">
        <v>12</v>
      </c>
      <c r="AT198" s="238">
        <v>98</v>
      </c>
      <c r="AU198" s="238">
        <v>35</v>
      </c>
      <c r="AV198" s="238">
        <v>11</v>
      </c>
      <c r="AW198" s="238">
        <v>21</v>
      </c>
      <c r="AX198" s="238">
        <v>2</v>
      </c>
      <c r="AY198" s="238">
        <v>4</v>
      </c>
      <c r="AZ198" s="238">
        <v>4</v>
      </c>
      <c r="BA198" s="238">
        <v>21</v>
      </c>
      <c r="BB198" s="238">
        <v>17</v>
      </c>
      <c r="BC198" s="238" t="s">
        <v>354</v>
      </c>
      <c r="BD198" s="238">
        <v>5</v>
      </c>
      <c r="BE198" s="238">
        <v>1</v>
      </c>
      <c r="BI198" s="238">
        <v>12</v>
      </c>
      <c r="BJ198" s="238">
        <v>98</v>
      </c>
      <c r="BK198" s="238">
        <v>35</v>
      </c>
      <c r="BL198" s="238">
        <v>11</v>
      </c>
      <c r="BM198" s="238">
        <v>21</v>
      </c>
      <c r="CT198" s="238">
        <v>451823.04240686598</v>
      </c>
      <c r="CU198" s="238">
        <v>4975869.9241184201</v>
      </c>
      <c r="CV198" s="238">
        <v>44.934629559999998</v>
      </c>
      <c r="CW198" s="238">
        <v>-93.610570129999999</v>
      </c>
      <c r="CX198" s="238" t="s">
        <v>359</v>
      </c>
      <c r="CY198" s="238" t="s">
        <v>3153</v>
      </c>
    </row>
    <row r="199" spans="1:103" x14ac:dyDescent="0.25">
      <c r="A199" s="238">
        <v>471336</v>
      </c>
      <c r="B199" s="238">
        <v>4</v>
      </c>
      <c r="C199" s="238">
        <v>15</v>
      </c>
      <c r="D199" s="238">
        <v>8.218</v>
      </c>
      <c r="E199" s="238">
        <v>27</v>
      </c>
      <c r="F199" s="238" t="s">
        <v>3066</v>
      </c>
      <c r="H199" s="238" t="s">
        <v>354</v>
      </c>
      <c r="I199" s="238">
        <v>25</v>
      </c>
      <c r="K199" s="238" t="s">
        <v>3154</v>
      </c>
      <c r="M199" s="238">
        <v>6</v>
      </c>
      <c r="N199" s="238">
        <v>21</v>
      </c>
      <c r="O199" s="238">
        <v>2017</v>
      </c>
      <c r="P199" s="238" t="s">
        <v>355</v>
      </c>
      <c r="Q199" s="238">
        <v>6</v>
      </c>
      <c r="R199" s="238" t="s">
        <v>369</v>
      </c>
      <c r="S199" s="238">
        <v>3</v>
      </c>
      <c r="T199" s="238">
        <v>0</v>
      </c>
      <c r="U199" s="238">
        <v>2</v>
      </c>
      <c r="V199" s="238">
        <v>12</v>
      </c>
      <c r="W199" s="238">
        <v>10</v>
      </c>
      <c r="X199" s="238">
        <v>2</v>
      </c>
      <c r="Y199" s="238">
        <v>1</v>
      </c>
      <c r="Z199" s="238">
        <v>1</v>
      </c>
      <c r="AB199" s="238">
        <v>1</v>
      </c>
      <c r="AC199" s="238">
        <v>98</v>
      </c>
      <c r="AD199" s="238" t="s">
        <v>2800</v>
      </c>
      <c r="AF199" s="238" t="s">
        <v>2779</v>
      </c>
      <c r="AG199" s="238">
        <v>7</v>
      </c>
      <c r="AH199" s="238">
        <v>2</v>
      </c>
      <c r="AI199" s="238">
        <v>2</v>
      </c>
      <c r="AJ199" s="238">
        <v>3</v>
      </c>
      <c r="AK199" s="238">
        <v>21</v>
      </c>
      <c r="AL199" s="238">
        <v>29</v>
      </c>
      <c r="AM199" s="238" t="s">
        <v>363</v>
      </c>
      <c r="AN199" s="238">
        <v>5</v>
      </c>
      <c r="AO199" s="238">
        <v>99</v>
      </c>
      <c r="AS199" s="238">
        <v>12</v>
      </c>
      <c r="AT199" s="238">
        <v>20</v>
      </c>
      <c r="AU199" s="238">
        <v>35</v>
      </c>
      <c r="AV199" s="238">
        <v>11</v>
      </c>
      <c r="AW199" s="238">
        <v>21</v>
      </c>
      <c r="AX199" s="238">
        <v>2</v>
      </c>
      <c r="AY199" s="238">
        <v>2</v>
      </c>
      <c r="AZ199" s="238">
        <v>3</v>
      </c>
      <c r="BA199" s="238">
        <v>34</v>
      </c>
      <c r="BB199" s="238">
        <v>25</v>
      </c>
      <c r="BC199" s="238" t="s">
        <v>354</v>
      </c>
      <c r="BD199" s="238">
        <v>5</v>
      </c>
      <c r="BE199" s="238">
        <v>1</v>
      </c>
      <c r="BI199" s="238">
        <v>12</v>
      </c>
      <c r="BJ199" s="238">
        <v>20</v>
      </c>
      <c r="BK199" s="238">
        <v>35</v>
      </c>
      <c r="BL199" s="238">
        <v>11</v>
      </c>
      <c r="BM199" s="238">
        <v>21</v>
      </c>
      <c r="CT199" s="238">
        <v>451838.38827089098</v>
      </c>
      <c r="CU199" s="238">
        <v>4975864.6112860898</v>
      </c>
      <c r="CV199" s="238">
        <v>44.93458278</v>
      </c>
      <c r="CW199" s="238">
        <v>-93.610375149999996</v>
      </c>
      <c r="CX199" s="238" t="s">
        <v>359</v>
      </c>
      <c r="CY199" s="238" t="s">
        <v>3155</v>
      </c>
    </row>
    <row r="200" spans="1:103" x14ac:dyDescent="0.25">
      <c r="A200" s="238">
        <v>723067</v>
      </c>
      <c r="B200" s="238">
        <v>4</v>
      </c>
      <c r="C200" s="238">
        <v>15</v>
      </c>
      <c r="D200" s="238">
        <v>8.2170000000000005</v>
      </c>
      <c r="E200" s="238">
        <v>27</v>
      </c>
      <c r="F200" s="238" t="s">
        <v>3066</v>
      </c>
      <c r="H200" s="238" t="s">
        <v>354</v>
      </c>
      <c r="I200" s="238">
        <v>25</v>
      </c>
      <c r="K200" s="238">
        <v>19004367</v>
      </c>
      <c r="M200" s="238">
        <v>5</v>
      </c>
      <c r="N200" s="238">
        <v>30</v>
      </c>
      <c r="O200" s="238">
        <v>2019</v>
      </c>
      <c r="P200" s="238" t="s">
        <v>384</v>
      </c>
      <c r="Q200" s="238">
        <v>0</v>
      </c>
      <c r="R200" s="238" t="s">
        <v>356</v>
      </c>
      <c r="S200" s="238">
        <v>5</v>
      </c>
      <c r="T200" s="238">
        <v>0</v>
      </c>
      <c r="U200" s="238">
        <v>4</v>
      </c>
      <c r="V200" s="238">
        <v>12</v>
      </c>
      <c r="W200" s="238">
        <v>10</v>
      </c>
      <c r="X200" s="238">
        <v>2</v>
      </c>
      <c r="Y200" s="238">
        <v>1</v>
      </c>
      <c r="Z200" s="238">
        <v>1</v>
      </c>
      <c r="AB200" s="238">
        <v>1</v>
      </c>
      <c r="AC200" s="238">
        <v>98</v>
      </c>
      <c r="AD200" s="238" t="s">
        <v>2800</v>
      </c>
      <c r="AF200" s="238" t="s">
        <v>2779</v>
      </c>
      <c r="AG200" s="238">
        <v>7</v>
      </c>
      <c r="AH200" s="238">
        <v>2</v>
      </c>
      <c r="AI200" s="238">
        <v>4</v>
      </c>
      <c r="AJ200" s="238">
        <v>4</v>
      </c>
      <c r="AK200" s="238">
        <v>21</v>
      </c>
      <c r="AL200" s="238">
        <v>38</v>
      </c>
      <c r="AM200" s="238" t="s">
        <v>363</v>
      </c>
      <c r="AN200" s="238">
        <v>5</v>
      </c>
      <c r="AO200" s="238">
        <v>4</v>
      </c>
      <c r="AS200" s="238">
        <v>12</v>
      </c>
      <c r="AT200" s="238">
        <v>9</v>
      </c>
      <c r="AU200" s="238">
        <v>40</v>
      </c>
      <c r="AV200" s="238">
        <v>11</v>
      </c>
      <c r="AW200" s="238">
        <v>24</v>
      </c>
      <c r="AX200" s="238">
        <v>2</v>
      </c>
      <c r="AY200" s="238">
        <v>4</v>
      </c>
      <c r="AZ200" s="238">
        <v>4</v>
      </c>
      <c r="BA200" s="238">
        <v>34</v>
      </c>
      <c r="BB200" s="238">
        <v>55</v>
      </c>
      <c r="BC200" s="238" t="s">
        <v>354</v>
      </c>
      <c r="BD200" s="238">
        <v>5</v>
      </c>
      <c r="BE200" s="238">
        <v>1</v>
      </c>
      <c r="BI200" s="238">
        <v>12</v>
      </c>
      <c r="BJ200" s="238">
        <v>9</v>
      </c>
      <c r="BK200" s="238">
        <v>40</v>
      </c>
      <c r="BL200" s="238">
        <v>11</v>
      </c>
      <c r="BM200" s="238">
        <v>24</v>
      </c>
      <c r="BN200" s="238">
        <v>2</v>
      </c>
      <c r="BO200" s="238">
        <v>4</v>
      </c>
      <c r="BP200" s="238">
        <v>4</v>
      </c>
      <c r="BQ200" s="238">
        <v>34</v>
      </c>
      <c r="BR200" s="238">
        <v>58</v>
      </c>
      <c r="BS200" s="238" t="s">
        <v>363</v>
      </c>
      <c r="BT200" s="238">
        <v>5</v>
      </c>
      <c r="BU200" s="238">
        <v>1</v>
      </c>
      <c r="BY200" s="238">
        <v>12</v>
      </c>
      <c r="BZ200" s="238">
        <v>9</v>
      </c>
      <c r="CA200" s="238">
        <v>40</v>
      </c>
      <c r="CB200" s="238">
        <v>11</v>
      </c>
      <c r="CC200" s="238">
        <v>24</v>
      </c>
      <c r="CD200" s="238">
        <v>2</v>
      </c>
      <c r="CE200" s="238">
        <v>4</v>
      </c>
      <c r="CF200" s="238">
        <v>4</v>
      </c>
      <c r="CG200" s="238">
        <v>34</v>
      </c>
      <c r="CH200" s="238">
        <v>40</v>
      </c>
      <c r="CI200" s="238" t="s">
        <v>354</v>
      </c>
      <c r="CJ200" s="238">
        <v>5</v>
      </c>
      <c r="CK200" s="238">
        <v>1</v>
      </c>
      <c r="CO200" s="238">
        <v>12</v>
      </c>
      <c r="CP200" s="238">
        <v>9</v>
      </c>
      <c r="CQ200" s="238">
        <v>40</v>
      </c>
      <c r="CR200" s="238">
        <v>11</v>
      </c>
      <c r="CS200" s="238">
        <v>24</v>
      </c>
      <c r="CT200" s="238">
        <v>451843.28686863399</v>
      </c>
      <c r="CU200" s="238">
        <v>4975874.4053723598</v>
      </c>
      <c r="CV200" s="238">
        <v>44.934671270000003</v>
      </c>
      <c r="CW200" s="238">
        <v>-93.610314000000002</v>
      </c>
      <c r="CX200" s="238" t="s">
        <v>359</v>
      </c>
      <c r="CY200" s="238" t="s">
        <v>3156</v>
      </c>
    </row>
    <row r="201" spans="1:103" x14ac:dyDescent="0.25">
      <c r="A201" s="238">
        <v>10873906</v>
      </c>
      <c r="B201" s="238">
        <v>4</v>
      </c>
      <c r="C201" s="238">
        <v>15</v>
      </c>
      <c r="D201" s="238">
        <v>8.2210000000000001</v>
      </c>
      <c r="E201" s="238">
        <v>27</v>
      </c>
      <c r="F201" s="238" t="s">
        <v>3066</v>
      </c>
      <c r="H201" s="238" t="s">
        <v>354</v>
      </c>
      <c r="I201" s="238">
        <v>25</v>
      </c>
      <c r="K201" s="238" t="s">
        <v>3157</v>
      </c>
      <c r="L201" s="238">
        <v>131500142</v>
      </c>
      <c r="M201" s="238">
        <v>5</v>
      </c>
      <c r="N201" s="238">
        <v>29</v>
      </c>
      <c r="O201" s="238">
        <v>2013</v>
      </c>
      <c r="P201" s="238" t="s">
        <v>355</v>
      </c>
      <c r="Q201" s="238">
        <v>16</v>
      </c>
      <c r="R201" s="238" t="s">
        <v>369</v>
      </c>
      <c r="S201" s="238">
        <v>5</v>
      </c>
      <c r="T201" s="238">
        <v>0</v>
      </c>
      <c r="U201" s="238">
        <v>2</v>
      </c>
      <c r="V201" s="238">
        <v>1</v>
      </c>
      <c r="W201" s="238">
        <v>10</v>
      </c>
      <c r="X201" s="238">
        <v>10</v>
      </c>
      <c r="Y201" s="238">
        <v>1</v>
      </c>
      <c r="Z201" s="238">
        <v>2</v>
      </c>
      <c r="AB201" s="238">
        <v>1</v>
      </c>
      <c r="AC201" s="238">
        <v>98</v>
      </c>
      <c r="AD201" s="238" t="s">
        <v>2795</v>
      </c>
      <c r="AE201" s="238" t="s">
        <v>3158</v>
      </c>
      <c r="AF201" s="238" t="s">
        <v>2779</v>
      </c>
      <c r="AG201" s="238">
        <v>7</v>
      </c>
      <c r="AH201" s="238">
        <v>2</v>
      </c>
      <c r="AI201" s="238">
        <v>2</v>
      </c>
      <c r="AJ201" s="238">
        <v>3</v>
      </c>
      <c r="AK201" s="238">
        <v>7</v>
      </c>
      <c r="AL201" s="238">
        <v>22</v>
      </c>
      <c r="AM201" s="238" t="s">
        <v>363</v>
      </c>
      <c r="AN201" s="238">
        <v>5</v>
      </c>
      <c r="AO201" s="238">
        <v>15</v>
      </c>
      <c r="AS201" s="238">
        <v>4</v>
      </c>
      <c r="AT201" s="238">
        <v>20</v>
      </c>
      <c r="AU201" s="238">
        <v>35</v>
      </c>
      <c r="AV201" s="238">
        <v>11</v>
      </c>
      <c r="AW201" s="238">
        <v>21</v>
      </c>
      <c r="AX201" s="238">
        <v>2</v>
      </c>
      <c r="AY201" s="238">
        <v>2</v>
      </c>
      <c r="AZ201" s="238">
        <v>3</v>
      </c>
      <c r="BA201" s="238">
        <v>7</v>
      </c>
      <c r="BB201" s="238">
        <v>60</v>
      </c>
      <c r="BC201" s="238" t="s">
        <v>363</v>
      </c>
      <c r="BD201" s="238">
        <v>5</v>
      </c>
      <c r="BE201" s="238">
        <v>1</v>
      </c>
      <c r="BI201" s="238">
        <v>4</v>
      </c>
      <c r="BJ201" s="238">
        <v>20</v>
      </c>
      <c r="BK201" s="238">
        <v>35</v>
      </c>
      <c r="BL201" s="238">
        <v>11</v>
      </c>
      <c r="BM201" s="238">
        <v>21</v>
      </c>
      <c r="CT201" s="238">
        <v>451849</v>
      </c>
      <c r="CU201" s="238">
        <v>4975867</v>
      </c>
      <c r="CV201" s="238">
        <v>44.934600500000002</v>
      </c>
      <c r="CW201" s="238">
        <v>-93.610241299999998</v>
      </c>
      <c r="CX201" s="238" t="s">
        <v>359</v>
      </c>
      <c r="CY201" s="238" t="s">
        <v>3159</v>
      </c>
    </row>
    <row r="202" spans="1:103" x14ac:dyDescent="0.25">
      <c r="A202" s="238">
        <v>341197</v>
      </c>
      <c r="B202" s="238">
        <v>4</v>
      </c>
      <c r="C202" s="238">
        <v>15</v>
      </c>
      <c r="D202" s="238">
        <v>8.2210000000000001</v>
      </c>
      <c r="E202" s="238">
        <v>27</v>
      </c>
      <c r="F202" s="238" t="s">
        <v>3066</v>
      </c>
      <c r="H202" s="238" t="s">
        <v>354</v>
      </c>
      <c r="I202" s="238">
        <v>25</v>
      </c>
      <c r="K202" s="238" t="s">
        <v>3160</v>
      </c>
      <c r="M202" s="238">
        <v>4</v>
      </c>
      <c r="N202" s="238">
        <v>8</v>
      </c>
      <c r="O202" s="238">
        <v>2016</v>
      </c>
      <c r="P202" s="238" t="s">
        <v>362</v>
      </c>
      <c r="Q202" s="238">
        <v>15</v>
      </c>
      <c r="R202" s="238" t="s">
        <v>356</v>
      </c>
      <c r="S202" s="238">
        <v>5</v>
      </c>
      <c r="T202" s="238">
        <v>0</v>
      </c>
      <c r="U202" s="238">
        <v>2</v>
      </c>
      <c r="V202" s="238">
        <v>12</v>
      </c>
      <c r="W202" s="238">
        <v>10</v>
      </c>
      <c r="X202" s="238">
        <v>2</v>
      </c>
      <c r="Y202" s="238">
        <v>1</v>
      </c>
      <c r="Z202" s="238">
        <v>1</v>
      </c>
      <c r="AB202" s="238">
        <v>1</v>
      </c>
      <c r="AC202" s="238">
        <v>98</v>
      </c>
      <c r="AD202" s="238" t="s">
        <v>2800</v>
      </c>
      <c r="AF202" s="238" t="s">
        <v>2779</v>
      </c>
      <c r="AG202" s="238">
        <v>7</v>
      </c>
      <c r="AH202" s="238">
        <v>2</v>
      </c>
      <c r="AI202" s="238">
        <v>4</v>
      </c>
      <c r="AJ202" s="238">
        <v>4</v>
      </c>
      <c r="AK202" s="238">
        <v>34</v>
      </c>
      <c r="AL202" s="238">
        <v>73</v>
      </c>
      <c r="AM202" s="238" t="s">
        <v>363</v>
      </c>
      <c r="AN202" s="238">
        <v>5</v>
      </c>
      <c r="AO202" s="238">
        <v>1</v>
      </c>
      <c r="AS202" s="238">
        <v>12</v>
      </c>
      <c r="AT202" s="238">
        <v>90</v>
      </c>
      <c r="AV202" s="238">
        <v>11</v>
      </c>
      <c r="AW202" s="238">
        <v>21</v>
      </c>
      <c r="AX202" s="238">
        <v>2</v>
      </c>
      <c r="AY202" s="238">
        <v>2</v>
      </c>
      <c r="AZ202" s="238">
        <v>4</v>
      </c>
      <c r="BA202" s="238">
        <v>21</v>
      </c>
      <c r="BB202" s="238">
        <v>22</v>
      </c>
      <c r="BC202" s="238" t="s">
        <v>363</v>
      </c>
      <c r="BD202" s="238">
        <v>5</v>
      </c>
      <c r="BE202" s="238">
        <v>74</v>
      </c>
      <c r="BI202" s="238">
        <v>12</v>
      </c>
      <c r="BJ202" s="238">
        <v>90</v>
      </c>
      <c r="BL202" s="238">
        <v>11</v>
      </c>
      <c r="BM202" s="238">
        <v>21</v>
      </c>
      <c r="CT202" s="238">
        <v>451843.54765621002</v>
      </c>
      <c r="CU202" s="238">
        <v>4975878.1050630799</v>
      </c>
      <c r="CV202" s="238">
        <v>44.934704590000003</v>
      </c>
      <c r="CW202" s="238">
        <v>-93.610311050000007</v>
      </c>
      <c r="CX202" s="238" t="s">
        <v>359</v>
      </c>
      <c r="CY202" s="238" t="s">
        <v>3161</v>
      </c>
    </row>
    <row r="203" spans="1:103" x14ac:dyDescent="0.25">
      <c r="A203" s="238">
        <v>10741492</v>
      </c>
      <c r="B203" s="238">
        <v>4</v>
      </c>
      <c r="C203" s="238">
        <v>15</v>
      </c>
      <c r="D203" s="238">
        <v>8.2260000000000009</v>
      </c>
      <c r="E203" s="238">
        <v>27</v>
      </c>
      <c r="F203" s="238" t="s">
        <v>3066</v>
      </c>
      <c r="H203" s="238" t="s">
        <v>354</v>
      </c>
      <c r="I203" s="238">
        <v>25</v>
      </c>
      <c r="K203" s="238">
        <v>116322</v>
      </c>
      <c r="L203" s="238">
        <v>112300112</v>
      </c>
      <c r="M203" s="238">
        <v>8</v>
      </c>
      <c r="N203" s="238">
        <v>18</v>
      </c>
      <c r="O203" s="238">
        <v>2011</v>
      </c>
      <c r="P203" s="238" t="s">
        <v>384</v>
      </c>
      <c r="Q203" s="238">
        <v>14</v>
      </c>
      <c r="S203" s="238">
        <v>5</v>
      </c>
      <c r="T203" s="238">
        <v>0</v>
      </c>
      <c r="U203" s="238">
        <v>2</v>
      </c>
      <c r="V203" s="238">
        <v>5</v>
      </c>
      <c r="W203" s="238">
        <v>10</v>
      </c>
      <c r="X203" s="238">
        <v>2</v>
      </c>
      <c r="Y203" s="238">
        <v>1</v>
      </c>
      <c r="Z203" s="238">
        <v>1</v>
      </c>
      <c r="AB203" s="238">
        <v>1</v>
      </c>
      <c r="AC203" s="238">
        <v>98</v>
      </c>
      <c r="AD203" s="238" t="s">
        <v>3162</v>
      </c>
      <c r="AE203" s="238" t="s">
        <v>3151</v>
      </c>
      <c r="AF203" s="238" t="s">
        <v>2779</v>
      </c>
      <c r="AG203" s="238">
        <v>10</v>
      </c>
      <c r="AH203" s="238">
        <v>2</v>
      </c>
      <c r="AI203" s="238">
        <v>4</v>
      </c>
      <c r="AJ203" s="238">
        <v>4</v>
      </c>
      <c r="AK203" s="238">
        <v>25</v>
      </c>
      <c r="AL203" s="238">
        <v>46</v>
      </c>
      <c r="AM203" s="238" t="s">
        <v>363</v>
      </c>
      <c r="AN203" s="238">
        <v>5</v>
      </c>
      <c r="AO203" s="238">
        <v>8</v>
      </c>
      <c r="AS203" s="238">
        <v>7</v>
      </c>
      <c r="AT203" s="238">
        <v>98</v>
      </c>
      <c r="AU203" s="238">
        <v>35</v>
      </c>
      <c r="AV203" s="238">
        <v>11</v>
      </c>
      <c r="AW203" s="238">
        <v>21</v>
      </c>
      <c r="AX203" s="238">
        <v>2</v>
      </c>
      <c r="AY203" s="238">
        <v>3</v>
      </c>
      <c r="AZ203" s="238">
        <v>4</v>
      </c>
      <c r="BA203" s="238">
        <v>21</v>
      </c>
      <c r="BB203" s="238">
        <v>70</v>
      </c>
      <c r="BC203" s="238" t="s">
        <v>354</v>
      </c>
      <c r="BD203" s="238">
        <v>5</v>
      </c>
      <c r="BE203" s="238">
        <v>1</v>
      </c>
      <c r="BI203" s="238">
        <v>7</v>
      </c>
      <c r="BJ203" s="238">
        <v>98</v>
      </c>
      <c r="BK203" s="238">
        <v>35</v>
      </c>
      <c r="BL203" s="238">
        <v>11</v>
      </c>
      <c r="BM203" s="238">
        <v>21</v>
      </c>
      <c r="CT203" s="238">
        <v>451857</v>
      </c>
      <c r="CU203" s="238">
        <v>4975866</v>
      </c>
      <c r="CV203" s="238">
        <v>44.934600799999998</v>
      </c>
      <c r="CW203" s="238">
        <v>-93.6101405</v>
      </c>
      <c r="CX203" s="238" t="s">
        <v>359</v>
      </c>
      <c r="CY203" s="238" t="s">
        <v>3163</v>
      </c>
    </row>
    <row r="204" spans="1:103" x14ac:dyDescent="0.25">
      <c r="A204" s="238">
        <v>816286</v>
      </c>
      <c r="B204" s="238">
        <v>4</v>
      </c>
      <c r="C204" s="238">
        <v>15</v>
      </c>
      <c r="D204" s="238">
        <v>8.23</v>
      </c>
      <c r="E204" s="238">
        <v>27</v>
      </c>
      <c r="F204" s="238" t="s">
        <v>3066</v>
      </c>
      <c r="H204" s="238" t="s">
        <v>354</v>
      </c>
      <c r="I204" s="238">
        <v>25</v>
      </c>
      <c r="K204" s="238" t="s">
        <v>3164</v>
      </c>
      <c r="L204" s="238">
        <v>201760130</v>
      </c>
      <c r="M204" s="238">
        <v>6</v>
      </c>
      <c r="N204" s="238">
        <v>24</v>
      </c>
      <c r="O204" s="238">
        <v>2020</v>
      </c>
      <c r="P204" s="238" t="s">
        <v>355</v>
      </c>
      <c r="Q204" s="238">
        <v>14</v>
      </c>
      <c r="S204" s="238">
        <v>5</v>
      </c>
      <c r="T204" s="238">
        <v>0</v>
      </c>
      <c r="U204" s="238">
        <v>3</v>
      </c>
      <c r="V204" s="238">
        <v>12</v>
      </c>
      <c r="W204" s="238">
        <v>10</v>
      </c>
      <c r="X204" s="238">
        <v>2</v>
      </c>
      <c r="Y204" s="238">
        <v>1</v>
      </c>
      <c r="Z204" s="238">
        <v>1</v>
      </c>
      <c r="AB204" s="238">
        <v>1</v>
      </c>
      <c r="AC204" s="238">
        <v>2</v>
      </c>
      <c r="AD204" s="238" t="s">
        <v>2800</v>
      </c>
      <c r="AF204" s="238" t="s">
        <v>2779</v>
      </c>
      <c r="AG204" s="238">
        <v>7</v>
      </c>
      <c r="AH204" s="238">
        <v>2</v>
      </c>
      <c r="AI204" s="238">
        <v>2</v>
      </c>
      <c r="AJ204" s="238">
        <v>3</v>
      </c>
      <c r="AK204" s="238">
        <v>21</v>
      </c>
      <c r="AL204" s="238">
        <v>54</v>
      </c>
      <c r="AM204" s="238" t="s">
        <v>354</v>
      </c>
      <c r="AN204" s="238">
        <v>5</v>
      </c>
      <c r="AO204" s="238">
        <v>74</v>
      </c>
      <c r="AS204" s="238">
        <v>12</v>
      </c>
      <c r="AT204" s="238">
        <v>9</v>
      </c>
      <c r="AU204" s="238">
        <v>35</v>
      </c>
      <c r="AV204" s="238">
        <v>11</v>
      </c>
      <c r="AW204" s="238">
        <v>21</v>
      </c>
      <c r="AX204" s="238">
        <v>2</v>
      </c>
      <c r="AY204" s="238">
        <v>2</v>
      </c>
      <c r="AZ204" s="238">
        <v>3</v>
      </c>
      <c r="BA204" s="238">
        <v>21</v>
      </c>
      <c r="BB204" s="238">
        <v>19</v>
      </c>
      <c r="BC204" s="238" t="s">
        <v>363</v>
      </c>
      <c r="BD204" s="238">
        <v>5</v>
      </c>
      <c r="BE204" s="238">
        <v>1</v>
      </c>
      <c r="BI204" s="238">
        <v>12</v>
      </c>
      <c r="BJ204" s="238">
        <v>9</v>
      </c>
      <c r="BK204" s="238">
        <v>35</v>
      </c>
      <c r="BL204" s="238">
        <v>11</v>
      </c>
      <c r="BM204" s="238">
        <v>21</v>
      </c>
      <c r="BN204" s="238">
        <v>2</v>
      </c>
      <c r="BO204" s="238">
        <v>2</v>
      </c>
      <c r="BP204" s="238">
        <v>3</v>
      </c>
      <c r="BQ204" s="238">
        <v>21</v>
      </c>
      <c r="BR204" s="238">
        <v>65</v>
      </c>
      <c r="BS204" s="238" t="s">
        <v>354</v>
      </c>
      <c r="BT204" s="238">
        <v>5</v>
      </c>
      <c r="BU204" s="238">
        <v>1</v>
      </c>
      <c r="BY204" s="238">
        <v>12</v>
      </c>
      <c r="BZ204" s="238">
        <v>9</v>
      </c>
      <c r="CA204" s="238">
        <v>35</v>
      </c>
      <c r="CB204" s="238">
        <v>11</v>
      </c>
      <c r="CC204" s="238">
        <v>21</v>
      </c>
      <c r="CT204" s="238">
        <v>451862.068526585</v>
      </c>
      <c r="CU204" s="238">
        <v>4975867.2571247099</v>
      </c>
      <c r="CV204" s="238">
        <v>44.9346082</v>
      </c>
      <c r="CW204" s="238">
        <v>-93.610075309999999</v>
      </c>
      <c r="CX204" s="238" t="s">
        <v>359</v>
      </c>
      <c r="CY204" s="238" t="s">
        <v>3165</v>
      </c>
    </row>
    <row r="205" spans="1:103" x14ac:dyDescent="0.25">
      <c r="A205" s="238">
        <v>753198</v>
      </c>
      <c r="B205" s="238">
        <v>4</v>
      </c>
      <c r="C205" s="238">
        <v>15</v>
      </c>
      <c r="D205" s="238">
        <v>8.2309999999999999</v>
      </c>
      <c r="E205" s="238">
        <v>27</v>
      </c>
      <c r="F205" s="238" t="s">
        <v>3066</v>
      </c>
      <c r="H205" s="238" t="s">
        <v>354</v>
      </c>
      <c r="I205" s="238">
        <v>25</v>
      </c>
      <c r="K205" s="238" t="s">
        <v>3166</v>
      </c>
      <c r="M205" s="238">
        <v>10</v>
      </c>
      <c r="N205" s="238">
        <v>9</v>
      </c>
      <c r="O205" s="238">
        <v>2019</v>
      </c>
      <c r="P205" s="238" t="s">
        <v>355</v>
      </c>
      <c r="Q205" s="238">
        <v>8</v>
      </c>
      <c r="S205" s="238">
        <v>5</v>
      </c>
      <c r="T205" s="238">
        <v>0</v>
      </c>
      <c r="U205" s="238">
        <v>2</v>
      </c>
      <c r="V205" s="238">
        <v>12</v>
      </c>
      <c r="W205" s="238">
        <v>10</v>
      </c>
      <c r="X205" s="238">
        <v>2</v>
      </c>
      <c r="Y205" s="238">
        <v>1</v>
      </c>
      <c r="Z205" s="238">
        <v>1</v>
      </c>
      <c r="AB205" s="238">
        <v>1</v>
      </c>
      <c r="AC205" s="238">
        <v>98</v>
      </c>
      <c r="AD205" s="238" t="s">
        <v>2800</v>
      </c>
      <c r="AF205" s="238" t="s">
        <v>2779</v>
      </c>
      <c r="AG205" s="238">
        <v>7</v>
      </c>
      <c r="AH205" s="238">
        <v>2</v>
      </c>
      <c r="AI205" s="238">
        <v>2</v>
      </c>
      <c r="AJ205" s="238">
        <v>3</v>
      </c>
      <c r="AK205" s="238">
        <v>21</v>
      </c>
      <c r="AL205" s="238">
        <v>35</v>
      </c>
      <c r="AM205" s="238" t="s">
        <v>354</v>
      </c>
      <c r="AN205" s="238">
        <v>5</v>
      </c>
      <c r="AO205" s="238">
        <v>90</v>
      </c>
      <c r="AS205" s="238">
        <v>12</v>
      </c>
      <c r="AT205" s="238">
        <v>20</v>
      </c>
      <c r="AU205" s="238">
        <v>35</v>
      </c>
      <c r="AV205" s="238">
        <v>11</v>
      </c>
      <c r="AW205" s="238">
        <v>21</v>
      </c>
      <c r="AX205" s="238">
        <v>2</v>
      </c>
      <c r="AY205" s="238">
        <v>4</v>
      </c>
      <c r="AZ205" s="238">
        <v>3</v>
      </c>
      <c r="BA205" s="238">
        <v>34</v>
      </c>
      <c r="BB205" s="238">
        <v>53</v>
      </c>
      <c r="BC205" s="238" t="s">
        <v>354</v>
      </c>
      <c r="BD205" s="238">
        <v>5</v>
      </c>
      <c r="BE205" s="238">
        <v>1</v>
      </c>
      <c r="BI205" s="238">
        <v>12</v>
      </c>
      <c r="BJ205" s="238">
        <v>20</v>
      </c>
      <c r="BK205" s="238">
        <v>35</v>
      </c>
      <c r="BL205" s="238">
        <v>11</v>
      </c>
      <c r="BM205" s="238">
        <v>21</v>
      </c>
      <c r="CT205" s="238">
        <v>451864.56016636197</v>
      </c>
      <c r="CU205" s="238">
        <v>4975868.73991853</v>
      </c>
      <c r="CV205" s="238">
        <v>44.934621710000002</v>
      </c>
      <c r="CW205" s="238">
        <v>-93.610043869999998</v>
      </c>
      <c r="CX205" s="238" t="s">
        <v>359</v>
      </c>
      <c r="CY205" s="238" t="s">
        <v>3167</v>
      </c>
    </row>
    <row r="206" spans="1:103" x14ac:dyDescent="0.25">
      <c r="A206" s="238">
        <v>11053400</v>
      </c>
      <c r="B206" s="238">
        <v>4</v>
      </c>
      <c r="C206" s="238">
        <v>15</v>
      </c>
      <c r="D206" s="238">
        <v>8.234</v>
      </c>
      <c r="E206" s="238">
        <v>27</v>
      </c>
      <c r="F206" s="238" t="s">
        <v>3066</v>
      </c>
      <c r="H206" s="238" t="s">
        <v>354</v>
      </c>
      <c r="I206" s="238">
        <v>25</v>
      </c>
      <c r="K206" s="238" t="s">
        <v>3168</v>
      </c>
      <c r="L206" s="238">
        <v>152130028</v>
      </c>
      <c r="M206" s="238">
        <v>7</v>
      </c>
      <c r="N206" s="238">
        <v>31</v>
      </c>
      <c r="O206" s="238">
        <v>2015</v>
      </c>
      <c r="P206" s="238" t="s">
        <v>362</v>
      </c>
      <c r="Q206" s="238">
        <v>15</v>
      </c>
      <c r="S206" s="238">
        <v>3</v>
      </c>
      <c r="T206" s="238">
        <v>0</v>
      </c>
      <c r="U206" s="238">
        <v>2</v>
      </c>
      <c r="V206" s="238">
        <v>3</v>
      </c>
      <c r="W206" s="238">
        <v>10</v>
      </c>
      <c r="X206" s="238">
        <v>2</v>
      </c>
      <c r="Y206" s="238">
        <v>1</v>
      </c>
      <c r="Z206" s="238">
        <v>1</v>
      </c>
      <c r="AA206" s="238">
        <v>1</v>
      </c>
      <c r="AB206" s="238">
        <v>1</v>
      </c>
      <c r="AC206" s="238">
        <v>98</v>
      </c>
      <c r="AD206" s="238" t="s">
        <v>3169</v>
      </c>
      <c r="AE206" s="238" t="s">
        <v>3170</v>
      </c>
      <c r="AF206" s="238" t="s">
        <v>2779</v>
      </c>
      <c r="AG206" s="238">
        <v>9</v>
      </c>
      <c r="AH206" s="238">
        <v>2</v>
      </c>
      <c r="AI206" s="238">
        <v>2</v>
      </c>
      <c r="AJ206" s="238">
        <v>3</v>
      </c>
      <c r="AK206" s="238">
        <v>29</v>
      </c>
      <c r="AL206" s="238">
        <v>19</v>
      </c>
      <c r="AM206" s="238" t="s">
        <v>354</v>
      </c>
      <c r="AN206" s="238">
        <v>5</v>
      </c>
      <c r="AO206" s="238">
        <v>7</v>
      </c>
      <c r="AP206" s="238">
        <v>1</v>
      </c>
      <c r="AS206" s="238">
        <v>7</v>
      </c>
      <c r="AT206" s="238">
        <v>98</v>
      </c>
      <c r="AU206" s="238">
        <v>35</v>
      </c>
      <c r="AV206" s="238">
        <v>11</v>
      </c>
      <c r="AW206" s="238">
        <v>21</v>
      </c>
      <c r="AX206" s="238">
        <v>2</v>
      </c>
      <c r="AY206" s="238">
        <v>2</v>
      </c>
      <c r="AZ206" s="238">
        <v>2</v>
      </c>
      <c r="BA206" s="238">
        <v>24</v>
      </c>
      <c r="BB206" s="238">
        <v>44</v>
      </c>
      <c r="BC206" s="238" t="s">
        <v>354</v>
      </c>
      <c r="BD206" s="238">
        <v>5</v>
      </c>
      <c r="BF206" s="238">
        <v>1</v>
      </c>
      <c r="BI206" s="238">
        <v>7</v>
      </c>
      <c r="BJ206" s="238">
        <v>98</v>
      </c>
      <c r="BK206" s="238">
        <v>35</v>
      </c>
      <c r="BL206" s="238">
        <v>11</v>
      </c>
      <c r="BM206" s="238">
        <v>21</v>
      </c>
      <c r="CT206" s="238">
        <v>451870</v>
      </c>
      <c r="CU206" s="238">
        <v>4975866</v>
      </c>
      <c r="CV206" s="238">
        <v>44.934601100000002</v>
      </c>
      <c r="CW206" s="238">
        <v>-93.609979199999998</v>
      </c>
      <c r="CX206" s="238" t="s">
        <v>359</v>
      </c>
      <c r="CY206" s="238" t="s">
        <v>3171</v>
      </c>
    </row>
    <row r="207" spans="1:103" x14ac:dyDescent="0.25">
      <c r="A207" s="238">
        <v>627007</v>
      </c>
      <c r="B207" s="238">
        <v>4</v>
      </c>
      <c r="C207" s="238">
        <v>15</v>
      </c>
      <c r="D207" s="238">
        <v>8.2360000000000007</v>
      </c>
      <c r="E207" s="238">
        <v>27</v>
      </c>
      <c r="F207" s="238" t="s">
        <v>3066</v>
      </c>
      <c r="H207" s="238" t="s">
        <v>354</v>
      </c>
      <c r="I207" s="238">
        <v>25</v>
      </c>
      <c r="K207" s="238">
        <v>18008990</v>
      </c>
      <c r="M207" s="238">
        <v>8</v>
      </c>
      <c r="N207" s="238">
        <v>11</v>
      </c>
      <c r="O207" s="238">
        <v>2018</v>
      </c>
      <c r="P207" s="238" t="s">
        <v>364</v>
      </c>
      <c r="Q207" s="238">
        <v>8</v>
      </c>
      <c r="R207" s="238">
        <v>98</v>
      </c>
      <c r="S207" s="238">
        <v>5</v>
      </c>
      <c r="T207" s="238">
        <v>0</v>
      </c>
      <c r="U207" s="238">
        <v>1</v>
      </c>
      <c r="W207" s="238">
        <v>35</v>
      </c>
      <c r="X207" s="238">
        <v>99</v>
      </c>
      <c r="Y207" s="238">
        <v>1</v>
      </c>
      <c r="Z207" s="238">
        <v>1</v>
      </c>
      <c r="AB207" s="238">
        <v>1</v>
      </c>
      <c r="AC207" s="238">
        <v>98</v>
      </c>
      <c r="AD207" s="238" t="s">
        <v>2800</v>
      </c>
      <c r="AF207" s="238" t="s">
        <v>2779</v>
      </c>
      <c r="AG207" s="238">
        <v>3</v>
      </c>
      <c r="AH207" s="238">
        <v>1</v>
      </c>
      <c r="AI207" s="238">
        <v>4</v>
      </c>
      <c r="AJ207" s="238">
        <v>10</v>
      </c>
      <c r="AK207" s="238">
        <v>21</v>
      </c>
      <c r="AL207" s="238">
        <v>69</v>
      </c>
      <c r="AM207" s="238" t="s">
        <v>354</v>
      </c>
      <c r="AN207" s="238">
        <v>99</v>
      </c>
      <c r="AO207" s="238">
        <v>99</v>
      </c>
      <c r="AS207" s="238">
        <v>90</v>
      </c>
      <c r="CT207" s="238">
        <v>451872.71001718799</v>
      </c>
      <c r="CU207" s="238">
        <v>4975863.4308890495</v>
      </c>
      <c r="CV207" s="238">
        <v>44.934574480000002</v>
      </c>
      <c r="CW207" s="238">
        <v>-93.609940089999995</v>
      </c>
      <c r="CX207" s="238" t="s">
        <v>391</v>
      </c>
      <c r="CY207" s="238" t="s">
        <v>3172</v>
      </c>
    </row>
    <row r="208" spans="1:103" x14ac:dyDescent="0.25">
      <c r="A208" s="238">
        <v>11042318</v>
      </c>
      <c r="B208" s="238">
        <v>4</v>
      </c>
      <c r="C208" s="238">
        <v>15</v>
      </c>
      <c r="D208" s="238">
        <v>8.2370000000000001</v>
      </c>
      <c r="E208" s="238">
        <v>27</v>
      </c>
      <c r="F208" s="238" t="s">
        <v>3066</v>
      </c>
      <c r="H208" s="238" t="s">
        <v>354</v>
      </c>
      <c r="I208" s="238">
        <v>25</v>
      </c>
      <c r="K208" s="238" t="s">
        <v>3173</v>
      </c>
      <c r="L208" s="238">
        <v>151570006</v>
      </c>
      <c r="M208" s="238">
        <v>6</v>
      </c>
      <c r="N208" s="238">
        <v>5</v>
      </c>
      <c r="O208" s="238">
        <v>2015</v>
      </c>
      <c r="P208" s="238" t="s">
        <v>362</v>
      </c>
      <c r="Q208" s="238">
        <v>18</v>
      </c>
      <c r="S208" s="238">
        <v>5</v>
      </c>
      <c r="T208" s="238">
        <v>0</v>
      </c>
      <c r="U208" s="238">
        <v>2</v>
      </c>
      <c r="V208" s="238">
        <v>10</v>
      </c>
      <c r="W208" s="238">
        <v>10</v>
      </c>
      <c r="X208" s="238">
        <v>2</v>
      </c>
      <c r="Y208" s="238">
        <v>1</v>
      </c>
      <c r="Z208" s="238">
        <v>1</v>
      </c>
      <c r="AA208" s="238">
        <v>1</v>
      </c>
      <c r="AB208" s="238">
        <v>1</v>
      </c>
      <c r="AC208" s="238">
        <v>98</v>
      </c>
      <c r="AD208" s="238" t="s">
        <v>3174</v>
      </c>
      <c r="AE208" s="238" t="s">
        <v>3175</v>
      </c>
      <c r="AF208" s="238" t="s">
        <v>2779</v>
      </c>
      <c r="AG208" s="238">
        <v>5</v>
      </c>
      <c r="AH208" s="238">
        <v>2</v>
      </c>
      <c r="AI208" s="238">
        <v>2</v>
      </c>
      <c r="AJ208" s="238">
        <v>4</v>
      </c>
      <c r="AK208" s="238">
        <v>21</v>
      </c>
      <c r="AL208" s="238">
        <v>37</v>
      </c>
      <c r="AM208" s="238" t="s">
        <v>354</v>
      </c>
      <c r="AN208" s="238">
        <v>5</v>
      </c>
      <c r="AO208" s="238">
        <v>14</v>
      </c>
      <c r="AP208" s="238">
        <v>14</v>
      </c>
      <c r="AS208" s="238">
        <v>7</v>
      </c>
      <c r="AT208" s="238">
        <v>98</v>
      </c>
      <c r="AU208" s="238">
        <v>35</v>
      </c>
      <c r="AV208" s="238">
        <v>11</v>
      </c>
      <c r="AW208" s="238">
        <v>20</v>
      </c>
      <c r="AX208" s="238">
        <v>2</v>
      </c>
      <c r="AY208" s="238">
        <v>2</v>
      </c>
      <c r="AZ208" s="238">
        <v>4</v>
      </c>
      <c r="BA208" s="238">
        <v>21</v>
      </c>
      <c r="BB208" s="238">
        <v>26</v>
      </c>
      <c r="BC208" s="238" t="s">
        <v>363</v>
      </c>
      <c r="BD208" s="238">
        <v>5</v>
      </c>
      <c r="BE208" s="238">
        <v>1</v>
      </c>
      <c r="BF208" s="238">
        <v>1</v>
      </c>
      <c r="BI208" s="238">
        <v>7</v>
      </c>
      <c r="BJ208" s="238">
        <v>98</v>
      </c>
      <c r="BK208" s="238">
        <v>35</v>
      </c>
      <c r="BL208" s="238">
        <v>11</v>
      </c>
      <c r="BM208" s="238">
        <v>20</v>
      </c>
      <c r="CT208" s="238">
        <v>451874</v>
      </c>
      <c r="CU208" s="238">
        <v>4975866</v>
      </c>
      <c r="CV208" s="238">
        <v>44.934601299999997</v>
      </c>
      <c r="CW208" s="238">
        <v>-93.609918699999994</v>
      </c>
      <c r="CX208" s="238" t="s">
        <v>359</v>
      </c>
      <c r="CY208" s="238" t="s">
        <v>3176</v>
      </c>
    </row>
    <row r="209" spans="1:103" x14ac:dyDescent="0.25">
      <c r="A209" s="238">
        <v>383535</v>
      </c>
      <c r="B209" s="238">
        <v>4</v>
      </c>
      <c r="C209" s="238">
        <v>15</v>
      </c>
      <c r="D209" s="238">
        <v>8.2409999999999997</v>
      </c>
      <c r="E209" s="238">
        <v>27</v>
      </c>
      <c r="F209" s="238" t="s">
        <v>3066</v>
      </c>
      <c r="H209" s="238" t="s">
        <v>354</v>
      </c>
      <c r="I209" s="238">
        <v>25</v>
      </c>
      <c r="K209" s="238">
        <v>16011517</v>
      </c>
      <c r="M209" s="238">
        <v>10</v>
      </c>
      <c r="N209" s="238">
        <v>2</v>
      </c>
      <c r="O209" s="238">
        <v>2016</v>
      </c>
      <c r="P209" s="238" t="s">
        <v>366</v>
      </c>
      <c r="Q209" s="238">
        <v>16</v>
      </c>
      <c r="R209" s="238" t="s">
        <v>369</v>
      </c>
      <c r="S209" s="238">
        <v>5</v>
      </c>
      <c r="T209" s="238">
        <v>0</v>
      </c>
      <c r="U209" s="238">
        <v>2</v>
      </c>
      <c r="V209" s="238">
        <v>12</v>
      </c>
      <c r="W209" s="238">
        <v>10</v>
      </c>
      <c r="X209" s="238">
        <v>2</v>
      </c>
      <c r="Y209" s="238">
        <v>1</v>
      </c>
      <c r="Z209" s="238">
        <v>1</v>
      </c>
      <c r="AB209" s="238">
        <v>1</v>
      </c>
      <c r="AC209" s="238">
        <v>98</v>
      </c>
      <c r="AD209" s="238" t="s">
        <v>2800</v>
      </c>
      <c r="AF209" s="238" t="s">
        <v>2779</v>
      </c>
      <c r="AG209" s="238">
        <v>7</v>
      </c>
      <c r="AH209" s="238">
        <v>2</v>
      </c>
      <c r="AI209" s="238">
        <v>3</v>
      </c>
      <c r="AJ209" s="238">
        <v>3</v>
      </c>
      <c r="AK209" s="238">
        <v>21</v>
      </c>
      <c r="AL209" s="238">
        <v>17</v>
      </c>
      <c r="AM209" s="238" t="s">
        <v>354</v>
      </c>
      <c r="AN209" s="238">
        <v>5</v>
      </c>
      <c r="AO209" s="238">
        <v>74</v>
      </c>
      <c r="AS209" s="238">
        <v>13</v>
      </c>
      <c r="AT209" s="238">
        <v>20</v>
      </c>
      <c r="AU209" s="238">
        <v>35</v>
      </c>
      <c r="AV209" s="238">
        <v>11</v>
      </c>
      <c r="AW209" s="238">
        <v>21</v>
      </c>
      <c r="AX209" s="238">
        <v>2</v>
      </c>
      <c r="AY209" s="238">
        <v>4</v>
      </c>
      <c r="AZ209" s="238">
        <v>3</v>
      </c>
      <c r="BA209" s="238">
        <v>34</v>
      </c>
      <c r="BB209" s="238">
        <v>24</v>
      </c>
      <c r="BC209" s="238" t="s">
        <v>354</v>
      </c>
      <c r="BD209" s="238">
        <v>5</v>
      </c>
      <c r="BE209" s="238">
        <v>1</v>
      </c>
      <c r="BI209" s="238">
        <v>13</v>
      </c>
      <c r="BJ209" s="238">
        <v>20</v>
      </c>
      <c r="BK209" s="238">
        <v>35</v>
      </c>
      <c r="BL209" s="238">
        <v>11</v>
      </c>
      <c r="BM209" s="238">
        <v>21</v>
      </c>
      <c r="CT209" s="238">
        <v>451875.72137040901</v>
      </c>
      <c r="CU209" s="238">
        <v>4975865.1413379703</v>
      </c>
      <c r="CV209" s="238">
        <v>44.93459008</v>
      </c>
      <c r="CW209" s="238">
        <v>-93.609902090000006</v>
      </c>
      <c r="CX209" s="238" t="s">
        <v>359</v>
      </c>
      <c r="CY209" s="238" t="s">
        <v>3177</v>
      </c>
    </row>
    <row r="210" spans="1:103" x14ac:dyDescent="0.25">
      <c r="A210" s="238">
        <v>10808958</v>
      </c>
      <c r="B210" s="238">
        <v>4</v>
      </c>
      <c r="C210" s="238">
        <v>15</v>
      </c>
      <c r="D210" s="238">
        <v>8.2460000000000004</v>
      </c>
      <c r="E210" s="238">
        <v>27</v>
      </c>
      <c r="F210" s="238" t="s">
        <v>3066</v>
      </c>
      <c r="H210" s="238" t="s">
        <v>354</v>
      </c>
      <c r="I210" s="238">
        <v>25</v>
      </c>
      <c r="K210" s="238" t="s">
        <v>3178</v>
      </c>
      <c r="L210" s="238">
        <v>122460048</v>
      </c>
      <c r="M210" s="238">
        <v>9</v>
      </c>
      <c r="N210" s="238">
        <v>2</v>
      </c>
      <c r="O210" s="238">
        <v>2012</v>
      </c>
      <c r="P210" s="238" t="s">
        <v>366</v>
      </c>
      <c r="Q210" s="238">
        <v>11</v>
      </c>
      <c r="S210" s="238">
        <v>5</v>
      </c>
      <c r="T210" s="238">
        <v>0</v>
      </c>
      <c r="U210" s="238">
        <v>2</v>
      </c>
      <c r="V210" s="238">
        <v>5</v>
      </c>
      <c r="W210" s="238">
        <v>10</v>
      </c>
      <c r="X210" s="238">
        <v>2</v>
      </c>
      <c r="Y210" s="238">
        <v>1</v>
      </c>
      <c r="Z210" s="238">
        <v>1</v>
      </c>
      <c r="AA210" s="238">
        <v>1</v>
      </c>
      <c r="AB210" s="238">
        <v>1</v>
      </c>
      <c r="AC210" s="238">
        <v>98</v>
      </c>
      <c r="AD210" s="238" t="s">
        <v>3133</v>
      </c>
      <c r="AF210" s="238" t="s">
        <v>2779</v>
      </c>
      <c r="AG210" s="238">
        <v>10</v>
      </c>
      <c r="AH210" s="238">
        <v>0</v>
      </c>
      <c r="AI210" s="238">
        <v>2</v>
      </c>
      <c r="AJ210" s="238">
        <v>7</v>
      </c>
      <c r="AL210" s="238">
        <v>43</v>
      </c>
      <c r="AM210" s="238" t="s">
        <v>354</v>
      </c>
      <c r="AN210" s="238">
        <v>5</v>
      </c>
      <c r="AO210" s="238">
        <v>2</v>
      </c>
      <c r="AP210" s="238">
        <v>8</v>
      </c>
      <c r="AQ210" s="238">
        <v>7</v>
      </c>
      <c r="AS210" s="238">
        <v>7</v>
      </c>
      <c r="AT210" s="238">
        <v>98</v>
      </c>
      <c r="AU210" s="238">
        <v>35</v>
      </c>
      <c r="AV210" s="238">
        <v>11</v>
      </c>
      <c r="AW210" s="238">
        <v>21</v>
      </c>
      <c r="AX210" s="238">
        <v>2</v>
      </c>
      <c r="AY210" s="238">
        <v>4</v>
      </c>
      <c r="AZ210" s="238">
        <v>4</v>
      </c>
      <c r="BA210" s="238">
        <v>21</v>
      </c>
      <c r="BB210" s="238">
        <v>26</v>
      </c>
      <c r="BC210" s="238" t="s">
        <v>363</v>
      </c>
      <c r="BD210" s="238">
        <v>5</v>
      </c>
      <c r="BE210" s="238">
        <v>1</v>
      </c>
      <c r="BF210" s="238">
        <v>1</v>
      </c>
      <c r="BI210" s="238">
        <v>7</v>
      </c>
      <c r="BJ210" s="238">
        <v>98</v>
      </c>
      <c r="BK210" s="238">
        <v>35</v>
      </c>
      <c r="BL210" s="238">
        <v>11</v>
      </c>
      <c r="BM210" s="238">
        <v>21</v>
      </c>
      <c r="CT210" s="238">
        <v>451889</v>
      </c>
      <c r="CU210" s="238">
        <v>4975866</v>
      </c>
      <c r="CV210" s="238">
        <v>44.934601700000002</v>
      </c>
      <c r="CW210" s="238">
        <v>-93.609737300000006</v>
      </c>
      <c r="CX210" s="238" t="s">
        <v>359</v>
      </c>
      <c r="CY210" s="238" t="s">
        <v>3179</v>
      </c>
    </row>
    <row r="211" spans="1:103" x14ac:dyDescent="0.25">
      <c r="A211" s="238">
        <v>622479</v>
      </c>
      <c r="B211" s="238">
        <v>4</v>
      </c>
      <c r="C211" s="238">
        <v>15</v>
      </c>
      <c r="D211" s="238">
        <v>8.2490000000000006</v>
      </c>
      <c r="E211" s="238">
        <v>27</v>
      </c>
      <c r="F211" s="238" t="s">
        <v>3066</v>
      </c>
      <c r="H211" s="238" t="s">
        <v>354</v>
      </c>
      <c r="I211" s="238">
        <v>25</v>
      </c>
      <c r="K211" s="238">
        <v>18007980</v>
      </c>
      <c r="M211" s="238">
        <v>7</v>
      </c>
      <c r="N211" s="238">
        <v>21</v>
      </c>
      <c r="O211" s="238">
        <v>2018</v>
      </c>
      <c r="P211" s="238" t="s">
        <v>364</v>
      </c>
      <c r="Q211" s="238">
        <v>18</v>
      </c>
      <c r="R211" s="238">
        <v>98</v>
      </c>
      <c r="S211" s="238">
        <v>4</v>
      </c>
      <c r="T211" s="238">
        <v>0</v>
      </c>
      <c r="U211" s="238">
        <v>2</v>
      </c>
      <c r="V211" s="238">
        <v>13</v>
      </c>
      <c r="W211" s="238">
        <v>10</v>
      </c>
      <c r="X211" s="238">
        <v>16</v>
      </c>
      <c r="Y211" s="238">
        <v>1</v>
      </c>
      <c r="Z211" s="238">
        <v>1</v>
      </c>
      <c r="AB211" s="238">
        <v>1</v>
      </c>
      <c r="AC211" s="238">
        <v>98</v>
      </c>
      <c r="AD211" s="238" t="s">
        <v>2800</v>
      </c>
      <c r="AE211" s="238" t="s">
        <v>3180</v>
      </c>
      <c r="AF211" s="238" t="s">
        <v>2779</v>
      </c>
      <c r="AG211" s="238">
        <v>7</v>
      </c>
      <c r="AH211" s="238">
        <v>2</v>
      </c>
      <c r="AI211" s="238">
        <v>2</v>
      </c>
      <c r="AJ211" s="238">
        <v>3</v>
      </c>
      <c r="AK211" s="238">
        <v>21</v>
      </c>
      <c r="AL211" s="238">
        <v>35</v>
      </c>
      <c r="AM211" s="238" t="s">
        <v>363</v>
      </c>
      <c r="AN211" s="238">
        <v>5</v>
      </c>
      <c r="AO211" s="238">
        <v>1</v>
      </c>
      <c r="AS211" s="238">
        <v>13</v>
      </c>
      <c r="AT211" s="238">
        <v>98</v>
      </c>
      <c r="AU211" s="238">
        <v>35</v>
      </c>
      <c r="AV211" s="238">
        <v>11</v>
      </c>
      <c r="AW211" s="238">
        <v>21</v>
      </c>
      <c r="AX211" s="238">
        <v>2</v>
      </c>
      <c r="AY211" s="238">
        <v>4</v>
      </c>
      <c r="AZ211" s="238">
        <v>3</v>
      </c>
      <c r="BA211" s="238">
        <v>24</v>
      </c>
      <c r="BB211" s="238">
        <v>47</v>
      </c>
      <c r="BC211" s="238" t="s">
        <v>354</v>
      </c>
      <c r="BD211" s="238">
        <v>5</v>
      </c>
      <c r="BE211" s="238">
        <v>2</v>
      </c>
      <c r="BF211" s="238">
        <v>99</v>
      </c>
      <c r="BI211" s="238">
        <v>13</v>
      </c>
      <c r="BJ211" s="238">
        <v>98</v>
      </c>
      <c r="BK211" s="238">
        <v>35</v>
      </c>
      <c r="BL211" s="238">
        <v>11</v>
      </c>
      <c r="BM211" s="238">
        <v>21</v>
      </c>
      <c r="CT211" s="238">
        <v>451893.53701947199</v>
      </c>
      <c r="CU211" s="238">
        <v>4975866.2508504298</v>
      </c>
      <c r="CV211" s="238">
        <v>44.934601270000002</v>
      </c>
      <c r="CW211" s="238">
        <v>-93.60967642</v>
      </c>
      <c r="CX211" s="238" t="s">
        <v>359</v>
      </c>
      <c r="CY211" s="238" t="s">
        <v>3181</v>
      </c>
    </row>
    <row r="212" spans="1:103" x14ac:dyDescent="0.25">
      <c r="A212" s="238">
        <v>10873418</v>
      </c>
      <c r="B212" s="238">
        <v>4</v>
      </c>
      <c r="C212" s="238">
        <v>15</v>
      </c>
      <c r="D212" s="238">
        <v>8.2509999999999994</v>
      </c>
      <c r="E212" s="238">
        <v>27</v>
      </c>
      <c r="F212" s="238" t="s">
        <v>3066</v>
      </c>
      <c r="H212" s="238" t="s">
        <v>354</v>
      </c>
      <c r="I212" s="238">
        <v>25</v>
      </c>
      <c r="K212" s="238" t="s">
        <v>3182</v>
      </c>
      <c r="L212" s="238">
        <v>131410168</v>
      </c>
      <c r="M212" s="238">
        <v>5</v>
      </c>
      <c r="N212" s="238">
        <v>21</v>
      </c>
      <c r="O212" s="238">
        <v>2013</v>
      </c>
      <c r="P212" s="238" t="s">
        <v>368</v>
      </c>
      <c r="Q212" s="238">
        <v>15</v>
      </c>
      <c r="R212" s="238" t="s">
        <v>356</v>
      </c>
      <c r="S212" s="238">
        <v>4</v>
      </c>
      <c r="T212" s="238">
        <v>0</v>
      </c>
      <c r="U212" s="238">
        <v>2</v>
      </c>
      <c r="V212" s="238">
        <v>1</v>
      </c>
      <c r="W212" s="238">
        <v>10</v>
      </c>
      <c r="X212" s="238">
        <v>15</v>
      </c>
      <c r="Y212" s="238">
        <v>1</v>
      </c>
      <c r="Z212" s="238">
        <v>2</v>
      </c>
      <c r="AB212" s="238">
        <v>1</v>
      </c>
      <c r="AC212" s="238">
        <v>98</v>
      </c>
      <c r="AD212" s="238" t="s">
        <v>3183</v>
      </c>
      <c r="AE212" s="238" t="s">
        <v>3184</v>
      </c>
      <c r="AF212" s="238" t="s">
        <v>2779</v>
      </c>
      <c r="AG212" s="238">
        <v>7</v>
      </c>
      <c r="AH212" s="238">
        <v>2</v>
      </c>
      <c r="AI212" s="238">
        <v>2</v>
      </c>
      <c r="AJ212" s="238">
        <v>4</v>
      </c>
      <c r="AK212" s="238">
        <v>21</v>
      </c>
      <c r="AL212" s="238">
        <v>42</v>
      </c>
      <c r="AM212" s="238" t="s">
        <v>354</v>
      </c>
      <c r="AN212" s="238">
        <v>5</v>
      </c>
      <c r="AO212" s="238">
        <v>15</v>
      </c>
      <c r="AS212" s="238">
        <v>5</v>
      </c>
      <c r="AT212" s="238">
        <v>98</v>
      </c>
      <c r="AU212" s="238">
        <v>35</v>
      </c>
      <c r="AV212" s="238">
        <v>11</v>
      </c>
      <c r="AW212" s="238">
        <v>20</v>
      </c>
      <c r="AX212" s="238">
        <v>2</v>
      </c>
      <c r="AY212" s="238">
        <v>1</v>
      </c>
      <c r="AZ212" s="238">
        <v>4</v>
      </c>
      <c r="BA212" s="238">
        <v>26</v>
      </c>
      <c r="BB212" s="238">
        <v>55</v>
      </c>
      <c r="BC212" s="238" t="s">
        <v>354</v>
      </c>
      <c r="BD212" s="238">
        <v>5</v>
      </c>
      <c r="BE212" s="238">
        <v>1</v>
      </c>
      <c r="BI212" s="238">
        <v>5</v>
      </c>
      <c r="BJ212" s="238">
        <v>98</v>
      </c>
      <c r="BK212" s="238">
        <v>35</v>
      </c>
      <c r="BL212" s="238">
        <v>11</v>
      </c>
      <c r="BM212" s="238">
        <v>20</v>
      </c>
      <c r="CT212" s="238">
        <v>451897</v>
      </c>
      <c r="CU212" s="238">
        <v>4975866</v>
      </c>
      <c r="CV212" s="238">
        <v>44.934601899999997</v>
      </c>
      <c r="CW212" s="238">
        <v>-93.609636499999993</v>
      </c>
      <c r="CX212" s="238" t="s">
        <v>359</v>
      </c>
      <c r="CY212" s="238" t="s">
        <v>3185</v>
      </c>
    </row>
    <row r="213" spans="1:103" x14ac:dyDescent="0.25">
      <c r="A213" s="238">
        <v>602312</v>
      </c>
      <c r="B213" s="238">
        <v>4</v>
      </c>
      <c r="C213" s="238">
        <v>15</v>
      </c>
      <c r="D213" s="238">
        <v>8.2539999999999996</v>
      </c>
      <c r="E213" s="238">
        <v>27</v>
      </c>
      <c r="F213" s="238" t="s">
        <v>3066</v>
      </c>
      <c r="H213" s="238" t="s">
        <v>354</v>
      </c>
      <c r="I213" s="238">
        <v>25</v>
      </c>
      <c r="K213" s="238">
        <v>18005718</v>
      </c>
      <c r="M213" s="238">
        <v>6</v>
      </c>
      <c r="N213" s="238">
        <v>5</v>
      </c>
      <c r="O213" s="238">
        <v>2018</v>
      </c>
      <c r="P213" s="238" t="s">
        <v>368</v>
      </c>
      <c r="Q213" s="238">
        <v>15</v>
      </c>
      <c r="R213" s="238" t="s">
        <v>369</v>
      </c>
      <c r="S213" s="238">
        <v>3</v>
      </c>
      <c r="T213" s="238">
        <v>0</v>
      </c>
      <c r="U213" s="238">
        <v>3</v>
      </c>
      <c r="V213" s="238">
        <v>12</v>
      </c>
      <c r="W213" s="238">
        <v>10</v>
      </c>
      <c r="X213" s="238">
        <v>10</v>
      </c>
      <c r="Y213" s="238">
        <v>1</v>
      </c>
      <c r="Z213" s="238">
        <v>1</v>
      </c>
      <c r="AB213" s="238">
        <v>1</v>
      </c>
      <c r="AC213" s="238">
        <v>98</v>
      </c>
      <c r="AD213" s="238" t="s">
        <v>2800</v>
      </c>
      <c r="AF213" s="238" t="s">
        <v>2779</v>
      </c>
      <c r="AG213" s="238">
        <v>7</v>
      </c>
      <c r="AH213" s="238">
        <v>2</v>
      </c>
      <c r="AI213" s="238">
        <v>4</v>
      </c>
      <c r="AJ213" s="238">
        <v>3</v>
      </c>
      <c r="AK213" s="238">
        <v>21</v>
      </c>
      <c r="AL213" s="238">
        <v>19</v>
      </c>
      <c r="AM213" s="238" t="s">
        <v>363</v>
      </c>
      <c r="AN213" s="238">
        <v>5</v>
      </c>
      <c r="AO213" s="238">
        <v>1</v>
      </c>
      <c r="AS213" s="238">
        <v>12</v>
      </c>
      <c r="AT213" s="238">
        <v>20</v>
      </c>
      <c r="AU213" s="238">
        <v>35</v>
      </c>
      <c r="AV213" s="238">
        <v>11</v>
      </c>
      <c r="AW213" s="238">
        <v>21</v>
      </c>
      <c r="AX213" s="238">
        <v>2</v>
      </c>
      <c r="AY213" s="238">
        <v>2</v>
      </c>
      <c r="AZ213" s="238">
        <v>3</v>
      </c>
      <c r="BA213" s="238">
        <v>21</v>
      </c>
      <c r="BB213" s="238">
        <v>88</v>
      </c>
      <c r="BC213" s="238" t="s">
        <v>354</v>
      </c>
      <c r="BD213" s="238">
        <v>5</v>
      </c>
      <c r="BE213" s="238">
        <v>1</v>
      </c>
      <c r="BI213" s="238">
        <v>12</v>
      </c>
      <c r="BJ213" s="238">
        <v>20</v>
      </c>
      <c r="BK213" s="238">
        <v>35</v>
      </c>
      <c r="BL213" s="238">
        <v>11</v>
      </c>
      <c r="BM213" s="238">
        <v>21</v>
      </c>
      <c r="BN213" s="238">
        <v>2</v>
      </c>
      <c r="BO213" s="238">
        <v>2</v>
      </c>
      <c r="BP213" s="238">
        <v>3</v>
      </c>
      <c r="BQ213" s="238">
        <v>21</v>
      </c>
      <c r="BR213" s="238">
        <v>20</v>
      </c>
      <c r="BS213" s="238" t="s">
        <v>363</v>
      </c>
      <c r="BT213" s="238">
        <v>5</v>
      </c>
      <c r="BU213" s="238">
        <v>90</v>
      </c>
      <c r="BV213" s="238">
        <v>74</v>
      </c>
      <c r="BY213" s="238">
        <v>12</v>
      </c>
      <c r="BZ213" s="238">
        <v>20</v>
      </c>
      <c r="CA213" s="238">
        <v>35</v>
      </c>
      <c r="CB213" s="238">
        <v>11</v>
      </c>
      <c r="CC213" s="238">
        <v>21</v>
      </c>
      <c r="CT213" s="238">
        <v>451901.88839789201</v>
      </c>
      <c r="CU213" s="238">
        <v>4975862.8330964996</v>
      </c>
      <c r="CV213" s="238">
        <v>44.934571069999997</v>
      </c>
      <c r="CW213" s="238">
        <v>-93.609570259999998</v>
      </c>
      <c r="CX213" s="238" t="s">
        <v>359</v>
      </c>
      <c r="CY213" s="238" t="s">
        <v>3186</v>
      </c>
    </row>
    <row r="214" spans="1:103" x14ac:dyDescent="0.25">
      <c r="A214" s="238">
        <v>783677</v>
      </c>
      <c r="B214" s="238">
        <v>4</v>
      </c>
      <c r="C214" s="238">
        <v>15</v>
      </c>
      <c r="D214" s="238">
        <v>8.2560000000000002</v>
      </c>
      <c r="E214" s="238">
        <v>27</v>
      </c>
      <c r="F214" s="238" t="s">
        <v>3066</v>
      </c>
      <c r="H214" s="238" t="s">
        <v>354</v>
      </c>
      <c r="I214" s="238">
        <v>25</v>
      </c>
      <c r="K214" s="238">
        <v>200000671</v>
      </c>
      <c r="L214" s="238">
        <v>200260103</v>
      </c>
      <c r="M214" s="238">
        <v>1</v>
      </c>
      <c r="N214" s="238">
        <v>26</v>
      </c>
      <c r="O214" s="238">
        <v>2020</v>
      </c>
      <c r="P214" s="238" t="s">
        <v>366</v>
      </c>
      <c r="Q214" s="238">
        <v>16</v>
      </c>
      <c r="R214" s="238">
        <v>98</v>
      </c>
      <c r="S214" s="238">
        <v>5</v>
      </c>
      <c r="T214" s="238">
        <v>0</v>
      </c>
      <c r="U214" s="238">
        <v>2</v>
      </c>
      <c r="V214" s="238">
        <v>12</v>
      </c>
      <c r="W214" s="238">
        <v>10</v>
      </c>
      <c r="X214" s="238">
        <v>4</v>
      </c>
      <c r="Y214" s="238">
        <v>1</v>
      </c>
      <c r="Z214" s="238">
        <v>2</v>
      </c>
      <c r="AB214" s="238">
        <v>1</v>
      </c>
      <c r="AC214" s="238">
        <v>98</v>
      </c>
      <c r="AD214" s="238" t="s">
        <v>2800</v>
      </c>
      <c r="AF214" s="238" t="s">
        <v>2779</v>
      </c>
      <c r="AG214" s="238">
        <v>7</v>
      </c>
      <c r="AH214" s="238">
        <v>2</v>
      </c>
      <c r="AI214" s="238">
        <v>4</v>
      </c>
      <c r="AJ214" s="238">
        <v>3</v>
      </c>
      <c r="AK214" s="238">
        <v>34</v>
      </c>
      <c r="AL214" s="238">
        <v>68</v>
      </c>
      <c r="AM214" s="238" t="s">
        <v>354</v>
      </c>
      <c r="AN214" s="238">
        <v>5</v>
      </c>
      <c r="AO214" s="238">
        <v>1</v>
      </c>
      <c r="AS214" s="238">
        <v>12</v>
      </c>
      <c r="AT214" s="238">
        <v>23</v>
      </c>
      <c r="AU214" s="238">
        <v>35</v>
      </c>
      <c r="AV214" s="238">
        <v>11</v>
      </c>
      <c r="AW214" s="238">
        <v>21</v>
      </c>
      <c r="AX214" s="238">
        <v>2</v>
      </c>
      <c r="AY214" s="238">
        <v>2</v>
      </c>
      <c r="AZ214" s="238">
        <v>3</v>
      </c>
      <c r="BA214" s="238">
        <v>21</v>
      </c>
      <c r="BB214" s="238">
        <v>37</v>
      </c>
      <c r="BC214" s="238" t="s">
        <v>354</v>
      </c>
      <c r="BD214" s="238">
        <v>5</v>
      </c>
      <c r="BE214" s="238">
        <v>4</v>
      </c>
      <c r="BI214" s="238">
        <v>12</v>
      </c>
      <c r="BJ214" s="238">
        <v>23</v>
      </c>
      <c r="BK214" s="238">
        <v>35</v>
      </c>
      <c r="BL214" s="238">
        <v>11</v>
      </c>
      <c r="BM214" s="238">
        <v>21</v>
      </c>
      <c r="CT214" s="238">
        <v>451904.00506879197</v>
      </c>
      <c r="CU214" s="238">
        <v>4975862.4946151897</v>
      </c>
      <c r="CV214" s="238">
        <v>44.934568169999999</v>
      </c>
      <c r="CW214" s="238">
        <v>-93.609543400000007</v>
      </c>
      <c r="CX214" s="238" t="s">
        <v>359</v>
      </c>
      <c r="CY214" s="238" t="s">
        <v>3187</v>
      </c>
    </row>
    <row r="215" spans="1:103" x14ac:dyDescent="0.25">
      <c r="A215" s="238">
        <v>10870723</v>
      </c>
      <c r="B215" s="238">
        <v>4</v>
      </c>
      <c r="C215" s="238">
        <v>15</v>
      </c>
      <c r="D215" s="238">
        <v>8.2569999999999997</v>
      </c>
      <c r="E215" s="238">
        <v>27</v>
      </c>
      <c r="F215" s="238" t="s">
        <v>3066</v>
      </c>
      <c r="H215" s="238" t="s">
        <v>354</v>
      </c>
      <c r="I215" s="238">
        <v>25</v>
      </c>
      <c r="K215" s="238" t="s">
        <v>3188</v>
      </c>
      <c r="L215" s="238">
        <v>130990081</v>
      </c>
      <c r="M215" s="238">
        <v>4</v>
      </c>
      <c r="N215" s="238">
        <v>9</v>
      </c>
      <c r="O215" s="238">
        <v>2013</v>
      </c>
      <c r="P215" s="238" t="s">
        <v>368</v>
      </c>
      <c r="Q215" s="238">
        <v>8</v>
      </c>
      <c r="S215" s="238">
        <v>4</v>
      </c>
      <c r="T215" s="238">
        <v>0</v>
      </c>
      <c r="U215" s="238">
        <v>3</v>
      </c>
      <c r="V215" s="238">
        <v>1</v>
      </c>
      <c r="W215" s="238">
        <v>10</v>
      </c>
      <c r="X215" s="238">
        <v>2</v>
      </c>
      <c r="Y215" s="238">
        <v>1</v>
      </c>
      <c r="Z215" s="238">
        <v>3</v>
      </c>
      <c r="AB215" s="238">
        <v>2</v>
      </c>
      <c r="AC215" s="238">
        <v>98</v>
      </c>
      <c r="AD215" s="238" t="s">
        <v>3189</v>
      </c>
      <c r="AE215" s="238" t="s">
        <v>3143</v>
      </c>
      <c r="AF215" s="238" t="s">
        <v>2779</v>
      </c>
      <c r="AG215" s="238">
        <v>7</v>
      </c>
      <c r="AH215" s="238">
        <v>2</v>
      </c>
      <c r="AI215" s="238">
        <v>2</v>
      </c>
      <c r="AJ215" s="238">
        <v>3</v>
      </c>
      <c r="AK215" s="238">
        <v>26</v>
      </c>
      <c r="AL215" s="238">
        <v>19</v>
      </c>
      <c r="AM215" s="238" t="s">
        <v>354</v>
      </c>
      <c r="AN215" s="238">
        <v>5</v>
      </c>
      <c r="AS215" s="238">
        <v>4</v>
      </c>
      <c r="AT215" s="238">
        <v>20</v>
      </c>
      <c r="AU215" s="238">
        <v>35</v>
      </c>
      <c r="AV215" s="238">
        <v>11</v>
      </c>
      <c r="AW215" s="238">
        <v>21</v>
      </c>
      <c r="AX215" s="238">
        <v>2</v>
      </c>
      <c r="AY215" s="238">
        <v>2</v>
      </c>
      <c r="AZ215" s="238">
        <v>3</v>
      </c>
      <c r="BA215" s="238">
        <v>8</v>
      </c>
      <c r="BB215" s="238">
        <v>41</v>
      </c>
      <c r="BC215" s="238" t="s">
        <v>354</v>
      </c>
      <c r="BD215" s="238">
        <v>5</v>
      </c>
      <c r="BE215" s="238">
        <v>1</v>
      </c>
      <c r="BI215" s="238">
        <v>4</v>
      </c>
      <c r="BJ215" s="238">
        <v>20</v>
      </c>
      <c r="BK215" s="238">
        <v>35</v>
      </c>
      <c r="BL215" s="238">
        <v>11</v>
      </c>
      <c r="BM215" s="238">
        <v>21</v>
      </c>
      <c r="BN215" s="238">
        <v>2</v>
      </c>
      <c r="BO215" s="238">
        <v>2</v>
      </c>
      <c r="BP215" s="238">
        <v>3</v>
      </c>
      <c r="BQ215" s="238">
        <v>8</v>
      </c>
      <c r="BR215" s="238">
        <v>55</v>
      </c>
      <c r="BS215" s="238" t="s">
        <v>354</v>
      </c>
      <c r="BT215" s="238">
        <v>5</v>
      </c>
      <c r="BU215" s="238">
        <v>1</v>
      </c>
      <c r="BY215" s="238">
        <v>4</v>
      </c>
      <c r="BZ215" s="238">
        <v>20</v>
      </c>
      <c r="CA215" s="238">
        <v>35</v>
      </c>
      <c r="CB215" s="238">
        <v>11</v>
      </c>
      <c r="CC215" s="238">
        <v>21</v>
      </c>
      <c r="CT215" s="238">
        <v>451906</v>
      </c>
      <c r="CU215" s="238">
        <v>4975866</v>
      </c>
      <c r="CV215" s="238">
        <v>44.9346022</v>
      </c>
      <c r="CW215" s="238">
        <v>-93.609515599999995</v>
      </c>
      <c r="CX215" s="238" t="s">
        <v>359</v>
      </c>
      <c r="CY215" s="238" t="s">
        <v>3190</v>
      </c>
    </row>
    <row r="216" spans="1:103" x14ac:dyDescent="0.25">
      <c r="A216" s="238">
        <v>10720841</v>
      </c>
      <c r="B216" s="238">
        <v>4</v>
      </c>
      <c r="C216" s="238">
        <v>15</v>
      </c>
      <c r="D216" s="238">
        <v>8.2609999999999992</v>
      </c>
      <c r="E216" s="238">
        <v>27</v>
      </c>
      <c r="F216" s="238" t="s">
        <v>3066</v>
      </c>
      <c r="H216" s="238" t="s">
        <v>354</v>
      </c>
      <c r="I216" s="238">
        <v>25</v>
      </c>
      <c r="K216" s="238">
        <v>113086</v>
      </c>
      <c r="L216" s="238">
        <v>111300055</v>
      </c>
      <c r="M216" s="238">
        <v>5</v>
      </c>
      <c r="N216" s="238">
        <v>10</v>
      </c>
      <c r="O216" s="238">
        <v>2011</v>
      </c>
      <c r="P216" s="238" t="s">
        <v>368</v>
      </c>
      <c r="Q216" s="238">
        <v>7</v>
      </c>
      <c r="S216" s="238">
        <v>5</v>
      </c>
      <c r="T216" s="238">
        <v>0</v>
      </c>
      <c r="U216" s="238">
        <v>2</v>
      </c>
      <c r="V216" s="238">
        <v>3</v>
      </c>
      <c r="W216" s="238">
        <v>10</v>
      </c>
      <c r="X216" s="238">
        <v>4</v>
      </c>
      <c r="Y216" s="238">
        <v>1</v>
      </c>
      <c r="Z216" s="238">
        <v>1</v>
      </c>
      <c r="AB216" s="238">
        <v>1</v>
      </c>
      <c r="AC216" s="238">
        <v>98</v>
      </c>
      <c r="AD216" s="238" t="s">
        <v>2777</v>
      </c>
      <c r="AE216" s="238" t="s">
        <v>3191</v>
      </c>
      <c r="AF216" s="238" t="s">
        <v>2779</v>
      </c>
      <c r="AG216" s="238">
        <v>9</v>
      </c>
      <c r="AH216" s="238">
        <v>2</v>
      </c>
      <c r="AI216" s="238">
        <v>2</v>
      </c>
      <c r="AJ216" s="238">
        <v>4</v>
      </c>
      <c r="AK216" s="238">
        <v>24</v>
      </c>
      <c r="AL216" s="238">
        <v>57</v>
      </c>
      <c r="AM216" s="238" t="s">
        <v>363</v>
      </c>
      <c r="AN216" s="238">
        <v>5</v>
      </c>
      <c r="AO216" s="238">
        <v>2</v>
      </c>
      <c r="AS216" s="238">
        <v>7</v>
      </c>
      <c r="AT216" s="238">
        <v>98</v>
      </c>
      <c r="AU216" s="238">
        <v>35</v>
      </c>
      <c r="AV216" s="238">
        <v>11</v>
      </c>
      <c r="AW216" s="238">
        <v>21</v>
      </c>
      <c r="AX216" s="238">
        <v>2</v>
      </c>
      <c r="AY216" s="238">
        <v>4</v>
      </c>
      <c r="AZ216" s="238">
        <v>3</v>
      </c>
      <c r="BA216" s="238">
        <v>21</v>
      </c>
      <c r="BB216" s="238">
        <v>43</v>
      </c>
      <c r="BC216" s="238" t="s">
        <v>363</v>
      </c>
      <c r="BD216" s="238">
        <v>5</v>
      </c>
      <c r="BE216" s="238">
        <v>8</v>
      </c>
      <c r="BI216" s="238">
        <v>7</v>
      </c>
      <c r="BJ216" s="238">
        <v>98</v>
      </c>
      <c r="BK216" s="238">
        <v>35</v>
      </c>
      <c r="BL216" s="238">
        <v>11</v>
      </c>
      <c r="BM216" s="238">
        <v>21</v>
      </c>
      <c r="CT216" s="238">
        <v>451913</v>
      </c>
      <c r="CU216" s="238">
        <v>4975866</v>
      </c>
      <c r="CV216" s="238">
        <v>44.934602400000003</v>
      </c>
      <c r="CW216" s="238">
        <v>-93.609428600000001</v>
      </c>
      <c r="CX216" s="238" t="s">
        <v>359</v>
      </c>
      <c r="CY216" s="238" t="s">
        <v>3192</v>
      </c>
    </row>
    <row r="217" spans="1:103" x14ac:dyDescent="0.25">
      <c r="A217" s="238">
        <v>10722001</v>
      </c>
      <c r="B217" s="238">
        <v>4</v>
      </c>
      <c r="C217" s="238">
        <v>15</v>
      </c>
      <c r="D217" s="238">
        <v>8.2609999999999992</v>
      </c>
      <c r="E217" s="238">
        <v>27</v>
      </c>
      <c r="F217" s="238" t="s">
        <v>3066</v>
      </c>
      <c r="H217" s="238" t="s">
        <v>354</v>
      </c>
      <c r="I217" s="238">
        <v>25</v>
      </c>
      <c r="K217" s="238">
        <v>113239</v>
      </c>
      <c r="L217" s="238">
        <v>111510132</v>
      </c>
      <c r="M217" s="238">
        <v>5</v>
      </c>
      <c r="N217" s="238">
        <v>14</v>
      </c>
      <c r="O217" s="238">
        <v>2011</v>
      </c>
      <c r="P217" s="238" t="s">
        <v>364</v>
      </c>
      <c r="Q217" s="238">
        <v>12</v>
      </c>
      <c r="S217" s="238">
        <v>5</v>
      </c>
      <c r="T217" s="238">
        <v>0</v>
      </c>
      <c r="U217" s="238">
        <v>2</v>
      </c>
      <c r="V217" s="238">
        <v>3</v>
      </c>
      <c r="W217" s="238">
        <v>10</v>
      </c>
      <c r="X217" s="238">
        <v>4</v>
      </c>
      <c r="Y217" s="238">
        <v>1</v>
      </c>
      <c r="Z217" s="238">
        <v>3</v>
      </c>
      <c r="AB217" s="238">
        <v>2</v>
      </c>
      <c r="AC217" s="238">
        <v>98</v>
      </c>
      <c r="AF217" s="238" t="s">
        <v>2779</v>
      </c>
      <c r="AG217" s="238">
        <v>9</v>
      </c>
      <c r="AH217" s="238">
        <v>2</v>
      </c>
      <c r="AI217" s="238">
        <v>4</v>
      </c>
      <c r="AJ217" s="238">
        <v>1</v>
      </c>
      <c r="AK217" s="238">
        <v>24</v>
      </c>
      <c r="AL217" s="238">
        <v>45</v>
      </c>
      <c r="AM217" s="238" t="s">
        <v>363</v>
      </c>
      <c r="AN217" s="238">
        <v>5</v>
      </c>
      <c r="AO217" s="238">
        <v>2</v>
      </c>
      <c r="AS217" s="238">
        <v>5</v>
      </c>
      <c r="AT217" s="238">
        <v>2</v>
      </c>
      <c r="AU217" s="238">
        <v>35</v>
      </c>
      <c r="AV217" s="238">
        <v>11</v>
      </c>
      <c r="AW217" s="238">
        <v>21</v>
      </c>
      <c r="AX217" s="238">
        <v>2</v>
      </c>
      <c r="AY217" s="238">
        <v>4</v>
      </c>
      <c r="AZ217" s="238">
        <v>3</v>
      </c>
      <c r="BA217" s="238">
        <v>21</v>
      </c>
      <c r="BB217" s="238">
        <v>53</v>
      </c>
      <c r="BC217" s="238" t="s">
        <v>363</v>
      </c>
      <c r="BD217" s="238">
        <v>5</v>
      </c>
      <c r="BE217" s="238">
        <v>1</v>
      </c>
      <c r="BI217" s="238">
        <v>5</v>
      </c>
      <c r="BJ217" s="238">
        <v>2</v>
      </c>
      <c r="BK217" s="238">
        <v>35</v>
      </c>
      <c r="BL217" s="238">
        <v>11</v>
      </c>
      <c r="BM217" s="238">
        <v>21</v>
      </c>
      <c r="CT217" s="238">
        <v>451913</v>
      </c>
      <c r="CU217" s="238">
        <v>4975866</v>
      </c>
      <c r="CV217" s="238">
        <v>44.934602400000003</v>
      </c>
      <c r="CW217" s="238">
        <v>-93.609428600000001</v>
      </c>
      <c r="CX217" s="238" t="s">
        <v>359</v>
      </c>
    </row>
    <row r="218" spans="1:103" x14ac:dyDescent="0.25">
      <c r="A218" s="238">
        <v>10783464</v>
      </c>
      <c r="B218" s="238">
        <v>4</v>
      </c>
      <c r="C218" s="238">
        <v>15</v>
      </c>
      <c r="D218" s="238">
        <v>8.2609999999999992</v>
      </c>
      <c r="E218" s="238">
        <v>27</v>
      </c>
      <c r="F218" s="238" t="s">
        <v>3066</v>
      </c>
      <c r="H218" s="238" t="s">
        <v>354</v>
      </c>
      <c r="I218" s="238">
        <v>25</v>
      </c>
      <c r="K218" s="238" t="s">
        <v>3193</v>
      </c>
      <c r="L218" s="238">
        <v>120130036</v>
      </c>
      <c r="M218" s="238">
        <v>1</v>
      </c>
      <c r="N218" s="238">
        <v>13</v>
      </c>
      <c r="O218" s="238">
        <v>2012</v>
      </c>
      <c r="P218" s="238" t="s">
        <v>362</v>
      </c>
      <c r="Q218" s="238">
        <v>8</v>
      </c>
      <c r="S218" s="238">
        <v>5</v>
      </c>
      <c r="T218" s="238">
        <v>0</v>
      </c>
      <c r="U218" s="238">
        <v>2</v>
      </c>
      <c r="V218" s="238">
        <v>1</v>
      </c>
      <c r="W218" s="238">
        <v>10</v>
      </c>
      <c r="X218" s="238">
        <v>4</v>
      </c>
      <c r="Y218" s="238">
        <v>1</v>
      </c>
      <c r="Z218" s="238">
        <v>2</v>
      </c>
      <c r="AB218" s="238">
        <v>1</v>
      </c>
      <c r="AC218" s="238">
        <v>98</v>
      </c>
      <c r="AD218" s="238" t="s">
        <v>2857</v>
      </c>
      <c r="AE218" s="238" t="s">
        <v>3194</v>
      </c>
      <c r="AF218" s="238" t="s">
        <v>2779</v>
      </c>
      <c r="AG218" s="238">
        <v>7</v>
      </c>
      <c r="AH218" s="238">
        <v>2</v>
      </c>
      <c r="AI218" s="238">
        <v>2</v>
      </c>
      <c r="AJ218" s="238">
        <v>3</v>
      </c>
      <c r="AK218" s="238">
        <v>21</v>
      </c>
      <c r="AL218" s="238">
        <v>18</v>
      </c>
      <c r="AM218" s="238" t="s">
        <v>363</v>
      </c>
      <c r="AN218" s="238">
        <v>5</v>
      </c>
      <c r="AO218" s="238">
        <v>15</v>
      </c>
      <c r="AS218" s="238">
        <v>7</v>
      </c>
      <c r="AT218" s="238">
        <v>20</v>
      </c>
      <c r="AU218" s="238">
        <v>35</v>
      </c>
      <c r="AV218" s="238">
        <v>11</v>
      </c>
      <c r="AW218" s="238">
        <v>21</v>
      </c>
      <c r="AX218" s="238">
        <v>2</v>
      </c>
      <c r="AY218" s="238">
        <v>4</v>
      </c>
      <c r="AZ218" s="238">
        <v>3</v>
      </c>
      <c r="BA218" s="238">
        <v>21</v>
      </c>
      <c r="BB218" s="238">
        <v>52</v>
      </c>
      <c r="BC218" s="238" t="s">
        <v>363</v>
      </c>
      <c r="BD218" s="238">
        <v>5</v>
      </c>
      <c r="BE218" s="238">
        <v>1</v>
      </c>
      <c r="BI218" s="238">
        <v>7</v>
      </c>
      <c r="BJ218" s="238">
        <v>20</v>
      </c>
      <c r="BK218" s="238">
        <v>35</v>
      </c>
      <c r="BL218" s="238">
        <v>11</v>
      </c>
      <c r="BM218" s="238">
        <v>21</v>
      </c>
      <c r="CT218" s="238">
        <v>451913</v>
      </c>
      <c r="CU218" s="238">
        <v>4975866</v>
      </c>
      <c r="CV218" s="238">
        <v>44.934602400000003</v>
      </c>
      <c r="CW218" s="238">
        <v>-93.609428600000001</v>
      </c>
      <c r="CX218" s="238" t="s">
        <v>359</v>
      </c>
      <c r="CY218" s="238" t="s">
        <v>3195</v>
      </c>
    </row>
    <row r="219" spans="1:103" x14ac:dyDescent="0.25">
      <c r="A219" s="238">
        <v>10796649</v>
      </c>
      <c r="B219" s="238">
        <v>4</v>
      </c>
      <c r="C219" s="238">
        <v>15</v>
      </c>
      <c r="D219" s="238">
        <v>8.2609999999999992</v>
      </c>
      <c r="E219" s="238">
        <v>27</v>
      </c>
      <c r="F219" s="238" t="s">
        <v>3066</v>
      </c>
      <c r="H219" s="238" t="s">
        <v>354</v>
      </c>
      <c r="I219" s="238">
        <v>25</v>
      </c>
      <c r="K219" s="238">
        <v>703793</v>
      </c>
      <c r="L219" s="238">
        <v>121400073</v>
      </c>
      <c r="M219" s="238">
        <v>5</v>
      </c>
      <c r="N219" s="238">
        <v>19</v>
      </c>
      <c r="O219" s="238">
        <v>2012</v>
      </c>
      <c r="P219" s="238" t="s">
        <v>364</v>
      </c>
      <c r="Q219" s="238">
        <v>12</v>
      </c>
      <c r="S219" s="238">
        <v>4</v>
      </c>
      <c r="T219" s="238">
        <v>0</v>
      </c>
      <c r="U219" s="238">
        <v>3</v>
      </c>
      <c r="V219" s="238">
        <v>1</v>
      </c>
      <c r="W219" s="238">
        <v>10</v>
      </c>
      <c r="X219" s="238">
        <v>2</v>
      </c>
      <c r="Y219" s="238">
        <v>1</v>
      </c>
      <c r="Z219" s="238">
        <v>1</v>
      </c>
      <c r="AA219" s="238">
        <v>1</v>
      </c>
      <c r="AB219" s="238">
        <v>1</v>
      </c>
      <c r="AC219" s="238">
        <v>98</v>
      </c>
      <c r="AD219" s="238" t="s">
        <v>3196</v>
      </c>
      <c r="AE219" s="238" t="s">
        <v>3143</v>
      </c>
      <c r="AF219" s="238" t="s">
        <v>2779</v>
      </c>
      <c r="AG219" s="238">
        <v>7</v>
      </c>
      <c r="AH219" s="238">
        <v>2</v>
      </c>
      <c r="AI219" s="238">
        <v>4</v>
      </c>
      <c r="AJ219" s="238">
        <v>4</v>
      </c>
      <c r="AK219" s="238">
        <v>21</v>
      </c>
      <c r="AL219" s="238">
        <v>30</v>
      </c>
      <c r="AM219" s="238" t="s">
        <v>363</v>
      </c>
      <c r="AN219" s="238">
        <v>5</v>
      </c>
      <c r="AO219" s="238">
        <v>1</v>
      </c>
      <c r="AP219" s="238">
        <v>1</v>
      </c>
      <c r="AS219" s="238">
        <v>7</v>
      </c>
      <c r="AT219" s="238">
        <v>98</v>
      </c>
      <c r="AU219" s="238">
        <v>35</v>
      </c>
      <c r="AV219" s="238">
        <v>11</v>
      </c>
      <c r="AW219" s="238">
        <v>21</v>
      </c>
      <c r="AX219" s="238">
        <v>2</v>
      </c>
      <c r="AY219" s="238">
        <v>3</v>
      </c>
      <c r="AZ219" s="238">
        <v>4</v>
      </c>
      <c r="BA219" s="238">
        <v>21</v>
      </c>
      <c r="BB219" s="238">
        <v>22</v>
      </c>
      <c r="BC219" s="238" t="s">
        <v>354</v>
      </c>
      <c r="BD219" s="238">
        <v>5</v>
      </c>
      <c r="BE219" s="238">
        <v>1</v>
      </c>
      <c r="BF219" s="238">
        <v>1</v>
      </c>
      <c r="BI219" s="238">
        <v>7</v>
      </c>
      <c r="BJ219" s="238">
        <v>98</v>
      </c>
      <c r="BK219" s="238">
        <v>35</v>
      </c>
      <c r="BL219" s="238">
        <v>11</v>
      </c>
      <c r="BM219" s="238">
        <v>21</v>
      </c>
      <c r="BN219" s="238">
        <v>2</v>
      </c>
      <c r="BO219" s="238">
        <v>1</v>
      </c>
      <c r="BP219" s="238">
        <v>4</v>
      </c>
      <c r="BQ219" s="238">
        <v>21</v>
      </c>
      <c r="BR219" s="238">
        <v>45</v>
      </c>
      <c r="BS219" s="238" t="s">
        <v>354</v>
      </c>
      <c r="BT219" s="238">
        <v>5</v>
      </c>
      <c r="BU219" s="238">
        <v>1</v>
      </c>
      <c r="BV219" s="238">
        <v>1</v>
      </c>
      <c r="BY219" s="238">
        <v>7</v>
      </c>
      <c r="BZ219" s="238">
        <v>98</v>
      </c>
      <c r="CA219" s="238">
        <v>35</v>
      </c>
      <c r="CB219" s="238">
        <v>11</v>
      </c>
      <c r="CC219" s="238">
        <v>21</v>
      </c>
      <c r="CT219" s="238">
        <v>451913</v>
      </c>
      <c r="CU219" s="238">
        <v>4975866</v>
      </c>
      <c r="CV219" s="238">
        <v>44.934602400000003</v>
      </c>
      <c r="CW219" s="238">
        <v>-93.609428600000001</v>
      </c>
      <c r="CX219" s="238" t="s">
        <v>359</v>
      </c>
      <c r="CY219" s="238" t="s">
        <v>3197</v>
      </c>
    </row>
    <row r="220" spans="1:103" x14ac:dyDescent="0.25">
      <c r="A220" s="238">
        <v>10838483</v>
      </c>
      <c r="B220" s="238">
        <v>4</v>
      </c>
      <c r="C220" s="238">
        <v>15</v>
      </c>
      <c r="D220" s="238">
        <v>8.2609999999999992</v>
      </c>
      <c r="E220" s="238">
        <v>27</v>
      </c>
      <c r="F220" s="238" t="s">
        <v>3066</v>
      </c>
      <c r="H220" s="238" t="s">
        <v>354</v>
      </c>
      <c r="I220" s="238">
        <v>25</v>
      </c>
      <c r="K220" s="238">
        <v>2896709</v>
      </c>
      <c r="L220" s="238">
        <v>123400046</v>
      </c>
      <c r="M220" s="238">
        <v>12</v>
      </c>
      <c r="N220" s="238">
        <v>5</v>
      </c>
      <c r="O220" s="238">
        <v>2012</v>
      </c>
      <c r="P220" s="238" t="s">
        <v>355</v>
      </c>
      <c r="Q220" s="238">
        <v>7</v>
      </c>
      <c r="S220" s="238">
        <v>5</v>
      </c>
      <c r="T220" s="238">
        <v>0</v>
      </c>
      <c r="U220" s="238">
        <v>3</v>
      </c>
      <c r="V220" s="238">
        <v>1</v>
      </c>
      <c r="W220" s="238">
        <v>10</v>
      </c>
      <c r="X220" s="238">
        <v>2</v>
      </c>
      <c r="Y220" s="238">
        <v>1</v>
      </c>
      <c r="Z220" s="238">
        <v>2</v>
      </c>
      <c r="AB220" s="238">
        <v>1</v>
      </c>
      <c r="AC220" s="238">
        <v>98</v>
      </c>
      <c r="AD220" s="238" t="s">
        <v>2795</v>
      </c>
      <c r="AE220" s="238" t="s">
        <v>3198</v>
      </c>
      <c r="AF220" s="238" t="s">
        <v>2779</v>
      </c>
      <c r="AG220" s="238">
        <v>7</v>
      </c>
      <c r="AH220" s="238">
        <v>2</v>
      </c>
      <c r="AI220" s="238">
        <v>1</v>
      </c>
      <c r="AJ220" s="238">
        <v>3</v>
      </c>
      <c r="AK220" s="238">
        <v>8</v>
      </c>
      <c r="AL220" s="238">
        <v>50</v>
      </c>
      <c r="AM220" s="238" t="s">
        <v>363</v>
      </c>
      <c r="AN220" s="238">
        <v>5</v>
      </c>
      <c r="AO220" s="238">
        <v>1</v>
      </c>
      <c r="AS220" s="238">
        <v>7</v>
      </c>
      <c r="AT220" s="238">
        <v>98</v>
      </c>
      <c r="AU220" s="238">
        <v>35</v>
      </c>
      <c r="AV220" s="238">
        <v>11</v>
      </c>
      <c r="AW220" s="238">
        <v>20</v>
      </c>
      <c r="AX220" s="238">
        <v>2</v>
      </c>
      <c r="AY220" s="238">
        <v>2</v>
      </c>
      <c r="AZ220" s="238">
        <v>3</v>
      </c>
      <c r="BA220" s="238">
        <v>8</v>
      </c>
      <c r="BB220" s="238">
        <v>51</v>
      </c>
      <c r="BC220" s="238" t="s">
        <v>354</v>
      </c>
      <c r="BD220" s="238">
        <v>5</v>
      </c>
      <c r="BE220" s="238">
        <v>1</v>
      </c>
      <c r="BI220" s="238">
        <v>7</v>
      </c>
      <c r="BJ220" s="238">
        <v>98</v>
      </c>
      <c r="BK220" s="238">
        <v>35</v>
      </c>
      <c r="BL220" s="238">
        <v>11</v>
      </c>
      <c r="BM220" s="238">
        <v>20</v>
      </c>
      <c r="BN220" s="238">
        <v>2</v>
      </c>
      <c r="BO220" s="238">
        <v>2</v>
      </c>
      <c r="BP220" s="238">
        <v>3</v>
      </c>
      <c r="BQ220" s="238">
        <v>21</v>
      </c>
      <c r="BR220" s="238">
        <v>53</v>
      </c>
      <c r="BS220" s="238" t="s">
        <v>363</v>
      </c>
      <c r="BT220" s="238">
        <v>5</v>
      </c>
      <c r="BU220" s="238">
        <v>5</v>
      </c>
      <c r="BV220" s="238">
        <v>9</v>
      </c>
      <c r="BY220" s="238">
        <v>7</v>
      </c>
      <c r="BZ220" s="238">
        <v>98</v>
      </c>
      <c r="CA220" s="238">
        <v>35</v>
      </c>
      <c r="CB220" s="238">
        <v>11</v>
      </c>
      <c r="CC220" s="238">
        <v>20</v>
      </c>
      <c r="CT220" s="238">
        <v>451913</v>
      </c>
      <c r="CU220" s="238">
        <v>4975866</v>
      </c>
      <c r="CV220" s="238">
        <v>44.934602400000003</v>
      </c>
      <c r="CW220" s="238">
        <v>-93.609428600000001</v>
      </c>
      <c r="CX220" s="238" t="s">
        <v>359</v>
      </c>
      <c r="CY220" s="238" t="s">
        <v>3199</v>
      </c>
    </row>
    <row r="221" spans="1:103" x14ac:dyDescent="0.25">
      <c r="A221" s="238">
        <v>10885492</v>
      </c>
      <c r="B221" s="238">
        <v>4</v>
      </c>
      <c r="C221" s="238">
        <v>15</v>
      </c>
      <c r="D221" s="238">
        <v>8.2609999999999992</v>
      </c>
      <c r="E221" s="238">
        <v>27</v>
      </c>
      <c r="F221" s="238" t="s">
        <v>3066</v>
      </c>
      <c r="H221" s="238" t="s">
        <v>354</v>
      </c>
      <c r="I221" s="238">
        <v>25</v>
      </c>
      <c r="K221" s="238" t="s">
        <v>3200</v>
      </c>
      <c r="L221" s="238">
        <v>132270033</v>
      </c>
      <c r="M221" s="238">
        <v>8</v>
      </c>
      <c r="N221" s="238">
        <v>15</v>
      </c>
      <c r="O221" s="238">
        <v>2013</v>
      </c>
      <c r="P221" s="238" t="s">
        <v>384</v>
      </c>
      <c r="Q221" s="238">
        <v>7</v>
      </c>
      <c r="S221" s="238">
        <v>5</v>
      </c>
      <c r="T221" s="238">
        <v>0</v>
      </c>
      <c r="U221" s="238">
        <v>2</v>
      </c>
      <c r="V221" s="238">
        <v>11</v>
      </c>
      <c r="W221" s="238">
        <v>10</v>
      </c>
      <c r="X221" s="238">
        <v>4</v>
      </c>
      <c r="Y221" s="238">
        <v>1</v>
      </c>
      <c r="Z221" s="238">
        <v>1</v>
      </c>
      <c r="AA221" s="238">
        <v>1</v>
      </c>
      <c r="AB221" s="238">
        <v>1</v>
      </c>
      <c r="AC221" s="238">
        <v>98</v>
      </c>
      <c r="AD221" s="238" t="s">
        <v>2921</v>
      </c>
      <c r="AE221" s="238" t="s">
        <v>3143</v>
      </c>
      <c r="AF221" s="238" t="s">
        <v>2779</v>
      </c>
      <c r="AG221" s="238">
        <v>6</v>
      </c>
      <c r="AH221" s="238">
        <v>2</v>
      </c>
      <c r="AI221" s="238">
        <v>2</v>
      </c>
      <c r="AJ221" s="238">
        <v>4</v>
      </c>
      <c r="AK221" s="238">
        <v>21</v>
      </c>
      <c r="AL221" s="238">
        <v>23</v>
      </c>
      <c r="AM221" s="238" t="s">
        <v>363</v>
      </c>
      <c r="AN221" s="238">
        <v>5</v>
      </c>
      <c r="AO221" s="238">
        <v>1</v>
      </c>
      <c r="AP221" s="238">
        <v>1</v>
      </c>
      <c r="AS221" s="238">
        <v>7</v>
      </c>
      <c r="AT221" s="238">
        <v>98</v>
      </c>
      <c r="AU221" s="238">
        <v>35</v>
      </c>
      <c r="AV221" s="238">
        <v>11</v>
      </c>
      <c r="AW221" s="238">
        <v>21</v>
      </c>
      <c r="AX221" s="238">
        <v>2</v>
      </c>
      <c r="AY221" s="238">
        <v>2</v>
      </c>
      <c r="AZ221" s="238">
        <v>3</v>
      </c>
      <c r="BA221" s="238">
        <v>21</v>
      </c>
      <c r="BB221" s="238">
        <v>27</v>
      </c>
      <c r="BC221" s="238" t="s">
        <v>354</v>
      </c>
      <c r="BD221" s="238">
        <v>5</v>
      </c>
      <c r="BE221" s="238">
        <v>6</v>
      </c>
      <c r="BF221" s="238">
        <v>1</v>
      </c>
      <c r="BI221" s="238">
        <v>7</v>
      </c>
      <c r="BJ221" s="238">
        <v>98</v>
      </c>
      <c r="BK221" s="238">
        <v>35</v>
      </c>
      <c r="BL221" s="238">
        <v>11</v>
      </c>
      <c r="BM221" s="238">
        <v>21</v>
      </c>
      <c r="CT221" s="238">
        <v>451913</v>
      </c>
      <c r="CU221" s="238">
        <v>4975866</v>
      </c>
      <c r="CV221" s="238">
        <v>44.934602400000003</v>
      </c>
      <c r="CW221" s="238">
        <v>-93.609428600000001</v>
      </c>
      <c r="CX221" s="238" t="s">
        <v>359</v>
      </c>
      <c r="CY221" s="238" t="s">
        <v>3201</v>
      </c>
    </row>
    <row r="222" spans="1:103" x14ac:dyDescent="0.25">
      <c r="A222" s="238">
        <v>10910432</v>
      </c>
      <c r="B222" s="238">
        <v>4</v>
      </c>
      <c r="C222" s="238">
        <v>15</v>
      </c>
      <c r="D222" s="238">
        <v>8.2609999999999992</v>
      </c>
      <c r="E222" s="238">
        <v>27</v>
      </c>
      <c r="F222" s="238" t="s">
        <v>3066</v>
      </c>
      <c r="H222" s="238" t="s">
        <v>354</v>
      </c>
      <c r="I222" s="238">
        <v>25</v>
      </c>
      <c r="K222" s="238">
        <v>13015926</v>
      </c>
      <c r="L222" s="238">
        <v>133230041</v>
      </c>
      <c r="M222" s="238">
        <v>11</v>
      </c>
      <c r="N222" s="238">
        <v>18</v>
      </c>
      <c r="O222" s="238">
        <v>2013</v>
      </c>
      <c r="P222" s="238" t="s">
        <v>361</v>
      </c>
      <c r="Q222" s="238">
        <v>17</v>
      </c>
      <c r="S222" s="238">
        <v>5</v>
      </c>
      <c r="T222" s="238">
        <v>0</v>
      </c>
      <c r="U222" s="238">
        <v>2</v>
      </c>
      <c r="V222" s="238">
        <v>10</v>
      </c>
      <c r="W222" s="238">
        <v>10</v>
      </c>
      <c r="X222" s="238">
        <v>4</v>
      </c>
      <c r="Y222" s="238">
        <v>4</v>
      </c>
      <c r="Z222" s="238">
        <v>2</v>
      </c>
      <c r="AA222" s="238">
        <v>1</v>
      </c>
      <c r="AB222" s="238">
        <v>1</v>
      </c>
      <c r="AC222" s="238">
        <v>98</v>
      </c>
      <c r="AD222" s="238" t="s">
        <v>3202</v>
      </c>
      <c r="AE222" s="238" t="s">
        <v>3203</v>
      </c>
      <c r="AF222" s="238" t="s">
        <v>2779</v>
      </c>
      <c r="AG222" s="238">
        <v>5</v>
      </c>
      <c r="AH222" s="238">
        <v>2</v>
      </c>
      <c r="AI222" s="238">
        <v>2</v>
      </c>
      <c r="AJ222" s="238">
        <v>4</v>
      </c>
      <c r="AK222" s="238">
        <v>24</v>
      </c>
      <c r="AL222" s="238">
        <v>44</v>
      </c>
      <c r="AM222" s="238" t="s">
        <v>354</v>
      </c>
      <c r="AN222" s="238">
        <v>5</v>
      </c>
      <c r="AO222" s="238">
        <v>1</v>
      </c>
      <c r="AP222" s="238">
        <v>1</v>
      </c>
      <c r="AS222" s="238">
        <v>7</v>
      </c>
      <c r="AT222" s="238">
        <v>98</v>
      </c>
      <c r="AU222" s="238">
        <v>35</v>
      </c>
      <c r="AV222" s="238">
        <v>11</v>
      </c>
      <c r="AW222" s="238">
        <v>21</v>
      </c>
      <c r="AX222" s="238">
        <v>2</v>
      </c>
      <c r="AY222" s="238">
        <v>4</v>
      </c>
      <c r="AZ222" s="238">
        <v>4</v>
      </c>
      <c r="BA222" s="238">
        <v>6</v>
      </c>
      <c r="BB222" s="238">
        <v>26</v>
      </c>
      <c r="BC222" s="238" t="s">
        <v>354</v>
      </c>
      <c r="BD222" s="238">
        <v>5</v>
      </c>
      <c r="BE222" s="238">
        <v>9</v>
      </c>
      <c r="BF222" s="238">
        <v>2</v>
      </c>
      <c r="BI222" s="238">
        <v>7</v>
      </c>
      <c r="BJ222" s="238">
        <v>98</v>
      </c>
      <c r="BK222" s="238">
        <v>35</v>
      </c>
      <c r="BL222" s="238">
        <v>11</v>
      </c>
      <c r="BM222" s="238">
        <v>21</v>
      </c>
      <c r="CT222" s="238">
        <v>451913</v>
      </c>
      <c r="CU222" s="238">
        <v>4975866</v>
      </c>
      <c r="CV222" s="238">
        <v>44.934602400000003</v>
      </c>
      <c r="CW222" s="238">
        <v>-93.609428600000001</v>
      </c>
      <c r="CX222" s="238" t="s">
        <v>359</v>
      </c>
      <c r="CY222" s="238" t="s">
        <v>3204</v>
      </c>
    </row>
    <row r="223" spans="1:103" x14ac:dyDescent="0.25">
      <c r="A223" s="238">
        <v>10912435</v>
      </c>
      <c r="B223" s="238">
        <v>4</v>
      </c>
      <c r="C223" s="238">
        <v>15</v>
      </c>
      <c r="D223" s="238">
        <v>8.2609999999999992</v>
      </c>
      <c r="E223" s="238">
        <v>27</v>
      </c>
      <c r="F223" s="238" t="s">
        <v>3066</v>
      </c>
      <c r="H223" s="238" t="s">
        <v>354</v>
      </c>
      <c r="I223" s="238">
        <v>25</v>
      </c>
      <c r="K223" s="238">
        <v>13016595</v>
      </c>
      <c r="L223" s="238">
        <v>133380307</v>
      </c>
      <c r="M223" s="238">
        <v>12</v>
      </c>
      <c r="N223" s="238">
        <v>4</v>
      </c>
      <c r="O223" s="238">
        <v>2013</v>
      </c>
      <c r="P223" s="238" t="s">
        <v>355</v>
      </c>
      <c r="Q223" s="238">
        <v>13</v>
      </c>
      <c r="S223" s="238">
        <v>5</v>
      </c>
      <c r="T223" s="238">
        <v>0</v>
      </c>
      <c r="U223" s="238">
        <v>2</v>
      </c>
      <c r="V223" s="238">
        <v>1</v>
      </c>
      <c r="W223" s="238">
        <v>10</v>
      </c>
      <c r="X223" s="238">
        <v>2</v>
      </c>
      <c r="Y223" s="238">
        <v>1</v>
      </c>
      <c r="Z223" s="238">
        <v>4</v>
      </c>
      <c r="AB223" s="238">
        <v>5</v>
      </c>
      <c r="AC223" s="238">
        <v>98</v>
      </c>
      <c r="AD223" s="238" t="s">
        <v>2795</v>
      </c>
      <c r="AE223" s="238" t="s">
        <v>3108</v>
      </c>
      <c r="AF223" s="238" t="s">
        <v>2779</v>
      </c>
      <c r="AG223" s="238">
        <v>7</v>
      </c>
      <c r="AH223" s="238">
        <v>2</v>
      </c>
      <c r="AI223" s="238">
        <v>4</v>
      </c>
      <c r="AJ223" s="238">
        <v>4</v>
      </c>
      <c r="AK223" s="238">
        <v>21</v>
      </c>
      <c r="AL223" s="238">
        <v>42</v>
      </c>
      <c r="AM223" s="238" t="s">
        <v>363</v>
      </c>
      <c r="AN223" s="238">
        <v>5</v>
      </c>
      <c r="AS223" s="238">
        <v>7</v>
      </c>
      <c r="AT223" s="238">
        <v>90</v>
      </c>
      <c r="AU223" s="238">
        <v>35</v>
      </c>
      <c r="AV223" s="238">
        <v>11</v>
      </c>
      <c r="AW223" s="238">
        <v>21</v>
      </c>
      <c r="AX223" s="238">
        <v>2</v>
      </c>
      <c r="AY223" s="238">
        <v>2</v>
      </c>
      <c r="AZ223" s="238">
        <v>4</v>
      </c>
      <c r="BA223" s="238">
        <v>21</v>
      </c>
      <c r="BB223" s="238">
        <v>27</v>
      </c>
      <c r="BC223" s="238" t="s">
        <v>354</v>
      </c>
      <c r="BD223" s="238">
        <v>5</v>
      </c>
      <c r="BE223" s="238">
        <v>1</v>
      </c>
      <c r="BI223" s="238">
        <v>7</v>
      </c>
      <c r="BJ223" s="238">
        <v>90</v>
      </c>
      <c r="BK223" s="238">
        <v>35</v>
      </c>
      <c r="BL223" s="238">
        <v>11</v>
      </c>
      <c r="BM223" s="238">
        <v>21</v>
      </c>
      <c r="CT223" s="238">
        <v>451913</v>
      </c>
      <c r="CU223" s="238">
        <v>4975866</v>
      </c>
      <c r="CV223" s="238">
        <v>44.934602400000003</v>
      </c>
      <c r="CW223" s="238">
        <v>-93.609428600000001</v>
      </c>
      <c r="CX223" s="238" t="s">
        <v>359</v>
      </c>
      <c r="CY223" s="238" t="s">
        <v>3205</v>
      </c>
    </row>
    <row r="224" spans="1:103" x14ac:dyDescent="0.25">
      <c r="A224" s="238">
        <v>10987607</v>
      </c>
      <c r="B224" s="238">
        <v>4</v>
      </c>
      <c r="C224" s="238">
        <v>15</v>
      </c>
      <c r="D224" s="238">
        <v>8.2609999999999992</v>
      </c>
      <c r="E224" s="238">
        <v>27</v>
      </c>
      <c r="F224" s="238" t="s">
        <v>3066</v>
      </c>
      <c r="H224" s="238" t="s">
        <v>354</v>
      </c>
      <c r="I224" s="238">
        <v>25</v>
      </c>
      <c r="K224" s="238" t="s">
        <v>3206</v>
      </c>
      <c r="L224" s="238">
        <v>142860086</v>
      </c>
      <c r="M224" s="238">
        <v>10</v>
      </c>
      <c r="N224" s="238">
        <v>9</v>
      </c>
      <c r="O224" s="238">
        <v>2014</v>
      </c>
      <c r="P224" s="238" t="s">
        <v>384</v>
      </c>
      <c r="Q224" s="238">
        <v>13</v>
      </c>
      <c r="S224" s="238">
        <v>5</v>
      </c>
      <c r="T224" s="238">
        <v>0</v>
      </c>
      <c r="U224" s="238">
        <v>3</v>
      </c>
      <c r="V224" s="238">
        <v>90</v>
      </c>
      <c r="W224" s="238">
        <v>10</v>
      </c>
      <c r="X224" s="238">
        <v>4</v>
      </c>
      <c r="Y224" s="238">
        <v>1</v>
      </c>
      <c r="Z224" s="238">
        <v>1</v>
      </c>
      <c r="AB224" s="238">
        <v>1</v>
      </c>
      <c r="AC224" s="238">
        <v>98</v>
      </c>
      <c r="AD224" s="238" t="s">
        <v>3207</v>
      </c>
      <c r="AE224" s="238" t="s">
        <v>3208</v>
      </c>
      <c r="AF224" s="238" t="s">
        <v>2779</v>
      </c>
      <c r="AG224" s="238">
        <v>90</v>
      </c>
      <c r="AH224" s="238">
        <v>2</v>
      </c>
      <c r="AI224" s="238">
        <v>3</v>
      </c>
      <c r="AJ224" s="238">
        <v>2</v>
      </c>
      <c r="AK224" s="238">
        <v>24</v>
      </c>
      <c r="AL224" s="238">
        <v>55</v>
      </c>
      <c r="AM224" s="238" t="s">
        <v>354</v>
      </c>
      <c r="AN224" s="238">
        <v>5</v>
      </c>
      <c r="AO224" s="238">
        <v>2</v>
      </c>
      <c r="AS224" s="238">
        <v>7</v>
      </c>
      <c r="AT224" s="238">
        <v>20</v>
      </c>
      <c r="AU224" s="238">
        <v>35</v>
      </c>
      <c r="AV224" s="238">
        <v>11</v>
      </c>
      <c r="AW224" s="238">
        <v>21</v>
      </c>
      <c r="AX224" s="238">
        <v>2</v>
      </c>
      <c r="AY224" s="238">
        <v>3</v>
      </c>
      <c r="AZ224" s="238">
        <v>3</v>
      </c>
      <c r="BA224" s="238">
        <v>21</v>
      </c>
      <c r="BB224" s="238">
        <v>27</v>
      </c>
      <c r="BC224" s="238" t="s">
        <v>354</v>
      </c>
      <c r="BD224" s="238">
        <v>5</v>
      </c>
      <c r="BE224" s="238">
        <v>1</v>
      </c>
      <c r="BI224" s="238">
        <v>7</v>
      </c>
      <c r="BJ224" s="238">
        <v>20</v>
      </c>
      <c r="BK224" s="238">
        <v>35</v>
      </c>
      <c r="BL224" s="238">
        <v>11</v>
      </c>
      <c r="BM224" s="238">
        <v>21</v>
      </c>
      <c r="BN224" s="238">
        <v>2</v>
      </c>
      <c r="BO224" s="238">
        <v>1</v>
      </c>
      <c r="BP224" s="238">
        <v>3</v>
      </c>
      <c r="BQ224" s="238">
        <v>8</v>
      </c>
      <c r="BR224" s="238">
        <v>52</v>
      </c>
      <c r="BS224" s="238" t="s">
        <v>363</v>
      </c>
      <c r="BT224" s="238">
        <v>5</v>
      </c>
      <c r="BU224" s="238">
        <v>1</v>
      </c>
      <c r="BY224" s="238">
        <v>7</v>
      </c>
      <c r="BZ224" s="238">
        <v>20</v>
      </c>
      <c r="CA224" s="238">
        <v>35</v>
      </c>
      <c r="CB224" s="238">
        <v>11</v>
      </c>
      <c r="CC224" s="238">
        <v>21</v>
      </c>
      <c r="CT224" s="238">
        <v>451913</v>
      </c>
      <c r="CU224" s="238">
        <v>4975866</v>
      </c>
      <c r="CV224" s="238">
        <v>44.934602400000003</v>
      </c>
      <c r="CW224" s="238">
        <v>-93.609428600000001</v>
      </c>
      <c r="CX224" s="238" t="s">
        <v>359</v>
      </c>
      <c r="CY224" s="238" t="s">
        <v>3209</v>
      </c>
    </row>
    <row r="225" spans="1:103" x14ac:dyDescent="0.25">
      <c r="A225" s="238">
        <v>11036744</v>
      </c>
      <c r="B225" s="238">
        <v>4</v>
      </c>
      <c r="C225" s="238">
        <v>15</v>
      </c>
      <c r="D225" s="238">
        <v>8.2609999999999992</v>
      </c>
      <c r="E225" s="238">
        <v>27</v>
      </c>
      <c r="F225" s="238" t="s">
        <v>3066</v>
      </c>
      <c r="H225" s="238" t="s">
        <v>354</v>
      </c>
      <c r="I225" s="238">
        <v>25</v>
      </c>
      <c r="K225" s="238" t="s">
        <v>3210</v>
      </c>
      <c r="L225" s="238">
        <v>150670014</v>
      </c>
      <c r="M225" s="238">
        <v>3</v>
      </c>
      <c r="N225" s="238">
        <v>7</v>
      </c>
      <c r="O225" s="238">
        <v>2015</v>
      </c>
      <c r="P225" s="238" t="s">
        <v>364</v>
      </c>
      <c r="Q225" s="238">
        <v>5</v>
      </c>
      <c r="S225" s="238">
        <v>5</v>
      </c>
      <c r="T225" s="238">
        <v>0</v>
      </c>
      <c r="U225" s="238">
        <v>1</v>
      </c>
      <c r="V225" s="238">
        <v>7</v>
      </c>
      <c r="W225" s="238">
        <v>54</v>
      </c>
      <c r="X225" s="238">
        <v>2</v>
      </c>
      <c r="Y225" s="238">
        <v>6</v>
      </c>
      <c r="Z225" s="238">
        <v>1</v>
      </c>
      <c r="AA225" s="238">
        <v>1</v>
      </c>
      <c r="AB225" s="238">
        <v>90</v>
      </c>
      <c r="AC225" s="238">
        <v>98</v>
      </c>
      <c r="AD225" s="238" t="s">
        <v>2834</v>
      </c>
      <c r="AF225" s="238" t="s">
        <v>2779</v>
      </c>
      <c r="AG225" s="238">
        <v>3</v>
      </c>
      <c r="AH225" s="238">
        <v>2</v>
      </c>
      <c r="AI225" s="238">
        <v>2</v>
      </c>
      <c r="AJ225" s="238">
        <v>4</v>
      </c>
      <c r="AK225" s="238">
        <v>99</v>
      </c>
      <c r="AL225" s="238">
        <v>61</v>
      </c>
      <c r="AM225" s="238" t="s">
        <v>354</v>
      </c>
      <c r="AN225" s="238">
        <v>98</v>
      </c>
      <c r="AQ225" s="238">
        <v>99</v>
      </c>
      <c r="AS225" s="238">
        <v>7</v>
      </c>
      <c r="AT225" s="238">
        <v>98</v>
      </c>
      <c r="AU225" s="238">
        <v>40</v>
      </c>
      <c r="AV225" s="238">
        <v>10</v>
      </c>
      <c r="AW225" s="238">
        <v>20</v>
      </c>
      <c r="CT225" s="238">
        <v>451913</v>
      </c>
      <c r="CU225" s="238">
        <v>4975866</v>
      </c>
      <c r="CV225" s="238">
        <v>44.934602400000003</v>
      </c>
      <c r="CW225" s="238">
        <v>-93.609428600000001</v>
      </c>
      <c r="CX225" s="238" t="s">
        <v>359</v>
      </c>
      <c r="CY225" s="238" t="s">
        <v>3211</v>
      </c>
    </row>
    <row r="226" spans="1:103" x14ac:dyDescent="0.25">
      <c r="A226" s="238">
        <v>11050939</v>
      </c>
      <c r="B226" s="238">
        <v>4</v>
      </c>
      <c r="C226" s="238">
        <v>15</v>
      </c>
      <c r="D226" s="238">
        <v>8.2609999999999992</v>
      </c>
      <c r="E226" s="238">
        <v>27</v>
      </c>
      <c r="F226" s="238" t="s">
        <v>3066</v>
      </c>
      <c r="H226" s="238" t="s">
        <v>354</v>
      </c>
      <c r="I226" s="238">
        <v>25</v>
      </c>
      <c r="K226" s="238">
        <v>15007168</v>
      </c>
      <c r="L226" s="238">
        <v>151780120</v>
      </c>
      <c r="M226" s="238">
        <v>6</v>
      </c>
      <c r="N226" s="238">
        <v>27</v>
      </c>
      <c r="O226" s="238">
        <v>2015</v>
      </c>
      <c r="P226" s="238" t="s">
        <v>364</v>
      </c>
      <c r="Q226" s="238">
        <v>12</v>
      </c>
      <c r="R226" s="238" t="s">
        <v>369</v>
      </c>
      <c r="S226" s="238">
        <v>5</v>
      </c>
      <c r="T226" s="238">
        <v>0</v>
      </c>
      <c r="U226" s="238">
        <v>2</v>
      </c>
      <c r="V226" s="238">
        <v>1</v>
      </c>
      <c r="W226" s="238">
        <v>10</v>
      </c>
      <c r="X226" s="238">
        <v>10</v>
      </c>
      <c r="Y226" s="238">
        <v>1</v>
      </c>
      <c r="Z226" s="238">
        <v>1</v>
      </c>
      <c r="AB226" s="238">
        <v>1</v>
      </c>
      <c r="AC226" s="238">
        <v>98</v>
      </c>
      <c r="AD226" s="238" t="s">
        <v>2834</v>
      </c>
      <c r="AE226" s="238" t="s">
        <v>3212</v>
      </c>
      <c r="AF226" s="238" t="s">
        <v>2779</v>
      </c>
      <c r="AG226" s="238">
        <v>7</v>
      </c>
      <c r="AH226" s="238">
        <v>2</v>
      </c>
      <c r="AI226" s="238">
        <v>3</v>
      </c>
      <c r="AJ226" s="238">
        <v>3</v>
      </c>
      <c r="AK226" s="238">
        <v>8</v>
      </c>
      <c r="AL226" s="238">
        <v>44</v>
      </c>
      <c r="AM226" s="238" t="s">
        <v>354</v>
      </c>
      <c r="AN226" s="238">
        <v>5</v>
      </c>
      <c r="AO226" s="238">
        <v>1</v>
      </c>
      <c r="AS226" s="238">
        <v>7</v>
      </c>
      <c r="AT226" s="238">
        <v>20</v>
      </c>
      <c r="AU226" s="238">
        <v>35</v>
      </c>
      <c r="AV226" s="238">
        <v>11</v>
      </c>
      <c r="AW226" s="238">
        <v>21</v>
      </c>
      <c r="AX226" s="238">
        <v>2</v>
      </c>
      <c r="AY226" s="238">
        <v>2</v>
      </c>
      <c r="AZ226" s="238">
        <v>3</v>
      </c>
      <c r="BA226" s="238">
        <v>7</v>
      </c>
      <c r="BB226" s="238">
        <v>26</v>
      </c>
      <c r="BC226" s="238" t="s">
        <v>363</v>
      </c>
      <c r="BD226" s="238">
        <v>5</v>
      </c>
      <c r="BE226" s="238">
        <v>2</v>
      </c>
      <c r="BI226" s="238">
        <v>7</v>
      </c>
      <c r="BJ226" s="238">
        <v>20</v>
      </c>
      <c r="BK226" s="238">
        <v>35</v>
      </c>
      <c r="BL226" s="238">
        <v>11</v>
      </c>
      <c r="BM226" s="238">
        <v>21</v>
      </c>
      <c r="CT226" s="238">
        <v>451913</v>
      </c>
      <c r="CU226" s="238">
        <v>4975866</v>
      </c>
      <c r="CV226" s="238">
        <v>44.934602400000003</v>
      </c>
      <c r="CW226" s="238">
        <v>-93.609428600000001</v>
      </c>
      <c r="CX226" s="238" t="s">
        <v>359</v>
      </c>
      <c r="CY226" s="238" t="s">
        <v>3213</v>
      </c>
    </row>
    <row r="227" spans="1:103" x14ac:dyDescent="0.25">
      <c r="A227" s="238">
        <v>10720722</v>
      </c>
      <c r="B227" s="238">
        <v>4</v>
      </c>
      <c r="C227" s="238">
        <v>15</v>
      </c>
      <c r="D227" s="238">
        <v>8.266</v>
      </c>
      <c r="E227" s="238">
        <v>27</v>
      </c>
      <c r="F227" s="238" t="s">
        <v>3066</v>
      </c>
      <c r="H227" s="238" t="s">
        <v>354</v>
      </c>
      <c r="I227" s="238">
        <v>25</v>
      </c>
      <c r="K227" s="238">
        <v>403534</v>
      </c>
      <c r="L227" s="238">
        <v>111270088</v>
      </c>
      <c r="M227" s="238">
        <v>5</v>
      </c>
      <c r="N227" s="238">
        <v>7</v>
      </c>
      <c r="O227" s="238">
        <v>2011</v>
      </c>
      <c r="P227" s="238" t="s">
        <v>364</v>
      </c>
      <c r="Q227" s="238">
        <v>11</v>
      </c>
      <c r="S227" s="238">
        <v>4</v>
      </c>
      <c r="T227" s="238">
        <v>0</v>
      </c>
      <c r="U227" s="238">
        <v>3</v>
      </c>
      <c r="V227" s="238">
        <v>90</v>
      </c>
      <c r="W227" s="238">
        <v>10</v>
      </c>
      <c r="X227" s="238">
        <v>90</v>
      </c>
      <c r="Y227" s="238">
        <v>1</v>
      </c>
      <c r="Z227" s="238">
        <v>1</v>
      </c>
      <c r="AB227" s="238">
        <v>1</v>
      </c>
      <c r="AC227" s="238">
        <v>98</v>
      </c>
      <c r="AD227" s="238" t="s">
        <v>2800</v>
      </c>
      <c r="AE227" s="238" t="s">
        <v>3180</v>
      </c>
      <c r="AF227" s="238" t="s">
        <v>2779</v>
      </c>
      <c r="AG227" s="238">
        <v>90</v>
      </c>
      <c r="AH227" s="238">
        <v>2</v>
      </c>
      <c r="AI227" s="238">
        <v>2</v>
      </c>
      <c r="AJ227" s="238">
        <v>2</v>
      </c>
      <c r="AK227" s="238">
        <v>24</v>
      </c>
      <c r="AL227" s="238">
        <v>23</v>
      </c>
      <c r="AM227" s="238" t="s">
        <v>354</v>
      </c>
      <c r="AN227" s="238">
        <v>5</v>
      </c>
      <c r="AO227" s="238">
        <v>2</v>
      </c>
      <c r="AS227" s="238">
        <v>6</v>
      </c>
      <c r="AT227" s="238">
        <v>98</v>
      </c>
      <c r="AU227" s="238">
        <v>35</v>
      </c>
      <c r="AV227" s="238">
        <v>11</v>
      </c>
      <c r="AW227" s="238">
        <v>20</v>
      </c>
      <c r="AX227" s="238">
        <v>2</v>
      </c>
      <c r="AY227" s="238">
        <v>2</v>
      </c>
      <c r="AZ227" s="238">
        <v>3</v>
      </c>
      <c r="BA227" s="238">
        <v>23</v>
      </c>
      <c r="BB227" s="238">
        <v>29</v>
      </c>
      <c r="BC227" s="238" t="s">
        <v>363</v>
      </c>
      <c r="BD227" s="238">
        <v>5</v>
      </c>
      <c r="BE227" s="238">
        <v>1</v>
      </c>
      <c r="BI227" s="238">
        <v>6</v>
      </c>
      <c r="BJ227" s="238">
        <v>98</v>
      </c>
      <c r="BK227" s="238">
        <v>35</v>
      </c>
      <c r="BL227" s="238">
        <v>11</v>
      </c>
      <c r="BM227" s="238">
        <v>20</v>
      </c>
      <c r="BN227" s="238">
        <v>2</v>
      </c>
      <c r="BO227" s="238">
        <v>4</v>
      </c>
      <c r="BP227" s="238">
        <v>1</v>
      </c>
      <c r="BQ227" s="238">
        <v>8</v>
      </c>
      <c r="BR227" s="238">
        <v>32</v>
      </c>
      <c r="BS227" s="238" t="s">
        <v>363</v>
      </c>
      <c r="BT227" s="238">
        <v>5</v>
      </c>
      <c r="BU227" s="238">
        <v>1</v>
      </c>
      <c r="BY227" s="238">
        <v>6</v>
      </c>
      <c r="BZ227" s="238">
        <v>98</v>
      </c>
      <c r="CA227" s="238">
        <v>35</v>
      </c>
      <c r="CB227" s="238">
        <v>11</v>
      </c>
      <c r="CC227" s="238">
        <v>20</v>
      </c>
      <c r="CT227" s="238">
        <v>451922</v>
      </c>
      <c r="CU227" s="238">
        <v>4975867</v>
      </c>
      <c r="CV227" s="238">
        <v>44.934608400000002</v>
      </c>
      <c r="CW227" s="238">
        <v>-93.609317099999998</v>
      </c>
      <c r="CX227" s="238" t="s">
        <v>359</v>
      </c>
      <c r="CY227" s="238" t="s">
        <v>3214</v>
      </c>
    </row>
    <row r="228" spans="1:103" x14ac:dyDescent="0.25">
      <c r="A228" s="238">
        <v>10902042</v>
      </c>
      <c r="B228" s="238">
        <v>4</v>
      </c>
      <c r="C228" s="238">
        <v>15</v>
      </c>
      <c r="D228" s="238">
        <v>8.266</v>
      </c>
      <c r="E228" s="238">
        <v>27</v>
      </c>
      <c r="F228" s="238" t="s">
        <v>3066</v>
      </c>
      <c r="H228" s="238" t="s">
        <v>354</v>
      </c>
      <c r="I228" s="238">
        <v>25</v>
      </c>
      <c r="K228" s="238" t="s">
        <v>3215</v>
      </c>
      <c r="L228" s="238">
        <v>132820038</v>
      </c>
      <c r="M228" s="238">
        <v>10</v>
      </c>
      <c r="N228" s="238">
        <v>4</v>
      </c>
      <c r="O228" s="238">
        <v>2013</v>
      </c>
      <c r="P228" s="238" t="s">
        <v>362</v>
      </c>
      <c r="Q228" s="238">
        <v>6</v>
      </c>
      <c r="S228" s="238">
        <v>4</v>
      </c>
      <c r="T228" s="238">
        <v>0</v>
      </c>
      <c r="U228" s="238">
        <v>2</v>
      </c>
      <c r="V228" s="238">
        <v>90</v>
      </c>
      <c r="W228" s="238">
        <v>10</v>
      </c>
      <c r="X228" s="238">
        <v>2</v>
      </c>
      <c r="Y228" s="238">
        <v>1</v>
      </c>
      <c r="Z228" s="238">
        <v>1</v>
      </c>
      <c r="AB228" s="238">
        <v>1</v>
      </c>
      <c r="AC228" s="238">
        <v>98</v>
      </c>
      <c r="AD228" s="238" t="s">
        <v>3216</v>
      </c>
      <c r="AE228" s="238" t="s">
        <v>3208</v>
      </c>
      <c r="AF228" s="238" t="s">
        <v>2779</v>
      </c>
      <c r="AG228" s="238">
        <v>90</v>
      </c>
      <c r="AH228" s="238">
        <v>2</v>
      </c>
      <c r="AI228" s="238">
        <v>2</v>
      </c>
      <c r="AJ228" s="238">
        <v>2</v>
      </c>
      <c r="AK228" s="238">
        <v>24</v>
      </c>
      <c r="AL228" s="238">
        <v>26</v>
      </c>
      <c r="AM228" s="238" t="s">
        <v>363</v>
      </c>
      <c r="AN228" s="238">
        <v>5</v>
      </c>
      <c r="AO228" s="238">
        <v>2</v>
      </c>
      <c r="AS228" s="238">
        <v>4</v>
      </c>
      <c r="AT228" s="238">
        <v>98</v>
      </c>
      <c r="AU228" s="238">
        <v>35</v>
      </c>
      <c r="AV228" s="238">
        <v>11</v>
      </c>
      <c r="AW228" s="238">
        <v>21</v>
      </c>
      <c r="AX228" s="238">
        <v>2</v>
      </c>
      <c r="AY228" s="238">
        <v>2</v>
      </c>
      <c r="AZ228" s="238">
        <v>3</v>
      </c>
      <c r="BA228" s="238">
        <v>21</v>
      </c>
      <c r="BB228" s="238">
        <v>64</v>
      </c>
      <c r="BC228" s="238" t="s">
        <v>363</v>
      </c>
      <c r="BD228" s="238">
        <v>5</v>
      </c>
      <c r="BE228" s="238">
        <v>1</v>
      </c>
      <c r="BI228" s="238">
        <v>4</v>
      </c>
      <c r="BJ228" s="238">
        <v>98</v>
      </c>
      <c r="BK228" s="238">
        <v>35</v>
      </c>
      <c r="BL228" s="238">
        <v>11</v>
      </c>
      <c r="BM228" s="238">
        <v>21</v>
      </c>
      <c r="CT228" s="238">
        <v>451922</v>
      </c>
      <c r="CU228" s="238">
        <v>4975867</v>
      </c>
      <c r="CV228" s="238">
        <v>44.934608400000002</v>
      </c>
      <c r="CW228" s="238">
        <v>-93.609317099999998</v>
      </c>
      <c r="CX228" s="238" t="s">
        <v>359</v>
      </c>
      <c r="CY228" s="238" t="s">
        <v>3217</v>
      </c>
    </row>
    <row r="229" spans="1:103" x14ac:dyDescent="0.25">
      <c r="A229" s="238">
        <v>10873405</v>
      </c>
      <c r="B229" s="238">
        <v>4</v>
      </c>
      <c r="C229" s="238">
        <v>15</v>
      </c>
      <c r="D229" s="238">
        <v>8.2690000000000001</v>
      </c>
      <c r="E229" s="238">
        <v>27</v>
      </c>
      <c r="F229" s="238" t="s">
        <v>3066</v>
      </c>
      <c r="H229" s="238" t="s">
        <v>354</v>
      </c>
      <c r="I229" s="238">
        <v>25</v>
      </c>
      <c r="K229" s="238">
        <v>13006265</v>
      </c>
      <c r="L229" s="238">
        <v>131410133</v>
      </c>
      <c r="M229" s="238">
        <v>5</v>
      </c>
      <c r="N229" s="238">
        <v>21</v>
      </c>
      <c r="O229" s="238">
        <v>2013</v>
      </c>
      <c r="P229" s="238" t="s">
        <v>368</v>
      </c>
      <c r="Q229" s="238">
        <v>12</v>
      </c>
      <c r="S229" s="238">
        <v>5</v>
      </c>
      <c r="T229" s="238">
        <v>0</v>
      </c>
      <c r="U229" s="238">
        <v>2</v>
      </c>
      <c r="V229" s="238">
        <v>90</v>
      </c>
      <c r="W229" s="238">
        <v>10</v>
      </c>
      <c r="X229" s="238">
        <v>15</v>
      </c>
      <c r="Y229" s="238">
        <v>1</v>
      </c>
      <c r="Z229" s="238">
        <v>3</v>
      </c>
      <c r="AA229" s="238">
        <v>2</v>
      </c>
      <c r="AB229" s="238">
        <v>2</v>
      </c>
      <c r="AC229" s="238">
        <v>98</v>
      </c>
      <c r="AD229" s="238" t="s">
        <v>3218</v>
      </c>
      <c r="AE229" s="238" t="s">
        <v>3143</v>
      </c>
      <c r="AF229" s="238" t="s">
        <v>2779</v>
      </c>
      <c r="AG229" s="238">
        <v>90</v>
      </c>
      <c r="AH229" s="238">
        <v>2</v>
      </c>
      <c r="AI229" s="238">
        <v>2</v>
      </c>
      <c r="AJ229" s="238">
        <v>1</v>
      </c>
      <c r="AK229" s="238">
        <v>7</v>
      </c>
      <c r="AL229" s="238">
        <v>59</v>
      </c>
      <c r="AM229" s="238" t="s">
        <v>363</v>
      </c>
      <c r="AN229" s="238">
        <v>98</v>
      </c>
      <c r="AO229" s="238">
        <v>2</v>
      </c>
      <c r="AT229" s="238">
        <v>98</v>
      </c>
      <c r="AU229" s="238">
        <v>35</v>
      </c>
      <c r="AV229" s="238">
        <v>11</v>
      </c>
      <c r="AW229" s="238">
        <v>21</v>
      </c>
      <c r="AX229" s="238">
        <v>2</v>
      </c>
      <c r="AY229" s="238">
        <v>2</v>
      </c>
      <c r="AZ229" s="238">
        <v>3</v>
      </c>
      <c r="BA229" s="238">
        <v>23</v>
      </c>
      <c r="BB229" s="238">
        <v>27</v>
      </c>
      <c r="BC229" s="238" t="s">
        <v>363</v>
      </c>
      <c r="BD229" s="238">
        <v>5</v>
      </c>
      <c r="BE229" s="238">
        <v>1</v>
      </c>
      <c r="BJ229" s="238">
        <v>98</v>
      </c>
      <c r="BK229" s="238">
        <v>35</v>
      </c>
      <c r="BL229" s="238">
        <v>11</v>
      </c>
      <c r="BM229" s="238">
        <v>21</v>
      </c>
      <c r="CT229" s="238">
        <v>451926</v>
      </c>
      <c r="CU229" s="238">
        <v>4975867</v>
      </c>
      <c r="CV229" s="238">
        <v>44.934610999999997</v>
      </c>
      <c r="CW229" s="238">
        <v>-93.609269499999996</v>
      </c>
      <c r="CX229" s="238" t="s">
        <v>359</v>
      </c>
      <c r="CY229" s="238" t="s">
        <v>3219</v>
      </c>
    </row>
    <row r="230" spans="1:103" x14ac:dyDescent="0.25">
      <c r="A230" s="238">
        <v>10753792</v>
      </c>
      <c r="B230" s="238">
        <v>4</v>
      </c>
      <c r="C230" s="238">
        <v>15</v>
      </c>
      <c r="D230" s="238">
        <v>8.2720000000000002</v>
      </c>
      <c r="E230" s="238">
        <v>27</v>
      </c>
      <c r="F230" s="238" t="s">
        <v>3066</v>
      </c>
      <c r="H230" s="238" t="s">
        <v>354</v>
      </c>
      <c r="I230" s="238">
        <v>25</v>
      </c>
      <c r="K230" s="238" t="s">
        <v>3220</v>
      </c>
      <c r="L230" s="238">
        <v>113250204</v>
      </c>
      <c r="M230" s="238">
        <v>11</v>
      </c>
      <c r="N230" s="238">
        <v>21</v>
      </c>
      <c r="O230" s="238">
        <v>2011</v>
      </c>
      <c r="P230" s="238" t="s">
        <v>361</v>
      </c>
      <c r="Q230" s="238">
        <v>13</v>
      </c>
      <c r="S230" s="238">
        <v>4</v>
      </c>
      <c r="T230" s="238">
        <v>0</v>
      </c>
      <c r="U230" s="238">
        <v>2</v>
      </c>
      <c r="V230" s="238">
        <v>3</v>
      </c>
      <c r="W230" s="238">
        <v>10</v>
      </c>
      <c r="X230" s="238">
        <v>2</v>
      </c>
      <c r="Y230" s="238">
        <v>1</v>
      </c>
      <c r="Z230" s="238">
        <v>1</v>
      </c>
      <c r="AB230" s="238">
        <v>1</v>
      </c>
      <c r="AC230" s="238">
        <v>98</v>
      </c>
      <c r="AD230" s="238" t="s">
        <v>3221</v>
      </c>
      <c r="AE230" s="238" t="s">
        <v>3180</v>
      </c>
      <c r="AF230" s="238" t="s">
        <v>2779</v>
      </c>
      <c r="AG230" s="238">
        <v>9</v>
      </c>
      <c r="AH230" s="238">
        <v>2</v>
      </c>
      <c r="AI230" s="238">
        <v>2</v>
      </c>
      <c r="AJ230" s="238">
        <v>3</v>
      </c>
      <c r="AK230" s="238">
        <v>21</v>
      </c>
      <c r="AL230" s="238">
        <v>60</v>
      </c>
      <c r="AM230" s="238" t="s">
        <v>363</v>
      </c>
      <c r="AN230" s="238">
        <v>5</v>
      </c>
      <c r="AO230" s="238">
        <v>1</v>
      </c>
      <c r="AS230" s="238">
        <v>7</v>
      </c>
      <c r="AT230" s="238">
        <v>98</v>
      </c>
      <c r="AU230" s="238">
        <v>35</v>
      </c>
      <c r="AV230" s="238">
        <v>11</v>
      </c>
      <c r="AW230" s="238">
        <v>21</v>
      </c>
      <c r="AX230" s="238">
        <v>2</v>
      </c>
      <c r="AY230" s="238">
        <v>4</v>
      </c>
      <c r="AZ230" s="238">
        <v>2</v>
      </c>
      <c r="BA230" s="238">
        <v>24</v>
      </c>
      <c r="BB230" s="238">
        <v>58</v>
      </c>
      <c r="BC230" s="238" t="s">
        <v>363</v>
      </c>
      <c r="BD230" s="238">
        <v>5</v>
      </c>
      <c r="BE230" s="238">
        <v>10</v>
      </c>
      <c r="BI230" s="238">
        <v>7</v>
      </c>
      <c r="BJ230" s="238">
        <v>98</v>
      </c>
      <c r="BK230" s="238">
        <v>35</v>
      </c>
      <c r="BL230" s="238">
        <v>11</v>
      </c>
      <c r="BM230" s="238">
        <v>21</v>
      </c>
      <c r="CT230" s="238">
        <v>451931</v>
      </c>
      <c r="CU230" s="238">
        <v>4975867</v>
      </c>
      <c r="CV230" s="238">
        <v>44.9346149</v>
      </c>
      <c r="CW230" s="238">
        <v>-93.6091981</v>
      </c>
      <c r="CX230" s="238" t="s">
        <v>359</v>
      </c>
      <c r="CY230" s="238" t="s">
        <v>3222</v>
      </c>
    </row>
    <row r="231" spans="1:103" x14ac:dyDescent="0.25">
      <c r="A231" s="238">
        <v>623477</v>
      </c>
      <c r="B231" s="238">
        <v>4</v>
      </c>
      <c r="C231" s="238">
        <v>15</v>
      </c>
      <c r="D231" s="238">
        <v>8.2729999999999997</v>
      </c>
      <c r="E231" s="238">
        <v>27</v>
      </c>
      <c r="F231" s="238" t="s">
        <v>3066</v>
      </c>
      <c r="H231" s="238" t="s">
        <v>354</v>
      </c>
      <c r="I231" s="238">
        <v>25</v>
      </c>
      <c r="K231" s="238">
        <v>18008172</v>
      </c>
      <c r="M231" s="238">
        <v>7</v>
      </c>
      <c r="N231" s="238">
        <v>26</v>
      </c>
      <c r="O231" s="238">
        <v>2018</v>
      </c>
      <c r="P231" s="238" t="s">
        <v>384</v>
      </c>
      <c r="Q231" s="238">
        <v>8</v>
      </c>
      <c r="R231" s="238" t="s">
        <v>196</v>
      </c>
      <c r="S231" s="238">
        <v>5</v>
      </c>
      <c r="T231" s="238">
        <v>0</v>
      </c>
      <c r="U231" s="238">
        <v>2</v>
      </c>
      <c r="V231" s="238">
        <v>5</v>
      </c>
      <c r="W231" s="238">
        <v>10</v>
      </c>
      <c r="X231" s="238">
        <v>2</v>
      </c>
      <c r="Y231" s="238">
        <v>1</v>
      </c>
      <c r="Z231" s="238">
        <v>1</v>
      </c>
      <c r="AB231" s="238">
        <v>1</v>
      </c>
      <c r="AC231" s="238">
        <v>98</v>
      </c>
      <c r="AD231" s="238" t="s">
        <v>2800</v>
      </c>
      <c r="AF231" s="238" t="s">
        <v>2779</v>
      </c>
      <c r="AG231" s="238">
        <v>10</v>
      </c>
      <c r="AH231" s="238">
        <v>2</v>
      </c>
      <c r="AI231" s="238">
        <v>2</v>
      </c>
      <c r="AJ231" s="238">
        <v>2</v>
      </c>
      <c r="AK231" s="238">
        <v>24</v>
      </c>
      <c r="AL231" s="238">
        <v>63</v>
      </c>
      <c r="AM231" s="238" t="s">
        <v>363</v>
      </c>
      <c r="AN231" s="238">
        <v>5</v>
      </c>
      <c r="AO231" s="238">
        <v>2</v>
      </c>
      <c r="AS231" s="238">
        <v>12</v>
      </c>
      <c r="AT231" s="238">
        <v>9</v>
      </c>
      <c r="AU231" s="238">
        <v>35</v>
      </c>
      <c r="AV231" s="238">
        <v>11</v>
      </c>
      <c r="AW231" s="238">
        <v>21</v>
      </c>
      <c r="AX231" s="238">
        <v>2</v>
      </c>
      <c r="AY231" s="238">
        <v>4</v>
      </c>
      <c r="AZ231" s="238">
        <v>2</v>
      </c>
      <c r="BA231" s="238">
        <v>21</v>
      </c>
      <c r="BB231" s="238">
        <v>51</v>
      </c>
      <c r="BC231" s="238" t="s">
        <v>354</v>
      </c>
      <c r="BD231" s="238">
        <v>5</v>
      </c>
      <c r="BE231" s="238">
        <v>1</v>
      </c>
      <c r="BI231" s="238">
        <v>12</v>
      </c>
      <c r="BJ231" s="238">
        <v>9</v>
      </c>
      <c r="BK231" s="238">
        <v>35</v>
      </c>
      <c r="BL231" s="238">
        <v>11</v>
      </c>
      <c r="BM231" s="238">
        <v>21</v>
      </c>
      <c r="CT231" s="238">
        <v>451932.39859198098</v>
      </c>
      <c r="CU231" s="238">
        <v>4975867.3610776104</v>
      </c>
      <c r="CV231" s="238">
        <v>44.934613890000001</v>
      </c>
      <c r="CW231" s="238">
        <v>-93.609184040000002</v>
      </c>
      <c r="CX231" s="238" t="s">
        <v>359</v>
      </c>
      <c r="CY231" s="238" t="s">
        <v>3223</v>
      </c>
    </row>
    <row r="232" spans="1:103" x14ac:dyDescent="0.25">
      <c r="A232" s="238">
        <v>726625</v>
      </c>
      <c r="B232" s="238">
        <v>4</v>
      </c>
      <c r="C232" s="238">
        <v>15</v>
      </c>
      <c r="D232" s="238">
        <v>8.2739999999999991</v>
      </c>
      <c r="E232" s="238">
        <v>27</v>
      </c>
      <c r="F232" s="238" t="s">
        <v>3066</v>
      </c>
      <c r="H232" s="238" t="s">
        <v>354</v>
      </c>
      <c r="I232" s="238">
        <v>25</v>
      </c>
      <c r="K232" s="238">
        <v>19005020</v>
      </c>
      <c r="M232" s="238">
        <v>6</v>
      </c>
      <c r="N232" s="238">
        <v>13</v>
      </c>
      <c r="O232" s="238">
        <v>2019</v>
      </c>
      <c r="P232" s="238" t="s">
        <v>384</v>
      </c>
      <c r="Q232" s="238">
        <v>17</v>
      </c>
      <c r="S232" s="238">
        <v>5</v>
      </c>
      <c r="T232" s="238">
        <v>0</v>
      </c>
      <c r="U232" s="238">
        <v>2</v>
      </c>
      <c r="V232" s="238">
        <v>10</v>
      </c>
      <c r="W232" s="238">
        <v>10</v>
      </c>
      <c r="X232" s="238">
        <v>2</v>
      </c>
      <c r="Y232" s="238">
        <v>1</v>
      </c>
      <c r="Z232" s="238">
        <v>1</v>
      </c>
      <c r="AB232" s="238">
        <v>1</v>
      </c>
      <c r="AC232" s="238">
        <v>98</v>
      </c>
      <c r="AD232" s="238" t="s">
        <v>2800</v>
      </c>
      <c r="AF232" s="238" t="s">
        <v>2779</v>
      </c>
      <c r="AG232" s="238">
        <v>5</v>
      </c>
      <c r="AH232" s="238">
        <v>2</v>
      </c>
      <c r="AI232" s="238">
        <v>4</v>
      </c>
      <c r="AJ232" s="238">
        <v>4</v>
      </c>
      <c r="AK232" s="238">
        <v>31</v>
      </c>
      <c r="AL232" s="238">
        <v>51</v>
      </c>
      <c r="AM232" s="238" t="s">
        <v>363</v>
      </c>
      <c r="AN232" s="238">
        <v>5</v>
      </c>
      <c r="AO232" s="238">
        <v>99</v>
      </c>
      <c r="AS232" s="238">
        <v>12</v>
      </c>
      <c r="AT232" s="238">
        <v>9</v>
      </c>
      <c r="AU232" s="238">
        <v>35</v>
      </c>
      <c r="AV232" s="238">
        <v>11</v>
      </c>
      <c r="AW232" s="238">
        <v>21</v>
      </c>
      <c r="AX232" s="238">
        <v>2</v>
      </c>
      <c r="AY232" s="238">
        <v>4</v>
      </c>
      <c r="AZ232" s="238">
        <v>4</v>
      </c>
      <c r="BA232" s="238">
        <v>21</v>
      </c>
      <c r="BB232" s="238">
        <v>25</v>
      </c>
      <c r="BC232" s="238" t="s">
        <v>363</v>
      </c>
      <c r="BD232" s="238">
        <v>5</v>
      </c>
      <c r="BE232" s="238">
        <v>99</v>
      </c>
      <c r="BI232" s="238">
        <v>12</v>
      </c>
      <c r="BJ232" s="238">
        <v>9</v>
      </c>
      <c r="BK232" s="238">
        <v>35</v>
      </c>
      <c r="BL232" s="238">
        <v>11</v>
      </c>
      <c r="BM232" s="238">
        <v>21</v>
      </c>
      <c r="CT232" s="238">
        <v>451934.43682580302</v>
      </c>
      <c r="CU232" s="238">
        <v>4975868.5787089197</v>
      </c>
      <c r="CV232" s="238">
        <v>44.934624990000003</v>
      </c>
      <c r="CW232" s="238">
        <v>-93.60915833</v>
      </c>
      <c r="CX232" s="238" t="s">
        <v>359</v>
      </c>
      <c r="CY232" s="238" t="s">
        <v>3224</v>
      </c>
    </row>
    <row r="233" spans="1:103" x14ac:dyDescent="0.25">
      <c r="A233" s="238">
        <v>770795</v>
      </c>
      <c r="B233" s="238">
        <v>4</v>
      </c>
      <c r="C233" s="238">
        <v>15</v>
      </c>
      <c r="D233" s="238">
        <v>8.2750000000000004</v>
      </c>
      <c r="E233" s="238">
        <v>27</v>
      </c>
      <c r="F233" s="238" t="s">
        <v>3066</v>
      </c>
      <c r="H233" s="238" t="s">
        <v>354</v>
      </c>
      <c r="I233" s="238">
        <v>25</v>
      </c>
      <c r="K233" s="238">
        <v>19010747</v>
      </c>
      <c r="M233" s="238">
        <v>12</v>
      </c>
      <c r="N233" s="238">
        <v>11</v>
      </c>
      <c r="O233" s="238">
        <v>2019</v>
      </c>
      <c r="P233" s="238" t="s">
        <v>355</v>
      </c>
      <c r="Q233" s="238">
        <v>17</v>
      </c>
      <c r="R233" s="238" t="s">
        <v>369</v>
      </c>
      <c r="S233" s="238">
        <v>5</v>
      </c>
      <c r="T233" s="238">
        <v>0</v>
      </c>
      <c r="U233" s="238">
        <v>2</v>
      </c>
      <c r="V233" s="238">
        <v>5</v>
      </c>
      <c r="W233" s="238">
        <v>10</v>
      </c>
      <c r="X233" s="238">
        <v>16</v>
      </c>
      <c r="Y233" s="238">
        <v>4</v>
      </c>
      <c r="Z233" s="238">
        <v>1</v>
      </c>
      <c r="AB233" s="238">
        <v>2</v>
      </c>
      <c r="AC233" s="238">
        <v>98</v>
      </c>
      <c r="AD233" s="238" t="s">
        <v>2800</v>
      </c>
      <c r="AF233" s="238" t="s">
        <v>2779</v>
      </c>
      <c r="AG233" s="238">
        <v>10</v>
      </c>
      <c r="AH233" s="238">
        <v>2</v>
      </c>
      <c r="AI233" s="238">
        <v>4</v>
      </c>
      <c r="AJ233" s="238">
        <v>3</v>
      </c>
      <c r="AK233" s="238">
        <v>21</v>
      </c>
      <c r="AL233" s="238">
        <v>30</v>
      </c>
      <c r="AM233" s="238" t="s">
        <v>354</v>
      </c>
      <c r="AN233" s="238">
        <v>5</v>
      </c>
      <c r="AO233" s="238">
        <v>1</v>
      </c>
      <c r="AS233" s="238">
        <v>12</v>
      </c>
      <c r="AT233" s="238">
        <v>9</v>
      </c>
      <c r="AU233" s="238">
        <v>35</v>
      </c>
      <c r="AV233" s="238">
        <v>11</v>
      </c>
      <c r="AW233" s="238">
        <v>21</v>
      </c>
      <c r="AX233" s="238">
        <v>2</v>
      </c>
      <c r="AY233" s="238">
        <v>2</v>
      </c>
      <c r="AZ233" s="238">
        <v>1</v>
      </c>
      <c r="BA233" s="238">
        <v>24</v>
      </c>
      <c r="BB233" s="238">
        <v>36</v>
      </c>
      <c r="BC233" s="238" t="s">
        <v>363</v>
      </c>
      <c r="BD233" s="238">
        <v>5</v>
      </c>
      <c r="BE233" s="238">
        <v>10</v>
      </c>
      <c r="BI233" s="238">
        <v>12</v>
      </c>
      <c r="BJ233" s="238">
        <v>9</v>
      </c>
      <c r="BK233" s="238">
        <v>35</v>
      </c>
      <c r="BL233" s="238">
        <v>11</v>
      </c>
      <c r="BM233" s="238">
        <v>21</v>
      </c>
      <c r="CT233" s="238">
        <v>451935.77916865097</v>
      </c>
      <c r="CU233" s="238">
        <v>4975866.8230419504</v>
      </c>
      <c r="CV233" s="238">
        <v>44.934609279999997</v>
      </c>
      <c r="CW233" s="238">
        <v>-93.609141149999999</v>
      </c>
      <c r="CX233" s="238" t="s">
        <v>359</v>
      </c>
      <c r="CY233" s="238" t="s">
        <v>3225</v>
      </c>
    </row>
    <row r="234" spans="1:103" x14ac:dyDescent="0.25">
      <c r="A234" s="238">
        <v>674056</v>
      </c>
      <c r="B234" s="238">
        <v>4</v>
      </c>
      <c r="C234" s="238">
        <v>15</v>
      </c>
      <c r="D234" s="238">
        <v>8.2759999999999998</v>
      </c>
      <c r="E234" s="238">
        <v>27</v>
      </c>
      <c r="F234" s="238" t="s">
        <v>3066</v>
      </c>
      <c r="H234" s="238" t="s">
        <v>354</v>
      </c>
      <c r="I234" s="238">
        <v>25</v>
      </c>
      <c r="K234" s="238">
        <v>19000120</v>
      </c>
      <c r="M234" s="238">
        <v>1</v>
      </c>
      <c r="N234" s="238">
        <v>5</v>
      </c>
      <c r="O234" s="238">
        <v>2019</v>
      </c>
      <c r="P234" s="238" t="s">
        <v>364</v>
      </c>
      <c r="Q234" s="238">
        <v>9</v>
      </c>
      <c r="R234" s="238" t="s">
        <v>419</v>
      </c>
      <c r="S234" s="238">
        <v>5</v>
      </c>
      <c r="T234" s="238">
        <v>0</v>
      </c>
      <c r="U234" s="238">
        <v>2</v>
      </c>
      <c r="V234" s="238">
        <v>12</v>
      </c>
      <c r="W234" s="238">
        <v>10</v>
      </c>
      <c r="X234" s="238">
        <v>16</v>
      </c>
      <c r="Y234" s="238">
        <v>1</v>
      </c>
      <c r="Z234" s="238">
        <v>1</v>
      </c>
      <c r="AB234" s="238">
        <v>2</v>
      </c>
      <c r="AC234" s="238">
        <v>98</v>
      </c>
      <c r="AD234" s="238" t="s">
        <v>2800</v>
      </c>
      <c r="AF234" s="238" t="s">
        <v>2779</v>
      </c>
      <c r="AG234" s="238">
        <v>7</v>
      </c>
      <c r="AH234" s="238">
        <v>2</v>
      </c>
      <c r="AI234" s="238">
        <v>49</v>
      </c>
      <c r="AJ234" s="238">
        <v>1</v>
      </c>
      <c r="AK234" s="238">
        <v>24</v>
      </c>
      <c r="AL234" s="238">
        <v>50</v>
      </c>
      <c r="AM234" s="238" t="s">
        <v>354</v>
      </c>
      <c r="AN234" s="238">
        <v>5</v>
      </c>
      <c r="AO234" s="238">
        <v>11</v>
      </c>
      <c r="AS234" s="238">
        <v>90</v>
      </c>
      <c r="AT234" s="238">
        <v>9</v>
      </c>
      <c r="AV234" s="238">
        <v>11</v>
      </c>
      <c r="AW234" s="238">
        <v>24</v>
      </c>
      <c r="AX234" s="238">
        <v>2</v>
      </c>
      <c r="AY234" s="238">
        <v>4</v>
      </c>
      <c r="AZ234" s="238">
        <v>1</v>
      </c>
      <c r="BA234" s="238">
        <v>34</v>
      </c>
      <c r="BB234" s="238">
        <v>60</v>
      </c>
      <c r="BC234" s="238" t="s">
        <v>354</v>
      </c>
      <c r="BD234" s="238">
        <v>5</v>
      </c>
      <c r="BE234" s="238">
        <v>1</v>
      </c>
      <c r="BI234" s="238">
        <v>12</v>
      </c>
      <c r="BJ234" s="238">
        <v>9</v>
      </c>
      <c r="BL234" s="238">
        <v>11</v>
      </c>
      <c r="BM234" s="238">
        <v>24</v>
      </c>
      <c r="CT234" s="238">
        <v>451937.75237261603</v>
      </c>
      <c r="CU234" s="238">
        <v>4975866.31914033</v>
      </c>
      <c r="CV234" s="238">
        <v>44.934604870000001</v>
      </c>
      <c r="CW234" s="238">
        <v>-93.609116090000001</v>
      </c>
      <c r="CX234" s="238" t="s">
        <v>391</v>
      </c>
      <c r="CY234" s="238" t="s">
        <v>3226</v>
      </c>
    </row>
    <row r="235" spans="1:103" x14ac:dyDescent="0.25">
      <c r="A235" s="238">
        <v>590053</v>
      </c>
      <c r="B235" s="238">
        <v>4</v>
      </c>
      <c r="C235" s="238">
        <v>15</v>
      </c>
      <c r="D235" s="238">
        <v>8.2769999999999992</v>
      </c>
      <c r="E235" s="238">
        <v>27</v>
      </c>
      <c r="F235" s="238" t="s">
        <v>3066</v>
      </c>
      <c r="H235" s="238" t="s">
        <v>354</v>
      </c>
      <c r="I235" s="238">
        <v>25</v>
      </c>
      <c r="K235" s="238" t="s">
        <v>3227</v>
      </c>
      <c r="M235" s="238">
        <v>4</v>
      </c>
      <c r="N235" s="238">
        <v>4</v>
      </c>
      <c r="O235" s="238">
        <v>2018</v>
      </c>
      <c r="P235" s="238" t="s">
        <v>355</v>
      </c>
      <c r="Q235" s="238">
        <v>16</v>
      </c>
      <c r="R235" s="238" t="s">
        <v>196</v>
      </c>
      <c r="S235" s="238">
        <v>5</v>
      </c>
      <c r="T235" s="238">
        <v>0</v>
      </c>
      <c r="U235" s="238">
        <v>2</v>
      </c>
      <c r="V235" s="238">
        <v>10</v>
      </c>
      <c r="W235" s="238">
        <v>10</v>
      </c>
      <c r="X235" s="238">
        <v>90</v>
      </c>
      <c r="Y235" s="238">
        <v>1</v>
      </c>
      <c r="Z235" s="238">
        <v>1</v>
      </c>
      <c r="AB235" s="238">
        <v>1</v>
      </c>
      <c r="AC235" s="238">
        <v>98</v>
      </c>
      <c r="AD235" s="238" t="s">
        <v>2800</v>
      </c>
      <c r="AF235" s="238" t="s">
        <v>2779</v>
      </c>
      <c r="AG235" s="238">
        <v>5</v>
      </c>
      <c r="AH235" s="238">
        <v>2</v>
      </c>
      <c r="AI235" s="238">
        <v>2</v>
      </c>
      <c r="AJ235" s="238">
        <v>3</v>
      </c>
      <c r="AK235" s="238">
        <v>23</v>
      </c>
      <c r="AL235" s="238">
        <v>45</v>
      </c>
      <c r="AM235" s="238" t="s">
        <v>363</v>
      </c>
      <c r="AN235" s="238">
        <v>5</v>
      </c>
      <c r="AO235" s="238">
        <v>10</v>
      </c>
      <c r="AS235" s="238">
        <v>12</v>
      </c>
      <c r="AT235" s="238">
        <v>9</v>
      </c>
      <c r="AU235" s="238">
        <v>35</v>
      </c>
      <c r="AV235" s="238">
        <v>11</v>
      </c>
      <c r="AW235" s="238">
        <v>21</v>
      </c>
      <c r="AX235" s="238">
        <v>2</v>
      </c>
      <c r="AY235" s="238">
        <v>3</v>
      </c>
      <c r="AZ235" s="238">
        <v>3</v>
      </c>
      <c r="BA235" s="238">
        <v>21</v>
      </c>
      <c r="BB235" s="238">
        <v>35</v>
      </c>
      <c r="BC235" s="238" t="s">
        <v>354</v>
      </c>
      <c r="BD235" s="238">
        <v>5</v>
      </c>
      <c r="BE235" s="238">
        <v>1</v>
      </c>
      <c r="BI235" s="238">
        <v>12</v>
      </c>
      <c r="BJ235" s="238">
        <v>9</v>
      </c>
      <c r="BK235" s="238">
        <v>35</v>
      </c>
      <c r="BL235" s="238">
        <v>11</v>
      </c>
      <c r="BM235" s="238">
        <v>21</v>
      </c>
      <c r="CT235" s="238">
        <v>451939.19472250401</v>
      </c>
      <c r="CU235" s="238">
        <v>4975865.07429644</v>
      </c>
      <c r="CV235" s="238">
        <v>44.934593769999999</v>
      </c>
      <c r="CW235" s="238">
        <v>-93.609097700000007</v>
      </c>
      <c r="CX235" s="238" t="s">
        <v>359</v>
      </c>
      <c r="CY235" s="238" t="s">
        <v>3228</v>
      </c>
    </row>
    <row r="236" spans="1:103" x14ac:dyDescent="0.25">
      <c r="A236" s="238">
        <v>630913</v>
      </c>
      <c r="B236" s="238">
        <v>4</v>
      </c>
      <c r="C236" s="238">
        <v>15</v>
      </c>
      <c r="D236" s="238">
        <v>8.2769999999999992</v>
      </c>
      <c r="E236" s="238">
        <v>27</v>
      </c>
      <c r="F236" s="238" t="s">
        <v>3066</v>
      </c>
      <c r="H236" s="238" t="s">
        <v>354</v>
      </c>
      <c r="I236" s="238">
        <v>25</v>
      </c>
      <c r="K236" s="238">
        <v>18009718</v>
      </c>
      <c r="M236" s="238">
        <v>8</v>
      </c>
      <c r="N236" s="238">
        <v>28</v>
      </c>
      <c r="O236" s="238">
        <v>2018</v>
      </c>
      <c r="P236" s="238" t="s">
        <v>368</v>
      </c>
      <c r="Q236" s="238">
        <v>16</v>
      </c>
      <c r="S236" s="238">
        <v>5</v>
      </c>
      <c r="T236" s="238">
        <v>0</v>
      </c>
      <c r="U236" s="238">
        <v>2</v>
      </c>
      <c r="V236" s="238">
        <v>5</v>
      </c>
      <c r="W236" s="238">
        <v>10</v>
      </c>
      <c r="X236" s="238">
        <v>90</v>
      </c>
      <c r="Y236" s="238">
        <v>1</v>
      </c>
      <c r="Z236" s="238">
        <v>2</v>
      </c>
      <c r="AB236" s="238">
        <v>1</v>
      </c>
      <c r="AC236" s="238">
        <v>98</v>
      </c>
      <c r="AD236" s="238" t="s">
        <v>2800</v>
      </c>
      <c r="AF236" s="238" t="s">
        <v>2779</v>
      </c>
      <c r="AG236" s="238">
        <v>9</v>
      </c>
      <c r="AH236" s="238">
        <v>2</v>
      </c>
      <c r="AI236" s="238">
        <v>2</v>
      </c>
      <c r="AJ236" s="238">
        <v>3</v>
      </c>
      <c r="AK236" s="238">
        <v>21</v>
      </c>
      <c r="AL236" s="238">
        <v>21</v>
      </c>
      <c r="AM236" s="238" t="s">
        <v>354</v>
      </c>
      <c r="AN236" s="238">
        <v>5</v>
      </c>
      <c r="AO236" s="238">
        <v>1</v>
      </c>
      <c r="AS236" s="238">
        <v>12</v>
      </c>
      <c r="AT236" s="238">
        <v>9</v>
      </c>
      <c r="AU236" s="238">
        <v>35</v>
      </c>
      <c r="AV236" s="238">
        <v>11</v>
      </c>
      <c r="AW236" s="238">
        <v>21</v>
      </c>
      <c r="AX236" s="238">
        <v>2</v>
      </c>
      <c r="AY236" s="238">
        <v>2</v>
      </c>
      <c r="AZ236" s="238">
        <v>4</v>
      </c>
      <c r="BA236" s="238">
        <v>24</v>
      </c>
      <c r="BB236" s="238">
        <v>30</v>
      </c>
      <c r="BC236" s="238" t="s">
        <v>363</v>
      </c>
      <c r="BD236" s="238">
        <v>5</v>
      </c>
      <c r="BE236" s="238">
        <v>2</v>
      </c>
      <c r="BI236" s="238">
        <v>12</v>
      </c>
      <c r="BJ236" s="238">
        <v>9</v>
      </c>
      <c r="BK236" s="238">
        <v>35</v>
      </c>
      <c r="BL236" s="238">
        <v>11</v>
      </c>
      <c r="BM236" s="238">
        <v>21</v>
      </c>
      <c r="CT236" s="238">
        <v>451939.32701443601</v>
      </c>
      <c r="CU236" s="238">
        <v>4975868.0508762999</v>
      </c>
      <c r="CV236" s="238">
        <v>44.93462057</v>
      </c>
      <c r="CW236" s="238">
        <v>-93.609096300000004</v>
      </c>
      <c r="CX236" s="238" t="s">
        <v>359</v>
      </c>
      <c r="CY236" s="238" t="s">
        <v>3229</v>
      </c>
    </row>
    <row r="237" spans="1:103" x14ac:dyDescent="0.25">
      <c r="A237" s="238">
        <v>368916</v>
      </c>
      <c r="B237" s="238">
        <v>4</v>
      </c>
      <c r="C237" s="238">
        <v>15</v>
      </c>
      <c r="D237" s="238">
        <v>8.2810000000000006</v>
      </c>
      <c r="E237" s="238">
        <v>27</v>
      </c>
      <c r="F237" s="238" t="s">
        <v>3066</v>
      </c>
      <c r="H237" s="238" t="s">
        <v>354</v>
      </c>
      <c r="I237" s="238">
        <v>25</v>
      </c>
      <c r="K237" s="238" t="s">
        <v>3230</v>
      </c>
      <c r="M237" s="238">
        <v>8</v>
      </c>
      <c r="N237" s="238">
        <v>4</v>
      </c>
      <c r="O237" s="238">
        <v>2016</v>
      </c>
      <c r="P237" s="238" t="s">
        <v>384</v>
      </c>
      <c r="Q237" s="238">
        <v>8</v>
      </c>
      <c r="R237" s="238" t="s">
        <v>196</v>
      </c>
      <c r="S237" s="238">
        <v>5</v>
      </c>
      <c r="T237" s="238">
        <v>0</v>
      </c>
      <c r="U237" s="238">
        <v>2</v>
      </c>
      <c r="V237" s="238">
        <v>12</v>
      </c>
      <c r="W237" s="238">
        <v>10</v>
      </c>
      <c r="X237" s="238">
        <v>16</v>
      </c>
      <c r="Y237" s="238">
        <v>1</v>
      </c>
      <c r="Z237" s="238">
        <v>1</v>
      </c>
      <c r="AB237" s="238">
        <v>1</v>
      </c>
      <c r="AC237" s="238">
        <v>98</v>
      </c>
      <c r="AD237" s="238" t="s">
        <v>2800</v>
      </c>
      <c r="AF237" s="238" t="s">
        <v>2779</v>
      </c>
      <c r="AG237" s="238">
        <v>7</v>
      </c>
      <c r="AH237" s="238">
        <v>2</v>
      </c>
      <c r="AI237" s="238">
        <v>4</v>
      </c>
      <c r="AJ237" s="238">
        <v>2</v>
      </c>
      <c r="AK237" s="238">
        <v>21</v>
      </c>
      <c r="AL237" s="238">
        <v>23</v>
      </c>
      <c r="AM237" s="238" t="s">
        <v>363</v>
      </c>
      <c r="AN237" s="238">
        <v>5</v>
      </c>
      <c r="AO237" s="238">
        <v>2</v>
      </c>
      <c r="AS237" s="238">
        <v>13</v>
      </c>
      <c r="AT237" s="238">
        <v>9</v>
      </c>
      <c r="AU237" s="238">
        <v>35</v>
      </c>
      <c r="AV237" s="238">
        <v>11</v>
      </c>
      <c r="AW237" s="238">
        <v>21</v>
      </c>
      <c r="AX237" s="238">
        <v>2</v>
      </c>
      <c r="AY237" s="238">
        <v>2</v>
      </c>
      <c r="AZ237" s="238">
        <v>2</v>
      </c>
      <c r="BA237" s="238">
        <v>21</v>
      </c>
      <c r="BB237" s="238">
        <v>60</v>
      </c>
      <c r="BC237" s="238" t="s">
        <v>363</v>
      </c>
      <c r="BD237" s="238">
        <v>5</v>
      </c>
      <c r="BE237" s="238">
        <v>1</v>
      </c>
      <c r="BI237" s="238">
        <v>13</v>
      </c>
      <c r="BJ237" s="238">
        <v>9</v>
      </c>
      <c r="BK237" s="238">
        <v>35</v>
      </c>
      <c r="BL237" s="238">
        <v>11</v>
      </c>
      <c r="BM237" s="238">
        <v>21</v>
      </c>
      <c r="CT237" s="238">
        <v>451940.51764181699</v>
      </c>
      <c r="CU237" s="238">
        <v>4975868.6963969804</v>
      </c>
      <c r="CV237" s="238">
        <v>44.934626459999997</v>
      </c>
      <c r="CW237" s="238">
        <v>-93.609081279999998</v>
      </c>
      <c r="CX237" s="238" t="s">
        <v>359</v>
      </c>
      <c r="CY237" s="238" t="s">
        <v>3231</v>
      </c>
    </row>
    <row r="238" spans="1:103" x14ac:dyDescent="0.25">
      <c r="A238" s="238">
        <v>10783393</v>
      </c>
      <c r="B238" s="238">
        <v>4</v>
      </c>
      <c r="C238" s="238">
        <v>15</v>
      </c>
      <c r="D238" s="238">
        <v>8.282</v>
      </c>
      <c r="E238" s="238">
        <v>27</v>
      </c>
      <c r="F238" s="238" t="s">
        <v>3066</v>
      </c>
      <c r="H238" s="238" t="s">
        <v>354</v>
      </c>
      <c r="I238" s="238">
        <v>25</v>
      </c>
      <c r="K238" s="238" t="s">
        <v>3232</v>
      </c>
      <c r="L238" s="238">
        <v>120110109</v>
      </c>
      <c r="M238" s="238">
        <v>1</v>
      </c>
      <c r="N238" s="238">
        <v>11</v>
      </c>
      <c r="O238" s="238">
        <v>2012</v>
      </c>
      <c r="P238" s="238" t="s">
        <v>355</v>
      </c>
      <c r="Q238" s="238">
        <v>6</v>
      </c>
      <c r="S238" s="238">
        <v>5</v>
      </c>
      <c r="T238" s="238">
        <v>0</v>
      </c>
      <c r="U238" s="238">
        <v>2</v>
      </c>
      <c r="V238" s="238">
        <v>5</v>
      </c>
      <c r="W238" s="238">
        <v>10</v>
      </c>
      <c r="X238" s="238">
        <v>2</v>
      </c>
      <c r="Y238" s="238">
        <v>4</v>
      </c>
      <c r="Z238" s="238">
        <v>1</v>
      </c>
      <c r="AA238" s="238">
        <v>1</v>
      </c>
      <c r="AB238" s="238">
        <v>1</v>
      </c>
      <c r="AC238" s="238">
        <v>98</v>
      </c>
      <c r="AD238" s="238" t="s">
        <v>2834</v>
      </c>
      <c r="AE238" s="238" t="s">
        <v>3108</v>
      </c>
      <c r="AF238" s="238" t="s">
        <v>2779</v>
      </c>
      <c r="AG238" s="238">
        <v>10</v>
      </c>
      <c r="AH238" s="238">
        <v>2</v>
      </c>
      <c r="AI238" s="238">
        <v>2</v>
      </c>
      <c r="AJ238" s="238">
        <v>1</v>
      </c>
      <c r="AK238" s="238">
        <v>24</v>
      </c>
      <c r="AL238" s="238">
        <v>21</v>
      </c>
      <c r="AM238" s="238" t="s">
        <v>363</v>
      </c>
      <c r="AN238" s="238">
        <v>5</v>
      </c>
      <c r="AO238" s="238">
        <v>2</v>
      </c>
      <c r="AP238" s="238">
        <v>2</v>
      </c>
      <c r="AS238" s="238">
        <v>7</v>
      </c>
      <c r="AT238" s="238">
        <v>90</v>
      </c>
      <c r="AU238" s="238">
        <v>35</v>
      </c>
      <c r="AV238" s="238">
        <v>11</v>
      </c>
      <c r="AW238" s="238">
        <v>21</v>
      </c>
      <c r="AX238" s="238">
        <v>2</v>
      </c>
      <c r="AY238" s="238">
        <v>3</v>
      </c>
      <c r="AZ238" s="238">
        <v>3</v>
      </c>
      <c r="BA238" s="238">
        <v>21</v>
      </c>
      <c r="BB238" s="238">
        <v>42</v>
      </c>
      <c r="BC238" s="238" t="s">
        <v>354</v>
      </c>
      <c r="BD238" s="238">
        <v>5</v>
      </c>
      <c r="BE238" s="238">
        <v>1</v>
      </c>
      <c r="BF238" s="238">
        <v>1</v>
      </c>
      <c r="BI238" s="238">
        <v>7</v>
      </c>
      <c r="BJ238" s="238">
        <v>90</v>
      </c>
      <c r="BK238" s="238">
        <v>35</v>
      </c>
      <c r="BL238" s="238">
        <v>11</v>
      </c>
      <c r="BM238" s="238">
        <v>21</v>
      </c>
      <c r="CT238" s="238">
        <v>451946</v>
      </c>
      <c r="CU238" s="238">
        <v>4975869</v>
      </c>
      <c r="CV238" s="238">
        <v>44.9346253</v>
      </c>
      <c r="CW238" s="238">
        <v>-93.609007800000001</v>
      </c>
      <c r="CX238" s="238" t="s">
        <v>359</v>
      </c>
      <c r="CY238" s="238" t="s">
        <v>3233</v>
      </c>
    </row>
    <row r="239" spans="1:103" x14ac:dyDescent="0.25">
      <c r="A239" s="238">
        <v>10899714</v>
      </c>
      <c r="B239" s="238">
        <v>4</v>
      </c>
      <c r="C239" s="238">
        <v>15</v>
      </c>
      <c r="D239" s="238">
        <v>8.282</v>
      </c>
      <c r="E239" s="238">
        <v>27</v>
      </c>
      <c r="F239" s="238" t="s">
        <v>3066</v>
      </c>
      <c r="H239" s="238" t="s">
        <v>354</v>
      </c>
      <c r="I239" s="238">
        <v>25</v>
      </c>
      <c r="K239" s="238">
        <v>1301378</v>
      </c>
      <c r="L239" s="238">
        <v>132630105</v>
      </c>
      <c r="M239" s="238">
        <v>9</v>
      </c>
      <c r="N239" s="238">
        <v>20</v>
      </c>
      <c r="O239" s="238">
        <v>2013</v>
      </c>
      <c r="P239" s="238" t="s">
        <v>362</v>
      </c>
      <c r="Q239" s="238">
        <v>11</v>
      </c>
      <c r="S239" s="238">
        <v>3</v>
      </c>
      <c r="T239" s="238">
        <v>0</v>
      </c>
      <c r="U239" s="238">
        <v>2</v>
      </c>
      <c r="V239" s="238">
        <v>3</v>
      </c>
      <c r="W239" s="238">
        <v>10</v>
      </c>
      <c r="X239" s="238">
        <v>2</v>
      </c>
      <c r="Y239" s="238">
        <v>1</v>
      </c>
      <c r="Z239" s="238">
        <v>2</v>
      </c>
      <c r="AB239" s="238">
        <v>1</v>
      </c>
      <c r="AC239" s="238">
        <v>98</v>
      </c>
      <c r="AD239" s="238" t="s">
        <v>2798</v>
      </c>
      <c r="AE239" s="238" t="s">
        <v>3191</v>
      </c>
      <c r="AF239" s="238" t="s">
        <v>2779</v>
      </c>
      <c r="AG239" s="238">
        <v>9</v>
      </c>
      <c r="AH239" s="238">
        <v>2</v>
      </c>
      <c r="AI239" s="238">
        <v>4</v>
      </c>
      <c r="AJ239" s="238">
        <v>3</v>
      </c>
      <c r="AK239" s="238">
        <v>21</v>
      </c>
      <c r="AL239" s="238">
        <v>28</v>
      </c>
      <c r="AM239" s="238" t="s">
        <v>354</v>
      </c>
      <c r="AN239" s="238">
        <v>5</v>
      </c>
      <c r="AO239" s="238">
        <v>1</v>
      </c>
      <c r="AS239" s="238">
        <v>7</v>
      </c>
      <c r="AT239" s="238">
        <v>98</v>
      </c>
      <c r="AU239" s="238">
        <v>35</v>
      </c>
      <c r="AV239" s="238">
        <v>11</v>
      </c>
      <c r="AW239" s="238">
        <v>21</v>
      </c>
      <c r="AX239" s="238">
        <v>2</v>
      </c>
      <c r="AY239" s="238">
        <v>2</v>
      </c>
      <c r="AZ239" s="238">
        <v>4</v>
      </c>
      <c r="BA239" s="238">
        <v>24</v>
      </c>
      <c r="BB239" s="238">
        <v>83</v>
      </c>
      <c r="BC239" s="238" t="s">
        <v>354</v>
      </c>
      <c r="BD239" s="238">
        <v>5</v>
      </c>
      <c r="BE239" s="238">
        <v>2</v>
      </c>
      <c r="BI239" s="238">
        <v>7</v>
      </c>
      <c r="BJ239" s="238">
        <v>98</v>
      </c>
      <c r="BK239" s="238">
        <v>35</v>
      </c>
      <c r="BL239" s="238">
        <v>11</v>
      </c>
      <c r="BM239" s="238">
        <v>21</v>
      </c>
      <c r="CT239" s="238">
        <v>451946</v>
      </c>
      <c r="CU239" s="238">
        <v>4975869</v>
      </c>
      <c r="CV239" s="238">
        <v>44.9346253</v>
      </c>
      <c r="CW239" s="238">
        <v>-93.609007800000001</v>
      </c>
      <c r="CX239" s="238" t="s">
        <v>359</v>
      </c>
      <c r="CY239" s="238" t="s">
        <v>3234</v>
      </c>
    </row>
    <row r="240" spans="1:103" x14ac:dyDescent="0.25">
      <c r="A240" s="238">
        <v>10970140</v>
      </c>
      <c r="B240" s="238">
        <v>4</v>
      </c>
      <c r="C240" s="238">
        <v>15</v>
      </c>
      <c r="D240" s="238">
        <v>8.282</v>
      </c>
      <c r="E240" s="238">
        <v>27</v>
      </c>
      <c r="F240" s="238" t="s">
        <v>3066</v>
      </c>
      <c r="H240" s="238" t="s">
        <v>354</v>
      </c>
      <c r="I240" s="238">
        <v>25</v>
      </c>
      <c r="K240" s="238">
        <v>14010552</v>
      </c>
      <c r="L240" s="238">
        <v>142140127</v>
      </c>
      <c r="M240" s="238">
        <v>8</v>
      </c>
      <c r="N240" s="238">
        <v>2</v>
      </c>
      <c r="O240" s="238">
        <v>2014</v>
      </c>
      <c r="P240" s="238" t="s">
        <v>364</v>
      </c>
      <c r="Q240" s="238">
        <v>16</v>
      </c>
      <c r="S240" s="238">
        <v>5</v>
      </c>
      <c r="T240" s="238">
        <v>0</v>
      </c>
      <c r="U240" s="238">
        <v>2</v>
      </c>
      <c r="V240" s="238">
        <v>7</v>
      </c>
      <c r="W240" s="238">
        <v>11</v>
      </c>
      <c r="X240" s="238">
        <v>2</v>
      </c>
      <c r="Y240" s="238">
        <v>1</v>
      </c>
      <c r="Z240" s="238">
        <v>1</v>
      </c>
      <c r="AB240" s="238">
        <v>1</v>
      </c>
      <c r="AC240" s="238">
        <v>98</v>
      </c>
      <c r="AD240" s="238" t="s">
        <v>2798</v>
      </c>
      <c r="AE240" s="238" t="s">
        <v>3108</v>
      </c>
      <c r="AF240" s="238" t="s">
        <v>2779</v>
      </c>
      <c r="AG240" s="238">
        <v>90</v>
      </c>
      <c r="AH240" s="238">
        <v>3</v>
      </c>
      <c r="AI240" s="238">
        <v>3</v>
      </c>
      <c r="AJ240" s="238">
        <v>98</v>
      </c>
      <c r="AK240" s="238">
        <v>1</v>
      </c>
      <c r="AO240" s="238">
        <v>1</v>
      </c>
      <c r="AS240" s="238">
        <v>7</v>
      </c>
      <c r="AT240" s="238">
        <v>98</v>
      </c>
      <c r="AU240" s="238">
        <v>35</v>
      </c>
      <c r="AV240" s="238">
        <v>11</v>
      </c>
      <c r="AW240" s="238">
        <v>21</v>
      </c>
      <c r="AX240" s="238">
        <v>2</v>
      </c>
      <c r="AY240" s="238">
        <v>2</v>
      </c>
      <c r="AZ240" s="238">
        <v>4</v>
      </c>
      <c r="BA240" s="238">
        <v>21</v>
      </c>
      <c r="BB240" s="238">
        <v>47</v>
      </c>
      <c r="BC240" s="238" t="s">
        <v>354</v>
      </c>
      <c r="BD240" s="238">
        <v>5</v>
      </c>
      <c r="BE240" s="238">
        <v>15</v>
      </c>
      <c r="BI240" s="238">
        <v>7</v>
      </c>
      <c r="BJ240" s="238">
        <v>98</v>
      </c>
      <c r="BK240" s="238">
        <v>35</v>
      </c>
      <c r="BL240" s="238">
        <v>11</v>
      </c>
      <c r="BM240" s="238">
        <v>21</v>
      </c>
      <c r="CT240" s="238">
        <v>451946</v>
      </c>
      <c r="CU240" s="238">
        <v>4975869</v>
      </c>
      <c r="CV240" s="238">
        <v>44.9346253</v>
      </c>
      <c r="CW240" s="238">
        <v>-93.609007800000001</v>
      </c>
      <c r="CX240" s="238" t="s">
        <v>359</v>
      </c>
      <c r="CY240" s="238" t="s">
        <v>3235</v>
      </c>
    </row>
    <row r="241" spans="1:103" x14ac:dyDescent="0.25">
      <c r="A241" s="238">
        <v>725190</v>
      </c>
      <c r="B241" s="238">
        <v>4</v>
      </c>
      <c r="C241" s="238">
        <v>15</v>
      </c>
      <c r="D241" s="238">
        <v>8.2840000000000007</v>
      </c>
      <c r="E241" s="238">
        <v>27</v>
      </c>
      <c r="F241" s="238" t="s">
        <v>3066</v>
      </c>
      <c r="H241" s="238" t="s">
        <v>354</v>
      </c>
      <c r="I241" s="238">
        <v>25</v>
      </c>
      <c r="K241" s="238" t="s">
        <v>3236</v>
      </c>
      <c r="M241" s="238">
        <v>6</v>
      </c>
      <c r="N241" s="238">
        <v>6</v>
      </c>
      <c r="O241" s="238">
        <v>2019</v>
      </c>
      <c r="P241" s="238" t="s">
        <v>384</v>
      </c>
      <c r="Q241" s="238">
        <v>18</v>
      </c>
      <c r="S241" s="238">
        <v>5</v>
      </c>
      <c r="T241" s="238">
        <v>0</v>
      </c>
      <c r="U241" s="238">
        <v>2</v>
      </c>
      <c r="V241" s="238">
        <v>10</v>
      </c>
      <c r="W241" s="238">
        <v>10</v>
      </c>
      <c r="X241" s="238">
        <v>2</v>
      </c>
      <c r="Y241" s="238">
        <v>1</v>
      </c>
      <c r="Z241" s="238">
        <v>1</v>
      </c>
      <c r="AB241" s="238">
        <v>1</v>
      </c>
      <c r="AC241" s="238">
        <v>98</v>
      </c>
      <c r="AD241" s="238" t="s">
        <v>2800</v>
      </c>
      <c r="AF241" s="238" t="s">
        <v>2779</v>
      </c>
      <c r="AG241" s="238">
        <v>5</v>
      </c>
      <c r="AH241" s="238">
        <v>2</v>
      </c>
      <c r="AI241" s="238">
        <v>2</v>
      </c>
      <c r="AJ241" s="238">
        <v>1</v>
      </c>
      <c r="AK241" s="238">
        <v>21</v>
      </c>
      <c r="AL241" s="238">
        <v>23</v>
      </c>
      <c r="AM241" s="238" t="s">
        <v>363</v>
      </c>
      <c r="AN241" s="238">
        <v>5</v>
      </c>
      <c r="AO241" s="238">
        <v>99</v>
      </c>
      <c r="AS241" s="238">
        <v>90</v>
      </c>
      <c r="AT241" s="238">
        <v>9</v>
      </c>
      <c r="AV241" s="238">
        <v>11</v>
      </c>
      <c r="AW241" s="238">
        <v>21</v>
      </c>
      <c r="AX241" s="238">
        <v>2</v>
      </c>
      <c r="AY241" s="238">
        <v>6</v>
      </c>
      <c r="AZ241" s="238">
        <v>1</v>
      </c>
      <c r="BA241" s="238">
        <v>21</v>
      </c>
      <c r="BB241" s="238">
        <v>61</v>
      </c>
      <c r="BC241" s="238" t="s">
        <v>354</v>
      </c>
      <c r="BD241" s="238">
        <v>99</v>
      </c>
      <c r="BE241" s="238">
        <v>90</v>
      </c>
      <c r="BI241" s="238">
        <v>90</v>
      </c>
      <c r="BJ241" s="238">
        <v>9</v>
      </c>
      <c r="BL241" s="238">
        <v>11</v>
      </c>
      <c r="BM241" s="238">
        <v>21</v>
      </c>
      <c r="CT241" s="238">
        <v>451950.93972592702</v>
      </c>
      <c r="CU241" s="238">
        <v>4975856.1966377599</v>
      </c>
      <c r="CV241" s="238">
        <v>44.934514649999997</v>
      </c>
      <c r="CW241" s="238">
        <v>-93.608948010000006</v>
      </c>
      <c r="CX241" s="238" t="s">
        <v>391</v>
      </c>
      <c r="CY241" s="238" t="s">
        <v>3237</v>
      </c>
    </row>
    <row r="242" spans="1:103" x14ac:dyDescent="0.25">
      <c r="A242" s="238">
        <v>687674</v>
      </c>
      <c r="B242" s="238">
        <v>4</v>
      </c>
      <c r="C242" s="238">
        <v>15</v>
      </c>
      <c r="D242" s="238">
        <v>8.2840000000000007</v>
      </c>
      <c r="E242" s="238">
        <v>27</v>
      </c>
      <c r="F242" s="238" t="s">
        <v>3066</v>
      </c>
      <c r="H242" s="238" t="s">
        <v>354</v>
      </c>
      <c r="I242" s="238">
        <v>25</v>
      </c>
      <c r="K242" s="238">
        <v>19001182</v>
      </c>
      <c r="M242" s="238">
        <v>2</v>
      </c>
      <c r="N242" s="238">
        <v>13</v>
      </c>
      <c r="O242" s="238">
        <v>2019</v>
      </c>
      <c r="P242" s="238" t="s">
        <v>355</v>
      </c>
      <c r="Q242" s="238">
        <v>8</v>
      </c>
      <c r="R242" s="238" t="s">
        <v>369</v>
      </c>
      <c r="S242" s="238">
        <v>5</v>
      </c>
      <c r="T242" s="238">
        <v>0</v>
      </c>
      <c r="U242" s="238">
        <v>2</v>
      </c>
      <c r="V242" s="238">
        <v>5</v>
      </c>
      <c r="W242" s="238">
        <v>10</v>
      </c>
      <c r="X242" s="238">
        <v>16</v>
      </c>
      <c r="Y242" s="238">
        <v>1</v>
      </c>
      <c r="Z242" s="238">
        <v>1</v>
      </c>
      <c r="AB242" s="238">
        <v>1</v>
      </c>
      <c r="AC242" s="238">
        <v>98</v>
      </c>
      <c r="AD242" s="238" t="s">
        <v>2800</v>
      </c>
      <c r="AF242" s="238" t="s">
        <v>2779</v>
      </c>
      <c r="AG242" s="238">
        <v>10</v>
      </c>
      <c r="AH242" s="238">
        <v>2</v>
      </c>
      <c r="AI242" s="238">
        <v>2</v>
      </c>
      <c r="AJ242" s="238">
        <v>1</v>
      </c>
      <c r="AK242" s="238">
        <v>24</v>
      </c>
      <c r="AL242" s="238">
        <v>31</v>
      </c>
      <c r="AM242" s="238" t="s">
        <v>354</v>
      </c>
      <c r="AN242" s="238">
        <v>5</v>
      </c>
      <c r="AO242" s="238">
        <v>2</v>
      </c>
      <c r="AS242" s="238">
        <v>13</v>
      </c>
      <c r="AT242" s="238">
        <v>9</v>
      </c>
      <c r="AU242" s="238">
        <v>35</v>
      </c>
      <c r="AV242" s="238">
        <v>11</v>
      </c>
      <c r="AW242" s="238">
        <v>21</v>
      </c>
      <c r="AX242" s="238">
        <v>2</v>
      </c>
      <c r="AY242" s="238">
        <v>4</v>
      </c>
      <c r="AZ242" s="238">
        <v>1</v>
      </c>
      <c r="BA242" s="238">
        <v>21</v>
      </c>
      <c r="BB242" s="238">
        <v>52</v>
      </c>
      <c r="BC242" s="238" t="s">
        <v>363</v>
      </c>
      <c r="BD242" s="238">
        <v>5</v>
      </c>
      <c r="BE242" s="238">
        <v>1</v>
      </c>
      <c r="BI242" s="238">
        <v>13</v>
      </c>
      <c r="BJ242" s="238">
        <v>9</v>
      </c>
      <c r="BK242" s="238">
        <v>35</v>
      </c>
      <c r="BL242" s="238">
        <v>11</v>
      </c>
      <c r="BM242" s="238">
        <v>21</v>
      </c>
      <c r="CT242" s="238">
        <v>451950.41494185902</v>
      </c>
      <c r="CU242" s="238">
        <v>4975867.4822487002</v>
      </c>
      <c r="CV242" s="238">
        <v>44.934616200000001</v>
      </c>
      <c r="CW242" s="238">
        <v>-93.608955739999999</v>
      </c>
      <c r="CX242" s="238" t="s">
        <v>359</v>
      </c>
      <c r="CY242" s="238" t="s">
        <v>3238</v>
      </c>
    </row>
    <row r="243" spans="1:103" x14ac:dyDescent="0.25">
      <c r="A243" s="238">
        <v>10956065</v>
      </c>
      <c r="B243" s="238">
        <v>4</v>
      </c>
      <c r="C243" s="238">
        <v>15</v>
      </c>
      <c r="D243" s="238">
        <v>8.2859999999999996</v>
      </c>
      <c r="E243" s="238">
        <v>27</v>
      </c>
      <c r="F243" s="238" t="s">
        <v>3066</v>
      </c>
      <c r="H243" s="238" t="s">
        <v>354</v>
      </c>
      <c r="I243" s="238">
        <v>25</v>
      </c>
      <c r="K243" s="238" t="s">
        <v>3239</v>
      </c>
      <c r="L243" s="238">
        <v>141020067</v>
      </c>
      <c r="M243" s="238">
        <v>4</v>
      </c>
      <c r="N243" s="238">
        <v>12</v>
      </c>
      <c r="O243" s="238">
        <v>2014</v>
      </c>
      <c r="P243" s="238" t="s">
        <v>364</v>
      </c>
      <c r="Q243" s="238">
        <v>15</v>
      </c>
      <c r="S243" s="238">
        <v>4</v>
      </c>
      <c r="T243" s="238">
        <v>0</v>
      </c>
      <c r="U243" s="238">
        <v>3</v>
      </c>
      <c r="V243" s="238">
        <v>3</v>
      </c>
      <c r="W243" s="238">
        <v>10</v>
      </c>
      <c r="X243" s="238">
        <v>2</v>
      </c>
      <c r="Y243" s="238">
        <v>1</v>
      </c>
      <c r="Z243" s="238">
        <v>1</v>
      </c>
      <c r="AA243" s="238">
        <v>1</v>
      </c>
      <c r="AB243" s="238">
        <v>1</v>
      </c>
      <c r="AC243" s="238">
        <v>98</v>
      </c>
      <c r="AD243" s="238" t="s">
        <v>3240</v>
      </c>
      <c r="AE243" s="238" t="s">
        <v>3158</v>
      </c>
      <c r="AF243" s="238" t="s">
        <v>2779</v>
      </c>
      <c r="AG243" s="238">
        <v>9</v>
      </c>
      <c r="AH243" s="238">
        <v>2</v>
      </c>
      <c r="AI243" s="238">
        <v>4</v>
      </c>
      <c r="AJ243" s="238">
        <v>3</v>
      </c>
      <c r="AK243" s="238">
        <v>21</v>
      </c>
      <c r="AL243" s="238">
        <v>35</v>
      </c>
      <c r="AM243" s="238" t="s">
        <v>363</v>
      </c>
      <c r="AN243" s="238">
        <v>5</v>
      </c>
      <c r="AO243" s="238">
        <v>1</v>
      </c>
      <c r="AS243" s="238">
        <v>7</v>
      </c>
      <c r="AT243" s="238">
        <v>98</v>
      </c>
      <c r="AU243" s="238">
        <v>35</v>
      </c>
      <c r="AV243" s="238">
        <v>11</v>
      </c>
      <c r="AW243" s="238">
        <v>21</v>
      </c>
      <c r="AX243" s="238">
        <v>2</v>
      </c>
      <c r="AY243" s="238">
        <v>4</v>
      </c>
      <c r="BA243" s="238">
        <v>24</v>
      </c>
      <c r="BB243" s="238">
        <v>19</v>
      </c>
      <c r="BC243" s="238" t="s">
        <v>354</v>
      </c>
      <c r="BD243" s="238">
        <v>5</v>
      </c>
      <c r="BE243" s="238">
        <v>2</v>
      </c>
      <c r="BI243" s="238">
        <v>7</v>
      </c>
      <c r="BJ243" s="238">
        <v>98</v>
      </c>
      <c r="BK243" s="238">
        <v>35</v>
      </c>
      <c r="BL243" s="238">
        <v>11</v>
      </c>
      <c r="BM243" s="238">
        <v>21</v>
      </c>
      <c r="BN243" s="238">
        <v>0</v>
      </c>
      <c r="BO243" s="238">
        <v>1</v>
      </c>
      <c r="BR243" s="238">
        <v>26</v>
      </c>
      <c r="BS243" s="238" t="s">
        <v>363</v>
      </c>
      <c r="BT243" s="238">
        <v>5</v>
      </c>
      <c r="BU243" s="238">
        <v>1</v>
      </c>
      <c r="BW243" s="238">
        <v>26</v>
      </c>
      <c r="BY243" s="238">
        <v>7</v>
      </c>
      <c r="BZ243" s="238">
        <v>98</v>
      </c>
      <c r="CA243" s="238">
        <v>35</v>
      </c>
      <c r="CB243" s="238">
        <v>11</v>
      </c>
      <c r="CC243" s="238">
        <v>21</v>
      </c>
      <c r="CT243" s="238">
        <v>451954</v>
      </c>
      <c r="CU243" s="238">
        <v>4975869</v>
      </c>
      <c r="CV243" s="238">
        <v>44.934630499999997</v>
      </c>
      <c r="CW243" s="238">
        <v>-93.608912599999996</v>
      </c>
      <c r="CX243" s="238" t="s">
        <v>359</v>
      </c>
      <c r="CY243" s="238" t="s">
        <v>3241</v>
      </c>
    </row>
    <row r="244" spans="1:103" x14ac:dyDescent="0.25">
      <c r="A244" s="238">
        <v>397840</v>
      </c>
      <c r="B244" s="238">
        <v>4</v>
      </c>
      <c r="C244" s="238">
        <v>15</v>
      </c>
      <c r="D244" s="238">
        <v>8.2880000000000003</v>
      </c>
      <c r="E244" s="238">
        <v>27</v>
      </c>
      <c r="F244" s="238" t="s">
        <v>3066</v>
      </c>
      <c r="H244" s="238" t="s">
        <v>354</v>
      </c>
      <c r="I244" s="238">
        <v>25</v>
      </c>
      <c r="K244" s="238" t="s">
        <v>3242</v>
      </c>
      <c r="M244" s="238">
        <v>11</v>
      </c>
      <c r="N244" s="238">
        <v>25</v>
      </c>
      <c r="O244" s="238">
        <v>2016</v>
      </c>
      <c r="P244" s="238" t="s">
        <v>362</v>
      </c>
      <c r="Q244" s="238">
        <v>13</v>
      </c>
      <c r="R244" s="238" t="s">
        <v>196</v>
      </c>
      <c r="S244" s="238">
        <v>5</v>
      </c>
      <c r="T244" s="238">
        <v>0</v>
      </c>
      <c r="U244" s="238">
        <v>2</v>
      </c>
      <c r="V244" s="238">
        <v>5</v>
      </c>
      <c r="W244" s="238">
        <v>10</v>
      </c>
      <c r="X244" s="238">
        <v>2</v>
      </c>
      <c r="Y244" s="238">
        <v>1</v>
      </c>
      <c r="Z244" s="238">
        <v>1</v>
      </c>
      <c r="AB244" s="238">
        <v>1</v>
      </c>
      <c r="AC244" s="238">
        <v>98</v>
      </c>
      <c r="AD244" s="238" t="s">
        <v>2800</v>
      </c>
      <c r="AF244" s="238" t="s">
        <v>2779</v>
      </c>
      <c r="AG244" s="238">
        <v>10</v>
      </c>
      <c r="AH244" s="238">
        <v>2</v>
      </c>
      <c r="AI244" s="238">
        <v>2</v>
      </c>
      <c r="AJ244" s="238">
        <v>2</v>
      </c>
      <c r="AK244" s="238">
        <v>21</v>
      </c>
      <c r="AL244" s="238">
        <v>59</v>
      </c>
      <c r="AM244" s="238" t="s">
        <v>354</v>
      </c>
      <c r="AN244" s="238">
        <v>5</v>
      </c>
      <c r="AO244" s="238">
        <v>2</v>
      </c>
      <c r="AS244" s="238">
        <v>14</v>
      </c>
      <c r="AT244" s="238">
        <v>9</v>
      </c>
      <c r="AU244" s="238">
        <v>35</v>
      </c>
      <c r="AV244" s="238">
        <v>11</v>
      </c>
      <c r="AW244" s="238">
        <v>21</v>
      </c>
      <c r="AX244" s="238">
        <v>2</v>
      </c>
      <c r="AY244" s="238">
        <v>3</v>
      </c>
      <c r="AZ244" s="238">
        <v>2</v>
      </c>
      <c r="BA244" s="238">
        <v>21</v>
      </c>
      <c r="BB244" s="238">
        <v>23</v>
      </c>
      <c r="BC244" s="238" t="s">
        <v>354</v>
      </c>
      <c r="BD244" s="238">
        <v>5</v>
      </c>
      <c r="BE244" s="238">
        <v>1</v>
      </c>
      <c r="BI244" s="238">
        <v>14</v>
      </c>
      <c r="BJ244" s="238">
        <v>9</v>
      </c>
      <c r="BK244" s="238">
        <v>35</v>
      </c>
      <c r="BL244" s="238">
        <v>11</v>
      </c>
      <c r="BM244" s="238">
        <v>21</v>
      </c>
      <c r="CT244" s="238">
        <v>451950.57182859199</v>
      </c>
      <c r="CU244" s="238">
        <v>4975868.8446278898</v>
      </c>
      <c r="CV244" s="238">
        <v>44.93462847</v>
      </c>
      <c r="CW244" s="238">
        <v>-93.608953880000001</v>
      </c>
      <c r="CX244" s="238" t="s">
        <v>359</v>
      </c>
      <c r="CY244" s="238" t="s">
        <v>3243</v>
      </c>
    </row>
    <row r="245" spans="1:103" x14ac:dyDescent="0.25">
      <c r="A245" s="238">
        <v>503515</v>
      </c>
      <c r="B245" s="238">
        <v>4</v>
      </c>
      <c r="C245" s="238">
        <v>15</v>
      </c>
      <c r="D245" s="238">
        <v>8.2889999999999997</v>
      </c>
      <c r="E245" s="238">
        <v>27</v>
      </c>
      <c r="F245" s="238" t="s">
        <v>3066</v>
      </c>
      <c r="H245" s="238" t="s">
        <v>354</v>
      </c>
      <c r="I245" s="238">
        <v>25</v>
      </c>
      <c r="K245" s="238">
        <v>17011453</v>
      </c>
      <c r="M245" s="238">
        <v>9</v>
      </c>
      <c r="N245" s="238">
        <v>23</v>
      </c>
      <c r="O245" s="238">
        <v>2017</v>
      </c>
      <c r="P245" s="238" t="s">
        <v>364</v>
      </c>
      <c r="Q245" s="238">
        <v>19</v>
      </c>
      <c r="R245" s="238" t="s">
        <v>356</v>
      </c>
      <c r="S245" s="238">
        <v>5</v>
      </c>
      <c r="T245" s="238">
        <v>0</v>
      </c>
      <c r="U245" s="238">
        <v>2</v>
      </c>
      <c r="V245" s="238">
        <v>12</v>
      </c>
      <c r="W245" s="238">
        <v>10</v>
      </c>
      <c r="X245" s="238">
        <v>2</v>
      </c>
      <c r="Y245" s="238">
        <v>4</v>
      </c>
      <c r="Z245" s="238">
        <v>1</v>
      </c>
      <c r="AB245" s="238">
        <v>1</v>
      </c>
      <c r="AC245" s="238">
        <v>98</v>
      </c>
      <c r="AD245" s="238" t="s">
        <v>2800</v>
      </c>
      <c r="AF245" s="238" t="s">
        <v>2779</v>
      </c>
      <c r="AG245" s="238">
        <v>7</v>
      </c>
      <c r="AH245" s="238">
        <v>2</v>
      </c>
      <c r="AI245" s="238">
        <v>4</v>
      </c>
      <c r="AJ245" s="238">
        <v>4</v>
      </c>
      <c r="AK245" s="238">
        <v>23</v>
      </c>
      <c r="AL245" s="238">
        <v>43</v>
      </c>
      <c r="AM245" s="238" t="s">
        <v>363</v>
      </c>
      <c r="AN245" s="238">
        <v>5</v>
      </c>
      <c r="AO245" s="238">
        <v>1</v>
      </c>
      <c r="AS245" s="238">
        <v>12</v>
      </c>
      <c r="AT245" s="238">
        <v>98</v>
      </c>
      <c r="AU245" s="238">
        <v>35</v>
      </c>
      <c r="AV245" s="238">
        <v>11</v>
      </c>
      <c r="AW245" s="238">
        <v>21</v>
      </c>
      <c r="AX245" s="238">
        <v>2</v>
      </c>
      <c r="AY245" s="238">
        <v>4</v>
      </c>
      <c r="AZ245" s="238">
        <v>4</v>
      </c>
      <c r="BA245" s="238">
        <v>21</v>
      </c>
      <c r="BB245" s="238">
        <v>23</v>
      </c>
      <c r="BC245" s="238" t="s">
        <v>363</v>
      </c>
      <c r="BD245" s="238">
        <v>5</v>
      </c>
      <c r="BE245" s="238">
        <v>99</v>
      </c>
      <c r="BI245" s="238">
        <v>12</v>
      </c>
      <c r="BJ245" s="238">
        <v>98</v>
      </c>
      <c r="BK245" s="238">
        <v>35</v>
      </c>
      <c r="BL245" s="238">
        <v>11</v>
      </c>
      <c r="BM245" s="238">
        <v>21</v>
      </c>
      <c r="CT245" s="238">
        <v>451952.95308335399</v>
      </c>
      <c r="CU245" s="238">
        <v>4975873.3425535504</v>
      </c>
      <c r="CV245" s="238">
        <v>44.934669120000002</v>
      </c>
      <c r="CW245" s="238">
        <v>-93.608924130000005</v>
      </c>
      <c r="CX245" s="238" t="s">
        <v>359</v>
      </c>
      <c r="CY245" s="238" t="s">
        <v>3244</v>
      </c>
    </row>
    <row r="246" spans="1:103" x14ac:dyDescent="0.25">
      <c r="A246" s="238">
        <v>727398</v>
      </c>
      <c r="B246" s="238">
        <v>4</v>
      </c>
      <c r="C246" s="238">
        <v>15</v>
      </c>
      <c r="D246" s="238">
        <v>8.2910000000000004</v>
      </c>
      <c r="E246" s="238">
        <v>27</v>
      </c>
      <c r="F246" s="238" t="s">
        <v>3066</v>
      </c>
      <c r="H246" s="238" t="s">
        <v>354</v>
      </c>
      <c r="I246" s="238">
        <v>25</v>
      </c>
      <c r="K246" s="238">
        <v>19005145</v>
      </c>
      <c r="M246" s="238">
        <v>6</v>
      </c>
      <c r="N246" s="238">
        <v>17</v>
      </c>
      <c r="O246" s="238">
        <v>2019</v>
      </c>
      <c r="P246" s="238" t="s">
        <v>361</v>
      </c>
      <c r="Q246" s="238">
        <v>7</v>
      </c>
      <c r="R246" s="238" t="s">
        <v>369</v>
      </c>
      <c r="S246" s="238">
        <v>5</v>
      </c>
      <c r="T246" s="238">
        <v>0</v>
      </c>
      <c r="U246" s="238">
        <v>2</v>
      </c>
      <c r="V246" s="238">
        <v>90</v>
      </c>
      <c r="W246" s="238">
        <v>10</v>
      </c>
      <c r="X246" s="238">
        <v>4</v>
      </c>
      <c r="Y246" s="238">
        <v>1</v>
      </c>
      <c r="Z246" s="238">
        <v>2</v>
      </c>
      <c r="AB246" s="238">
        <v>1</v>
      </c>
      <c r="AC246" s="238">
        <v>98</v>
      </c>
      <c r="AD246" s="238" t="s">
        <v>2800</v>
      </c>
      <c r="AF246" s="238" t="s">
        <v>2779</v>
      </c>
      <c r="AG246" s="238">
        <v>90</v>
      </c>
      <c r="AH246" s="238">
        <v>2</v>
      </c>
      <c r="AI246" s="238">
        <v>4</v>
      </c>
      <c r="AJ246" s="238">
        <v>3</v>
      </c>
      <c r="AK246" s="238">
        <v>23</v>
      </c>
      <c r="AL246" s="238">
        <v>38</v>
      </c>
      <c r="AM246" s="238" t="s">
        <v>363</v>
      </c>
      <c r="AN246" s="238">
        <v>5</v>
      </c>
      <c r="AO246" s="238">
        <v>1</v>
      </c>
      <c r="AS246" s="238">
        <v>12</v>
      </c>
      <c r="AT246" s="238">
        <v>20</v>
      </c>
      <c r="AU246" s="238">
        <v>35</v>
      </c>
      <c r="AV246" s="238">
        <v>11</v>
      </c>
      <c r="AW246" s="238">
        <v>21</v>
      </c>
      <c r="AX246" s="238">
        <v>2</v>
      </c>
      <c r="AY246" s="238">
        <v>2</v>
      </c>
      <c r="AZ246" s="238">
        <v>4</v>
      </c>
      <c r="BA246" s="238">
        <v>24</v>
      </c>
      <c r="BB246" s="238">
        <v>40</v>
      </c>
      <c r="BC246" s="238" t="s">
        <v>354</v>
      </c>
      <c r="BD246" s="238">
        <v>5</v>
      </c>
      <c r="BE246" s="238">
        <v>1</v>
      </c>
      <c r="BI246" s="238">
        <v>12</v>
      </c>
      <c r="BJ246" s="238">
        <v>20</v>
      </c>
      <c r="BK246" s="238">
        <v>35</v>
      </c>
      <c r="BL246" s="238">
        <v>11</v>
      </c>
      <c r="BM246" s="238">
        <v>21</v>
      </c>
      <c r="CT246" s="238">
        <v>451961.15518309199</v>
      </c>
      <c r="CU246" s="238">
        <v>4975865.6696215402</v>
      </c>
      <c r="CV246" s="238">
        <v>44.934600609999997</v>
      </c>
      <c r="CW246" s="238">
        <v>-93.608819449999999</v>
      </c>
      <c r="CX246" s="238" t="s">
        <v>359</v>
      </c>
      <c r="CY246" s="238" t="s">
        <v>3245</v>
      </c>
    </row>
    <row r="247" spans="1:103" x14ac:dyDescent="0.25">
      <c r="A247" s="238">
        <v>621578</v>
      </c>
      <c r="B247" s="238">
        <v>4</v>
      </c>
      <c r="C247" s="238">
        <v>15</v>
      </c>
      <c r="D247" s="238">
        <v>8.2940000000000005</v>
      </c>
      <c r="E247" s="238">
        <v>27</v>
      </c>
      <c r="F247" s="238" t="s">
        <v>3066</v>
      </c>
      <c r="H247" s="238" t="s">
        <v>354</v>
      </c>
      <c r="I247" s="238">
        <v>25</v>
      </c>
      <c r="K247" s="238">
        <v>18007784</v>
      </c>
      <c r="M247" s="238">
        <v>7</v>
      </c>
      <c r="N247" s="238">
        <v>17</v>
      </c>
      <c r="O247" s="238">
        <v>2018</v>
      </c>
      <c r="P247" s="238" t="s">
        <v>368</v>
      </c>
      <c r="Q247" s="238">
        <v>17</v>
      </c>
      <c r="R247" s="238" t="s">
        <v>369</v>
      </c>
      <c r="S247" s="238">
        <v>5</v>
      </c>
      <c r="T247" s="238">
        <v>0</v>
      </c>
      <c r="U247" s="238">
        <v>2</v>
      </c>
      <c r="V247" s="238">
        <v>90</v>
      </c>
      <c r="W247" s="238">
        <v>10</v>
      </c>
      <c r="X247" s="238">
        <v>2</v>
      </c>
      <c r="Y247" s="238">
        <v>1</v>
      </c>
      <c r="Z247" s="238">
        <v>1</v>
      </c>
      <c r="AB247" s="238">
        <v>1</v>
      </c>
      <c r="AC247" s="238">
        <v>98</v>
      </c>
      <c r="AD247" s="238" t="s">
        <v>2800</v>
      </c>
      <c r="AF247" s="238" t="s">
        <v>2779</v>
      </c>
      <c r="AG247" s="238">
        <v>90</v>
      </c>
      <c r="AH247" s="238">
        <v>2</v>
      </c>
      <c r="AI247" s="238">
        <v>2</v>
      </c>
      <c r="AJ247" s="238">
        <v>1</v>
      </c>
      <c r="AK247" s="238">
        <v>24</v>
      </c>
      <c r="AL247" s="238">
        <v>68</v>
      </c>
      <c r="AM247" s="238" t="s">
        <v>363</v>
      </c>
      <c r="AN247" s="238">
        <v>5</v>
      </c>
      <c r="AO247" s="238">
        <v>1</v>
      </c>
      <c r="AS247" s="238">
        <v>12</v>
      </c>
      <c r="AT247" s="238">
        <v>9</v>
      </c>
      <c r="AU247" s="238">
        <v>35</v>
      </c>
      <c r="AV247" s="238">
        <v>11</v>
      </c>
      <c r="AW247" s="238">
        <v>21</v>
      </c>
      <c r="AX247" s="238">
        <v>2</v>
      </c>
      <c r="AY247" s="238">
        <v>4</v>
      </c>
      <c r="AZ247" s="238">
        <v>1</v>
      </c>
      <c r="BA247" s="238">
        <v>21</v>
      </c>
      <c r="BB247" s="238">
        <v>18</v>
      </c>
      <c r="BC247" s="238" t="s">
        <v>363</v>
      </c>
      <c r="BD247" s="238">
        <v>5</v>
      </c>
      <c r="BE247" s="238">
        <v>70</v>
      </c>
      <c r="BI247" s="238">
        <v>12</v>
      </c>
      <c r="BJ247" s="238">
        <v>9</v>
      </c>
      <c r="BK247" s="238">
        <v>35</v>
      </c>
      <c r="BL247" s="238">
        <v>11</v>
      </c>
      <c r="BM247" s="238">
        <v>21</v>
      </c>
      <c r="CT247" s="238">
        <v>451966.446860342</v>
      </c>
      <c r="CU247" s="238">
        <v>4975869.9029633403</v>
      </c>
      <c r="CV247" s="238">
        <v>44.934639070000003</v>
      </c>
      <c r="CW247" s="238">
        <v>-93.608752800000005</v>
      </c>
      <c r="CX247" s="238" t="s">
        <v>359</v>
      </c>
      <c r="CY247" s="238" t="s">
        <v>3246</v>
      </c>
    </row>
    <row r="248" spans="1:103" x14ac:dyDescent="0.25">
      <c r="A248" s="238">
        <v>861355</v>
      </c>
      <c r="B248" s="238">
        <v>4</v>
      </c>
      <c r="C248" s="238">
        <v>15</v>
      </c>
      <c r="D248" s="238">
        <v>8.2949999999999999</v>
      </c>
      <c r="E248" s="238">
        <v>27</v>
      </c>
      <c r="F248" s="238" t="s">
        <v>3066</v>
      </c>
      <c r="H248" s="238" t="s">
        <v>354</v>
      </c>
      <c r="I248" s="238">
        <v>25</v>
      </c>
      <c r="K248" s="238">
        <v>20008554</v>
      </c>
      <c r="L248" s="238">
        <v>203100046</v>
      </c>
      <c r="M248" s="238">
        <v>11</v>
      </c>
      <c r="N248" s="238">
        <v>5</v>
      </c>
      <c r="O248" s="238">
        <v>2020</v>
      </c>
      <c r="P248" s="238" t="s">
        <v>384</v>
      </c>
      <c r="Q248" s="238">
        <v>10</v>
      </c>
      <c r="R248" s="238" t="s">
        <v>356</v>
      </c>
      <c r="S248" s="238">
        <v>5</v>
      </c>
      <c r="T248" s="238">
        <v>0</v>
      </c>
      <c r="U248" s="238">
        <v>2</v>
      </c>
      <c r="W248" s="238">
        <v>25</v>
      </c>
      <c r="X248" s="238">
        <v>16</v>
      </c>
      <c r="Y248" s="238">
        <v>1</v>
      </c>
      <c r="Z248" s="238">
        <v>1</v>
      </c>
      <c r="AB248" s="238">
        <v>1</v>
      </c>
      <c r="AC248" s="238">
        <v>98</v>
      </c>
      <c r="AD248" s="238" t="s">
        <v>2800</v>
      </c>
      <c r="AF248" s="238" t="s">
        <v>2779</v>
      </c>
      <c r="AG248" s="238">
        <v>90</v>
      </c>
      <c r="AH248" s="238">
        <v>2</v>
      </c>
      <c r="AI248" s="238">
        <v>2</v>
      </c>
      <c r="AJ248" s="238">
        <v>4</v>
      </c>
      <c r="AK248" s="238">
        <v>24</v>
      </c>
      <c r="AL248" s="238">
        <v>64</v>
      </c>
      <c r="AM248" s="238" t="s">
        <v>363</v>
      </c>
      <c r="AN248" s="238">
        <v>5</v>
      </c>
      <c r="AO248" s="238">
        <v>2</v>
      </c>
      <c r="AS248" s="238">
        <v>13</v>
      </c>
      <c r="AT248" s="238">
        <v>23</v>
      </c>
      <c r="AU248" s="238">
        <v>35</v>
      </c>
      <c r="AV248" s="238">
        <v>11</v>
      </c>
      <c r="AW248" s="238">
        <v>21</v>
      </c>
      <c r="AX248" s="238">
        <v>2</v>
      </c>
      <c r="AY248" s="238">
        <v>4</v>
      </c>
      <c r="AZ248" s="238">
        <v>4</v>
      </c>
      <c r="BA248" s="238">
        <v>21</v>
      </c>
      <c r="BB248" s="238">
        <v>43</v>
      </c>
      <c r="BC248" s="238" t="s">
        <v>354</v>
      </c>
      <c r="BD248" s="238">
        <v>5</v>
      </c>
      <c r="BE248" s="238">
        <v>1</v>
      </c>
      <c r="BI248" s="238">
        <v>13</v>
      </c>
      <c r="BJ248" s="238">
        <v>9</v>
      </c>
      <c r="BK248" s="238">
        <v>35</v>
      </c>
      <c r="BL248" s="238">
        <v>11</v>
      </c>
      <c r="BM248" s="238">
        <v>21</v>
      </c>
      <c r="CT248" s="238">
        <v>451966.446860342</v>
      </c>
      <c r="CU248" s="238">
        <v>4975884.7196596405</v>
      </c>
      <c r="CV248" s="238">
        <v>44.934772449999997</v>
      </c>
      <c r="CW248" s="238">
        <v>-93.608754210000001</v>
      </c>
      <c r="CX248" s="238" t="s">
        <v>359</v>
      </c>
      <c r="CY248" s="238" t="s">
        <v>3247</v>
      </c>
    </row>
    <row r="249" spans="1:103" x14ac:dyDescent="0.25">
      <c r="A249" s="238">
        <v>398982</v>
      </c>
      <c r="B249" s="238">
        <v>4</v>
      </c>
      <c r="C249" s="238">
        <v>15</v>
      </c>
      <c r="D249" s="238">
        <v>8.2970000000000006</v>
      </c>
      <c r="E249" s="238">
        <v>27</v>
      </c>
      <c r="F249" s="238" t="s">
        <v>3066</v>
      </c>
      <c r="H249" s="238" t="s">
        <v>354</v>
      </c>
      <c r="I249" s="238">
        <v>25</v>
      </c>
      <c r="K249" s="238">
        <v>16013914</v>
      </c>
      <c r="M249" s="238">
        <v>11</v>
      </c>
      <c r="N249" s="238">
        <v>30</v>
      </c>
      <c r="O249" s="238">
        <v>2016</v>
      </c>
      <c r="P249" s="238" t="s">
        <v>355</v>
      </c>
      <c r="Q249" s="238">
        <v>7</v>
      </c>
      <c r="R249" s="238" t="s">
        <v>369</v>
      </c>
      <c r="S249" s="238">
        <v>4</v>
      </c>
      <c r="T249" s="238">
        <v>0</v>
      </c>
      <c r="U249" s="238">
        <v>2</v>
      </c>
      <c r="V249" s="238">
        <v>5</v>
      </c>
      <c r="W249" s="238">
        <v>10</v>
      </c>
      <c r="X249" s="238">
        <v>16</v>
      </c>
      <c r="Y249" s="238">
        <v>1</v>
      </c>
      <c r="Z249" s="238">
        <v>4</v>
      </c>
      <c r="AB249" s="238">
        <v>2</v>
      </c>
      <c r="AC249" s="238">
        <v>98</v>
      </c>
      <c r="AD249" s="238" t="s">
        <v>2800</v>
      </c>
      <c r="AF249" s="238" t="s">
        <v>2779</v>
      </c>
      <c r="AG249" s="238">
        <v>10</v>
      </c>
      <c r="AH249" s="238">
        <v>2</v>
      </c>
      <c r="AI249" s="238">
        <v>4</v>
      </c>
      <c r="AJ249" s="238">
        <v>4</v>
      </c>
      <c r="AK249" s="238">
        <v>24</v>
      </c>
      <c r="AL249" s="238">
        <v>30</v>
      </c>
      <c r="AM249" s="238" t="s">
        <v>354</v>
      </c>
      <c r="AN249" s="238">
        <v>5</v>
      </c>
      <c r="AO249" s="238">
        <v>2</v>
      </c>
      <c r="AS249" s="238">
        <v>13</v>
      </c>
      <c r="AT249" s="238">
        <v>9</v>
      </c>
      <c r="AU249" s="238">
        <v>35</v>
      </c>
      <c r="AV249" s="238">
        <v>11</v>
      </c>
      <c r="AW249" s="238">
        <v>21</v>
      </c>
      <c r="AX249" s="238">
        <v>2</v>
      </c>
      <c r="AY249" s="238">
        <v>4</v>
      </c>
      <c r="AZ249" s="238">
        <v>4</v>
      </c>
      <c r="BA249" s="238">
        <v>21</v>
      </c>
      <c r="BB249" s="238">
        <v>25</v>
      </c>
      <c r="BC249" s="238" t="s">
        <v>363</v>
      </c>
      <c r="BD249" s="238">
        <v>5</v>
      </c>
      <c r="BE249" s="238">
        <v>1</v>
      </c>
      <c r="BI249" s="238">
        <v>13</v>
      </c>
      <c r="BJ249" s="238">
        <v>9</v>
      </c>
      <c r="BK249" s="238">
        <v>35</v>
      </c>
      <c r="BL249" s="238">
        <v>11</v>
      </c>
      <c r="BM249" s="238">
        <v>21</v>
      </c>
      <c r="CT249" s="238">
        <v>451965.38852489198</v>
      </c>
      <c r="CU249" s="238">
        <v>4975870.3685689298</v>
      </c>
      <c r="CV249" s="238">
        <v>44.934643190000003</v>
      </c>
      <c r="CW249" s="238">
        <v>-93.608766250000002</v>
      </c>
      <c r="CX249" s="238" t="s">
        <v>359</v>
      </c>
      <c r="CY249" s="238" t="s">
        <v>3248</v>
      </c>
    </row>
    <row r="250" spans="1:103" x14ac:dyDescent="0.25">
      <c r="A250" s="238">
        <v>688958</v>
      </c>
      <c r="B250" s="238">
        <v>4</v>
      </c>
      <c r="C250" s="238">
        <v>15</v>
      </c>
      <c r="D250" s="238">
        <v>8.2959999999999994</v>
      </c>
      <c r="E250" s="238">
        <v>27</v>
      </c>
      <c r="F250" s="238" t="s">
        <v>3066</v>
      </c>
      <c r="H250" s="238" t="s">
        <v>354</v>
      </c>
      <c r="I250" s="238">
        <v>25</v>
      </c>
      <c r="K250" s="238">
        <v>19001276</v>
      </c>
      <c r="M250" s="238">
        <v>2</v>
      </c>
      <c r="N250" s="238">
        <v>16</v>
      </c>
      <c r="O250" s="238">
        <v>2019</v>
      </c>
      <c r="P250" s="238" t="s">
        <v>364</v>
      </c>
      <c r="Q250" s="238">
        <v>17</v>
      </c>
      <c r="R250" s="238" t="s">
        <v>369</v>
      </c>
      <c r="S250" s="238">
        <v>5</v>
      </c>
      <c r="T250" s="238">
        <v>0</v>
      </c>
      <c r="U250" s="238">
        <v>2</v>
      </c>
      <c r="V250" s="238">
        <v>12</v>
      </c>
      <c r="W250" s="238">
        <v>10</v>
      </c>
      <c r="X250" s="238">
        <v>10</v>
      </c>
      <c r="Y250" s="238">
        <v>1</v>
      </c>
      <c r="Z250" s="238">
        <v>1</v>
      </c>
      <c r="AB250" s="238">
        <v>4</v>
      </c>
      <c r="AC250" s="238">
        <v>98</v>
      </c>
      <c r="AD250" s="238" t="s">
        <v>2800</v>
      </c>
      <c r="AF250" s="238" t="s">
        <v>2779</v>
      </c>
      <c r="AG250" s="238">
        <v>7</v>
      </c>
      <c r="AH250" s="238">
        <v>2</v>
      </c>
      <c r="AI250" s="238">
        <v>2</v>
      </c>
      <c r="AJ250" s="238">
        <v>3</v>
      </c>
      <c r="AK250" s="238">
        <v>25</v>
      </c>
      <c r="AL250" s="238">
        <v>45</v>
      </c>
      <c r="AM250" s="238" t="s">
        <v>354</v>
      </c>
      <c r="AN250" s="238">
        <v>5</v>
      </c>
      <c r="AO250" s="238">
        <v>1</v>
      </c>
      <c r="AS250" s="238">
        <v>12</v>
      </c>
      <c r="AT250" s="238">
        <v>9</v>
      </c>
      <c r="AV250" s="238">
        <v>11</v>
      </c>
      <c r="AW250" s="238">
        <v>21</v>
      </c>
      <c r="AX250" s="238">
        <v>2</v>
      </c>
      <c r="AY250" s="238">
        <v>2</v>
      </c>
      <c r="AZ250" s="238">
        <v>3</v>
      </c>
      <c r="BA250" s="238">
        <v>21</v>
      </c>
      <c r="BB250" s="238">
        <v>68</v>
      </c>
      <c r="BC250" s="238" t="s">
        <v>354</v>
      </c>
      <c r="BD250" s="238">
        <v>5</v>
      </c>
      <c r="BE250" s="238">
        <v>1</v>
      </c>
      <c r="BI250" s="238">
        <v>12</v>
      </c>
      <c r="BJ250" s="238">
        <v>9</v>
      </c>
      <c r="BK250" s="238">
        <v>35</v>
      </c>
      <c r="BL250" s="238">
        <v>11</v>
      </c>
      <c r="BM250" s="238">
        <v>21</v>
      </c>
      <c r="CT250" s="238">
        <v>451969.75415862299</v>
      </c>
      <c r="CU250" s="238">
        <v>4975870.1675471999</v>
      </c>
      <c r="CV250" s="238">
        <v>44.934641679999999</v>
      </c>
      <c r="CW250" s="238">
        <v>-93.608710909999999</v>
      </c>
      <c r="CX250" s="238" t="s">
        <v>359</v>
      </c>
      <c r="CY250" s="238" t="s">
        <v>3249</v>
      </c>
    </row>
    <row r="251" spans="1:103" x14ac:dyDescent="0.25">
      <c r="A251" s="238">
        <v>10762883</v>
      </c>
      <c r="B251" s="238">
        <v>4</v>
      </c>
      <c r="C251" s="238">
        <v>15</v>
      </c>
      <c r="D251" s="238">
        <v>8.3040000000000003</v>
      </c>
      <c r="E251" s="238">
        <v>27</v>
      </c>
      <c r="F251" s="238" t="s">
        <v>3066</v>
      </c>
      <c r="H251" s="238" t="s">
        <v>354</v>
      </c>
      <c r="I251" s="238">
        <v>25</v>
      </c>
      <c r="K251" s="238" t="s">
        <v>3250</v>
      </c>
      <c r="L251" s="238">
        <v>113490162</v>
      </c>
      <c r="M251" s="238">
        <v>12</v>
      </c>
      <c r="N251" s="238">
        <v>15</v>
      </c>
      <c r="O251" s="238">
        <v>2011</v>
      </c>
      <c r="P251" s="238" t="s">
        <v>384</v>
      </c>
      <c r="Q251" s="238">
        <v>7</v>
      </c>
      <c r="S251" s="238">
        <v>5</v>
      </c>
      <c r="T251" s="238">
        <v>0</v>
      </c>
      <c r="U251" s="238">
        <v>2</v>
      </c>
      <c r="V251" s="238">
        <v>3</v>
      </c>
      <c r="W251" s="238">
        <v>10</v>
      </c>
      <c r="X251" s="238">
        <v>15</v>
      </c>
      <c r="Y251" s="238">
        <v>1</v>
      </c>
      <c r="Z251" s="238">
        <v>2</v>
      </c>
      <c r="AA251" s="238">
        <v>2</v>
      </c>
      <c r="AB251" s="238">
        <v>1</v>
      </c>
      <c r="AC251" s="238">
        <v>98</v>
      </c>
      <c r="AD251" s="238" t="s">
        <v>3251</v>
      </c>
      <c r="AF251" s="238" t="s">
        <v>2779</v>
      </c>
      <c r="AG251" s="238">
        <v>9</v>
      </c>
      <c r="AH251" s="238">
        <v>2</v>
      </c>
      <c r="AI251" s="238">
        <v>2</v>
      </c>
      <c r="AJ251" s="238">
        <v>3</v>
      </c>
      <c r="AK251" s="238">
        <v>21</v>
      </c>
      <c r="AL251" s="238">
        <v>51</v>
      </c>
      <c r="AM251" s="238" t="s">
        <v>363</v>
      </c>
      <c r="AN251" s="238">
        <v>5</v>
      </c>
      <c r="AO251" s="238">
        <v>1</v>
      </c>
      <c r="AP251" s="238">
        <v>1</v>
      </c>
      <c r="AS251" s="238">
        <v>7</v>
      </c>
      <c r="AT251" s="238">
        <v>98</v>
      </c>
      <c r="AU251" s="238">
        <v>35</v>
      </c>
      <c r="AV251" s="238">
        <v>11</v>
      </c>
      <c r="AW251" s="238">
        <v>21</v>
      </c>
      <c r="AX251" s="238">
        <v>2</v>
      </c>
      <c r="AY251" s="238">
        <v>4</v>
      </c>
      <c r="AZ251" s="238">
        <v>8</v>
      </c>
      <c r="BA251" s="238">
        <v>24</v>
      </c>
      <c r="BB251" s="238">
        <v>28</v>
      </c>
      <c r="BC251" s="238" t="s">
        <v>363</v>
      </c>
      <c r="BD251" s="238">
        <v>5</v>
      </c>
      <c r="BE251" s="238">
        <v>2</v>
      </c>
      <c r="BI251" s="238">
        <v>7</v>
      </c>
      <c r="BJ251" s="238">
        <v>98</v>
      </c>
      <c r="BK251" s="238">
        <v>35</v>
      </c>
      <c r="BL251" s="238">
        <v>11</v>
      </c>
      <c r="BM251" s="238">
        <v>21</v>
      </c>
      <c r="CT251" s="238">
        <v>451982</v>
      </c>
      <c r="CU251" s="238">
        <v>4975871</v>
      </c>
      <c r="CV251" s="238">
        <v>44.934649899999997</v>
      </c>
      <c r="CW251" s="238">
        <v>-93.608555699999997</v>
      </c>
      <c r="CX251" s="238" t="s">
        <v>359</v>
      </c>
      <c r="CY251" s="238" t="s">
        <v>3252</v>
      </c>
    </row>
    <row r="252" spans="1:103" x14ac:dyDescent="0.25">
      <c r="A252" s="238">
        <v>621645</v>
      </c>
      <c r="B252" s="238">
        <v>4</v>
      </c>
      <c r="C252" s="238">
        <v>15</v>
      </c>
      <c r="D252" s="238">
        <v>8.3070000000000004</v>
      </c>
      <c r="E252" s="238">
        <v>27</v>
      </c>
      <c r="F252" s="238" t="s">
        <v>3066</v>
      </c>
      <c r="H252" s="238" t="s">
        <v>354</v>
      </c>
      <c r="I252" s="238">
        <v>25</v>
      </c>
      <c r="K252" s="238">
        <v>18007638</v>
      </c>
      <c r="M252" s="238">
        <v>7</v>
      </c>
      <c r="N252" s="238">
        <v>14</v>
      </c>
      <c r="O252" s="238">
        <v>2018</v>
      </c>
      <c r="P252" s="238" t="s">
        <v>364</v>
      </c>
      <c r="Q252" s="238">
        <v>12</v>
      </c>
      <c r="R252" s="238" t="s">
        <v>369</v>
      </c>
      <c r="S252" s="238">
        <v>5</v>
      </c>
      <c r="T252" s="238">
        <v>0</v>
      </c>
      <c r="U252" s="238">
        <v>2</v>
      </c>
      <c r="V252" s="238">
        <v>5</v>
      </c>
      <c r="W252" s="238">
        <v>10</v>
      </c>
      <c r="X252" s="238">
        <v>2</v>
      </c>
      <c r="Y252" s="238">
        <v>1</v>
      </c>
      <c r="Z252" s="238">
        <v>1</v>
      </c>
      <c r="AB252" s="238">
        <v>1</v>
      </c>
      <c r="AC252" s="238">
        <v>98</v>
      </c>
      <c r="AD252" s="238" t="s">
        <v>2800</v>
      </c>
      <c r="AF252" s="238" t="s">
        <v>2779</v>
      </c>
      <c r="AG252" s="238">
        <v>10</v>
      </c>
      <c r="AH252" s="238">
        <v>2</v>
      </c>
      <c r="AI252" s="238">
        <v>2</v>
      </c>
      <c r="AJ252" s="238">
        <v>4</v>
      </c>
      <c r="AK252" s="238">
        <v>24</v>
      </c>
      <c r="AL252" s="238">
        <v>30</v>
      </c>
      <c r="AM252" s="238" t="s">
        <v>363</v>
      </c>
      <c r="AN252" s="238">
        <v>5</v>
      </c>
      <c r="AO252" s="238">
        <v>10</v>
      </c>
      <c r="AS252" s="238">
        <v>13</v>
      </c>
      <c r="AT252" s="238">
        <v>20</v>
      </c>
      <c r="AU252" s="238">
        <v>30</v>
      </c>
      <c r="AV252" s="238">
        <v>11</v>
      </c>
      <c r="AW252" s="238">
        <v>21</v>
      </c>
      <c r="AX252" s="238">
        <v>2</v>
      </c>
      <c r="AY252" s="238">
        <v>3</v>
      </c>
      <c r="AZ252" s="238">
        <v>4</v>
      </c>
      <c r="BA252" s="238">
        <v>21</v>
      </c>
      <c r="BB252" s="238">
        <v>25</v>
      </c>
      <c r="BC252" s="238" t="s">
        <v>354</v>
      </c>
      <c r="BD252" s="238">
        <v>5</v>
      </c>
      <c r="BE252" s="238">
        <v>1</v>
      </c>
      <c r="BI252" s="238">
        <v>13</v>
      </c>
      <c r="BJ252" s="238">
        <v>20</v>
      </c>
      <c r="BK252" s="238">
        <v>30</v>
      </c>
      <c r="BL252" s="238">
        <v>11</v>
      </c>
      <c r="BM252" s="238">
        <v>21</v>
      </c>
      <c r="CT252" s="238">
        <v>451986.88399355201</v>
      </c>
      <c r="CU252" s="238">
        <v>4975865.9689094303</v>
      </c>
      <c r="CV252" s="238">
        <v>44.934605040000001</v>
      </c>
      <c r="CW252" s="238">
        <v>-93.608493429999996</v>
      </c>
      <c r="CX252" s="238" t="s">
        <v>359</v>
      </c>
      <c r="CY252" s="238" t="s">
        <v>3253</v>
      </c>
    </row>
    <row r="253" spans="1:103" x14ac:dyDescent="0.25">
      <c r="A253" s="238">
        <v>10886072</v>
      </c>
      <c r="B253" s="238">
        <v>4</v>
      </c>
      <c r="C253" s="238">
        <v>15</v>
      </c>
      <c r="D253" s="238">
        <v>8.3070000000000004</v>
      </c>
      <c r="E253" s="238">
        <v>27</v>
      </c>
      <c r="F253" s="238" t="s">
        <v>3066</v>
      </c>
      <c r="H253" s="238" t="s">
        <v>354</v>
      </c>
      <c r="I253" s="238">
        <v>25</v>
      </c>
      <c r="K253" s="238" t="s">
        <v>3254</v>
      </c>
      <c r="L253" s="238">
        <v>132360015</v>
      </c>
      <c r="M253" s="238">
        <v>8</v>
      </c>
      <c r="N253" s="238">
        <v>23</v>
      </c>
      <c r="O253" s="238">
        <v>2013</v>
      </c>
      <c r="P253" s="238" t="s">
        <v>362</v>
      </c>
      <c r="Q253" s="238">
        <v>17</v>
      </c>
      <c r="R253" s="238" t="s">
        <v>356</v>
      </c>
      <c r="S253" s="238">
        <v>5</v>
      </c>
      <c r="T253" s="238">
        <v>0</v>
      </c>
      <c r="U253" s="238">
        <v>2</v>
      </c>
      <c r="V253" s="238">
        <v>3</v>
      </c>
      <c r="W253" s="238">
        <v>10</v>
      </c>
      <c r="X253" s="238">
        <v>2</v>
      </c>
      <c r="Y253" s="238">
        <v>1</v>
      </c>
      <c r="Z253" s="238">
        <v>1</v>
      </c>
      <c r="AA253" s="238">
        <v>1</v>
      </c>
      <c r="AB253" s="238">
        <v>1</v>
      </c>
      <c r="AC253" s="238">
        <v>98</v>
      </c>
      <c r="AD253" s="238" t="s">
        <v>2921</v>
      </c>
      <c r="AE253" s="238" t="s">
        <v>3255</v>
      </c>
      <c r="AF253" s="238" t="s">
        <v>2779</v>
      </c>
      <c r="AG253" s="238">
        <v>9</v>
      </c>
      <c r="AH253" s="238">
        <v>2</v>
      </c>
      <c r="AI253" s="238">
        <v>4</v>
      </c>
      <c r="AJ253" s="238">
        <v>8</v>
      </c>
      <c r="AK253" s="238">
        <v>24</v>
      </c>
      <c r="AL253" s="238">
        <v>74</v>
      </c>
      <c r="AM253" s="238" t="s">
        <v>354</v>
      </c>
      <c r="AN253" s="238">
        <v>5</v>
      </c>
      <c r="AS253" s="238">
        <v>7</v>
      </c>
      <c r="AT253" s="238">
        <v>20</v>
      </c>
      <c r="AU253" s="238">
        <v>35</v>
      </c>
      <c r="AV253" s="238">
        <v>11</v>
      </c>
      <c r="AW253" s="238">
        <v>21</v>
      </c>
      <c r="AX253" s="238">
        <v>2</v>
      </c>
      <c r="AY253" s="238">
        <v>2</v>
      </c>
      <c r="AZ253" s="238">
        <v>4</v>
      </c>
      <c r="BA253" s="238">
        <v>21</v>
      </c>
      <c r="BD253" s="238">
        <v>99</v>
      </c>
      <c r="BI253" s="238">
        <v>7</v>
      </c>
      <c r="BJ253" s="238">
        <v>20</v>
      </c>
      <c r="BK253" s="238">
        <v>35</v>
      </c>
      <c r="BL253" s="238">
        <v>11</v>
      </c>
      <c r="BM253" s="238">
        <v>21</v>
      </c>
      <c r="CT253" s="238">
        <v>451988</v>
      </c>
      <c r="CU253" s="238">
        <v>4975871</v>
      </c>
      <c r="CV253" s="238">
        <v>44.9346538</v>
      </c>
      <c r="CW253" s="238">
        <v>-93.608484300000001</v>
      </c>
      <c r="CX253" s="238" t="s">
        <v>359</v>
      </c>
      <c r="CY253" s="238" t="s">
        <v>3256</v>
      </c>
    </row>
    <row r="254" spans="1:103" x14ac:dyDescent="0.25">
      <c r="A254" s="238">
        <v>10873008</v>
      </c>
      <c r="B254" s="238">
        <v>4</v>
      </c>
      <c r="C254" s="238">
        <v>15</v>
      </c>
      <c r="D254" s="238">
        <v>8.3089999999999993</v>
      </c>
      <c r="E254" s="238">
        <v>27</v>
      </c>
      <c r="F254" s="238" t="s">
        <v>3066</v>
      </c>
      <c r="H254" s="238" t="s">
        <v>354</v>
      </c>
      <c r="I254" s="238">
        <v>25</v>
      </c>
      <c r="K254" s="238" t="s">
        <v>3257</v>
      </c>
      <c r="L254" s="238">
        <v>131350079</v>
      </c>
      <c r="M254" s="238">
        <v>5</v>
      </c>
      <c r="N254" s="238">
        <v>10</v>
      </c>
      <c r="O254" s="238">
        <v>2013</v>
      </c>
      <c r="P254" s="238" t="s">
        <v>362</v>
      </c>
      <c r="Q254" s="238">
        <v>14</v>
      </c>
      <c r="S254" s="238">
        <v>5</v>
      </c>
      <c r="T254" s="238">
        <v>0</v>
      </c>
      <c r="U254" s="238">
        <v>2</v>
      </c>
      <c r="V254" s="238">
        <v>5</v>
      </c>
      <c r="W254" s="238">
        <v>10</v>
      </c>
      <c r="X254" s="238">
        <v>15</v>
      </c>
      <c r="Y254" s="238">
        <v>1</v>
      </c>
      <c r="Z254" s="238">
        <v>1</v>
      </c>
      <c r="AA254" s="238">
        <v>1</v>
      </c>
      <c r="AB254" s="238">
        <v>1</v>
      </c>
      <c r="AC254" s="238">
        <v>98</v>
      </c>
      <c r="AD254" s="238" t="s">
        <v>3258</v>
      </c>
      <c r="AE254" s="238" t="s">
        <v>2800</v>
      </c>
      <c r="AF254" s="238" t="s">
        <v>2779</v>
      </c>
      <c r="AG254" s="238">
        <v>10</v>
      </c>
      <c r="AH254" s="238">
        <v>2</v>
      </c>
      <c r="AI254" s="238">
        <v>4</v>
      </c>
      <c r="AJ254" s="238">
        <v>1</v>
      </c>
      <c r="AK254" s="238">
        <v>21</v>
      </c>
      <c r="AL254" s="238">
        <v>18</v>
      </c>
      <c r="AM254" s="238" t="s">
        <v>354</v>
      </c>
      <c r="AN254" s="238">
        <v>5</v>
      </c>
      <c r="AO254" s="238">
        <v>1</v>
      </c>
      <c r="AS254" s="238">
        <v>4</v>
      </c>
      <c r="AT254" s="238">
        <v>98</v>
      </c>
      <c r="AU254" s="238">
        <v>40</v>
      </c>
      <c r="AV254" s="238">
        <v>11</v>
      </c>
      <c r="AW254" s="238">
        <v>21</v>
      </c>
      <c r="AX254" s="238">
        <v>2</v>
      </c>
      <c r="AY254" s="238">
        <v>2</v>
      </c>
      <c r="AZ254" s="238">
        <v>3</v>
      </c>
      <c r="BA254" s="238">
        <v>24</v>
      </c>
      <c r="BB254" s="238">
        <v>29</v>
      </c>
      <c r="BC254" s="238" t="s">
        <v>354</v>
      </c>
      <c r="BD254" s="238">
        <v>5</v>
      </c>
      <c r="BE254" s="238">
        <v>2</v>
      </c>
      <c r="BI254" s="238">
        <v>4</v>
      </c>
      <c r="BJ254" s="238">
        <v>98</v>
      </c>
      <c r="BK254" s="238">
        <v>40</v>
      </c>
      <c r="BL254" s="238">
        <v>11</v>
      </c>
      <c r="BM254" s="238">
        <v>21</v>
      </c>
      <c r="CT254" s="238">
        <v>451990</v>
      </c>
      <c r="CU254" s="238">
        <v>4975872</v>
      </c>
      <c r="CV254" s="238">
        <v>44.934655100000001</v>
      </c>
      <c r="CW254" s="238">
        <v>-93.608460500000007</v>
      </c>
      <c r="CX254" s="238" t="s">
        <v>359</v>
      </c>
      <c r="CY254" s="238" t="s">
        <v>3259</v>
      </c>
    </row>
    <row r="255" spans="1:103" x14ac:dyDescent="0.25">
      <c r="A255" s="238">
        <v>621656</v>
      </c>
      <c r="B255" s="238">
        <v>4</v>
      </c>
      <c r="C255" s="238">
        <v>15</v>
      </c>
      <c r="D255" s="238">
        <v>8.3089999999999993</v>
      </c>
      <c r="E255" s="238">
        <v>27</v>
      </c>
      <c r="F255" s="238" t="s">
        <v>3066</v>
      </c>
      <c r="H255" s="238" t="s">
        <v>354</v>
      </c>
      <c r="I255" s="238">
        <v>25</v>
      </c>
      <c r="K255" s="238">
        <v>18007633</v>
      </c>
      <c r="M255" s="238">
        <v>7</v>
      </c>
      <c r="N255" s="238">
        <v>14</v>
      </c>
      <c r="O255" s="238">
        <v>2018</v>
      </c>
      <c r="P255" s="238" t="s">
        <v>364</v>
      </c>
      <c r="Q255" s="238">
        <v>10</v>
      </c>
      <c r="R255" s="238" t="s">
        <v>369</v>
      </c>
      <c r="S255" s="238">
        <v>5</v>
      </c>
      <c r="T255" s="238">
        <v>0</v>
      </c>
      <c r="U255" s="238">
        <v>3</v>
      </c>
      <c r="V255" s="238">
        <v>12</v>
      </c>
      <c r="W255" s="238">
        <v>10</v>
      </c>
      <c r="X255" s="238">
        <v>2</v>
      </c>
      <c r="Y255" s="238">
        <v>1</v>
      </c>
      <c r="Z255" s="238">
        <v>1</v>
      </c>
      <c r="AB255" s="238">
        <v>1</v>
      </c>
      <c r="AC255" s="238">
        <v>98</v>
      </c>
      <c r="AD255" s="238" t="s">
        <v>2800</v>
      </c>
      <c r="AF255" s="238" t="s">
        <v>2779</v>
      </c>
      <c r="AG255" s="238">
        <v>7</v>
      </c>
      <c r="AH255" s="238">
        <v>2</v>
      </c>
      <c r="AI255" s="238">
        <v>2</v>
      </c>
      <c r="AJ255" s="238">
        <v>3</v>
      </c>
      <c r="AK255" s="238">
        <v>34</v>
      </c>
      <c r="AL255" s="238">
        <v>26</v>
      </c>
      <c r="AM255" s="238" t="s">
        <v>354</v>
      </c>
      <c r="AN255" s="238">
        <v>5</v>
      </c>
      <c r="AO255" s="238">
        <v>74</v>
      </c>
      <c r="AS255" s="238">
        <v>13</v>
      </c>
      <c r="AT255" s="238">
        <v>20</v>
      </c>
      <c r="AU255" s="238">
        <v>30</v>
      </c>
      <c r="AV255" s="238">
        <v>11</v>
      </c>
      <c r="AW255" s="238">
        <v>21</v>
      </c>
      <c r="AX255" s="238">
        <v>2</v>
      </c>
      <c r="AY255" s="238">
        <v>2</v>
      </c>
      <c r="AZ255" s="238">
        <v>3</v>
      </c>
      <c r="BA255" s="238">
        <v>34</v>
      </c>
      <c r="BB255" s="238">
        <v>51</v>
      </c>
      <c r="BC255" s="238" t="s">
        <v>363</v>
      </c>
      <c r="BD255" s="238">
        <v>5</v>
      </c>
      <c r="BE255" s="238">
        <v>1</v>
      </c>
      <c r="BI255" s="238">
        <v>13</v>
      </c>
      <c r="BJ255" s="238">
        <v>20</v>
      </c>
      <c r="BK255" s="238">
        <v>30</v>
      </c>
      <c r="BL255" s="238">
        <v>11</v>
      </c>
      <c r="BM255" s="238">
        <v>21</v>
      </c>
      <c r="BN255" s="238">
        <v>2</v>
      </c>
      <c r="BO255" s="238">
        <v>4</v>
      </c>
      <c r="BP255" s="238">
        <v>3</v>
      </c>
      <c r="BQ255" s="238">
        <v>34</v>
      </c>
      <c r="BR255" s="238">
        <v>57</v>
      </c>
      <c r="BS255" s="238" t="s">
        <v>354</v>
      </c>
      <c r="BT255" s="238">
        <v>5</v>
      </c>
      <c r="BU255" s="238">
        <v>1</v>
      </c>
      <c r="BY255" s="238">
        <v>13</v>
      </c>
      <c r="BZ255" s="238">
        <v>20</v>
      </c>
      <c r="CA255" s="238">
        <v>30</v>
      </c>
      <c r="CB255" s="238">
        <v>11</v>
      </c>
      <c r="CC255" s="238">
        <v>21</v>
      </c>
      <c r="CT255" s="238">
        <v>451990.64770868601</v>
      </c>
      <c r="CU255" s="238">
        <v>4975867.3266296498</v>
      </c>
      <c r="CV255" s="238">
        <v>44.934617520000003</v>
      </c>
      <c r="CW255" s="238">
        <v>-93.608445860000003</v>
      </c>
      <c r="CX255" s="238" t="s">
        <v>359</v>
      </c>
      <c r="CY255" s="238" t="s">
        <v>3260</v>
      </c>
    </row>
    <row r="256" spans="1:103" x14ac:dyDescent="0.25">
      <c r="A256" s="238">
        <v>343865</v>
      </c>
      <c r="B256" s="238">
        <v>4</v>
      </c>
      <c r="C256" s="238">
        <v>15</v>
      </c>
      <c r="D256" s="238">
        <v>8.3190000000000008</v>
      </c>
      <c r="E256" s="238">
        <v>27</v>
      </c>
      <c r="F256" s="238" t="s">
        <v>3066</v>
      </c>
      <c r="H256" s="238" t="s">
        <v>354</v>
      </c>
      <c r="I256" s="238">
        <v>25</v>
      </c>
      <c r="K256" s="238">
        <v>16003915</v>
      </c>
      <c r="M256" s="238">
        <v>4</v>
      </c>
      <c r="N256" s="238">
        <v>20</v>
      </c>
      <c r="O256" s="238">
        <v>2016</v>
      </c>
      <c r="P256" s="238" t="s">
        <v>355</v>
      </c>
      <c r="Q256" s="238">
        <v>17</v>
      </c>
      <c r="R256" s="238" t="s">
        <v>369</v>
      </c>
      <c r="S256" s="238">
        <v>5</v>
      </c>
      <c r="T256" s="238">
        <v>0</v>
      </c>
      <c r="U256" s="238">
        <v>2</v>
      </c>
      <c r="V256" s="238">
        <v>10</v>
      </c>
      <c r="W256" s="238">
        <v>10</v>
      </c>
      <c r="X256" s="238">
        <v>10</v>
      </c>
      <c r="Y256" s="238">
        <v>1</v>
      </c>
      <c r="Z256" s="238">
        <v>2</v>
      </c>
      <c r="AB256" s="238">
        <v>1</v>
      </c>
      <c r="AC256" s="238">
        <v>98</v>
      </c>
      <c r="AD256" s="238" t="s">
        <v>2800</v>
      </c>
      <c r="AF256" s="238" t="s">
        <v>2779</v>
      </c>
      <c r="AG256" s="238">
        <v>5</v>
      </c>
      <c r="AH256" s="238">
        <v>2</v>
      </c>
      <c r="AI256" s="238">
        <v>2</v>
      </c>
      <c r="AJ256" s="238">
        <v>3</v>
      </c>
      <c r="AK256" s="238">
        <v>21</v>
      </c>
      <c r="AL256" s="238">
        <v>22</v>
      </c>
      <c r="AM256" s="238" t="s">
        <v>363</v>
      </c>
      <c r="AN256" s="238">
        <v>5</v>
      </c>
      <c r="AO256" s="238">
        <v>1</v>
      </c>
      <c r="AS256" s="238">
        <v>14</v>
      </c>
      <c r="AT256" s="238">
        <v>20</v>
      </c>
      <c r="AU256" s="238">
        <v>35</v>
      </c>
      <c r="AV256" s="238">
        <v>11</v>
      </c>
      <c r="AW256" s="238">
        <v>21</v>
      </c>
      <c r="AX256" s="238">
        <v>2</v>
      </c>
      <c r="AY256" s="238">
        <v>4</v>
      </c>
      <c r="AZ256" s="238">
        <v>3</v>
      </c>
      <c r="BA256" s="238">
        <v>28</v>
      </c>
      <c r="BB256" s="238">
        <v>16</v>
      </c>
      <c r="BC256" s="238" t="s">
        <v>363</v>
      </c>
      <c r="BD256" s="238">
        <v>5</v>
      </c>
      <c r="BE256" s="238">
        <v>74</v>
      </c>
      <c r="BI256" s="238">
        <v>14</v>
      </c>
      <c r="BJ256" s="238">
        <v>20</v>
      </c>
      <c r="BK256" s="238">
        <v>35</v>
      </c>
      <c r="BL256" s="238">
        <v>11</v>
      </c>
      <c r="BM256" s="238">
        <v>21</v>
      </c>
      <c r="CT256" s="238">
        <v>452001.37193019199</v>
      </c>
      <c r="CU256" s="238">
        <v>4975872.4852398196</v>
      </c>
      <c r="CV256" s="238">
        <v>44.934664679999997</v>
      </c>
      <c r="CW256" s="238">
        <v>-93.608310439999997</v>
      </c>
      <c r="CX256" s="238" t="s">
        <v>359</v>
      </c>
      <c r="CY256" s="238" t="s">
        <v>3261</v>
      </c>
    </row>
    <row r="257" spans="1:103" x14ac:dyDescent="0.25">
      <c r="A257" s="238">
        <v>10899836</v>
      </c>
      <c r="B257" s="238">
        <v>4</v>
      </c>
      <c r="C257" s="238">
        <v>15</v>
      </c>
      <c r="D257" s="238">
        <v>8.3239999999999998</v>
      </c>
      <c r="E257" s="238">
        <v>27</v>
      </c>
      <c r="F257" s="238" t="s">
        <v>3066</v>
      </c>
      <c r="H257" s="238" t="s">
        <v>354</v>
      </c>
      <c r="I257" s="238">
        <v>25</v>
      </c>
      <c r="K257" s="238" t="s">
        <v>3262</v>
      </c>
      <c r="L257" s="238">
        <v>132640119</v>
      </c>
      <c r="M257" s="238">
        <v>9</v>
      </c>
      <c r="N257" s="238">
        <v>21</v>
      </c>
      <c r="O257" s="238">
        <v>2013</v>
      </c>
      <c r="P257" s="238" t="s">
        <v>364</v>
      </c>
      <c r="Q257" s="238">
        <v>16</v>
      </c>
      <c r="S257" s="238">
        <v>5</v>
      </c>
      <c r="T257" s="238">
        <v>0</v>
      </c>
      <c r="U257" s="238">
        <v>2</v>
      </c>
      <c r="V257" s="238">
        <v>1</v>
      </c>
      <c r="W257" s="238">
        <v>10</v>
      </c>
      <c r="X257" s="238">
        <v>2</v>
      </c>
      <c r="Y257" s="238">
        <v>1</v>
      </c>
      <c r="Z257" s="238">
        <v>1</v>
      </c>
      <c r="AB257" s="238">
        <v>1</v>
      </c>
      <c r="AC257" s="238">
        <v>98</v>
      </c>
      <c r="AD257" s="238" t="s">
        <v>2834</v>
      </c>
      <c r="AE257" s="238" t="s">
        <v>3158</v>
      </c>
      <c r="AF257" s="238" t="s">
        <v>2779</v>
      </c>
      <c r="AG257" s="238">
        <v>7</v>
      </c>
      <c r="AH257" s="238">
        <v>2</v>
      </c>
      <c r="AI257" s="238">
        <v>2</v>
      </c>
      <c r="AJ257" s="238">
        <v>3</v>
      </c>
      <c r="AK257" s="238">
        <v>8</v>
      </c>
      <c r="AL257" s="238">
        <v>56</v>
      </c>
      <c r="AM257" s="238" t="s">
        <v>354</v>
      </c>
      <c r="AN257" s="238">
        <v>5</v>
      </c>
      <c r="AO257" s="238">
        <v>1</v>
      </c>
      <c r="AS257" s="238">
        <v>7</v>
      </c>
      <c r="AT257" s="238">
        <v>98</v>
      </c>
      <c r="AU257" s="238">
        <v>35</v>
      </c>
      <c r="AV257" s="238">
        <v>11</v>
      </c>
      <c r="AW257" s="238">
        <v>21</v>
      </c>
      <c r="AX257" s="238">
        <v>2</v>
      </c>
      <c r="AY257" s="238">
        <v>4</v>
      </c>
      <c r="AZ257" s="238">
        <v>3</v>
      </c>
      <c r="BA257" s="238">
        <v>21</v>
      </c>
      <c r="BB257" s="238">
        <v>44</v>
      </c>
      <c r="BC257" s="238" t="s">
        <v>363</v>
      </c>
      <c r="BD257" s="238">
        <v>5</v>
      </c>
      <c r="BE257" s="238">
        <v>21</v>
      </c>
      <c r="BI257" s="238">
        <v>7</v>
      </c>
      <c r="BJ257" s="238">
        <v>98</v>
      </c>
      <c r="BK257" s="238">
        <v>35</v>
      </c>
      <c r="BL257" s="238">
        <v>11</v>
      </c>
      <c r="BM257" s="238">
        <v>21</v>
      </c>
      <c r="CT257" s="238">
        <v>452014</v>
      </c>
      <c r="CU257" s="238">
        <v>4975873</v>
      </c>
      <c r="CV257" s="238">
        <v>44.934671899999998</v>
      </c>
      <c r="CW257" s="238">
        <v>-93.608151199999995</v>
      </c>
      <c r="CX257" s="238" t="s">
        <v>359</v>
      </c>
      <c r="CY257" s="238" t="s">
        <v>3263</v>
      </c>
    </row>
    <row r="258" spans="1:103" x14ac:dyDescent="0.25">
      <c r="A258" s="238">
        <v>324985</v>
      </c>
      <c r="B258" s="238">
        <v>4</v>
      </c>
      <c r="C258" s="238">
        <v>15</v>
      </c>
      <c r="D258" s="238">
        <v>8.3260000000000005</v>
      </c>
      <c r="E258" s="238">
        <v>27</v>
      </c>
      <c r="F258" s="238" t="s">
        <v>3066</v>
      </c>
      <c r="H258" s="238" t="s">
        <v>354</v>
      </c>
      <c r="I258" s="238">
        <v>25</v>
      </c>
      <c r="K258" s="238" t="s">
        <v>3264</v>
      </c>
      <c r="M258" s="238">
        <v>2</v>
      </c>
      <c r="N258" s="238">
        <v>1</v>
      </c>
      <c r="O258" s="238">
        <v>2016</v>
      </c>
      <c r="P258" s="238" t="s">
        <v>361</v>
      </c>
      <c r="Q258" s="238">
        <v>8</v>
      </c>
      <c r="R258" s="238">
        <v>98</v>
      </c>
      <c r="S258" s="238">
        <v>5</v>
      </c>
      <c r="T258" s="238">
        <v>0</v>
      </c>
      <c r="U258" s="238">
        <v>2</v>
      </c>
      <c r="V258" s="238">
        <v>11</v>
      </c>
      <c r="W258" s="238">
        <v>10</v>
      </c>
      <c r="X258" s="238">
        <v>3</v>
      </c>
      <c r="Y258" s="238">
        <v>1</v>
      </c>
      <c r="Z258" s="238">
        <v>6</v>
      </c>
      <c r="AA258" s="238">
        <v>2</v>
      </c>
      <c r="AB258" s="238">
        <v>1</v>
      </c>
      <c r="AC258" s="238">
        <v>98</v>
      </c>
      <c r="AD258" s="238" t="s">
        <v>2800</v>
      </c>
      <c r="AF258" s="238" t="s">
        <v>2779</v>
      </c>
      <c r="AG258" s="238">
        <v>6</v>
      </c>
      <c r="AH258" s="238">
        <v>2</v>
      </c>
      <c r="AI258" s="238">
        <v>2</v>
      </c>
      <c r="AJ258" s="238">
        <v>4</v>
      </c>
      <c r="AK258" s="238">
        <v>24</v>
      </c>
      <c r="AL258" s="238">
        <v>29</v>
      </c>
      <c r="AM258" s="238" t="s">
        <v>354</v>
      </c>
      <c r="AN258" s="238">
        <v>5</v>
      </c>
      <c r="AO258" s="238">
        <v>2</v>
      </c>
      <c r="AP258" s="238">
        <v>1</v>
      </c>
      <c r="AS258" s="238">
        <v>90</v>
      </c>
      <c r="AT258" s="238">
        <v>20</v>
      </c>
      <c r="AU258" s="238">
        <v>35</v>
      </c>
      <c r="AV258" s="238">
        <v>11</v>
      </c>
      <c r="AW258" s="238">
        <v>21</v>
      </c>
      <c r="AX258" s="238">
        <v>2</v>
      </c>
      <c r="AY258" s="238">
        <v>2</v>
      </c>
      <c r="AZ258" s="238">
        <v>2</v>
      </c>
      <c r="BA258" s="238">
        <v>28</v>
      </c>
      <c r="BB258" s="238">
        <v>30</v>
      </c>
      <c r="BC258" s="238" t="s">
        <v>354</v>
      </c>
      <c r="BD258" s="238">
        <v>5</v>
      </c>
      <c r="BE258" s="238">
        <v>1</v>
      </c>
      <c r="BI258" s="238">
        <v>90</v>
      </c>
      <c r="BJ258" s="238">
        <v>20</v>
      </c>
      <c r="BK258" s="238">
        <v>35</v>
      </c>
      <c r="BL258" s="238">
        <v>11</v>
      </c>
      <c r="BM258" s="238">
        <v>21</v>
      </c>
      <c r="CT258" s="238">
        <v>452011.39662028698</v>
      </c>
      <c r="CU258" s="238">
        <v>4975876.5217906404</v>
      </c>
      <c r="CV258" s="238">
        <v>44.934701689999997</v>
      </c>
      <c r="CW258" s="238">
        <v>-93.608183789999998</v>
      </c>
      <c r="CX258" s="238" t="s">
        <v>359</v>
      </c>
      <c r="CY258" s="238" t="s">
        <v>3265</v>
      </c>
    </row>
    <row r="259" spans="1:103" x14ac:dyDescent="0.25">
      <c r="A259" s="238">
        <v>409485</v>
      </c>
      <c r="B259" s="238">
        <v>4</v>
      </c>
      <c r="C259" s="238">
        <v>15</v>
      </c>
      <c r="D259" s="238">
        <v>8.3260000000000005</v>
      </c>
      <c r="E259" s="238">
        <v>27</v>
      </c>
      <c r="F259" s="238" t="s">
        <v>3066</v>
      </c>
      <c r="H259" s="238" t="s">
        <v>354</v>
      </c>
      <c r="I259" s="238">
        <v>25</v>
      </c>
      <c r="K259" s="238">
        <v>16014926</v>
      </c>
      <c r="M259" s="238">
        <v>12</v>
      </c>
      <c r="N259" s="238">
        <v>29</v>
      </c>
      <c r="O259" s="238">
        <v>2016</v>
      </c>
      <c r="P259" s="238" t="s">
        <v>384</v>
      </c>
      <c r="Q259" s="238">
        <v>10</v>
      </c>
      <c r="R259" s="238" t="s">
        <v>369</v>
      </c>
      <c r="S259" s="238">
        <v>3</v>
      </c>
      <c r="T259" s="238">
        <v>0</v>
      </c>
      <c r="U259" s="238">
        <v>2</v>
      </c>
      <c r="V259" s="238">
        <v>12</v>
      </c>
      <c r="W259" s="238">
        <v>10</v>
      </c>
      <c r="X259" s="238">
        <v>2</v>
      </c>
      <c r="Y259" s="238">
        <v>1</v>
      </c>
      <c r="Z259" s="238">
        <v>2</v>
      </c>
      <c r="AB259" s="238">
        <v>1</v>
      </c>
      <c r="AC259" s="238">
        <v>98</v>
      </c>
      <c r="AD259" s="238" t="s">
        <v>2800</v>
      </c>
      <c r="AF259" s="238" t="s">
        <v>2779</v>
      </c>
      <c r="AG259" s="238">
        <v>7</v>
      </c>
      <c r="AH259" s="238">
        <v>2</v>
      </c>
      <c r="AI259" s="238">
        <v>4</v>
      </c>
      <c r="AJ259" s="238">
        <v>3</v>
      </c>
      <c r="AK259" s="238">
        <v>34</v>
      </c>
      <c r="AL259" s="238">
        <v>66</v>
      </c>
      <c r="AM259" s="238" t="s">
        <v>354</v>
      </c>
      <c r="AN259" s="238">
        <v>5</v>
      </c>
      <c r="AO259" s="238">
        <v>1</v>
      </c>
      <c r="AS259" s="238">
        <v>12</v>
      </c>
      <c r="AT259" s="238">
        <v>20</v>
      </c>
      <c r="AU259" s="238">
        <v>35</v>
      </c>
      <c r="AV259" s="238">
        <v>11</v>
      </c>
      <c r="AW259" s="238">
        <v>21</v>
      </c>
      <c r="AX259" s="238">
        <v>2</v>
      </c>
      <c r="AY259" s="238">
        <v>4</v>
      </c>
      <c r="AZ259" s="238">
        <v>3</v>
      </c>
      <c r="BA259" s="238">
        <v>21</v>
      </c>
      <c r="BB259" s="238">
        <v>18</v>
      </c>
      <c r="BC259" s="238" t="s">
        <v>354</v>
      </c>
      <c r="BD259" s="238">
        <v>5</v>
      </c>
      <c r="BE259" s="238">
        <v>74</v>
      </c>
      <c r="BI259" s="238">
        <v>12</v>
      </c>
      <c r="BJ259" s="238">
        <v>20</v>
      </c>
      <c r="BK259" s="238">
        <v>35</v>
      </c>
      <c r="BL259" s="238">
        <v>11</v>
      </c>
      <c r="BM259" s="238">
        <v>21</v>
      </c>
      <c r="CT259" s="238">
        <v>452012.24706333101</v>
      </c>
      <c r="CU259" s="238">
        <v>4975872.3898199098</v>
      </c>
      <c r="CV259" s="238">
        <v>44.934664550000001</v>
      </c>
      <c r="CW259" s="238">
        <v>-93.608172620000005</v>
      </c>
      <c r="CX259" s="238" t="s">
        <v>359</v>
      </c>
      <c r="CY259" s="238" t="s">
        <v>3266</v>
      </c>
    </row>
    <row r="260" spans="1:103" x14ac:dyDescent="0.25">
      <c r="A260" s="238">
        <v>619933</v>
      </c>
      <c r="B260" s="238">
        <v>4</v>
      </c>
      <c r="C260" s="238">
        <v>15</v>
      </c>
      <c r="D260" s="238">
        <v>8.3279999999999994</v>
      </c>
      <c r="E260" s="238">
        <v>27</v>
      </c>
      <c r="F260" s="238" t="s">
        <v>3066</v>
      </c>
      <c r="H260" s="238" t="s">
        <v>354</v>
      </c>
      <c r="I260" s="238">
        <v>25</v>
      </c>
      <c r="K260" s="238">
        <v>18007479</v>
      </c>
      <c r="M260" s="238">
        <v>7</v>
      </c>
      <c r="N260" s="238">
        <v>10</v>
      </c>
      <c r="O260" s="238">
        <v>2018</v>
      </c>
      <c r="P260" s="238" t="s">
        <v>368</v>
      </c>
      <c r="Q260" s="238">
        <v>17</v>
      </c>
      <c r="R260" s="238" t="s">
        <v>369</v>
      </c>
      <c r="S260" s="238">
        <v>5</v>
      </c>
      <c r="T260" s="238">
        <v>0</v>
      </c>
      <c r="U260" s="238">
        <v>2</v>
      </c>
      <c r="V260" s="238">
        <v>12</v>
      </c>
      <c r="W260" s="238">
        <v>10</v>
      </c>
      <c r="X260" s="238">
        <v>3</v>
      </c>
      <c r="Y260" s="238">
        <v>1</v>
      </c>
      <c r="Z260" s="238">
        <v>1</v>
      </c>
      <c r="AB260" s="238">
        <v>1</v>
      </c>
      <c r="AC260" s="238">
        <v>98</v>
      </c>
      <c r="AD260" s="238" t="s">
        <v>2800</v>
      </c>
      <c r="AF260" s="238" t="s">
        <v>2779</v>
      </c>
      <c r="AG260" s="238">
        <v>7</v>
      </c>
      <c r="AH260" s="238">
        <v>2</v>
      </c>
      <c r="AI260" s="238">
        <v>2</v>
      </c>
      <c r="AJ260" s="238">
        <v>3</v>
      </c>
      <c r="AK260" s="238">
        <v>23</v>
      </c>
      <c r="AL260" s="238">
        <v>77</v>
      </c>
      <c r="AM260" s="238" t="s">
        <v>354</v>
      </c>
      <c r="AN260" s="238">
        <v>5</v>
      </c>
      <c r="AO260" s="238">
        <v>1</v>
      </c>
      <c r="AS260" s="238">
        <v>14</v>
      </c>
      <c r="AT260" s="238">
        <v>20</v>
      </c>
      <c r="AU260" s="238">
        <v>35</v>
      </c>
      <c r="AV260" s="238">
        <v>11</v>
      </c>
      <c r="AW260" s="238">
        <v>21</v>
      </c>
      <c r="AX260" s="238">
        <v>2</v>
      </c>
      <c r="AY260" s="238">
        <v>3</v>
      </c>
      <c r="AZ260" s="238">
        <v>3</v>
      </c>
      <c r="BA260" s="238">
        <v>21</v>
      </c>
      <c r="BB260" s="238">
        <v>21</v>
      </c>
      <c r="BC260" s="238" t="s">
        <v>354</v>
      </c>
      <c r="BD260" s="238">
        <v>5</v>
      </c>
      <c r="BE260" s="238">
        <v>99</v>
      </c>
      <c r="BI260" s="238">
        <v>14</v>
      </c>
      <c r="BJ260" s="238">
        <v>20</v>
      </c>
      <c r="BK260" s="238">
        <v>35</v>
      </c>
      <c r="BL260" s="238">
        <v>11</v>
      </c>
      <c r="BM260" s="238">
        <v>21</v>
      </c>
      <c r="CT260" s="238">
        <v>452022.009471467</v>
      </c>
      <c r="CU260" s="238">
        <v>4975866.4633731302</v>
      </c>
      <c r="CV260" s="238">
        <v>44.934611859999997</v>
      </c>
      <c r="CW260" s="238">
        <v>-93.608048339999996</v>
      </c>
      <c r="CX260" s="238" t="s">
        <v>359</v>
      </c>
      <c r="CY260" s="238" t="s">
        <v>3267</v>
      </c>
    </row>
    <row r="261" spans="1:103" x14ac:dyDescent="0.25">
      <c r="A261" s="238">
        <v>10952221</v>
      </c>
      <c r="B261" s="238">
        <v>4</v>
      </c>
      <c r="C261" s="238">
        <v>15</v>
      </c>
      <c r="D261" s="238">
        <v>8.33</v>
      </c>
      <c r="E261" s="238">
        <v>27</v>
      </c>
      <c r="F261" s="238" t="s">
        <v>3066</v>
      </c>
      <c r="H261" s="238" t="s">
        <v>354</v>
      </c>
      <c r="I261" s="238">
        <v>25</v>
      </c>
      <c r="K261" s="238" t="s">
        <v>3268</v>
      </c>
      <c r="L261" s="238">
        <v>140550307</v>
      </c>
      <c r="M261" s="238">
        <v>2</v>
      </c>
      <c r="N261" s="238">
        <v>24</v>
      </c>
      <c r="O261" s="238">
        <v>2014</v>
      </c>
      <c r="P261" s="238" t="s">
        <v>361</v>
      </c>
      <c r="Q261" s="238">
        <v>12</v>
      </c>
      <c r="R261" s="238" t="s">
        <v>369</v>
      </c>
      <c r="S261" s="238">
        <v>5</v>
      </c>
      <c r="T261" s="238">
        <v>0</v>
      </c>
      <c r="U261" s="238">
        <v>1</v>
      </c>
      <c r="V261" s="238">
        <v>7</v>
      </c>
      <c r="W261" s="238">
        <v>93</v>
      </c>
      <c r="X261" s="238">
        <v>2</v>
      </c>
      <c r="Y261" s="238">
        <v>1</v>
      </c>
      <c r="Z261" s="238">
        <v>1</v>
      </c>
      <c r="AA261" s="238">
        <v>90</v>
      </c>
      <c r="AB261" s="238">
        <v>5</v>
      </c>
      <c r="AC261" s="238">
        <v>98</v>
      </c>
      <c r="AD261" s="238" t="s">
        <v>2921</v>
      </c>
      <c r="AE261" s="238" t="s">
        <v>3255</v>
      </c>
      <c r="AF261" s="238" t="s">
        <v>2779</v>
      </c>
      <c r="AG261" s="238">
        <v>3</v>
      </c>
      <c r="AH261" s="238">
        <v>2</v>
      </c>
      <c r="AI261" s="238">
        <v>2</v>
      </c>
      <c r="AJ261" s="238">
        <v>3</v>
      </c>
      <c r="AK261" s="238">
        <v>21</v>
      </c>
      <c r="AL261" s="238">
        <v>85</v>
      </c>
      <c r="AM261" s="238" t="s">
        <v>363</v>
      </c>
      <c r="AN261" s="238">
        <v>5</v>
      </c>
      <c r="AS261" s="238">
        <v>7</v>
      </c>
      <c r="AT261" s="238">
        <v>98</v>
      </c>
      <c r="AU261" s="238">
        <v>35</v>
      </c>
      <c r="AV261" s="238">
        <v>11</v>
      </c>
      <c r="AW261" s="238">
        <v>21</v>
      </c>
      <c r="CT261" s="238">
        <v>452023</v>
      </c>
      <c r="CU261" s="238">
        <v>4975874</v>
      </c>
      <c r="CV261" s="238">
        <v>44.934678400000003</v>
      </c>
      <c r="CW261" s="238">
        <v>-93.608032199999997</v>
      </c>
      <c r="CX261" s="238" t="s">
        <v>359</v>
      </c>
      <c r="CY261" s="238" t="s">
        <v>3269</v>
      </c>
    </row>
    <row r="262" spans="1:103" x14ac:dyDescent="0.25">
      <c r="A262" s="238">
        <v>669583</v>
      </c>
      <c r="B262" s="238">
        <v>4</v>
      </c>
      <c r="C262" s="238">
        <v>15</v>
      </c>
      <c r="D262" s="238">
        <v>8.3309999999999995</v>
      </c>
      <c r="E262" s="238">
        <v>27</v>
      </c>
      <c r="F262" s="238" t="s">
        <v>3066</v>
      </c>
      <c r="H262" s="238" t="s">
        <v>354</v>
      </c>
      <c r="I262" s="238">
        <v>25</v>
      </c>
      <c r="K262" s="238">
        <v>18013193</v>
      </c>
      <c r="M262" s="238">
        <v>12</v>
      </c>
      <c r="N262" s="238">
        <v>19</v>
      </c>
      <c r="O262" s="238">
        <v>2018</v>
      </c>
      <c r="P262" s="238" t="s">
        <v>355</v>
      </c>
      <c r="Q262" s="238">
        <v>7</v>
      </c>
      <c r="R262" s="238" t="s">
        <v>419</v>
      </c>
      <c r="S262" s="238">
        <v>5</v>
      </c>
      <c r="T262" s="238">
        <v>0</v>
      </c>
      <c r="U262" s="238">
        <v>3</v>
      </c>
      <c r="V262" s="238">
        <v>11</v>
      </c>
      <c r="W262" s="238">
        <v>10</v>
      </c>
      <c r="X262" s="238">
        <v>3</v>
      </c>
      <c r="Y262" s="238">
        <v>2</v>
      </c>
      <c r="Z262" s="238">
        <v>1</v>
      </c>
      <c r="AB262" s="238">
        <v>1</v>
      </c>
      <c r="AC262" s="238">
        <v>98</v>
      </c>
      <c r="AD262" s="238" t="s">
        <v>2800</v>
      </c>
      <c r="AF262" s="238" t="s">
        <v>2779</v>
      </c>
      <c r="AG262" s="238">
        <v>6</v>
      </c>
      <c r="AH262" s="238">
        <v>2</v>
      </c>
      <c r="AI262" s="238">
        <v>5</v>
      </c>
      <c r="AJ262" s="238">
        <v>1</v>
      </c>
      <c r="AK262" s="238">
        <v>24</v>
      </c>
      <c r="AL262" s="238">
        <v>55</v>
      </c>
      <c r="AM262" s="238" t="s">
        <v>363</v>
      </c>
      <c r="AN262" s="238">
        <v>5</v>
      </c>
      <c r="AO262" s="238">
        <v>10</v>
      </c>
      <c r="AS262" s="238">
        <v>12</v>
      </c>
      <c r="AT262" s="238">
        <v>20</v>
      </c>
      <c r="AU262" s="238">
        <v>40</v>
      </c>
      <c r="AV262" s="238">
        <v>11</v>
      </c>
      <c r="AW262" s="238">
        <v>21</v>
      </c>
      <c r="AX262" s="238">
        <v>2</v>
      </c>
      <c r="AY262" s="238">
        <v>2</v>
      </c>
      <c r="AZ262" s="238">
        <v>2</v>
      </c>
      <c r="BA262" s="238">
        <v>21</v>
      </c>
      <c r="BB262" s="238">
        <v>20</v>
      </c>
      <c r="BC262" s="238" t="s">
        <v>354</v>
      </c>
      <c r="BD262" s="238">
        <v>5</v>
      </c>
      <c r="BE262" s="238">
        <v>1</v>
      </c>
      <c r="BI262" s="238">
        <v>12</v>
      </c>
      <c r="BJ262" s="238">
        <v>20</v>
      </c>
      <c r="BK262" s="238">
        <v>40</v>
      </c>
      <c r="BL262" s="238">
        <v>11</v>
      </c>
      <c r="BM262" s="238">
        <v>21</v>
      </c>
      <c r="BN262" s="238">
        <v>2</v>
      </c>
      <c r="BO262" s="238">
        <v>2</v>
      </c>
      <c r="BP262" s="238">
        <v>3</v>
      </c>
      <c r="BQ262" s="238">
        <v>24</v>
      </c>
      <c r="BR262" s="238">
        <v>33</v>
      </c>
      <c r="BS262" s="238" t="s">
        <v>354</v>
      </c>
      <c r="BT262" s="238">
        <v>5</v>
      </c>
      <c r="BU262" s="238">
        <v>1</v>
      </c>
      <c r="BY262" s="238">
        <v>12</v>
      </c>
      <c r="BZ262" s="238">
        <v>20</v>
      </c>
      <c r="CA262" s="238">
        <v>40</v>
      </c>
      <c r="CB262" s="238">
        <v>11</v>
      </c>
      <c r="CC262" s="238">
        <v>21</v>
      </c>
      <c r="CT262" s="238">
        <v>452025.18447781698</v>
      </c>
      <c r="CU262" s="238">
        <v>4975874.1363051403</v>
      </c>
      <c r="CV262" s="238">
        <v>44.934681140000002</v>
      </c>
      <c r="CW262" s="238">
        <v>-93.608008830000003</v>
      </c>
      <c r="CX262" s="238" t="s">
        <v>359</v>
      </c>
      <c r="CY262" s="238" t="s">
        <v>3270</v>
      </c>
    </row>
    <row r="263" spans="1:103" x14ac:dyDescent="0.25">
      <c r="A263" s="238">
        <v>10723027</v>
      </c>
      <c r="B263" s="238">
        <v>4</v>
      </c>
      <c r="C263" s="238">
        <v>15</v>
      </c>
      <c r="D263" s="238">
        <v>8.3309999999999995</v>
      </c>
      <c r="E263" s="238">
        <v>27</v>
      </c>
      <c r="F263" s="238" t="s">
        <v>3066</v>
      </c>
      <c r="H263" s="238" t="s">
        <v>354</v>
      </c>
      <c r="I263" s="238">
        <v>25</v>
      </c>
      <c r="K263" s="238">
        <v>894785</v>
      </c>
      <c r="L263" s="238">
        <v>111680132</v>
      </c>
      <c r="M263" s="238">
        <v>6</v>
      </c>
      <c r="N263" s="238">
        <v>17</v>
      </c>
      <c r="O263" s="238">
        <v>2011</v>
      </c>
      <c r="P263" s="238" t="s">
        <v>362</v>
      </c>
      <c r="Q263" s="238">
        <v>13</v>
      </c>
      <c r="R263" s="238" t="s">
        <v>356</v>
      </c>
      <c r="S263" s="238">
        <v>2</v>
      </c>
      <c r="T263" s="238">
        <v>0</v>
      </c>
      <c r="U263" s="238">
        <v>2</v>
      </c>
      <c r="V263" s="238">
        <v>1</v>
      </c>
      <c r="W263" s="238">
        <v>10</v>
      </c>
      <c r="X263" s="238">
        <v>3</v>
      </c>
      <c r="Y263" s="238">
        <v>1</v>
      </c>
      <c r="Z263" s="238">
        <v>1</v>
      </c>
      <c r="AB263" s="238">
        <v>1</v>
      </c>
      <c r="AC263" s="238">
        <v>98</v>
      </c>
      <c r="AD263" s="238" t="s">
        <v>3271</v>
      </c>
      <c r="AE263" s="238" t="s">
        <v>3272</v>
      </c>
      <c r="AF263" s="238" t="s">
        <v>2779</v>
      </c>
      <c r="AG263" s="238">
        <v>7</v>
      </c>
      <c r="AH263" s="238">
        <v>2</v>
      </c>
      <c r="AI263" s="238">
        <v>2</v>
      </c>
      <c r="AJ263" s="238">
        <v>4</v>
      </c>
      <c r="AK263" s="238">
        <v>8</v>
      </c>
      <c r="AL263" s="238">
        <v>80</v>
      </c>
      <c r="AM263" s="238" t="s">
        <v>354</v>
      </c>
      <c r="AN263" s="238">
        <v>5</v>
      </c>
      <c r="AO263" s="238">
        <v>1</v>
      </c>
      <c r="AS263" s="238">
        <v>5</v>
      </c>
      <c r="AT263" s="238">
        <v>20</v>
      </c>
      <c r="AU263" s="238">
        <v>40</v>
      </c>
      <c r="AV263" s="238">
        <v>10</v>
      </c>
      <c r="AW263" s="238">
        <v>20</v>
      </c>
      <c r="AX263" s="238">
        <v>2</v>
      </c>
      <c r="AY263" s="238">
        <v>31</v>
      </c>
      <c r="AZ263" s="238">
        <v>4</v>
      </c>
      <c r="BA263" s="238">
        <v>21</v>
      </c>
      <c r="BB263" s="238">
        <v>41</v>
      </c>
      <c r="BC263" s="238" t="s">
        <v>354</v>
      </c>
      <c r="BD263" s="238">
        <v>5</v>
      </c>
      <c r="BE263" s="238">
        <v>15</v>
      </c>
      <c r="BI263" s="238">
        <v>5</v>
      </c>
      <c r="BJ263" s="238">
        <v>20</v>
      </c>
      <c r="BK263" s="238">
        <v>40</v>
      </c>
      <c r="BL263" s="238">
        <v>10</v>
      </c>
      <c r="BM263" s="238">
        <v>20</v>
      </c>
      <c r="CT263" s="238">
        <v>452026</v>
      </c>
      <c r="CU263" s="238">
        <v>4975874</v>
      </c>
      <c r="CV263" s="238">
        <v>44.934679899999999</v>
      </c>
      <c r="CW263" s="238">
        <v>-93.608003999999994</v>
      </c>
      <c r="CX263" s="238" t="s">
        <v>359</v>
      </c>
      <c r="CY263" s="238" t="s">
        <v>3273</v>
      </c>
    </row>
    <row r="264" spans="1:103" x14ac:dyDescent="0.25">
      <c r="A264" s="238">
        <v>10724573</v>
      </c>
      <c r="B264" s="238">
        <v>4</v>
      </c>
      <c r="C264" s="238">
        <v>15</v>
      </c>
      <c r="D264" s="238">
        <v>8.3309999999999995</v>
      </c>
      <c r="E264" s="238">
        <v>27</v>
      </c>
      <c r="F264" s="238" t="s">
        <v>3066</v>
      </c>
      <c r="H264" s="238" t="s">
        <v>354</v>
      </c>
      <c r="I264" s="238">
        <v>25</v>
      </c>
      <c r="K264" s="238">
        <v>1263680</v>
      </c>
      <c r="L264" s="238">
        <v>111990111</v>
      </c>
      <c r="M264" s="238">
        <v>7</v>
      </c>
      <c r="N264" s="238">
        <v>18</v>
      </c>
      <c r="O264" s="238">
        <v>2011</v>
      </c>
      <c r="P264" s="238" t="s">
        <v>361</v>
      </c>
      <c r="Q264" s="238">
        <v>16</v>
      </c>
      <c r="S264" s="238">
        <v>4</v>
      </c>
      <c r="T264" s="238">
        <v>0</v>
      </c>
      <c r="U264" s="238">
        <v>3</v>
      </c>
      <c r="V264" s="238">
        <v>1</v>
      </c>
      <c r="W264" s="238">
        <v>10</v>
      </c>
      <c r="X264" s="238">
        <v>3</v>
      </c>
      <c r="Y264" s="238">
        <v>1</v>
      </c>
      <c r="Z264" s="238">
        <v>1</v>
      </c>
      <c r="AA264" s="238">
        <v>1</v>
      </c>
      <c r="AB264" s="238">
        <v>1</v>
      </c>
      <c r="AC264" s="238">
        <v>98</v>
      </c>
      <c r="AD264" s="238" t="s">
        <v>2921</v>
      </c>
      <c r="AE264" s="238" t="s">
        <v>3255</v>
      </c>
      <c r="AF264" s="238" t="s">
        <v>2779</v>
      </c>
      <c r="AG264" s="238">
        <v>7</v>
      </c>
      <c r="AH264" s="238">
        <v>2</v>
      </c>
      <c r="AI264" s="238">
        <v>2</v>
      </c>
      <c r="AJ264" s="238">
        <v>3</v>
      </c>
      <c r="AK264" s="238">
        <v>7</v>
      </c>
      <c r="AL264" s="238">
        <v>16</v>
      </c>
      <c r="AM264" s="238" t="s">
        <v>363</v>
      </c>
      <c r="AN264" s="238">
        <v>5</v>
      </c>
      <c r="AO264" s="238">
        <v>5</v>
      </c>
      <c r="AP264" s="238">
        <v>1</v>
      </c>
      <c r="AS264" s="238">
        <v>7</v>
      </c>
      <c r="AT264" s="238">
        <v>20</v>
      </c>
      <c r="AU264" s="238">
        <v>35</v>
      </c>
      <c r="AV264" s="238">
        <v>11</v>
      </c>
      <c r="AW264" s="238">
        <v>20</v>
      </c>
      <c r="AX264" s="238">
        <v>2</v>
      </c>
      <c r="AY264" s="238">
        <v>4</v>
      </c>
      <c r="AZ264" s="238">
        <v>3</v>
      </c>
      <c r="BA264" s="238">
        <v>21</v>
      </c>
      <c r="BB264" s="238">
        <v>31</v>
      </c>
      <c r="BC264" s="238" t="s">
        <v>363</v>
      </c>
      <c r="BD264" s="238">
        <v>5</v>
      </c>
      <c r="BE264" s="238">
        <v>1</v>
      </c>
      <c r="BF264" s="238">
        <v>1</v>
      </c>
      <c r="BI264" s="238">
        <v>7</v>
      </c>
      <c r="BJ264" s="238">
        <v>20</v>
      </c>
      <c r="BK264" s="238">
        <v>35</v>
      </c>
      <c r="BL264" s="238">
        <v>11</v>
      </c>
      <c r="BM264" s="238">
        <v>20</v>
      </c>
      <c r="BN264" s="238">
        <v>2</v>
      </c>
      <c r="BO264" s="238">
        <v>2</v>
      </c>
      <c r="BP264" s="238">
        <v>3</v>
      </c>
      <c r="BQ264" s="238">
        <v>21</v>
      </c>
      <c r="BR264" s="238">
        <v>21</v>
      </c>
      <c r="BS264" s="238" t="s">
        <v>363</v>
      </c>
      <c r="BT264" s="238">
        <v>5</v>
      </c>
      <c r="BU264" s="238">
        <v>1</v>
      </c>
      <c r="BV264" s="238">
        <v>1</v>
      </c>
      <c r="BY264" s="238">
        <v>7</v>
      </c>
      <c r="BZ264" s="238">
        <v>20</v>
      </c>
      <c r="CA264" s="238">
        <v>35</v>
      </c>
      <c r="CB264" s="238">
        <v>11</v>
      </c>
      <c r="CC264" s="238">
        <v>20</v>
      </c>
      <c r="CT264" s="238">
        <v>452026</v>
      </c>
      <c r="CU264" s="238">
        <v>4975874</v>
      </c>
      <c r="CV264" s="238">
        <v>44.934679899999999</v>
      </c>
      <c r="CW264" s="238">
        <v>-93.608003999999994</v>
      </c>
      <c r="CX264" s="238" t="s">
        <v>359</v>
      </c>
      <c r="CY264" s="238" t="s">
        <v>3274</v>
      </c>
    </row>
    <row r="265" spans="1:103" x14ac:dyDescent="0.25">
      <c r="A265" s="238">
        <v>10747864</v>
      </c>
      <c r="B265" s="238">
        <v>4</v>
      </c>
      <c r="C265" s="238">
        <v>15</v>
      </c>
      <c r="D265" s="238">
        <v>8.3309999999999995</v>
      </c>
      <c r="E265" s="238">
        <v>27</v>
      </c>
      <c r="F265" s="238" t="s">
        <v>3066</v>
      </c>
      <c r="H265" s="238" t="s">
        <v>354</v>
      </c>
      <c r="I265" s="238">
        <v>25</v>
      </c>
      <c r="K265" s="238" t="s">
        <v>3275</v>
      </c>
      <c r="L265" s="238">
        <v>112740156</v>
      </c>
      <c r="M265" s="238">
        <v>10</v>
      </c>
      <c r="N265" s="238">
        <v>1</v>
      </c>
      <c r="O265" s="238">
        <v>2011</v>
      </c>
      <c r="P265" s="238" t="s">
        <v>364</v>
      </c>
      <c r="Q265" s="238">
        <v>13</v>
      </c>
      <c r="S265" s="238">
        <v>4</v>
      </c>
      <c r="T265" s="238">
        <v>0</v>
      </c>
      <c r="U265" s="238">
        <v>2</v>
      </c>
      <c r="V265" s="238">
        <v>5</v>
      </c>
      <c r="W265" s="238">
        <v>10</v>
      </c>
      <c r="X265" s="238">
        <v>2</v>
      </c>
      <c r="Y265" s="238">
        <v>1</v>
      </c>
      <c r="Z265" s="238">
        <v>1</v>
      </c>
      <c r="AA265" s="238">
        <v>1</v>
      </c>
      <c r="AB265" s="238">
        <v>1</v>
      </c>
      <c r="AC265" s="238">
        <v>98</v>
      </c>
      <c r="AD265" s="238" t="s">
        <v>2834</v>
      </c>
      <c r="AE265" s="238" t="s">
        <v>3276</v>
      </c>
      <c r="AF265" s="238" t="s">
        <v>2779</v>
      </c>
      <c r="AG265" s="238">
        <v>10</v>
      </c>
      <c r="AH265" s="238">
        <v>2</v>
      </c>
      <c r="AI265" s="238">
        <v>2</v>
      </c>
      <c r="AJ265" s="238">
        <v>1</v>
      </c>
      <c r="AK265" s="238">
        <v>24</v>
      </c>
      <c r="AL265" s="238">
        <v>41</v>
      </c>
      <c r="AM265" s="238" t="s">
        <v>354</v>
      </c>
      <c r="AN265" s="238">
        <v>5</v>
      </c>
      <c r="AO265" s="238">
        <v>2</v>
      </c>
      <c r="AP265" s="238">
        <v>2</v>
      </c>
      <c r="AS265" s="238">
        <v>7</v>
      </c>
      <c r="AT265" s="238">
        <v>98</v>
      </c>
      <c r="AU265" s="238">
        <v>35</v>
      </c>
      <c r="AV265" s="238">
        <v>11</v>
      </c>
      <c r="AW265" s="238">
        <v>21</v>
      </c>
      <c r="AX265" s="238">
        <v>2</v>
      </c>
      <c r="AY265" s="238">
        <v>4</v>
      </c>
      <c r="AZ265" s="238">
        <v>3</v>
      </c>
      <c r="BA265" s="238">
        <v>24</v>
      </c>
      <c r="BB265" s="238">
        <v>28</v>
      </c>
      <c r="BC265" s="238" t="s">
        <v>354</v>
      </c>
      <c r="BD265" s="238">
        <v>5</v>
      </c>
      <c r="BE265" s="238">
        <v>7</v>
      </c>
      <c r="BF265" s="238">
        <v>7</v>
      </c>
      <c r="BI265" s="238">
        <v>7</v>
      </c>
      <c r="BJ265" s="238">
        <v>98</v>
      </c>
      <c r="BK265" s="238">
        <v>35</v>
      </c>
      <c r="BL265" s="238">
        <v>11</v>
      </c>
      <c r="BM265" s="238">
        <v>21</v>
      </c>
      <c r="CT265" s="238">
        <v>452026</v>
      </c>
      <c r="CU265" s="238">
        <v>4975874</v>
      </c>
      <c r="CV265" s="238">
        <v>44.934679899999999</v>
      </c>
      <c r="CW265" s="238">
        <v>-93.608003999999994</v>
      </c>
      <c r="CX265" s="238" t="s">
        <v>359</v>
      </c>
      <c r="CY265" s="238" t="s">
        <v>3277</v>
      </c>
    </row>
    <row r="266" spans="1:103" x14ac:dyDescent="0.25">
      <c r="A266" s="238">
        <v>10810780</v>
      </c>
      <c r="B266" s="238">
        <v>4</v>
      </c>
      <c r="C266" s="238">
        <v>15</v>
      </c>
      <c r="D266" s="238">
        <v>8.3309999999999995</v>
      </c>
      <c r="E266" s="238">
        <v>27</v>
      </c>
      <c r="F266" s="238" t="s">
        <v>3066</v>
      </c>
      <c r="H266" s="238" t="s">
        <v>354</v>
      </c>
      <c r="I266" s="238">
        <v>25</v>
      </c>
      <c r="K266" s="238" t="s">
        <v>3278</v>
      </c>
      <c r="L266" s="238">
        <v>122780176</v>
      </c>
      <c r="M266" s="238">
        <v>10</v>
      </c>
      <c r="N266" s="238">
        <v>4</v>
      </c>
      <c r="O266" s="238">
        <v>2012</v>
      </c>
      <c r="P266" s="238" t="s">
        <v>384</v>
      </c>
      <c r="Q266" s="238">
        <v>6</v>
      </c>
      <c r="S266" s="238">
        <v>4</v>
      </c>
      <c r="T266" s="238">
        <v>0</v>
      </c>
      <c r="U266" s="238">
        <v>2</v>
      </c>
      <c r="V266" s="238">
        <v>90</v>
      </c>
      <c r="W266" s="238">
        <v>10</v>
      </c>
      <c r="X266" s="238">
        <v>3</v>
      </c>
      <c r="Y266" s="238">
        <v>4</v>
      </c>
      <c r="Z266" s="238">
        <v>2</v>
      </c>
      <c r="AA266" s="238">
        <v>90</v>
      </c>
      <c r="AB266" s="238">
        <v>1</v>
      </c>
      <c r="AC266" s="238">
        <v>98</v>
      </c>
      <c r="AD266" s="238" t="s">
        <v>3279</v>
      </c>
      <c r="AE266" s="238" t="s">
        <v>3258</v>
      </c>
      <c r="AF266" s="238" t="s">
        <v>2779</v>
      </c>
      <c r="AG266" s="238">
        <v>90</v>
      </c>
      <c r="AH266" s="238">
        <v>2</v>
      </c>
      <c r="AI266" s="238">
        <v>3</v>
      </c>
      <c r="AJ266" s="238">
        <v>2</v>
      </c>
      <c r="AK266" s="238">
        <v>24</v>
      </c>
      <c r="AL266" s="238">
        <v>48</v>
      </c>
      <c r="AM266" s="238" t="s">
        <v>354</v>
      </c>
      <c r="AN266" s="238">
        <v>5</v>
      </c>
      <c r="AO266" s="238">
        <v>2</v>
      </c>
      <c r="AP266" s="238">
        <v>1</v>
      </c>
      <c r="AS266" s="238">
        <v>4</v>
      </c>
      <c r="AT266" s="238">
        <v>20</v>
      </c>
      <c r="AU266" s="238">
        <v>35</v>
      </c>
      <c r="AV266" s="238">
        <v>11</v>
      </c>
      <c r="AW266" s="238">
        <v>21</v>
      </c>
      <c r="AX266" s="238">
        <v>2</v>
      </c>
      <c r="AY266" s="238">
        <v>2</v>
      </c>
      <c r="AZ266" s="238">
        <v>1</v>
      </c>
      <c r="BA266" s="238">
        <v>21</v>
      </c>
      <c r="BB266" s="238">
        <v>19</v>
      </c>
      <c r="BC266" s="238" t="s">
        <v>363</v>
      </c>
      <c r="BD266" s="238">
        <v>5</v>
      </c>
      <c r="BI266" s="238">
        <v>4</v>
      </c>
      <c r="BJ266" s="238">
        <v>20</v>
      </c>
      <c r="BK266" s="238">
        <v>35</v>
      </c>
      <c r="BL266" s="238">
        <v>11</v>
      </c>
      <c r="BM266" s="238">
        <v>21</v>
      </c>
      <c r="CT266" s="238">
        <v>452026</v>
      </c>
      <c r="CU266" s="238">
        <v>4975874</v>
      </c>
      <c r="CV266" s="238">
        <v>44.934679899999999</v>
      </c>
      <c r="CW266" s="238">
        <v>-93.608003999999994</v>
      </c>
      <c r="CX266" s="238" t="s">
        <v>359</v>
      </c>
      <c r="CY266" s="238" t="s">
        <v>3280</v>
      </c>
    </row>
    <row r="267" spans="1:103" x14ac:dyDescent="0.25">
      <c r="A267" s="238">
        <v>10839436</v>
      </c>
      <c r="B267" s="238">
        <v>4</v>
      </c>
      <c r="C267" s="238">
        <v>15</v>
      </c>
      <c r="D267" s="238">
        <v>8.3309999999999995</v>
      </c>
      <c r="E267" s="238">
        <v>27</v>
      </c>
      <c r="F267" s="238" t="s">
        <v>3066</v>
      </c>
      <c r="H267" s="238" t="s">
        <v>354</v>
      </c>
      <c r="I267" s="238">
        <v>25</v>
      </c>
      <c r="K267" s="238" t="s">
        <v>3281</v>
      </c>
      <c r="L267" s="238">
        <v>123440206</v>
      </c>
      <c r="M267" s="238">
        <v>12</v>
      </c>
      <c r="N267" s="238">
        <v>9</v>
      </c>
      <c r="O267" s="238">
        <v>2012</v>
      </c>
      <c r="P267" s="238" t="s">
        <v>366</v>
      </c>
      <c r="Q267" s="238">
        <v>13</v>
      </c>
      <c r="S267" s="238">
        <v>5</v>
      </c>
      <c r="T267" s="238">
        <v>0</v>
      </c>
      <c r="U267" s="238">
        <v>2</v>
      </c>
      <c r="V267" s="238">
        <v>1</v>
      </c>
      <c r="W267" s="238">
        <v>10</v>
      </c>
      <c r="X267" s="238">
        <v>3</v>
      </c>
      <c r="Y267" s="238">
        <v>1</v>
      </c>
      <c r="Z267" s="238">
        <v>4</v>
      </c>
      <c r="AB267" s="238">
        <v>5</v>
      </c>
      <c r="AC267" s="238">
        <v>98</v>
      </c>
      <c r="AD267" s="238" t="s">
        <v>3151</v>
      </c>
      <c r="AE267" s="238" t="s">
        <v>2798</v>
      </c>
      <c r="AF267" s="238" t="s">
        <v>2779</v>
      </c>
      <c r="AG267" s="238">
        <v>7</v>
      </c>
      <c r="AH267" s="238">
        <v>2</v>
      </c>
      <c r="AI267" s="238">
        <v>2</v>
      </c>
      <c r="AJ267" s="238">
        <v>1</v>
      </c>
      <c r="AK267" s="238">
        <v>24</v>
      </c>
      <c r="AL267" s="238">
        <v>38</v>
      </c>
      <c r="AM267" s="238" t="s">
        <v>354</v>
      </c>
      <c r="AN267" s="238">
        <v>5</v>
      </c>
      <c r="AS267" s="238">
        <v>4</v>
      </c>
      <c r="AT267" s="238">
        <v>20</v>
      </c>
      <c r="AU267" s="238">
        <v>40</v>
      </c>
      <c r="AV267" s="238">
        <v>11</v>
      </c>
      <c r="AW267" s="238">
        <v>20</v>
      </c>
      <c r="AX267" s="238">
        <v>2</v>
      </c>
      <c r="AY267" s="238">
        <v>2</v>
      </c>
      <c r="AZ267" s="238">
        <v>1</v>
      </c>
      <c r="BA267" s="238">
        <v>24</v>
      </c>
      <c r="BB267" s="238">
        <v>76</v>
      </c>
      <c r="BC267" s="238" t="s">
        <v>354</v>
      </c>
      <c r="BD267" s="238">
        <v>5</v>
      </c>
      <c r="BI267" s="238">
        <v>4</v>
      </c>
      <c r="BJ267" s="238">
        <v>20</v>
      </c>
      <c r="BK267" s="238">
        <v>40</v>
      </c>
      <c r="BL267" s="238">
        <v>11</v>
      </c>
      <c r="BM267" s="238">
        <v>20</v>
      </c>
      <c r="CT267" s="238">
        <v>452026</v>
      </c>
      <c r="CU267" s="238">
        <v>4975874</v>
      </c>
      <c r="CV267" s="238">
        <v>44.934679899999999</v>
      </c>
      <c r="CW267" s="238">
        <v>-93.608003999999994</v>
      </c>
      <c r="CX267" s="238" t="s">
        <v>359</v>
      </c>
      <c r="CY267" s="238" t="s">
        <v>3282</v>
      </c>
    </row>
    <row r="268" spans="1:103" x14ac:dyDescent="0.25">
      <c r="A268" s="238">
        <v>10871040</v>
      </c>
      <c r="B268" s="238">
        <v>4</v>
      </c>
      <c r="C268" s="238">
        <v>15</v>
      </c>
      <c r="D268" s="238">
        <v>8.3309999999999995</v>
      </c>
      <c r="E268" s="238">
        <v>27</v>
      </c>
      <c r="F268" s="238" t="s">
        <v>3066</v>
      </c>
      <c r="H268" s="238" t="s">
        <v>354</v>
      </c>
      <c r="I268" s="238">
        <v>25</v>
      </c>
      <c r="K268" s="238">
        <v>13004628</v>
      </c>
      <c r="L268" s="238">
        <v>131030109</v>
      </c>
      <c r="M268" s="238">
        <v>4</v>
      </c>
      <c r="N268" s="238">
        <v>13</v>
      </c>
      <c r="O268" s="238">
        <v>2013</v>
      </c>
      <c r="P268" s="238" t="s">
        <v>364</v>
      </c>
      <c r="Q268" s="238">
        <v>15</v>
      </c>
      <c r="S268" s="238">
        <v>4</v>
      </c>
      <c r="T268" s="238">
        <v>0</v>
      </c>
      <c r="U268" s="238">
        <v>3</v>
      </c>
      <c r="V268" s="238">
        <v>1</v>
      </c>
      <c r="W268" s="238">
        <v>10</v>
      </c>
      <c r="X268" s="238">
        <v>3</v>
      </c>
      <c r="Y268" s="238">
        <v>1</v>
      </c>
      <c r="Z268" s="238">
        <v>2</v>
      </c>
      <c r="AB268" s="238">
        <v>1</v>
      </c>
      <c r="AC268" s="238">
        <v>98</v>
      </c>
      <c r="AD268" s="238" t="s">
        <v>2777</v>
      </c>
      <c r="AE268" s="238" t="s">
        <v>3283</v>
      </c>
      <c r="AF268" s="238" t="s">
        <v>2779</v>
      </c>
      <c r="AG268" s="238">
        <v>7</v>
      </c>
      <c r="AH268" s="238">
        <v>2</v>
      </c>
      <c r="AI268" s="238">
        <v>4</v>
      </c>
      <c r="AJ268" s="238">
        <v>4</v>
      </c>
      <c r="AK268" s="238">
        <v>26</v>
      </c>
      <c r="AL268" s="238">
        <v>56</v>
      </c>
      <c r="AM268" s="238" t="s">
        <v>354</v>
      </c>
      <c r="AN268" s="238">
        <v>5</v>
      </c>
      <c r="AO268" s="238">
        <v>15</v>
      </c>
      <c r="AS268" s="238">
        <v>7</v>
      </c>
      <c r="AT268" s="238">
        <v>20</v>
      </c>
      <c r="AU268" s="238">
        <v>35</v>
      </c>
      <c r="AV268" s="238">
        <v>11</v>
      </c>
      <c r="AW268" s="238">
        <v>21</v>
      </c>
      <c r="AX268" s="238">
        <v>2</v>
      </c>
      <c r="AY268" s="238">
        <v>1</v>
      </c>
      <c r="AZ268" s="238">
        <v>4</v>
      </c>
      <c r="BA268" s="238">
        <v>26</v>
      </c>
      <c r="BB268" s="238">
        <v>58</v>
      </c>
      <c r="BC268" s="238" t="s">
        <v>363</v>
      </c>
      <c r="BD268" s="238">
        <v>5</v>
      </c>
      <c r="BE268" s="238">
        <v>1</v>
      </c>
      <c r="BI268" s="238">
        <v>7</v>
      </c>
      <c r="BJ268" s="238">
        <v>20</v>
      </c>
      <c r="BK268" s="238">
        <v>35</v>
      </c>
      <c r="BL268" s="238">
        <v>11</v>
      </c>
      <c r="BM268" s="238">
        <v>21</v>
      </c>
      <c r="BN268" s="238">
        <v>2</v>
      </c>
      <c r="BO268" s="238">
        <v>4</v>
      </c>
      <c r="BP268" s="238">
        <v>4</v>
      </c>
      <c r="BQ268" s="238">
        <v>26</v>
      </c>
      <c r="BR268" s="238">
        <v>38</v>
      </c>
      <c r="BS268" s="238" t="s">
        <v>354</v>
      </c>
      <c r="BT268" s="238">
        <v>5</v>
      </c>
      <c r="BU268" s="238">
        <v>1</v>
      </c>
      <c r="BY268" s="238">
        <v>7</v>
      </c>
      <c r="BZ268" s="238">
        <v>20</v>
      </c>
      <c r="CA268" s="238">
        <v>35</v>
      </c>
      <c r="CB268" s="238">
        <v>11</v>
      </c>
      <c r="CC268" s="238">
        <v>21</v>
      </c>
      <c r="CT268" s="238">
        <v>452026</v>
      </c>
      <c r="CU268" s="238">
        <v>4975874</v>
      </c>
      <c r="CV268" s="238">
        <v>44.934679899999999</v>
      </c>
      <c r="CW268" s="238">
        <v>-93.608003999999994</v>
      </c>
      <c r="CX268" s="238" t="s">
        <v>359</v>
      </c>
      <c r="CY268" s="238" t="s">
        <v>3284</v>
      </c>
    </row>
    <row r="269" spans="1:103" x14ac:dyDescent="0.25">
      <c r="A269" s="238">
        <v>10916632</v>
      </c>
      <c r="B269" s="238">
        <v>4</v>
      </c>
      <c r="C269" s="238">
        <v>15</v>
      </c>
      <c r="D269" s="238">
        <v>8.3309999999999995</v>
      </c>
      <c r="E269" s="238">
        <v>27</v>
      </c>
      <c r="F269" s="238" t="s">
        <v>3066</v>
      </c>
      <c r="H269" s="238" t="s">
        <v>354</v>
      </c>
      <c r="I269" s="238">
        <v>25</v>
      </c>
      <c r="K269" s="238" t="s">
        <v>3285</v>
      </c>
      <c r="L269" s="238">
        <v>133580180</v>
      </c>
      <c r="M269" s="238">
        <v>12</v>
      </c>
      <c r="N269" s="238">
        <v>24</v>
      </c>
      <c r="O269" s="238">
        <v>2013</v>
      </c>
      <c r="P269" s="238" t="s">
        <v>368</v>
      </c>
      <c r="Q269" s="238">
        <v>11</v>
      </c>
      <c r="S269" s="238">
        <v>5</v>
      </c>
      <c r="T269" s="238">
        <v>0</v>
      </c>
      <c r="U269" s="238">
        <v>2</v>
      </c>
      <c r="V269" s="238">
        <v>10</v>
      </c>
      <c r="W269" s="238">
        <v>10</v>
      </c>
      <c r="X269" s="238">
        <v>2</v>
      </c>
      <c r="Y269" s="238">
        <v>1</v>
      </c>
      <c r="Z269" s="238">
        <v>1</v>
      </c>
      <c r="AA269" s="238">
        <v>1</v>
      </c>
      <c r="AB269" s="238">
        <v>2</v>
      </c>
      <c r="AC269" s="238">
        <v>98</v>
      </c>
      <c r="AD269" s="238" t="s">
        <v>3271</v>
      </c>
      <c r="AE269" s="238" t="s">
        <v>3272</v>
      </c>
      <c r="AF269" s="238" t="s">
        <v>2779</v>
      </c>
      <c r="AG269" s="238">
        <v>5</v>
      </c>
      <c r="AH269" s="238">
        <v>2</v>
      </c>
      <c r="AI269" s="238">
        <v>2</v>
      </c>
      <c r="AJ269" s="238">
        <v>4</v>
      </c>
      <c r="AK269" s="238">
        <v>21</v>
      </c>
      <c r="AL269" s="238">
        <v>63</v>
      </c>
      <c r="AM269" s="238" t="s">
        <v>363</v>
      </c>
      <c r="AN269" s="238">
        <v>5</v>
      </c>
      <c r="AO269" s="238">
        <v>7</v>
      </c>
      <c r="AP269" s="238">
        <v>1</v>
      </c>
      <c r="AS269" s="238">
        <v>5</v>
      </c>
      <c r="AT269" s="238">
        <v>98</v>
      </c>
      <c r="AU269" s="238">
        <v>35</v>
      </c>
      <c r="AV269" s="238">
        <v>11</v>
      </c>
      <c r="AW269" s="238">
        <v>21</v>
      </c>
      <c r="AX269" s="238">
        <v>2</v>
      </c>
      <c r="AY269" s="238">
        <v>3</v>
      </c>
      <c r="AZ269" s="238">
        <v>4</v>
      </c>
      <c r="BA269" s="238">
        <v>23</v>
      </c>
      <c r="BB269" s="238">
        <v>56</v>
      </c>
      <c r="BC269" s="238" t="s">
        <v>354</v>
      </c>
      <c r="BD269" s="238">
        <v>5</v>
      </c>
      <c r="BE269" s="238">
        <v>1</v>
      </c>
      <c r="BF269" s="238">
        <v>1</v>
      </c>
      <c r="BI269" s="238">
        <v>5</v>
      </c>
      <c r="BJ269" s="238">
        <v>98</v>
      </c>
      <c r="BK269" s="238">
        <v>35</v>
      </c>
      <c r="BL269" s="238">
        <v>11</v>
      </c>
      <c r="BM269" s="238">
        <v>21</v>
      </c>
      <c r="CT269" s="238">
        <v>452026</v>
      </c>
      <c r="CU269" s="238">
        <v>4975874</v>
      </c>
      <c r="CV269" s="238">
        <v>44.934679899999999</v>
      </c>
      <c r="CW269" s="238">
        <v>-93.608003999999994</v>
      </c>
      <c r="CX269" s="238" t="s">
        <v>359</v>
      </c>
      <c r="CY269" s="238" t="s">
        <v>3286</v>
      </c>
    </row>
    <row r="270" spans="1:103" x14ac:dyDescent="0.25">
      <c r="A270" s="238">
        <v>10941196</v>
      </c>
      <c r="B270" s="238">
        <v>4</v>
      </c>
      <c r="C270" s="238">
        <v>15</v>
      </c>
      <c r="D270" s="238">
        <v>8.3309999999999995</v>
      </c>
      <c r="E270" s="238">
        <v>27</v>
      </c>
      <c r="F270" s="238" t="s">
        <v>3066</v>
      </c>
      <c r="H270" s="238" t="s">
        <v>354</v>
      </c>
      <c r="I270" s="238">
        <v>25</v>
      </c>
      <c r="K270" s="238" t="s">
        <v>3287</v>
      </c>
      <c r="L270" s="238">
        <v>140150254</v>
      </c>
      <c r="M270" s="238">
        <v>1</v>
      </c>
      <c r="N270" s="238">
        <v>15</v>
      </c>
      <c r="O270" s="238">
        <v>2014</v>
      </c>
      <c r="P270" s="238" t="s">
        <v>355</v>
      </c>
      <c r="Q270" s="238">
        <v>19</v>
      </c>
      <c r="S270" s="238">
        <v>5</v>
      </c>
      <c r="T270" s="238">
        <v>0</v>
      </c>
      <c r="U270" s="238">
        <v>35</v>
      </c>
      <c r="V270" s="238">
        <v>3</v>
      </c>
      <c r="W270" s="238">
        <v>11</v>
      </c>
      <c r="X270" s="238">
        <v>3</v>
      </c>
      <c r="Y270" s="238">
        <v>4</v>
      </c>
      <c r="Z270" s="238">
        <v>4</v>
      </c>
      <c r="AB270" s="238">
        <v>3</v>
      </c>
      <c r="AC270" s="238">
        <v>98</v>
      </c>
      <c r="AD270" s="238" t="s">
        <v>3288</v>
      </c>
      <c r="AE270" s="238" t="s">
        <v>3289</v>
      </c>
      <c r="AF270" s="238" t="s">
        <v>2779</v>
      </c>
      <c r="AG270" s="238">
        <v>9</v>
      </c>
      <c r="AH270" s="238">
        <v>2</v>
      </c>
      <c r="AI270" s="238">
        <v>1</v>
      </c>
      <c r="AJ270" s="238">
        <v>3</v>
      </c>
      <c r="AK270" s="238">
        <v>24</v>
      </c>
      <c r="AL270" s="238">
        <v>53</v>
      </c>
      <c r="AM270" s="238" t="s">
        <v>363</v>
      </c>
      <c r="AN270" s="238">
        <v>5</v>
      </c>
      <c r="AO270" s="238">
        <v>2</v>
      </c>
      <c r="AS270" s="238">
        <v>6</v>
      </c>
      <c r="AT270" s="238">
        <v>20</v>
      </c>
      <c r="AU270" s="238">
        <v>35</v>
      </c>
      <c r="AV270" s="238">
        <v>11</v>
      </c>
      <c r="AW270" s="238">
        <v>21</v>
      </c>
      <c r="AX270" s="238">
        <v>2</v>
      </c>
      <c r="AY270" s="238">
        <v>3</v>
      </c>
      <c r="AZ270" s="238">
        <v>4</v>
      </c>
      <c r="BA270" s="238">
        <v>21</v>
      </c>
      <c r="BB270" s="238">
        <v>36</v>
      </c>
      <c r="BC270" s="238" t="s">
        <v>354</v>
      </c>
      <c r="BD270" s="238">
        <v>5</v>
      </c>
      <c r="BE270" s="238">
        <v>1</v>
      </c>
      <c r="BI270" s="238">
        <v>6</v>
      </c>
      <c r="BJ270" s="238">
        <v>20</v>
      </c>
      <c r="BK270" s="238">
        <v>35</v>
      </c>
      <c r="BL270" s="238">
        <v>11</v>
      </c>
      <c r="BM270" s="238">
        <v>21</v>
      </c>
      <c r="CT270" s="238">
        <v>452026</v>
      </c>
      <c r="CU270" s="238">
        <v>4975874</v>
      </c>
      <c r="CV270" s="238">
        <v>44.934679899999999</v>
      </c>
      <c r="CW270" s="238">
        <v>-93.608003999999994</v>
      </c>
      <c r="CX270" s="238" t="s">
        <v>359</v>
      </c>
      <c r="CY270" s="238" t="s">
        <v>3290</v>
      </c>
    </row>
    <row r="271" spans="1:103" x14ac:dyDescent="0.25">
      <c r="A271" s="238">
        <v>10957348</v>
      </c>
      <c r="B271" s="238">
        <v>4</v>
      </c>
      <c r="C271" s="238">
        <v>15</v>
      </c>
      <c r="D271" s="238">
        <v>8.3309999999999995</v>
      </c>
      <c r="E271" s="238">
        <v>27</v>
      </c>
      <c r="F271" s="238" t="s">
        <v>3066</v>
      </c>
      <c r="H271" s="238" t="s">
        <v>354</v>
      </c>
      <c r="I271" s="238">
        <v>25</v>
      </c>
      <c r="K271" s="238" t="s">
        <v>3291</v>
      </c>
      <c r="L271" s="238">
        <v>141260026</v>
      </c>
      <c r="M271" s="238">
        <v>5</v>
      </c>
      <c r="N271" s="238">
        <v>6</v>
      </c>
      <c r="O271" s="238">
        <v>2014</v>
      </c>
      <c r="P271" s="238" t="s">
        <v>368</v>
      </c>
      <c r="Q271" s="238">
        <v>8</v>
      </c>
      <c r="S271" s="238">
        <v>5</v>
      </c>
      <c r="T271" s="238">
        <v>0</v>
      </c>
      <c r="U271" s="238">
        <v>2</v>
      </c>
      <c r="V271" s="238">
        <v>10</v>
      </c>
      <c r="W271" s="238">
        <v>10</v>
      </c>
      <c r="X271" s="238">
        <v>3</v>
      </c>
      <c r="Y271" s="238">
        <v>1</v>
      </c>
      <c r="Z271" s="238">
        <v>2</v>
      </c>
      <c r="AB271" s="238">
        <v>1</v>
      </c>
      <c r="AC271" s="238">
        <v>98</v>
      </c>
      <c r="AD271" s="238" t="s">
        <v>2834</v>
      </c>
      <c r="AE271" s="238" t="s">
        <v>3175</v>
      </c>
      <c r="AF271" s="238" t="s">
        <v>2779</v>
      </c>
      <c r="AG271" s="238">
        <v>5</v>
      </c>
      <c r="AH271" s="238">
        <v>2</v>
      </c>
      <c r="AI271" s="238">
        <v>2</v>
      </c>
      <c r="AJ271" s="238">
        <v>1</v>
      </c>
      <c r="AK271" s="238">
        <v>24</v>
      </c>
      <c r="AL271" s="238">
        <v>27</v>
      </c>
      <c r="AM271" s="238" t="s">
        <v>363</v>
      </c>
      <c r="AN271" s="238">
        <v>5</v>
      </c>
      <c r="AO271" s="238">
        <v>2</v>
      </c>
      <c r="AS271" s="238">
        <v>7</v>
      </c>
      <c r="AT271" s="238">
        <v>20</v>
      </c>
      <c r="AU271" s="238">
        <v>35</v>
      </c>
      <c r="AV271" s="238">
        <v>11</v>
      </c>
      <c r="AW271" s="238">
        <v>21</v>
      </c>
      <c r="AX271" s="238">
        <v>2</v>
      </c>
      <c r="AY271" s="238">
        <v>2</v>
      </c>
      <c r="AZ271" s="238">
        <v>2</v>
      </c>
      <c r="BA271" s="238">
        <v>21</v>
      </c>
      <c r="BB271" s="238">
        <v>45</v>
      </c>
      <c r="BC271" s="238" t="s">
        <v>363</v>
      </c>
      <c r="BD271" s="238">
        <v>5</v>
      </c>
      <c r="BE271" s="238">
        <v>1</v>
      </c>
      <c r="BI271" s="238">
        <v>7</v>
      </c>
      <c r="BJ271" s="238">
        <v>20</v>
      </c>
      <c r="BK271" s="238">
        <v>35</v>
      </c>
      <c r="BL271" s="238">
        <v>11</v>
      </c>
      <c r="BM271" s="238">
        <v>21</v>
      </c>
      <c r="CT271" s="238">
        <v>452026</v>
      </c>
      <c r="CU271" s="238">
        <v>4975874</v>
      </c>
      <c r="CV271" s="238">
        <v>44.934679899999999</v>
      </c>
      <c r="CW271" s="238">
        <v>-93.608003999999994</v>
      </c>
      <c r="CX271" s="238" t="s">
        <v>359</v>
      </c>
      <c r="CY271" s="238" t="s">
        <v>3292</v>
      </c>
    </row>
    <row r="272" spans="1:103" x14ac:dyDescent="0.25">
      <c r="A272" s="238">
        <v>10957851</v>
      </c>
      <c r="B272" s="238">
        <v>4</v>
      </c>
      <c r="C272" s="238">
        <v>15</v>
      </c>
      <c r="D272" s="238">
        <v>8.3309999999999995</v>
      </c>
      <c r="E272" s="238">
        <v>27</v>
      </c>
      <c r="F272" s="238" t="s">
        <v>3066</v>
      </c>
      <c r="H272" s="238" t="s">
        <v>354</v>
      </c>
      <c r="I272" s="238">
        <v>25</v>
      </c>
      <c r="K272" s="238" t="s">
        <v>3293</v>
      </c>
      <c r="L272" s="238">
        <v>141350015</v>
      </c>
      <c r="M272" s="238">
        <v>5</v>
      </c>
      <c r="N272" s="238">
        <v>14</v>
      </c>
      <c r="O272" s="238">
        <v>2014</v>
      </c>
      <c r="P272" s="238" t="s">
        <v>355</v>
      </c>
      <c r="Q272" s="238">
        <v>13</v>
      </c>
      <c r="S272" s="238">
        <v>5</v>
      </c>
      <c r="T272" s="238">
        <v>0</v>
      </c>
      <c r="U272" s="238">
        <v>2</v>
      </c>
      <c r="V272" s="238">
        <v>3</v>
      </c>
      <c r="W272" s="238">
        <v>10</v>
      </c>
      <c r="X272" s="238">
        <v>90</v>
      </c>
      <c r="Y272" s="238">
        <v>1</v>
      </c>
      <c r="Z272" s="238">
        <v>1</v>
      </c>
      <c r="AA272" s="238">
        <v>1</v>
      </c>
      <c r="AB272" s="238">
        <v>1</v>
      </c>
      <c r="AC272" s="238">
        <v>98</v>
      </c>
      <c r="AD272" s="238" t="s">
        <v>2921</v>
      </c>
      <c r="AE272" s="238" t="s">
        <v>3255</v>
      </c>
      <c r="AF272" s="238" t="s">
        <v>2779</v>
      </c>
      <c r="AG272" s="238">
        <v>9</v>
      </c>
      <c r="AH272" s="238">
        <v>2</v>
      </c>
      <c r="AI272" s="238">
        <v>4</v>
      </c>
      <c r="AJ272" s="238">
        <v>4</v>
      </c>
      <c r="AK272" s="238">
        <v>23</v>
      </c>
      <c r="AL272" s="238">
        <v>32</v>
      </c>
      <c r="AM272" s="238" t="s">
        <v>363</v>
      </c>
      <c r="AN272" s="238">
        <v>5</v>
      </c>
      <c r="AO272" s="238">
        <v>2</v>
      </c>
      <c r="AS272" s="238">
        <v>7</v>
      </c>
      <c r="AT272" s="238">
        <v>98</v>
      </c>
      <c r="AU272" s="238">
        <v>35</v>
      </c>
      <c r="AV272" s="238">
        <v>11</v>
      </c>
      <c r="AW272" s="238">
        <v>21</v>
      </c>
      <c r="AX272" s="238">
        <v>2</v>
      </c>
      <c r="AY272" s="238">
        <v>3</v>
      </c>
      <c r="AZ272" s="238">
        <v>3</v>
      </c>
      <c r="BA272" s="238">
        <v>21</v>
      </c>
      <c r="BB272" s="238">
        <v>49</v>
      </c>
      <c r="BC272" s="238" t="s">
        <v>354</v>
      </c>
      <c r="BD272" s="238">
        <v>5</v>
      </c>
      <c r="BE272" s="238">
        <v>1</v>
      </c>
      <c r="BI272" s="238">
        <v>7</v>
      </c>
      <c r="BJ272" s="238">
        <v>98</v>
      </c>
      <c r="BK272" s="238">
        <v>35</v>
      </c>
      <c r="BL272" s="238">
        <v>11</v>
      </c>
      <c r="BM272" s="238">
        <v>21</v>
      </c>
      <c r="CT272" s="238">
        <v>452026</v>
      </c>
      <c r="CU272" s="238">
        <v>4975874</v>
      </c>
      <c r="CV272" s="238">
        <v>44.934679899999999</v>
      </c>
      <c r="CW272" s="238">
        <v>-93.608003999999994</v>
      </c>
      <c r="CX272" s="238" t="s">
        <v>359</v>
      </c>
      <c r="CY272" s="238" t="s">
        <v>3294</v>
      </c>
    </row>
    <row r="273" spans="1:103" x14ac:dyDescent="0.25">
      <c r="A273" s="238">
        <v>10987983</v>
      </c>
      <c r="B273" s="238">
        <v>4</v>
      </c>
      <c r="C273" s="238">
        <v>15</v>
      </c>
      <c r="D273" s="238">
        <v>8.3309999999999995</v>
      </c>
      <c r="E273" s="238">
        <v>27</v>
      </c>
      <c r="F273" s="238" t="s">
        <v>3066</v>
      </c>
      <c r="H273" s="238" t="s">
        <v>354</v>
      </c>
      <c r="I273" s="238">
        <v>25</v>
      </c>
      <c r="K273" s="238" t="s">
        <v>3295</v>
      </c>
      <c r="L273" s="238">
        <v>142890076</v>
      </c>
      <c r="M273" s="238">
        <v>10</v>
      </c>
      <c r="N273" s="238">
        <v>16</v>
      </c>
      <c r="O273" s="238">
        <v>2014</v>
      </c>
      <c r="P273" s="238" t="s">
        <v>384</v>
      </c>
      <c r="Q273" s="238">
        <v>9</v>
      </c>
      <c r="S273" s="238">
        <v>5</v>
      </c>
      <c r="T273" s="238">
        <v>0</v>
      </c>
      <c r="U273" s="238">
        <v>2</v>
      </c>
      <c r="V273" s="238">
        <v>10</v>
      </c>
      <c r="W273" s="238">
        <v>10</v>
      </c>
      <c r="X273" s="238">
        <v>2</v>
      </c>
      <c r="Y273" s="238">
        <v>1</v>
      </c>
      <c r="Z273" s="238">
        <v>1</v>
      </c>
      <c r="AB273" s="238">
        <v>1</v>
      </c>
      <c r="AC273" s="238">
        <v>98</v>
      </c>
      <c r="AD273" s="238" t="s">
        <v>2907</v>
      </c>
      <c r="AE273" s="238" t="s">
        <v>3207</v>
      </c>
      <c r="AF273" s="238" t="s">
        <v>2779</v>
      </c>
      <c r="AG273" s="238">
        <v>5</v>
      </c>
      <c r="AH273" s="238">
        <v>2</v>
      </c>
      <c r="AI273" s="238">
        <v>2</v>
      </c>
      <c r="AJ273" s="238">
        <v>2</v>
      </c>
      <c r="AK273" s="238">
        <v>24</v>
      </c>
      <c r="AL273" s="238">
        <v>64</v>
      </c>
      <c r="AM273" s="238" t="s">
        <v>363</v>
      </c>
      <c r="AN273" s="238">
        <v>5</v>
      </c>
      <c r="AO273" s="238">
        <v>2</v>
      </c>
      <c r="AS273" s="238">
        <v>7</v>
      </c>
      <c r="AT273" s="238">
        <v>98</v>
      </c>
      <c r="AU273" s="238">
        <v>40</v>
      </c>
      <c r="AV273" s="238">
        <v>11</v>
      </c>
      <c r="AW273" s="238">
        <v>21</v>
      </c>
      <c r="AX273" s="238">
        <v>2</v>
      </c>
      <c r="AY273" s="238">
        <v>3</v>
      </c>
      <c r="AZ273" s="238">
        <v>2</v>
      </c>
      <c r="BA273" s="238">
        <v>21</v>
      </c>
      <c r="BB273" s="238">
        <v>55</v>
      </c>
      <c r="BC273" s="238" t="s">
        <v>354</v>
      </c>
      <c r="BD273" s="238">
        <v>5</v>
      </c>
      <c r="BE273" s="238">
        <v>1</v>
      </c>
      <c r="BI273" s="238">
        <v>7</v>
      </c>
      <c r="BJ273" s="238">
        <v>98</v>
      </c>
      <c r="BK273" s="238">
        <v>40</v>
      </c>
      <c r="BL273" s="238">
        <v>11</v>
      </c>
      <c r="BM273" s="238">
        <v>21</v>
      </c>
      <c r="CT273" s="238">
        <v>452026</v>
      </c>
      <c r="CU273" s="238">
        <v>4975874</v>
      </c>
      <c r="CV273" s="238">
        <v>44.934679899999999</v>
      </c>
      <c r="CW273" s="238">
        <v>-93.608003999999994</v>
      </c>
      <c r="CX273" s="238" t="s">
        <v>359</v>
      </c>
      <c r="CY273" s="238" t="s">
        <v>3296</v>
      </c>
    </row>
    <row r="274" spans="1:103" x14ac:dyDescent="0.25">
      <c r="A274" s="238">
        <v>10989311</v>
      </c>
      <c r="B274" s="238">
        <v>4</v>
      </c>
      <c r="C274" s="238">
        <v>15</v>
      </c>
      <c r="D274" s="238">
        <v>8.3309999999999995</v>
      </c>
      <c r="E274" s="238">
        <v>27</v>
      </c>
      <c r="F274" s="238" t="s">
        <v>3066</v>
      </c>
      <c r="H274" s="238" t="s">
        <v>354</v>
      </c>
      <c r="I274" s="238">
        <v>25</v>
      </c>
      <c r="K274" s="238" t="s">
        <v>3297</v>
      </c>
      <c r="L274" s="238">
        <v>143000122</v>
      </c>
      <c r="M274" s="238">
        <v>10</v>
      </c>
      <c r="N274" s="238">
        <v>22</v>
      </c>
      <c r="O274" s="238">
        <v>2014</v>
      </c>
      <c r="P274" s="238" t="s">
        <v>355</v>
      </c>
      <c r="Q274" s="238">
        <v>19</v>
      </c>
      <c r="R274" s="238" t="s">
        <v>356</v>
      </c>
      <c r="S274" s="238">
        <v>5</v>
      </c>
      <c r="T274" s="238">
        <v>0</v>
      </c>
      <c r="U274" s="238">
        <v>2</v>
      </c>
      <c r="V274" s="238">
        <v>1</v>
      </c>
      <c r="W274" s="238">
        <v>10</v>
      </c>
      <c r="X274" s="238">
        <v>2</v>
      </c>
      <c r="Y274" s="238">
        <v>4</v>
      </c>
      <c r="Z274" s="238">
        <v>1</v>
      </c>
      <c r="AA274" s="238">
        <v>1</v>
      </c>
      <c r="AB274" s="238">
        <v>1</v>
      </c>
      <c r="AC274" s="238">
        <v>98</v>
      </c>
      <c r="AD274" s="238" t="s">
        <v>2921</v>
      </c>
      <c r="AE274" s="238" t="s">
        <v>3255</v>
      </c>
      <c r="AF274" s="238" t="s">
        <v>2779</v>
      </c>
      <c r="AG274" s="238">
        <v>7</v>
      </c>
      <c r="AH274" s="238">
        <v>2</v>
      </c>
      <c r="AI274" s="238">
        <v>2</v>
      </c>
      <c r="AJ274" s="238">
        <v>4</v>
      </c>
      <c r="AK274" s="238">
        <v>21</v>
      </c>
      <c r="AL274" s="238">
        <v>53</v>
      </c>
      <c r="AM274" s="238" t="s">
        <v>354</v>
      </c>
      <c r="AN274" s="238">
        <v>5</v>
      </c>
      <c r="AO274" s="238">
        <v>15</v>
      </c>
      <c r="AP274" s="238">
        <v>5</v>
      </c>
      <c r="AS274" s="238">
        <v>7</v>
      </c>
      <c r="AT274" s="238">
        <v>90</v>
      </c>
      <c r="AU274" s="238">
        <v>35</v>
      </c>
      <c r="AV274" s="238">
        <v>11</v>
      </c>
      <c r="AW274" s="238">
        <v>21</v>
      </c>
      <c r="AX274" s="238">
        <v>2</v>
      </c>
      <c r="AY274" s="238">
        <v>3</v>
      </c>
      <c r="AZ274" s="238">
        <v>4</v>
      </c>
      <c r="BA274" s="238">
        <v>8</v>
      </c>
      <c r="BB274" s="238">
        <v>27</v>
      </c>
      <c r="BC274" s="238" t="s">
        <v>354</v>
      </c>
      <c r="BD274" s="238">
        <v>5</v>
      </c>
      <c r="BE274" s="238">
        <v>1</v>
      </c>
      <c r="BF274" s="238">
        <v>1</v>
      </c>
      <c r="BI274" s="238">
        <v>7</v>
      </c>
      <c r="BJ274" s="238">
        <v>90</v>
      </c>
      <c r="BK274" s="238">
        <v>35</v>
      </c>
      <c r="BL274" s="238">
        <v>11</v>
      </c>
      <c r="BM274" s="238">
        <v>21</v>
      </c>
      <c r="CT274" s="238">
        <v>452026</v>
      </c>
      <c r="CU274" s="238">
        <v>4975874</v>
      </c>
      <c r="CV274" s="238">
        <v>44.934679899999999</v>
      </c>
      <c r="CW274" s="238">
        <v>-93.608003999999994</v>
      </c>
      <c r="CX274" s="238" t="s">
        <v>359</v>
      </c>
      <c r="CY274" s="238" t="s">
        <v>3298</v>
      </c>
    </row>
    <row r="275" spans="1:103" x14ac:dyDescent="0.25">
      <c r="A275" s="238">
        <v>11024910</v>
      </c>
      <c r="B275" s="238">
        <v>4</v>
      </c>
      <c r="C275" s="238">
        <v>15</v>
      </c>
      <c r="D275" s="238">
        <v>8.3309999999999995</v>
      </c>
      <c r="E275" s="238">
        <v>27</v>
      </c>
      <c r="F275" s="238" t="s">
        <v>3066</v>
      </c>
      <c r="H275" s="238" t="s">
        <v>354</v>
      </c>
      <c r="I275" s="238">
        <v>25</v>
      </c>
      <c r="K275" s="238" t="s">
        <v>3299</v>
      </c>
      <c r="L275" s="238">
        <v>150140335</v>
      </c>
      <c r="M275" s="238">
        <v>1</v>
      </c>
      <c r="N275" s="238">
        <v>9</v>
      </c>
      <c r="O275" s="238">
        <v>2015</v>
      </c>
      <c r="P275" s="238" t="s">
        <v>362</v>
      </c>
      <c r="Q275" s="238">
        <v>18</v>
      </c>
      <c r="S275" s="238">
        <v>4</v>
      </c>
      <c r="T275" s="238">
        <v>0</v>
      </c>
      <c r="U275" s="238">
        <v>3</v>
      </c>
      <c r="V275" s="238">
        <v>90</v>
      </c>
      <c r="W275" s="238">
        <v>10</v>
      </c>
      <c r="X275" s="238">
        <v>2</v>
      </c>
      <c r="Y275" s="238">
        <v>4</v>
      </c>
      <c r="Z275" s="238">
        <v>2</v>
      </c>
      <c r="AB275" s="238">
        <v>1</v>
      </c>
      <c r="AC275" s="238">
        <v>98</v>
      </c>
      <c r="AD275" s="238" t="s">
        <v>3300</v>
      </c>
      <c r="AE275" s="238" t="s">
        <v>2834</v>
      </c>
      <c r="AF275" s="238" t="s">
        <v>2779</v>
      </c>
      <c r="AG275" s="238">
        <v>90</v>
      </c>
      <c r="AH275" s="238">
        <v>2</v>
      </c>
      <c r="AI275" s="238">
        <v>1</v>
      </c>
      <c r="AJ275" s="238">
        <v>5</v>
      </c>
      <c r="AK275" s="238">
        <v>23</v>
      </c>
      <c r="AL275" s="238">
        <v>79</v>
      </c>
      <c r="AM275" s="238" t="s">
        <v>354</v>
      </c>
      <c r="AN275" s="238">
        <v>5</v>
      </c>
      <c r="AO275" s="238">
        <v>2</v>
      </c>
      <c r="AS275" s="238">
        <v>7</v>
      </c>
      <c r="AT275" s="238">
        <v>20</v>
      </c>
      <c r="AU275" s="238">
        <v>35</v>
      </c>
      <c r="AV275" s="238">
        <v>11</v>
      </c>
      <c r="AW275" s="238">
        <v>21</v>
      </c>
      <c r="AX275" s="238">
        <v>2</v>
      </c>
      <c r="AY275" s="238">
        <v>4</v>
      </c>
      <c r="AZ275" s="238">
        <v>3</v>
      </c>
      <c r="BA275" s="238">
        <v>21</v>
      </c>
      <c r="BB275" s="238">
        <v>37</v>
      </c>
      <c r="BC275" s="238" t="s">
        <v>363</v>
      </c>
      <c r="BD275" s="238">
        <v>5</v>
      </c>
      <c r="BE275" s="238">
        <v>1</v>
      </c>
      <c r="BI275" s="238">
        <v>7</v>
      </c>
      <c r="BJ275" s="238">
        <v>20</v>
      </c>
      <c r="BK275" s="238">
        <v>35</v>
      </c>
      <c r="BL275" s="238">
        <v>11</v>
      </c>
      <c r="BM275" s="238">
        <v>21</v>
      </c>
      <c r="BN275" s="238">
        <v>3</v>
      </c>
      <c r="BO275" s="238">
        <v>12</v>
      </c>
      <c r="BP275" s="238">
        <v>3</v>
      </c>
      <c r="BQ275" s="238">
        <v>1</v>
      </c>
      <c r="BR275" s="238">
        <v>60</v>
      </c>
      <c r="BS275" s="238" t="s">
        <v>354</v>
      </c>
      <c r="BT275" s="238">
        <v>5</v>
      </c>
      <c r="BU275" s="238">
        <v>1</v>
      </c>
      <c r="BY275" s="238">
        <v>7</v>
      </c>
      <c r="BZ275" s="238">
        <v>20</v>
      </c>
      <c r="CA275" s="238">
        <v>35</v>
      </c>
      <c r="CB275" s="238">
        <v>11</v>
      </c>
      <c r="CC275" s="238">
        <v>21</v>
      </c>
      <c r="CT275" s="238">
        <v>452026</v>
      </c>
      <c r="CU275" s="238">
        <v>4975874</v>
      </c>
      <c r="CV275" s="238">
        <v>44.934679899999999</v>
      </c>
      <c r="CW275" s="238">
        <v>-93.608003999999994</v>
      </c>
      <c r="CX275" s="238" t="s">
        <v>359</v>
      </c>
      <c r="CY275" s="238" t="s">
        <v>3301</v>
      </c>
    </row>
    <row r="276" spans="1:103" x14ac:dyDescent="0.25">
      <c r="A276" s="238">
        <v>11041694</v>
      </c>
      <c r="B276" s="238">
        <v>4</v>
      </c>
      <c r="C276" s="238">
        <v>15</v>
      </c>
      <c r="D276" s="238">
        <v>8.3309999999999995</v>
      </c>
      <c r="E276" s="238">
        <v>27</v>
      </c>
      <c r="F276" s="238" t="s">
        <v>3066</v>
      </c>
      <c r="H276" s="238" t="s">
        <v>354</v>
      </c>
      <c r="I276" s="238">
        <v>25</v>
      </c>
      <c r="K276" s="238">
        <v>15005766</v>
      </c>
      <c r="L276" s="238">
        <v>151480143</v>
      </c>
      <c r="M276" s="238">
        <v>5</v>
      </c>
      <c r="N276" s="238">
        <v>28</v>
      </c>
      <c r="O276" s="238">
        <v>2015</v>
      </c>
      <c r="P276" s="238" t="s">
        <v>384</v>
      </c>
      <c r="Q276" s="238">
        <v>16</v>
      </c>
      <c r="R276" s="238" t="s">
        <v>369</v>
      </c>
      <c r="S276" s="238">
        <v>5</v>
      </c>
      <c r="T276" s="238">
        <v>0</v>
      </c>
      <c r="U276" s="238">
        <v>2</v>
      </c>
      <c r="V276" s="238">
        <v>98</v>
      </c>
      <c r="W276" s="238">
        <v>10</v>
      </c>
      <c r="X276" s="238">
        <v>4</v>
      </c>
      <c r="Y276" s="238">
        <v>1</v>
      </c>
      <c r="Z276" s="238">
        <v>1</v>
      </c>
      <c r="AB276" s="238">
        <v>1</v>
      </c>
      <c r="AC276" s="238">
        <v>98</v>
      </c>
      <c r="AD276" s="238" t="s">
        <v>2800</v>
      </c>
      <c r="AE276" s="238" t="s">
        <v>3302</v>
      </c>
      <c r="AF276" s="238" t="s">
        <v>2779</v>
      </c>
      <c r="AG276" s="238">
        <v>90</v>
      </c>
      <c r="AH276" s="238">
        <v>2</v>
      </c>
      <c r="AI276" s="238">
        <v>2</v>
      </c>
      <c r="AJ276" s="238">
        <v>1</v>
      </c>
      <c r="AK276" s="238">
        <v>24</v>
      </c>
      <c r="AL276" s="238">
        <v>46</v>
      </c>
      <c r="AM276" s="238" t="s">
        <v>363</v>
      </c>
      <c r="AN276" s="238">
        <v>5</v>
      </c>
      <c r="AO276" s="238">
        <v>2</v>
      </c>
      <c r="AS276" s="238">
        <v>7</v>
      </c>
      <c r="AT276" s="238">
        <v>20</v>
      </c>
      <c r="AU276" s="238">
        <v>35</v>
      </c>
      <c r="AV276" s="238">
        <v>11</v>
      </c>
      <c r="AW276" s="238">
        <v>21</v>
      </c>
      <c r="AX276" s="238">
        <v>2</v>
      </c>
      <c r="AY276" s="238">
        <v>1</v>
      </c>
      <c r="AZ276" s="238">
        <v>3</v>
      </c>
      <c r="BA276" s="238">
        <v>21</v>
      </c>
      <c r="BB276" s="238">
        <v>93</v>
      </c>
      <c r="BC276" s="238" t="s">
        <v>354</v>
      </c>
      <c r="BD276" s="238">
        <v>5</v>
      </c>
      <c r="BE276" s="238">
        <v>1</v>
      </c>
      <c r="BI276" s="238">
        <v>7</v>
      </c>
      <c r="BJ276" s="238">
        <v>20</v>
      </c>
      <c r="BK276" s="238">
        <v>35</v>
      </c>
      <c r="BL276" s="238">
        <v>11</v>
      </c>
      <c r="BM276" s="238">
        <v>21</v>
      </c>
      <c r="CT276" s="238">
        <v>452026</v>
      </c>
      <c r="CU276" s="238">
        <v>4975874</v>
      </c>
      <c r="CV276" s="238">
        <v>44.934679899999999</v>
      </c>
      <c r="CW276" s="238">
        <v>-93.608003999999994</v>
      </c>
      <c r="CX276" s="238" t="s">
        <v>359</v>
      </c>
      <c r="CY276" s="238" t="s">
        <v>3303</v>
      </c>
    </row>
    <row r="277" spans="1:103" x14ac:dyDescent="0.25">
      <c r="A277" s="238">
        <v>11050155</v>
      </c>
      <c r="B277" s="238">
        <v>4</v>
      </c>
      <c r="C277" s="238">
        <v>15</v>
      </c>
      <c r="D277" s="238">
        <v>8.3309999999999995</v>
      </c>
      <c r="E277" s="238">
        <v>27</v>
      </c>
      <c r="F277" s="238" t="s">
        <v>3066</v>
      </c>
      <c r="H277" s="238" t="s">
        <v>354</v>
      </c>
      <c r="I277" s="238">
        <v>25</v>
      </c>
      <c r="K277" s="238">
        <v>15006663</v>
      </c>
      <c r="L277" s="238">
        <v>151670104</v>
      </c>
      <c r="M277" s="238">
        <v>6</v>
      </c>
      <c r="N277" s="238">
        <v>16</v>
      </c>
      <c r="O277" s="238">
        <v>2015</v>
      </c>
      <c r="P277" s="238" t="s">
        <v>368</v>
      </c>
      <c r="Q277" s="238">
        <v>9</v>
      </c>
      <c r="R277" s="238" t="s">
        <v>419</v>
      </c>
      <c r="S277" s="238">
        <v>4</v>
      </c>
      <c r="T277" s="238">
        <v>0</v>
      </c>
      <c r="U277" s="238">
        <v>2</v>
      </c>
      <c r="V277" s="238">
        <v>5</v>
      </c>
      <c r="W277" s="238">
        <v>10</v>
      </c>
      <c r="X277" s="238">
        <v>15</v>
      </c>
      <c r="Y277" s="238">
        <v>1</v>
      </c>
      <c r="Z277" s="238">
        <v>1</v>
      </c>
      <c r="AA277" s="238">
        <v>1</v>
      </c>
      <c r="AB277" s="238">
        <v>1</v>
      </c>
      <c r="AC277" s="238">
        <v>98</v>
      </c>
      <c r="AD277" s="238" t="s">
        <v>3304</v>
      </c>
      <c r="AE277" s="238" t="s">
        <v>3305</v>
      </c>
      <c r="AF277" s="238" t="s">
        <v>2779</v>
      </c>
      <c r="AG277" s="238">
        <v>10</v>
      </c>
      <c r="AH277" s="238">
        <v>2</v>
      </c>
      <c r="AI277" s="238">
        <v>4</v>
      </c>
      <c r="AJ277" s="238">
        <v>2</v>
      </c>
      <c r="AK277" s="238">
        <v>24</v>
      </c>
      <c r="AL277" s="238">
        <v>25</v>
      </c>
      <c r="AM277" s="238" t="s">
        <v>354</v>
      </c>
      <c r="AN277" s="238">
        <v>5</v>
      </c>
      <c r="AO277" s="238">
        <v>1</v>
      </c>
      <c r="AP277" s="238">
        <v>1</v>
      </c>
      <c r="AS277" s="238">
        <v>4</v>
      </c>
      <c r="AT277" s="238">
        <v>20</v>
      </c>
      <c r="AU277" s="238">
        <v>30</v>
      </c>
      <c r="AV277" s="238">
        <v>11</v>
      </c>
      <c r="AW277" s="238">
        <v>21</v>
      </c>
      <c r="AX277" s="238">
        <v>2</v>
      </c>
      <c r="AY277" s="238">
        <v>4</v>
      </c>
      <c r="AZ277" s="238">
        <v>2</v>
      </c>
      <c r="BA277" s="238">
        <v>21</v>
      </c>
      <c r="BB277" s="238">
        <v>36</v>
      </c>
      <c r="BC277" s="238" t="s">
        <v>363</v>
      </c>
      <c r="BD277" s="238">
        <v>5</v>
      </c>
      <c r="BE277" s="238">
        <v>1</v>
      </c>
      <c r="BF277" s="238">
        <v>1</v>
      </c>
      <c r="BI277" s="238">
        <v>4</v>
      </c>
      <c r="BJ277" s="238">
        <v>20</v>
      </c>
      <c r="BK277" s="238">
        <v>30</v>
      </c>
      <c r="BL277" s="238">
        <v>11</v>
      </c>
      <c r="BM277" s="238">
        <v>21</v>
      </c>
      <c r="CT277" s="238">
        <v>452026</v>
      </c>
      <c r="CU277" s="238">
        <v>4975874</v>
      </c>
      <c r="CV277" s="238">
        <v>44.934679899999999</v>
      </c>
      <c r="CW277" s="238">
        <v>-93.608003999999994</v>
      </c>
      <c r="CX277" s="238" t="s">
        <v>359</v>
      </c>
      <c r="CY277" s="238" t="s">
        <v>3306</v>
      </c>
    </row>
    <row r="278" spans="1:103" x14ac:dyDescent="0.25">
      <c r="A278" s="238">
        <v>11064117</v>
      </c>
      <c r="B278" s="238">
        <v>4</v>
      </c>
      <c r="C278" s="238">
        <v>15</v>
      </c>
      <c r="D278" s="238">
        <v>8.3309999999999995</v>
      </c>
      <c r="E278" s="238">
        <v>27</v>
      </c>
      <c r="F278" s="238" t="s">
        <v>3066</v>
      </c>
      <c r="H278" s="238" t="s">
        <v>354</v>
      </c>
      <c r="I278" s="238">
        <v>25</v>
      </c>
      <c r="K278" s="238">
        <v>15010211</v>
      </c>
      <c r="L278" s="238">
        <v>152410079</v>
      </c>
      <c r="M278" s="238">
        <v>8</v>
      </c>
      <c r="N278" s="238">
        <v>29</v>
      </c>
      <c r="O278" s="238">
        <v>2015</v>
      </c>
      <c r="P278" s="238" t="s">
        <v>364</v>
      </c>
      <c r="Q278" s="238">
        <v>13</v>
      </c>
      <c r="S278" s="238">
        <v>5</v>
      </c>
      <c r="T278" s="238">
        <v>0</v>
      </c>
      <c r="U278" s="238">
        <v>2</v>
      </c>
      <c r="V278" s="238">
        <v>1</v>
      </c>
      <c r="W278" s="238">
        <v>10</v>
      </c>
      <c r="X278" s="238">
        <v>90</v>
      </c>
      <c r="Y278" s="238">
        <v>1</v>
      </c>
      <c r="Z278" s="238">
        <v>1</v>
      </c>
      <c r="AA278" s="238">
        <v>1</v>
      </c>
      <c r="AB278" s="238">
        <v>1</v>
      </c>
      <c r="AC278" s="238">
        <v>98</v>
      </c>
      <c r="AD278" s="238" t="s">
        <v>3202</v>
      </c>
      <c r="AE278" s="238" t="s">
        <v>3307</v>
      </c>
      <c r="AF278" s="238" t="s">
        <v>2779</v>
      </c>
      <c r="AG278" s="238">
        <v>7</v>
      </c>
      <c r="AH278" s="238">
        <v>2</v>
      </c>
      <c r="AI278" s="238">
        <v>2</v>
      </c>
      <c r="AJ278" s="238">
        <v>3</v>
      </c>
      <c r="AK278" s="238">
        <v>8</v>
      </c>
      <c r="AL278" s="238">
        <v>35</v>
      </c>
      <c r="AM278" s="238" t="s">
        <v>354</v>
      </c>
      <c r="AN278" s="238">
        <v>5</v>
      </c>
      <c r="AO278" s="238">
        <v>1</v>
      </c>
      <c r="AS278" s="238">
        <v>7</v>
      </c>
      <c r="AT278" s="238">
        <v>98</v>
      </c>
      <c r="AU278" s="238">
        <v>35</v>
      </c>
      <c r="AV278" s="238">
        <v>11</v>
      </c>
      <c r="AW278" s="238">
        <v>21</v>
      </c>
      <c r="AX278" s="238">
        <v>2</v>
      </c>
      <c r="AY278" s="238">
        <v>3</v>
      </c>
      <c r="AZ278" s="238">
        <v>3</v>
      </c>
      <c r="BA278" s="238">
        <v>21</v>
      </c>
      <c r="BB278" s="238">
        <v>50</v>
      </c>
      <c r="BC278" s="238" t="s">
        <v>363</v>
      </c>
      <c r="BD278" s="238">
        <v>5</v>
      </c>
      <c r="BE278" s="238">
        <v>15</v>
      </c>
      <c r="BF278" s="238">
        <v>5</v>
      </c>
      <c r="BI278" s="238">
        <v>7</v>
      </c>
      <c r="BJ278" s="238">
        <v>98</v>
      </c>
      <c r="BK278" s="238">
        <v>35</v>
      </c>
      <c r="BL278" s="238">
        <v>11</v>
      </c>
      <c r="BM278" s="238">
        <v>21</v>
      </c>
      <c r="CT278" s="238">
        <v>452026</v>
      </c>
      <c r="CU278" s="238">
        <v>4975874</v>
      </c>
      <c r="CV278" s="238">
        <v>44.934679899999999</v>
      </c>
      <c r="CW278" s="238">
        <v>-93.608003999999994</v>
      </c>
      <c r="CX278" s="238" t="s">
        <v>359</v>
      </c>
      <c r="CY278" s="238" t="s">
        <v>3308</v>
      </c>
    </row>
    <row r="279" spans="1:103" x14ac:dyDescent="0.25">
      <c r="A279" s="238">
        <v>11067031</v>
      </c>
      <c r="B279" s="238">
        <v>4</v>
      </c>
      <c r="C279" s="238">
        <v>15</v>
      </c>
      <c r="D279" s="238">
        <v>8.3309999999999995</v>
      </c>
      <c r="E279" s="238">
        <v>27</v>
      </c>
      <c r="F279" s="238" t="s">
        <v>3066</v>
      </c>
      <c r="H279" s="238" t="s">
        <v>354</v>
      </c>
      <c r="I279" s="238">
        <v>25</v>
      </c>
      <c r="K279" s="238">
        <v>15010787</v>
      </c>
      <c r="L279" s="238">
        <v>152560053</v>
      </c>
      <c r="M279" s="238">
        <v>9</v>
      </c>
      <c r="N279" s="238">
        <v>13</v>
      </c>
      <c r="O279" s="238">
        <v>2015</v>
      </c>
      <c r="P279" s="238" t="s">
        <v>366</v>
      </c>
      <c r="Q279" s="238">
        <v>12</v>
      </c>
      <c r="R279" s="238" t="s">
        <v>356</v>
      </c>
      <c r="S279" s="238">
        <v>5</v>
      </c>
      <c r="T279" s="238">
        <v>0</v>
      </c>
      <c r="U279" s="238">
        <v>2</v>
      </c>
      <c r="V279" s="238">
        <v>10</v>
      </c>
      <c r="W279" s="238">
        <v>10</v>
      </c>
      <c r="X279" s="238">
        <v>2</v>
      </c>
      <c r="Y279" s="238">
        <v>1</v>
      </c>
      <c r="Z279" s="238">
        <v>2</v>
      </c>
      <c r="AB279" s="238">
        <v>1</v>
      </c>
      <c r="AC279" s="238">
        <v>98</v>
      </c>
      <c r="AD279" s="238" t="s">
        <v>3309</v>
      </c>
      <c r="AE279" s="238" t="s">
        <v>3255</v>
      </c>
      <c r="AF279" s="238" t="s">
        <v>2779</v>
      </c>
      <c r="AG279" s="238">
        <v>5</v>
      </c>
      <c r="AH279" s="238">
        <v>2</v>
      </c>
      <c r="AI279" s="238">
        <v>2</v>
      </c>
      <c r="AJ279" s="238">
        <v>4</v>
      </c>
      <c r="AK279" s="238">
        <v>21</v>
      </c>
      <c r="AL279" s="238">
        <v>74</v>
      </c>
      <c r="AM279" s="238" t="s">
        <v>354</v>
      </c>
      <c r="AN279" s="238">
        <v>5</v>
      </c>
      <c r="AO279" s="238">
        <v>1</v>
      </c>
      <c r="AS279" s="238">
        <v>7</v>
      </c>
      <c r="AT279" s="238">
        <v>98</v>
      </c>
      <c r="AU279" s="238">
        <v>35</v>
      </c>
      <c r="AV279" s="238">
        <v>11</v>
      </c>
      <c r="AW279" s="238">
        <v>21</v>
      </c>
      <c r="AX279" s="238">
        <v>2</v>
      </c>
      <c r="AY279" s="238">
        <v>2</v>
      </c>
      <c r="AZ279" s="238">
        <v>4</v>
      </c>
      <c r="BA279" s="238">
        <v>6</v>
      </c>
      <c r="BB279" s="238">
        <v>34</v>
      </c>
      <c r="BC279" s="238" t="s">
        <v>354</v>
      </c>
      <c r="BD279" s="238">
        <v>5</v>
      </c>
      <c r="BE279" s="238">
        <v>2</v>
      </c>
      <c r="BF279" s="238">
        <v>9</v>
      </c>
      <c r="BI279" s="238">
        <v>7</v>
      </c>
      <c r="BJ279" s="238">
        <v>98</v>
      </c>
      <c r="BK279" s="238">
        <v>35</v>
      </c>
      <c r="BL279" s="238">
        <v>11</v>
      </c>
      <c r="BM279" s="238">
        <v>21</v>
      </c>
      <c r="CT279" s="238">
        <v>452026</v>
      </c>
      <c r="CU279" s="238">
        <v>4975874</v>
      </c>
      <c r="CV279" s="238">
        <v>44.934679899999999</v>
      </c>
      <c r="CW279" s="238">
        <v>-93.608003999999994</v>
      </c>
      <c r="CX279" s="238" t="s">
        <v>359</v>
      </c>
      <c r="CY279" s="238" t="s">
        <v>3310</v>
      </c>
    </row>
    <row r="280" spans="1:103" x14ac:dyDescent="0.25">
      <c r="A280" s="238">
        <v>11070166</v>
      </c>
      <c r="B280" s="238">
        <v>4</v>
      </c>
      <c r="C280" s="238">
        <v>15</v>
      </c>
      <c r="D280" s="238">
        <v>8.3309999999999995</v>
      </c>
      <c r="E280" s="238">
        <v>27</v>
      </c>
      <c r="F280" s="238" t="s">
        <v>3066</v>
      </c>
      <c r="H280" s="238" t="s">
        <v>354</v>
      </c>
      <c r="I280" s="238">
        <v>25</v>
      </c>
      <c r="K280" s="238">
        <v>15011777</v>
      </c>
      <c r="L280" s="238">
        <v>152790052</v>
      </c>
      <c r="M280" s="238">
        <v>10</v>
      </c>
      <c r="N280" s="238">
        <v>6</v>
      </c>
      <c r="O280" s="238">
        <v>2015</v>
      </c>
      <c r="P280" s="238" t="s">
        <v>368</v>
      </c>
      <c r="Q280" s="238">
        <v>9</v>
      </c>
      <c r="R280" s="238" t="s">
        <v>369</v>
      </c>
      <c r="S280" s="238">
        <v>5</v>
      </c>
      <c r="T280" s="238">
        <v>0</v>
      </c>
      <c r="U280" s="238">
        <v>2</v>
      </c>
      <c r="V280" s="238">
        <v>98</v>
      </c>
      <c r="W280" s="238">
        <v>10</v>
      </c>
      <c r="X280" s="238">
        <v>4</v>
      </c>
      <c r="Y280" s="238">
        <v>1</v>
      </c>
      <c r="Z280" s="238">
        <v>2</v>
      </c>
      <c r="AB280" s="238">
        <v>1</v>
      </c>
      <c r="AC280" s="238">
        <v>98</v>
      </c>
      <c r="AD280" s="238" t="s">
        <v>2827</v>
      </c>
      <c r="AE280" s="238" t="s">
        <v>3302</v>
      </c>
      <c r="AF280" s="238" t="s">
        <v>2779</v>
      </c>
      <c r="AG280" s="238">
        <v>90</v>
      </c>
      <c r="AH280" s="238">
        <v>2</v>
      </c>
      <c r="AI280" s="238">
        <v>2</v>
      </c>
      <c r="AJ280" s="238">
        <v>3</v>
      </c>
      <c r="AK280" s="238">
        <v>21</v>
      </c>
      <c r="AL280" s="238">
        <v>77</v>
      </c>
      <c r="AM280" s="238" t="s">
        <v>354</v>
      </c>
      <c r="AN280" s="238">
        <v>5</v>
      </c>
      <c r="AO280" s="238">
        <v>15</v>
      </c>
      <c r="AS280" s="238">
        <v>7</v>
      </c>
      <c r="AT280" s="238">
        <v>20</v>
      </c>
      <c r="AU280" s="238">
        <v>35</v>
      </c>
      <c r="AV280" s="238">
        <v>11</v>
      </c>
      <c r="AW280" s="238">
        <v>21</v>
      </c>
      <c r="AX280" s="238">
        <v>2</v>
      </c>
      <c r="AY280" s="238">
        <v>4</v>
      </c>
      <c r="AZ280" s="238">
        <v>3</v>
      </c>
      <c r="BA280" s="238">
        <v>8</v>
      </c>
      <c r="BB280" s="238">
        <v>34</v>
      </c>
      <c r="BC280" s="238" t="s">
        <v>363</v>
      </c>
      <c r="BD280" s="238">
        <v>5</v>
      </c>
      <c r="BE280" s="238">
        <v>1</v>
      </c>
      <c r="BI280" s="238">
        <v>7</v>
      </c>
      <c r="BJ280" s="238">
        <v>20</v>
      </c>
      <c r="BK280" s="238">
        <v>35</v>
      </c>
      <c r="BL280" s="238">
        <v>11</v>
      </c>
      <c r="BM280" s="238">
        <v>21</v>
      </c>
      <c r="CT280" s="238">
        <v>452026</v>
      </c>
      <c r="CU280" s="238">
        <v>4975874</v>
      </c>
      <c r="CV280" s="238">
        <v>44.934679899999999</v>
      </c>
      <c r="CW280" s="238">
        <v>-93.608003999999994</v>
      </c>
      <c r="CX280" s="238" t="s">
        <v>359</v>
      </c>
      <c r="CY280" s="238" t="s">
        <v>3311</v>
      </c>
    </row>
    <row r="281" spans="1:103" x14ac:dyDescent="0.25">
      <c r="A281" s="238">
        <v>346643</v>
      </c>
      <c r="B281" s="238">
        <v>4</v>
      </c>
      <c r="C281" s="238">
        <v>15</v>
      </c>
      <c r="D281" s="238">
        <v>8.3320000000000007</v>
      </c>
      <c r="E281" s="238">
        <v>27</v>
      </c>
      <c r="F281" s="238" t="s">
        <v>3066</v>
      </c>
      <c r="H281" s="238" t="s">
        <v>354</v>
      </c>
      <c r="I281" s="238">
        <v>25</v>
      </c>
      <c r="K281" s="238">
        <v>16004416</v>
      </c>
      <c r="M281" s="238">
        <v>5</v>
      </c>
      <c r="N281" s="238">
        <v>3</v>
      </c>
      <c r="O281" s="238">
        <v>2016</v>
      </c>
      <c r="P281" s="238" t="s">
        <v>368</v>
      </c>
      <c r="Q281" s="238">
        <v>16</v>
      </c>
      <c r="R281" s="238" t="s">
        <v>196</v>
      </c>
      <c r="S281" s="238">
        <v>4</v>
      </c>
      <c r="T281" s="238">
        <v>0</v>
      </c>
      <c r="U281" s="238">
        <v>2</v>
      </c>
      <c r="V281" s="238">
        <v>12</v>
      </c>
      <c r="W281" s="238">
        <v>10</v>
      </c>
      <c r="X281" s="238">
        <v>3</v>
      </c>
      <c r="Y281" s="238">
        <v>1</v>
      </c>
      <c r="Z281" s="238">
        <v>1</v>
      </c>
      <c r="AB281" s="238">
        <v>1</v>
      </c>
      <c r="AC281" s="238">
        <v>98</v>
      </c>
      <c r="AD281" s="238" t="s">
        <v>2800</v>
      </c>
      <c r="AE281" s="238" t="s">
        <v>3258</v>
      </c>
      <c r="AF281" s="238" t="s">
        <v>2779</v>
      </c>
      <c r="AG281" s="238">
        <v>7</v>
      </c>
      <c r="AH281" s="238">
        <v>2</v>
      </c>
      <c r="AI281" s="238">
        <v>3</v>
      </c>
      <c r="AJ281" s="238">
        <v>2</v>
      </c>
      <c r="AK281" s="238">
        <v>23</v>
      </c>
      <c r="AL281" s="238">
        <v>36</v>
      </c>
      <c r="AM281" s="238" t="s">
        <v>354</v>
      </c>
      <c r="AN281" s="238">
        <v>5</v>
      </c>
      <c r="AO281" s="238">
        <v>10</v>
      </c>
      <c r="AS281" s="238">
        <v>90</v>
      </c>
      <c r="AT281" s="238">
        <v>22</v>
      </c>
      <c r="AU281" s="238">
        <v>30</v>
      </c>
      <c r="AV281" s="238">
        <v>13</v>
      </c>
      <c r="AW281" s="238">
        <v>21</v>
      </c>
      <c r="AX281" s="238">
        <v>2</v>
      </c>
      <c r="AY281" s="238">
        <v>2</v>
      </c>
      <c r="AZ281" s="238">
        <v>2</v>
      </c>
      <c r="BA281" s="238">
        <v>23</v>
      </c>
      <c r="BB281" s="238">
        <v>47</v>
      </c>
      <c r="BC281" s="238" t="s">
        <v>363</v>
      </c>
      <c r="BD281" s="238">
        <v>5</v>
      </c>
      <c r="BE281" s="238">
        <v>1</v>
      </c>
      <c r="BI281" s="238">
        <v>90</v>
      </c>
      <c r="BJ281" s="238">
        <v>22</v>
      </c>
      <c r="BK281" s="238">
        <v>30</v>
      </c>
      <c r="BL281" s="238">
        <v>13</v>
      </c>
      <c r="BM281" s="238">
        <v>21</v>
      </c>
      <c r="CT281" s="238">
        <v>452022.538639192</v>
      </c>
      <c r="CU281" s="238">
        <v>4975862.7061660103</v>
      </c>
      <c r="CV281" s="238">
        <v>44.934578080000001</v>
      </c>
      <c r="CW281" s="238">
        <v>-93.608041270000001</v>
      </c>
      <c r="CX281" s="238" t="s">
        <v>359</v>
      </c>
      <c r="CY281" s="238" t="s">
        <v>3312</v>
      </c>
    </row>
    <row r="282" spans="1:103" x14ac:dyDescent="0.25">
      <c r="A282" s="238">
        <v>680041</v>
      </c>
      <c r="B282" s="238">
        <v>4</v>
      </c>
      <c r="C282" s="238">
        <v>15</v>
      </c>
      <c r="D282" s="238">
        <v>8.3320000000000007</v>
      </c>
      <c r="E282" s="238">
        <v>27</v>
      </c>
      <c r="F282" s="238" t="s">
        <v>3066</v>
      </c>
      <c r="H282" s="238" t="s">
        <v>354</v>
      </c>
      <c r="I282" s="238">
        <v>25</v>
      </c>
      <c r="K282" s="238">
        <v>19000754</v>
      </c>
      <c r="M282" s="238">
        <v>1</v>
      </c>
      <c r="N282" s="238">
        <v>28</v>
      </c>
      <c r="O282" s="238">
        <v>2019</v>
      </c>
      <c r="P282" s="238" t="s">
        <v>361</v>
      </c>
      <c r="Q282" s="238">
        <v>7</v>
      </c>
      <c r="R282" s="238" t="s">
        <v>369</v>
      </c>
      <c r="S282" s="238">
        <v>5</v>
      </c>
      <c r="T282" s="238">
        <v>0</v>
      </c>
      <c r="U282" s="238">
        <v>2</v>
      </c>
      <c r="V282" s="238">
        <v>5</v>
      </c>
      <c r="W282" s="238">
        <v>10</v>
      </c>
      <c r="X282" s="238">
        <v>3</v>
      </c>
      <c r="Y282" s="238">
        <v>2</v>
      </c>
      <c r="Z282" s="238">
        <v>4</v>
      </c>
      <c r="AA282" s="238">
        <v>7</v>
      </c>
      <c r="AB282" s="238">
        <v>3</v>
      </c>
      <c r="AC282" s="238">
        <v>98</v>
      </c>
      <c r="AD282" s="238" t="s">
        <v>2800</v>
      </c>
      <c r="AE282" s="238" t="s">
        <v>3258</v>
      </c>
      <c r="AF282" s="238" t="s">
        <v>2779</v>
      </c>
      <c r="AG282" s="238">
        <v>10</v>
      </c>
      <c r="AH282" s="238">
        <v>2</v>
      </c>
      <c r="AI282" s="238">
        <v>2</v>
      </c>
      <c r="AJ282" s="238">
        <v>3</v>
      </c>
      <c r="AK282" s="238">
        <v>27</v>
      </c>
      <c r="AL282" s="238">
        <v>29</v>
      </c>
      <c r="AM282" s="238" t="s">
        <v>363</v>
      </c>
      <c r="AN282" s="238">
        <v>5</v>
      </c>
      <c r="AO282" s="238">
        <v>2</v>
      </c>
      <c r="AS282" s="238">
        <v>12</v>
      </c>
      <c r="AT282" s="238">
        <v>20</v>
      </c>
      <c r="AU282" s="238">
        <v>35</v>
      </c>
      <c r="AV282" s="238">
        <v>11</v>
      </c>
      <c r="AW282" s="238">
        <v>21</v>
      </c>
      <c r="AX282" s="238">
        <v>2</v>
      </c>
      <c r="AY282" s="238">
        <v>2</v>
      </c>
      <c r="AZ282" s="238">
        <v>1</v>
      </c>
      <c r="BA282" s="238">
        <v>21</v>
      </c>
      <c r="BB282" s="238">
        <v>57</v>
      </c>
      <c r="BC282" s="238" t="s">
        <v>354</v>
      </c>
      <c r="BD282" s="238">
        <v>5</v>
      </c>
      <c r="BE282" s="238">
        <v>1</v>
      </c>
      <c r="BI282" s="238">
        <v>12</v>
      </c>
      <c r="BJ282" s="238">
        <v>20</v>
      </c>
      <c r="BK282" s="238">
        <v>40</v>
      </c>
      <c r="BL282" s="238">
        <v>11</v>
      </c>
      <c r="BM282" s="238">
        <v>21</v>
      </c>
      <c r="CT282" s="238">
        <v>452026.43492684001</v>
      </c>
      <c r="CU282" s="238">
        <v>4975875.6912191203</v>
      </c>
      <c r="CV282" s="238">
        <v>44.934695230000003</v>
      </c>
      <c r="CW282" s="238">
        <v>-93.607993129999997</v>
      </c>
      <c r="CX282" s="238" t="s">
        <v>359</v>
      </c>
      <c r="CY282" s="238" t="s">
        <v>3313</v>
      </c>
    </row>
    <row r="283" spans="1:103" x14ac:dyDescent="0.25">
      <c r="A283" s="238">
        <v>773398</v>
      </c>
      <c r="B283" s="238">
        <v>4</v>
      </c>
      <c r="C283" s="238">
        <v>15</v>
      </c>
      <c r="D283" s="238">
        <v>8.3320000000000007</v>
      </c>
      <c r="E283" s="238">
        <v>27</v>
      </c>
      <c r="F283" s="238" t="s">
        <v>3066</v>
      </c>
      <c r="H283" s="238" t="s">
        <v>354</v>
      </c>
      <c r="I283" s="238">
        <v>25</v>
      </c>
      <c r="K283" s="238">
        <v>19010979</v>
      </c>
      <c r="M283" s="238">
        <v>12</v>
      </c>
      <c r="N283" s="238">
        <v>21</v>
      </c>
      <c r="O283" s="238">
        <v>2019</v>
      </c>
      <c r="P283" s="238" t="s">
        <v>364</v>
      </c>
      <c r="Q283" s="238">
        <v>10</v>
      </c>
      <c r="R283" s="238">
        <v>98</v>
      </c>
      <c r="S283" s="238">
        <v>3</v>
      </c>
      <c r="T283" s="238">
        <v>0</v>
      </c>
      <c r="U283" s="238">
        <v>2</v>
      </c>
      <c r="V283" s="238">
        <v>5</v>
      </c>
      <c r="W283" s="238">
        <v>10</v>
      </c>
      <c r="X283" s="238">
        <v>6</v>
      </c>
      <c r="Y283" s="238">
        <v>1</v>
      </c>
      <c r="Z283" s="238">
        <v>1</v>
      </c>
      <c r="AB283" s="238">
        <v>1</v>
      </c>
      <c r="AC283" s="238">
        <v>98</v>
      </c>
      <c r="AD283" s="238" t="s">
        <v>2800</v>
      </c>
      <c r="AF283" s="238" t="s">
        <v>2779</v>
      </c>
      <c r="AG283" s="238">
        <v>10</v>
      </c>
      <c r="AH283" s="238">
        <v>2</v>
      </c>
      <c r="AI283" s="238">
        <v>2</v>
      </c>
      <c r="AJ283" s="238">
        <v>3</v>
      </c>
      <c r="AK283" s="238">
        <v>21</v>
      </c>
      <c r="AL283" s="238">
        <v>66</v>
      </c>
      <c r="AM283" s="238" t="s">
        <v>354</v>
      </c>
      <c r="AN283" s="238">
        <v>5</v>
      </c>
      <c r="AO283" s="238">
        <v>1</v>
      </c>
      <c r="AS283" s="238">
        <v>11</v>
      </c>
      <c r="AT283" s="238">
        <v>20</v>
      </c>
      <c r="AV283" s="238">
        <v>11</v>
      </c>
      <c r="AW283" s="238">
        <v>21</v>
      </c>
      <c r="AX283" s="238">
        <v>2</v>
      </c>
      <c r="AY283" s="238">
        <v>2</v>
      </c>
      <c r="AZ283" s="238">
        <v>1</v>
      </c>
      <c r="BA283" s="238">
        <v>21</v>
      </c>
      <c r="BB283" s="238">
        <v>19</v>
      </c>
      <c r="BC283" s="238" t="s">
        <v>363</v>
      </c>
      <c r="BD283" s="238">
        <v>5</v>
      </c>
      <c r="BE283" s="238">
        <v>90</v>
      </c>
      <c r="BI283" s="238">
        <v>11</v>
      </c>
      <c r="BJ283" s="238">
        <v>20</v>
      </c>
      <c r="BK283" s="238">
        <v>35</v>
      </c>
      <c r="BL283" s="238">
        <v>11</v>
      </c>
      <c r="BM283" s="238">
        <v>24</v>
      </c>
      <c r="CT283" s="238">
        <v>452026.32070835202</v>
      </c>
      <c r="CU283" s="238">
        <v>4975874.3624685695</v>
      </c>
      <c r="CV283" s="238">
        <v>44.93468326</v>
      </c>
      <c r="CW283" s="238">
        <v>-93.607994450000007</v>
      </c>
      <c r="CX283" s="238" t="s">
        <v>359</v>
      </c>
      <c r="CY283" s="238" t="s">
        <v>3314</v>
      </c>
    </row>
    <row r="284" spans="1:103" x14ac:dyDescent="0.25">
      <c r="A284" s="238">
        <v>336355</v>
      </c>
      <c r="B284" s="238">
        <v>4</v>
      </c>
      <c r="C284" s="238">
        <v>15</v>
      </c>
      <c r="D284" s="238">
        <v>8.3339999999999996</v>
      </c>
      <c r="E284" s="238">
        <v>27</v>
      </c>
      <c r="F284" s="238" t="s">
        <v>3066</v>
      </c>
      <c r="H284" s="238" t="s">
        <v>354</v>
      </c>
      <c r="I284" s="238">
        <v>25</v>
      </c>
      <c r="K284" s="238" t="s">
        <v>3315</v>
      </c>
      <c r="M284" s="238">
        <v>3</v>
      </c>
      <c r="N284" s="238">
        <v>17</v>
      </c>
      <c r="O284" s="238">
        <v>2016</v>
      </c>
      <c r="P284" s="238" t="s">
        <v>384</v>
      </c>
      <c r="Q284" s="238">
        <v>15</v>
      </c>
      <c r="R284" s="238" t="s">
        <v>196</v>
      </c>
      <c r="S284" s="238">
        <v>5</v>
      </c>
      <c r="T284" s="238">
        <v>0</v>
      </c>
      <c r="U284" s="238">
        <v>2</v>
      </c>
      <c r="V284" s="238">
        <v>5</v>
      </c>
      <c r="W284" s="238">
        <v>10</v>
      </c>
      <c r="X284" s="238">
        <v>3</v>
      </c>
      <c r="Y284" s="238">
        <v>1</v>
      </c>
      <c r="Z284" s="238">
        <v>1</v>
      </c>
      <c r="AA284" s="238">
        <v>99</v>
      </c>
      <c r="AB284" s="238">
        <v>1</v>
      </c>
      <c r="AC284" s="238">
        <v>98</v>
      </c>
      <c r="AD284" s="238" t="s">
        <v>2800</v>
      </c>
      <c r="AF284" s="238" t="s">
        <v>2779</v>
      </c>
      <c r="AG284" s="238">
        <v>9</v>
      </c>
      <c r="AH284" s="238">
        <v>2</v>
      </c>
      <c r="AI284" s="238">
        <v>2</v>
      </c>
      <c r="AJ284" s="238">
        <v>2</v>
      </c>
      <c r="AK284" s="238">
        <v>21</v>
      </c>
      <c r="AL284" s="238">
        <v>43</v>
      </c>
      <c r="AM284" s="238" t="s">
        <v>363</v>
      </c>
      <c r="AN284" s="238">
        <v>5</v>
      </c>
      <c r="AO284" s="238">
        <v>1</v>
      </c>
      <c r="AS284" s="238">
        <v>12</v>
      </c>
      <c r="AT284" s="238">
        <v>20</v>
      </c>
      <c r="AU284" s="238">
        <v>30</v>
      </c>
      <c r="AV284" s="238">
        <v>11</v>
      </c>
      <c r="AW284" s="238">
        <v>21</v>
      </c>
      <c r="AX284" s="238">
        <v>2</v>
      </c>
      <c r="AY284" s="238">
        <v>3</v>
      </c>
      <c r="AZ284" s="238">
        <v>1</v>
      </c>
      <c r="BA284" s="238">
        <v>24</v>
      </c>
      <c r="BB284" s="238">
        <v>62</v>
      </c>
      <c r="BC284" s="238" t="s">
        <v>354</v>
      </c>
      <c r="BD284" s="238">
        <v>5</v>
      </c>
      <c r="BE284" s="238">
        <v>2</v>
      </c>
      <c r="BF284" s="238">
        <v>99</v>
      </c>
      <c r="BI284" s="238">
        <v>12</v>
      </c>
      <c r="BJ284" s="238">
        <v>20</v>
      </c>
      <c r="BK284" s="238">
        <v>30</v>
      </c>
      <c r="BL284" s="238">
        <v>11</v>
      </c>
      <c r="BM284" s="238">
        <v>21</v>
      </c>
      <c r="CT284" s="238">
        <v>452024.65531009203</v>
      </c>
      <c r="CU284" s="238">
        <v>4975873.77637807</v>
      </c>
      <c r="CV284" s="238">
        <v>44.934677870000002</v>
      </c>
      <c r="CW284" s="238">
        <v>-93.608015499999993</v>
      </c>
      <c r="CX284" s="238" t="s">
        <v>359</v>
      </c>
      <c r="CY284" s="238" t="s">
        <v>3316</v>
      </c>
    </row>
    <row r="285" spans="1:103" x14ac:dyDescent="0.25">
      <c r="A285" s="238">
        <v>594534</v>
      </c>
      <c r="B285" s="238">
        <v>4</v>
      </c>
      <c r="C285" s="238">
        <v>15</v>
      </c>
      <c r="D285" s="238">
        <v>8.3339999999999996</v>
      </c>
      <c r="E285" s="238">
        <v>27</v>
      </c>
      <c r="F285" s="238" t="s">
        <v>3066</v>
      </c>
      <c r="H285" s="238" t="s">
        <v>354</v>
      </c>
      <c r="I285" s="238">
        <v>25</v>
      </c>
      <c r="K285" s="238">
        <v>18004113</v>
      </c>
      <c r="M285" s="238">
        <v>4</v>
      </c>
      <c r="N285" s="238">
        <v>30</v>
      </c>
      <c r="O285" s="238">
        <v>2018</v>
      </c>
      <c r="P285" s="238" t="s">
        <v>361</v>
      </c>
      <c r="Q285" s="238">
        <v>8</v>
      </c>
      <c r="R285" s="238" t="s">
        <v>369</v>
      </c>
      <c r="S285" s="238">
        <v>5</v>
      </c>
      <c r="T285" s="238">
        <v>0</v>
      </c>
      <c r="U285" s="238">
        <v>2</v>
      </c>
      <c r="V285" s="238">
        <v>12</v>
      </c>
      <c r="W285" s="238">
        <v>10</v>
      </c>
      <c r="X285" s="238">
        <v>3</v>
      </c>
      <c r="Y285" s="238">
        <v>1</v>
      </c>
      <c r="Z285" s="238">
        <v>2</v>
      </c>
      <c r="AA285" s="238">
        <v>3</v>
      </c>
      <c r="AB285" s="238">
        <v>2</v>
      </c>
      <c r="AC285" s="238">
        <v>98</v>
      </c>
      <c r="AD285" s="238" t="s">
        <v>2800</v>
      </c>
      <c r="AF285" s="238" t="s">
        <v>2779</v>
      </c>
      <c r="AG285" s="238">
        <v>7</v>
      </c>
      <c r="AH285" s="238">
        <v>2</v>
      </c>
      <c r="AI285" s="238">
        <v>2</v>
      </c>
      <c r="AJ285" s="238">
        <v>3</v>
      </c>
      <c r="AK285" s="238">
        <v>21</v>
      </c>
      <c r="AL285" s="238">
        <v>19</v>
      </c>
      <c r="AM285" s="238" t="s">
        <v>354</v>
      </c>
      <c r="AN285" s="238">
        <v>5</v>
      </c>
      <c r="AO285" s="238">
        <v>99</v>
      </c>
      <c r="AS285" s="238">
        <v>90</v>
      </c>
      <c r="AT285" s="238">
        <v>20</v>
      </c>
      <c r="AU285" s="238">
        <v>35</v>
      </c>
      <c r="AV285" s="238">
        <v>13</v>
      </c>
      <c r="AW285" s="238">
        <v>21</v>
      </c>
      <c r="AX285" s="238">
        <v>2</v>
      </c>
      <c r="AY285" s="238">
        <v>2</v>
      </c>
      <c r="AZ285" s="238">
        <v>3</v>
      </c>
      <c r="BA285" s="238">
        <v>21</v>
      </c>
      <c r="BB285" s="238">
        <v>55</v>
      </c>
      <c r="BC285" s="238" t="s">
        <v>363</v>
      </c>
      <c r="BD285" s="238">
        <v>5</v>
      </c>
      <c r="BE285" s="238">
        <v>1</v>
      </c>
      <c r="BI285" s="238">
        <v>90</v>
      </c>
      <c r="BJ285" s="238">
        <v>20</v>
      </c>
      <c r="BK285" s="238">
        <v>35</v>
      </c>
      <c r="BL285" s="238">
        <v>13</v>
      </c>
      <c r="BM285" s="238">
        <v>21</v>
      </c>
      <c r="CT285" s="238">
        <v>452029.91934070998</v>
      </c>
      <c r="CU285" s="238">
        <v>4975876.04368544</v>
      </c>
      <c r="CV285" s="238">
        <v>44.93469863</v>
      </c>
      <c r="CW285" s="238">
        <v>-93.607949009999999</v>
      </c>
      <c r="CX285" s="238" t="s">
        <v>359</v>
      </c>
      <c r="CY285" s="238" t="s">
        <v>3317</v>
      </c>
    </row>
    <row r="286" spans="1:103" x14ac:dyDescent="0.25">
      <c r="A286" s="238">
        <v>341225</v>
      </c>
      <c r="B286" s="238">
        <v>4</v>
      </c>
      <c r="C286" s="238">
        <v>15</v>
      </c>
      <c r="D286" s="238">
        <v>8.3350000000000009</v>
      </c>
      <c r="E286" s="238">
        <v>27</v>
      </c>
      <c r="F286" s="238" t="s">
        <v>3066</v>
      </c>
      <c r="H286" s="238" t="s">
        <v>354</v>
      </c>
      <c r="I286" s="238">
        <v>25</v>
      </c>
      <c r="K286" s="238" t="s">
        <v>3318</v>
      </c>
      <c r="M286" s="238">
        <v>4</v>
      </c>
      <c r="N286" s="238">
        <v>9</v>
      </c>
      <c r="O286" s="238">
        <v>2016</v>
      </c>
      <c r="P286" s="238" t="s">
        <v>364</v>
      </c>
      <c r="Q286" s="238">
        <v>13</v>
      </c>
      <c r="R286" s="238">
        <v>98</v>
      </c>
      <c r="S286" s="238">
        <v>5</v>
      </c>
      <c r="T286" s="238">
        <v>0</v>
      </c>
      <c r="U286" s="238">
        <v>2</v>
      </c>
      <c r="V286" s="238">
        <v>5</v>
      </c>
      <c r="W286" s="238">
        <v>10</v>
      </c>
      <c r="X286" s="238">
        <v>3</v>
      </c>
      <c r="Y286" s="238">
        <v>2</v>
      </c>
      <c r="Z286" s="238">
        <v>1</v>
      </c>
      <c r="AB286" s="238">
        <v>1</v>
      </c>
      <c r="AC286" s="238">
        <v>98</v>
      </c>
      <c r="AD286" s="238" t="s">
        <v>2800</v>
      </c>
      <c r="AE286" s="238" t="s">
        <v>3258</v>
      </c>
      <c r="AF286" s="238" t="s">
        <v>2779</v>
      </c>
      <c r="AG286" s="238">
        <v>9</v>
      </c>
      <c r="AH286" s="238">
        <v>2</v>
      </c>
      <c r="AI286" s="238">
        <v>4</v>
      </c>
      <c r="AJ286" s="238">
        <v>2</v>
      </c>
      <c r="AK286" s="238">
        <v>24</v>
      </c>
      <c r="AL286" s="238">
        <v>35</v>
      </c>
      <c r="AM286" s="238" t="s">
        <v>363</v>
      </c>
      <c r="AN286" s="238">
        <v>5</v>
      </c>
      <c r="AO286" s="238">
        <v>10</v>
      </c>
      <c r="AS286" s="238">
        <v>12</v>
      </c>
      <c r="AT286" s="238">
        <v>20</v>
      </c>
      <c r="AU286" s="238">
        <v>35</v>
      </c>
      <c r="AV286" s="238">
        <v>11</v>
      </c>
      <c r="AW286" s="238">
        <v>21</v>
      </c>
      <c r="AX286" s="238">
        <v>2</v>
      </c>
      <c r="AY286" s="238">
        <v>4</v>
      </c>
      <c r="AZ286" s="238">
        <v>1</v>
      </c>
      <c r="BA286" s="238">
        <v>21</v>
      </c>
      <c r="BB286" s="238">
        <v>60</v>
      </c>
      <c r="BC286" s="238" t="s">
        <v>354</v>
      </c>
      <c r="BD286" s="238">
        <v>5</v>
      </c>
      <c r="BE286" s="238">
        <v>1</v>
      </c>
      <c r="BI286" s="238">
        <v>12</v>
      </c>
      <c r="BJ286" s="238">
        <v>20</v>
      </c>
      <c r="BK286" s="238">
        <v>35</v>
      </c>
      <c r="BL286" s="238">
        <v>11</v>
      </c>
      <c r="BM286" s="238">
        <v>21</v>
      </c>
      <c r="CT286" s="238">
        <v>452026.77198099199</v>
      </c>
      <c r="CU286" s="238">
        <v>4975876.0412314301</v>
      </c>
      <c r="CV286" s="238">
        <v>44.934698400000002</v>
      </c>
      <c r="CW286" s="238">
        <v>-93.607988890000001</v>
      </c>
      <c r="CX286" s="238" t="s">
        <v>359</v>
      </c>
      <c r="CY286" s="238" t="s">
        <v>3319</v>
      </c>
    </row>
    <row r="287" spans="1:103" x14ac:dyDescent="0.25">
      <c r="A287" s="238">
        <v>526746</v>
      </c>
      <c r="B287" s="238">
        <v>4</v>
      </c>
      <c r="C287" s="238">
        <v>15</v>
      </c>
      <c r="D287" s="238">
        <v>8.3350000000000009</v>
      </c>
      <c r="E287" s="238">
        <v>27</v>
      </c>
      <c r="F287" s="238" t="s">
        <v>3066</v>
      </c>
      <c r="H287" s="238" t="s">
        <v>354</v>
      </c>
      <c r="I287" s="238">
        <v>25</v>
      </c>
      <c r="K287" s="238">
        <v>17014518</v>
      </c>
      <c r="M287" s="238">
        <v>12</v>
      </c>
      <c r="N287" s="238">
        <v>20</v>
      </c>
      <c r="O287" s="238">
        <v>2017</v>
      </c>
      <c r="P287" s="238" t="s">
        <v>355</v>
      </c>
      <c r="Q287" s="238">
        <v>12</v>
      </c>
      <c r="R287" s="238" t="s">
        <v>196</v>
      </c>
      <c r="S287" s="238">
        <v>4</v>
      </c>
      <c r="T287" s="238">
        <v>0</v>
      </c>
      <c r="U287" s="238">
        <v>3</v>
      </c>
      <c r="V287" s="238">
        <v>13</v>
      </c>
      <c r="W287" s="238">
        <v>10</v>
      </c>
      <c r="X287" s="238">
        <v>3</v>
      </c>
      <c r="Y287" s="238">
        <v>1</v>
      </c>
      <c r="Z287" s="238">
        <v>2</v>
      </c>
      <c r="AB287" s="238">
        <v>1</v>
      </c>
      <c r="AC287" s="238">
        <v>98</v>
      </c>
      <c r="AD287" s="238" t="s">
        <v>2800</v>
      </c>
      <c r="AE287" s="238" t="s">
        <v>3258</v>
      </c>
      <c r="AF287" s="238" t="s">
        <v>2779</v>
      </c>
      <c r="AG287" s="238">
        <v>8</v>
      </c>
      <c r="AH287" s="238">
        <v>2</v>
      </c>
      <c r="AI287" s="238">
        <v>5</v>
      </c>
      <c r="AJ287" s="238">
        <v>2</v>
      </c>
      <c r="AK287" s="238">
        <v>24</v>
      </c>
      <c r="AL287" s="238">
        <v>71</v>
      </c>
      <c r="AM287" s="238" t="s">
        <v>354</v>
      </c>
      <c r="AN287" s="238">
        <v>5</v>
      </c>
      <c r="AO287" s="238">
        <v>2</v>
      </c>
      <c r="AS287" s="238">
        <v>14</v>
      </c>
      <c r="AT287" s="238">
        <v>20</v>
      </c>
      <c r="AU287" s="238">
        <v>30</v>
      </c>
      <c r="AV287" s="238">
        <v>11</v>
      </c>
      <c r="AW287" s="238">
        <v>21</v>
      </c>
      <c r="AX287" s="238">
        <v>2</v>
      </c>
      <c r="AY287" s="238">
        <v>2</v>
      </c>
      <c r="AZ287" s="238">
        <v>1</v>
      </c>
      <c r="BA287" s="238">
        <v>21</v>
      </c>
      <c r="BB287" s="238">
        <v>39</v>
      </c>
      <c r="BC287" s="238" t="s">
        <v>354</v>
      </c>
      <c r="BD287" s="238">
        <v>5</v>
      </c>
      <c r="BE287" s="238">
        <v>1</v>
      </c>
      <c r="BI287" s="238">
        <v>14</v>
      </c>
      <c r="BJ287" s="238">
        <v>20</v>
      </c>
      <c r="BK287" s="238">
        <v>30</v>
      </c>
      <c r="BL287" s="238">
        <v>11</v>
      </c>
      <c r="BM287" s="238">
        <v>21</v>
      </c>
      <c r="BN287" s="238">
        <v>2</v>
      </c>
      <c r="BO287" s="238">
        <v>2</v>
      </c>
      <c r="BP287" s="238">
        <v>4</v>
      </c>
      <c r="BQ287" s="238">
        <v>34</v>
      </c>
      <c r="BR287" s="238">
        <v>63</v>
      </c>
      <c r="BS287" s="238" t="s">
        <v>363</v>
      </c>
      <c r="BT287" s="238">
        <v>5</v>
      </c>
      <c r="BU287" s="238">
        <v>1</v>
      </c>
      <c r="BY287" s="238">
        <v>14</v>
      </c>
      <c r="BZ287" s="238">
        <v>20</v>
      </c>
      <c r="CA287" s="238">
        <v>35</v>
      </c>
      <c r="CB287" s="238">
        <v>11</v>
      </c>
      <c r="CC287" s="238">
        <v>21</v>
      </c>
      <c r="CT287" s="238">
        <v>452026.77198099199</v>
      </c>
      <c r="CU287" s="238">
        <v>4975876.0412960304</v>
      </c>
      <c r="CV287" s="238">
        <v>44.934698400000002</v>
      </c>
      <c r="CW287" s="238">
        <v>-93.607988890000001</v>
      </c>
      <c r="CX287" s="238" t="s">
        <v>359</v>
      </c>
      <c r="CY287" s="238" t="s">
        <v>3320</v>
      </c>
    </row>
    <row r="288" spans="1:103" x14ac:dyDescent="0.25">
      <c r="A288" s="238">
        <v>472072</v>
      </c>
      <c r="B288" s="238">
        <v>4</v>
      </c>
      <c r="C288" s="238">
        <v>15</v>
      </c>
      <c r="D288" s="238">
        <v>8.3379999999999992</v>
      </c>
      <c r="E288" s="238">
        <v>27</v>
      </c>
      <c r="F288" s="238" t="s">
        <v>3066</v>
      </c>
      <c r="H288" s="238" t="s">
        <v>354</v>
      </c>
      <c r="I288" s="238">
        <v>25</v>
      </c>
      <c r="K288" s="238" t="s">
        <v>3321</v>
      </c>
      <c r="M288" s="238">
        <v>6</v>
      </c>
      <c r="N288" s="238">
        <v>23</v>
      </c>
      <c r="O288" s="238">
        <v>2017</v>
      </c>
      <c r="P288" s="238" t="s">
        <v>362</v>
      </c>
      <c r="Q288" s="238">
        <v>14</v>
      </c>
      <c r="R288" s="238" t="s">
        <v>196</v>
      </c>
      <c r="S288" s="238">
        <v>5</v>
      </c>
      <c r="T288" s="238">
        <v>0</v>
      </c>
      <c r="U288" s="238">
        <v>2</v>
      </c>
      <c r="V288" s="238">
        <v>13</v>
      </c>
      <c r="W288" s="238">
        <v>10</v>
      </c>
      <c r="X288" s="238">
        <v>3</v>
      </c>
      <c r="Y288" s="238">
        <v>1</v>
      </c>
      <c r="Z288" s="238">
        <v>1</v>
      </c>
      <c r="AB288" s="238">
        <v>1</v>
      </c>
      <c r="AC288" s="238">
        <v>98</v>
      </c>
      <c r="AD288" s="238" t="s">
        <v>2800</v>
      </c>
      <c r="AF288" s="238" t="s">
        <v>2779</v>
      </c>
      <c r="AG288" s="238">
        <v>9</v>
      </c>
      <c r="AH288" s="238">
        <v>2</v>
      </c>
      <c r="AI288" s="238">
        <v>2</v>
      </c>
      <c r="AJ288" s="238">
        <v>2</v>
      </c>
      <c r="AK288" s="238">
        <v>24</v>
      </c>
      <c r="AL288" s="238">
        <v>65</v>
      </c>
      <c r="AM288" s="238" t="s">
        <v>354</v>
      </c>
      <c r="AN288" s="238">
        <v>5</v>
      </c>
      <c r="AO288" s="238">
        <v>2</v>
      </c>
      <c r="AS288" s="238">
        <v>12</v>
      </c>
      <c r="AT288" s="238">
        <v>20</v>
      </c>
      <c r="AU288" s="238">
        <v>35</v>
      </c>
      <c r="AV288" s="238">
        <v>12</v>
      </c>
      <c r="AW288" s="238">
        <v>21</v>
      </c>
      <c r="AX288" s="238">
        <v>2</v>
      </c>
      <c r="AY288" s="238">
        <v>2</v>
      </c>
      <c r="AZ288" s="238">
        <v>3</v>
      </c>
      <c r="BA288" s="238">
        <v>21</v>
      </c>
      <c r="BB288" s="238">
        <v>47</v>
      </c>
      <c r="BC288" s="238" t="s">
        <v>354</v>
      </c>
      <c r="BD288" s="238">
        <v>5</v>
      </c>
      <c r="BE288" s="238">
        <v>1</v>
      </c>
      <c r="BI288" s="238">
        <v>12</v>
      </c>
      <c r="BJ288" s="238">
        <v>20</v>
      </c>
      <c r="BK288" s="238">
        <v>35</v>
      </c>
      <c r="BL288" s="238">
        <v>11</v>
      </c>
      <c r="BM288" s="238">
        <v>21</v>
      </c>
      <c r="CT288" s="238">
        <v>452031.00532279199</v>
      </c>
      <c r="CU288" s="238">
        <v>4975873.0779696899</v>
      </c>
      <c r="CV288" s="238">
        <v>44.93467201</v>
      </c>
      <c r="CW288" s="238">
        <v>-93.607934959999994</v>
      </c>
      <c r="CX288" s="238" t="s">
        <v>359</v>
      </c>
      <c r="CY288" s="238" t="s">
        <v>3322</v>
      </c>
    </row>
    <row r="289" spans="1:103" x14ac:dyDescent="0.25">
      <c r="A289" s="238">
        <v>488162</v>
      </c>
      <c r="B289" s="238">
        <v>4</v>
      </c>
      <c r="C289" s="238">
        <v>15</v>
      </c>
      <c r="D289" s="238">
        <v>8.3369999999999997</v>
      </c>
      <c r="E289" s="238">
        <v>27</v>
      </c>
      <c r="F289" s="238" t="s">
        <v>3066</v>
      </c>
      <c r="H289" s="238" t="s">
        <v>354</v>
      </c>
      <c r="I289" s="238">
        <v>25</v>
      </c>
      <c r="K289" s="238" t="s">
        <v>3323</v>
      </c>
      <c r="M289" s="238">
        <v>7</v>
      </c>
      <c r="N289" s="238">
        <v>19</v>
      </c>
      <c r="O289" s="238">
        <v>2017</v>
      </c>
      <c r="P289" s="238" t="s">
        <v>355</v>
      </c>
      <c r="Q289" s="238">
        <v>15</v>
      </c>
      <c r="R289" s="238" t="s">
        <v>419</v>
      </c>
      <c r="S289" s="238">
        <v>5</v>
      </c>
      <c r="T289" s="238">
        <v>0</v>
      </c>
      <c r="U289" s="238">
        <v>2</v>
      </c>
      <c r="V289" s="238">
        <v>12</v>
      </c>
      <c r="W289" s="238">
        <v>10</v>
      </c>
      <c r="X289" s="238">
        <v>3</v>
      </c>
      <c r="Y289" s="238">
        <v>1</v>
      </c>
      <c r="Z289" s="238">
        <v>3</v>
      </c>
      <c r="AA289" s="238">
        <v>2</v>
      </c>
      <c r="AB289" s="238">
        <v>2</v>
      </c>
      <c r="AC289" s="238">
        <v>98</v>
      </c>
      <c r="AD289" s="238" t="s">
        <v>2800</v>
      </c>
      <c r="AF289" s="238" t="s">
        <v>2779</v>
      </c>
      <c r="AG289" s="238">
        <v>7</v>
      </c>
      <c r="AH289" s="238">
        <v>2</v>
      </c>
      <c r="AI289" s="238">
        <v>3</v>
      </c>
      <c r="AJ289" s="238">
        <v>1</v>
      </c>
      <c r="AK289" s="238">
        <v>21</v>
      </c>
      <c r="AL289" s="238">
        <v>21</v>
      </c>
      <c r="AM289" s="238" t="s">
        <v>354</v>
      </c>
      <c r="AN289" s="238">
        <v>5</v>
      </c>
      <c r="AO289" s="238">
        <v>4</v>
      </c>
      <c r="AS289" s="238">
        <v>12</v>
      </c>
      <c r="AT289" s="238">
        <v>20</v>
      </c>
      <c r="AU289" s="238">
        <v>30</v>
      </c>
      <c r="AV289" s="238">
        <v>11</v>
      </c>
      <c r="AW289" s="238">
        <v>21</v>
      </c>
      <c r="AX289" s="238">
        <v>2</v>
      </c>
      <c r="AY289" s="238">
        <v>2</v>
      </c>
      <c r="AZ289" s="238">
        <v>1</v>
      </c>
      <c r="BA289" s="238">
        <v>24</v>
      </c>
      <c r="BB289" s="238">
        <v>84</v>
      </c>
      <c r="BC289" s="238" t="s">
        <v>363</v>
      </c>
      <c r="BD289" s="238">
        <v>5</v>
      </c>
      <c r="BE289" s="238">
        <v>1</v>
      </c>
      <c r="BI289" s="238">
        <v>12</v>
      </c>
      <c r="BJ289" s="238">
        <v>20</v>
      </c>
      <c r="BK289" s="238">
        <v>30</v>
      </c>
      <c r="BL289" s="238">
        <v>11</v>
      </c>
      <c r="BM289" s="238">
        <v>21</v>
      </c>
      <c r="CT289" s="238">
        <v>452030.47615506698</v>
      </c>
      <c r="CU289" s="238">
        <v>4975874.6656747302</v>
      </c>
      <c r="CV289" s="238">
        <v>44.93468627</v>
      </c>
      <c r="CW289" s="238">
        <v>-93.607941819999994</v>
      </c>
      <c r="CX289" s="238" t="s">
        <v>359</v>
      </c>
      <c r="CY289" s="238" t="s">
        <v>3324</v>
      </c>
    </row>
    <row r="290" spans="1:103" x14ac:dyDescent="0.25">
      <c r="A290" s="238">
        <v>11039459</v>
      </c>
      <c r="B290" s="238">
        <v>4</v>
      </c>
      <c r="C290" s="238">
        <v>15</v>
      </c>
      <c r="D290" s="238">
        <v>8.3379999999999992</v>
      </c>
      <c r="E290" s="238">
        <v>27</v>
      </c>
      <c r="F290" s="238" t="s">
        <v>3066</v>
      </c>
      <c r="H290" s="238" t="s">
        <v>354</v>
      </c>
      <c r="I290" s="238">
        <v>25</v>
      </c>
      <c r="K290" s="238">
        <v>15004330</v>
      </c>
      <c r="L290" s="238">
        <v>151150085</v>
      </c>
      <c r="M290" s="238">
        <v>4</v>
      </c>
      <c r="N290" s="238">
        <v>25</v>
      </c>
      <c r="O290" s="238">
        <v>2015</v>
      </c>
      <c r="P290" s="238" t="s">
        <v>364</v>
      </c>
      <c r="Q290" s="238">
        <v>13</v>
      </c>
      <c r="R290" s="238" t="s">
        <v>369</v>
      </c>
      <c r="S290" s="238">
        <v>4</v>
      </c>
      <c r="T290" s="238">
        <v>0</v>
      </c>
      <c r="U290" s="238">
        <v>2</v>
      </c>
      <c r="V290" s="238">
        <v>3</v>
      </c>
      <c r="W290" s="238">
        <v>10</v>
      </c>
      <c r="X290" s="238">
        <v>15</v>
      </c>
      <c r="Y290" s="238">
        <v>1</v>
      </c>
      <c r="Z290" s="238">
        <v>1</v>
      </c>
      <c r="AB290" s="238">
        <v>1</v>
      </c>
      <c r="AC290" s="238">
        <v>98</v>
      </c>
      <c r="AD290" s="238" t="s">
        <v>3325</v>
      </c>
      <c r="AE290" s="238" t="s">
        <v>3255</v>
      </c>
      <c r="AF290" s="238" t="s">
        <v>2779</v>
      </c>
      <c r="AG290" s="238">
        <v>9</v>
      </c>
      <c r="AH290" s="238">
        <v>2</v>
      </c>
      <c r="AI290" s="238">
        <v>4</v>
      </c>
      <c r="AJ290" s="238">
        <v>3</v>
      </c>
      <c r="AK290" s="238">
        <v>21</v>
      </c>
      <c r="AL290" s="238">
        <v>45</v>
      </c>
      <c r="AM290" s="238" t="s">
        <v>354</v>
      </c>
      <c r="AN290" s="238">
        <v>5</v>
      </c>
      <c r="AO290" s="238">
        <v>1</v>
      </c>
      <c r="AS290" s="238">
        <v>7</v>
      </c>
      <c r="AT290" s="238">
        <v>98</v>
      </c>
      <c r="AU290" s="238">
        <v>35</v>
      </c>
      <c r="AV290" s="238">
        <v>11</v>
      </c>
      <c r="AW290" s="238">
        <v>21</v>
      </c>
      <c r="AX290" s="238">
        <v>2</v>
      </c>
      <c r="AY290" s="238">
        <v>4</v>
      </c>
      <c r="AZ290" s="238">
        <v>1</v>
      </c>
      <c r="BA290" s="238">
        <v>27</v>
      </c>
      <c r="BB290" s="238">
        <v>53</v>
      </c>
      <c r="BC290" s="238" t="s">
        <v>363</v>
      </c>
      <c r="BD290" s="238">
        <v>5</v>
      </c>
      <c r="BE290" s="238">
        <v>2</v>
      </c>
      <c r="BI290" s="238">
        <v>7</v>
      </c>
      <c r="BJ290" s="238">
        <v>98</v>
      </c>
      <c r="BK290" s="238">
        <v>35</v>
      </c>
      <c r="BL290" s="238">
        <v>11</v>
      </c>
      <c r="BM290" s="238">
        <v>21</v>
      </c>
      <c r="CT290" s="238">
        <v>452036</v>
      </c>
      <c r="CU290" s="238">
        <v>4975874</v>
      </c>
      <c r="CV290" s="238">
        <v>44.934681300000001</v>
      </c>
      <c r="CW290" s="238">
        <v>-93.607866299999998</v>
      </c>
      <c r="CX290" s="238" t="s">
        <v>359</v>
      </c>
      <c r="CY290" s="238" t="s">
        <v>3326</v>
      </c>
    </row>
    <row r="291" spans="1:103" x14ac:dyDescent="0.25">
      <c r="A291" s="238">
        <v>424150</v>
      </c>
      <c r="B291" s="238">
        <v>4</v>
      </c>
      <c r="C291" s="238">
        <v>15</v>
      </c>
      <c r="D291" s="238">
        <v>8.34</v>
      </c>
      <c r="E291" s="238">
        <v>27</v>
      </c>
      <c r="F291" s="238" t="s">
        <v>3066</v>
      </c>
      <c r="H291" s="238" t="s">
        <v>354</v>
      </c>
      <c r="I291" s="238">
        <v>25</v>
      </c>
      <c r="K291" s="238" t="s">
        <v>3327</v>
      </c>
      <c r="M291" s="238">
        <v>2</v>
      </c>
      <c r="N291" s="238">
        <v>20</v>
      </c>
      <c r="O291" s="238">
        <v>2017</v>
      </c>
      <c r="P291" s="238" t="s">
        <v>361</v>
      </c>
      <c r="Q291" s="238">
        <v>13</v>
      </c>
      <c r="R291" s="238" t="s">
        <v>419</v>
      </c>
      <c r="S291" s="238">
        <v>5</v>
      </c>
      <c r="T291" s="238">
        <v>0</v>
      </c>
      <c r="U291" s="238">
        <v>2</v>
      </c>
      <c r="V291" s="238">
        <v>11</v>
      </c>
      <c r="W291" s="238">
        <v>10</v>
      </c>
      <c r="X291" s="238">
        <v>3</v>
      </c>
      <c r="Y291" s="238">
        <v>1</v>
      </c>
      <c r="Z291" s="238">
        <v>3</v>
      </c>
      <c r="AB291" s="238">
        <v>2</v>
      </c>
      <c r="AC291" s="238">
        <v>98</v>
      </c>
      <c r="AD291" s="238" t="s">
        <v>2800</v>
      </c>
      <c r="AE291" s="238" t="s">
        <v>3258</v>
      </c>
      <c r="AF291" s="238" t="s">
        <v>2779</v>
      </c>
      <c r="AG291" s="238">
        <v>6</v>
      </c>
      <c r="AH291" s="238">
        <v>2</v>
      </c>
      <c r="AI291" s="238">
        <v>4</v>
      </c>
      <c r="AJ291" s="238">
        <v>3</v>
      </c>
      <c r="AK291" s="238">
        <v>21</v>
      </c>
      <c r="AL291" s="238">
        <v>48</v>
      </c>
      <c r="AM291" s="238" t="s">
        <v>363</v>
      </c>
      <c r="AN291" s="238">
        <v>5</v>
      </c>
      <c r="AO291" s="238">
        <v>63</v>
      </c>
      <c r="AS291" s="238">
        <v>12</v>
      </c>
      <c r="AT291" s="238">
        <v>20</v>
      </c>
      <c r="AU291" s="238">
        <v>35</v>
      </c>
      <c r="AV291" s="238">
        <v>11</v>
      </c>
      <c r="AW291" s="238">
        <v>21</v>
      </c>
      <c r="AX291" s="238">
        <v>2</v>
      </c>
      <c r="AY291" s="238">
        <v>2</v>
      </c>
      <c r="AZ291" s="238">
        <v>1</v>
      </c>
      <c r="BA291" s="238">
        <v>21</v>
      </c>
      <c r="BB291" s="238">
        <v>38</v>
      </c>
      <c r="BC291" s="238" t="s">
        <v>363</v>
      </c>
      <c r="BD291" s="238">
        <v>5</v>
      </c>
      <c r="BE291" s="238">
        <v>1</v>
      </c>
      <c r="BI291" s="238">
        <v>12</v>
      </c>
      <c r="BJ291" s="238">
        <v>20</v>
      </c>
      <c r="BK291" s="238">
        <v>35</v>
      </c>
      <c r="BL291" s="238">
        <v>11</v>
      </c>
      <c r="BM291" s="238">
        <v>21</v>
      </c>
      <c r="CT291" s="238">
        <v>452034.18032914202</v>
      </c>
      <c r="CU291" s="238">
        <v>4975871.0036089504</v>
      </c>
      <c r="CV291" s="238">
        <v>44.93465355</v>
      </c>
      <c r="CW291" s="238">
        <v>-93.607894529999996</v>
      </c>
      <c r="CX291" s="238" t="s">
        <v>359</v>
      </c>
      <c r="CY291" s="238" t="s">
        <v>3328</v>
      </c>
    </row>
    <row r="292" spans="1:103" x14ac:dyDescent="0.25">
      <c r="A292" s="238">
        <v>743640</v>
      </c>
      <c r="B292" s="238">
        <v>4</v>
      </c>
      <c r="C292" s="238">
        <v>15</v>
      </c>
      <c r="D292" s="238">
        <v>8.34</v>
      </c>
      <c r="E292" s="238">
        <v>27</v>
      </c>
      <c r="F292" s="238" t="s">
        <v>3066</v>
      </c>
      <c r="H292" s="238" t="s">
        <v>354</v>
      </c>
      <c r="I292" s="238">
        <v>25</v>
      </c>
      <c r="K292" s="238">
        <v>19007915</v>
      </c>
      <c r="M292" s="238">
        <v>8</v>
      </c>
      <c r="N292" s="238">
        <v>29</v>
      </c>
      <c r="O292" s="238">
        <v>2019</v>
      </c>
      <c r="P292" s="238" t="s">
        <v>384</v>
      </c>
      <c r="Q292" s="238">
        <v>11</v>
      </c>
      <c r="R292" s="238" t="s">
        <v>369</v>
      </c>
      <c r="S292" s="238">
        <v>5</v>
      </c>
      <c r="T292" s="238">
        <v>0</v>
      </c>
      <c r="U292" s="238">
        <v>2</v>
      </c>
      <c r="V292" s="238">
        <v>12</v>
      </c>
      <c r="W292" s="238">
        <v>10</v>
      </c>
      <c r="X292" s="238">
        <v>3</v>
      </c>
      <c r="Y292" s="238">
        <v>1</v>
      </c>
      <c r="Z292" s="238">
        <v>1</v>
      </c>
      <c r="AB292" s="238">
        <v>1</v>
      </c>
      <c r="AC292" s="238">
        <v>98</v>
      </c>
      <c r="AD292" s="238" t="s">
        <v>2800</v>
      </c>
      <c r="AF292" s="238" t="s">
        <v>2779</v>
      </c>
      <c r="AG292" s="238">
        <v>7</v>
      </c>
      <c r="AH292" s="238">
        <v>2</v>
      </c>
      <c r="AI292" s="238">
        <v>2</v>
      </c>
      <c r="AJ292" s="238">
        <v>4</v>
      </c>
      <c r="AK292" s="238">
        <v>21</v>
      </c>
      <c r="AL292" s="238">
        <v>52</v>
      </c>
      <c r="AM292" s="238" t="s">
        <v>354</v>
      </c>
      <c r="AN292" s="238">
        <v>5</v>
      </c>
      <c r="AO292" s="238">
        <v>4</v>
      </c>
      <c r="AP292" s="238">
        <v>74</v>
      </c>
      <c r="AS292" s="238">
        <v>12</v>
      </c>
      <c r="AT292" s="238">
        <v>20</v>
      </c>
      <c r="AU292" s="238">
        <v>35</v>
      </c>
      <c r="AV292" s="238">
        <v>11</v>
      </c>
      <c r="AW292" s="238">
        <v>21</v>
      </c>
      <c r="AX292" s="238">
        <v>2</v>
      </c>
      <c r="AY292" s="238">
        <v>4</v>
      </c>
      <c r="AZ292" s="238">
        <v>4</v>
      </c>
      <c r="BA292" s="238">
        <v>21</v>
      </c>
      <c r="BB292" s="238">
        <v>30</v>
      </c>
      <c r="BC292" s="238" t="s">
        <v>354</v>
      </c>
      <c r="BD292" s="238">
        <v>5</v>
      </c>
      <c r="BE292" s="238">
        <v>1</v>
      </c>
      <c r="BI292" s="238">
        <v>12</v>
      </c>
      <c r="BJ292" s="238">
        <v>20</v>
      </c>
      <c r="BK292" s="238">
        <v>35</v>
      </c>
      <c r="BL292" s="238">
        <v>11</v>
      </c>
      <c r="BM292" s="238">
        <v>21</v>
      </c>
      <c r="CT292" s="238">
        <v>452039.47950639197</v>
      </c>
      <c r="CU292" s="238">
        <v>4975875.1946405899</v>
      </c>
      <c r="CV292" s="238">
        <v>44.934691639999997</v>
      </c>
      <c r="CW292" s="238">
        <v>-93.60782777</v>
      </c>
      <c r="CX292" s="238" t="s">
        <v>359</v>
      </c>
      <c r="CY292" s="238" t="s">
        <v>3329</v>
      </c>
    </row>
    <row r="293" spans="1:103" x14ac:dyDescent="0.25">
      <c r="A293" s="238">
        <v>10953863</v>
      </c>
      <c r="B293" s="238">
        <v>4</v>
      </c>
      <c r="C293" s="238">
        <v>15</v>
      </c>
      <c r="D293" s="238">
        <v>8.34</v>
      </c>
      <c r="E293" s="238">
        <v>27</v>
      </c>
      <c r="F293" s="238" t="s">
        <v>3066</v>
      </c>
      <c r="H293" s="238" t="s">
        <v>354</v>
      </c>
      <c r="I293" s="238">
        <v>25</v>
      </c>
      <c r="K293" s="238" t="s">
        <v>3330</v>
      </c>
      <c r="L293" s="238">
        <v>140680161</v>
      </c>
      <c r="M293" s="238">
        <v>3</v>
      </c>
      <c r="N293" s="238">
        <v>4</v>
      </c>
      <c r="O293" s="238">
        <v>2014</v>
      </c>
      <c r="P293" s="238" t="s">
        <v>368</v>
      </c>
      <c r="Q293" s="238">
        <v>19</v>
      </c>
      <c r="S293" s="238">
        <v>5</v>
      </c>
      <c r="T293" s="238">
        <v>0</v>
      </c>
      <c r="U293" s="238">
        <v>2</v>
      </c>
      <c r="V293" s="238">
        <v>90</v>
      </c>
      <c r="W293" s="238">
        <v>10</v>
      </c>
      <c r="X293" s="238">
        <v>2</v>
      </c>
      <c r="Y293" s="238">
        <v>4</v>
      </c>
      <c r="Z293" s="238">
        <v>2</v>
      </c>
      <c r="AB293" s="238">
        <v>2</v>
      </c>
      <c r="AC293" s="238">
        <v>98</v>
      </c>
      <c r="AD293" s="238" t="s">
        <v>2803</v>
      </c>
      <c r="AE293" s="238" t="s">
        <v>3331</v>
      </c>
      <c r="AF293" s="238" t="s">
        <v>2779</v>
      </c>
      <c r="AG293" s="238">
        <v>90</v>
      </c>
      <c r="AH293" s="238">
        <v>2</v>
      </c>
      <c r="AI293" s="238">
        <v>4</v>
      </c>
      <c r="AJ293" s="238">
        <v>2</v>
      </c>
      <c r="AK293" s="238">
        <v>24</v>
      </c>
      <c r="AL293" s="238">
        <v>18</v>
      </c>
      <c r="AM293" s="238" t="s">
        <v>354</v>
      </c>
      <c r="AN293" s="238">
        <v>5</v>
      </c>
      <c r="AO293" s="238">
        <v>2</v>
      </c>
      <c r="AP293" s="238">
        <v>16</v>
      </c>
      <c r="AS293" s="238">
        <v>7</v>
      </c>
      <c r="AT293" s="238">
        <v>98</v>
      </c>
      <c r="AU293" s="238">
        <v>40</v>
      </c>
      <c r="AV293" s="238">
        <v>10</v>
      </c>
      <c r="AW293" s="238">
        <v>21</v>
      </c>
      <c r="AX293" s="238">
        <v>2</v>
      </c>
      <c r="AY293" s="238">
        <v>2</v>
      </c>
      <c r="AZ293" s="238">
        <v>4</v>
      </c>
      <c r="BA293" s="238">
        <v>21</v>
      </c>
      <c r="BB293" s="238">
        <v>46</v>
      </c>
      <c r="BC293" s="238" t="s">
        <v>354</v>
      </c>
      <c r="BD293" s="238">
        <v>5</v>
      </c>
      <c r="BE293" s="238">
        <v>1</v>
      </c>
      <c r="BI293" s="238">
        <v>7</v>
      </c>
      <c r="BJ293" s="238">
        <v>98</v>
      </c>
      <c r="BK293" s="238">
        <v>40</v>
      </c>
      <c r="BL293" s="238">
        <v>10</v>
      </c>
      <c r="BM293" s="238">
        <v>21</v>
      </c>
      <c r="CT293" s="238">
        <v>452040</v>
      </c>
      <c r="CU293" s="238">
        <v>4975874</v>
      </c>
      <c r="CV293" s="238">
        <v>44.934681699999999</v>
      </c>
      <c r="CW293" s="238">
        <v>-93.607825899999995</v>
      </c>
      <c r="CX293" s="238" t="s">
        <v>359</v>
      </c>
      <c r="CY293" s="238" t="s">
        <v>3332</v>
      </c>
    </row>
    <row r="294" spans="1:103" x14ac:dyDescent="0.25">
      <c r="A294" s="238">
        <v>10801660</v>
      </c>
      <c r="B294" s="238">
        <v>4</v>
      </c>
      <c r="C294" s="238">
        <v>15</v>
      </c>
      <c r="D294" s="238">
        <v>8.3409999999999993</v>
      </c>
      <c r="E294" s="238">
        <v>27</v>
      </c>
      <c r="F294" s="238" t="s">
        <v>3066</v>
      </c>
      <c r="H294" s="238" t="s">
        <v>354</v>
      </c>
      <c r="I294" s="238">
        <v>25</v>
      </c>
      <c r="K294" s="238">
        <v>1693235</v>
      </c>
      <c r="L294" s="238">
        <v>122260046</v>
      </c>
      <c r="M294" s="238">
        <v>8</v>
      </c>
      <c r="N294" s="238">
        <v>12</v>
      </c>
      <c r="O294" s="238">
        <v>2012</v>
      </c>
      <c r="P294" s="238" t="s">
        <v>366</v>
      </c>
      <c r="Q294" s="238">
        <v>17</v>
      </c>
      <c r="R294" s="238" t="s">
        <v>356</v>
      </c>
      <c r="S294" s="238">
        <v>5</v>
      </c>
      <c r="T294" s="238">
        <v>0</v>
      </c>
      <c r="U294" s="238">
        <v>2</v>
      </c>
      <c r="V294" s="238">
        <v>1</v>
      </c>
      <c r="W294" s="238">
        <v>10</v>
      </c>
      <c r="X294" s="238">
        <v>3</v>
      </c>
      <c r="Y294" s="238">
        <v>1</v>
      </c>
      <c r="Z294" s="238">
        <v>1</v>
      </c>
      <c r="AB294" s="238">
        <v>2</v>
      </c>
      <c r="AC294" s="238">
        <v>98</v>
      </c>
      <c r="AD294" s="238" t="s">
        <v>3279</v>
      </c>
      <c r="AE294" s="238" t="s">
        <v>3333</v>
      </c>
      <c r="AF294" s="238" t="s">
        <v>2779</v>
      </c>
      <c r="AG294" s="238">
        <v>7</v>
      </c>
      <c r="AH294" s="238">
        <v>2</v>
      </c>
      <c r="AI294" s="238">
        <v>2</v>
      </c>
      <c r="AJ294" s="238">
        <v>4</v>
      </c>
      <c r="AK294" s="238">
        <v>8</v>
      </c>
      <c r="AL294" s="238">
        <v>57</v>
      </c>
      <c r="AM294" s="238" t="s">
        <v>363</v>
      </c>
      <c r="AN294" s="238">
        <v>5</v>
      </c>
      <c r="AO294" s="238">
        <v>1</v>
      </c>
      <c r="AS294" s="238">
        <v>7</v>
      </c>
      <c r="AT294" s="238">
        <v>20</v>
      </c>
      <c r="AU294" s="238">
        <v>40</v>
      </c>
      <c r="AV294" s="238">
        <v>10</v>
      </c>
      <c r="AW294" s="238">
        <v>21</v>
      </c>
      <c r="AX294" s="238">
        <v>2</v>
      </c>
      <c r="AY294" s="238">
        <v>4</v>
      </c>
      <c r="AZ294" s="238">
        <v>4</v>
      </c>
      <c r="BA294" s="238">
        <v>21</v>
      </c>
      <c r="BB294" s="238">
        <v>17</v>
      </c>
      <c r="BC294" s="238" t="s">
        <v>354</v>
      </c>
      <c r="BD294" s="238">
        <v>5</v>
      </c>
      <c r="BE294" s="238">
        <v>9</v>
      </c>
      <c r="BI294" s="238">
        <v>7</v>
      </c>
      <c r="BJ294" s="238">
        <v>20</v>
      </c>
      <c r="BK294" s="238">
        <v>40</v>
      </c>
      <c r="BL294" s="238">
        <v>10</v>
      </c>
      <c r="BM294" s="238">
        <v>21</v>
      </c>
      <c r="CT294" s="238">
        <v>452041</v>
      </c>
      <c r="CU294" s="238">
        <v>4975874</v>
      </c>
      <c r="CV294" s="238">
        <v>44.934681900000001</v>
      </c>
      <c r="CW294" s="238">
        <v>-93.6078057</v>
      </c>
      <c r="CX294" s="238" t="s">
        <v>359</v>
      </c>
      <c r="CY294" s="238" t="s">
        <v>3334</v>
      </c>
    </row>
    <row r="295" spans="1:103" x14ac:dyDescent="0.25">
      <c r="A295" s="238">
        <v>380471</v>
      </c>
      <c r="B295" s="238">
        <v>4</v>
      </c>
      <c r="C295" s="238">
        <v>15</v>
      </c>
      <c r="D295" s="238">
        <v>8.3439999999999994</v>
      </c>
      <c r="E295" s="238">
        <v>27</v>
      </c>
      <c r="F295" s="238" t="s">
        <v>3066</v>
      </c>
      <c r="H295" s="238" t="s">
        <v>354</v>
      </c>
      <c r="I295" s="238">
        <v>25</v>
      </c>
      <c r="K295" s="238" t="s">
        <v>3335</v>
      </c>
      <c r="M295" s="238">
        <v>9</v>
      </c>
      <c r="N295" s="238">
        <v>20</v>
      </c>
      <c r="O295" s="238">
        <v>2016</v>
      </c>
      <c r="P295" s="238" t="s">
        <v>368</v>
      </c>
      <c r="Q295" s="238">
        <v>12</v>
      </c>
      <c r="R295" s="238" t="s">
        <v>369</v>
      </c>
      <c r="S295" s="238">
        <v>5</v>
      </c>
      <c r="T295" s="238">
        <v>0</v>
      </c>
      <c r="U295" s="238">
        <v>3</v>
      </c>
      <c r="V295" s="238">
        <v>12</v>
      </c>
      <c r="W295" s="238">
        <v>10</v>
      </c>
      <c r="X295" s="238">
        <v>3</v>
      </c>
      <c r="Y295" s="238">
        <v>1</v>
      </c>
      <c r="Z295" s="238">
        <v>1</v>
      </c>
      <c r="AB295" s="238">
        <v>1</v>
      </c>
      <c r="AC295" s="238">
        <v>98</v>
      </c>
      <c r="AD295" s="238" t="s">
        <v>2800</v>
      </c>
      <c r="AF295" s="238" t="s">
        <v>2779</v>
      </c>
      <c r="AG295" s="238">
        <v>7</v>
      </c>
      <c r="AH295" s="238">
        <v>2</v>
      </c>
      <c r="AI295" s="238">
        <v>2</v>
      </c>
      <c r="AJ295" s="238">
        <v>3</v>
      </c>
      <c r="AK295" s="238">
        <v>21</v>
      </c>
      <c r="AL295" s="238">
        <v>51</v>
      </c>
      <c r="AM295" s="238" t="s">
        <v>354</v>
      </c>
      <c r="AN295" s="238">
        <v>5</v>
      </c>
      <c r="AO295" s="238">
        <v>74</v>
      </c>
      <c r="AS295" s="238">
        <v>12</v>
      </c>
      <c r="AT295" s="238">
        <v>20</v>
      </c>
      <c r="AU295" s="238">
        <v>35</v>
      </c>
      <c r="AV295" s="238">
        <v>11</v>
      </c>
      <c r="AW295" s="238">
        <v>21</v>
      </c>
      <c r="AX295" s="238">
        <v>2</v>
      </c>
      <c r="AY295" s="238">
        <v>4</v>
      </c>
      <c r="AZ295" s="238">
        <v>3</v>
      </c>
      <c r="BA295" s="238">
        <v>26</v>
      </c>
      <c r="BB295" s="238">
        <v>37</v>
      </c>
      <c r="BC295" s="238" t="s">
        <v>354</v>
      </c>
      <c r="BD295" s="238">
        <v>5</v>
      </c>
      <c r="BE295" s="238">
        <v>1</v>
      </c>
      <c r="BI295" s="238">
        <v>12</v>
      </c>
      <c r="BJ295" s="238">
        <v>20</v>
      </c>
      <c r="BK295" s="238">
        <v>35</v>
      </c>
      <c r="BL295" s="238">
        <v>11</v>
      </c>
      <c r="BM295" s="238">
        <v>21</v>
      </c>
      <c r="BN295" s="238">
        <v>2</v>
      </c>
      <c r="BO295" s="238">
        <v>4</v>
      </c>
      <c r="BP295" s="238">
        <v>3</v>
      </c>
      <c r="BQ295" s="238">
        <v>26</v>
      </c>
      <c r="BR295" s="238">
        <v>35</v>
      </c>
      <c r="BS295" s="238" t="s">
        <v>354</v>
      </c>
      <c r="BT295" s="238">
        <v>5</v>
      </c>
      <c r="BU295" s="238">
        <v>1</v>
      </c>
      <c r="BY295" s="238">
        <v>12</v>
      </c>
      <c r="BZ295" s="238">
        <v>20</v>
      </c>
      <c r="CA295" s="238">
        <v>35</v>
      </c>
      <c r="CB295" s="238">
        <v>11</v>
      </c>
      <c r="CC295" s="238">
        <v>21</v>
      </c>
      <c r="CT295" s="238">
        <v>452040.72086676903</v>
      </c>
      <c r="CU295" s="238">
        <v>4975874.8853565203</v>
      </c>
      <c r="CV295" s="238">
        <v>44.934688940000001</v>
      </c>
      <c r="CW295" s="238">
        <v>-93.607812010000004</v>
      </c>
      <c r="CX295" s="238" t="s">
        <v>359</v>
      </c>
      <c r="CY295" s="238" t="s">
        <v>3336</v>
      </c>
    </row>
    <row r="296" spans="1:103" x14ac:dyDescent="0.25">
      <c r="A296" s="238">
        <v>427832</v>
      </c>
      <c r="B296" s="238">
        <v>4</v>
      </c>
      <c r="C296" s="238">
        <v>15</v>
      </c>
      <c r="D296" s="238">
        <v>8.343</v>
      </c>
      <c r="E296" s="238">
        <v>27</v>
      </c>
      <c r="F296" s="238" t="s">
        <v>3066</v>
      </c>
      <c r="H296" s="238" t="s">
        <v>354</v>
      </c>
      <c r="I296" s="238">
        <v>25</v>
      </c>
      <c r="K296" s="238" t="s">
        <v>3337</v>
      </c>
      <c r="M296" s="238">
        <v>3</v>
      </c>
      <c r="N296" s="238">
        <v>9</v>
      </c>
      <c r="O296" s="238">
        <v>2017</v>
      </c>
      <c r="P296" s="238" t="s">
        <v>384</v>
      </c>
      <c r="Q296" s="238">
        <v>8</v>
      </c>
      <c r="R296" s="238" t="s">
        <v>419</v>
      </c>
      <c r="S296" s="238">
        <v>5</v>
      </c>
      <c r="T296" s="238">
        <v>0</v>
      </c>
      <c r="U296" s="238">
        <v>2</v>
      </c>
      <c r="V296" s="238">
        <v>12</v>
      </c>
      <c r="W296" s="238">
        <v>10</v>
      </c>
      <c r="X296" s="238">
        <v>3</v>
      </c>
      <c r="Y296" s="238">
        <v>1</v>
      </c>
      <c r="Z296" s="238">
        <v>2</v>
      </c>
      <c r="AB296" s="238">
        <v>1</v>
      </c>
      <c r="AC296" s="238">
        <v>98</v>
      </c>
      <c r="AD296" s="238" t="s">
        <v>2800</v>
      </c>
      <c r="AF296" s="238" t="s">
        <v>2779</v>
      </c>
      <c r="AG296" s="238">
        <v>7</v>
      </c>
      <c r="AH296" s="238">
        <v>2</v>
      </c>
      <c r="AI296" s="238">
        <v>4</v>
      </c>
      <c r="AJ296" s="238">
        <v>1</v>
      </c>
      <c r="AK296" s="238">
        <v>21</v>
      </c>
      <c r="AL296" s="238">
        <v>49</v>
      </c>
      <c r="AM296" s="238" t="s">
        <v>363</v>
      </c>
      <c r="AN296" s="238">
        <v>99</v>
      </c>
      <c r="AO296" s="238">
        <v>1</v>
      </c>
      <c r="AS296" s="238">
        <v>90</v>
      </c>
      <c r="AT296" s="238">
        <v>20</v>
      </c>
      <c r="AU296" s="238">
        <v>35</v>
      </c>
      <c r="AV296" s="238">
        <v>13</v>
      </c>
      <c r="AW296" s="238">
        <v>24</v>
      </c>
      <c r="AX296" s="238">
        <v>2</v>
      </c>
      <c r="AY296" s="238">
        <v>2</v>
      </c>
      <c r="AZ296" s="238">
        <v>1</v>
      </c>
      <c r="BA296" s="238">
        <v>23</v>
      </c>
      <c r="BB296" s="238">
        <v>47</v>
      </c>
      <c r="BC296" s="238" t="s">
        <v>354</v>
      </c>
      <c r="BD296" s="238">
        <v>5</v>
      </c>
      <c r="BE296" s="238">
        <v>1</v>
      </c>
      <c r="BI296" s="238">
        <v>90</v>
      </c>
      <c r="BJ296" s="238">
        <v>20</v>
      </c>
      <c r="BK296" s="238">
        <v>35</v>
      </c>
      <c r="BL296" s="238">
        <v>13</v>
      </c>
      <c r="BM296" s="238">
        <v>24</v>
      </c>
      <c r="CT296" s="238">
        <v>452039.78077678097</v>
      </c>
      <c r="CU296" s="238">
        <v>4975870.0353132403</v>
      </c>
      <c r="CV296" s="238">
        <v>44.934645209999999</v>
      </c>
      <c r="CW296" s="238">
        <v>-93.60782347</v>
      </c>
      <c r="CX296" s="238" t="s">
        <v>359</v>
      </c>
      <c r="CY296" s="238" t="s">
        <v>3338</v>
      </c>
    </row>
    <row r="297" spans="1:103" x14ac:dyDescent="0.25">
      <c r="A297" s="238">
        <v>456059</v>
      </c>
      <c r="B297" s="238">
        <v>4</v>
      </c>
      <c r="C297" s="238">
        <v>15</v>
      </c>
      <c r="D297" s="238">
        <v>8.3450000000000006</v>
      </c>
      <c r="E297" s="238">
        <v>27</v>
      </c>
      <c r="F297" s="238" t="s">
        <v>3066</v>
      </c>
      <c r="H297" s="238" t="s">
        <v>354</v>
      </c>
      <c r="I297" s="238">
        <v>25</v>
      </c>
      <c r="K297" s="238">
        <v>17005504</v>
      </c>
      <c r="M297" s="238">
        <v>5</v>
      </c>
      <c r="N297" s="238">
        <v>18</v>
      </c>
      <c r="O297" s="238">
        <v>2017</v>
      </c>
      <c r="P297" s="238" t="s">
        <v>384</v>
      </c>
      <c r="Q297" s="238">
        <v>8</v>
      </c>
      <c r="R297" s="238" t="s">
        <v>369</v>
      </c>
      <c r="S297" s="238">
        <v>5</v>
      </c>
      <c r="T297" s="238">
        <v>0</v>
      </c>
      <c r="U297" s="238">
        <v>2</v>
      </c>
      <c r="V297" s="238">
        <v>12</v>
      </c>
      <c r="W297" s="238">
        <v>10</v>
      </c>
      <c r="X297" s="238">
        <v>10</v>
      </c>
      <c r="Y297" s="238">
        <v>1</v>
      </c>
      <c r="Z297" s="238">
        <v>1</v>
      </c>
      <c r="AB297" s="238">
        <v>1</v>
      </c>
      <c r="AC297" s="238">
        <v>98</v>
      </c>
      <c r="AD297" s="238" t="s">
        <v>2800</v>
      </c>
      <c r="AF297" s="238" t="s">
        <v>2779</v>
      </c>
      <c r="AG297" s="238">
        <v>7</v>
      </c>
      <c r="AH297" s="238">
        <v>2</v>
      </c>
      <c r="AI297" s="238">
        <v>2</v>
      </c>
      <c r="AJ297" s="238">
        <v>3</v>
      </c>
      <c r="AK297" s="238">
        <v>23</v>
      </c>
      <c r="AL297" s="238">
        <v>17</v>
      </c>
      <c r="AM297" s="238" t="s">
        <v>363</v>
      </c>
      <c r="AN297" s="238">
        <v>5</v>
      </c>
      <c r="AO297" s="238">
        <v>99</v>
      </c>
      <c r="AS297" s="238">
        <v>12</v>
      </c>
      <c r="AT297" s="238">
        <v>22</v>
      </c>
      <c r="AU297" s="238">
        <v>40</v>
      </c>
      <c r="AV297" s="238">
        <v>11</v>
      </c>
      <c r="AW297" s="238">
        <v>21</v>
      </c>
      <c r="AX297" s="238">
        <v>2</v>
      </c>
      <c r="AY297" s="238">
        <v>4</v>
      </c>
      <c r="AZ297" s="238">
        <v>3</v>
      </c>
      <c r="BA297" s="238">
        <v>34</v>
      </c>
      <c r="BB297" s="238">
        <v>31</v>
      </c>
      <c r="BC297" s="238" t="s">
        <v>363</v>
      </c>
      <c r="BD297" s="238">
        <v>5</v>
      </c>
      <c r="BE297" s="238">
        <v>1</v>
      </c>
      <c r="BI297" s="238">
        <v>12</v>
      </c>
      <c r="BJ297" s="238">
        <v>22</v>
      </c>
      <c r="BK297" s="238">
        <v>40</v>
      </c>
      <c r="BL297" s="238">
        <v>11</v>
      </c>
      <c r="BM297" s="238">
        <v>21</v>
      </c>
      <c r="CT297" s="238">
        <v>452042.647012742</v>
      </c>
      <c r="CU297" s="238">
        <v>4975872.0196342403</v>
      </c>
      <c r="CV297" s="238">
        <v>44.934663270000001</v>
      </c>
      <c r="CW297" s="238">
        <v>-93.607787329999994</v>
      </c>
      <c r="CX297" s="238" t="s">
        <v>359</v>
      </c>
      <c r="CY297" s="238" t="s">
        <v>3339</v>
      </c>
    </row>
    <row r="298" spans="1:103" x14ac:dyDescent="0.25">
      <c r="A298" s="238">
        <v>599393</v>
      </c>
      <c r="B298" s="238">
        <v>4</v>
      </c>
      <c r="C298" s="238">
        <v>15</v>
      </c>
      <c r="D298" s="238">
        <v>8.3480000000000008</v>
      </c>
      <c r="E298" s="238">
        <v>27</v>
      </c>
      <c r="F298" s="238" t="s">
        <v>3066</v>
      </c>
      <c r="H298" s="238" t="s">
        <v>354</v>
      </c>
      <c r="I298" s="238">
        <v>25</v>
      </c>
      <c r="K298" s="238">
        <v>18005136</v>
      </c>
      <c r="M298" s="238">
        <v>5</v>
      </c>
      <c r="N298" s="238">
        <v>24</v>
      </c>
      <c r="O298" s="238">
        <v>2018</v>
      </c>
      <c r="P298" s="238" t="s">
        <v>384</v>
      </c>
      <c r="Q298" s="238">
        <v>11</v>
      </c>
      <c r="R298" s="238">
        <v>98</v>
      </c>
      <c r="S298" s="238">
        <v>5</v>
      </c>
      <c r="T298" s="238">
        <v>0</v>
      </c>
      <c r="U298" s="238">
        <v>2</v>
      </c>
      <c r="V298" s="238">
        <v>90</v>
      </c>
      <c r="W298" s="238">
        <v>10</v>
      </c>
      <c r="X298" s="238">
        <v>2</v>
      </c>
      <c r="Y298" s="238">
        <v>1</v>
      </c>
      <c r="Z298" s="238">
        <v>1</v>
      </c>
      <c r="AB298" s="238">
        <v>1</v>
      </c>
      <c r="AC298" s="238">
        <v>98</v>
      </c>
      <c r="AD298" s="238" t="s">
        <v>2800</v>
      </c>
      <c r="AF298" s="238" t="s">
        <v>2779</v>
      </c>
      <c r="AG298" s="238">
        <v>90</v>
      </c>
      <c r="AH298" s="238">
        <v>2</v>
      </c>
      <c r="AI298" s="238">
        <v>4</v>
      </c>
      <c r="AJ298" s="238">
        <v>10</v>
      </c>
      <c r="AK298" s="238">
        <v>33</v>
      </c>
      <c r="AL298" s="238">
        <v>56</v>
      </c>
      <c r="AM298" s="238" t="s">
        <v>354</v>
      </c>
      <c r="AN298" s="238">
        <v>5</v>
      </c>
      <c r="AO298" s="238">
        <v>11</v>
      </c>
      <c r="AS298" s="238">
        <v>90</v>
      </c>
      <c r="AT298" s="238">
        <v>9</v>
      </c>
      <c r="AU298" s="238">
        <v>10</v>
      </c>
      <c r="AV298" s="238">
        <v>11</v>
      </c>
      <c r="AW298" s="238">
        <v>21</v>
      </c>
      <c r="AX298" s="238">
        <v>2</v>
      </c>
      <c r="AY298" s="238">
        <v>2</v>
      </c>
      <c r="AZ298" s="238">
        <v>10</v>
      </c>
      <c r="BA298" s="238">
        <v>21</v>
      </c>
      <c r="BB298" s="238">
        <v>55</v>
      </c>
      <c r="BC298" s="238" t="s">
        <v>354</v>
      </c>
      <c r="BD298" s="238">
        <v>5</v>
      </c>
      <c r="BE298" s="238">
        <v>1</v>
      </c>
      <c r="BI298" s="238">
        <v>90</v>
      </c>
      <c r="BJ298" s="238">
        <v>9</v>
      </c>
      <c r="BK298" s="238">
        <v>10</v>
      </c>
      <c r="BL298" s="238">
        <v>11</v>
      </c>
      <c r="BM298" s="238">
        <v>21</v>
      </c>
      <c r="CT298" s="238">
        <v>452053.52864582097</v>
      </c>
      <c r="CU298" s="238">
        <v>4975863.5953092501</v>
      </c>
      <c r="CV298" s="238">
        <v>44.934588169999998</v>
      </c>
      <c r="CW298" s="238">
        <v>-93.60764863</v>
      </c>
      <c r="CX298" s="238" t="s">
        <v>391</v>
      </c>
      <c r="CY298" s="238" t="s">
        <v>3340</v>
      </c>
    </row>
    <row r="299" spans="1:103" x14ac:dyDescent="0.25">
      <c r="A299" s="238">
        <v>10837877</v>
      </c>
      <c r="B299" s="238">
        <v>4</v>
      </c>
      <c r="C299" s="238">
        <v>15</v>
      </c>
      <c r="D299" s="238">
        <v>8.3490000000000002</v>
      </c>
      <c r="E299" s="238">
        <v>27</v>
      </c>
      <c r="F299" s="238" t="s">
        <v>3066</v>
      </c>
      <c r="H299" s="238" t="s">
        <v>354</v>
      </c>
      <c r="I299" s="238">
        <v>25</v>
      </c>
      <c r="K299" s="238" t="s">
        <v>3341</v>
      </c>
      <c r="L299" s="238">
        <v>123360019</v>
      </c>
      <c r="M299" s="238">
        <v>11</v>
      </c>
      <c r="N299" s="238">
        <v>25</v>
      </c>
      <c r="O299" s="238">
        <v>2012</v>
      </c>
      <c r="P299" s="238" t="s">
        <v>366</v>
      </c>
      <c r="Q299" s="238">
        <v>21</v>
      </c>
      <c r="S299" s="238">
        <v>5</v>
      </c>
      <c r="T299" s="238">
        <v>0</v>
      </c>
      <c r="U299" s="238">
        <v>2</v>
      </c>
      <c r="V299" s="238">
        <v>10</v>
      </c>
      <c r="W299" s="238">
        <v>10</v>
      </c>
      <c r="X299" s="238">
        <v>2</v>
      </c>
      <c r="Y299" s="238">
        <v>4</v>
      </c>
      <c r="Z299" s="238">
        <v>1</v>
      </c>
      <c r="AA299" s="238">
        <v>1</v>
      </c>
      <c r="AB299" s="238">
        <v>1</v>
      </c>
      <c r="AC299" s="238">
        <v>98</v>
      </c>
      <c r="AD299" s="238" t="s">
        <v>2834</v>
      </c>
      <c r="AE299" s="238" t="s">
        <v>3158</v>
      </c>
      <c r="AF299" s="238" t="s">
        <v>2779</v>
      </c>
      <c r="AG299" s="238">
        <v>5</v>
      </c>
      <c r="AH299" s="238">
        <v>2</v>
      </c>
      <c r="AI299" s="238">
        <v>3</v>
      </c>
      <c r="AJ299" s="238">
        <v>4</v>
      </c>
      <c r="AK299" s="238">
        <v>23</v>
      </c>
      <c r="AL299" s="238">
        <v>55</v>
      </c>
      <c r="AM299" s="238" t="s">
        <v>354</v>
      </c>
      <c r="AN299" s="238">
        <v>5</v>
      </c>
      <c r="AO299" s="238">
        <v>1</v>
      </c>
      <c r="AP299" s="238">
        <v>1</v>
      </c>
      <c r="AS299" s="238">
        <v>7</v>
      </c>
      <c r="AT299" s="238">
        <v>98</v>
      </c>
      <c r="AU299" s="238">
        <v>35</v>
      </c>
      <c r="AV299" s="238">
        <v>11</v>
      </c>
      <c r="AW299" s="238">
        <v>21</v>
      </c>
      <c r="AX299" s="238">
        <v>2</v>
      </c>
      <c r="AY299" s="238">
        <v>2</v>
      </c>
      <c r="AZ299" s="238">
        <v>4</v>
      </c>
      <c r="BA299" s="238">
        <v>21</v>
      </c>
      <c r="BB299" s="238">
        <v>26</v>
      </c>
      <c r="BC299" s="238" t="s">
        <v>354</v>
      </c>
      <c r="BD299" s="238">
        <v>5</v>
      </c>
      <c r="BE299" s="238">
        <v>2</v>
      </c>
      <c r="BF299" s="238">
        <v>7</v>
      </c>
      <c r="BI299" s="238">
        <v>7</v>
      </c>
      <c r="BJ299" s="238">
        <v>98</v>
      </c>
      <c r="BK299" s="238">
        <v>35</v>
      </c>
      <c r="BL299" s="238">
        <v>11</v>
      </c>
      <c r="BM299" s="238">
        <v>21</v>
      </c>
      <c r="CT299" s="238">
        <v>452054</v>
      </c>
      <c r="CU299" s="238">
        <v>4975874</v>
      </c>
      <c r="CV299" s="238">
        <v>44.934683499999998</v>
      </c>
      <c r="CW299" s="238">
        <v>-93.607644100000002</v>
      </c>
      <c r="CX299" s="238" t="s">
        <v>359</v>
      </c>
      <c r="CY299" s="238" t="s">
        <v>3342</v>
      </c>
    </row>
    <row r="300" spans="1:103" x14ac:dyDescent="0.25">
      <c r="A300" s="238">
        <v>607531</v>
      </c>
      <c r="B300" s="238">
        <v>4</v>
      </c>
      <c r="C300" s="238">
        <v>15</v>
      </c>
      <c r="D300" s="238">
        <v>8.3510000000000009</v>
      </c>
      <c r="E300" s="238">
        <v>27</v>
      </c>
      <c r="F300" s="238" t="s">
        <v>3066</v>
      </c>
      <c r="H300" s="238" t="s">
        <v>354</v>
      </c>
      <c r="I300" s="238">
        <v>25</v>
      </c>
      <c r="K300" s="238">
        <v>18006839</v>
      </c>
      <c r="M300" s="238">
        <v>6</v>
      </c>
      <c r="N300" s="238">
        <v>28</v>
      </c>
      <c r="O300" s="238">
        <v>2018</v>
      </c>
      <c r="P300" s="238" t="s">
        <v>384</v>
      </c>
      <c r="Q300" s="238">
        <v>18</v>
      </c>
      <c r="S300" s="238">
        <v>5</v>
      </c>
      <c r="T300" s="238">
        <v>0</v>
      </c>
      <c r="U300" s="238">
        <v>2</v>
      </c>
      <c r="V300" s="238">
        <v>5</v>
      </c>
      <c r="W300" s="238">
        <v>10</v>
      </c>
      <c r="X300" s="238">
        <v>16</v>
      </c>
      <c r="Y300" s="238">
        <v>1</v>
      </c>
      <c r="Z300" s="238">
        <v>1</v>
      </c>
      <c r="AB300" s="238">
        <v>1</v>
      </c>
      <c r="AC300" s="238">
        <v>98</v>
      </c>
      <c r="AD300" s="238" t="s">
        <v>2800</v>
      </c>
      <c r="AF300" s="238" t="s">
        <v>2779</v>
      </c>
      <c r="AG300" s="238">
        <v>10</v>
      </c>
      <c r="AH300" s="238">
        <v>2</v>
      </c>
      <c r="AI300" s="238">
        <v>4</v>
      </c>
      <c r="AJ300" s="238">
        <v>2</v>
      </c>
      <c r="AK300" s="238">
        <v>31</v>
      </c>
      <c r="AL300" s="238">
        <v>66</v>
      </c>
      <c r="AM300" s="238" t="s">
        <v>363</v>
      </c>
      <c r="AN300" s="238">
        <v>5</v>
      </c>
      <c r="AO300" s="238">
        <v>1</v>
      </c>
      <c r="AS300" s="238">
        <v>12</v>
      </c>
      <c r="AT300" s="238">
        <v>20</v>
      </c>
      <c r="AU300" s="238">
        <v>40</v>
      </c>
      <c r="AV300" s="238">
        <v>11</v>
      </c>
      <c r="AW300" s="238">
        <v>21</v>
      </c>
      <c r="AX300" s="238">
        <v>2</v>
      </c>
      <c r="AY300" s="238">
        <v>2</v>
      </c>
      <c r="AZ300" s="238">
        <v>4</v>
      </c>
      <c r="BA300" s="238">
        <v>26</v>
      </c>
      <c r="BB300" s="238">
        <v>17</v>
      </c>
      <c r="BC300" s="238" t="s">
        <v>354</v>
      </c>
      <c r="BD300" s="238">
        <v>5</v>
      </c>
      <c r="BE300" s="238">
        <v>1</v>
      </c>
      <c r="BI300" s="238">
        <v>12</v>
      </c>
      <c r="BJ300" s="238">
        <v>20</v>
      </c>
      <c r="BK300" s="238">
        <v>40</v>
      </c>
      <c r="BL300" s="238">
        <v>11</v>
      </c>
      <c r="BM300" s="238">
        <v>21</v>
      </c>
      <c r="CT300" s="238">
        <v>452058.32660531602</v>
      </c>
      <c r="CU300" s="238">
        <v>4975868.1363495002</v>
      </c>
      <c r="CV300" s="238">
        <v>44.934629370000003</v>
      </c>
      <c r="CW300" s="238">
        <v>-93.60758826</v>
      </c>
      <c r="CX300" s="238" t="s">
        <v>359</v>
      </c>
      <c r="CY300" s="238" t="s">
        <v>3343</v>
      </c>
    </row>
    <row r="301" spans="1:103" x14ac:dyDescent="0.25">
      <c r="A301" s="238">
        <v>735721</v>
      </c>
      <c r="B301" s="238">
        <v>4</v>
      </c>
      <c r="C301" s="238">
        <v>15</v>
      </c>
      <c r="D301" s="238">
        <v>8.3520000000000003</v>
      </c>
      <c r="E301" s="238">
        <v>27</v>
      </c>
      <c r="F301" s="238" t="s">
        <v>3066</v>
      </c>
      <c r="H301" s="238" t="s">
        <v>354</v>
      </c>
      <c r="I301" s="238">
        <v>25</v>
      </c>
      <c r="K301" s="238" t="s">
        <v>3344</v>
      </c>
      <c r="M301" s="238">
        <v>7</v>
      </c>
      <c r="N301" s="238">
        <v>24</v>
      </c>
      <c r="O301" s="238">
        <v>2019</v>
      </c>
      <c r="P301" s="238" t="s">
        <v>355</v>
      </c>
      <c r="Q301" s="238">
        <v>12</v>
      </c>
      <c r="S301" s="238">
        <v>5</v>
      </c>
      <c r="T301" s="238">
        <v>0</v>
      </c>
      <c r="U301" s="238">
        <v>2</v>
      </c>
      <c r="V301" s="238">
        <v>5</v>
      </c>
      <c r="W301" s="238">
        <v>10</v>
      </c>
      <c r="X301" s="238">
        <v>2</v>
      </c>
      <c r="Y301" s="238">
        <v>1</v>
      </c>
      <c r="Z301" s="238">
        <v>1</v>
      </c>
      <c r="AB301" s="238">
        <v>1</v>
      </c>
      <c r="AC301" s="238">
        <v>98</v>
      </c>
      <c r="AD301" s="238" t="s">
        <v>2800</v>
      </c>
      <c r="AF301" s="238" t="s">
        <v>2779</v>
      </c>
      <c r="AG301" s="238">
        <v>10</v>
      </c>
      <c r="AH301" s="238">
        <v>2</v>
      </c>
      <c r="AI301" s="238">
        <v>2</v>
      </c>
      <c r="AJ301" s="238">
        <v>3</v>
      </c>
      <c r="AK301" s="238">
        <v>31</v>
      </c>
      <c r="AL301" s="238">
        <v>21</v>
      </c>
      <c r="AM301" s="238" t="s">
        <v>354</v>
      </c>
      <c r="AN301" s="238">
        <v>5</v>
      </c>
      <c r="AO301" s="238">
        <v>2</v>
      </c>
      <c r="AS301" s="238">
        <v>13</v>
      </c>
      <c r="AT301" s="238">
        <v>9</v>
      </c>
      <c r="AU301" s="238">
        <v>35</v>
      </c>
      <c r="AV301" s="238">
        <v>12</v>
      </c>
      <c r="AW301" s="238">
        <v>24</v>
      </c>
      <c r="AX301" s="238">
        <v>2</v>
      </c>
      <c r="AY301" s="238">
        <v>2</v>
      </c>
      <c r="AZ301" s="238">
        <v>3</v>
      </c>
      <c r="BA301" s="238">
        <v>21</v>
      </c>
      <c r="BB301" s="238">
        <v>43</v>
      </c>
      <c r="BC301" s="238" t="s">
        <v>354</v>
      </c>
      <c r="BD301" s="238">
        <v>5</v>
      </c>
      <c r="BE301" s="238">
        <v>1</v>
      </c>
      <c r="BI301" s="238">
        <v>13</v>
      </c>
      <c r="BJ301" s="238">
        <v>9</v>
      </c>
      <c r="BK301" s="238">
        <v>35</v>
      </c>
      <c r="BL301" s="238">
        <v>12</v>
      </c>
      <c r="BM301" s="238">
        <v>24</v>
      </c>
      <c r="CT301" s="238">
        <v>452058.78662835498</v>
      </c>
      <c r="CU301" s="238">
        <v>4975873.6074402099</v>
      </c>
      <c r="CV301" s="238">
        <v>44.934678650000002</v>
      </c>
      <c r="CW301" s="238">
        <v>-93.607582949999994</v>
      </c>
      <c r="CX301" s="238" t="s">
        <v>359</v>
      </c>
      <c r="CY301" s="238" t="s">
        <v>3345</v>
      </c>
    </row>
    <row r="302" spans="1:103" x14ac:dyDescent="0.25">
      <c r="A302" s="238">
        <v>727749</v>
      </c>
      <c r="B302" s="238">
        <v>4</v>
      </c>
      <c r="C302" s="238">
        <v>15</v>
      </c>
      <c r="D302" s="238">
        <v>8.3539999999999992</v>
      </c>
      <c r="E302" s="238">
        <v>27</v>
      </c>
      <c r="F302" s="238" t="s">
        <v>3066</v>
      </c>
      <c r="H302" s="238" t="s">
        <v>354</v>
      </c>
      <c r="I302" s="238">
        <v>25</v>
      </c>
      <c r="K302" s="238">
        <v>19005225</v>
      </c>
      <c r="M302" s="238">
        <v>6</v>
      </c>
      <c r="N302" s="238">
        <v>18</v>
      </c>
      <c r="O302" s="238">
        <v>2019</v>
      </c>
      <c r="P302" s="238" t="s">
        <v>368</v>
      </c>
      <c r="Q302" s="238">
        <v>21</v>
      </c>
      <c r="R302" s="238" t="s">
        <v>196</v>
      </c>
      <c r="S302" s="238">
        <v>5</v>
      </c>
      <c r="T302" s="238">
        <v>0</v>
      </c>
      <c r="U302" s="238">
        <v>2</v>
      </c>
      <c r="V302" s="238">
        <v>90</v>
      </c>
      <c r="W302" s="238">
        <v>10</v>
      </c>
      <c r="X302" s="238">
        <v>99</v>
      </c>
      <c r="Y302" s="238">
        <v>3</v>
      </c>
      <c r="Z302" s="238">
        <v>1</v>
      </c>
      <c r="AB302" s="238">
        <v>1</v>
      </c>
      <c r="AC302" s="238">
        <v>98</v>
      </c>
      <c r="AD302" s="238" t="s">
        <v>2800</v>
      </c>
      <c r="AF302" s="238" t="s">
        <v>2779</v>
      </c>
      <c r="AG302" s="238">
        <v>90</v>
      </c>
      <c r="AH302" s="238">
        <v>2</v>
      </c>
      <c r="AI302" s="238">
        <v>4</v>
      </c>
      <c r="AJ302" s="238">
        <v>2</v>
      </c>
      <c r="AK302" s="238">
        <v>24</v>
      </c>
      <c r="AL302" s="238">
        <v>17</v>
      </c>
      <c r="AM302" s="238" t="s">
        <v>363</v>
      </c>
      <c r="AN302" s="238">
        <v>5</v>
      </c>
      <c r="AO302" s="238">
        <v>99</v>
      </c>
      <c r="AS302" s="238">
        <v>12</v>
      </c>
      <c r="AT302" s="238">
        <v>9</v>
      </c>
      <c r="AU302" s="238">
        <v>35</v>
      </c>
      <c r="AV302" s="238">
        <v>11</v>
      </c>
      <c r="AW302" s="238">
        <v>21</v>
      </c>
      <c r="AX302" s="238">
        <v>2</v>
      </c>
      <c r="AY302" s="238">
        <v>4</v>
      </c>
      <c r="AZ302" s="238">
        <v>3</v>
      </c>
      <c r="BA302" s="238">
        <v>21</v>
      </c>
      <c r="BB302" s="238">
        <v>77</v>
      </c>
      <c r="BC302" s="238" t="s">
        <v>354</v>
      </c>
      <c r="BD302" s="238">
        <v>5</v>
      </c>
      <c r="BE302" s="238">
        <v>1</v>
      </c>
      <c r="BI302" s="238">
        <v>12</v>
      </c>
      <c r="BJ302" s="238">
        <v>9</v>
      </c>
      <c r="BK302" s="238">
        <v>35</v>
      </c>
      <c r="BL302" s="238">
        <v>11</v>
      </c>
      <c r="BM302" s="238">
        <v>21</v>
      </c>
      <c r="CT302" s="238">
        <v>452063.029398616</v>
      </c>
      <c r="CU302" s="238">
        <v>4975868.1249967301</v>
      </c>
      <c r="CV302" s="238">
        <v>44.93462959</v>
      </c>
      <c r="CW302" s="238">
        <v>-93.60752866</v>
      </c>
      <c r="CX302" s="238" t="s">
        <v>359</v>
      </c>
      <c r="CY302" s="238" t="s">
        <v>3346</v>
      </c>
    </row>
    <row r="303" spans="1:103" x14ac:dyDescent="0.25">
      <c r="A303" s="238">
        <v>474429</v>
      </c>
      <c r="B303" s="238">
        <v>4</v>
      </c>
      <c r="C303" s="238">
        <v>15</v>
      </c>
      <c r="D303" s="238">
        <v>8.3550000000000004</v>
      </c>
      <c r="E303" s="238">
        <v>27</v>
      </c>
      <c r="F303" s="238" t="s">
        <v>3066</v>
      </c>
      <c r="H303" s="238" t="s">
        <v>354</v>
      </c>
      <c r="I303" s="238">
        <v>25</v>
      </c>
      <c r="K303" s="238">
        <v>17008000</v>
      </c>
      <c r="M303" s="238">
        <v>7</v>
      </c>
      <c r="N303" s="238">
        <v>4</v>
      </c>
      <c r="O303" s="238">
        <v>2017</v>
      </c>
      <c r="P303" s="238" t="s">
        <v>368</v>
      </c>
      <c r="Q303" s="238">
        <v>12</v>
      </c>
      <c r="R303" s="238" t="s">
        <v>196</v>
      </c>
      <c r="S303" s="238">
        <v>5</v>
      </c>
      <c r="T303" s="238">
        <v>0</v>
      </c>
      <c r="U303" s="238">
        <v>2</v>
      </c>
      <c r="V303" s="238">
        <v>5</v>
      </c>
      <c r="W303" s="238">
        <v>10</v>
      </c>
      <c r="X303" s="238">
        <v>2</v>
      </c>
      <c r="Y303" s="238">
        <v>1</v>
      </c>
      <c r="Z303" s="238">
        <v>1</v>
      </c>
      <c r="AB303" s="238">
        <v>1</v>
      </c>
      <c r="AC303" s="238">
        <v>98</v>
      </c>
      <c r="AD303" s="238" t="s">
        <v>2800</v>
      </c>
      <c r="AF303" s="238" t="s">
        <v>2779</v>
      </c>
      <c r="AG303" s="238">
        <v>10</v>
      </c>
      <c r="AH303" s="238">
        <v>2</v>
      </c>
      <c r="AI303" s="238">
        <v>2</v>
      </c>
      <c r="AJ303" s="238">
        <v>2</v>
      </c>
      <c r="AK303" s="238">
        <v>24</v>
      </c>
      <c r="AL303" s="238">
        <v>19</v>
      </c>
      <c r="AM303" s="238" t="s">
        <v>354</v>
      </c>
      <c r="AN303" s="238">
        <v>5</v>
      </c>
      <c r="AO303" s="238">
        <v>1</v>
      </c>
      <c r="AS303" s="238">
        <v>12</v>
      </c>
      <c r="AT303" s="238">
        <v>22</v>
      </c>
      <c r="AU303" s="238">
        <v>35</v>
      </c>
      <c r="AV303" s="238">
        <v>11</v>
      </c>
      <c r="AW303" s="238">
        <v>21</v>
      </c>
      <c r="AX303" s="238">
        <v>2</v>
      </c>
      <c r="AY303" s="238">
        <v>2</v>
      </c>
      <c r="AZ303" s="238">
        <v>2</v>
      </c>
      <c r="BA303" s="238">
        <v>21</v>
      </c>
      <c r="BB303" s="238">
        <v>43</v>
      </c>
      <c r="BC303" s="238" t="s">
        <v>354</v>
      </c>
      <c r="BD303" s="238">
        <v>5</v>
      </c>
      <c r="BE303" s="238">
        <v>1</v>
      </c>
      <c r="BI303" s="238">
        <v>12</v>
      </c>
      <c r="BJ303" s="238">
        <v>22</v>
      </c>
      <c r="BK303" s="238">
        <v>35</v>
      </c>
      <c r="BL303" s="238">
        <v>11</v>
      </c>
      <c r="BM303" s="238">
        <v>21</v>
      </c>
      <c r="CT303" s="238">
        <v>452059.44808801101</v>
      </c>
      <c r="CU303" s="238">
        <v>4975871.79212627</v>
      </c>
      <c r="CV303" s="238">
        <v>44.934662350000004</v>
      </c>
      <c r="CW303" s="238">
        <v>-93.607574389999996</v>
      </c>
      <c r="CX303" s="238" t="s">
        <v>359</v>
      </c>
      <c r="CY303" s="238" t="s">
        <v>3347</v>
      </c>
    </row>
    <row r="304" spans="1:103" x14ac:dyDescent="0.25">
      <c r="A304" s="238">
        <v>422125</v>
      </c>
      <c r="B304" s="238">
        <v>4</v>
      </c>
      <c r="C304" s="238">
        <v>15</v>
      </c>
      <c r="D304" s="238">
        <v>8.3580000000000005</v>
      </c>
      <c r="E304" s="238">
        <v>27</v>
      </c>
      <c r="F304" s="238" t="s">
        <v>3066</v>
      </c>
      <c r="H304" s="238" t="s">
        <v>354</v>
      </c>
      <c r="I304" s="238">
        <v>25</v>
      </c>
      <c r="K304" s="238" t="s">
        <v>3348</v>
      </c>
      <c r="M304" s="238">
        <v>2</v>
      </c>
      <c r="N304" s="238">
        <v>10</v>
      </c>
      <c r="O304" s="238">
        <v>2017</v>
      </c>
      <c r="P304" s="238" t="s">
        <v>362</v>
      </c>
      <c r="Q304" s="238">
        <v>12</v>
      </c>
      <c r="R304" s="238">
        <v>98</v>
      </c>
      <c r="S304" s="238">
        <v>5</v>
      </c>
      <c r="T304" s="238">
        <v>0</v>
      </c>
      <c r="U304" s="238">
        <v>2</v>
      </c>
      <c r="V304" s="238">
        <v>12</v>
      </c>
      <c r="W304" s="238">
        <v>10</v>
      </c>
      <c r="X304" s="238">
        <v>2</v>
      </c>
      <c r="Y304" s="238">
        <v>1</v>
      </c>
      <c r="Z304" s="238">
        <v>1</v>
      </c>
      <c r="AB304" s="238">
        <v>1</v>
      </c>
      <c r="AC304" s="238">
        <v>98</v>
      </c>
      <c r="AD304" s="238" t="s">
        <v>2800</v>
      </c>
      <c r="AF304" s="238" t="s">
        <v>2779</v>
      </c>
      <c r="AG304" s="238">
        <v>7</v>
      </c>
      <c r="AH304" s="238">
        <v>2</v>
      </c>
      <c r="AI304" s="238">
        <v>3</v>
      </c>
      <c r="AJ304" s="238">
        <v>3</v>
      </c>
      <c r="AK304" s="238">
        <v>21</v>
      </c>
      <c r="AL304" s="238">
        <v>56</v>
      </c>
      <c r="AM304" s="238" t="s">
        <v>354</v>
      </c>
      <c r="AN304" s="238">
        <v>5</v>
      </c>
      <c r="AO304" s="238">
        <v>1</v>
      </c>
      <c r="AS304" s="238">
        <v>12</v>
      </c>
      <c r="AT304" s="238">
        <v>9</v>
      </c>
      <c r="AU304" s="238">
        <v>35</v>
      </c>
      <c r="AV304" s="238">
        <v>11</v>
      </c>
      <c r="AW304" s="238">
        <v>21</v>
      </c>
      <c r="AX304" s="238">
        <v>2</v>
      </c>
      <c r="AY304" s="238">
        <v>2</v>
      </c>
      <c r="AZ304" s="238">
        <v>3</v>
      </c>
      <c r="BA304" s="238">
        <v>34</v>
      </c>
      <c r="BB304" s="238">
        <v>63</v>
      </c>
      <c r="BC304" s="238" t="s">
        <v>363</v>
      </c>
      <c r="BD304" s="238">
        <v>5</v>
      </c>
      <c r="BE304" s="238">
        <v>1</v>
      </c>
      <c r="BI304" s="238">
        <v>12</v>
      </c>
      <c r="BJ304" s="238">
        <v>9</v>
      </c>
      <c r="BK304" s="238">
        <v>35</v>
      </c>
      <c r="BL304" s="238">
        <v>11</v>
      </c>
      <c r="BM304" s="238">
        <v>21</v>
      </c>
      <c r="CT304" s="238">
        <v>452064.369083011</v>
      </c>
      <c r="CU304" s="238">
        <v>4975872.6812311597</v>
      </c>
      <c r="CV304" s="238">
        <v>44.934670689999997</v>
      </c>
      <c r="CW304" s="238">
        <v>-93.607512110000002</v>
      </c>
      <c r="CX304" s="238" t="s">
        <v>359</v>
      </c>
      <c r="CY304" s="238" t="s">
        <v>3349</v>
      </c>
    </row>
    <row r="305" spans="1:103" x14ac:dyDescent="0.25">
      <c r="A305" s="238">
        <v>622811</v>
      </c>
      <c r="B305" s="238">
        <v>4</v>
      </c>
      <c r="C305" s="238">
        <v>15</v>
      </c>
      <c r="D305" s="238">
        <v>8.359</v>
      </c>
      <c r="E305" s="238">
        <v>27</v>
      </c>
      <c r="F305" s="238" t="s">
        <v>3066</v>
      </c>
      <c r="H305" s="238" t="s">
        <v>354</v>
      </c>
      <c r="I305" s="238">
        <v>25</v>
      </c>
      <c r="K305" s="238">
        <v>18006607</v>
      </c>
      <c r="M305" s="238">
        <v>6</v>
      </c>
      <c r="N305" s="238">
        <v>23</v>
      </c>
      <c r="O305" s="238">
        <v>2018</v>
      </c>
      <c r="P305" s="238" t="s">
        <v>364</v>
      </c>
      <c r="Q305" s="238">
        <v>13</v>
      </c>
      <c r="R305" s="238" t="s">
        <v>356</v>
      </c>
      <c r="S305" s="238">
        <v>5</v>
      </c>
      <c r="T305" s="238">
        <v>0</v>
      </c>
      <c r="U305" s="238">
        <v>2</v>
      </c>
      <c r="V305" s="238">
        <v>12</v>
      </c>
      <c r="W305" s="238">
        <v>10</v>
      </c>
      <c r="X305" s="238">
        <v>10</v>
      </c>
      <c r="Y305" s="238">
        <v>1</v>
      </c>
      <c r="Z305" s="238">
        <v>1</v>
      </c>
      <c r="AB305" s="238">
        <v>1</v>
      </c>
      <c r="AC305" s="238">
        <v>98</v>
      </c>
      <c r="AD305" s="238" t="s">
        <v>2800</v>
      </c>
      <c r="AF305" s="238" t="s">
        <v>2779</v>
      </c>
      <c r="AG305" s="238">
        <v>7</v>
      </c>
      <c r="AH305" s="238">
        <v>2</v>
      </c>
      <c r="AI305" s="238">
        <v>4</v>
      </c>
      <c r="AJ305" s="238">
        <v>4</v>
      </c>
      <c r="AK305" s="238">
        <v>34</v>
      </c>
      <c r="AL305" s="238">
        <v>59</v>
      </c>
      <c r="AM305" s="238" t="s">
        <v>363</v>
      </c>
      <c r="AN305" s="238">
        <v>5</v>
      </c>
      <c r="AO305" s="238">
        <v>1</v>
      </c>
      <c r="AS305" s="238">
        <v>12</v>
      </c>
      <c r="AT305" s="238">
        <v>20</v>
      </c>
      <c r="AU305" s="238">
        <v>35</v>
      </c>
      <c r="AV305" s="238">
        <v>11</v>
      </c>
      <c r="AW305" s="238">
        <v>21</v>
      </c>
      <c r="AX305" s="238">
        <v>2</v>
      </c>
      <c r="AY305" s="238">
        <v>2</v>
      </c>
      <c r="AZ305" s="238">
        <v>4</v>
      </c>
      <c r="BA305" s="238">
        <v>21</v>
      </c>
      <c r="BB305" s="238">
        <v>17</v>
      </c>
      <c r="BC305" s="238" t="s">
        <v>363</v>
      </c>
      <c r="BD305" s="238">
        <v>5</v>
      </c>
      <c r="BE305" s="238">
        <v>4</v>
      </c>
      <c r="BI305" s="238">
        <v>12</v>
      </c>
      <c r="BJ305" s="238">
        <v>20</v>
      </c>
      <c r="BK305" s="238">
        <v>35</v>
      </c>
      <c r="BL305" s="238">
        <v>11</v>
      </c>
      <c r="BM305" s="238">
        <v>21</v>
      </c>
      <c r="CT305" s="238">
        <v>452071.07760458998</v>
      </c>
      <c r="CU305" s="238">
        <v>4975874.5210075602</v>
      </c>
      <c r="CV305" s="238">
        <v>44.934687699999998</v>
      </c>
      <c r="CW305" s="238">
        <v>-93.607427270000002</v>
      </c>
      <c r="CX305" s="238" t="s">
        <v>359</v>
      </c>
      <c r="CY305" s="238" t="s">
        <v>3350</v>
      </c>
    </row>
    <row r="306" spans="1:103" x14ac:dyDescent="0.25">
      <c r="A306" s="238">
        <v>492724</v>
      </c>
      <c r="B306" s="238">
        <v>4</v>
      </c>
      <c r="C306" s="238">
        <v>15</v>
      </c>
      <c r="D306" s="238">
        <v>8.3710000000000004</v>
      </c>
      <c r="E306" s="238">
        <v>27</v>
      </c>
      <c r="F306" s="238" t="s">
        <v>3066</v>
      </c>
      <c r="H306" s="238" t="s">
        <v>354</v>
      </c>
      <c r="I306" s="238">
        <v>25</v>
      </c>
      <c r="K306" s="238">
        <v>17009687</v>
      </c>
      <c r="M306" s="238">
        <v>8</v>
      </c>
      <c r="N306" s="238">
        <v>9</v>
      </c>
      <c r="O306" s="238">
        <v>2017</v>
      </c>
      <c r="P306" s="238" t="s">
        <v>355</v>
      </c>
      <c r="Q306" s="238">
        <v>10</v>
      </c>
      <c r="S306" s="238">
        <v>5</v>
      </c>
      <c r="T306" s="238">
        <v>0</v>
      </c>
      <c r="U306" s="238">
        <v>2</v>
      </c>
      <c r="V306" s="238">
        <v>12</v>
      </c>
      <c r="W306" s="238">
        <v>10</v>
      </c>
      <c r="X306" s="238">
        <v>2</v>
      </c>
      <c r="Y306" s="238">
        <v>1</v>
      </c>
      <c r="Z306" s="238">
        <v>2</v>
      </c>
      <c r="AB306" s="238">
        <v>2</v>
      </c>
      <c r="AC306" s="238">
        <v>98</v>
      </c>
      <c r="AD306" s="238" t="s">
        <v>2800</v>
      </c>
      <c r="AF306" s="238" t="s">
        <v>2779</v>
      </c>
      <c r="AG306" s="238">
        <v>7</v>
      </c>
      <c r="AH306" s="238">
        <v>2</v>
      </c>
      <c r="AI306" s="238">
        <v>2</v>
      </c>
      <c r="AJ306" s="238">
        <v>3</v>
      </c>
      <c r="AK306" s="238">
        <v>21</v>
      </c>
      <c r="AL306" s="238">
        <v>59</v>
      </c>
      <c r="AM306" s="238" t="s">
        <v>363</v>
      </c>
      <c r="AN306" s="238">
        <v>5</v>
      </c>
      <c r="AO306" s="238">
        <v>1</v>
      </c>
      <c r="AS306" s="238">
        <v>12</v>
      </c>
      <c r="AT306" s="238">
        <v>9</v>
      </c>
      <c r="AU306" s="238">
        <v>35</v>
      </c>
      <c r="AV306" s="238">
        <v>11</v>
      </c>
      <c r="AW306" s="238">
        <v>21</v>
      </c>
      <c r="AX306" s="238">
        <v>2</v>
      </c>
      <c r="AY306" s="238">
        <v>2</v>
      </c>
      <c r="AZ306" s="238">
        <v>3</v>
      </c>
      <c r="BA306" s="238">
        <v>21</v>
      </c>
      <c r="BB306" s="238">
        <v>69</v>
      </c>
      <c r="BC306" s="238" t="s">
        <v>363</v>
      </c>
      <c r="BD306" s="238">
        <v>5</v>
      </c>
      <c r="BE306" s="238">
        <v>4</v>
      </c>
      <c r="BI306" s="238">
        <v>12</v>
      </c>
      <c r="BJ306" s="238">
        <v>9</v>
      </c>
      <c r="BK306" s="238">
        <v>35</v>
      </c>
      <c r="BL306" s="238">
        <v>11</v>
      </c>
      <c r="BM306" s="238">
        <v>21</v>
      </c>
      <c r="CT306" s="238">
        <v>452085.23442091502</v>
      </c>
      <c r="CU306" s="238">
        <v>4975862.9186211601</v>
      </c>
      <c r="CV306" s="238">
        <v>44.934584219999998</v>
      </c>
      <c r="CW306" s="238">
        <v>-93.607246770000003</v>
      </c>
      <c r="CX306" s="238" t="s">
        <v>359</v>
      </c>
      <c r="CY306" s="238" t="s">
        <v>3351</v>
      </c>
    </row>
    <row r="307" spans="1:103" x14ac:dyDescent="0.25">
      <c r="A307" s="238">
        <v>512742</v>
      </c>
      <c r="B307" s="238">
        <v>4</v>
      </c>
      <c r="C307" s="238">
        <v>15</v>
      </c>
      <c r="D307" s="238">
        <v>8.3719999999999999</v>
      </c>
      <c r="E307" s="238">
        <v>27</v>
      </c>
      <c r="F307" s="238" t="s">
        <v>3066</v>
      </c>
      <c r="H307" s="238" t="s">
        <v>354</v>
      </c>
      <c r="I307" s="238">
        <v>25</v>
      </c>
      <c r="K307" s="238">
        <v>17012681</v>
      </c>
      <c r="M307" s="238">
        <v>10</v>
      </c>
      <c r="N307" s="238">
        <v>30</v>
      </c>
      <c r="O307" s="238">
        <v>2017</v>
      </c>
      <c r="P307" s="238" t="s">
        <v>361</v>
      </c>
      <c r="Q307" s="238">
        <v>7</v>
      </c>
      <c r="R307" s="238" t="s">
        <v>356</v>
      </c>
      <c r="S307" s="238">
        <v>5</v>
      </c>
      <c r="T307" s="238">
        <v>0</v>
      </c>
      <c r="U307" s="238">
        <v>2</v>
      </c>
      <c r="V307" s="238">
        <v>5</v>
      </c>
      <c r="W307" s="238">
        <v>10</v>
      </c>
      <c r="X307" s="238">
        <v>2</v>
      </c>
      <c r="Y307" s="238">
        <v>1</v>
      </c>
      <c r="Z307" s="238">
        <v>1</v>
      </c>
      <c r="AA307" s="238">
        <v>3</v>
      </c>
      <c r="AB307" s="238">
        <v>2</v>
      </c>
      <c r="AC307" s="238">
        <v>98</v>
      </c>
      <c r="AD307" s="238" t="s">
        <v>2800</v>
      </c>
      <c r="AF307" s="238" t="s">
        <v>2779</v>
      </c>
      <c r="AG307" s="238">
        <v>10</v>
      </c>
      <c r="AH307" s="238">
        <v>2</v>
      </c>
      <c r="AI307" s="238">
        <v>2</v>
      </c>
      <c r="AJ307" s="238">
        <v>3</v>
      </c>
      <c r="AK307" s="238">
        <v>24</v>
      </c>
      <c r="AL307" s="238">
        <v>18</v>
      </c>
      <c r="AM307" s="238" t="s">
        <v>354</v>
      </c>
      <c r="AN307" s="238">
        <v>5</v>
      </c>
      <c r="AO307" s="238">
        <v>1</v>
      </c>
      <c r="AS307" s="238">
        <v>12</v>
      </c>
      <c r="AT307" s="238">
        <v>9</v>
      </c>
      <c r="AU307" s="238">
        <v>35</v>
      </c>
      <c r="AV307" s="238">
        <v>13</v>
      </c>
      <c r="AW307" s="238">
        <v>22</v>
      </c>
      <c r="AX307" s="238">
        <v>2</v>
      </c>
      <c r="AY307" s="238">
        <v>2</v>
      </c>
      <c r="AZ307" s="238">
        <v>3</v>
      </c>
      <c r="BA307" s="238">
        <v>21</v>
      </c>
      <c r="BB307" s="238">
        <v>41</v>
      </c>
      <c r="BC307" s="238" t="s">
        <v>354</v>
      </c>
      <c r="BD307" s="238">
        <v>5</v>
      </c>
      <c r="BE307" s="238">
        <v>1</v>
      </c>
      <c r="BI307" s="238">
        <v>12</v>
      </c>
      <c r="BJ307" s="238">
        <v>9</v>
      </c>
      <c r="BK307" s="238">
        <v>35</v>
      </c>
      <c r="BL307" s="238">
        <v>13</v>
      </c>
      <c r="BM307" s="238">
        <v>22</v>
      </c>
      <c r="CT307" s="238">
        <v>452086.03876619303</v>
      </c>
      <c r="CU307" s="238">
        <v>4975878.3802406304</v>
      </c>
      <c r="CV307" s="238">
        <v>44.93472345</v>
      </c>
      <c r="CW307" s="238">
        <v>-93.607238039999999</v>
      </c>
      <c r="CX307" s="238" t="s">
        <v>359</v>
      </c>
      <c r="CY307" s="238" t="s">
        <v>3352</v>
      </c>
    </row>
    <row r="308" spans="1:103" x14ac:dyDescent="0.25">
      <c r="A308" s="238">
        <v>10858798</v>
      </c>
      <c r="B308" s="238">
        <v>4</v>
      </c>
      <c r="C308" s="238">
        <v>15</v>
      </c>
      <c r="D308" s="238">
        <v>8.3859999999999992</v>
      </c>
      <c r="E308" s="238">
        <v>27</v>
      </c>
      <c r="F308" s="238" t="s">
        <v>3066</v>
      </c>
      <c r="H308" s="238" t="s">
        <v>354</v>
      </c>
      <c r="I308" s="238">
        <v>25</v>
      </c>
      <c r="K308" s="238" t="s">
        <v>3353</v>
      </c>
      <c r="L308" s="238">
        <v>130310139</v>
      </c>
      <c r="M308" s="238">
        <v>1</v>
      </c>
      <c r="N308" s="238">
        <v>31</v>
      </c>
      <c r="O308" s="238">
        <v>2013</v>
      </c>
      <c r="P308" s="238" t="s">
        <v>384</v>
      </c>
      <c r="Q308" s="238">
        <v>16</v>
      </c>
      <c r="S308" s="238">
        <v>5</v>
      </c>
      <c r="T308" s="238">
        <v>0</v>
      </c>
      <c r="U308" s="238">
        <v>3</v>
      </c>
      <c r="V308" s="238">
        <v>1</v>
      </c>
      <c r="W308" s="238">
        <v>10</v>
      </c>
      <c r="X308" s="238">
        <v>2</v>
      </c>
      <c r="Y308" s="238">
        <v>1</v>
      </c>
      <c r="Z308" s="238">
        <v>2</v>
      </c>
      <c r="AA308" s="238">
        <v>2</v>
      </c>
      <c r="AB308" s="238">
        <v>1</v>
      </c>
      <c r="AC308" s="238">
        <v>98</v>
      </c>
      <c r="AD308" s="238" t="s">
        <v>3271</v>
      </c>
      <c r="AE308" s="238" t="s">
        <v>3272</v>
      </c>
      <c r="AF308" s="238" t="s">
        <v>2779</v>
      </c>
      <c r="AG308" s="238">
        <v>7</v>
      </c>
      <c r="AH308" s="238">
        <v>2</v>
      </c>
      <c r="AI308" s="238">
        <v>4</v>
      </c>
      <c r="AJ308" s="238">
        <v>4</v>
      </c>
      <c r="AK308" s="238">
        <v>8</v>
      </c>
      <c r="AL308" s="238">
        <v>39</v>
      </c>
      <c r="AM308" s="238" t="s">
        <v>363</v>
      </c>
      <c r="AN308" s="238">
        <v>5</v>
      </c>
      <c r="AO308" s="238">
        <v>1</v>
      </c>
      <c r="AP308" s="238">
        <v>1</v>
      </c>
      <c r="AS308" s="238">
        <v>7</v>
      </c>
      <c r="AT308" s="238">
        <v>98</v>
      </c>
      <c r="AU308" s="238">
        <v>40</v>
      </c>
      <c r="AV308" s="238">
        <v>11</v>
      </c>
      <c r="AW308" s="238">
        <v>20</v>
      </c>
      <c r="AX308" s="238">
        <v>2</v>
      </c>
      <c r="AY308" s="238">
        <v>4</v>
      </c>
      <c r="AZ308" s="238">
        <v>4</v>
      </c>
      <c r="BA308" s="238">
        <v>8</v>
      </c>
      <c r="BB308" s="238">
        <v>64</v>
      </c>
      <c r="BC308" s="238" t="s">
        <v>354</v>
      </c>
      <c r="BD308" s="238">
        <v>5</v>
      </c>
      <c r="BE308" s="238">
        <v>1</v>
      </c>
      <c r="BF308" s="238">
        <v>1</v>
      </c>
      <c r="BI308" s="238">
        <v>7</v>
      </c>
      <c r="BJ308" s="238">
        <v>98</v>
      </c>
      <c r="BK308" s="238">
        <v>40</v>
      </c>
      <c r="BL308" s="238">
        <v>11</v>
      </c>
      <c r="BM308" s="238">
        <v>20</v>
      </c>
      <c r="BN308" s="238">
        <v>2</v>
      </c>
      <c r="BO308" s="238">
        <v>4</v>
      </c>
      <c r="BP308" s="238">
        <v>4</v>
      </c>
      <c r="BQ308" s="238">
        <v>21</v>
      </c>
      <c r="BR308" s="238">
        <v>57</v>
      </c>
      <c r="BS308" s="238" t="s">
        <v>354</v>
      </c>
      <c r="BT308" s="238">
        <v>5</v>
      </c>
      <c r="BU308" s="238">
        <v>15</v>
      </c>
      <c r="BY308" s="238">
        <v>7</v>
      </c>
      <c r="BZ308" s="238">
        <v>98</v>
      </c>
      <c r="CA308" s="238">
        <v>40</v>
      </c>
      <c r="CB308" s="238">
        <v>11</v>
      </c>
      <c r="CC308" s="238">
        <v>20</v>
      </c>
      <c r="CT308" s="238">
        <v>452114</v>
      </c>
      <c r="CU308" s="238">
        <v>4975877</v>
      </c>
      <c r="CV308" s="238">
        <v>44.934710299999999</v>
      </c>
      <c r="CW308" s="238">
        <v>-93.606883999999994</v>
      </c>
      <c r="CX308" s="238" t="s">
        <v>359</v>
      </c>
      <c r="CY308" s="238" t="s">
        <v>3354</v>
      </c>
    </row>
    <row r="309" spans="1:103" x14ac:dyDescent="0.25">
      <c r="A309" s="238">
        <v>394478</v>
      </c>
      <c r="B309" s="238">
        <v>4</v>
      </c>
      <c r="C309" s="238">
        <v>15</v>
      </c>
      <c r="D309" s="238">
        <v>8.3879999999999999</v>
      </c>
      <c r="E309" s="238">
        <v>27</v>
      </c>
      <c r="F309" s="238" t="s">
        <v>3066</v>
      </c>
      <c r="H309" s="238" t="s">
        <v>354</v>
      </c>
      <c r="I309" s="238">
        <v>25</v>
      </c>
      <c r="K309" s="238">
        <v>16013220</v>
      </c>
      <c r="M309" s="238">
        <v>11</v>
      </c>
      <c r="N309" s="238">
        <v>14</v>
      </c>
      <c r="O309" s="238">
        <v>2016</v>
      </c>
      <c r="P309" s="238" t="s">
        <v>361</v>
      </c>
      <c r="Q309" s="238">
        <v>16</v>
      </c>
      <c r="R309" s="238" t="s">
        <v>369</v>
      </c>
      <c r="S309" s="238">
        <v>5</v>
      </c>
      <c r="T309" s="238">
        <v>0</v>
      </c>
      <c r="U309" s="238">
        <v>1</v>
      </c>
      <c r="W309" s="238">
        <v>35</v>
      </c>
      <c r="X309" s="238">
        <v>90</v>
      </c>
      <c r="Y309" s="238">
        <v>1</v>
      </c>
      <c r="Z309" s="238">
        <v>1</v>
      </c>
      <c r="AB309" s="238">
        <v>1</v>
      </c>
      <c r="AC309" s="238">
        <v>98</v>
      </c>
      <c r="AD309" s="238" t="s">
        <v>2800</v>
      </c>
      <c r="AF309" s="238" t="s">
        <v>2779</v>
      </c>
      <c r="AG309" s="238">
        <v>3</v>
      </c>
      <c r="AH309" s="238">
        <v>2</v>
      </c>
      <c r="AI309" s="238">
        <v>48</v>
      </c>
      <c r="AJ309" s="238">
        <v>3</v>
      </c>
      <c r="AK309" s="238">
        <v>24</v>
      </c>
      <c r="AL309" s="238">
        <v>72</v>
      </c>
      <c r="AM309" s="238" t="s">
        <v>363</v>
      </c>
      <c r="AN309" s="238">
        <v>5</v>
      </c>
      <c r="AO309" s="238">
        <v>10</v>
      </c>
      <c r="AS309" s="238">
        <v>90</v>
      </c>
      <c r="AT309" s="238">
        <v>98</v>
      </c>
      <c r="AU309" s="238">
        <v>10</v>
      </c>
      <c r="AV309" s="238">
        <v>11</v>
      </c>
      <c r="AW309" s="238">
        <v>21</v>
      </c>
      <c r="CT309" s="238">
        <v>452115.75091706298</v>
      </c>
      <c r="CU309" s="238">
        <v>4975862.9074743697</v>
      </c>
      <c r="CV309" s="238">
        <v>44.934586170000003</v>
      </c>
      <c r="CW309" s="238">
        <v>-93.606860040000001</v>
      </c>
      <c r="CX309" s="238" t="s">
        <v>391</v>
      </c>
      <c r="CY309" s="238" t="s">
        <v>3355</v>
      </c>
    </row>
    <row r="310" spans="1:103" x14ac:dyDescent="0.25">
      <c r="A310" s="238">
        <v>354869</v>
      </c>
      <c r="B310" s="238">
        <v>4</v>
      </c>
      <c r="C310" s="238">
        <v>15</v>
      </c>
      <c r="D310" s="238">
        <v>8.3889999999999993</v>
      </c>
      <c r="E310" s="238">
        <v>27</v>
      </c>
      <c r="F310" s="238" t="s">
        <v>3066</v>
      </c>
      <c r="H310" s="238" t="s">
        <v>354</v>
      </c>
      <c r="I310" s="238">
        <v>25</v>
      </c>
      <c r="K310" s="238">
        <v>16005915</v>
      </c>
      <c r="M310" s="238">
        <v>6</v>
      </c>
      <c r="N310" s="238">
        <v>7</v>
      </c>
      <c r="O310" s="238">
        <v>2016</v>
      </c>
      <c r="P310" s="238" t="s">
        <v>368</v>
      </c>
      <c r="Q310" s="238">
        <v>16</v>
      </c>
      <c r="R310" s="238" t="s">
        <v>356</v>
      </c>
      <c r="S310" s="238">
        <v>3</v>
      </c>
      <c r="T310" s="238">
        <v>0</v>
      </c>
      <c r="U310" s="238">
        <v>2</v>
      </c>
      <c r="V310" s="238">
        <v>90</v>
      </c>
      <c r="W310" s="238">
        <v>10</v>
      </c>
      <c r="X310" s="238">
        <v>16</v>
      </c>
      <c r="Y310" s="238">
        <v>1</v>
      </c>
      <c r="Z310" s="238">
        <v>1</v>
      </c>
      <c r="AB310" s="238">
        <v>1</v>
      </c>
      <c r="AC310" s="238">
        <v>98</v>
      </c>
      <c r="AD310" s="238" t="s">
        <v>2800</v>
      </c>
      <c r="AF310" s="238" t="s">
        <v>2779</v>
      </c>
      <c r="AG310" s="238">
        <v>90</v>
      </c>
      <c r="AH310" s="238">
        <v>2</v>
      </c>
      <c r="AI310" s="238">
        <v>2</v>
      </c>
      <c r="AJ310" s="238">
        <v>4</v>
      </c>
      <c r="AK310" s="238">
        <v>24</v>
      </c>
      <c r="AL310" s="238">
        <v>69</v>
      </c>
      <c r="AM310" s="238" t="s">
        <v>363</v>
      </c>
      <c r="AN310" s="238">
        <v>5</v>
      </c>
      <c r="AO310" s="238">
        <v>2</v>
      </c>
      <c r="AS310" s="238">
        <v>14</v>
      </c>
      <c r="AT310" s="238">
        <v>98</v>
      </c>
      <c r="AU310" s="238">
        <v>35</v>
      </c>
      <c r="AV310" s="238">
        <v>13</v>
      </c>
      <c r="AW310" s="238">
        <v>23</v>
      </c>
      <c r="AX310" s="238">
        <v>2</v>
      </c>
      <c r="AY310" s="238">
        <v>32</v>
      </c>
      <c r="AZ310" s="238">
        <v>4</v>
      </c>
      <c r="BA310" s="238">
        <v>21</v>
      </c>
      <c r="BB310" s="238">
        <v>17</v>
      </c>
      <c r="BC310" s="238" t="s">
        <v>363</v>
      </c>
      <c r="BD310" s="238">
        <v>5</v>
      </c>
      <c r="BE310" s="238">
        <v>1</v>
      </c>
      <c r="BI310" s="238">
        <v>14</v>
      </c>
      <c r="BJ310" s="238">
        <v>98</v>
      </c>
      <c r="BK310" s="238">
        <v>35</v>
      </c>
      <c r="BL310" s="238">
        <v>13</v>
      </c>
      <c r="BM310" s="238">
        <v>23</v>
      </c>
      <c r="CT310" s="238">
        <v>452112.66587633098</v>
      </c>
      <c r="CU310" s="238">
        <v>4975880.0632808004</v>
      </c>
      <c r="CV310" s="238">
        <v>44.934740390000002</v>
      </c>
      <c r="CW310" s="238">
        <v>-93.606900760000002</v>
      </c>
      <c r="CX310" s="238" t="s">
        <v>359</v>
      </c>
      <c r="CY310" s="238" t="s">
        <v>3356</v>
      </c>
    </row>
    <row r="311" spans="1:103" x14ac:dyDescent="0.25">
      <c r="A311" s="238">
        <v>10802500</v>
      </c>
      <c r="B311" s="238">
        <v>4</v>
      </c>
      <c r="C311" s="238">
        <v>15</v>
      </c>
      <c r="D311" s="238">
        <v>8.4039999999999999</v>
      </c>
      <c r="E311" s="238">
        <v>27</v>
      </c>
      <c r="F311" s="238" t="s">
        <v>3066</v>
      </c>
      <c r="H311" s="238" t="s">
        <v>354</v>
      </c>
      <c r="I311" s="238">
        <v>25</v>
      </c>
      <c r="K311" s="238">
        <v>1870012</v>
      </c>
      <c r="L311" s="238">
        <v>122400063</v>
      </c>
      <c r="M311" s="238">
        <v>8</v>
      </c>
      <c r="N311" s="238">
        <v>26</v>
      </c>
      <c r="O311" s="238">
        <v>2012</v>
      </c>
      <c r="P311" s="238" t="s">
        <v>366</v>
      </c>
      <c r="Q311" s="238">
        <v>17</v>
      </c>
      <c r="R311" s="238" t="s">
        <v>196</v>
      </c>
      <c r="S311" s="238">
        <v>5</v>
      </c>
      <c r="T311" s="238">
        <v>0</v>
      </c>
      <c r="U311" s="238">
        <v>2</v>
      </c>
      <c r="V311" s="238">
        <v>8</v>
      </c>
      <c r="W311" s="238">
        <v>10</v>
      </c>
      <c r="X311" s="238">
        <v>10</v>
      </c>
      <c r="Y311" s="238">
        <v>1</v>
      </c>
      <c r="Z311" s="238">
        <v>1</v>
      </c>
      <c r="AB311" s="238">
        <v>1</v>
      </c>
      <c r="AC311" s="238">
        <v>98</v>
      </c>
      <c r="AD311" s="238" t="s">
        <v>2795</v>
      </c>
      <c r="AE311" s="238" t="s">
        <v>3158</v>
      </c>
      <c r="AF311" s="238" t="s">
        <v>2779</v>
      </c>
      <c r="AG311" s="238">
        <v>8</v>
      </c>
      <c r="AH311" s="238">
        <v>2</v>
      </c>
      <c r="AI311" s="238">
        <v>2</v>
      </c>
      <c r="AJ311" s="238">
        <v>6</v>
      </c>
      <c r="AK311" s="238">
        <v>24</v>
      </c>
      <c r="AL311" s="238">
        <v>57</v>
      </c>
      <c r="AM311" s="238" t="s">
        <v>354</v>
      </c>
      <c r="AN311" s="238">
        <v>5</v>
      </c>
      <c r="AS311" s="238">
        <v>7</v>
      </c>
      <c r="AT311" s="238">
        <v>20</v>
      </c>
      <c r="AU311" s="238">
        <v>35</v>
      </c>
      <c r="AV311" s="238">
        <v>11</v>
      </c>
      <c r="AW311" s="238">
        <v>21</v>
      </c>
      <c r="AX311" s="238">
        <v>2</v>
      </c>
      <c r="AY311" s="238">
        <v>4</v>
      </c>
      <c r="AZ311" s="238">
        <v>4</v>
      </c>
      <c r="BA311" s="238">
        <v>99</v>
      </c>
      <c r="BB311" s="238">
        <v>47</v>
      </c>
      <c r="BC311" s="238" t="s">
        <v>363</v>
      </c>
      <c r="BD311" s="238">
        <v>5</v>
      </c>
      <c r="BE311" s="238">
        <v>7</v>
      </c>
      <c r="BG311" s="238">
        <v>99</v>
      </c>
      <c r="BI311" s="238">
        <v>7</v>
      </c>
      <c r="BJ311" s="238">
        <v>20</v>
      </c>
      <c r="BK311" s="238">
        <v>35</v>
      </c>
      <c r="BL311" s="238">
        <v>11</v>
      </c>
      <c r="BM311" s="238">
        <v>21</v>
      </c>
      <c r="CT311" s="238">
        <v>452142</v>
      </c>
      <c r="CU311" s="238">
        <v>4975886</v>
      </c>
      <c r="CV311" s="238">
        <v>44.934791599999997</v>
      </c>
      <c r="CW311" s="238">
        <v>-93.606527999999997</v>
      </c>
      <c r="CX311" s="238" t="s">
        <v>359</v>
      </c>
      <c r="CY311" s="238" t="s">
        <v>3357</v>
      </c>
    </row>
    <row r="312" spans="1:103" x14ac:dyDescent="0.25">
      <c r="A312" s="238">
        <v>10870703</v>
      </c>
      <c r="B312" s="238">
        <v>4</v>
      </c>
      <c r="C312" s="238">
        <v>15</v>
      </c>
      <c r="D312" s="238">
        <v>8.4190000000000005</v>
      </c>
      <c r="E312" s="238">
        <v>27</v>
      </c>
      <c r="F312" s="238" t="s">
        <v>3066</v>
      </c>
      <c r="H312" s="238" t="s">
        <v>354</v>
      </c>
      <c r="I312" s="238">
        <v>25</v>
      </c>
      <c r="K312" s="238" t="s">
        <v>3358</v>
      </c>
      <c r="L312" s="238">
        <v>130990039</v>
      </c>
      <c r="M312" s="238">
        <v>4</v>
      </c>
      <c r="N312" s="238">
        <v>9</v>
      </c>
      <c r="O312" s="238">
        <v>2013</v>
      </c>
      <c r="P312" s="238" t="s">
        <v>368</v>
      </c>
      <c r="Q312" s="238">
        <v>6</v>
      </c>
      <c r="S312" s="238">
        <v>5</v>
      </c>
      <c r="T312" s="238">
        <v>0</v>
      </c>
      <c r="U312" s="238">
        <v>1</v>
      </c>
      <c r="V312" s="238">
        <v>90</v>
      </c>
      <c r="W312" s="238">
        <v>16</v>
      </c>
      <c r="X312" s="238">
        <v>2</v>
      </c>
      <c r="Y312" s="238">
        <v>2</v>
      </c>
      <c r="Z312" s="238">
        <v>2</v>
      </c>
      <c r="AB312" s="238">
        <v>1</v>
      </c>
      <c r="AC312" s="238">
        <v>98</v>
      </c>
      <c r="AD312" s="238" t="s">
        <v>3359</v>
      </c>
      <c r="AE312" s="238" t="s">
        <v>3360</v>
      </c>
      <c r="AF312" s="238" t="s">
        <v>2779</v>
      </c>
      <c r="AG312" s="238">
        <v>4</v>
      </c>
      <c r="AH312" s="238">
        <v>2</v>
      </c>
      <c r="AI312" s="238">
        <v>3</v>
      </c>
      <c r="AJ312" s="238">
        <v>4</v>
      </c>
      <c r="AK312" s="238">
        <v>21</v>
      </c>
      <c r="AL312" s="238">
        <v>37</v>
      </c>
      <c r="AM312" s="238" t="s">
        <v>354</v>
      </c>
      <c r="AN312" s="238">
        <v>5</v>
      </c>
      <c r="AO312" s="238">
        <v>1</v>
      </c>
      <c r="AS312" s="238">
        <v>7</v>
      </c>
      <c r="AT312" s="238">
        <v>98</v>
      </c>
      <c r="AU312" s="238">
        <v>40</v>
      </c>
      <c r="AV312" s="238">
        <v>11</v>
      </c>
      <c r="AW312" s="238">
        <v>21</v>
      </c>
      <c r="CT312" s="238">
        <v>452164</v>
      </c>
      <c r="CU312" s="238">
        <v>4975896</v>
      </c>
      <c r="CV312" s="238">
        <v>44.934884699999998</v>
      </c>
      <c r="CW312" s="238">
        <v>-93.606252999999995</v>
      </c>
      <c r="CX312" s="238" t="s">
        <v>359</v>
      </c>
      <c r="CY312" s="238" t="s">
        <v>3361</v>
      </c>
    </row>
    <row r="313" spans="1:103" x14ac:dyDescent="0.25">
      <c r="A313" s="238">
        <v>10968318</v>
      </c>
      <c r="B313" s="238">
        <v>4</v>
      </c>
      <c r="C313" s="238">
        <v>15</v>
      </c>
      <c r="D313" s="238">
        <v>8.423</v>
      </c>
      <c r="E313" s="238">
        <v>27</v>
      </c>
      <c r="F313" s="238" t="s">
        <v>3066</v>
      </c>
      <c r="H313" s="238" t="s">
        <v>354</v>
      </c>
      <c r="I313" s="238">
        <v>25</v>
      </c>
      <c r="K313" s="238">
        <v>14009053</v>
      </c>
      <c r="L313" s="238">
        <v>141870072</v>
      </c>
      <c r="M313" s="238">
        <v>7</v>
      </c>
      <c r="N313" s="238">
        <v>6</v>
      </c>
      <c r="O313" s="238">
        <v>2014</v>
      </c>
      <c r="P313" s="238" t="s">
        <v>366</v>
      </c>
      <c r="Q313" s="238">
        <v>15</v>
      </c>
      <c r="S313" s="238">
        <v>4</v>
      </c>
      <c r="T313" s="238">
        <v>0</v>
      </c>
      <c r="U313" s="238">
        <v>2</v>
      </c>
      <c r="V313" s="238">
        <v>5</v>
      </c>
      <c r="W313" s="238">
        <v>10</v>
      </c>
      <c r="X313" s="238">
        <v>2</v>
      </c>
      <c r="Y313" s="238">
        <v>1</v>
      </c>
      <c r="Z313" s="238">
        <v>1</v>
      </c>
      <c r="AB313" s="238">
        <v>1</v>
      </c>
      <c r="AC313" s="238">
        <v>98</v>
      </c>
      <c r="AD313" s="238" t="s">
        <v>2798</v>
      </c>
      <c r="AE313" s="238" t="s">
        <v>3151</v>
      </c>
      <c r="AF313" s="238" t="s">
        <v>2779</v>
      </c>
      <c r="AG313" s="238">
        <v>10</v>
      </c>
      <c r="AH313" s="238">
        <v>2</v>
      </c>
      <c r="AI313" s="238">
        <v>3</v>
      </c>
      <c r="AJ313" s="238">
        <v>3</v>
      </c>
      <c r="AK313" s="238">
        <v>24</v>
      </c>
      <c r="AL313" s="238">
        <v>45</v>
      </c>
      <c r="AM313" s="238" t="s">
        <v>354</v>
      </c>
      <c r="AN313" s="238">
        <v>5</v>
      </c>
      <c r="AO313" s="238">
        <v>2</v>
      </c>
      <c r="AS313" s="238">
        <v>7</v>
      </c>
      <c r="AT313" s="238">
        <v>20</v>
      </c>
      <c r="AU313" s="238">
        <v>35</v>
      </c>
      <c r="AV313" s="238">
        <v>10</v>
      </c>
      <c r="AW313" s="238">
        <v>20</v>
      </c>
      <c r="AX313" s="238">
        <v>2</v>
      </c>
      <c r="AY313" s="238">
        <v>2</v>
      </c>
      <c r="AZ313" s="238">
        <v>4</v>
      </c>
      <c r="BA313" s="238">
        <v>21</v>
      </c>
      <c r="BB313" s="238">
        <v>39</v>
      </c>
      <c r="BC313" s="238" t="s">
        <v>363</v>
      </c>
      <c r="BD313" s="238">
        <v>5</v>
      </c>
      <c r="BE313" s="238">
        <v>1</v>
      </c>
      <c r="BI313" s="238">
        <v>7</v>
      </c>
      <c r="BJ313" s="238">
        <v>20</v>
      </c>
      <c r="BK313" s="238">
        <v>35</v>
      </c>
      <c r="BL313" s="238">
        <v>10</v>
      </c>
      <c r="BM313" s="238">
        <v>20</v>
      </c>
      <c r="CT313" s="238">
        <v>452170</v>
      </c>
      <c r="CU313" s="238">
        <v>4975898</v>
      </c>
      <c r="CV313" s="238">
        <v>44.934909599999997</v>
      </c>
      <c r="CW313" s="238">
        <v>-93.606179600000004</v>
      </c>
      <c r="CX313" s="238" t="s">
        <v>359</v>
      </c>
      <c r="CY313" s="238" t="s">
        <v>3362</v>
      </c>
    </row>
    <row r="314" spans="1:103" x14ac:dyDescent="0.25">
      <c r="A314" s="238">
        <v>10956552</v>
      </c>
      <c r="B314" s="238">
        <v>4</v>
      </c>
      <c r="C314" s="238">
        <v>15</v>
      </c>
      <c r="D314" s="238">
        <v>8.4390000000000001</v>
      </c>
      <c r="E314" s="238">
        <v>27</v>
      </c>
      <c r="F314" s="238" t="s">
        <v>3066</v>
      </c>
      <c r="H314" s="238" t="s">
        <v>354</v>
      </c>
      <c r="I314" s="238">
        <v>25</v>
      </c>
      <c r="K314" s="238" t="s">
        <v>3363</v>
      </c>
      <c r="L314" s="238">
        <v>141110028</v>
      </c>
      <c r="M314" s="238">
        <v>4</v>
      </c>
      <c r="N314" s="238">
        <v>21</v>
      </c>
      <c r="O314" s="238">
        <v>2014</v>
      </c>
      <c r="P314" s="238" t="s">
        <v>361</v>
      </c>
      <c r="Q314" s="238">
        <v>7</v>
      </c>
      <c r="S314" s="238">
        <v>5</v>
      </c>
      <c r="T314" s="238">
        <v>0</v>
      </c>
      <c r="U314" s="238">
        <v>1</v>
      </c>
      <c r="V314" s="238">
        <v>7</v>
      </c>
      <c r="W314" s="238">
        <v>54</v>
      </c>
      <c r="X314" s="238">
        <v>2</v>
      </c>
      <c r="Y314" s="238">
        <v>1</v>
      </c>
      <c r="Z314" s="238">
        <v>3</v>
      </c>
      <c r="AA314" s="238">
        <v>2</v>
      </c>
      <c r="AB314" s="238">
        <v>2</v>
      </c>
      <c r="AC314" s="238">
        <v>98</v>
      </c>
      <c r="AD314" s="238" t="s">
        <v>2834</v>
      </c>
      <c r="AE314" s="238" t="s">
        <v>3364</v>
      </c>
      <c r="AF314" s="238" t="s">
        <v>2779</v>
      </c>
      <c r="AG314" s="238">
        <v>3</v>
      </c>
      <c r="AH314" s="238">
        <v>2</v>
      </c>
      <c r="AI314" s="238">
        <v>2</v>
      </c>
      <c r="AJ314" s="238">
        <v>3</v>
      </c>
      <c r="AK314" s="238">
        <v>21</v>
      </c>
      <c r="AL314" s="238">
        <v>70</v>
      </c>
      <c r="AM314" s="238" t="s">
        <v>354</v>
      </c>
      <c r="AN314" s="238">
        <v>5</v>
      </c>
      <c r="AO314" s="238">
        <v>15</v>
      </c>
      <c r="AS314" s="238">
        <v>7</v>
      </c>
      <c r="AT314" s="238">
        <v>90</v>
      </c>
      <c r="AU314" s="238">
        <v>40</v>
      </c>
      <c r="AV314" s="238">
        <v>10</v>
      </c>
      <c r="AW314" s="238">
        <v>20</v>
      </c>
      <c r="CT314" s="238">
        <v>452192</v>
      </c>
      <c r="CU314" s="238">
        <v>4975910</v>
      </c>
      <c r="CV314" s="238">
        <v>44.935017700000003</v>
      </c>
      <c r="CW314" s="238">
        <v>-93.605896599999994</v>
      </c>
      <c r="CX314" s="238" t="s">
        <v>359</v>
      </c>
      <c r="CY314" s="238" t="s">
        <v>3365</v>
      </c>
    </row>
    <row r="315" spans="1:103" x14ac:dyDescent="0.25">
      <c r="A315" s="238">
        <v>631631</v>
      </c>
      <c r="B315" s="238">
        <v>4</v>
      </c>
      <c r="C315" s="238">
        <v>15</v>
      </c>
      <c r="D315" s="238">
        <v>8.4420000000000002</v>
      </c>
      <c r="E315" s="238">
        <v>27</v>
      </c>
      <c r="F315" s="238" t="s">
        <v>3066</v>
      </c>
      <c r="H315" s="238" t="s">
        <v>354</v>
      </c>
      <c r="I315" s="238">
        <v>25</v>
      </c>
      <c r="K315" s="238">
        <v>18009812</v>
      </c>
      <c r="M315" s="238">
        <v>8</v>
      </c>
      <c r="N315" s="238">
        <v>31</v>
      </c>
      <c r="O315" s="238">
        <v>2018</v>
      </c>
      <c r="P315" s="238" t="s">
        <v>362</v>
      </c>
      <c r="Q315" s="238">
        <v>15</v>
      </c>
      <c r="R315" s="238" t="s">
        <v>356</v>
      </c>
      <c r="S315" s="238">
        <v>4</v>
      </c>
      <c r="T315" s="238">
        <v>0</v>
      </c>
      <c r="U315" s="238">
        <v>2</v>
      </c>
      <c r="V315" s="238">
        <v>12</v>
      </c>
      <c r="W315" s="238">
        <v>10</v>
      </c>
      <c r="X315" s="238">
        <v>2</v>
      </c>
      <c r="Y315" s="238">
        <v>1</v>
      </c>
      <c r="Z315" s="238">
        <v>1</v>
      </c>
      <c r="AB315" s="238">
        <v>1</v>
      </c>
      <c r="AC315" s="238">
        <v>98</v>
      </c>
      <c r="AD315" s="238" t="s">
        <v>2800</v>
      </c>
      <c r="AF315" s="238" t="s">
        <v>2779</v>
      </c>
      <c r="AG315" s="238">
        <v>7</v>
      </c>
      <c r="AH315" s="238">
        <v>2</v>
      </c>
      <c r="AI315" s="238">
        <v>2</v>
      </c>
      <c r="AJ315" s="238">
        <v>4</v>
      </c>
      <c r="AK315" s="238">
        <v>21</v>
      </c>
      <c r="AL315" s="238">
        <v>51</v>
      </c>
      <c r="AM315" s="238" t="s">
        <v>354</v>
      </c>
      <c r="AN315" s="238">
        <v>5</v>
      </c>
      <c r="AO315" s="238">
        <v>90</v>
      </c>
      <c r="AS315" s="238">
        <v>12</v>
      </c>
      <c r="AT315" s="238">
        <v>9</v>
      </c>
      <c r="AU315" s="238">
        <v>40</v>
      </c>
      <c r="AV315" s="238">
        <v>11</v>
      </c>
      <c r="AW315" s="238">
        <v>21</v>
      </c>
      <c r="AX315" s="238">
        <v>2</v>
      </c>
      <c r="AY315" s="238">
        <v>2</v>
      </c>
      <c r="AZ315" s="238">
        <v>4</v>
      </c>
      <c r="BA315" s="238">
        <v>34</v>
      </c>
      <c r="BB315" s="238">
        <v>47</v>
      </c>
      <c r="BC315" s="238" t="s">
        <v>354</v>
      </c>
      <c r="BD315" s="238">
        <v>5</v>
      </c>
      <c r="BE315" s="238">
        <v>1</v>
      </c>
      <c r="BI315" s="238">
        <v>12</v>
      </c>
      <c r="BJ315" s="238">
        <v>9</v>
      </c>
      <c r="BK315" s="238">
        <v>40</v>
      </c>
      <c r="BL315" s="238">
        <v>11</v>
      </c>
      <c r="BM315" s="238">
        <v>21</v>
      </c>
      <c r="CT315" s="238">
        <v>452190.15251608699</v>
      </c>
      <c r="CU315" s="238">
        <v>4975923.0846224902</v>
      </c>
      <c r="CV315" s="238">
        <v>44.935132869999997</v>
      </c>
      <c r="CW315" s="238">
        <v>-93.605922860000007</v>
      </c>
      <c r="CX315" s="238" t="s">
        <v>359</v>
      </c>
      <c r="CY315" s="238" t="s">
        <v>3366</v>
      </c>
    </row>
    <row r="316" spans="1:103" x14ac:dyDescent="0.25">
      <c r="A316" s="238">
        <v>327317</v>
      </c>
      <c r="B316" s="238">
        <v>4</v>
      </c>
      <c r="C316" s="238">
        <v>15</v>
      </c>
      <c r="D316" s="238">
        <v>8.5020000000000007</v>
      </c>
      <c r="E316" s="238">
        <v>27</v>
      </c>
      <c r="F316" s="238" t="s">
        <v>3066</v>
      </c>
      <c r="H316" s="238" t="s">
        <v>354</v>
      </c>
      <c r="I316" s="238">
        <v>25</v>
      </c>
      <c r="K316" s="238">
        <v>16001288</v>
      </c>
      <c r="M316" s="238">
        <v>2</v>
      </c>
      <c r="N316" s="238">
        <v>7</v>
      </c>
      <c r="O316" s="238">
        <v>2016</v>
      </c>
      <c r="P316" s="238" t="s">
        <v>366</v>
      </c>
      <c r="Q316" s="238">
        <v>19</v>
      </c>
      <c r="R316" s="238" t="s">
        <v>369</v>
      </c>
      <c r="S316" s="238">
        <v>3</v>
      </c>
      <c r="T316" s="238">
        <v>0</v>
      </c>
      <c r="U316" s="238">
        <v>1</v>
      </c>
      <c r="V316" s="238">
        <v>99</v>
      </c>
      <c r="W316" s="238">
        <v>10</v>
      </c>
      <c r="X316" s="238">
        <v>99</v>
      </c>
      <c r="Y316" s="238">
        <v>4</v>
      </c>
      <c r="Z316" s="238">
        <v>4</v>
      </c>
      <c r="AA316" s="238">
        <v>7</v>
      </c>
      <c r="AB316" s="238">
        <v>3</v>
      </c>
      <c r="AC316" s="238">
        <v>98</v>
      </c>
      <c r="AD316" s="238" t="s">
        <v>2800</v>
      </c>
      <c r="AF316" s="238" t="s">
        <v>2779</v>
      </c>
      <c r="AG316" s="238">
        <v>4</v>
      </c>
      <c r="AH316" s="238">
        <v>2</v>
      </c>
      <c r="AI316" s="238">
        <v>4</v>
      </c>
      <c r="AJ316" s="238">
        <v>3</v>
      </c>
      <c r="AK316" s="238">
        <v>21</v>
      </c>
      <c r="AL316" s="238">
        <v>18</v>
      </c>
      <c r="AM316" s="238" t="s">
        <v>354</v>
      </c>
      <c r="AN316" s="238">
        <v>5</v>
      </c>
      <c r="AO316" s="238">
        <v>71</v>
      </c>
      <c r="AP316" s="238">
        <v>72</v>
      </c>
      <c r="AS316" s="238">
        <v>14</v>
      </c>
      <c r="AT316" s="238">
        <v>9</v>
      </c>
      <c r="AU316" s="238">
        <v>40</v>
      </c>
      <c r="AV316" s="238">
        <v>11</v>
      </c>
      <c r="AW316" s="238">
        <v>21</v>
      </c>
      <c r="CT316" s="238">
        <v>452276.61544323101</v>
      </c>
      <c r="CU316" s="238">
        <v>4975956.0360718397</v>
      </c>
      <c r="CV316" s="238">
        <v>44.935435290000001</v>
      </c>
      <c r="CW316" s="238">
        <v>-93.604830239999998</v>
      </c>
      <c r="CX316" s="238" t="s">
        <v>359</v>
      </c>
      <c r="CY316" s="238" t="s">
        <v>3367</v>
      </c>
    </row>
    <row r="317" spans="1:103" x14ac:dyDescent="0.25">
      <c r="A317" s="238">
        <v>11037088</v>
      </c>
      <c r="B317" s="238">
        <v>4</v>
      </c>
      <c r="C317" s="238">
        <v>15</v>
      </c>
      <c r="D317" s="238">
        <v>8.5079999999999991</v>
      </c>
      <c r="E317" s="238">
        <v>27</v>
      </c>
      <c r="F317" s="238" t="s">
        <v>3066</v>
      </c>
      <c r="H317" s="238" t="s">
        <v>354</v>
      </c>
      <c r="I317" s="238">
        <v>25</v>
      </c>
      <c r="K317" s="238" t="s">
        <v>3368</v>
      </c>
      <c r="L317" s="238">
        <v>150720065</v>
      </c>
      <c r="M317" s="238">
        <v>3</v>
      </c>
      <c r="N317" s="238">
        <v>11</v>
      </c>
      <c r="O317" s="238">
        <v>2015</v>
      </c>
      <c r="P317" s="238" t="s">
        <v>355</v>
      </c>
      <c r="Q317" s="238">
        <v>15</v>
      </c>
      <c r="S317" s="238">
        <v>5</v>
      </c>
      <c r="T317" s="238">
        <v>0</v>
      </c>
      <c r="U317" s="238">
        <v>2</v>
      </c>
      <c r="V317" s="238">
        <v>5</v>
      </c>
      <c r="W317" s="238">
        <v>10</v>
      </c>
      <c r="X317" s="238">
        <v>2</v>
      </c>
      <c r="Y317" s="238">
        <v>1</v>
      </c>
      <c r="Z317" s="238">
        <v>1</v>
      </c>
      <c r="AA317" s="238">
        <v>1</v>
      </c>
      <c r="AB317" s="238">
        <v>1</v>
      </c>
      <c r="AC317" s="238">
        <v>98</v>
      </c>
      <c r="AD317" s="238" t="s">
        <v>3369</v>
      </c>
      <c r="AF317" s="238" t="s">
        <v>2779</v>
      </c>
      <c r="AG317" s="238">
        <v>10</v>
      </c>
      <c r="AH317" s="238">
        <v>2</v>
      </c>
      <c r="AI317" s="238">
        <v>3</v>
      </c>
      <c r="AJ317" s="238">
        <v>4</v>
      </c>
      <c r="AK317" s="238">
        <v>21</v>
      </c>
      <c r="AL317" s="238">
        <v>18</v>
      </c>
      <c r="AM317" s="238" t="s">
        <v>354</v>
      </c>
      <c r="AN317" s="238">
        <v>5</v>
      </c>
      <c r="AO317" s="238">
        <v>1</v>
      </c>
      <c r="AP317" s="238">
        <v>1</v>
      </c>
      <c r="AS317" s="238">
        <v>7</v>
      </c>
      <c r="AT317" s="238">
        <v>98</v>
      </c>
      <c r="AU317" s="238">
        <v>40</v>
      </c>
      <c r="AV317" s="238">
        <v>11</v>
      </c>
      <c r="AW317" s="238">
        <v>21</v>
      </c>
      <c r="AX317" s="238">
        <v>2</v>
      </c>
      <c r="AY317" s="238">
        <v>1</v>
      </c>
      <c r="AZ317" s="238">
        <v>7</v>
      </c>
      <c r="BA317" s="238">
        <v>23</v>
      </c>
      <c r="BB317" s="238">
        <v>62</v>
      </c>
      <c r="BC317" s="238" t="s">
        <v>354</v>
      </c>
      <c r="BD317" s="238">
        <v>1</v>
      </c>
      <c r="BE317" s="238">
        <v>2</v>
      </c>
      <c r="BF317" s="238">
        <v>18</v>
      </c>
      <c r="BI317" s="238">
        <v>7</v>
      </c>
      <c r="BJ317" s="238">
        <v>98</v>
      </c>
      <c r="BK317" s="238">
        <v>40</v>
      </c>
      <c r="BL317" s="238">
        <v>11</v>
      </c>
      <c r="BM317" s="238">
        <v>21</v>
      </c>
      <c r="CT317" s="238">
        <v>452288</v>
      </c>
      <c r="CU317" s="238">
        <v>4975964</v>
      </c>
      <c r="CV317" s="238">
        <v>44.935509600000003</v>
      </c>
      <c r="CW317" s="238">
        <v>-93.604680900000005</v>
      </c>
      <c r="CX317" s="238" t="s">
        <v>359</v>
      </c>
      <c r="CY317" s="238" t="s">
        <v>3370</v>
      </c>
    </row>
    <row r="318" spans="1:103" x14ac:dyDescent="0.25">
      <c r="A318" s="238">
        <v>10899044</v>
      </c>
      <c r="B318" s="238">
        <v>4</v>
      </c>
      <c r="C318" s="238">
        <v>15</v>
      </c>
      <c r="D318" s="238">
        <v>8.51</v>
      </c>
      <c r="E318" s="238">
        <v>27</v>
      </c>
      <c r="F318" s="238" t="s">
        <v>3066</v>
      </c>
      <c r="H318" s="238" t="s">
        <v>354</v>
      </c>
      <c r="I318" s="238">
        <v>25</v>
      </c>
      <c r="K318" s="238" t="s">
        <v>3371</v>
      </c>
      <c r="L318" s="238">
        <v>132580113</v>
      </c>
      <c r="M318" s="238">
        <v>9</v>
      </c>
      <c r="N318" s="238">
        <v>15</v>
      </c>
      <c r="O318" s="238">
        <v>2013</v>
      </c>
      <c r="P318" s="238" t="s">
        <v>366</v>
      </c>
      <c r="Q318" s="238">
        <v>15</v>
      </c>
      <c r="S318" s="238">
        <v>4</v>
      </c>
      <c r="T318" s="238">
        <v>0</v>
      </c>
      <c r="U318" s="238">
        <v>2</v>
      </c>
      <c r="V318" s="238">
        <v>11</v>
      </c>
      <c r="W318" s="238">
        <v>10</v>
      </c>
      <c r="X318" s="238">
        <v>2</v>
      </c>
      <c r="Y318" s="238">
        <v>1</v>
      </c>
      <c r="Z318" s="238">
        <v>1</v>
      </c>
      <c r="AB318" s="238">
        <v>1</v>
      </c>
      <c r="AC318" s="238">
        <v>98</v>
      </c>
      <c r="AD318" s="238" t="s">
        <v>2795</v>
      </c>
      <c r="AE318" s="238" t="s">
        <v>3372</v>
      </c>
      <c r="AF318" s="238" t="s">
        <v>2779</v>
      </c>
      <c r="AG318" s="238">
        <v>6</v>
      </c>
      <c r="AH318" s="238">
        <v>2</v>
      </c>
      <c r="AI318" s="238">
        <v>2</v>
      </c>
      <c r="AJ318" s="238">
        <v>3</v>
      </c>
      <c r="AK318" s="238">
        <v>21</v>
      </c>
      <c r="AL318" s="238">
        <v>27</v>
      </c>
      <c r="AM318" s="238" t="s">
        <v>363</v>
      </c>
      <c r="AN318" s="238">
        <v>5</v>
      </c>
      <c r="AO318" s="238">
        <v>15</v>
      </c>
      <c r="AP318" s="238">
        <v>6</v>
      </c>
      <c r="AS318" s="238">
        <v>7</v>
      </c>
      <c r="AT318" s="238">
        <v>5</v>
      </c>
      <c r="AU318" s="238">
        <v>40</v>
      </c>
      <c r="AV318" s="238">
        <v>11</v>
      </c>
      <c r="AW318" s="238">
        <v>21</v>
      </c>
      <c r="AX318" s="238">
        <v>2</v>
      </c>
      <c r="AY318" s="238">
        <v>11</v>
      </c>
      <c r="AZ318" s="238">
        <v>4</v>
      </c>
      <c r="BA318" s="238">
        <v>21</v>
      </c>
      <c r="BB318" s="238">
        <v>66</v>
      </c>
      <c r="BC318" s="238" t="s">
        <v>354</v>
      </c>
      <c r="BD318" s="238">
        <v>5</v>
      </c>
      <c r="BE318" s="238">
        <v>1</v>
      </c>
      <c r="BI318" s="238">
        <v>7</v>
      </c>
      <c r="BJ318" s="238">
        <v>5</v>
      </c>
      <c r="BK318" s="238">
        <v>40</v>
      </c>
      <c r="BL318" s="238">
        <v>11</v>
      </c>
      <c r="BM318" s="238">
        <v>21</v>
      </c>
      <c r="CT318" s="238">
        <v>452291</v>
      </c>
      <c r="CU318" s="238">
        <v>4975966</v>
      </c>
      <c r="CV318" s="238">
        <v>44.935523699999997</v>
      </c>
      <c r="CW318" s="238">
        <v>-93.604646099999997</v>
      </c>
      <c r="CX318" s="238" t="s">
        <v>359</v>
      </c>
      <c r="CY318" s="238" t="s">
        <v>3373</v>
      </c>
    </row>
    <row r="319" spans="1:103" x14ac:dyDescent="0.25">
      <c r="A319" s="238">
        <v>597456</v>
      </c>
      <c r="B319" s="238">
        <v>4</v>
      </c>
      <c r="C319" s="238">
        <v>15</v>
      </c>
      <c r="D319" s="238">
        <v>8.5399999999999991</v>
      </c>
      <c r="E319" s="238">
        <v>27</v>
      </c>
      <c r="F319" s="238" t="s">
        <v>3374</v>
      </c>
      <c r="H319" s="238" t="s">
        <v>354</v>
      </c>
      <c r="I319" s="238">
        <v>25</v>
      </c>
      <c r="K319" s="238" t="s">
        <v>3375</v>
      </c>
      <c r="M319" s="238">
        <v>5</v>
      </c>
      <c r="N319" s="238">
        <v>15</v>
      </c>
      <c r="O319" s="238">
        <v>2018</v>
      </c>
      <c r="P319" s="238" t="s">
        <v>368</v>
      </c>
      <c r="Q319" s="238">
        <v>20</v>
      </c>
      <c r="R319" s="238" t="s">
        <v>369</v>
      </c>
      <c r="S319" s="238">
        <v>5</v>
      </c>
      <c r="T319" s="238">
        <v>0</v>
      </c>
      <c r="U319" s="238">
        <v>2</v>
      </c>
      <c r="V319" s="238">
        <v>12</v>
      </c>
      <c r="W319" s="238">
        <v>10</v>
      </c>
      <c r="X319" s="238">
        <v>2</v>
      </c>
      <c r="Y319" s="238">
        <v>3</v>
      </c>
      <c r="Z319" s="238">
        <v>1</v>
      </c>
      <c r="AB319" s="238">
        <v>1</v>
      </c>
      <c r="AC319" s="238">
        <v>98</v>
      </c>
      <c r="AD319" s="238" t="s">
        <v>2800</v>
      </c>
      <c r="AF319" s="238" t="s">
        <v>2779</v>
      </c>
      <c r="AG319" s="238">
        <v>7</v>
      </c>
      <c r="AH319" s="238">
        <v>2</v>
      </c>
      <c r="AI319" s="238">
        <v>4</v>
      </c>
      <c r="AJ319" s="238">
        <v>3</v>
      </c>
      <c r="AK319" s="238">
        <v>34</v>
      </c>
      <c r="AL319" s="238">
        <v>16</v>
      </c>
      <c r="AM319" s="238" t="s">
        <v>363</v>
      </c>
      <c r="AN319" s="238">
        <v>5</v>
      </c>
      <c r="AO319" s="238">
        <v>1</v>
      </c>
      <c r="AS319" s="238">
        <v>12</v>
      </c>
      <c r="AT319" s="238">
        <v>98</v>
      </c>
      <c r="AU319" s="238">
        <v>40</v>
      </c>
      <c r="AV319" s="238">
        <v>11</v>
      </c>
      <c r="AW319" s="238">
        <v>21</v>
      </c>
      <c r="AX319" s="238">
        <v>2</v>
      </c>
      <c r="AY319" s="238">
        <v>2</v>
      </c>
      <c r="AZ319" s="238">
        <v>3</v>
      </c>
      <c r="BA319" s="238">
        <v>21</v>
      </c>
      <c r="BB319" s="238">
        <v>38</v>
      </c>
      <c r="BC319" s="238" t="s">
        <v>354</v>
      </c>
      <c r="BD319" s="238">
        <v>5</v>
      </c>
      <c r="BE319" s="238">
        <v>70</v>
      </c>
      <c r="BI319" s="238">
        <v>12</v>
      </c>
      <c r="BJ319" s="238">
        <v>98</v>
      </c>
      <c r="BK319" s="238">
        <v>40</v>
      </c>
      <c r="BL319" s="238">
        <v>11</v>
      </c>
      <c r="BM319" s="238">
        <v>21</v>
      </c>
      <c r="CT319" s="238">
        <v>452336.52575615799</v>
      </c>
      <c r="CU319" s="238">
        <v>4975983.8968284698</v>
      </c>
      <c r="CV319" s="238">
        <v>44.935690090000001</v>
      </c>
      <c r="CW319" s="238">
        <v>-93.604073630000002</v>
      </c>
      <c r="CX319" s="238" t="s">
        <v>359</v>
      </c>
      <c r="CY319" s="238" t="s">
        <v>3376</v>
      </c>
    </row>
    <row r="320" spans="1:103" x14ac:dyDescent="0.25">
      <c r="A320" s="238">
        <v>390171</v>
      </c>
      <c r="B320" s="238">
        <v>4</v>
      </c>
      <c r="C320" s="238">
        <v>15</v>
      </c>
      <c r="D320" s="238">
        <v>8.5530000000000008</v>
      </c>
      <c r="E320" s="238">
        <v>27</v>
      </c>
      <c r="F320" s="238" t="s">
        <v>3374</v>
      </c>
      <c r="H320" s="238" t="s">
        <v>354</v>
      </c>
      <c r="I320" s="238">
        <v>25</v>
      </c>
      <c r="K320" s="238">
        <v>16012629</v>
      </c>
      <c r="M320" s="238">
        <v>10</v>
      </c>
      <c r="N320" s="238">
        <v>28</v>
      </c>
      <c r="O320" s="238">
        <v>2016</v>
      </c>
      <c r="P320" s="238" t="s">
        <v>362</v>
      </c>
      <c r="Q320" s="238">
        <v>21</v>
      </c>
      <c r="R320" s="238" t="s">
        <v>356</v>
      </c>
      <c r="S320" s="238">
        <v>4</v>
      </c>
      <c r="T320" s="238">
        <v>0</v>
      </c>
      <c r="U320" s="238">
        <v>1</v>
      </c>
      <c r="W320" s="238">
        <v>48</v>
      </c>
      <c r="X320" s="238">
        <v>2</v>
      </c>
      <c r="Y320" s="238">
        <v>6</v>
      </c>
      <c r="Z320" s="238">
        <v>1</v>
      </c>
      <c r="AB320" s="238">
        <v>1</v>
      </c>
      <c r="AC320" s="238">
        <v>98</v>
      </c>
      <c r="AD320" s="238" t="s">
        <v>2800</v>
      </c>
      <c r="AF320" s="238" t="s">
        <v>2779</v>
      </c>
      <c r="AG320" s="238">
        <v>3</v>
      </c>
      <c r="AH320" s="238">
        <v>2</v>
      </c>
      <c r="AI320" s="238">
        <v>4</v>
      </c>
      <c r="AJ320" s="238">
        <v>4</v>
      </c>
      <c r="AK320" s="238">
        <v>99</v>
      </c>
      <c r="AL320" s="238">
        <v>24</v>
      </c>
      <c r="AM320" s="238" t="s">
        <v>363</v>
      </c>
      <c r="AN320" s="238">
        <v>99</v>
      </c>
      <c r="AO320" s="238">
        <v>99</v>
      </c>
      <c r="AS320" s="238">
        <v>12</v>
      </c>
      <c r="AT320" s="238">
        <v>9</v>
      </c>
      <c r="AU320" s="238">
        <v>40</v>
      </c>
      <c r="AV320" s="238">
        <v>13</v>
      </c>
      <c r="AW320" s="238">
        <v>21</v>
      </c>
      <c r="CT320" s="238">
        <v>452340.62865315698</v>
      </c>
      <c r="CU320" s="238">
        <v>4976006.5841784095</v>
      </c>
      <c r="CV320" s="238">
        <v>44.935894589999997</v>
      </c>
      <c r="CW320" s="238">
        <v>-93.604023769999998</v>
      </c>
      <c r="CX320" s="238" t="s">
        <v>359</v>
      </c>
      <c r="CY320" s="238" t="s">
        <v>3377</v>
      </c>
    </row>
    <row r="321" spans="1:103" x14ac:dyDescent="0.25">
      <c r="A321" s="238">
        <v>10795343</v>
      </c>
      <c r="B321" s="238">
        <v>4</v>
      </c>
      <c r="C321" s="238">
        <v>15</v>
      </c>
      <c r="D321" s="238">
        <v>8.6280000000000001</v>
      </c>
      <c r="E321" s="238">
        <v>27</v>
      </c>
      <c r="F321" s="238" t="s">
        <v>3374</v>
      </c>
      <c r="H321" s="238" t="s">
        <v>354</v>
      </c>
      <c r="I321" s="238">
        <v>25</v>
      </c>
      <c r="K321" s="238" t="s">
        <v>3378</v>
      </c>
      <c r="L321" s="238">
        <v>121170050</v>
      </c>
      <c r="M321" s="238">
        <v>4</v>
      </c>
      <c r="N321" s="238">
        <v>22</v>
      </c>
      <c r="O321" s="238">
        <v>2012</v>
      </c>
      <c r="P321" s="238" t="s">
        <v>366</v>
      </c>
      <c r="Q321" s="238">
        <v>14</v>
      </c>
      <c r="R321" s="238" t="s">
        <v>369</v>
      </c>
      <c r="S321" s="238">
        <v>5</v>
      </c>
      <c r="T321" s="238">
        <v>0</v>
      </c>
      <c r="U321" s="238">
        <v>1</v>
      </c>
      <c r="V321" s="238">
        <v>90</v>
      </c>
      <c r="W321" s="238">
        <v>16</v>
      </c>
      <c r="X321" s="238">
        <v>2</v>
      </c>
      <c r="Y321" s="238">
        <v>1</v>
      </c>
      <c r="Z321" s="238">
        <v>1</v>
      </c>
      <c r="AB321" s="238">
        <v>1</v>
      </c>
      <c r="AC321" s="238">
        <v>98</v>
      </c>
      <c r="AD321" s="238" t="s">
        <v>3207</v>
      </c>
      <c r="AE321" s="238" t="s">
        <v>3379</v>
      </c>
      <c r="AF321" s="238" t="s">
        <v>2779</v>
      </c>
      <c r="AG321" s="238">
        <v>4</v>
      </c>
      <c r="AH321" s="238">
        <v>2</v>
      </c>
      <c r="AI321" s="238">
        <v>2</v>
      </c>
      <c r="AJ321" s="238">
        <v>3</v>
      </c>
      <c r="AK321" s="238">
        <v>21</v>
      </c>
      <c r="AL321" s="238">
        <v>71</v>
      </c>
      <c r="AM321" s="238" t="s">
        <v>354</v>
      </c>
      <c r="AN321" s="238">
        <v>5</v>
      </c>
      <c r="AO321" s="238">
        <v>1</v>
      </c>
      <c r="AS321" s="238">
        <v>7</v>
      </c>
      <c r="AT321" s="238">
        <v>98</v>
      </c>
      <c r="AU321" s="238">
        <v>40</v>
      </c>
      <c r="AV321" s="238">
        <v>10</v>
      </c>
      <c r="AW321" s="238">
        <v>21</v>
      </c>
      <c r="CT321" s="238">
        <v>452445</v>
      </c>
      <c r="CU321" s="238">
        <v>4976076</v>
      </c>
      <c r="CV321" s="238">
        <v>44.936522099999998</v>
      </c>
      <c r="CW321" s="238">
        <v>-93.602705</v>
      </c>
      <c r="CX321" s="238" t="s">
        <v>359</v>
      </c>
      <c r="CY321" s="238" t="s">
        <v>3380</v>
      </c>
    </row>
    <row r="322" spans="1:103" x14ac:dyDescent="0.25">
      <c r="A322" s="238">
        <v>10796976</v>
      </c>
      <c r="B322" s="238">
        <v>4</v>
      </c>
      <c r="C322" s="238">
        <v>15</v>
      </c>
      <c r="D322" s="238">
        <v>8.6549999999999994</v>
      </c>
      <c r="E322" s="238">
        <v>27</v>
      </c>
      <c r="F322" s="238" t="s">
        <v>3374</v>
      </c>
      <c r="H322" s="238" t="s">
        <v>354</v>
      </c>
      <c r="I322" s="238">
        <v>25</v>
      </c>
      <c r="L322" s="238">
        <v>121460065</v>
      </c>
      <c r="M322" s="238">
        <v>4</v>
      </c>
      <c r="N322" s="238">
        <v>22</v>
      </c>
      <c r="O322" s="238">
        <v>2012</v>
      </c>
      <c r="P322" s="238" t="s">
        <v>366</v>
      </c>
      <c r="Q322" s="238">
        <v>15</v>
      </c>
      <c r="S322" s="238">
        <v>5</v>
      </c>
      <c r="T322" s="238">
        <v>0</v>
      </c>
      <c r="U322" s="238">
        <v>1</v>
      </c>
      <c r="W322" s="238">
        <v>16</v>
      </c>
      <c r="Y322" s="238">
        <v>1</v>
      </c>
      <c r="Z322" s="238">
        <v>2</v>
      </c>
      <c r="AB322" s="238">
        <v>1</v>
      </c>
      <c r="AC322" s="238">
        <v>98</v>
      </c>
      <c r="AF322" s="238" t="s">
        <v>2779</v>
      </c>
      <c r="AG322" s="238">
        <v>4</v>
      </c>
      <c r="AH322" s="238">
        <v>2</v>
      </c>
      <c r="AI322" s="238">
        <v>2</v>
      </c>
      <c r="AJ322" s="238">
        <v>3</v>
      </c>
      <c r="AK322" s="238">
        <v>21</v>
      </c>
      <c r="AL322" s="238">
        <v>71</v>
      </c>
      <c r="AM322" s="238" t="s">
        <v>354</v>
      </c>
      <c r="AT322" s="238">
        <v>98</v>
      </c>
      <c r="AU322" s="238">
        <v>40</v>
      </c>
      <c r="CT322" s="238">
        <v>452474</v>
      </c>
      <c r="CU322" s="238">
        <v>4976108</v>
      </c>
      <c r="CV322" s="238">
        <v>44.936820900000001</v>
      </c>
      <c r="CW322" s="238">
        <v>-93.602339200000003</v>
      </c>
      <c r="CX322" s="238" t="s">
        <v>359</v>
      </c>
    </row>
    <row r="323" spans="1:103" x14ac:dyDescent="0.25">
      <c r="A323" s="238">
        <v>10796977</v>
      </c>
      <c r="B323" s="238">
        <v>4</v>
      </c>
      <c r="C323" s="238">
        <v>15</v>
      </c>
      <c r="D323" s="238">
        <v>8.6549999999999994</v>
      </c>
      <c r="E323" s="238">
        <v>27</v>
      </c>
      <c r="F323" s="238" t="s">
        <v>3374</v>
      </c>
      <c r="H323" s="238" t="s">
        <v>354</v>
      </c>
      <c r="I323" s="238">
        <v>25</v>
      </c>
      <c r="L323" s="238">
        <v>121460066</v>
      </c>
      <c r="M323" s="238">
        <v>4</v>
      </c>
      <c r="N323" s="238">
        <v>22</v>
      </c>
      <c r="O323" s="238">
        <v>2012</v>
      </c>
      <c r="P323" s="238" t="s">
        <v>366</v>
      </c>
      <c r="Q323" s="238">
        <v>12</v>
      </c>
      <c r="S323" s="238">
        <v>5</v>
      </c>
      <c r="T323" s="238">
        <v>0</v>
      </c>
      <c r="U323" s="238">
        <v>2</v>
      </c>
      <c r="V323" s="238">
        <v>1</v>
      </c>
      <c r="W323" s="238">
        <v>10</v>
      </c>
      <c r="Y323" s="238">
        <v>1</v>
      </c>
      <c r="Z323" s="238">
        <v>2</v>
      </c>
      <c r="AB323" s="238">
        <v>1</v>
      </c>
      <c r="AC323" s="238">
        <v>99</v>
      </c>
      <c r="AF323" s="238" t="s">
        <v>2779</v>
      </c>
      <c r="AG323" s="238">
        <v>7</v>
      </c>
      <c r="AH323" s="238">
        <v>2</v>
      </c>
      <c r="AI323" s="238">
        <v>2</v>
      </c>
      <c r="AJ323" s="238">
        <v>1</v>
      </c>
      <c r="AK323" s="238">
        <v>8</v>
      </c>
      <c r="AL323" s="238">
        <v>60</v>
      </c>
      <c r="AM323" s="238" t="s">
        <v>363</v>
      </c>
      <c r="AT323" s="238">
        <v>22</v>
      </c>
      <c r="AX323" s="238">
        <v>2</v>
      </c>
      <c r="AY323" s="238">
        <v>2</v>
      </c>
      <c r="AZ323" s="238">
        <v>1</v>
      </c>
      <c r="BA323" s="238">
        <v>21</v>
      </c>
      <c r="BB323" s="238">
        <v>28</v>
      </c>
      <c r="BC323" s="238" t="s">
        <v>354</v>
      </c>
      <c r="BJ323" s="238">
        <v>22</v>
      </c>
      <c r="CT323" s="238">
        <v>452474</v>
      </c>
      <c r="CU323" s="238">
        <v>4976108</v>
      </c>
      <c r="CV323" s="238">
        <v>44.936820900000001</v>
      </c>
      <c r="CW323" s="238">
        <v>-93.602339200000003</v>
      </c>
      <c r="CX323" s="238" t="s">
        <v>359</v>
      </c>
    </row>
    <row r="324" spans="1:103" x14ac:dyDescent="0.25">
      <c r="A324" s="238">
        <v>737300</v>
      </c>
      <c r="B324" s="238">
        <v>4</v>
      </c>
      <c r="C324" s="238">
        <v>15</v>
      </c>
      <c r="D324" s="238">
        <v>8.6959999999999997</v>
      </c>
      <c r="E324" s="238">
        <v>27</v>
      </c>
      <c r="F324" s="238" t="s">
        <v>3374</v>
      </c>
      <c r="H324" s="238" t="s">
        <v>354</v>
      </c>
      <c r="I324" s="238">
        <v>25</v>
      </c>
      <c r="K324" s="238" t="s">
        <v>3381</v>
      </c>
      <c r="M324" s="238">
        <v>7</v>
      </c>
      <c r="N324" s="238">
        <v>30</v>
      </c>
      <c r="O324" s="238">
        <v>2019</v>
      </c>
      <c r="P324" s="238" t="s">
        <v>368</v>
      </c>
      <c r="Q324" s="238">
        <v>7</v>
      </c>
      <c r="R324" s="238" t="s">
        <v>369</v>
      </c>
      <c r="S324" s="238">
        <v>3</v>
      </c>
      <c r="T324" s="238">
        <v>0</v>
      </c>
      <c r="U324" s="238">
        <v>1</v>
      </c>
      <c r="W324" s="238">
        <v>70</v>
      </c>
      <c r="X324" s="238">
        <v>2</v>
      </c>
      <c r="Y324" s="238">
        <v>1</v>
      </c>
      <c r="Z324" s="238">
        <v>1</v>
      </c>
      <c r="AB324" s="238">
        <v>1</v>
      </c>
      <c r="AC324" s="238">
        <v>98</v>
      </c>
      <c r="AD324" s="238" t="s">
        <v>2800</v>
      </c>
      <c r="AF324" s="238" t="s">
        <v>2779</v>
      </c>
      <c r="AG324" s="238">
        <v>1</v>
      </c>
      <c r="AH324" s="238">
        <v>2</v>
      </c>
      <c r="AI324" s="238">
        <v>2</v>
      </c>
      <c r="AJ324" s="238">
        <v>3</v>
      </c>
      <c r="AK324" s="238">
        <v>21</v>
      </c>
      <c r="AL324" s="238">
        <v>18</v>
      </c>
      <c r="AM324" s="238" t="s">
        <v>354</v>
      </c>
      <c r="AN324" s="238">
        <v>5</v>
      </c>
      <c r="AO324" s="238">
        <v>90</v>
      </c>
      <c r="AS324" s="238">
        <v>12</v>
      </c>
      <c r="AT324" s="238">
        <v>98</v>
      </c>
      <c r="AU324" s="238">
        <v>40</v>
      </c>
      <c r="AV324" s="238">
        <v>12</v>
      </c>
      <c r="AW324" s="238">
        <v>21</v>
      </c>
      <c r="AX324" s="238">
        <v>5</v>
      </c>
      <c r="BB324" s="238">
        <v>69</v>
      </c>
      <c r="BC324" s="238" t="s">
        <v>354</v>
      </c>
      <c r="BD324" s="238">
        <v>5</v>
      </c>
      <c r="BE324" s="238">
        <v>22</v>
      </c>
      <c r="BG324" s="238">
        <v>31</v>
      </c>
      <c r="BH324" s="238">
        <v>12</v>
      </c>
      <c r="CT324" s="238">
        <v>452504.70959689701</v>
      </c>
      <c r="CU324" s="238">
        <v>4976167.1965626599</v>
      </c>
      <c r="CV324" s="238">
        <v>44.937351329999998</v>
      </c>
      <c r="CW324" s="238">
        <v>-93.601959469999997</v>
      </c>
      <c r="CX324" s="238" t="s">
        <v>359</v>
      </c>
      <c r="CY324" s="238" t="s">
        <v>3382</v>
      </c>
    </row>
    <row r="325" spans="1:103" x14ac:dyDescent="0.25">
      <c r="A325" s="238">
        <v>739933</v>
      </c>
      <c r="B325" s="238">
        <v>4</v>
      </c>
      <c r="C325" s="238">
        <v>15</v>
      </c>
      <c r="D325" s="238">
        <v>8.7010000000000005</v>
      </c>
      <c r="E325" s="238">
        <v>27</v>
      </c>
      <c r="F325" s="238" t="s">
        <v>3374</v>
      </c>
      <c r="H325" s="238" t="s">
        <v>354</v>
      </c>
      <c r="I325" s="238">
        <v>25</v>
      </c>
      <c r="K325" s="238">
        <v>19007351</v>
      </c>
      <c r="M325" s="238">
        <v>8</v>
      </c>
      <c r="N325" s="238">
        <v>12</v>
      </c>
      <c r="O325" s="238">
        <v>2019</v>
      </c>
      <c r="P325" s="238" t="s">
        <v>361</v>
      </c>
      <c r="Q325" s="238">
        <v>7</v>
      </c>
      <c r="S325" s="238">
        <v>5</v>
      </c>
      <c r="T325" s="238">
        <v>0</v>
      </c>
      <c r="U325" s="238">
        <v>1</v>
      </c>
      <c r="W325" s="238">
        <v>99</v>
      </c>
      <c r="X325" s="238">
        <v>90</v>
      </c>
      <c r="Y325" s="238">
        <v>1</v>
      </c>
      <c r="Z325" s="238">
        <v>1</v>
      </c>
      <c r="AB325" s="238">
        <v>1</v>
      </c>
      <c r="AC325" s="238">
        <v>98</v>
      </c>
      <c r="AD325" s="238" t="s">
        <v>2800</v>
      </c>
      <c r="AF325" s="238" t="s">
        <v>2779</v>
      </c>
      <c r="AG325" s="238">
        <v>4</v>
      </c>
      <c r="AH325" s="238">
        <v>2</v>
      </c>
      <c r="AI325" s="238">
        <v>2</v>
      </c>
      <c r="AJ325" s="238">
        <v>4</v>
      </c>
      <c r="AK325" s="238">
        <v>21</v>
      </c>
      <c r="AL325" s="238">
        <v>61</v>
      </c>
      <c r="AM325" s="238" t="s">
        <v>354</v>
      </c>
      <c r="AN325" s="238">
        <v>9</v>
      </c>
      <c r="AO325" s="238">
        <v>99</v>
      </c>
      <c r="AS325" s="238">
        <v>14</v>
      </c>
      <c r="AT325" s="238">
        <v>9</v>
      </c>
      <c r="AU325" s="238">
        <v>40</v>
      </c>
      <c r="AV325" s="238">
        <v>11</v>
      </c>
      <c r="AW325" s="238">
        <v>21</v>
      </c>
      <c r="CT325" s="238">
        <v>452513.35969030199</v>
      </c>
      <c r="CU325" s="238">
        <v>4976170.1935750498</v>
      </c>
      <c r="CV325" s="238">
        <v>44.937378879999997</v>
      </c>
      <c r="CW325" s="238">
        <v>-93.601850119999995</v>
      </c>
      <c r="CX325" s="238" t="s">
        <v>359</v>
      </c>
      <c r="CY325" s="238" t="s">
        <v>3383</v>
      </c>
    </row>
    <row r="326" spans="1:103" x14ac:dyDescent="0.25">
      <c r="A326" s="238">
        <v>765924</v>
      </c>
      <c r="B326" s="238">
        <v>4</v>
      </c>
      <c r="C326" s="238">
        <v>15</v>
      </c>
      <c r="D326" s="238">
        <v>8.7140000000000004</v>
      </c>
      <c r="E326" s="238">
        <v>27</v>
      </c>
      <c r="F326" s="238" t="s">
        <v>3374</v>
      </c>
      <c r="H326" s="238" t="s">
        <v>354</v>
      </c>
      <c r="I326" s="238">
        <v>25</v>
      </c>
      <c r="K326" s="238" t="s">
        <v>3384</v>
      </c>
      <c r="M326" s="238">
        <v>11</v>
      </c>
      <c r="N326" s="238">
        <v>28</v>
      </c>
      <c r="O326" s="238">
        <v>2019</v>
      </c>
      <c r="P326" s="238" t="s">
        <v>384</v>
      </c>
      <c r="Q326" s="238">
        <v>4</v>
      </c>
      <c r="R326" s="238" t="s">
        <v>356</v>
      </c>
      <c r="S326" s="238">
        <v>5</v>
      </c>
      <c r="T326" s="238">
        <v>0</v>
      </c>
      <c r="U326" s="238">
        <v>1</v>
      </c>
      <c r="W326" s="238">
        <v>69</v>
      </c>
      <c r="X326" s="238">
        <v>2</v>
      </c>
      <c r="Y326" s="238">
        <v>4</v>
      </c>
      <c r="Z326" s="238">
        <v>1</v>
      </c>
      <c r="AB326" s="238">
        <v>1</v>
      </c>
      <c r="AC326" s="238">
        <v>98</v>
      </c>
      <c r="AD326" s="238" t="s">
        <v>2800</v>
      </c>
      <c r="AF326" s="238" t="s">
        <v>2779</v>
      </c>
      <c r="AG326" s="238">
        <v>3</v>
      </c>
      <c r="AH326" s="238">
        <v>2</v>
      </c>
      <c r="AI326" s="238">
        <v>2</v>
      </c>
      <c r="AJ326" s="238">
        <v>4</v>
      </c>
      <c r="AK326" s="238">
        <v>21</v>
      </c>
      <c r="AL326" s="238">
        <v>23</v>
      </c>
      <c r="AM326" s="238" t="s">
        <v>354</v>
      </c>
      <c r="AN326" s="238">
        <v>9</v>
      </c>
      <c r="AO326" s="238">
        <v>68</v>
      </c>
      <c r="AS326" s="238">
        <v>12</v>
      </c>
      <c r="AT326" s="238">
        <v>9</v>
      </c>
      <c r="AU326" s="238">
        <v>35</v>
      </c>
      <c r="AV326" s="238">
        <v>11</v>
      </c>
      <c r="AW326" s="238">
        <v>21</v>
      </c>
      <c r="CT326" s="238">
        <v>452530.90539502702</v>
      </c>
      <c r="CU326" s="238">
        <v>4976183.6132644201</v>
      </c>
      <c r="CV326" s="238">
        <v>44.937500849999999</v>
      </c>
      <c r="CW326" s="238">
        <v>-93.601629020000004</v>
      </c>
      <c r="CX326" s="238" t="s">
        <v>359</v>
      </c>
      <c r="CY326" s="238" t="s">
        <v>3385</v>
      </c>
    </row>
    <row r="327" spans="1:103" x14ac:dyDescent="0.25">
      <c r="A327" s="238">
        <v>326194</v>
      </c>
      <c r="B327" s="238">
        <v>4</v>
      </c>
      <c r="C327" s="238">
        <v>15</v>
      </c>
      <c r="D327" s="238">
        <v>8.7240000000000002</v>
      </c>
      <c r="E327" s="238">
        <v>27</v>
      </c>
      <c r="F327" s="238" t="s">
        <v>3374</v>
      </c>
      <c r="H327" s="238" t="s">
        <v>354</v>
      </c>
      <c r="I327" s="238">
        <v>25</v>
      </c>
      <c r="K327" s="238" t="s">
        <v>3386</v>
      </c>
      <c r="M327" s="238">
        <v>2</v>
      </c>
      <c r="N327" s="238">
        <v>4</v>
      </c>
      <c r="O327" s="238">
        <v>2016</v>
      </c>
      <c r="P327" s="238" t="s">
        <v>384</v>
      </c>
      <c r="Q327" s="238">
        <v>8</v>
      </c>
      <c r="R327" s="238" t="s">
        <v>369</v>
      </c>
      <c r="S327" s="238">
        <v>5</v>
      </c>
      <c r="T327" s="238">
        <v>0</v>
      </c>
      <c r="U327" s="238">
        <v>1</v>
      </c>
      <c r="W327" s="238">
        <v>70</v>
      </c>
      <c r="X327" s="238">
        <v>2</v>
      </c>
      <c r="Y327" s="238">
        <v>1</v>
      </c>
      <c r="Z327" s="238">
        <v>4</v>
      </c>
      <c r="AB327" s="238">
        <v>3</v>
      </c>
      <c r="AC327" s="238">
        <v>98</v>
      </c>
      <c r="AD327" s="238" t="s">
        <v>2800</v>
      </c>
      <c r="AF327" s="238" t="s">
        <v>2779</v>
      </c>
      <c r="AG327" s="238">
        <v>3</v>
      </c>
      <c r="AH327" s="238">
        <v>2</v>
      </c>
      <c r="AI327" s="238">
        <v>2</v>
      </c>
      <c r="AJ327" s="238">
        <v>3</v>
      </c>
      <c r="AK327" s="238">
        <v>21</v>
      </c>
      <c r="AL327" s="238">
        <v>24</v>
      </c>
      <c r="AM327" s="238" t="s">
        <v>363</v>
      </c>
      <c r="AN327" s="238">
        <v>5</v>
      </c>
      <c r="AO327" s="238">
        <v>90</v>
      </c>
      <c r="AS327" s="238">
        <v>12</v>
      </c>
      <c r="AT327" s="238">
        <v>9</v>
      </c>
      <c r="AU327" s="238">
        <v>40</v>
      </c>
      <c r="AV327" s="238">
        <v>11</v>
      </c>
      <c r="AW327" s="238">
        <v>21</v>
      </c>
      <c r="CT327" s="238">
        <v>452542.68088699802</v>
      </c>
      <c r="CU327" s="238">
        <v>4976189.9580661198</v>
      </c>
      <c r="CV327" s="238">
        <v>44.937558750000001</v>
      </c>
      <c r="CW327" s="238">
        <v>-93.601480379999998</v>
      </c>
      <c r="CX327" s="238" t="s">
        <v>359</v>
      </c>
      <c r="CY327" s="238" t="s">
        <v>3387</v>
      </c>
    </row>
    <row r="328" spans="1:103" x14ac:dyDescent="0.25">
      <c r="A328" s="238">
        <v>510233</v>
      </c>
      <c r="B328" s="238">
        <v>4</v>
      </c>
      <c r="C328" s="238">
        <v>15</v>
      </c>
      <c r="D328" s="238">
        <v>8.9009999999999998</v>
      </c>
      <c r="E328" s="238">
        <v>27</v>
      </c>
      <c r="F328" s="238" t="s">
        <v>3374</v>
      </c>
      <c r="H328" s="238" t="s">
        <v>354</v>
      </c>
      <c r="I328" s="238">
        <v>25</v>
      </c>
      <c r="K328" s="238">
        <v>17012392</v>
      </c>
      <c r="M328" s="238">
        <v>10</v>
      </c>
      <c r="N328" s="238">
        <v>20</v>
      </c>
      <c r="O328" s="238">
        <v>2017</v>
      </c>
      <c r="P328" s="238" t="s">
        <v>362</v>
      </c>
      <c r="Q328" s="238">
        <v>15</v>
      </c>
      <c r="R328" s="238">
        <v>98</v>
      </c>
      <c r="S328" s="238">
        <v>3</v>
      </c>
      <c r="T328" s="238">
        <v>0</v>
      </c>
      <c r="U328" s="238">
        <v>2</v>
      </c>
      <c r="V328" s="238">
        <v>12</v>
      </c>
      <c r="W328" s="238">
        <v>10</v>
      </c>
      <c r="X328" s="238">
        <v>4</v>
      </c>
      <c r="Y328" s="238">
        <v>1</v>
      </c>
      <c r="Z328" s="238">
        <v>1</v>
      </c>
      <c r="AB328" s="238">
        <v>1</v>
      </c>
      <c r="AC328" s="238">
        <v>98</v>
      </c>
      <c r="AD328" s="238" t="s">
        <v>2800</v>
      </c>
      <c r="AF328" s="238" t="s">
        <v>2779</v>
      </c>
      <c r="AG328" s="238">
        <v>7</v>
      </c>
      <c r="AH328" s="238">
        <v>2</v>
      </c>
      <c r="AI328" s="238">
        <v>2</v>
      </c>
      <c r="AJ328" s="238">
        <v>3</v>
      </c>
      <c r="AK328" s="238">
        <v>34</v>
      </c>
      <c r="AL328" s="238">
        <v>16</v>
      </c>
      <c r="AM328" s="238" t="s">
        <v>354</v>
      </c>
      <c r="AN328" s="238">
        <v>5</v>
      </c>
      <c r="AO328" s="238">
        <v>1</v>
      </c>
      <c r="AS328" s="238">
        <v>12</v>
      </c>
      <c r="AT328" s="238">
        <v>9</v>
      </c>
      <c r="AU328" s="238">
        <v>40</v>
      </c>
      <c r="AV328" s="238">
        <v>12</v>
      </c>
      <c r="AW328" s="238">
        <v>21</v>
      </c>
      <c r="AX328" s="238">
        <v>2</v>
      </c>
      <c r="AY328" s="238">
        <v>2</v>
      </c>
      <c r="AZ328" s="238">
        <v>3</v>
      </c>
      <c r="BA328" s="238">
        <v>21</v>
      </c>
      <c r="BB328" s="238">
        <v>68</v>
      </c>
      <c r="BC328" s="238" t="s">
        <v>363</v>
      </c>
      <c r="BD328" s="238">
        <v>5</v>
      </c>
      <c r="BE328" s="238">
        <v>70</v>
      </c>
      <c r="BI328" s="238">
        <v>12</v>
      </c>
      <c r="BJ328" s="238">
        <v>9</v>
      </c>
      <c r="BK328" s="238">
        <v>40</v>
      </c>
      <c r="BL328" s="238">
        <v>12</v>
      </c>
      <c r="BM328" s="238">
        <v>21</v>
      </c>
      <c r="CT328" s="238">
        <v>452773.32612839702</v>
      </c>
      <c r="CU328" s="238">
        <v>4976329.4083669204</v>
      </c>
      <c r="CV328" s="238">
        <v>44.938829380000001</v>
      </c>
      <c r="CW328" s="238">
        <v>-93.598570350000003</v>
      </c>
      <c r="CX328" s="238" t="s">
        <v>359</v>
      </c>
      <c r="CY328" s="238" t="s">
        <v>3388</v>
      </c>
    </row>
    <row r="329" spans="1:103" x14ac:dyDescent="0.25">
      <c r="A329" s="238">
        <v>10953794</v>
      </c>
      <c r="B329" s="238">
        <v>4</v>
      </c>
      <c r="C329" s="238">
        <v>15</v>
      </c>
      <c r="D329" s="238">
        <v>8.907</v>
      </c>
      <c r="E329" s="238">
        <v>27</v>
      </c>
      <c r="F329" s="238" t="s">
        <v>3374</v>
      </c>
      <c r="H329" s="238" t="s">
        <v>354</v>
      </c>
      <c r="I329" s="238">
        <v>25</v>
      </c>
      <c r="K329" s="238" t="s">
        <v>3389</v>
      </c>
      <c r="L329" s="238">
        <v>140670023</v>
      </c>
      <c r="M329" s="238">
        <v>3</v>
      </c>
      <c r="N329" s="238">
        <v>7</v>
      </c>
      <c r="O329" s="238">
        <v>2014</v>
      </c>
      <c r="P329" s="238" t="s">
        <v>362</v>
      </c>
      <c r="Q329" s="238">
        <v>13</v>
      </c>
      <c r="R329" s="238" t="s">
        <v>369</v>
      </c>
      <c r="S329" s="238">
        <v>5</v>
      </c>
      <c r="T329" s="238">
        <v>0</v>
      </c>
      <c r="U329" s="238">
        <v>2</v>
      </c>
      <c r="V329" s="238">
        <v>1</v>
      </c>
      <c r="W329" s="238">
        <v>10</v>
      </c>
      <c r="X329" s="238">
        <v>4</v>
      </c>
      <c r="Y329" s="238">
        <v>1</v>
      </c>
      <c r="Z329" s="238">
        <v>2</v>
      </c>
      <c r="AB329" s="238">
        <v>1</v>
      </c>
      <c r="AC329" s="238">
        <v>98</v>
      </c>
      <c r="AD329" s="238" t="s">
        <v>2921</v>
      </c>
      <c r="AE329" s="238" t="s">
        <v>3390</v>
      </c>
      <c r="AF329" s="238" t="s">
        <v>2779</v>
      </c>
      <c r="AG329" s="238">
        <v>7</v>
      </c>
      <c r="AH329" s="238">
        <v>2</v>
      </c>
      <c r="AI329" s="238">
        <v>3</v>
      </c>
      <c r="AJ329" s="238">
        <v>3</v>
      </c>
      <c r="AK329" s="238">
        <v>21</v>
      </c>
      <c r="AL329" s="238">
        <v>35</v>
      </c>
      <c r="AM329" s="238" t="s">
        <v>354</v>
      </c>
      <c r="AN329" s="238">
        <v>5</v>
      </c>
      <c r="AO329" s="238">
        <v>15</v>
      </c>
      <c r="AS329" s="238">
        <v>7</v>
      </c>
      <c r="AT329" s="238">
        <v>98</v>
      </c>
      <c r="AU329" s="238">
        <v>40</v>
      </c>
      <c r="AV329" s="238">
        <v>11</v>
      </c>
      <c r="AW329" s="238">
        <v>21</v>
      </c>
      <c r="AX329" s="238">
        <v>2</v>
      </c>
      <c r="AY329" s="238">
        <v>3</v>
      </c>
      <c r="AZ329" s="238">
        <v>3</v>
      </c>
      <c r="BA329" s="238">
        <v>24</v>
      </c>
      <c r="BB329" s="238">
        <v>54</v>
      </c>
      <c r="BC329" s="238" t="s">
        <v>354</v>
      </c>
      <c r="BD329" s="238">
        <v>5</v>
      </c>
      <c r="BE329" s="238">
        <v>1</v>
      </c>
      <c r="BI329" s="238">
        <v>7</v>
      </c>
      <c r="BJ329" s="238">
        <v>98</v>
      </c>
      <c r="BK329" s="238">
        <v>40</v>
      </c>
      <c r="BL329" s="238">
        <v>11</v>
      </c>
      <c r="BM329" s="238">
        <v>21</v>
      </c>
      <c r="CT329" s="238">
        <v>452789</v>
      </c>
      <c r="CU329" s="238">
        <v>4976329</v>
      </c>
      <c r="CV329" s="238">
        <v>44.938827500000002</v>
      </c>
      <c r="CW329" s="238">
        <v>-93.598377499999998</v>
      </c>
      <c r="CX329" s="238" t="s">
        <v>359</v>
      </c>
      <c r="CY329" s="238" t="s">
        <v>3391</v>
      </c>
    </row>
    <row r="330" spans="1:103" x14ac:dyDescent="0.25">
      <c r="A330" s="238">
        <v>705689</v>
      </c>
      <c r="B330" s="238">
        <v>4</v>
      </c>
      <c r="C330" s="238">
        <v>15</v>
      </c>
      <c r="D330" s="238">
        <v>8.907</v>
      </c>
      <c r="E330" s="238">
        <v>27</v>
      </c>
      <c r="F330" s="238" t="s">
        <v>3374</v>
      </c>
      <c r="H330" s="238" t="s">
        <v>354</v>
      </c>
      <c r="I330" s="238">
        <v>25</v>
      </c>
      <c r="K330" s="238" t="s">
        <v>3392</v>
      </c>
      <c r="M330" s="238">
        <v>4</v>
      </c>
      <c r="N330" s="238">
        <v>23</v>
      </c>
      <c r="O330" s="238">
        <v>2019</v>
      </c>
      <c r="P330" s="238" t="s">
        <v>368</v>
      </c>
      <c r="Q330" s="238">
        <v>14</v>
      </c>
      <c r="R330" s="238" t="s">
        <v>356</v>
      </c>
      <c r="S330" s="238">
        <v>5</v>
      </c>
      <c r="T330" s="238">
        <v>0</v>
      </c>
      <c r="U330" s="238">
        <v>2</v>
      </c>
      <c r="V330" s="238">
        <v>12</v>
      </c>
      <c r="W330" s="238">
        <v>10</v>
      </c>
      <c r="X330" s="238">
        <v>4</v>
      </c>
      <c r="Y330" s="238">
        <v>1</v>
      </c>
      <c r="Z330" s="238">
        <v>1</v>
      </c>
      <c r="AB330" s="238">
        <v>1</v>
      </c>
      <c r="AC330" s="238">
        <v>98</v>
      </c>
      <c r="AD330" s="238" t="s">
        <v>2800</v>
      </c>
      <c r="AF330" s="238" t="s">
        <v>2779</v>
      </c>
      <c r="AG330" s="238">
        <v>7</v>
      </c>
      <c r="AH330" s="238">
        <v>2</v>
      </c>
      <c r="AI330" s="238">
        <v>5</v>
      </c>
      <c r="AJ330" s="238">
        <v>4</v>
      </c>
      <c r="AK330" s="238">
        <v>21</v>
      </c>
      <c r="AL330" s="238">
        <v>19</v>
      </c>
      <c r="AM330" s="238" t="s">
        <v>354</v>
      </c>
      <c r="AN330" s="238">
        <v>5</v>
      </c>
      <c r="AO330" s="238">
        <v>4</v>
      </c>
      <c r="AS330" s="238">
        <v>14</v>
      </c>
      <c r="AT330" s="238">
        <v>9</v>
      </c>
      <c r="AV330" s="238">
        <v>13</v>
      </c>
      <c r="AW330" s="238">
        <v>21</v>
      </c>
      <c r="AX330" s="238">
        <v>2</v>
      </c>
      <c r="AY330" s="238">
        <v>2</v>
      </c>
      <c r="AZ330" s="238">
        <v>4</v>
      </c>
      <c r="BA330" s="238">
        <v>21</v>
      </c>
      <c r="BB330" s="238">
        <v>26</v>
      </c>
      <c r="BC330" s="238" t="s">
        <v>354</v>
      </c>
      <c r="BD330" s="238">
        <v>5</v>
      </c>
      <c r="BE330" s="238">
        <v>1</v>
      </c>
      <c r="BI330" s="238">
        <v>14</v>
      </c>
      <c r="BJ330" s="238">
        <v>9</v>
      </c>
      <c r="BK330" s="238">
        <v>40</v>
      </c>
      <c r="BL330" s="238">
        <v>13</v>
      </c>
      <c r="BM330" s="238">
        <v>21</v>
      </c>
      <c r="CT330" s="238">
        <v>452788.64121306402</v>
      </c>
      <c r="CU330" s="238">
        <v>4976333.2776694205</v>
      </c>
      <c r="CV330" s="238">
        <v>44.938865219999997</v>
      </c>
      <c r="CW330" s="238">
        <v>-93.598376619999996</v>
      </c>
      <c r="CX330" s="238" t="s">
        <v>359</v>
      </c>
      <c r="CY330" s="238" t="s">
        <v>3393</v>
      </c>
    </row>
    <row r="331" spans="1:103" x14ac:dyDescent="0.25">
      <c r="A331" s="238">
        <v>10722680</v>
      </c>
      <c r="B331" s="238">
        <v>4</v>
      </c>
      <c r="C331" s="238">
        <v>15</v>
      </c>
      <c r="D331" s="238">
        <v>8.91</v>
      </c>
      <c r="E331" s="238">
        <v>27</v>
      </c>
      <c r="F331" s="238" t="s">
        <v>3374</v>
      </c>
      <c r="H331" s="238" t="s">
        <v>354</v>
      </c>
      <c r="I331" s="238">
        <v>25</v>
      </c>
      <c r="K331" s="238">
        <v>1103724</v>
      </c>
      <c r="L331" s="238">
        <v>111640086</v>
      </c>
      <c r="M331" s="238">
        <v>5</v>
      </c>
      <c r="N331" s="238">
        <v>29</v>
      </c>
      <c r="O331" s="238">
        <v>2011</v>
      </c>
      <c r="P331" s="238" t="s">
        <v>366</v>
      </c>
      <c r="Q331" s="238">
        <v>7</v>
      </c>
      <c r="S331" s="238">
        <v>5</v>
      </c>
      <c r="T331" s="238">
        <v>0</v>
      </c>
      <c r="U331" s="238">
        <v>3</v>
      </c>
      <c r="V331" s="238">
        <v>11</v>
      </c>
      <c r="W331" s="238">
        <v>10</v>
      </c>
      <c r="X331" s="238">
        <v>2</v>
      </c>
      <c r="Y331" s="238">
        <v>1</v>
      </c>
      <c r="Z331" s="238">
        <v>1</v>
      </c>
      <c r="AA331" s="238">
        <v>1</v>
      </c>
      <c r="AB331" s="238">
        <v>1</v>
      </c>
      <c r="AC331" s="238">
        <v>98</v>
      </c>
      <c r="AF331" s="238" t="s">
        <v>2779</v>
      </c>
      <c r="AG331" s="238">
        <v>6</v>
      </c>
      <c r="AH331" s="238">
        <v>2</v>
      </c>
      <c r="AI331" s="238">
        <v>2</v>
      </c>
      <c r="AJ331" s="238">
        <v>4</v>
      </c>
      <c r="AK331" s="238">
        <v>21</v>
      </c>
      <c r="AL331" s="238">
        <v>65</v>
      </c>
      <c r="AM331" s="238" t="s">
        <v>354</v>
      </c>
      <c r="AN331" s="238">
        <v>5</v>
      </c>
      <c r="AO331" s="238">
        <v>1</v>
      </c>
      <c r="AS331" s="238">
        <v>7</v>
      </c>
      <c r="AT331" s="238">
        <v>98</v>
      </c>
      <c r="AU331" s="238">
        <v>40</v>
      </c>
      <c r="AV331" s="238">
        <v>10</v>
      </c>
      <c r="AW331" s="238">
        <v>21</v>
      </c>
      <c r="AX331" s="238">
        <v>2</v>
      </c>
      <c r="AY331" s="238">
        <v>3</v>
      </c>
      <c r="AZ331" s="238">
        <v>3</v>
      </c>
      <c r="BA331" s="238">
        <v>29</v>
      </c>
      <c r="BB331" s="238">
        <v>70</v>
      </c>
      <c r="BC331" s="238" t="s">
        <v>354</v>
      </c>
      <c r="BD331" s="238">
        <v>5</v>
      </c>
      <c r="BE331" s="238">
        <v>6</v>
      </c>
      <c r="BI331" s="238">
        <v>7</v>
      </c>
      <c r="BJ331" s="238">
        <v>98</v>
      </c>
      <c r="BK331" s="238">
        <v>40</v>
      </c>
      <c r="BL331" s="238">
        <v>10</v>
      </c>
      <c r="BM331" s="238">
        <v>21</v>
      </c>
      <c r="BN331" s="238">
        <v>2</v>
      </c>
      <c r="BO331" s="238">
        <v>2</v>
      </c>
      <c r="BP331" s="238">
        <v>4</v>
      </c>
      <c r="BQ331" s="238">
        <v>21</v>
      </c>
      <c r="BR331" s="238">
        <v>30</v>
      </c>
      <c r="BS331" s="238" t="s">
        <v>354</v>
      </c>
      <c r="BT331" s="238">
        <v>5</v>
      </c>
      <c r="BU331" s="238">
        <v>1</v>
      </c>
      <c r="BY331" s="238">
        <v>7</v>
      </c>
      <c r="BZ331" s="238">
        <v>98</v>
      </c>
      <c r="CA331" s="238">
        <v>40</v>
      </c>
      <c r="CB331" s="238">
        <v>10</v>
      </c>
      <c r="CC331" s="238">
        <v>21</v>
      </c>
      <c r="CT331" s="238">
        <v>452794</v>
      </c>
      <c r="CU331" s="238">
        <v>4976330</v>
      </c>
      <c r="CV331" s="238">
        <v>44.938832900000001</v>
      </c>
      <c r="CW331" s="238">
        <v>-93.598304200000001</v>
      </c>
      <c r="CX331" s="238" t="s">
        <v>359</v>
      </c>
    </row>
    <row r="332" spans="1:103" x14ac:dyDescent="0.25">
      <c r="A332" s="238">
        <v>10783233</v>
      </c>
      <c r="B332" s="238">
        <v>4</v>
      </c>
      <c r="C332" s="238">
        <v>15</v>
      </c>
      <c r="D332" s="238">
        <v>8.91</v>
      </c>
      <c r="E332" s="238">
        <v>27</v>
      </c>
      <c r="F332" s="238" t="s">
        <v>3374</v>
      </c>
      <c r="H332" s="238" t="s">
        <v>354</v>
      </c>
      <c r="I332" s="238">
        <v>25</v>
      </c>
      <c r="K332" s="238">
        <v>120153</v>
      </c>
      <c r="L332" s="238">
        <v>120070008</v>
      </c>
      <c r="M332" s="238">
        <v>1</v>
      </c>
      <c r="N332" s="238">
        <v>6</v>
      </c>
      <c r="O332" s="238">
        <v>2012</v>
      </c>
      <c r="P332" s="238" t="s">
        <v>362</v>
      </c>
      <c r="Q332" s="238">
        <v>22</v>
      </c>
      <c r="S332" s="238">
        <v>3</v>
      </c>
      <c r="T332" s="238">
        <v>0</v>
      </c>
      <c r="U332" s="238">
        <v>1</v>
      </c>
      <c r="V332" s="238">
        <v>7</v>
      </c>
      <c r="W332" s="238">
        <v>32</v>
      </c>
      <c r="X332" s="238">
        <v>2</v>
      </c>
      <c r="Y332" s="238">
        <v>4</v>
      </c>
      <c r="Z332" s="238">
        <v>1</v>
      </c>
      <c r="AA332" s="238">
        <v>1</v>
      </c>
      <c r="AB332" s="238">
        <v>2</v>
      </c>
      <c r="AC332" s="238">
        <v>98</v>
      </c>
      <c r="AD332" s="238" t="s">
        <v>2921</v>
      </c>
      <c r="AE332" s="238" t="s">
        <v>3390</v>
      </c>
      <c r="AF332" s="238" t="s">
        <v>2779</v>
      </c>
      <c r="AG332" s="238">
        <v>3</v>
      </c>
      <c r="AH332" s="238">
        <v>2</v>
      </c>
      <c r="AI332" s="238">
        <v>2</v>
      </c>
      <c r="AJ332" s="238">
        <v>4</v>
      </c>
      <c r="AK332" s="238">
        <v>21</v>
      </c>
      <c r="AL332" s="238">
        <v>58</v>
      </c>
      <c r="AM332" s="238" t="s">
        <v>363</v>
      </c>
      <c r="AN332" s="238">
        <v>5</v>
      </c>
      <c r="AO332" s="238">
        <v>1</v>
      </c>
      <c r="AP332" s="238">
        <v>1</v>
      </c>
      <c r="AS332" s="238">
        <v>7</v>
      </c>
      <c r="AT332" s="238">
        <v>98</v>
      </c>
      <c r="AU332" s="238">
        <v>35</v>
      </c>
      <c r="AV332" s="238">
        <v>10</v>
      </c>
      <c r="AW332" s="238">
        <v>21</v>
      </c>
      <c r="CT332" s="238">
        <v>452794</v>
      </c>
      <c r="CU332" s="238">
        <v>4976330</v>
      </c>
      <c r="CV332" s="238">
        <v>44.938832900000001</v>
      </c>
      <c r="CW332" s="238">
        <v>-93.598304200000001</v>
      </c>
      <c r="CX332" s="238" t="s">
        <v>359</v>
      </c>
      <c r="CY332" s="238" t="s">
        <v>3394</v>
      </c>
    </row>
    <row r="333" spans="1:103" x14ac:dyDescent="0.25">
      <c r="A333" s="238">
        <v>10797853</v>
      </c>
      <c r="B333" s="238">
        <v>4</v>
      </c>
      <c r="C333" s="238">
        <v>15</v>
      </c>
      <c r="D333" s="238">
        <v>8.91</v>
      </c>
      <c r="E333" s="238">
        <v>27</v>
      </c>
      <c r="F333" s="238" t="s">
        <v>3374</v>
      </c>
      <c r="H333" s="238" t="s">
        <v>354</v>
      </c>
      <c r="I333" s="238">
        <v>25</v>
      </c>
      <c r="K333" s="238">
        <v>124583</v>
      </c>
      <c r="L333" s="238">
        <v>121610129</v>
      </c>
      <c r="M333" s="238">
        <v>6</v>
      </c>
      <c r="N333" s="238">
        <v>9</v>
      </c>
      <c r="O333" s="238">
        <v>2012</v>
      </c>
      <c r="P333" s="238" t="s">
        <v>364</v>
      </c>
      <c r="Q333" s="238">
        <v>13</v>
      </c>
      <c r="S333" s="238">
        <v>4</v>
      </c>
      <c r="T333" s="238">
        <v>0</v>
      </c>
      <c r="U333" s="238">
        <v>1</v>
      </c>
      <c r="V333" s="238">
        <v>7</v>
      </c>
      <c r="W333" s="238">
        <v>69</v>
      </c>
      <c r="X333" s="238">
        <v>4</v>
      </c>
      <c r="Y333" s="238">
        <v>1</v>
      </c>
      <c r="Z333" s="238">
        <v>1</v>
      </c>
      <c r="AB333" s="238">
        <v>1</v>
      </c>
      <c r="AC333" s="238">
        <v>98</v>
      </c>
      <c r="AD333" s="238" t="s">
        <v>2798</v>
      </c>
      <c r="AE333" s="238" t="s">
        <v>3395</v>
      </c>
      <c r="AF333" s="238" t="s">
        <v>2779</v>
      </c>
      <c r="AG333" s="238">
        <v>3</v>
      </c>
      <c r="AH333" s="238">
        <v>2</v>
      </c>
      <c r="AI333" s="238">
        <v>4</v>
      </c>
      <c r="AJ333" s="238">
        <v>3</v>
      </c>
      <c r="AK333" s="238">
        <v>21</v>
      </c>
      <c r="AL333" s="238">
        <v>18</v>
      </c>
      <c r="AM333" s="238" t="s">
        <v>354</v>
      </c>
      <c r="AN333" s="238">
        <v>5</v>
      </c>
      <c r="AO333" s="238">
        <v>15</v>
      </c>
      <c r="AS333" s="238">
        <v>7</v>
      </c>
      <c r="AT333" s="238">
        <v>98</v>
      </c>
      <c r="AU333" s="238">
        <v>40</v>
      </c>
      <c r="AV333" s="238">
        <v>10</v>
      </c>
      <c r="AW333" s="238">
        <v>21</v>
      </c>
      <c r="CT333" s="238">
        <v>452794</v>
      </c>
      <c r="CU333" s="238">
        <v>4976330</v>
      </c>
      <c r="CV333" s="238">
        <v>44.938832900000001</v>
      </c>
      <c r="CW333" s="238">
        <v>-93.598304200000001</v>
      </c>
      <c r="CX333" s="238" t="s">
        <v>359</v>
      </c>
      <c r="CY333" s="238" t="s">
        <v>3396</v>
      </c>
    </row>
    <row r="334" spans="1:103" x14ac:dyDescent="0.25">
      <c r="A334" s="238">
        <v>10800078</v>
      </c>
      <c r="B334" s="238">
        <v>4</v>
      </c>
      <c r="C334" s="238">
        <v>15</v>
      </c>
      <c r="D334" s="238">
        <v>8.91</v>
      </c>
      <c r="E334" s="238">
        <v>27</v>
      </c>
      <c r="F334" s="238" t="s">
        <v>3374</v>
      </c>
      <c r="H334" s="238" t="s">
        <v>354</v>
      </c>
      <c r="I334" s="238">
        <v>25</v>
      </c>
      <c r="K334" s="238">
        <v>12005790</v>
      </c>
      <c r="L334" s="238">
        <v>122000002</v>
      </c>
      <c r="M334" s="238">
        <v>7</v>
      </c>
      <c r="N334" s="238">
        <v>17</v>
      </c>
      <c r="O334" s="238">
        <v>2012</v>
      </c>
      <c r="P334" s="238" t="s">
        <v>368</v>
      </c>
      <c r="Q334" s="238">
        <v>18</v>
      </c>
      <c r="R334" s="238" t="s">
        <v>369</v>
      </c>
      <c r="S334" s="238">
        <v>5</v>
      </c>
      <c r="T334" s="238">
        <v>0</v>
      </c>
      <c r="U334" s="238">
        <v>2</v>
      </c>
      <c r="V334" s="238">
        <v>1</v>
      </c>
      <c r="W334" s="238">
        <v>10</v>
      </c>
      <c r="X334" s="238">
        <v>4</v>
      </c>
      <c r="Y334" s="238">
        <v>1</v>
      </c>
      <c r="Z334" s="238">
        <v>1</v>
      </c>
      <c r="AB334" s="238">
        <v>1</v>
      </c>
      <c r="AC334" s="238">
        <v>98</v>
      </c>
      <c r="AD334" s="238" t="s">
        <v>2921</v>
      </c>
      <c r="AE334" s="238" t="s">
        <v>3397</v>
      </c>
      <c r="AF334" s="238" t="s">
        <v>2779</v>
      </c>
      <c r="AG334" s="238">
        <v>7</v>
      </c>
      <c r="AH334" s="238">
        <v>2</v>
      </c>
      <c r="AI334" s="238">
        <v>4</v>
      </c>
      <c r="AJ334" s="238">
        <v>3</v>
      </c>
      <c r="AK334" s="238">
        <v>8</v>
      </c>
      <c r="AL334" s="238">
        <v>20</v>
      </c>
      <c r="AM334" s="238" t="s">
        <v>354</v>
      </c>
      <c r="AN334" s="238">
        <v>5</v>
      </c>
      <c r="AO334" s="238">
        <v>1</v>
      </c>
      <c r="AS334" s="238">
        <v>7</v>
      </c>
      <c r="AT334" s="238">
        <v>98</v>
      </c>
      <c r="AU334" s="238">
        <v>40</v>
      </c>
      <c r="AV334" s="238">
        <v>11</v>
      </c>
      <c r="AW334" s="238">
        <v>21</v>
      </c>
      <c r="AX334" s="238">
        <v>2</v>
      </c>
      <c r="AY334" s="238">
        <v>4</v>
      </c>
      <c r="AZ334" s="238">
        <v>3</v>
      </c>
      <c r="BA334" s="238">
        <v>21</v>
      </c>
      <c r="BB334" s="238">
        <v>77</v>
      </c>
      <c r="BC334" s="238" t="s">
        <v>354</v>
      </c>
      <c r="BD334" s="238">
        <v>5</v>
      </c>
      <c r="BE334" s="238">
        <v>15</v>
      </c>
      <c r="BI334" s="238">
        <v>7</v>
      </c>
      <c r="BJ334" s="238">
        <v>98</v>
      </c>
      <c r="BK334" s="238">
        <v>40</v>
      </c>
      <c r="BL334" s="238">
        <v>11</v>
      </c>
      <c r="BM334" s="238">
        <v>21</v>
      </c>
      <c r="CT334" s="238">
        <v>452794</v>
      </c>
      <c r="CU334" s="238">
        <v>4976330</v>
      </c>
      <c r="CV334" s="238">
        <v>44.938832900000001</v>
      </c>
      <c r="CW334" s="238">
        <v>-93.598304200000001</v>
      </c>
      <c r="CX334" s="238" t="s">
        <v>359</v>
      </c>
      <c r="CY334" s="238" t="s">
        <v>3398</v>
      </c>
    </row>
    <row r="335" spans="1:103" x14ac:dyDescent="0.25">
      <c r="A335" s="238">
        <v>10808774</v>
      </c>
      <c r="B335" s="238">
        <v>4</v>
      </c>
      <c r="C335" s="238">
        <v>15</v>
      </c>
      <c r="D335" s="238">
        <v>8.91</v>
      </c>
      <c r="E335" s="238">
        <v>27</v>
      </c>
      <c r="F335" s="238" t="s">
        <v>3374</v>
      </c>
      <c r="H335" s="238" t="s">
        <v>354</v>
      </c>
      <c r="I335" s="238">
        <v>25</v>
      </c>
      <c r="K335" s="238" t="s">
        <v>3399</v>
      </c>
      <c r="L335" s="238">
        <v>122420171</v>
      </c>
      <c r="M335" s="238">
        <v>8</v>
      </c>
      <c r="N335" s="238">
        <v>29</v>
      </c>
      <c r="O335" s="238">
        <v>2012</v>
      </c>
      <c r="P335" s="238" t="s">
        <v>355</v>
      </c>
      <c r="Q335" s="238">
        <v>17</v>
      </c>
      <c r="S335" s="238">
        <v>5</v>
      </c>
      <c r="T335" s="238">
        <v>0</v>
      </c>
      <c r="U335" s="238">
        <v>3</v>
      </c>
      <c r="V335" s="238">
        <v>1</v>
      </c>
      <c r="W335" s="238">
        <v>10</v>
      </c>
      <c r="X335" s="238">
        <v>4</v>
      </c>
      <c r="Y335" s="238">
        <v>1</v>
      </c>
      <c r="Z335" s="238">
        <v>1</v>
      </c>
      <c r="AB335" s="238">
        <v>1</v>
      </c>
      <c r="AC335" s="238">
        <v>98</v>
      </c>
      <c r="AD335" s="238" t="s">
        <v>2798</v>
      </c>
      <c r="AE335" s="238" t="s">
        <v>3395</v>
      </c>
      <c r="AF335" s="238" t="s">
        <v>2779</v>
      </c>
      <c r="AG335" s="238">
        <v>7</v>
      </c>
      <c r="AH335" s="238">
        <v>2</v>
      </c>
      <c r="AI335" s="238">
        <v>2</v>
      </c>
      <c r="AJ335" s="238">
        <v>3</v>
      </c>
      <c r="AK335" s="238">
        <v>8</v>
      </c>
      <c r="AL335" s="238">
        <v>54</v>
      </c>
      <c r="AM335" s="238" t="s">
        <v>354</v>
      </c>
      <c r="AN335" s="238">
        <v>5</v>
      </c>
      <c r="AO335" s="238">
        <v>1</v>
      </c>
      <c r="AS335" s="238">
        <v>7</v>
      </c>
      <c r="AT335" s="238">
        <v>98</v>
      </c>
      <c r="AU335" s="238">
        <v>40</v>
      </c>
      <c r="AV335" s="238">
        <v>10</v>
      </c>
      <c r="AW335" s="238">
        <v>21</v>
      </c>
      <c r="AX335" s="238">
        <v>2</v>
      </c>
      <c r="AY335" s="238">
        <v>2</v>
      </c>
      <c r="AZ335" s="238">
        <v>3</v>
      </c>
      <c r="BA335" s="238">
        <v>8</v>
      </c>
      <c r="BB335" s="238">
        <v>23</v>
      </c>
      <c r="BC335" s="238" t="s">
        <v>363</v>
      </c>
      <c r="BD335" s="238">
        <v>5</v>
      </c>
      <c r="BE335" s="238">
        <v>1</v>
      </c>
      <c r="BI335" s="238">
        <v>7</v>
      </c>
      <c r="BJ335" s="238">
        <v>98</v>
      </c>
      <c r="BK335" s="238">
        <v>40</v>
      </c>
      <c r="BL335" s="238">
        <v>10</v>
      </c>
      <c r="BM335" s="238">
        <v>21</v>
      </c>
      <c r="BN335" s="238">
        <v>2</v>
      </c>
      <c r="BO335" s="238">
        <v>2</v>
      </c>
      <c r="BP335" s="238">
        <v>3</v>
      </c>
      <c r="BQ335" s="238">
        <v>21</v>
      </c>
      <c r="BR335" s="238">
        <v>50</v>
      </c>
      <c r="BS335" s="238" t="s">
        <v>363</v>
      </c>
      <c r="BT335" s="238">
        <v>5</v>
      </c>
      <c r="BU335" s="238">
        <v>15</v>
      </c>
      <c r="BY335" s="238">
        <v>7</v>
      </c>
      <c r="BZ335" s="238">
        <v>98</v>
      </c>
      <c r="CA335" s="238">
        <v>40</v>
      </c>
      <c r="CB335" s="238">
        <v>10</v>
      </c>
      <c r="CC335" s="238">
        <v>21</v>
      </c>
      <c r="CT335" s="238">
        <v>452794</v>
      </c>
      <c r="CU335" s="238">
        <v>4976330</v>
      </c>
      <c r="CV335" s="238">
        <v>44.938832900000001</v>
      </c>
      <c r="CW335" s="238">
        <v>-93.598304200000001</v>
      </c>
      <c r="CX335" s="238" t="s">
        <v>359</v>
      </c>
      <c r="CY335" s="238" t="s">
        <v>3400</v>
      </c>
    </row>
    <row r="336" spans="1:103" x14ac:dyDescent="0.25">
      <c r="A336" s="238">
        <v>10898864</v>
      </c>
      <c r="B336" s="238">
        <v>4</v>
      </c>
      <c r="C336" s="238">
        <v>15</v>
      </c>
      <c r="D336" s="238">
        <v>8.91</v>
      </c>
      <c r="E336" s="238">
        <v>27</v>
      </c>
      <c r="F336" s="238" t="s">
        <v>3374</v>
      </c>
      <c r="H336" s="238" t="s">
        <v>354</v>
      </c>
      <c r="I336" s="238">
        <v>25</v>
      </c>
      <c r="K336" s="238">
        <v>13012848</v>
      </c>
      <c r="L336" s="238">
        <v>132560173</v>
      </c>
      <c r="M336" s="238">
        <v>9</v>
      </c>
      <c r="N336" s="238">
        <v>13</v>
      </c>
      <c r="O336" s="238">
        <v>2013</v>
      </c>
      <c r="P336" s="238" t="s">
        <v>362</v>
      </c>
      <c r="Q336" s="238">
        <v>15</v>
      </c>
      <c r="S336" s="238">
        <v>5</v>
      </c>
      <c r="T336" s="238">
        <v>0</v>
      </c>
      <c r="U336" s="238">
        <v>3</v>
      </c>
      <c r="V336" s="238">
        <v>1</v>
      </c>
      <c r="W336" s="238">
        <v>10</v>
      </c>
      <c r="X336" s="238">
        <v>4</v>
      </c>
      <c r="Y336" s="238">
        <v>1</v>
      </c>
      <c r="Z336" s="238">
        <v>1</v>
      </c>
      <c r="AA336" s="238">
        <v>1</v>
      </c>
      <c r="AB336" s="238">
        <v>1</v>
      </c>
      <c r="AC336" s="238">
        <v>98</v>
      </c>
      <c r="AD336" s="238" t="s">
        <v>3202</v>
      </c>
      <c r="AE336" s="238" t="s">
        <v>3397</v>
      </c>
      <c r="AF336" s="238" t="s">
        <v>2779</v>
      </c>
      <c r="AG336" s="238">
        <v>7</v>
      </c>
      <c r="AH336" s="238">
        <v>2</v>
      </c>
      <c r="AI336" s="238">
        <v>1</v>
      </c>
      <c r="AJ336" s="238">
        <v>3</v>
      </c>
      <c r="AK336" s="238">
        <v>21</v>
      </c>
      <c r="AL336" s="238">
        <v>36</v>
      </c>
      <c r="AM336" s="238" t="s">
        <v>354</v>
      </c>
      <c r="AN336" s="238">
        <v>5</v>
      </c>
      <c r="AO336" s="238">
        <v>1</v>
      </c>
      <c r="AP336" s="238">
        <v>1</v>
      </c>
      <c r="AS336" s="238">
        <v>7</v>
      </c>
      <c r="AT336" s="238">
        <v>98</v>
      </c>
      <c r="AU336" s="238">
        <v>40</v>
      </c>
      <c r="AV336" s="238">
        <v>10</v>
      </c>
      <c r="AW336" s="238">
        <v>21</v>
      </c>
      <c r="AX336" s="238">
        <v>2</v>
      </c>
      <c r="AY336" s="238">
        <v>2</v>
      </c>
      <c r="AZ336" s="238">
        <v>3</v>
      </c>
      <c r="BA336" s="238">
        <v>21</v>
      </c>
      <c r="BB336" s="238">
        <v>57</v>
      </c>
      <c r="BC336" s="238" t="s">
        <v>354</v>
      </c>
      <c r="BD336" s="238">
        <v>5</v>
      </c>
      <c r="BE336" s="238">
        <v>5</v>
      </c>
      <c r="BF336" s="238">
        <v>1</v>
      </c>
      <c r="BI336" s="238">
        <v>7</v>
      </c>
      <c r="BJ336" s="238">
        <v>98</v>
      </c>
      <c r="BK336" s="238">
        <v>40</v>
      </c>
      <c r="BL336" s="238">
        <v>10</v>
      </c>
      <c r="BM336" s="238">
        <v>21</v>
      </c>
      <c r="BN336" s="238">
        <v>2</v>
      </c>
      <c r="BO336" s="238">
        <v>2</v>
      </c>
      <c r="BP336" s="238">
        <v>3</v>
      </c>
      <c r="BQ336" s="238">
        <v>21</v>
      </c>
      <c r="BR336" s="238">
        <v>17</v>
      </c>
      <c r="BS336" s="238" t="s">
        <v>354</v>
      </c>
      <c r="BT336" s="238">
        <v>5</v>
      </c>
      <c r="BU336" s="238">
        <v>15</v>
      </c>
      <c r="BV336" s="238">
        <v>16</v>
      </c>
      <c r="BY336" s="238">
        <v>7</v>
      </c>
      <c r="BZ336" s="238">
        <v>98</v>
      </c>
      <c r="CA336" s="238">
        <v>40</v>
      </c>
      <c r="CB336" s="238">
        <v>10</v>
      </c>
      <c r="CC336" s="238">
        <v>21</v>
      </c>
      <c r="CT336" s="238">
        <v>452794</v>
      </c>
      <c r="CU336" s="238">
        <v>4976330</v>
      </c>
      <c r="CV336" s="238">
        <v>44.938832900000001</v>
      </c>
      <c r="CW336" s="238">
        <v>-93.598304200000001</v>
      </c>
      <c r="CX336" s="238" t="s">
        <v>359</v>
      </c>
      <c r="CY336" s="238" t="s">
        <v>3401</v>
      </c>
    </row>
    <row r="337" spans="1:103" x14ac:dyDescent="0.25">
      <c r="A337" s="238">
        <v>10986710</v>
      </c>
      <c r="B337" s="238">
        <v>4</v>
      </c>
      <c r="C337" s="238">
        <v>15</v>
      </c>
      <c r="D337" s="238">
        <v>8.91</v>
      </c>
      <c r="E337" s="238">
        <v>27</v>
      </c>
      <c r="F337" s="238" t="s">
        <v>3374</v>
      </c>
      <c r="H337" s="238" t="s">
        <v>354</v>
      </c>
      <c r="I337" s="238">
        <v>25</v>
      </c>
      <c r="L337" s="238">
        <v>142790106</v>
      </c>
      <c r="M337" s="238">
        <v>9</v>
      </c>
      <c r="N337" s="238">
        <v>2</v>
      </c>
      <c r="O337" s="238">
        <v>2014</v>
      </c>
      <c r="P337" s="238" t="s">
        <v>368</v>
      </c>
      <c r="Q337" s="238">
        <v>17</v>
      </c>
      <c r="S337" s="238">
        <v>5</v>
      </c>
      <c r="T337" s="238">
        <v>0</v>
      </c>
      <c r="U337" s="238">
        <v>2</v>
      </c>
      <c r="V337" s="238">
        <v>1</v>
      </c>
      <c r="W337" s="238">
        <v>10</v>
      </c>
      <c r="Y337" s="238">
        <v>1</v>
      </c>
      <c r="Z337" s="238">
        <v>1</v>
      </c>
      <c r="AB337" s="238">
        <v>1</v>
      </c>
      <c r="AC337" s="238">
        <v>98</v>
      </c>
      <c r="AF337" s="238" t="s">
        <v>2779</v>
      </c>
      <c r="AG337" s="238">
        <v>7</v>
      </c>
      <c r="AH337" s="238">
        <v>2</v>
      </c>
      <c r="AI337" s="238">
        <v>2</v>
      </c>
      <c r="AJ337" s="238">
        <v>3</v>
      </c>
      <c r="AK337" s="238">
        <v>24</v>
      </c>
      <c r="AL337" s="238">
        <v>67</v>
      </c>
      <c r="AM337" s="238" t="s">
        <v>354</v>
      </c>
      <c r="AT337" s="238">
        <v>5</v>
      </c>
      <c r="AU337" s="238">
        <v>40</v>
      </c>
      <c r="AX337" s="238">
        <v>2</v>
      </c>
      <c r="AY337" s="238">
        <v>3</v>
      </c>
      <c r="AZ337" s="238">
        <v>3</v>
      </c>
      <c r="BA337" s="238">
        <v>21</v>
      </c>
      <c r="BB337" s="238">
        <v>24</v>
      </c>
      <c r="BC337" s="238" t="s">
        <v>354</v>
      </c>
      <c r="BJ337" s="238">
        <v>5</v>
      </c>
      <c r="BK337" s="238">
        <v>40</v>
      </c>
      <c r="CT337" s="238">
        <v>452794</v>
      </c>
      <c r="CU337" s="238">
        <v>4976330</v>
      </c>
      <c r="CV337" s="238">
        <v>44.938832900000001</v>
      </c>
      <c r="CW337" s="238">
        <v>-93.598304200000001</v>
      </c>
      <c r="CX337" s="238" t="s">
        <v>359</v>
      </c>
    </row>
    <row r="338" spans="1:103" x14ac:dyDescent="0.25">
      <c r="A338" s="238">
        <v>11071201</v>
      </c>
      <c r="B338" s="238">
        <v>4</v>
      </c>
      <c r="C338" s="238">
        <v>15</v>
      </c>
      <c r="D338" s="238">
        <v>8.91</v>
      </c>
      <c r="E338" s="238">
        <v>27</v>
      </c>
      <c r="F338" s="238" t="s">
        <v>3374</v>
      </c>
      <c r="H338" s="238" t="s">
        <v>354</v>
      </c>
      <c r="I338" s="238">
        <v>25</v>
      </c>
      <c r="K338" s="238">
        <v>15012121</v>
      </c>
      <c r="L338" s="238">
        <v>152860122</v>
      </c>
      <c r="M338" s="238">
        <v>10</v>
      </c>
      <c r="N338" s="238">
        <v>13</v>
      </c>
      <c r="O338" s="238">
        <v>2015</v>
      </c>
      <c r="P338" s="238" t="s">
        <v>368</v>
      </c>
      <c r="Q338" s="238">
        <v>15</v>
      </c>
      <c r="R338" s="238" t="s">
        <v>369</v>
      </c>
      <c r="S338" s="238">
        <v>5</v>
      </c>
      <c r="T338" s="238">
        <v>0</v>
      </c>
      <c r="U338" s="238">
        <v>2</v>
      </c>
      <c r="V338" s="238">
        <v>98</v>
      </c>
      <c r="W338" s="238">
        <v>10</v>
      </c>
      <c r="X338" s="238">
        <v>4</v>
      </c>
      <c r="Y338" s="238">
        <v>1</v>
      </c>
      <c r="Z338" s="238">
        <v>1</v>
      </c>
      <c r="AA338" s="238">
        <v>1</v>
      </c>
      <c r="AB338" s="238">
        <v>1</v>
      </c>
      <c r="AC338" s="238">
        <v>98</v>
      </c>
      <c r="AD338" s="238" t="s">
        <v>3402</v>
      </c>
      <c r="AE338" s="238" t="s">
        <v>3403</v>
      </c>
      <c r="AF338" s="238" t="s">
        <v>2779</v>
      </c>
      <c r="AG338" s="238">
        <v>90</v>
      </c>
      <c r="AH338" s="238">
        <v>2</v>
      </c>
      <c r="AI338" s="238">
        <v>2</v>
      </c>
      <c r="AJ338" s="238">
        <v>3</v>
      </c>
      <c r="AK338" s="238">
        <v>24</v>
      </c>
      <c r="AL338" s="238">
        <v>30</v>
      </c>
      <c r="AM338" s="238" t="s">
        <v>363</v>
      </c>
      <c r="AN338" s="238">
        <v>5</v>
      </c>
      <c r="AO338" s="238">
        <v>1</v>
      </c>
      <c r="AS338" s="238">
        <v>7</v>
      </c>
      <c r="AT338" s="238">
        <v>98</v>
      </c>
      <c r="AU338" s="238">
        <v>40</v>
      </c>
      <c r="AV338" s="238">
        <v>11</v>
      </c>
      <c r="AW338" s="238">
        <v>21</v>
      </c>
      <c r="AX338" s="238">
        <v>2</v>
      </c>
      <c r="AY338" s="238">
        <v>2</v>
      </c>
      <c r="AZ338" s="238">
        <v>3</v>
      </c>
      <c r="BA338" s="238">
        <v>21</v>
      </c>
      <c r="BB338" s="238">
        <v>18</v>
      </c>
      <c r="BC338" s="238" t="s">
        <v>363</v>
      </c>
      <c r="BD338" s="238">
        <v>5</v>
      </c>
      <c r="BE338" s="238">
        <v>15</v>
      </c>
      <c r="BI338" s="238">
        <v>7</v>
      </c>
      <c r="BJ338" s="238">
        <v>98</v>
      </c>
      <c r="BK338" s="238">
        <v>40</v>
      </c>
      <c r="BL338" s="238">
        <v>11</v>
      </c>
      <c r="BM338" s="238">
        <v>21</v>
      </c>
      <c r="CT338" s="238">
        <v>452794</v>
      </c>
      <c r="CU338" s="238">
        <v>4976330</v>
      </c>
      <c r="CV338" s="238">
        <v>44.938832900000001</v>
      </c>
      <c r="CW338" s="238">
        <v>-93.598304200000001</v>
      </c>
      <c r="CX338" s="238" t="s">
        <v>359</v>
      </c>
      <c r="CY338" s="238" t="s">
        <v>3404</v>
      </c>
    </row>
    <row r="339" spans="1:103" x14ac:dyDescent="0.25">
      <c r="A339" s="238">
        <v>371989</v>
      </c>
      <c r="B339" s="238">
        <v>4</v>
      </c>
      <c r="C339" s="238">
        <v>15</v>
      </c>
      <c r="D339" s="238">
        <v>8.9120000000000008</v>
      </c>
      <c r="E339" s="238">
        <v>27</v>
      </c>
      <c r="F339" s="238" t="s">
        <v>3374</v>
      </c>
      <c r="H339" s="238" t="s">
        <v>354</v>
      </c>
      <c r="I339" s="238">
        <v>25</v>
      </c>
      <c r="K339" s="238" t="s">
        <v>3405</v>
      </c>
      <c r="M339" s="238">
        <v>8</v>
      </c>
      <c r="N339" s="238">
        <v>16</v>
      </c>
      <c r="O339" s="238">
        <v>2016</v>
      </c>
      <c r="P339" s="238" t="s">
        <v>368</v>
      </c>
      <c r="Q339" s="238">
        <v>18</v>
      </c>
      <c r="S339" s="238">
        <v>4</v>
      </c>
      <c r="T339" s="238">
        <v>0</v>
      </c>
      <c r="U339" s="238">
        <v>2</v>
      </c>
      <c r="V339" s="238">
        <v>12</v>
      </c>
      <c r="W339" s="238">
        <v>10</v>
      </c>
      <c r="X339" s="238">
        <v>4</v>
      </c>
      <c r="Y339" s="238">
        <v>1</v>
      </c>
      <c r="Z339" s="238">
        <v>1</v>
      </c>
      <c r="AB339" s="238">
        <v>2</v>
      </c>
      <c r="AC339" s="238">
        <v>98</v>
      </c>
      <c r="AD339" s="238" t="s">
        <v>2800</v>
      </c>
      <c r="AE339" s="238" t="s">
        <v>3406</v>
      </c>
      <c r="AF339" s="238" t="s">
        <v>2779</v>
      </c>
      <c r="AG339" s="238">
        <v>7</v>
      </c>
      <c r="AH339" s="238">
        <v>2</v>
      </c>
      <c r="AI339" s="238">
        <v>4</v>
      </c>
      <c r="AJ339" s="238">
        <v>3</v>
      </c>
      <c r="AK339" s="238">
        <v>34</v>
      </c>
      <c r="AL339" s="238">
        <v>45</v>
      </c>
      <c r="AM339" s="238" t="s">
        <v>363</v>
      </c>
      <c r="AN339" s="238">
        <v>5</v>
      </c>
      <c r="AO339" s="238">
        <v>1</v>
      </c>
      <c r="AS339" s="238">
        <v>12</v>
      </c>
      <c r="AT339" s="238">
        <v>9</v>
      </c>
      <c r="AU339" s="238">
        <v>40</v>
      </c>
      <c r="AV339" s="238">
        <v>11</v>
      </c>
      <c r="AW339" s="238">
        <v>21</v>
      </c>
      <c r="AX339" s="238">
        <v>2</v>
      </c>
      <c r="AY339" s="238">
        <v>2</v>
      </c>
      <c r="AZ339" s="238">
        <v>3</v>
      </c>
      <c r="BA339" s="238">
        <v>27</v>
      </c>
      <c r="BB339" s="238">
        <v>21</v>
      </c>
      <c r="BC339" s="238" t="s">
        <v>363</v>
      </c>
      <c r="BD339" s="238">
        <v>5</v>
      </c>
      <c r="BE339" s="238">
        <v>71</v>
      </c>
      <c r="BI339" s="238">
        <v>12</v>
      </c>
      <c r="BJ339" s="238">
        <v>9</v>
      </c>
      <c r="BK339" s="238">
        <v>40</v>
      </c>
      <c r="BL339" s="238">
        <v>11</v>
      </c>
      <c r="BM339" s="238">
        <v>21</v>
      </c>
      <c r="CT339" s="238">
        <v>452790.95803316799</v>
      </c>
      <c r="CU339" s="238">
        <v>4976330.44551499</v>
      </c>
      <c r="CV339" s="238">
        <v>44.938839880000003</v>
      </c>
      <c r="CW339" s="238">
        <v>-93.598346989999996</v>
      </c>
      <c r="CX339" s="238" t="s">
        <v>359</v>
      </c>
      <c r="CY339" s="238" t="s">
        <v>3407</v>
      </c>
    </row>
    <row r="340" spans="1:103" x14ac:dyDescent="0.25">
      <c r="A340" s="238">
        <v>527532</v>
      </c>
      <c r="B340" s="238">
        <v>4</v>
      </c>
      <c r="C340" s="238">
        <v>15</v>
      </c>
      <c r="D340" s="238">
        <v>8.9130000000000003</v>
      </c>
      <c r="E340" s="238">
        <v>27</v>
      </c>
      <c r="F340" s="238" t="s">
        <v>3374</v>
      </c>
      <c r="H340" s="238" t="s">
        <v>354</v>
      </c>
      <c r="I340" s="238">
        <v>25</v>
      </c>
      <c r="K340" s="238">
        <v>17014597</v>
      </c>
      <c r="M340" s="238">
        <v>12</v>
      </c>
      <c r="N340" s="238">
        <v>22</v>
      </c>
      <c r="O340" s="238">
        <v>2017</v>
      </c>
      <c r="P340" s="238" t="s">
        <v>362</v>
      </c>
      <c r="Q340" s="238">
        <v>14</v>
      </c>
      <c r="R340" s="238" t="s">
        <v>369</v>
      </c>
      <c r="S340" s="238">
        <v>5</v>
      </c>
      <c r="T340" s="238">
        <v>0</v>
      </c>
      <c r="U340" s="238">
        <v>4</v>
      </c>
      <c r="V340" s="238">
        <v>15</v>
      </c>
      <c r="W340" s="238">
        <v>10</v>
      </c>
      <c r="X340" s="238">
        <v>4</v>
      </c>
      <c r="Y340" s="238">
        <v>1</v>
      </c>
      <c r="Z340" s="238">
        <v>1</v>
      </c>
      <c r="AB340" s="238">
        <v>1</v>
      </c>
      <c r="AC340" s="238">
        <v>98</v>
      </c>
      <c r="AD340" s="238" t="s">
        <v>2800</v>
      </c>
      <c r="AF340" s="238" t="s">
        <v>2779</v>
      </c>
      <c r="AG340" s="238">
        <v>90</v>
      </c>
      <c r="AH340" s="238">
        <v>2</v>
      </c>
      <c r="AI340" s="238">
        <v>2</v>
      </c>
      <c r="AJ340" s="238">
        <v>3</v>
      </c>
      <c r="AK340" s="238">
        <v>24</v>
      </c>
      <c r="AL340" s="238">
        <v>28</v>
      </c>
      <c r="AM340" s="238" t="s">
        <v>354</v>
      </c>
      <c r="AN340" s="238">
        <v>5</v>
      </c>
      <c r="AO340" s="238">
        <v>1</v>
      </c>
      <c r="AS340" s="238">
        <v>14</v>
      </c>
      <c r="AT340" s="238">
        <v>9</v>
      </c>
      <c r="AU340" s="238">
        <v>40</v>
      </c>
      <c r="AV340" s="238">
        <v>12</v>
      </c>
      <c r="AW340" s="238">
        <v>21</v>
      </c>
      <c r="AX340" s="238">
        <v>2</v>
      </c>
      <c r="AY340" s="238">
        <v>2</v>
      </c>
      <c r="AZ340" s="238">
        <v>3</v>
      </c>
      <c r="BA340" s="238">
        <v>21</v>
      </c>
      <c r="BB340" s="238">
        <v>70</v>
      </c>
      <c r="BC340" s="238" t="s">
        <v>363</v>
      </c>
      <c r="BD340" s="238">
        <v>5</v>
      </c>
      <c r="BE340" s="238">
        <v>99</v>
      </c>
      <c r="BI340" s="238">
        <v>14</v>
      </c>
      <c r="BJ340" s="238">
        <v>9</v>
      </c>
      <c r="BK340" s="238">
        <v>40</v>
      </c>
      <c r="BL340" s="238">
        <v>12</v>
      </c>
      <c r="BM340" s="238">
        <v>21</v>
      </c>
      <c r="BN340" s="238">
        <v>2</v>
      </c>
      <c r="BO340" s="238">
        <v>6</v>
      </c>
      <c r="BP340" s="238">
        <v>3</v>
      </c>
      <c r="BQ340" s="238">
        <v>21</v>
      </c>
      <c r="BR340" s="238">
        <v>23</v>
      </c>
      <c r="BS340" s="238" t="s">
        <v>354</v>
      </c>
      <c r="BT340" s="238">
        <v>5</v>
      </c>
      <c r="BU340" s="238">
        <v>1</v>
      </c>
      <c r="BY340" s="238">
        <v>14</v>
      </c>
      <c r="BZ340" s="238">
        <v>9</v>
      </c>
      <c r="CA340" s="238">
        <v>40</v>
      </c>
      <c r="CB340" s="238">
        <v>12</v>
      </c>
      <c r="CC340" s="238">
        <v>21</v>
      </c>
      <c r="CD340" s="238">
        <v>2</v>
      </c>
      <c r="CE340" s="238">
        <v>3</v>
      </c>
      <c r="CF340" s="238">
        <v>3</v>
      </c>
      <c r="CG340" s="238">
        <v>21</v>
      </c>
      <c r="CH340" s="238">
        <v>23</v>
      </c>
      <c r="CI340" s="238" t="s">
        <v>354</v>
      </c>
      <c r="CJ340" s="238">
        <v>5</v>
      </c>
      <c r="CK340" s="238">
        <v>99</v>
      </c>
      <c r="CO340" s="238">
        <v>14</v>
      </c>
      <c r="CP340" s="238">
        <v>9</v>
      </c>
      <c r="CQ340" s="238">
        <v>40</v>
      </c>
      <c r="CR340" s="238">
        <v>12</v>
      </c>
      <c r="CS340" s="238">
        <v>21</v>
      </c>
      <c r="CT340" s="238">
        <v>452792.37616649701</v>
      </c>
      <c r="CU340" s="238">
        <v>4976334.9963445002</v>
      </c>
      <c r="CV340" s="238">
        <v>44.938880939999997</v>
      </c>
      <c r="CW340" s="238">
        <v>-93.598329440000001</v>
      </c>
      <c r="CX340" s="238" t="s">
        <v>359</v>
      </c>
      <c r="CY340" s="238" t="s">
        <v>3408</v>
      </c>
    </row>
    <row r="341" spans="1:103" x14ac:dyDescent="0.25">
      <c r="A341" s="238">
        <v>726320</v>
      </c>
      <c r="B341" s="238">
        <v>4</v>
      </c>
      <c r="C341" s="238">
        <v>15</v>
      </c>
      <c r="D341" s="238">
        <v>8.9120000000000008</v>
      </c>
      <c r="E341" s="238">
        <v>27</v>
      </c>
      <c r="F341" s="238" t="s">
        <v>3374</v>
      </c>
      <c r="H341" s="238" t="s">
        <v>354</v>
      </c>
      <c r="I341" s="238">
        <v>25</v>
      </c>
      <c r="K341" s="238" t="s">
        <v>3409</v>
      </c>
      <c r="M341" s="238">
        <v>6</v>
      </c>
      <c r="N341" s="238">
        <v>12</v>
      </c>
      <c r="O341" s="238">
        <v>2019</v>
      </c>
      <c r="P341" s="238" t="s">
        <v>355</v>
      </c>
      <c r="Q341" s="238">
        <v>7</v>
      </c>
      <c r="R341" s="238" t="s">
        <v>356</v>
      </c>
      <c r="S341" s="238">
        <v>5</v>
      </c>
      <c r="T341" s="238">
        <v>0</v>
      </c>
      <c r="U341" s="238">
        <v>2</v>
      </c>
      <c r="V341" s="238">
        <v>10</v>
      </c>
      <c r="W341" s="238">
        <v>10</v>
      </c>
      <c r="X341" s="238">
        <v>4</v>
      </c>
      <c r="Y341" s="238">
        <v>1</v>
      </c>
      <c r="Z341" s="238">
        <v>1</v>
      </c>
      <c r="AB341" s="238">
        <v>1</v>
      </c>
      <c r="AC341" s="238">
        <v>98</v>
      </c>
      <c r="AD341" s="238" t="s">
        <v>2800</v>
      </c>
      <c r="AF341" s="238" t="s">
        <v>2779</v>
      </c>
      <c r="AG341" s="238">
        <v>5</v>
      </c>
      <c r="AH341" s="238">
        <v>2</v>
      </c>
      <c r="AI341" s="238">
        <v>49</v>
      </c>
      <c r="AJ341" s="238">
        <v>4</v>
      </c>
      <c r="AK341" s="238">
        <v>34</v>
      </c>
      <c r="AL341" s="238">
        <v>59</v>
      </c>
      <c r="AM341" s="238" t="s">
        <v>354</v>
      </c>
      <c r="AN341" s="238">
        <v>5</v>
      </c>
      <c r="AO341" s="238">
        <v>1</v>
      </c>
      <c r="AS341" s="238">
        <v>12</v>
      </c>
      <c r="AT341" s="238">
        <v>23</v>
      </c>
      <c r="AU341" s="238">
        <v>40</v>
      </c>
      <c r="AV341" s="238">
        <v>11</v>
      </c>
      <c r="AW341" s="238">
        <v>21</v>
      </c>
      <c r="AX341" s="238">
        <v>2</v>
      </c>
      <c r="AY341" s="238">
        <v>2</v>
      </c>
      <c r="AZ341" s="238">
        <v>4</v>
      </c>
      <c r="BA341" s="238">
        <v>21</v>
      </c>
      <c r="BB341" s="238">
        <v>30</v>
      </c>
      <c r="BC341" s="238" t="s">
        <v>363</v>
      </c>
      <c r="BD341" s="238">
        <v>5</v>
      </c>
      <c r="BE341" s="238">
        <v>70</v>
      </c>
      <c r="BI341" s="238">
        <v>12</v>
      </c>
      <c r="BJ341" s="238">
        <v>23</v>
      </c>
      <c r="BK341" s="238">
        <v>40</v>
      </c>
      <c r="BL341" s="238">
        <v>11</v>
      </c>
      <c r="BM341" s="238">
        <v>21</v>
      </c>
      <c r="CT341" s="238">
        <v>452797.66784374701</v>
      </c>
      <c r="CU341" s="238">
        <v>4976331.4544670498</v>
      </c>
      <c r="CV341" s="238">
        <v>44.938849410000003</v>
      </c>
      <c r="CW341" s="238">
        <v>-93.598262050000002</v>
      </c>
      <c r="CX341" s="238" t="s">
        <v>359</v>
      </c>
      <c r="CY341" s="238" t="s">
        <v>3410</v>
      </c>
    </row>
    <row r="342" spans="1:103" x14ac:dyDescent="0.25">
      <c r="A342" s="238">
        <v>727154</v>
      </c>
      <c r="B342" s="238">
        <v>4</v>
      </c>
      <c r="C342" s="238">
        <v>15</v>
      </c>
      <c r="D342" s="238">
        <v>8.9250000000000007</v>
      </c>
      <c r="E342" s="238">
        <v>27</v>
      </c>
      <c r="F342" s="238" t="s">
        <v>3374</v>
      </c>
      <c r="H342" s="238" t="s">
        <v>354</v>
      </c>
      <c r="I342" s="238">
        <v>25</v>
      </c>
      <c r="K342" s="238">
        <v>19005091</v>
      </c>
      <c r="M342" s="238">
        <v>6</v>
      </c>
      <c r="N342" s="238">
        <v>15</v>
      </c>
      <c r="O342" s="238">
        <v>2019</v>
      </c>
      <c r="P342" s="238" t="s">
        <v>364</v>
      </c>
      <c r="Q342" s="238">
        <v>17</v>
      </c>
      <c r="S342" s="238">
        <v>5</v>
      </c>
      <c r="T342" s="238">
        <v>0</v>
      </c>
      <c r="U342" s="238">
        <v>1</v>
      </c>
      <c r="W342" s="238">
        <v>35</v>
      </c>
      <c r="X342" s="238">
        <v>2</v>
      </c>
      <c r="Y342" s="238">
        <v>1</v>
      </c>
      <c r="Z342" s="238">
        <v>2</v>
      </c>
      <c r="AB342" s="238">
        <v>1</v>
      </c>
      <c r="AC342" s="238">
        <v>98</v>
      </c>
      <c r="AD342" s="238" t="s">
        <v>2800</v>
      </c>
      <c r="AF342" s="238" t="s">
        <v>2779</v>
      </c>
      <c r="AG342" s="238">
        <v>3</v>
      </c>
      <c r="AH342" s="238">
        <v>2</v>
      </c>
      <c r="AI342" s="238">
        <v>2</v>
      </c>
      <c r="AJ342" s="238">
        <v>4</v>
      </c>
      <c r="AK342" s="238">
        <v>21</v>
      </c>
      <c r="AL342" s="238">
        <v>38</v>
      </c>
      <c r="AM342" s="238" t="s">
        <v>363</v>
      </c>
      <c r="AN342" s="238">
        <v>10</v>
      </c>
      <c r="AO342" s="238">
        <v>70</v>
      </c>
      <c r="AP342" s="238">
        <v>62</v>
      </c>
      <c r="AS342" s="238">
        <v>12</v>
      </c>
      <c r="AT342" s="238">
        <v>9</v>
      </c>
      <c r="AU342" s="238">
        <v>35</v>
      </c>
      <c r="AV342" s="238">
        <v>11</v>
      </c>
      <c r="AW342" s="238">
        <v>21</v>
      </c>
      <c r="CT342" s="238">
        <v>452817.48085407697</v>
      </c>
      <c r="CU342" s="238">
        <v>4976330.2788840896</v>
      </c>
      <c r="CV342" s="238">
        <v>44.938840140000003</v>
      </c>
      <c r="CW342" s="238">
        <v>-93.598010830000007</v>
      </c>
      <c r="CX342" s="238" t="s">
        <v>359</v>
      </c>
      <c r="CY342" s="238" t="s">
        <v>3411</v>
      </c>
    </row>
    <row r="343" spans="1:103" x14ac:dyDescent="0.25">
      <c r="A343" s="238">
        <v>819687</v>
      </c>
      <c r="B343" s="238">
        <v>4</v>
      </c>
      <c r="C343" s="238">
        <v>15</v>
      </c>
      <c r="D343" s="238">
        <v>8.9350000000000005</v>
      </c>
      <c r="E343" s="238">
        <v>27</v>
      </c>
      <c r="F343" s="238" t="s">
        <v>3374</v>
      </c>
      <c r="H343" s="238" t="s">
        <v>354</v>
      </c>
      <c r="I343" s="238">
        <v>25</v>
      </c>
      <c r="K343" s="238" t="s">
        <v>3412</v>
      </c>
      <c r="L343" s="238">
        <v>201950169</v>
      </c>
      <c r="M343" s="238">
        <v>7</v>
      </c>
      <c r="N343" s="238">
        <v>13</v>
      </c>
      <c r="O343" s="238">
        <v>2020</v>
      </c>
      <c r="P343" s="238" t="s">
        <v>361</v>
      </c>
      <c r="Q343" s="238">
        <v>5</v>
      </c>
      <c r="R343" s="238">
        <v>98</v>
      </c>
      <c r="S343" s="238">
        <v>5</v>
      </c>
      <c r="T343" s="238">
        <v>0</v>
      </c>
      <c r="U343" s="238">
        <v>1</v>
      </c>
      <c r="W343" s="238">
        <v>89</v>
      </c>
      <c r="X343" s="238">
        <v>2</v>
      </c>
      <c r="Y343" s="238">
        <v>1</v>
      </c>
      <c r="Z343" s="238">
        <v>2</v>
      </c>
      <c r="AB343" s="238">
        <v>1</v>
      </c>
      <c r="AC343" s="238">
        <v>98</v>
      </c>
      <c r="AD343" s="238" t="s">
        <v>2800</v>
      </c>
      <c r="AF343" s="238" t="s">
        <v>2779</v>
      </c>
      <c r="AG343" s="238">
        <v>4</v>
      </c>
      <c r="AH343" s="238">
        <v>2</v>
      </c>
      <c r="AI343" s="238">
        <v>2</v>
      </c>
      <c r="AJ343" s="238">
        <v>3</v>
      </c>
      <c r="AK343" s="238">
        <v>21</v>
      </c>
      <c r="AL343" s="238">
        <v>26</v>
      </c>
      <c r="AM343" s="238" t="s">
        <v>354</v>
      </c>
      <c r="AN343" s="238">
        <v>5</v>
      </c>
      <c r="AO343" s="238">
        <v>62</v>
      </c>
      <c r="AS343" s="238">
        <v>12</v>
      </c>
      <c r="AT343" s="238">
        <v>9</v>
      </c>
      <c r="AU343" s="238">
        <v>40</v>
      </c>
      <c r="AV343" s="238">
        <v>11</v>
      </c>
      <c r="AW343" s="238">
        <v>21</v>
      </c>
      <c r="CT343" s="238">
        <v>452834.28192934499</v>
      </c>
      <c r="CU343" s="238">
        <v>4976332.3955549896</v>
      </c>
      <c r="CV343" s="238">
        <v>44.938860310000003</v>
      </c>
      <c r="CW343" s="238">
        <v>-93.597798100000006</v>
      </c>
      <c r="CX343" s="238" t="s">
        <v>359</v>
      </c>
      <c r="CY343" s="238" t="s">
        <v>3413</v>
      </c>
    </row>
    <row r="344" spans="1:103" x14ac:dyDescent="0.25">
      <c r="A344" s="238">
        <v>634022</v>
      </c>
      <c r="B344" s="238">
        <v>4</v>
      </c>
      <c r="C344" s="238">
        <v>15</v>
      </c>
      <c r="D344" s="238">
        <v>8.9710000000000001</v>
      </c>
      <c r="E344" s="238">
        <v>27</v>
      </c>
      <c r="F344" s="238" t="s">
        <v>3374</v>
      </c>
      <c r="H344" s="238" t="s">
        <v>354</v>
      </c>
      <c r="I344" s="238">
        <v>25</v>
      </c>
      <c r="K344" s="238">
        <v>18010253</v>
      </c>
      <c r="M344" s="238">
        <v>9</v>
      </c>
      <c r="N344" s="238">
        <v>11</v>
      </c>
      <c r="O344" s="238">
        <v>2018</v>
      </c>
      <c r="P344" s="238" t="s">
        <v>368</v>
      </c>
      <c r="Q344" s="238">
        <v>12</v>
      </c>
      <c r="R344" s="238" t="s">
        <v>356</v>
      </c>
      <c r="S344" s="238">
        <v>3</v>
      </c>
      <c r="T344" s="238">
        <v>0</v>
      </c>
      <c r="U344" s="238">
        <v>2</v>
      </c>
      <c r="V344" s="238">
        <v>13</v>
      </c>
      <c r="W344" s="238">
        <v>10</v>
      </c>
      <c r="X344" s="238">
        <v>2</v>
      </c>
      <c r="Y344" s="238">
        <v>1</v>
      </c>
      <c r="Z344" s="238">
        <v>1</v>
      </c>
      <c r="AB344" s="238">
        <v>1</v>
      </c>
      <c r="AC344" s="238">
        <v>98</v>
      </c>
      <c r="AD344" s="238" t="s">
        <v>2800</v>
      </c>
      <c r="AF344" s="238" t="s">
        <v>2779</v>
      </c>
      <c r="AG344" s="238">
        <v>8</v>
      </c>
      <c r="AH344" s="238">
        <v>2</v>
      </c>
      <c r="AI344" s="238">
        <v>4</v>
      </c>
      <c r="AJ344" s="238">
        <v>4</v>
      </c>
      <c r="AK344" s="238">
        <v>21</v>
      </c>
      <c r="AL344" s="238">
        <v>86</v>
      </c>
      <c r="AM344" s="238" t="s">
        <v>363</v>
      </c>
      <c r="AN344" s="238">
        <v>5</v>
      </c>
      <c r="AO344" s="238">
        <v>67</v>
      </c>
      <c r="AS344" s="238">
        <v>12</v>
      </c>
      <c r="AT344" s="238">
        <v>9</v>
      </c>
      <c r="AU344" s="238">
        <v>40</v>
      </c>
      <c r="AV344" s="238">
        <v>13</v>
      </c>
      <c r="AW344" s="238">
        <v>21</v>
      </c>
      <c r="AX344" s="238">
        <v>2</v>
      </c>
      <c r="AY344" s="238">
        <v>2</v>
      </c>
      <c r="AZ344" s="238">
        <v>3</v>
      </c>
      <c r="BA344" s="238">
        <v>21</v>
      </c>
      <c r="BB344" s="238">
        <v>34</v>
      </c>
      <c r="BC344" s="238" t="s">
        <v>354</v>
      </c>
      <c r="BD344" s="238">
        <v>5</v>
      </c>
      <c r="BE344" s="238">
        <v>1</v>
      </c>
      <c r="BI344" s="238">
        <v>12</v>
      </c>
      <c r="BJ344" s="238">
        <v>9</v>
      </c>
      <c r="BK344" s="238">
        <v>40</v>
      </c>
      <c r="BL344" s="238">
        <v>13</v>
      </c>
      <c r="BM344" s="238">
        <v>21</v>
      </c>
      <c r="CT344" s="238">
        <v>452892.22579523298</v>
      </c>
      <c r="CU344" s="238">
        <v>4976332.5814639498</v>
      </c>
      <c r="CV344" s="238">
        <v>44.938865829999997</v>
      </c>
      <c r="CW344" s="238">
        <v>-93.597063750000004</v>
      </c>
      <c r="CX344" s="238" t="s">
        <v>359</v>
      </c>
      <c r="CY344" s="238" t="s">
        <v>3414</v>
      </c>
    </row>
    <row r="345" spans="1:103" x14ac:dyDescent="0.25">
      <c r="A345" s="238">
        <v>632679</v>
      </c>
      <c r="B345" s="238">
        <v>4</v>
      </c>
      <c r="C345" s="238">
        <v>15</v>
      </c>
      <c r="D345" s="238">
        <v>9.0020000000000007</v>
      </c>
      <c r="E345" s="238">
        <v>27</v>
      </c>
      <c r="F345" s="238" t="s">
        <v>3374</v>
      </c>
      <c r="H345" s="238" t="s">
        <v>354</v>
      </c>
      <c r="I345" s="238">
        <v>25</v>
      </c>
      <c r="K345" s="238" t="s">
        <v>3415</v>
      </c>
      <c r="M345" s="238">
        <v>9</v>
      </c>
      <c r="N345" s="238">
        <v>5</v>
      </c>
      <c r="O345" s="238">
        <v>2018</v>
      </c>
      <c r="P345" s="238" t="s">
        <v>355</v>
      </c>
      <c r="Q345" s="238">
        <v>13</v>
      </c>
      <c r="R345" s="238" t="s">
        <v>356</v>
      </c>
      <c r="S345" s="238">
        <v>4</v>
      </c>
      <c r="T345" s="238">
        <v>0</v>
      </c>
      <c r="U345" s="238">
        <v>1</v>
      </c>
      <c r="V345" s="238">
        <v>90</v>
      </c>
      <c r="W345" s="238">
        <v>10</v>
      </c>
      <c r="X345" s="238">
        <v>2</v>
      </c>
      <c r="Y345" s="238">
        <v>1</v>
      </c>
      <c r="Z345" s="238">
        <v>1</v>
      </c>
      <c r="AB345" s="238">
        <v>1</v>
      </c>
      <c r="AC345" s="238">
        <v>98</v>
      </c>
      <c r="AD345" s="238" t="s">
        <v>2800</v>
      </c>
      <c r="AF345" s="238" t="s">
        <v>2779</v>
      </c>
      <c r="AG345" s="238">
        <v>4</v>
      </c>
      <c r="AH345" s="238">
        <v>2</v>
      </c>
      <c r="AI345" s="238">
        <v>2</v>
      </c>
      <c r="AJ345" s="238">
        <v>4</v>
      </c>
      <c r="AK345" s="238">
        <v>21</v>
      </c>
      <c r="AL345" s="238">
        <v>76</v>
      </c>
      <c r="AM345" s="238" t="s">
        <v>354</v>
      </c>
      <c r="AN345" s="238">
        <v>7</v>
      </c>
      <c r="AO345" s="238">
        <v>99</v>
      </c>
      <c r="AS345" s="238">
        <v>12</v>
      </c>
      <c r="AT345" s="238">
        <v>9</v>
      </c>
      <c r="AU345" s="238">
        <v>40</v>
      </c>
      <c r="AV345" s="238">
        <v>13</v>
      </c>
      <c r="AW345" s="238">
        <v>21</v>
      </c>
      <c r="CT345" s="238">
        <v>452938.924846965</v>
      </c>
      <c r="CU345" s="238">
        <v>4976350.2110366197</v>
      </c>
      <c r="CV345" s="238">
        <v>44.939027609999997</v>
      </c>
      <c r="CW345" s="238">
        <v>-93.596473540000005</v>
      </c>
      <c r="CX345" s="238" t="s">
        <v>359</v>
      </c>
      <c r="CY345" s="238" t="s">
        <v>3416</v>
      </c>
    </row>
    <row r="346" spans="1:103" x14ac:dyDescent="0.25">
      <c r="A346" s="238">
        <v>10859777</v>
      </c>
      <c r="B346" s="238">
        <v>4</v>
      </c>
      <c r="C346" s="238">
        <v>15</v>
      </c>
      <c r="D346" s="238">
        <v>9.0389999999999997</v>
      </c>
      <c r="E346" s="238">
        <v>27</v>
      </c>
      <c r="F346" s="238" t="s">
        <v>3374</v>
      </c>
      <c r="H346" s="238" t="s">
        <v>354</v>
      </c>
      <c r="I346" s="238">
        <v>25</v>
      </c>
      <c r="K346" s="238">
        <v>13001893</v>
      </c>
      <c r="L346" s="238">
        <v>130410118</v>
      </c>
      <c r="M346" s="238">
        <v>2</v>
      </c>
      <c r="N346" s="238">
        <v>10</v>
      </c>
      <c r="O346" s="238">
        <v>2013</v>
      </c>
      <c r="P346" s="238" t="s">
        <v>366</v>
      </c>
      <c r="Q346" s="238">
        <v>13</v>
      </c>
      <c r="S346" s="238">
        <v>5</v>
      </c>
      <c r="T346" s="238">
        <v>0</v>
      </c>
      <c r="U346" s="238">
        <v>1</v>
      </c>
      <c r="V346" s="238">
        <v>7</v>
      </c>
      <c r="W346" s="238">
        <v>70</v>
      </c>
      <c r="X346" s="238">
        <v>2</v>
      </c>
      <c r="Y346" s="238">
        <v>1</v>
      </c>
      <c r="Z346" s="238">
        <v>4</v>
      </c>
      <c r="AA346" s="238">
        <v>5</v>
      </c>
      <c r="AB346" s="238">
        <v>3</v>
      </c>
      <c r="AC346" s="238">
        <v>98</v>
      </c>
      <c r="AD346" s="238" t="s">
        <v>2777</v>
      </c>
      <c r="AE346" s="238" t="s">
        <v>3417</v>
      </c>
      <c r="AF346" s="238" t="s">
        <v>2779</v>
      </c>
      <c r="AG346" s="238">
        <v>3</v>
      </c>
      <c r="AH346" s="238">
        <v>2</v>
      </c>
      <c r="AI346" s="238">
        <v>4</v>
      </c>
      <c r="AJ346" s="238">
        <v>4</v>
      </c>
      <c r="AK346" s="238">
        <v>21</v>
      </c>
      <c r="AL346" s="238">
        <v>30</v>
      </c>
      <c r="AM346" s="238" t="s">
        <v>363</v>
      </c>
      <c r="AN346" s="238">
        <v>5</v>
      </c>
      <c r="AO346" s="238">
        <v>3</v>
      </c>
      <c r="AS346" s="238">
        <v>7</v>
      </c>
      <c r="AT346" s="238">
        <v>98</v>
      </c>
      <c r="AU346" s="238">
        <v>35</v>
      </c>
      <c r="AV346" s="238">
        <v>11</v>
      </c>
      <c r="AW346" s="238">
        <v>21</v>
      </c>
      <c r="CT346" s="238">
        <v>452994</v>
      </c>
      <c r="CU346" s="238">
        <v>4976371</v>
      </c>
      <c r="CV346" s="238">
        <v>44.939214200000002</v>
      </c>
      <c r="CW346" s="238">
        <v>-93.5957832</v>
      </c>
      <c r="CX346" s="238" t="s">
        <v>359</v>
      </c>
      <c r="CY346" s="238" t="s">
        <v>3418</v>
      </c>
    </row>
    <row r="347" spans="1:103" x14ac:dyDescent="0.25">
      <c r="A347" s="238">
        <v>674024</v>
      </c>
      <c r="B347" s="238">
        <v>4</v>
      </c>
      <c r="C347" s="238">
        <v>15</v>
      </c>
      <c r="D347" s="238">
        <v>9.0399999999999991</v>
      </c>
      <c r="E347" s="238">
        <v>27</v>
      </c>
      <c r="F347" s="238" t="s">
        <v>3374</v>
      </c>
      <c r="H347" s="238" t="s">
        <v>354</v>
      </c>
      <c r="I347" s="238">
        <v>25</v>
      </c>
      <c r="K347" s="238">
        <v>1900111</v>
      </c>
      <c r="M347" s="238">
        <v>1</v>
      </c>
      <c r="N347" s="238">
        <v>4</v>
      </c>
      <c r="O347" s="238">
        <v>2019</v>
      </c>
      <c r="P347" s="238" t="s">
        <v>362</v>
      </c>
      <c r="Q347" s="238">
        <v>18</v>
      </c>
      <c r="R347" s="238" t="s">
        <v>356</v>
      </c>
      <c r="S347" s="238">
        <v>5</v>
      </c>
      <c r="T347" s="238">
        <v>0</v>
      </c>
      <c r="U347" s="238">
        <v>1</v>
      </c>
      <c r="W347" s="238">
        <v>69</v>
      </c>
      <c r="X347" s="238">
        <v>2</v>
      </c>
      <c r="Y347" s="238">
        <v>6</v>
      </c>
      <c r="Z347" s="238">
        <v>1</v>
      </c>
      <c r="AB347" s="238">
        <v>1</v>
      </c>
      <c r="AC347" s="238">
        <v>98</v>
      </c>
      <c r="AD347" s="238" t="s">
        <v>2800</v>
      </c>
      <c r="AF347" s="238" t="s">
        <v>2779</v>
      </c>
      <c r="AG347" s="238">
        <v>3</v>
      </c>
      <c r="AH347" s="238">
        <v>2</v>
      </c>
      <c r="AI347" s="238">
        <v>2</v>
      </c>
      <c r="AJ347" s="238">
        <v>4</v>
      </c>
      <c r="AK347" s="238">
        <v>99</v>
      </c>
      <c r="AL347" s="238">
        <v>19</v>
      </c>
      <c r="AM347" s="238">
        <v>99</v>
      </c>
      <c r="AN347" s="238">
        <v>99</v>
      </c>
      <c r="AO347" s="238">
        <v>99</v>
      </c>
      <c r="AS347" s="238">
        <v>12</v>
      </c>
      <c r="AT347" s="238">
        <v>9</v>
      </c>
      <c r="AU347" s="238">
        <v>40</v>
      </c>
      <c r="AV347" s="238">
        <v>11</v>
      </c>
      <c r="AW347" s="238">
        <v>21</v>
      </c>
      <c r="CT347" s="238">
        <v>452995.57657289802</v>
      </c>
      <c r="CU347" s="238">
        <v>4976377.6684376001</v>
      </c>
      <c r="CV347" s="238">
        <v>44.939278520000002</v>
      </c>
      <c r="CW347" s="238">
        <v>-93.595758110000006</v>
      </c>
      <c r="CX347" s="238" t="s">
        <v>359</v>
      </c>
      <c r="CY347" s="238" t="s">
        <v>3419</v>
      </c>
    </row>
    <row r="348" spans="1:103" x14ac:dyDescent="0.25">
      <c r="A348" s="238">
        <v>783473</v>
      </c>
      <c r="B348" s="238">
        <v>4</v>
      </c>
      <c r="C348" s="238">
        <v>15</v>
      </c>
      <c r="D348" s="238">
        <v>9.1069999999999993</v>
      </c>
      <c r="E348" s="238">
        <v>27</v>
      </c>
      <c r="F348" s="238" t="s">
        <v>3374</v>
      </c>
      <c r="H348" s="238" t="s">
        <v>354</v>
      </c>
      <c r="I348" s="238">
        <v>25</v>
      </c>
      <c r="K348" s="238">
        <v>20000655</v>
      </c>
      <c r="L348" s="238">
        <v>200250096</v>
      </c>
      <c r="M348" s="238">
        <v>1</v>
      </c>
      <c r="N348" s="238">
        <v>25</v>
      </c>
      <c r="O348" s="238">
        <v>2020</v>
      </c>
      <c r="P348" s="238" t="s">
        <v>364</v>
      </c>
      <c r="Q348" s="238">
        <v>23</v>
      </c>
      <c r="S348" s="238">
        <v>5</v>
      </c>
      <c r="T348" s="238">
        <v>0</v>
      </c>
      <c r="U348" s="238">
        <v>1</v>
      </c>
      <c r="W348" s="238">
        <v>48</v>
      </c>
      <c r="X348" s="238">
        <v>2</v>
      </c>
      <c r="Y348" s="238">
        <v>6</v>
      </c>
      <c r="Z348" s="238">
        <v>1</v>
      </c>
      <c r="AB348" s="238">
        <v>1</v>
      </c>
      <c r="AC348" s="238">
        <v>98</v>
      </c>
      <c r="AD348" s="238" t="s">
        <v>2800</v>
      </c>
      <c r="AF348" s="238" t="s">
        <v>2779</v>
      </c>
      <c r="AG348" s="238">
        <v>3</v>
      </c>
      <c r="AH348" s="238">
        <v>2</v>
      </c>
      <c r="AI348" s="238">
        <v>2</v>
      </c>
      <c r="AJ348" s="238">
        <v>3</v>
      </c>
      <c r="AK348" s="238">
        <v>32</v>
      </c>
      <c r="AL348" s="238">
        <v>35</v>
      </c>
      <c r="AM348" s="238" t="s">
        <v>363</v>
      </c>
      <c r="AN348" s="238">
        <v>10</v>
      </c>
      <c r="AO348" s="238">
        <v>74</v>
      </c>
      <c r="AS348" s="238">
        <v>12</v>
      </c>
      <c r="AT348" s="238">
        <v>9</v>
      </c>
      <c r="AU348" s="238">
        <v>40</v>
      </c>
      <c r="AV348" s="238">
        <v>12</v>
      </c>
      <c r="AW348" s="238">
        <v>21</v>
      </c>
      <c r="CT348" s="238">
        <v>453105.54761007201</v>
      </c>
      <c r="CU348" s="238">
        <v>4976369.04183116</v>
      </c>
      <c r="CV348" s="238">
        <v>44.939208129999997</v>
      </c>
      <c r="CW348" s="238">
        <v>-93.594363549999997</v>
      </c>
      <c r="CX348" s="238" t="s">
        <v>359</v>
      </c>
      <c r="CY348" s="238" t="s">
        <v>3420</v>
      </c>
    </row>
    <row r="349" spans="1:103" x14ac:dyDescent="0.25">
      <c r="A349" s="238">
        <v>814138</v>
      </c>
      <c r="B349" s="238">
        <v>4</v>
      </c>
      <c r="C349" s="238">
        <v>15</v>
      </c>
      <c r="D349" s="238">
        <v>9.1310000000000002</v>
      </c>
      <c r="E349" s="238">
        <v>27</v>
      </c>
      <c r="F349" s="238" t="s">
        <v>3374</v>
      </c>
      <c r="H349" s="238" t="s">
        <v>354</v>
      </c>
      <c r="I349" s="238">
        <v>25</v>
      </c>
      <c r="K349" s="238" t="s">
        <v>3421</v>
      </c>
      <c r="L349" s="238">
        <v>201640044</v>
      </c>
      <c r="M349" s="238">
        <v>6</v>
      </c>
      <c r="N349" s="238">
        <v>12</v>
      </c>
      <c r="O349" s="238">
        <v>2020</v>
      </c>
      <c r="P349" s="238" t="s">
        <v>362</v>
      </c>
      <c r="Q349" s="238">
        <v>10</v>
      </c>
      <c r="R349" s="238" t="s">
        <v>356</v>
      </c>
      <c r="S349" s="238">
        <v>2</v>
      </c>
      <c r="T349" s="238">
        <v>0</v>
      </c>
      <c r="U349" s="238">
        <v>2</v>
      </c>
      <c r="V349" s="238">
        <v>13</v>
      </c>
      <c r="W349" s="238">
        <v>10</v>
      </c>
      <c r="X349" s="238">
        <v>2</v>
      </c>
      <c r="Y349" s="238">
        <v>1</v>
      </c>
      <c r="Z349" s="238">
        <v>1</v>
      </c>
      <c r="AB349" s="238">
        <v>1</v>
      </c>
      <c r="AC349" s="238">
        <v>98</v>
      </c>
      <c r="AD349" s="238" t="s">
        <v>2800</v>
      </c>
      <c r="AF349" s="238" t="s">
        <v>2779</v>
      </c>
      <c r="AG349" s="238">
        <v>8</v>
      </c>
      <c r="AH349" s="238">
        <v>2</v>
      </c>
      <c r="AI349" s="238">
        <v>2</v>
      </c>
      <c r="AJ349" s="238">
        <v>4</v>
      </c>
      <c r="AK349" s="238">
        <v>21</v>
      </c>
      <c r="AL349" s="238">
        <v>45</v>
      </c>
      <c r="AM349" s="238" t="s">
        <v>354</v>
      </c>
      <c r="AN349" s="238">
        <v>90</v>
      </c>
      <c r="AO349" s="238">
        <v>74</v>
      </c>
      <c r="AS349" s="238">
        <v>12</v>
      </c>
      <c r="AT349" s="238">
        <v>98</v>
      </c>
      <c r="AU349" s="238">
        <v>40</v>
      </c>
      <c r="AV349" s="238">
        <v>11</v>
      </c>
      <c r="AW349" s="238">
        <v>21</v>
      </c>
      <c r="AX349" s="238">
        <v>2</v>
      </c>
      <c r="AY349" s="238">
        <v>2</v>
      </c>
      <c r="AZ349" s="238">
        <v>3</v>
      </c>
      <c r="BA349" s="238">
        <v>21</v>
      </c>
      <c r="BB349" s="238">
        <v>54</v>
      </c>
      <c r="BC349" s="238" t="s">
        <v>363</v>
      </c>
      <c r="BD349" s="238">
        <v>5</v>
      </c>
      <c r="BE349" s="238">
        <v>1</v>
      </c>
      <c r="BI349" s="238">
        <v>12</v>
      </c>
      <c r="BJ349" s="238">
        <v>9</v>
      </c>
      <c r="BK349" s="238">
        <v>40</v>
      </c>
      <c r="BL349" s="238">
        <v>11</v>
      </c>
      <c r="BM349" s="238">
        <v>21</v>
      </c>
      <c r="CT349" s="238">
        <v>453143.74353589898</v>
      </c>
      <c r="CU349" s="238">
        <v>4976379.3618130796</v>
      </c>
      <c r="CV349" s="238">
        <v>44.939303539999997</v>
      </c>
      <c r="CW349" s="238">
        <v>-93.593880420000005</v>
      </c>
      <c r="CX349" s="238" t="s">
        <v>359</v>
      </c>
      <c r="CY349" s="238" t="s">
        <v>3422</v>
      </c>
    </row>
    <row r="350" spans="1:103" x14ac:dyDescent="0.25">
      <c r="A350" s="238">
        <v>358908</v>
      </c>
      <c r="B350" s="238">
        <v>4</v>
      </c>
      <c r="C350" s="238">
        <v>15</v>
      </c>
      <c r="D350" s="238">
        <v>9.15</v>
      </c>
      <c r="E350" s="238">
        <v>27</v>
      </c>
      <c r="F350" s="238" t="s">
        <v>3374</v>
      </c>
      <c r="H350" s="238" t="s">
        <v>354</v>
      </c>
      <c r="I350" s="238">
        <v>25</v>
      </c>
      <c r="K350" s="238">
        <v>16006737</v>
      </c>
      <c r="M350" s="238">
        <v>6</v>
      </c>
      <c r="N350" s="238">
        <v>23</v>
      </c>
      <c r="O350" s="238">
        <v>2016</v>
      </c>
      <c r="P350" s="238" t="s">
        <v>384</v>
      </c>
      <c r="Q350" s="238">
        <v>17</v>
      </c>
      <c r="S350" s="238">
        <v>5</v>
      </c>
      <c r="T350" s="238">
        <v>0</v>
      </c>
      <c r="U350" s="238">
        <v>2</v>
      </c>
      <c r="V350" s="238">
        <v>12</v>
      </c>
      <c r="W350" s="238">
        <v>10</v>
      </c>
      <c r="X350" s="238">
        <v>2</v>
      </c>
      <c r="Y350" s="238">
        <v>1</v>
      </c>
      <c r="Z350" s="238">
        <v>1</v>
      </c>
      <c r="AB350" s="238">
        <v>1</v>
      </c>
      <c r="AC350" s="238">
        <v>98</v>
      </c>
      <c r="AD350" s="238" t="s">
        <v>2800</v>
      </c>
      <c r="AF350" s="238" t="s">
        <v>2779</v>
      </c>
      <c r="AG350" s="238">
        <v>7</v>
      </c>
      <c r="AH350" s="238">
        <v>2</v>
      </c>
      <c r="AI350" s="238">
        <v>2</v>
      </c>
      <c r="AJ350" s="238">
        <v>4</v>
      </c>
      <c r="AK350" s="238">
        <v>21</v>
      </c>
      <c r="AL350" s="238">
        <v>58</v>
      </c>
      <c r="AM350" s="238" t="s">
        <v>354</v>
      </c>
      <c r="AN350" s="238">
        <v>5</v>
      </c>
      <c r="AO350" s="238">
        <v>74</v>
      </c>
      <c r="AS350" s="238">
        <v>12</v>
      </c>
      <c r="AT350" s="238">
        <v>9</v>
      </c>
      <c r="AU350" s="238">
        <v>40</v>
      </c>
      <c r="AV350" s="238">
        <v>11</v>
      </c>
      <c r="AW350" s="238">
        <v>21</v>
      </c>
      <c r="AX350" s="238">
        <v>2</v>
      </c>
      <c r="AY350" s="238">
        <v>2</v>
      </c>
      <c r="AZ350" s="238">
        <v>4</v>
      </c>
      <c r="BA350" s="238">
        <v>21</v>
      </c>
      <c r="BB350" s="238">
        <v>51</v>
      </c>
      <c r="BC350" s="238" t="s">
        <v>354</v>
      </c>
      <c r="BD350" s="238">
        <v>5</v>
      </c>
      <c r="BE350" s="238">
        <v>1</v>
      </c>
      <c r="BI350" s="238">
        <v>12</v>
      </c>
      <c r="BJ350" s="238">
        <v>9</v>
      </c>
      <c r="BK350" s="238">
        <v>40</v>
      </c>
      <c r="BL350" s="238">
        <v>11</v>
      </c>
      <c r="BM350" s="238">
        <v>21</v>
      </c>
      <c r="CT350" s="238">
        <v>453164.10615800403</v>
      </c>
      <c r="CU350" s="238">
        <v>4976402.6029474102</v>
      </c>
      <c r="CV350" s="238">
        <v>44.939514090000003</v>
      </c>
      <c r="CW350" s="238">
        <v>-93.593624500000004</v>
      </c>
      <c r="CX350" s="238" t="s">
        <v>359</v>
      </c>
      <c r="CY350" s="238" t="s">
        <v>3423</v>
      </c>
    </row>
    <row r="351" spans="1:103" x14ac:dyDescent="0.25">
      <c r="A351" s="238">
        <v>11069080</v>
      </c>
      <c r="B351" s="238">
        <v>4</v>
      </c>
      <c r="C351" s="238">
        <v>15</v>
      </c>
      <c r="D351" s="238">
        <v>9.1639999999999997</v>
      </c>
      <c r="E351" s="238">
        <v>27</v>
      </c>
      <c r="F351" s="238" t="s">
        <v>3374</v>
      </c>
      <c r="H351" s="238" t="s">
        <v>354</v>
      </c>
      <c r="I351" s="238">
        <v>25</v>
      </c>
      <c r="K351" s="238">
        <v>15011413</v>
      </c>
      <c r="L351" s="238">
        <v>152710080</v>
      </c>
      <c r="M351" s="238">
        <v>9</v>
      </c>
      <c r="N351" s="238">
        <v>27</v>
      </c>
      <c r="O351" s="238">
        <v>2015</v>
      </c>
      <c r="P351" s="238" t="s">
        <v>366</v>
      </c>
      <c r="Q351" s="238">
        <v>16</v>
      </c>
      <c r="S351" s="238">
        <v>4</v>
      </c>
      <c r="T351" s="238">
        <v>0</v>
      </c>
      <c r="U351" s="238">
        <v>2</v>
      </c>
      <c r="V351" s="238">
        <v>1</v>
      </c>
      <c r="W351" s="238">
        <v>10</v>
      </c>
      <c r="X351" s="238">
        <v>10</v>
      </c>
      <c r="Y351" s="238">
        <v>1</v>
      </c>
      <c r="Z351" s="238">
        <v>1</v>
      </c>
      <c r="AB351" s="238">
        <v>1</v>
      </c>
      <c r="AC351" s="238">
        <v>98</v>
      </c>
      <c r="AD351" s="238" t="s">
        <v>2795</v>
      </c>
      <c r="AE351" s="238" t="s">
        <v>3424</v>
      </c>
      <c r="AF351" s="238" t="s">
        <v>2779</v>
      </c>
      <c r="AG351" s="238">
        <v>7</v>
      </c>
      <c r="AH351" s="238">
        <v>2</v>
      </c>
      <c r="AI351" s="238">
        <v>2</v>
      </c>
      <c r="AJ351" s="238">
        <v>3</v>
      </c>
      <c r="AK351" s="238">
        <v>21</v>
      </c>
      <c r="AL351" s="238">
        <v>46</v>
      </c>
      <c r="AM351" s="238" t="s">
        <v>363</v>
      </c>
      <c r="AN351" s="238">
        <v>5</v>
      </c>
      <c r="AO351" s="238">
        <v>15</v>
      </c>
      <c r="AS351" s="238">
        <v>7</v>
      </c>
      <c r="AT351" s="238">
        <v>98</v>
      </c>
      <c r="AU351" s="238">
        <v>40</v>
      </c>
      <c r="AV351" s="238">
        <v>11</v>
      </c>
      <c r="AW351" s="238">
        <v>21</v>
      </c>
      <c r="AX351" s="238">
        <v>2</v>
      </c>
      <c r="AY351" s="238">
        <v>2</v>
      </c>
      <c r="AZ351" s="238">
        <v>3</v>
      </c>
      <c r="BA351" s="238">
        <v>24</v>
      </c>
      <c r="BB351" s="238">
        <v>17</v>
      </c>
      <c r="BC351" s="238" t="s">
        <v>363</v>
      </c>
      <c r="BD351" s="238">
        <v>5</v>
      </c>
      <c r="BE351" s="238">
        <v>1</v>
      </c>
      <c r="BI351" s="238">
        <v>7</v>
      </c>
      <c r="BJ351" s="238">
        <v>98</v>
      </c>
      <c r="BK351" s="238">
        <v>40</v>
      </c>
      <c r="BL351" s="238">
        <v>11</v>
      </c>
      <c r="BM351" s="238">
        <v>21</v>
      </c>
      <c r="CT351" s="238">
        <v>453191</v>
      </c>
      <c r="CU351" s="238">
        <v>4976409</v>
      </c>
      <c r="CV351" s="238">
        <v>44.939571700000002</v>
      </c>
      <c r="CW351" s="238">
        <v>-93.593282400000007</v>
      </c>
      <c r="CX351" s="238" t="s">
        <v>359</v>
      </c>
      <c r="CY351" s="238" t="s">
        <v>3425</v>
      </c>
    </row>
    <row r="352" spans="1:103" x14ac:dyDescent="0.25">
      <c r="A352" s="238">
        <v>813293</v>
      </c>
      <c r="B352" s="238">
        <v>4</v>
      </c>
      <c r="C352" s="238">
        <v>15</v>
      </c>
      <c r="D352" s="238">
        <v>9.1660000000000004</v>
      </c>
      <c r="E352" s="238">
        <v>27</v>
      </c>
      <c r="F352" s="238" t="s">
        <v>3374</v>
      </c>
      <c r="H352" s="238" t="s">
        <v>354</v>
      </c>
      <c r="I352" s="238">
        <v>25</v>
      </c>
      <c r="K352" s="238">
        <v>20004146</v>
      </c>
      <c r="L352" s="238">
        <v>201590043</v>
      </c>
      <c r="M352" s="238">
        <v>6</v>
      </c>
      <c r="N352" s="238">
        <v>7</v>
      </c>
      <c r="O352" s="238">
        <v>2020</v>
      </c>
      <c r="P352" s="238" t="s">
        <v>366</v>
      </c>
      <c r="Q352" s="238">
        <v>16</v>
      </c>
      <c r="R352" s="238">
        <v>98</v>
      </c>
      <c r="S352" s="238">
        <v>5</v>
      </c>
      <c r="T352" s="238">
        <v>0</v>
      </c>
      <c r="U352" s="238">
        <v>2</v>
      </c>
      <c r="V352" s="238">
        <v>12</v>
      </c>
      <c r="W352" s="238">
        <v>10</v>
      </c>
      <c r="X352" s="238">
        <v>4</v>
      </c>
      <c r="Y352" s="238">
        <v>1</v>
      </c>
      <c r="Z352" s="238">
        <v>1</v>
      </c>
      <c r="AB352" s="238">
        <v>1</v>
      </c>
      <c r="AC352" s="238">
        <v>98</v>
      </c>
      <c r="AD352" s="238" t="s">
        <v>2800</v>
      </c>
      <c r="AF352" s="238" t="s">
        <v>2779</v>
      </c>
      <c r="AG352" s="238">
        <v>7</v>
      </c>
      <c r="AH352" s="238">
        <v>2</v>
      </c>
      <c r="AI352" s="238">
        <v>4</v>
      </c>
      <c r="AJ352" s="238">
        <v>3</v>
      </c>
      <c r="AK352" s="238">
        <v>34</v>
      </c>
      <c r="AL352" s="238">
        <v>62</v>
      </c>
      <c r="AM352" s="238" t="s">
        <v>354</v>
      </c>
      <c r="AN352" s="238">
        <v>5</v>
      </c>
      <c r="AO352" s="238">
        <v>1</v>
      </c>
      <c r="AS352" s="238">
        <v>12</v>
      </c>
      <c r="AT352" s="238">
        <v>9</v>
      </c>
      <c r="AU352" s="238">
        <v>35</v>
      </c>
      <c r="AV352" s="238">
        <v>11</v>
      </c>
      <c r="AW352" s="238">
        <v>21</v>
      </c>
      <c r="AX352" s="238">
        <v>2</v>
      </c>
      <c r="AY352" s="238">
        <v>4</v>
      </c>
      <c r="AZ352" s="238">
        <v>3</v>
      </c>
      <c r="BA352" s="238">
        <v>21</v>
      </c>
      <c r="BB352" s="238">
        <v>62</v>
      </c>
      <c r="BC352" s="238" t="s">
        <v>354</v>
      </c>
      <c r="BD352" s="238">
        <v>5</v>
      </c>
      <c r="BE352" s="238">
        <v>74</v>
      </c>
      <c r="BI352" s="238">
        <v>12</v>
      </c>
      <c r="BJ352" s="238">
        <v>9</v>
      </c>
      <c r="BK352" s="238">
        <v>35</v>
      </c>
      <c r="BL352" s="238">
        <v>11</v>
      </c>
      <c r="BM352" s="238">
        <v>21</v>
      </c>
      <c r="CT352" s="238">
        <v>453193.02980642702</v>
      </c>
      <c r="CU352" s="238">
        <v>4976409.31061251</v>
      </c>
      <c r="CV352" s="238">
        <v>44.939576369999997</v>
      </c>
      <c r="CW352" s="238">
        <v>-93.593258550000002</v>
      </c>
      <c r="CX352" s="238" t="s">
        <v>359</v>
      </c>
      <c r="CY352" s="238" t="s">
        <v>3426</v>
      </c>
    </row>
    <row r="353" spans="1:103" x14ac:dyDescent="0.25">
      <c r="A353" s="238">
        <v>10985557</v>
      </c>
      <c r="B353" s="238">
        <v>4</v>
      </c>
      <c r="C353" s="238">
        <v>15</v>
      </c>
      <c r="D353" s="238">
        <v>9.1669999999999998</v>
      </c>
      <c r="E353" s="238">
        <v>27</v>
      </c>
      <c r="F353" s="238" t="s">
        <v>3374</v>
      </c>
      <c r="H353" s="238" t="s">
        <v>354</v>
      </c>
      <c r="I353" s="238">
        <v>25</v>
      </c>
      <c r="K353" s="238" t="s">
        <v>3427</v>
      </c>
      <c r="L353" s="238">
        <v>142690024</v>
      </c>
      <c r="M353" s="238">
        <v>9</v>
      </c>
      <c r="N353" s="238">
        <v>24</v>
      </c>
      <c r="O353" s="238">
        <v>2014</v>
      </c>
      <c r="P353" s="238" t="s">
        <v>355</v>
      </c>
      <c r="Q353" s="238">
        <v>21</v>
      </c>
      <c r="R353" s="238" t="s">
        <v>369</v>
      </c>
      <c r="S353" s="238">
        <v>5</v>
      </c>
      <c r="T353" s="238">
        <v>0</v>
      </c>
      <c r="U353" s="238">
        <v>1</v>
      </c>
      <c r="V353" s="238">
        <v>90</v>
      </c>
      <c r="W353" s="238">
        <v>10</v>
      </c>
      <c r="X353" s="238">
        <v>2</v>
      </c>
      <c r="Y353" s="238">
        <v>4</v>
      </c>
      <c r="Z353" s="238">
        <v>1</v>
      </c>
      <c r="AB353" s="238">
        <v>1</v>
      </c>
      <c r="AC353" s="238">
        <v>98</v>
      </c>
      <c r="AD353" s="238" t="s">
        <v>2795</v>
      </c>
      <c r="AE353" s="238" t="s">
        <v>3428</v>
      </c>
      <c r="AF353" s="238" t="s">
        <v>2779</v>
      </c>
      <c r="AG353" s="238">
        <v>4</v>
      </c>
      <c r="AH353" s="238">
        <v>2</v>
      </c>
      <c r="AI353" s="238">
        <v>2</v>
      </c>
      <c r="AJ353" s="238">
        <v>3</v>
      </c>
      <c r="AK353" s="238">
        <v>21</v>
      </c>
      <c r="AL353" s="238">
        <v>26</v>
      </c>
      <c r="AM353" s="238" t="s">
        <v>363</v>
      </c>
      <c r="AN353" s="238">
        <v>5</v>
      </c>
      <c r="AS353" s="238">
        <v>7</v>
      </c>
      <c r="AT353" s="238">
        <v>98</v>
      </c>
      <c r="AU353" s="238">
        <v>40</v>
      </c>
      <c r="AV353" s="238">
        <v>10</v>
      </c>
      <c r="AW353" s="238">
        <v>21</v>
      </c>
      <c r="CT353" s="238">
        <v>453196</v>
      </c>
      <c r="CU353" s="238">
        <v>4976410</v>
      </c>
      <c r="CV353" s="238">
        <v>44.939584500000002</v>
      </c>
      <c r="CW353" s="238">
        <v>-93.593221799999995</v>
      </c>
      <c r="CX353" s="238" t="s">
        <v>359</v>
      </c>
      <c r="CY353" s="238" t="s">
        <v>3429</v>
      </c>
    </row>
    <row r="354" spans="1:103" x14ac:dyDescent="0.25">
      <c r="A354" s="238">
        <v>820295</v>
      </c>
      <c r="B354" s="238">
        <v>4</v>
      </c>
      <c r="C354" s="238">
        <v>15</v>
      </c>
      <c r="D354" s="238">
        <v>9.1669999999999998</v>
      </c>
      <c r="E354" s="238">
        <v>27</v>
      </c>
      <c r="F354" s="238" t="s">
        <v>3374</v>
      </c>
      <c r="H354" s="238" t="s">
        <v>354</v>
      </c>
      <c r="I354" s="238">
        <v>25</v>
      </c>
      <c r="K354" s="238">
        <v>20005416</v>
      </c>
      <c r="L354" s="238">
        <v>201990149</v>
      </c>
      <c r="M354" s="238">
        <v>7</v>
      </c>
      <c r="N354" s="238">
        <v>17</v>
      </c>
      <c r="O354" s="238">
        <v>2020</v>
      </c>
      <c r="P354" s="238" t="s">
        <v>362</v>
      </c>
      <c r="Q354" s="238">
        <v>20</v>
      </c>
      <c r="S354" s="238">
        <v>3</v>
      </c>
      <c r="T354" s="238">
        <v>0</v>
      </c>
      <c r="U354" s="238">
        <v>1</v>
      </c>
      <c r="W354" s="238">
        <v>8</v>
      </c>
      <c r="X354" s="238">
        <v>2</v>
      </c>
      <c r="Y354" s="238">
        <v>1</v>
      </c>
      <c r="Z354" s="238">
        <v>1</v>
      </c>
      <c r="AB354" s="238">
        <v>1</v>
      </c>
      <c r="AC354" s="238">
        <v>98</v>
      </c>
      <c r="AD354" s="238" t="s">
        <v>2800</v>
      </c>
      <c r="AF354" s="238" t="s">
        <v>2779</v>
      </c>
      <c r="AG354" s="238">
        <v>1</v>
      </c>
      <c r="AH354" s="238">
        <v>5</v>
      </c>
      <c r="AL354" s="238">
        <v>29</v>
      </c>
      <c r="AM354" s="238" t="s">
        <v>354</v>
      </c>
      <c r="AN354" s="238">
        <v>5</v>
      </c>
      <c r="AO354" s="238">
        <v>22</v>
      </c>
      <c r="AQ354" s="238">
        <v>32</v>
      </c>
      <c r="AR354" s="238">
        <v>7</v>
      </c>
      <c r="AX354" s="238">
        <v>1</v>
      </c>
      <c r="AZ354" s="238">
        <v>3</v>
      </c>
      <c r="BA354" s="238">
        <v>99</v>
      </c>
      <c r="BI354" s="238">
        <v>12</v>
      </c>
      <c r="BJ354" s="238">
        <v>9</v>
      </c>
      <c r="BK354" s="238">
        <v>40</v>
      </c>
      <c r="BL354" s="238">
        <v>11</v>
      </c>
      <c r="BM354" s="238">
        <v>21</v>
      </c>
      <c r="CT354" s="238">
        <v>453195.60197294899</v>
      </c>
      <c r="CU354" s="238">
        <v>4976409.4185010996</v>
      </c>
      <c r="CV354" s="238">
        <v>44.939577509999999</v>
      </c>
      <c r="CW354" s="238">
        <v>-93.593225959999998</v>
      </c>
      <c r="CX354" s="238" t="s">
        <v>359</v>
      </c>
      <c r="CY354" s="238" t="s">
        <v>3430</v>
      </c>
    </row>
    <row r="355" spans="1:103" x14ac:dyDescent="0.25">
      <c r="A355" s="238">
        <v>804320</v>
      </c>
      <c r="B355" s="238">
        <v>4</v>
      </c>
      <c r="C355" s="238">
        <v>15</v>
      </c>
      <c r="D355" s="238">
        <v>9.1679999999999993</v>
      </c>
      <c r="E355" s="238">
        <v>27</v>
      </c>
      <c r="F355" s="238" t="s">
        <v>3374</v>
      </c>
      <c r="H355" s="238" t="s">
        <v>354</v>
      </c>
      <c r="I355" s="238">
        <v>25</v>
      </c>
      <c r="K355" s="238">
        <v>20002018</v>
      </c>
      <c r="L355" s="238">
        <v>200770029</v>
      </c>
      <c r="M355" s="238">
        <v>3</v>
      </c>
      <c r="N355" s="238">
        <v>17</v>
      </c>
      <c r="O355" s="238">
        <v>2020</v>
      </c>
      <c r="P355" s="238" t="s">
        <v>368</v>
      </c>
      <c r="Q355" s="238">
        <v>10</v>
      </c>
      <c r="R355" s="238" t="s">
        <v>356</v>
      </c>
      <c r="S355" s="238">
        <v>5</v>
      </c>
      <c r="T355" s="238">
        <v>0</v>
      </c>
      <c r="U355" s="238">
        <v>1</v>
      </c>
      <c r="W355" s="238">
        <v>32</v>
      </c>
      <c r="X355" s="238">
        <v>2</v>
      </c>
      <c r="Y355" s="238">
        <v>1</v>
      </c>
      <c r="Z355" s="238">
        <v>1</v>
      </c>
      <c r="AB355" s="238">
        <v>1</v>
      </c>
      <c r="AC355" s="238">
        <v>98</v>
      </c>
      <c r="AD355" s="238" t="s">
        <v>2800</v>
      </c>
      <c r="AF355" s="238" t="s">
        <v>2779</v>
      </c>
      <c r="AG355" s="238">
        <v>3</v>
      </c>
      <c r="AH355" s="238">
        <v>2</v>
      </c>
      <c r="AI355" s="238">
        <v>2</v>
      </c>
      <c r="AJ355" s="238">
        <v>4</v>
      </c>
      <c r="AK355" s="238">
        <v>21</v>
      </c>
      <c r="AL355" s="238">
        <v>23</v>
      </c>
      <c r="AM355" s="238" t="s">
        <v>363</v>
      </c>
      <c r="AN355" s="238">
        <v>5</v>
      </c>
      <c r="AO355" s="238">
        <v>90</v>
      </c>
      <c r="AS355" s="238">
        <v>12</v>
      </c>
      <c r="AT355" s="238">
        <v>9</v>
      </c>
      <c r="AU355" s="238">
        <v>35</v>
      </c>
      <c r="AV355" s="238">
        <v>12</v>
      </c>
      <c r="AW355" s="238">
        <v>21</v>
      </c>
      <c r="CT355" s="238">
        <v>453195.60197294899</v>
      </c>
      <c r="CU355" s="238">
        <v>4976414.18101063</v>
      </c>
      <c r="CV355" s="238">
        <v>44.939620380000001</v>
      </c>
      <c r="CW355" s="238">
        <v>-93.593226400000006</v>
      </c>
      <c r="CX355" s="238" t="s">
        <v>359</v>
      </c>
      <c r="CY355" s="238" t="s">
        <v>3431</v>
      </c>
    </row>
    <row r="356" spans="1:103" x14ac:dyDescent="0.25">
      <c r="A356" s="238">
        <v>10724295</v>
      </c>
      <c r="B356" s="238">
        <v>4</v>
      </c>
      <c r="C356" s="238">
        <v>15</v>
      </c>
      <c r="D356" s="238">
        <v>9.1739999999999995</v>
      </c>
      <c r="E356" s="238">
        <v>27</v>
      </c>
      <c r="F356" s="238" t="s">
        <v>3374</v>
      </c>
      <c r="H356" s="238" t="s">
        <v>354</v>
      </c>
      <c r="I356" s="238">
        <v>25</v>
      </c>
      <c r="K356" s="238" t="s">
        <v>3432</v>
      </c>
      <c r="L356" s="238">
        <v>111930017</v>
      </c>
      <c r="M356" s="238">
        <v>7</v>
      </c>
      <c r="N356" s="238">
        <v>11</v>
      </c>
      <c r="O356" s="238">
        <v>2011</v>
      </c>
      <c r="P356" s="238" t="s">
        <v>361</v>
      </c>
      <c r="Q356" s="238">
        <v>23</v>
      </c>
      <c r="S356" s="238">
        <v>4</v>
      </c>
      <c r="T356" s="238">
        <v>0</v>
      </c>
      <c r="U356" s="238">
        <v>1</v>
      </c>
      <c r="V356" s="238">
        <v>4</v>
      </c>
      <c r="W356" s="238">
        <v>69</v>
      </c>
      <c r="X356" s="238">
        <v>2</v>
      </c>
      <c r="Y356" s="238">
        <v>6</v>
      </c>
      <c r="Z356" s="238">
        <v>1</v>
      </c>
      <c r="AB356" s="238">
        <v>1</v>
      </c>
      <c r="AC356" s="238">
        <v>98</v>
      </c>
      <c r="AD356" s="238" t="s">
        <v>2800</v>
      </c>
      <c r="AE356" s="238" t="s">
        <v>3433</v>
      </c>
      <c r="AF356" s="238" t="s">
        <v>2779</v>
      </c>
      <c r="AG356" s="238">
        <v>3</v>
      </c>
      <c r="AH356" s="238">
        <v>2</v>
      </c>
      <c r="AI356" s="238">
        <v>2</v>
      </c>
      <c r="AJ356" s="238">
        <v>3</v>
      </c>
      <c r="AK356" s="238">
        <v>21</v>
      </c>
      <c r="AL356" s="238">
        <v>25</v>
      </c>
      <c r="AM356" s="238" t="s">
        <v>363</v>
      </c>
      <c r="AN356" s="238">
        <v>5</v>
      </c>
      <c r="AO356" s="238">
        <v>21</v>
      </c>
      <c r="AS356" s="238">
        <v>7</v>
      </c>
      <c r="AT356" s="238">
        <v>98</v>
      </c>
      <c r="AU356" s="238">
        <v>40</v>
      </c>
      <c r="AV356" s="238">
        <v>10</v>
      </c>
      <c r="AW356" s="238">
        <v>21</v>
      </c>
      <c r="CT356" s="238">
        <v>453206</v>
      </c>
      <c r="CU356" s="238">
        <v>4976413</v>
      </c>
      <c r="CV356" s="238">
        <v>44.939612699999998</v>
      </c>
      <c r="CW356" s="238">
        <v>-93.593088899999998</v>
      </c>
      <c r="CX356" s="238" t="s">
        <v>359</v>
      </c>
      <c r="CY356" s="238" t="s">
        <v>3434</v>
      </c>
    </row>
    <row r="357" spans="1:103" x14ac:dyDescent="0.25">
      <c r="A357" s="238">
        <v>457538</v>
      </c>
      <c r="B357" s="238">
        <v>4</v>
      </c>
      <c r="C357" s="238">
        <v>15</v>
      </c>
      <c r="D357" s="238">
        <v>9.2170000000000005</v>
      </c>
      <c r="E357" s="238">
        <v>27</v>
      </c>
      <c r="F357" s="238" t="s">
        <v>3374</v>
      </c>
      <c r="H357" s="238" t="s">
        <v>354</v>
      </c>
      <c r="I357" s="238">
        <v>25</v>
      </c>
      <c r="K357" s="238" t="s">
        <v>3435</v>
      </c>
      <c r="M357" s="238">
        <v>6</v>
      </c>
      <c r="N357" s="238">
        <v>1</v>
      </c>
      <c r="O357" s="238">
        <v>2017</v>
      </c>
      <c r="P357" s="238" t="s">
        <v>384</v>
      </c>
      <c r="Q357" s="238">
        <v>13</v>
      </c>
      <c r="R357" s="238" t="s">
        <v>356</v>
      </c>
      <c r="S357" s="238">
        <v>5</v>
      </c>
      <c r="T357" s="238">
        <v>0</v>
      </c>
      <c r="U357" s="238">
        <v>1</v>
      </c>
      <c r="W357" s="238">
        <v>69</v>
      </c>
      <c r="X357" s="238">
        <v>2</v>
      </c>
      <c r="Y357" s="238">
        <v>1</v>
      </c>
      <c r="Z357" s="238">
        <v>1</v>
      </c>
      <c r="AB357" s="238">
        <v>1</v>
      </c>
      <c r="AC357" s="238">
        <v>98</v>
      </c>
      <c r="AD357" s="238" t="s">
        <v>2800</v>
      </c>
      <c r="AF357" s="238" t="s">
        <v>2779</v>
      </c>
      <c r="AG357" s="238">
        <v>3</v>
      </c>
      <c r="AH357" s="238">
        <v>2</v>
      </c>
      <c r="AI357" s="238">
        <v>4</v>
      </c>
      <c r="AJ357" s="238">
        <v>4</v>
      </c>
      <c r="AK357" s="238">
        <v>21</v>
      </c>
      <c r="AL357" s="238">
        <v>81</v>
      </c>
      <c r="AM357" s="238" t="s">
        <v>363</v>
      </c>
      <c r="AN357" s="238">
        <v>9</v>
      </c>
      <c r="AO357" s="238">
        <v>62</v>
      </c>
      <c r="AP357" s="238">
        <v>90</v>
      </c>
      <c r="AS357" s="238">
        <v>12</v>
      </c>
      <c r="AT357" s="238">
        <v>98</v>
      </c>
      <c r="AU357" s="238">
        <v>40</v>
      </c>
      <c r="AV357" s="238">
        <v>12</v>
      </c>
      <c r="AW357" s="238">
        <v>21</v>
      </c>
      <c r="CT357" s="238">
        <v>453268.99321543501</v>
      </c>
      <c r="CU357" s="238">
        <v>4976425.92595038</v>
      </c>
      <c r="CV357" s="238">
        <v>44.939730939999997</v>
      </c>
      <c r="CW357" s="238">
        <v>-93.592297329999994</v>
      </c>
      <c r="CX357" s="238" t="s">
        <v>359</v>
      </c>
      <c r="CY357" s="238" t="s">
        <v>3436</v>
      </c>
    </row>
    <row r="358" spans="1:103" x14ac:dyDescent="0.25">
      <c r="A358" s="238">
        <v>763864</v>
      </c>
      <c r="B358" s="238">
        <v>4</v>
      </c>
      <c r="C358" s="238">
        <v>15</v>
      </c>
      <c r="D358" s="238">
        <v>9.2319999999999993</v>
      </c>
      <c r="E358" s="238">
        <v>27</v>
      </c>
      <c r="F358" s="238" t="s">
        <v>3374</v>
      </c>
      <c r="H358" s="238" t="s">
        <v>354</v>
      </c>
      <c r="I358" s="238">
        <v>25</v>
      </c>
      <c r="K358" s="238">
        <v>19010201</v>
      </c>
      <c r="M358" s="238">
        <v>11</v>
      </c>
      <c r="N358" s="238">
        <v>20</v>
      </c>
      <c r="O358" s="238">
        <v>2019</v>
      </c>
      <c r="P358" s="238" t="s">
        <v>355</v>
      </c>
      <c r="Q358" s="238">
        <v>12</v>
      </c>
      <c r="R358" s="238">
        <v>98</v>
      </c>
      <c r="S358" s="238">
        <v>5</v>
      </c>
      <c r="T358" s="238">
        <v>0</v>
      </c>
      <c r="U358" s="238">
        <v>1</v>
      </c>
      <c r="W358" s="238">
        <v>32</v>
      </c>
      <c r="X358" s="238">
        <v>2</v>
      </c>
      <c r="Y358" s="238">
        <v>1</v>
      </c>
      <c r="Z358" s="238">
        <v>1</v>
      </c>
      <c r="AB358" s="238">
        <v>1</v>
      </c>
      <c r="AC358" s="238">
        <v>98</v>
      </c>
      <c r="AD358" s="238" t="s">
        <v>2800</v>
      </c>
      <c r="AF358" s="238" t="s">
        <v>2779</v>
      </c>
      <c r="AG358" s="238">
        <v>3</v>
      </c>
      <c r="AH358" s="238">
        <v>2</v>
      </c>
      <c r="AI358" s="238">
        <v>4</v>
      </c>
      <c r="AJ358" s="238">
        <v>4</v>
      </c>
      <c r="AK358" s="238">
        <v>21</v>
      </c>
      <c r="AL358" s="238">
        <v>46</v>
      </c>
      <c r="AM358" s="238" t="s">
        <v>354</v>
      </c>
      <c r="AN358" s="238">
        <v>5</v>
      </c>
      <c r="AO358" s="238">
        <v>1</v>
      </c>
      <c r="AS358" s="238">
        <v>12</v>
      </c>
      <c r="AT358" s="238">
        <v>9</v>
      </c>
      <c r="AU358" s="238">
        <v>40</v>
      </c>
      <c r="AV358" s="238">
        <v>12</v>
      </c>
      <c r="AW358" s="238">
        <v>21</v>
      </c>
      <c r="CT358" s="238">
        <v>453297.199676149</v>
      </c>
      <c r="CU358" s="238">
        <v>4976421.0586910499</v>
      </c>
      <c r="CV358" s="238">
        <v>44.93968898</v>
      </c>
      <c r="CW358" s="238">
        <v>-93.591939400000001</v>
      </c>
      <c r="CX358" s="238" t="s">
        <v>359</v>
      </c>
      <c r="CY358" s="238" t="s">
        <v>3437</v>
      </c>
    </row>
    <row r="359" spans="1:103" x14ac:dyDescent="0.25">
      <c r="A359" s="238">
        <v>704736</v>
      </c>
      <c r="B359" s="238">
        <v>4</v>
      </c>
      <c r="C359" s="238">
        <v>15</v>
      </c>
      <c r="D359" s="238">
        <v>9.2460000000000004</v>
      </c>
      <c r="E359" s="238">
        <v>27</v>
      </c>
      <c r="F359" s="238" t="s">
        <v>3374</v>
      </c>
      <c r="H359" s="238" t="s">
        <v>354</v>
      </c>
      <c r="I359" s="238">
        <v>25</v>
      </c>
      <c r="K359" s="238">
        <v>19002974</v>
      </c>
      <c r="M359" s="238">
        <v>4</v>
      </c>
      <c r="N359" s="238">
        <v>18</v>
      </c>
      <c r="O359" s="238">
        <v>2019</v>
      </c>
      <c r="P359" s="238" t="s">
        <v>384</v>
      </c>
      <c r="Q359" s="238">
        <v>8</v>
      </c>
      <c r="S359" s="238">
        <v>5</v>
      </c>
      <c r="T359" s="238">
        <v>0</v>
      </c>
      <c r="U359" s="238">
        <v>2</v>
      </c>
      <c r="V359" s="238">
        <v>10</v>
      </c>
      <c r="W359" s="238">
        <v>10</v>
      </c>
      <c r="X359" s="238">
        <v>2</v>
      </c>
      <c r="Y359" s="238">
        <v>1</v>
      </c>
      <c r="Z359" s="238">
        <v>1</v>
      </c>
      <c r="AB359" s="238">
        <v>1</v>
      </c>
      <c r="AC359" s="238">
        <v>98</v>
      </c>
      <c r="AD359" s="238" t="s">
        <v>2800</v>
      </c>
      <c r="AF359" s="238" t="s">
        <v>2779</v>
      </c>
      <c r="AG359" s="238">
        <v>5</v>
      </c>
      <c r="AH359" s="238">
        <v>2</v>
      </c>
      <c r="AI359" s="238">
        <v>2</v>
      </c>
      <c r="AJ359" s="238">
        <v>3</v>
      </c>
      <c r="AK359" s="238">
        <v>29</v>
      </c>
      <c r="AL359" s="238">
        <v>56</v>
      </c>
      <c r="AM359" s="238" t="s">
        <v>354</v>
      </c>
      <c r="AN359" s="238">
        <v>5</v>
      </c>
      <c r="AO359" s="238">
        <v>70</v>
      </c>
      <c r="AP359" s="238">
        <v>66</v>
      </c>
      <c r="AS359" s="238">
        <v>12</v>
      </c>
      <c r="AT359" s="238">
        <v>9</v>
      </c>
      <c r="AU359" s="238">
        <v>40</v>
      </c>
      <c r="AV359" s="238">
        <v>11</v>
      </c>
      <c r="AW359" s="238">
        <v>21</v>
      </c>
      <c r="AX359" s="238">
        <v>2</v>
      </c>
      <c r="AY359" s="238">
        <v>2</v>
      </c>
      <c r="AZ359" s="238">
        <v>3</v>
      </c>
      <c r="BA359" s="238">
        <v>21</v>
      </c>
      <c r="BB359" s="238">
        <v>32</v>
      </c>
      <c r="BC359" s="238" t="s">
        <v>354</v>
      </c>
      <c r="BD359" s="238">
        <v>5</v>
      </c>
      <c r="BE359" s="238">
        <v>1</v>
      </c>
      <c r="BI359" s="238">
        <v>12</v>
      </c>
      <c r="BJ359" s="238">
        <v>9</v>
      </c>
      <c r="BK359" s="238">
        <v>40</v>
      </c>
      <c r="BL359" s="238">
        <v>11</v>
      </c>
      <c r="BM359" s="238">
        <v>21</v>
      </c>
      <c r="CT359" s="238">
        <v>453320.98394441599</v>
      </c>
      <c r="CU359" s="238">
        <v>4976422.6186520997</v>
      </c>
      <c r="CV359" s="238">
        <v>44.939704579999997</v>
      </c>
      <c r="CW359" s="238">
        <v>-93.591638099999997</v>
      </c>
      <c r="CX359" s="238" t="s">
        <v>359</v>
      </c>
      <c r="CY359" s="238" t="s">
        <v>3438</v>
      </c>
    </row>
    <row r="360" spans="1:103" x14ac:dyDescent="0.25">
      <c r="A360" s="238">
        <v>10883521</v>
      </c>
      <c r="B360" s="238">
        <v>4</v>
      </c>
      <c r="C360" s="238">
        <v>15</v>
      </c>
      <c r="D360" s="238">
        <v>9.4749999999999996</v>
      </c>
      <c r="E360" s="238">
        <v>27</v>
      </c>
      <c r="F360" s="238" t="s">
        <v>3374</v>
      </c>
      <c r="H360" s="238" t="s">
        <v>354</v>
      </c>
      <c r="I360" s="238">
        <v>25</v>
      </c>
      <c r="K360" s="238" t="s">
        <v>3439</v>
      </c>
      <c r="L360" s="238">
        <v>131970096</v>
      </c>
      <c r="M360" s="238">
        <v>7</v>
      </c>
      <c r="N360" s="238">
        <v>15</v>
      </c>
      <c r="O360" s="238">
        <v>2013</v>
      </c>
      <c r="P360" s="238" t="s">
        <v>361</v>
      </c>
      <c r="Q360" s="238">
        <v>9</v>
      </c>
      <c r="R360" s="238" t="s">
        <v>356</v>
      </c>
      <c r="S360" s="238">
        <v>5</v>
      </c>
      <c r="T360" s="238">
        <v>0</v>
      </c>
      <c r="U360" s="238">
        <v>1</v>
      </c>
      <c r="V360" s="238">
        <v>4</v>
      </c>
      <c r="W360" s="238">
        <v>84</v>
      </c>
      <c r="X360" s="238">
        <v>2</v>
      </c>
      <c r="Y360" s="238">
        <v>1</v>
      </c>
      <c r="Z360" s="238">
        <v>1</v>
      </c>
      <c r="AB360" s="238">
        <v>1</v>
      </c>
      <c r="AC360" s="238">
        <v>98</v>
      </c>
      <c r="AD360" s="238" t="s">
        <v>3440</v>
      </c>
      <c r="AE360" s="238" t="s">
        <v>3441</v>
      </c>
      <c r="AF360" s="238" t="s">
        <v>2779</v>
      </c>
      <c r="AG360" s="238">
        <v>3</v>
      </c>
      <c r="AH360" s="238">
        <v>2</v>
      </c>
      <c r="AI360" s="238">
        <v>2</v>
      </c>
      <c r="AJ360" s="238">
        <v>4</v>
      </c>
      <c r="AK360" s="238">
        <v>21</v>
      </c>
      <c r="AL360" s="238">
        <v>27</v>
      </c>
      <c r="AM360" s="238" t="s">
        <v>354</v>
      </c>
      <c r="AN360" s="238">
        <v>5</v>
      </c>
      <c r="AS360" s="238">
        <v>7</v>
      </c>
      <c r="AT360" s="238">
        <v>98</v>
      </c>
      <c r="AU360" s="238">
        <v>40</v>
      </c>
      <c r="AV360" s="238">
        <v>10</v>
      </c>
      <c r="AW360" s="238">
        <v>21</v>
      </c>
      <c r="CT360" s="238">
        <v>453684</v>
      </c>
      <c r="CU360" s="238">
        <v>4976362</v>
      </c>
      <c r="CV360" s="238">
        <v>44.939182500000001</v>
      </c>
      <c r="CW360" s="238">
        <v>-93.5870374</v>
      </c>
      <c r="CX360" s="238" t="s">
        <v>359</v>
      </c>
      <c r="CY360" s="238" t="s">
        <v>3442</v>
      </c>
    </row>
    <row r="361" spans="1:103" x14ac:dyDescent="0.25">
      <c r="A361" s="238">
        <v>532596</v>
      </c>
      <c r="B361" s="238">
        <v>4</v>
      </c>
      <c r="C361" s="238">
        <v>15</v>
      </c>
      <c r="D361" s="238">
        <v>9.4870000000000001</v>
      </c>
      <c r="E361" s="238">
        <v>27</v>
      </c>
      <c r="F361" s="238" t="s">
        <v>3374</v>
      </c>
      <c r="H361" s="238" t="s">
        <v>354</v>
      </c>
      <c r="I361" s="238">
        <v>25</v>
      </c>
      <c r="K361" s="238">
        <v>18000109</v>
      </c>
      <c r="M361" s="238">
        <v>1</v>
      </c>
      <c r="N361" s="238">
        <v>4</v>
      </c>
      <c r="O361" s="238">
        <v>2018</v>
      </c>
      <c r="P361" s="238" t="s">
        <v>384</v>
      </c>
      <c r="Q361" s="238">
        <v>13</v>
      </c>
      <c r="R361" s="238" t="s">
        <v>356</v>
      </c>
      <c r="S361" s="238">
        <v>3</v>
      </c>
      <c r="T361" s="238">
        <v>0</v>
      </c>
      <c r="U361" s="238">
        <v>1</v>
      </c>
      <c r="W361" s="238">
        <v>49</v>
      </c>
      <c r="X361" s="238">
        <v>2</v>
      </c>
      <c r="Y361" s="238">
        <v>1</v>
      </c>
      <c r="Z361" s="238">
        <v>1</v>
      </c>
      <c r="AB361" s="238">
        <v>1</v>
      </c>
      <c r="AC361" s="238">
        <v>98</v>
      </c>
      <c r="AD361" s="238" t="s">
        <v>2800</v>
      </c>
      <c r="AF361" s="238" t="s">
        <v>2779</v>
      </c>
      <c r="AG361" s="238">
        <v>3</v>
      </c>
      <c r="AH361" s="238">
        <v>2</v>
      </c>
      <c r="AI361" s="238">
        <v>4</v>
      </c>
      <c r="AJ361" s="238">
        <v>4</v>
      </c>
      <c r="AK361" s="238">
        <v>21</v>
      </c>
      <c r="AL361" s="238">
        <v>39</v>
      </c>
      <c r="AM361" s="238" t="s">
        <v>354</v>
      </c>
      <c r="AN361" s="238">
        <v>10</v>
      </c>
      <c r="AO361" s="238">
        <v>70</v>
      </c>
      <c r="AS361" s="238">
        <v>12</v>
      </c>
      <c r="AT361" s="238">
        <v>9</v>
      </c>
      <c r="AU361" s="238">
        <v>40</v>
      </c>
      <c r="AV361" s="238">
        <v>12</v>
      </c>
      <c r="AW361" s="238">
        <v>21</v>
      </c>
      <c r="CT361" s="238">
        <v>453697.78214397602</v>
      </c>
      <c r="CU361" s="238">
        <v>4976358.6183994999</v>
      </c>
      <c r="CV361" s="238">
        <v>44.93915312</v>
      </c>
      <c r="CW361" s="238">
        <v>-93.58685672</v>
      </c>
      <c r="CX361" s="238" t="s">
        <v>359</v>
      </c>
      <c r="CY361" s="238" t="s">
        <v>3443</v>
      </c>
    </row>
    <row r="362" spans="1:103" x14ac:dyDescent="0.25">
      <c r="A362" s="238">
        <v>10800848</v>
      </c>
      <c r="B362" s="238">
        <v>4</v>
      </c>
      <c r="C362" s="238">
        <v>15</v>
      </c>
      <c r="D362" s="238">
        <v>9.5530000000000008</v>
      </c>
      <c r="E362" s="238">
        <v>27</v>
      </c>
      <c r="F362" s="238" t="s">
        <v>3374</v>
      </c>
      <c r="H362" s="238" t="s">
        <v>354</v>
      </c>
      <c r="I362" s="238">
        <v>25</v>
      </c>
      <c r="K362" s="238" t="s">
        <v>3444</v>
      </c>
      <c r="L362" s="238">
        <v>122120027</v>
      </c>
      <c r="M362" s="238">
        <v>7</v>
      </c>
      <c r="N362" s="238">
        <v>25</v>
      </c>
      <c r="O362" s="238">
        <v>2012</v>
      </c>
      <c r="P362" s="238" t="s">
        <v>355</v>
      </c>
      <c r="Q362" s="238">
        <v>1</v>
      </c>
      <c r="S362" s="238">
        <v>5</v>
      </c>
      <c r="T362" s="238">
        <v>0</v>
      </c>
      <c r="U362" s="238">
        <v>1</v>
      </c>
      <c r="V362" s="238">
        <v>7</v>
      </c>
      <c r="W362" s="238">
        <v>32</v>
      </c>
      <c r="X362" s="238">
        <v>2</v>
      </c>
      <c r="Y362" s="238">
        <v>4</v>
      </c>
      <c r="Z362" s="238">
        <v>1</v>
      </c>
      <c r="AA362" s="238">
        <v>1</v>
      </c>
      <c r="AB362" s="238">
        <v>1</v>
      </c>
      <c r="AC362" s="238">
        <v>98</v>
      </c>
      <c r="AD362" s="238" t="s">
        <v>2834</v>
      </c>
      <c r="AE362" s="238" t="s">
        <v>3445</v>
      </c>
      <c r="AF362" s="238" t="s">
        <v>2779</v>
      </c>
      <c r="AG362" s="238">
        <v>3</v>
      </c>
      <c r="AH362" s="238">
        <v>2</v>
      </c>
      <c r="AI362" s="238">
        <v>2</v>
      </c>
      <c r="AJ362" s="238">
        <v>3</v>
      </c>
      <c r="AK362" s="238">
        <v>21</v>
      </c>
      <c r="AL362" s="238">
        <v>29</v>
      </c>
      <c r="AM362" s="238" t="s">
        <v>354</v>
      </c>
      <c r="AN362" s="238">
        <v>1</v>
      </c>
      <c r="AO362" s="238">
        <v>18</v>
      </c>
      <c r="AP362" s="238">
        <v>18</v>
      </c>
      <c r="AS362" s="238">
        <v>7</v>
      </c>
      <c r="AT362" s="238">
        <v>98</v>
      </c>
      <c r="AU362" s="238">
        <v>40</v>
      </c>
      <c r="AV362" s="238">
        <v>10</v>
      </c>
      <c r="AW362" s="238">
        <v>21</v>
      </c>
      <c r="CT362" s="238">
        <v>453800</v>
      </c>
      <c r="CU362" s="238">
        <v>4976317</v>
      </c>
      <c r="CV362" s="238">
        <v>44.938786800000003</v>
      </c>
      <c r="CW362" s="238">
        <v>-93.585555200000002</v>
      </c>
      <c r="CX362" s="238" t="s">
        <v>359</v>
      </c>
      <c r="CY362" s="238" t="s">
        <v>3446</v>
      </c>
    </row>
    <row r="363" spans="1:103" x14ac:dyDescent="0.25">
      <c r="A363" s="238">
        <v>766421</v>
      </c>
      <c r="B363" s="238">
        <v>4</v>
      </c>
      <c r="C363" s="238">
        <v>15</v>
      </c>
      <c r="D363" s="238">
        <v>9.57</v>
      </c>
      <c r="E363" s="238">
        <v>27</v>
      </c>
      <c r="F363" s="238" t="s">
        <v>3374</v>
      </c>
      <c r="H363" s="238" t="s">
        <v>354</v>
      </c>
      <c r="I363" s="238">
        <v>25</v>
      </c>
      <c r="K363" s="238">
        <v>19010438</v>
      </c>
      <c r="M363" s="238">
        <v>11</v>
      </c>
      <c r="N363" s="238">
        <v>30</v>
      </c>
      <c r="O363" s="238">
        <v>2019</v>
      </c>
      <c r="P363" s="238" t="s">
        <v>364</v>
      </c>
      <c r="Q363" s="238">
        <v>0</v>
      </c>
      <c r="R363" s="238">
        <v>98</v>
      </c>
      <c r="S363" s="238">
        <v>5</v>
      </c>
      <c r="T363" s="238">
        <v>0</v>
      </c>
      <c r="U363" s="238">
        <v>1</v>
      </c>
      <c r="W363" s="238">
        <v>69</v>
      </c>
      <c r="X363" s="238">
        <v>2</v>
      </c>
      <c r="Y363" s="238">
        <v>3</v>
      </c>
      <c r="Z363" s="238">
        <v>4</v>
      </c>
      <c r="AA363" s="238">
        <v>5</v>
      </c>
      <c r="AB363" s="238">
        <v>5</v>
      </c>
      <c r="AC363" s="238">
        <v>98</v>
      </c>
      <c r="AD363" s="238" t="s">
        <v>2800</v>
      </c>
      <c r="AF363" s="238" t="s">
        <v>2779</v>
      </c>
      <c r="AG363" s="238">
        <v>3</v>
      </c>
      <c r="AH363" s="238">
        <v>2</v>
      </c>
      <c r="AI363" s="238">
        <v>2</v>
      </c>
      <c r="AJ363" s="238">
        <v>3</v>
      </c>
      <c r="AK363" s="238">
        <v>21</v>
      </c>
      <c r="AL363" s="238">
        <v>19</v>
      </c>
      <c r="AM363" s="238">
        <v>99</v>
      </c>
      <c r="AN363" s="238">
        <v>99</v>
      </c>
      <c r="AO363" s="238">
        <v>99</v>
      </c>
      <c r="AS363" s="238">
        <v>12</v>
      </c>
      <c r="AT363" s="238">
        <v>9</v>
      </c>
      <c r="AU363" s="238">
        <v>40</v>
      </c>
      <c r="AV363" s="238">
        <v>12</v>
      </c>
      <c r="AW363" s="238">
        <v>21</v>
      </c>
      <c r="CT363" s="238">
        <v>453818.95905300102</v>
      </c>
      <c r="CU363" s="238">
        <v>4976291.9417661503</v>
      </c>
      <c r="CV363" s="238">
        <v>44.938560809999998</v>
      </c>
      <c r="CW363" s="238">
        <v>-93.585314839999995</v>
      </c>
      <c r="CX363" s="238" t="s">
        <v>359</v>
      </c>
      <c r="CY363" s="238" t="s">
        <v>3447</v>
      </c>
    </row>
    <row r="364" spans="1:103" x14ac:dyDescent="0.25">
      <c r="A364" s="238">
        <v>665512</v>
      </c>
      <c r="B364" s="238">
        <v>4</v>
      </c>
      <c r="C364" s="238">
        <v>15</v>
      </c>
      <c r="D364" s="238">
        <v>9.5760000000000005</v>
      </c>
      <c r="E364" s="238">
        <v>27</v>
      </c>
      <c r="F364" s="238" t="s">
        <v>3374</v>
      </c>
      <c r="H364" s="238" t="s">
        <v>354</v>
      </c>
      <c r="I364" s="238">
        <v>25</v>
      </c>
      <c r="K364" s="238">
        <v>18012688</v>
      </c>
      <c r="M364" s="238">
        <v>12</v>
      </c>
      <c r="N364" s="238">
        <v>2</v>
      </c>
      <c r="O364" s="238">
        <v>2018</v>
      </c>
      <c r="P364" s="238" t="s">
        <v>366</v>
      </c>
      <c r="Q364" s="238">
        <v>15</v>
      </c>
      <c r="S364" s="238">
        <v>5</v>
      </c>
      <c r="T364" s="238">
        <v>0</v>
      </c>
      <c r="U364" s="238">
        <v>1</v>
      </c>
      <c r="W364" s="238">
        <v>69</v>
      </c>
      <c r="X364" s="238">
        <v>2</v>
      </c>
      <c r="Y364" s="238">
        <v>1</v>
      </c>
      <c r="Z364" s="238">
        <v>2</v>
      </c>
      <c r="AB364" s="238">
        <v>1</v>
      </c>
      <c r="AC364" s="238">
        <v>98</v>
      </c>
      <c r="AD364" s="238" t="s">
        <v>2800</v>
      </c>
      <c r="AF364" s="238" t="s">
        <v>2779</v>
      </c>
      <c r="AG364" s="238">
        <v>3</v>
      </c>
      <c r="AH364" s="238">
        <v>2</v>
      </c>
      <c r="AI364" s="238">
        <v>2</v>
      </c>
      <c r="AJ364" s="238">
        <v>4</v>
      </c>
      <c r="AK364" s="238">
        <v>21</v>
      </c>
      <c r="AL364" s="238">
        <v>64</v>
      </c>
      <c r="AM364" s="238" t="s">
        <v>363</v>
      </c>
      <c r="AN364" s="238">
        <v>5</v>
      </c>
      <c r="AO364" s="238">
        <v>74</v>
      </c>
      <c r="AS364" s="238">
        <v>14</v>
      </c>
      <c r="AT364" s="238">
        <v>9</v>
      </c>
      <c r="AU364" s="238">
        <v>40</v>
      </c>
      <c r="AV364" s="238">
        <v>11</v>
      </c>
      <c r="AW364" s="238">
        <v>21</v>
      </c>
      <c r="CT364" s="238">
        <v>453835.46726504999</v>
      </c>
      <c r="CU364" s="238">
        <v>4976305.4083038103</v>
      </c>
      <c r="CV364" s="238">
        <v>44.938683099999999</v>
      </c>
      <c r="CW364" s="238">
        <v>-93.585106859999996</v>
      </c>
      <c r="CX364" s="238" t="s">
        <v>359</v>
      </c>
      <c r="CY364" s="238" t="s">
        <v>3448</v>
      </c>
    </row>
    <row r="365" spans="1:103" x14ac:dyDescent="0.25">
      <c r="A365" s="238">
        <v>622911</v>
      </c>
      <c r="B365" s="238">
        <v>4</v>
      </c>
      <c r="C365" s="238">
        <v>15</v>
      </c>
      <c r="D365" s="238">
        <v>9.5830000000000002</v>
      </c>
      <c r="E365" s="238">
        <v>27</v>
      </c>
      <c r="F365" s="238" t="s">
        <v>3374</v>
      </c>
      <c r="H365" s="238" t="s">
        <v>354</v>
      </c>
      <c r="I365" s="238">
        <v>25</v>
      </c>
      <c r="K365" s="238">
        <v>18008073</v>
      </c>
      <c r="M365" s="238">
        <v>7</v>
      </c>
      <c r="N365" s="238">
        <v>23</v>
      </c>
      <c r="O365" s="238">
        <v>2018</v>
      </c>
      <c r="P365" s="238" t="s">
        <v>361</v>
      </c>
      <c r="Q365" s="238">
        <v>11</v>
      </c>
      <c r="R365" s="238" t="s">
        <v>356</v>
      </c>
      <c r="S365" s="238">
        <v>3</v>
      </c>
      <c r="T365" s="238">
        <v>0</v>
      </c>
      <c r="U365" s="238">
        <v>2</v>
      </c>
      <c r="V365" s="238">
        <v>13</v>
      </c>
      <c r="W365" s="238">
        <v>10</v>
      </c>
      <c r="X365" s="238">
        <v>2</v>
      </c>
      <c r="Y365" s="238">
        <v>1</v>
      </c>
      <c r="Z365" s="238">
        <v>1</v>
      </c>
      <c r="AB365" s="238">
        <v>1</v>
      </c>
      <c r="AC365" s="238">
        <v>98</v>
      </c>
      <c r="AD365" s="238" t="s">
        <v>2800</v>
      </c>
      <c r="AF365" s="238" t="s">
        <v>2779</v>
      </c>
      <c r="AG365" s="238">
        <v>8</v>
      </c>
      <c r="AH365" s="238">
        <v>2</v>
      </c>
      <c r="AI365" s="238">
        <v>2</v>
      </c>
      <c r="AJ365" s="238">
        <v>4</v>
      </c>
      <c r="AK365" s="238">
        <v>32</v>
      </c>
      <c r="AL365" s="238">
        <v>27</v>
      </c>
      <c r="AM365" s="238" t="s">
        <v>354</v>
      </c>
      <c r="AN365" s="238">
        <v>5</v>
      </c>
      <c r="AO365" s="238">
        <v>68</v>
      </c>
      <c r="AS365" s="238">
        <v>14</v>
      </c>
      <c r="AT365" s="238">
        <v>9</v>
      </c>
      <c r="AU365" s="238">
        <v>40</v>
      </c>
      <c r="AV365" s="238">
        <v>13</v>
      </c>
      <c r="AW365" s="238">
        <v>21</v>
      </c>
      <c r="AX365" s="238">
        <v>2</v>
      </c>
      <c r="AY365" s="238">
        <v>2</v>
      </c>
      <c r="AZ365" s="238">
        <v>3</v>
      </c>
      <c r="BA365" s="238">
        <v>21</v>
      </c>
      <c r="BB365" s="238">
        <v>85</v>
      </c>
      <c r="BC365" s="238" t="s">
        <v>363</v>
      </c>
      <c r="BD365" s="238">
        <v>5</v>
      </c>
      <c r="BE365" s="238">
        <v>1</v>
      </c>
      <c r="BI365" s="238">
        <v>14</v>
      </c>
      <c r="BJ365" s="238">
        <v>9</v>
      </c>
      <c r="BK365" s="238">
        <v>40</v>
      </c>
      <c r="BL365" s="238">
        <v>13</v>
      </c>
      <c r="BM365" s="238">
        <v>21</v>
      </c>
      <c r="CT365" s="238">
        <v>453844.36160380102</v>
      </c>
      <c r="CU365" s="238">
        <v>4976298.3355890103</v>
      </c>
      <c r="CV365" s="238">
        <v>44.938620010000001</v>
      </c>
      <c r="CW365" s="238">
        <v>-93.584993479999994</v>
      </c>
      <c r="CX365" s="238" t="s">
        <v>359</v>
      </c>
      <c r="CY365" s="238" t="s">
        <v>3449</v>
      </c>
    </row>
    <row r="366" spans="1:103" x14ac:dyDescent="0.25">
      <c r="A366" s="238">
        <v>10968846</v>
      </c>
      <c r="B366" s="238">
        <v>4</v>
      </c>
      <c r="C366" s="238">
        <v>15</v>
      </c>
      <c r="D366" s="238">
        <v>9.5950000000000006</v>
      </c>
      <c r="E366" s="238">
        <v>27</v>
      </c>
      <c r="F366" s="238" t="s">
        <v>3374</v>
      </c>
      <c r="H366" s="238" t="s">
        <v>354</v>
      </c>
      <c r="I366" s="238">
        <v>25</v>
      </c>
      <c r="K366" s="238" t="s">
        <v>3450</v>
      </c>
      <c r="L366" s="238">
        <v>141940036</v>
      </c>
      <c r="M366" s="238">
        <v>7</v>
      </c>
      <c r="N366" s="238">
        <v>12</v>
      </c>
      <c r="O366" s="238">
        <v>2014</v>
      </c>
      <c r="P366" s="238" t="s">
        <v>364</v>
      </c>
      <c r="Q366" s="238">
        <v>11</v>
      </c>
      <c r="S366" s="238">
        <v>2</v>
      </c>
      <c r="T366" s="238">
        <v>0</v>
      </c>
      <c r="U366" s="238">
        <v>2</v>
      </c>
      <c r="V366" s="238">
        <v>8</v>
      </c>
      <c r="W366" s="238">
        <v>10</v>
      </c>
      <c r="X366" s="238">
        <v>2</v>
      </c>
      <c r="Y366" s="238">
        <v>1</v>
      </c>
      <c r="Z366" s="238">
        <v>2</v>
      </c>
      <c r="AA366" s="238">
        <v>2</v>
      </c>
      <c r="AB366" s="238">
        <v>1</v>
      </c>
      <c r="AC366" s="238">
        <v>98</v>
      </c>
      <c r="AD366" s="238" t="s">
        <v>2800</v>
      </c>
      <c r="AE366" s="238" t="s">
        <v>3451</v>
      </c>
      <c r="AF366" s="238" t="s">
        <v>2779</v>
      </c>
      <c r="AG366" s="238">
        <v>8</v>
      </c>
      <c r="AH366" s="238">
        <v>2</v>
      </c>
      <c r="AI366" s="238">
        <v>2</v>
      </c>
      <c r="AJ366" s="238">
        <v>4</v>
      </c>
      <c r="AK366" s="238">
        <v>21</v>
      </c>
      <c r="AL366" s="238">
        <v>31</v>
      </c>
      <c r="AM366" s="238" t="s">
        <v>354</v>
      </c>
      <c r="AN366" s="238">
        <v>90</v>
      </c>
      <c r="AO366" s="238">
        <v>6</v>
      </c>
      <c r="AP366" s="238">
        <v>15</v>
      </c>
      <c r="AS366" s="238">
        <v>7</v>
      </c>
      <c r="AT366" s="238">
        <v>5</v>
      </c>
      <c r="AU366" s="238">
        <v>30</v>
      </c>
      <c r="AV366" s="238">
        <v>10</v>
      </c>
      <c r="AW366" s="238">
        <v>21</v>
      </c>
      <c r="AX366" s="238">
        <v>2</v>
      </c>
      <c r="AY366" s="238">
        <v>2</v>
      </c>
      <c r="AZ366" s="238">
        <v>3</v>
      </c>
      <c r="BA366" s="238">
        <v>21</v>
      </c>
      <c r="BB366" s="238">
        <v>30</v>
      </c>
      <c r="BC366" s="238" t="s">
        <v>363</v>
      </c>
      <c r="BD366" s="238">
        <v>5</v>
      </c>
      <c r="BE366" s="238">
        <v>1</v>
      </c>
      <c r="BF366" s="238">
        <v>1</v>
      </c>
      <c r="BI366" s="238">
        <v>7</v>
      </c>
      <c r="BJ366" s="238">
        <v>5</v>
      </c>
      <c r="BK366" s="238">
        <v>30</v>
      </c>
      <c r="BL366" s="238">
        <v>10</v>
      </c>
      <c r="BM366" s="238">
        <v>21</v>
      </c>
      <c r="CT366" s="238">
        <v>453863</v>
      </c>
      <c r="CU366" s="238">
        <v>4976293</v>
      </c>
      <c r="CV366" s="238">
        <v>44.938574000000003</v>
      </c>
      <c r="CW366" s="238">
        <v>-93.584757699999997</v>
      </c>
      <c r="CX366" s="238" t="s">
        <v>359</v>
      </c>
      <c r="CY366" s="238" t="s">
        <v>3452</v>
      </c>
    </row>
    <row r="367" spans="1:103" x14ac:dyDescent="0.25">
      <c r="A367" s="238">
        <v>354667</v>
      </c>
      <c r="B367" s="238">
        <v>4</v>
      </c>
      <c r="C367" s="238">
        <v>15</v>
      </c>
      <c r="D367" s="238">
        <v>9.61</v>
      </c>
      <c r="E367" s="238">
        <v>27</v>
      </c>
      <c r="F367" s="238" t="s">
        <v>3374</v>
      </c>
      <c r="H367" s="238" t="s">
        <v>354</v>
      </c>
      <c r="I367" s="238">
        <v>25</v>
      </c>
      <c r="K367" s="238">
        <v>16005872</v>
      </c>
      <c r="M367" s="238">
        <v>6</v>
      </c>
      <c r="N367" s="238">
        <v>6</v>
      </c>
      <c r="O367" s="238">
        <v>2016</v>
      </c>
      <c r="P367" s="238" t="s">
        <v>361</v>
      </c>
      <c r="Q367" s="238">
        <v>13</v>
      </c>
      <c r="R367" s="238" t="s">
        <v>369</v>
      </c>
      <c r="S367" s="238">
        <v>5</v>
      </c>
      <c r="T367" s="238">
        <v>0</v>
      </c>
      <c r="U367" s="238">
        <v>1</v>
      </c>
      <c r="W367" s="238">
        <v>75</v>
      </c>
      <c r="X367" s="238">
        <v>2</v>
      </c>
      <c r="Y367" s="238">
        <v>1</v>
      </c>
      <c r="Z367" s="238">
        <v>1</v>
      </c>
      <c r="AB367" s="238">
        <v>1</v>
      </c>
      <c r="AC367" s="238">
        <v>98</v>
      </c>
      <c r="AD367" s="238" t="s">
        <v>2800</v>
      </c>
      <c r="AF367" s="238" t="s">
        <v>2779</v>
      </c>
      <c r="AG367" s="238">
        <v>3</v>
      </c>
      <c r="AH367" s="238">
        <v>2</v>
      </c>
      <c r="AI367" s="238">
        <v>5</v>
      </c>
      <c r="AJ367" s="238">
        <v>3</v>
      </c>
      <c r="AK367" s="238">
        <v>27</v>
      </c>
      <c r="AL367" s="238">
        <v>38</v>
      </c>
      <c r="AM367" s="238" t="s">
        <v>354</v>
      </c>
      <c r="AN367" s="238">
        <v>5</v>
      </c>
      <c r="AO367" s="238">
        <v>72</v>
      </c>
      <c r="AS367" s="238">
        <v>12</v>
      </c>
      <c r="AT367" s="238">
        <v>98</v>
      </c>
      <c r="AU367" s="238">
        <v>40</v>
      </c>
      <c r="AV367" s="238">
        <v>12</v>
      </c>
      <c r="AW367" s="238">
        <v>21</v>
      </c>
      <c r="CT367" s="238">
        <v>453881.376892625</v>
      </c>
      <c r="CU367" s="238">
        <v>4976288.2126562996</v>
      </c>
      <c r="CV367" s="238">
        <v>44.93853129</v>
      </c>
      <c r="CW367" s="238">
        <v>-93.584523439999998</v>
      </c>
      <c r="CX367" s="238" t="s">
        <v>359</v>
      </c>
      <c r="CY367" s="238" t="s">
        <v>3453</v>
      </c>
    </row>
    <row r="368" spans="1:103" x14ac:dyDescent="0.25">
      <c r="A368" s="238">
        <v>10742691</v>
      </c>
      <c r="B368" s="238">
        <v>4</v>
      </c>
      <c r="C368" s="238">
        <v>15</v>
      </c>
      <c r="D368" s="238">
        <v>9.641</v>
      </c>
      <c r="E368" s="238">
        <v>27</v>
      </c>
      <c r="F368" s="238" t="s">
        <v>3374</v>
      </c>
      <c r="H368" s="238" t="s">
        <v>354</v>
      </c>
      <c r="I368" s="238">
        <v>25</v>
      </c>
      <c r="K368" s="238">
        <v>116669</v>
      </c>
      <c r="L368" s="238">
        <v>112410168</v>
      </c>
      <c r="M368" s="238">
        <v>8</v>
      </c>
      <c r="N368" s="238">
        <v>29</v>
      </c>
      <c r="O368" s="238">
        <v>2011</v>
      </c>
      <c r="P368" s="238" t="s">
        <v>361</v>
      </c>
      <c r="Q368" s="238">
        <v>14</v>
      </c>
      <c r="S368" s="238">
        <v>3</v>
      </c>
      <c r="T368" s="238">
        <v>0</v>
      </c>
      <c r="U368" s="238">
        <v>2</v>
      </c>
      <c r="V368" s="238">
        <v>8</v>
      </c>
      <c r="W368" s="238">
        <v>10</v>
      </c>
      <c r="X368" s="238">
        <v>2</v>
      </c>
      <c r="Y368" s="238">
        <v>1</v>
      </c>
      <c r="Z368" s="238">
        <v>1</v>
      </c>
      <c r="AA368" s="238">
        <v>1</v>
      </c>
      <c r="AB368" s="238">
        <v>1</v>
      </c>
      <c r="AC368" s="238">
        <v>98</v>
      </c>
      <c r="AD368" s="238" t="s">
        <v>2921</v>
      </c>
      <c r="AE368" s="238" t="s">
        <v>3454</v>
      </c>
      <c r="AF368" s="238" t="s">
        <v>2779</v>
      </c>
      <c r="AG368" s="238">
        <v>8</v>
      </c>
      <c r="AH368" s="238">
        <v>2</v>
      </c>
      <c r="AI368" s="238">
        <v>3</v>
      </c>
      <c r="AJ368" s="238">
        <v>4</v>
      </c>
      <c r="AK368" s="238">
        <v>21</v>
      </c>
      <c r="AL368" s="238">
        <v>65</v>
      </c>
      <c r="AM368" s="238" t="s">
        <v>363</v>
      </c>
      <c r="AN368" s="238">
        <v>5</v>
      </c>
      <c r="AO368" s="238">
        <v>1</v>
      </c>
      <c r="AP368" s="238">
        <v>1</v>
      </c>
      <c r="AS368" s="238">
        <v>7</v>
      </c>
      <c r="AT368" s="238">
        <v>98</v>
      </c>
      <c r="AU368" s="238">
        <v>35</v>
      </c>
      <c r="AV368" s="238">
        <v>10</v>
      </c>
      <c r="AW368" s="238">
        <v>20</v>
      </c>
      <c r="AX368" s="238">
        <v>2</v>
      </c>
      <c r="AY368" s="238">
        <v>4</v>
      </c>
      <c r="AZ368" s="238">
        <v>3</v>
      </c>
      <c r="BA368" s="238">
        <v>21</v>
      </c>
      <c r="BB368" s="238">
        <v>43</v>
      </c>
      <c r="BC368" s="238" t="s">
        <v>354</v>
      </c>
      <c r="BD368" s="238">
        <v>5</v>
      </c>
      <c r="BE368" s="238">
        <v>15</v>
      </c>
      <c r="BF368" s="238">
        <v>6</v>
      </c>
      <c r="BI368" s="238">
        <v>7</v>
      </c>
      <c r="BJ368" s="238">
        <v>98</v>
      </c>
      <c r="BK368" s="238">
        <v>35</v>
      </c>
      <c r="BL368" s="238">
        <v>10</v>
      </c>
      <c r="BM368" s="238">
        <v>20</v>
      </c>
      <c r="CT368" s="238">
        <v>453936</v>
      </c>
      <c r="CU368" s="238">
        <v>4976292</v>
      </c>
      <c r="CV368" s="238">
        <v>44.938566399999999</v>
      </c>
      <c r="CW368" s="238">
        <v>-93.583832900000004</v>
      </c>
      <c r="CX368" s="238" t="s">
        <v>359</v>
      </c>
      <c r="CY368" s="238" t="s">
        <v>3455</v>
      </c>
    </row>
    <row r="369" spans="1:103" x14ac:dyDescent="0.25">
      <c r="A369" s="238">
        <v>10718203</v>
      </c>
      <c r="B369" s="238">
        <v>4</v>
      </c>
      <c r="C369" s="238">
        <v>15</v>
      </c>
      <c r="D369" s="238">
        <v>9.65</v>
      </c>
      <c r="E369" s="238">
        <v>27</v>
      </c>
      <c r="F369" s="238" t="s">
        <v>3374</v>
      </c>
      <c r="H369" s="238" t="s">
        <v>354</v>
      </c>
      <c r="I369" s="238">
        <v>25</v>
      </c>
      <c r="K369" s="238" t="s">
        <v>3456</v>
      </c>
      <c r="L369" s="238">
        <v>110800033</v>
      </c>
      <c r="M369" s="238">
        <v>3</v>
      </c>
      <c r="N369" s="238">
        <v>21</v>
      </c>
      <c r="O369" s="238">
        <v>2011</v>
      </c>
      <c r="P369" s="238" t="s">
        <v>361</v>
      </c>
      <c r="Q369" s="238">
        <v>6</v>
      </c>
      <c r="S369" s="238">
        <v>3</v>
      </c>
      <c r="T369" s="238">
        <v>0</v>
      </c>
      <c r="U369" s="238">
        <v>2</v>
      </c>
      <c r="V369" s="238">
        <v>8</v>
      </c>
      <c r="W369" s="238">
        <v>10</v>
      </c>
      <c r="X369" s="238">
        <v>4</v>
      </c>
      <c r="Y369" s="238">
        <v>2</v>
      </c>
      <c r="Z369" s="238">
        <v>1</v>
      </c>
      <c r="AA369" s="238">
        <v>90</v>
      </c>
      <c r="AB369" s="238">
        <v>1</v>
      </c>
      <c r="AC369" s="238">
        <v>98</v>
      </c>
      <c r="AD369" s="238" t="s">
        <v>2800</v>
      </c>
      <c r="AE369" s="238" t="s">
        <v>3457</v>
      </c>
      <c r="AF369" s="238" t="s">
        <v>2779</v>
      </c>
      <c r="AG369" s="238">
        <v>8</v>
      </c>
      <c r="AH369" s="238">
        <v>2</v>
      </c>
      <c r="AI369" s="238">
        <v>1</v>
      </c>
      <c r="AJ369" s="238">
        <v>4</v>
      </c>
      <c r="AK369" s="238">
        <v>21</v>
      </c>
      <c r="AL369" s="238">
        <v>61</v>
      </c>
      <c r="AM369" s="238" t="s">
        <v>354</v>
      </c>
      <c r="AN369" s="238">
        <v>5</v>
      </c>
      <c r="AO369" s="238">
        <v>1</v>
      </c>
      <c r="AP369" s="238">
        <v>1</v>
      </c>
      <c r="AS369" s="238">
        <v>7</v>
      </c>
      <c r="AT369" s="238">
        <v>98</v>
      </c>
      <c r="AU369" s="238">
        <v>40</v>
      </c>
      <c r="AV369" s="238">
        <v>11</v>
      </c>
      <c r="AW369" s="238">
        <v>21</v>
      </c>
      <c r="AX369" s="238">
        <v>2</v>
      </c>
      <c r="AY369" s="238">
        <v>1</v>
      </c>
      <c r="AZ369" s="238">
        <v>3</v>
      </c>
      <c r="BA369" s="238">
        <v>21</v>
      </c>
      <c r="BB369" s="238">
        <v>44</v>
      </c>
      <c r="BC369" s="238" t="s">
        <v>363</v>
      </c>
      <c r="BD369" s="238">
        <v>5</v>
      </c>
      <c r="BE369" s="238">
        <v>6</v>
      </c>
      <c r="BI369" s="238">
        <v>7</v>
      </c>
      <c r="BJ369" s="238">
        <v>98</v>
      </c>
      <c r="BK369" s="238">
        <v>40</v>
      </c>
      <c r="BL369" s="238">
        <v>11</v>
      </c>
      <c r="BM369" s="238">
        <v>21</v>
      </c>
      <c r="CT369" s="238">
        <v>453951</v>
      </c>
      <c r="CU369" s="238">
        <v>4976295</v>
      </c>
      <c r="CV369" s="238">
        <v>44.938594700000003</v>
      </c>
      <c r="CW369" s="238">
        <v>-93.583641499999999</v>
      </c>
      <c r="CX369" s="238" t="s">
        <v>359</v>
      </c>
      <c r="CY369" s="238" t="s">
        <v>3458</v>
      </c>
    </row>
    <row r="370" spans="1:103" x14ac:dyDescent="0.25">
      <c r="A370" s="238">
        <v>10957121</v>
      </c>
      <c r="B370" s="238">
        <v>4</v>
      </c>
      <c r="C370" s="238">
        <v>15</v>
      </c>
      <c r="D370" s="238">
        <v>9.65</v>
      </c>
      <c r="E370" s="238">
        <v>27</v>
      </c>
      <c r="F370" s="238" t="s">
        <v>3374</v>
      </c>
      <c r="H370" s="238" t="s">
        <v>354</v>
      </c>
      <c r="I370" s="238">
        <v>25</v>
      </c>
      <c r="K370" s="238" t="s">
        <v>3459</v>
      </c>
      <c r="L370" s="238">
        <v>141210100</v>
      </c>
      <c r="M370" s="238">
        <v>5</v>
      </c>
      <c r="N370" s="238">
        <v>1</v>
      </c>
      <c r="O370" s="238">
        <v>2014</v>
      </c>
      <c r="P370" s="238" t="s">
        <v>384</v>
      </c>
      <c r="Q370" s="238">
        <v>15</v>
      </c>
      <c r="S370" s="238">
        <v>5</v>
      </c>
      <c r="T370" s="238">
        <v>0</v>
      </c>
      <c r="U370" s="238">
        <v>1</v>
      </c>
      <c r="V370" s="238">
        <v>7</v>
      </c>
      <c r="W370" s="238">
        <v>25</v>
      </c>
      <c r="X370" s="238">
        <v>2</v>
      </c>
      <c r="Y370" s="238">
        <v>1</v>
      </c>
      <c r="Z370" s="238">
        <v>2</v>
      </c>
      <c r="AB370" s="238">
        <v>1</v>
      </c>
      <c r="AC370" s="238">
        <v>98</v>
      </c>
      <c r="AD370" s="238" t="s">
        <v>2834</v>
      </c>
      <c r="AE370" s="238" t="s">
        <v>3441</v>
      </c>
      <c r="AF370" s="238" t="s">
        <v>2779</v>
      </c>
      <c r="AG370" s="238">
        <v>3</v>
      </c>
      <c r="AH370" s="238">
        <v>2</v>
      </c>
      <c r="AI370" s="238">
        <v>2</v>
      </c>
      <c r="AJ370" s="238">
        <v>3</v>
      </c>
      <c r="AK370" s="238">
        <v>21</v>
      </c>
      <c r="AL370" s="238">
        <v>71</v>
      </c>
      <c r="AM370" s="238" t="s">
        <v>363</v>
      </c>
      <c r="AN370" s="238">
        <v>9</v>
      </c>
      <c r="AO370" s="238">
        <v>15</v>
      </c>
      <c r="AP370" s="238">
        <v>21</v>
      </c>
      <c r="AS370" s="238">
        <v>7</v>
      </c>
      <c r="AT370" s="238">
        <v>98</v>
      </c>
      <c r="AU370" s="238">
        <v>40</v>
      </c>
      <c r="AV370" s="238">
        <v>11</v>
      </c>
      <c r="AW370" s="238">
        <v>21</v>
      </c>
      <c r="CT370" s="238">
        <v>453951</v>
      </c>
      <c r="CU370" s="238">
        <v>4976295</v>
      </c>
      <c r="CV370" s="238">
        <v>44.938594700000003</v>
      </c>
      <c r="CW370" s="238">
        <v>-93.583641499999999</v>
      </c>
      <c r="CX370" s="238" t="s">
        <v>359</v>
      </c>
      <c r="CY370" s="238" t="s">
        <v>3460</v>
      </c>
    </row>
    <row r="371" spans="1:103" x14ac:dyDescent="0.25">
      <c r="A371" s="238">
        <v>10967406</v>
      </c>
      <c r="B371" s="238">
        <v>4</v>
      </c>
      <c r="C371" s="238">
        <v>15</v>
      </c>
      <c r="D371" s="238">
        <v>9.65</v>
      </c>
      <c r="E371" s="238">
        <v>27</v>
      </c>
      <c r="F371" s="238" t="s">
        <v>3374</v>
      </c>
      <c r="H371" s="238" t="s">
        <v>354</v>
      </c>
      <c r="I371" s="238">
        <v>25</v>
      </c>
      <c r="K371" s="238" t="s">
        <v>3461</v>
      </c>
      <c r="L371" s="238">
        <v>141730096</v>
      </c>
      <c r="M371" s="238">
        <v>6</v>
      </c>
      <c r="N371" s="238">
        <v>22</v>
      </c>
      <c r="O371" s="238">
        <v>2014</v>
      </c>
      <c r="P371" s="238" t="s">
        <v>366</v>
      </c>
      <c r="Q371" s="238">
        <v>16</v>
      </c>
      <c r="R371" s="238" t="s">
        <v>356</v>
      </c>
      <c r="S371" s="238">
        <v>5</v>
      </c>
      <c r="T371" s="238">
        <v>0</v>
      </c>
      <c r="U371" s="238">
        <v>1</v>
      </c>
      <c r="W371" s="238">
        <v>93</v>
      </c>
      <c r="X371" s="238">
        <v>2</v>
      </c>
      <c r="Y371" s="238">
        <v>1</v>
      </c>
      <c r="Z371" s="238">
        <v>1</v>
      </c>
      <c r="AA371" s="238">
        <v>1</v>
      </c>
      <c r="AB371" s="238">
        <v>1</v>
      </c>
      <c r="AC371" s="238">
        <v>98</v>
      </c>
      <c r="AD371" s="238" t="s">
        <v>2827</v>
      </c>
      <c r="AE371" s="238" t="s">
        <v>3462</v>
      </c>
      <c r="AF371" s="238" t="s">
        <v>2779</v>
      </c>
      <c r="AG371" s="238">
        <v>4</v>
      </c>
      <c r="AH371" s="238">
        <v>2</v>
      </c>
      <c r="AI371" s="238">
        <v>2</v>
      </c>
      <c r="AJ371" s="238">
        <v>4</v>
      </c>
      <c r="AK371" s="238">
        <v>21</v>
      </c>
      <c r="AL371" s="238">
        <v>56</v>
      </c>
      <c r="AM371" s="238" t="s">
        <v>363</v>
      </c>
      <c r="AN371" s="238">
        <v>5</v>
      </c>
      <c r="AO371" s="238">
        <v>15</v>
      </c>
      <c r="AS371" s="238">
        <v>7</v>
      </c>
      <c r="AT371" s="238">
        <v>98</v>
      </c>
      <c r="AU371" s="238">
        <v>35</v>
      </c>
      <c r="AV371" s="238">
        <v>10</v>
      </c>
      <c r="AW371" s="238">
        <v>21</v>
      </c>
      <c r="CT371" s="238">
        <v>453951</v>
      </c>
      <c r="CU371" s="238">
        <v>4976295</v>
      </c>
      <c r="CV371" s="238">
        <v>44.938594700000003</v>
      </c>
      <c r="CW371" s="238">
        <v>-93.583641499999999</v>
      </c>
      <c r="CX371" s="238" t="s">
        <v>359</v>
      </c>
      <c r="CY371" s="238" t="s">
        <v>3463</v>
      </c>
    </row>
    <row r="372" spans="1:103" x14ac:dyDescent="0.25">
      <c r="A372" s="238">
        <v>10982870</v>
      </c>
      <c r="B372" s="238">
        <v>4</v>
      </c>
      <c r="C372" s="238">
        <v>15</v>
      </c>
      <c r="D372" s="238">
        <v>9.65</v>
      </c>
      <c r="E372" s="238">
        <v>27</v>
      </c>
      <c r="F372" s="238" t="s">
        <v>3374</v>
      </c>
      <c r="H372" s="238" t="s">
        <v>354</v>
      </c>
      <c r="I372" s="238">
        <v>25</v>
      </c>
      <c r="K372" s="238" t="s">
        <v>3464</v>
      </c>
      <c r="L372" s="238">
        <v>142460193</v>
      </c>
      <c r="M372" s="238">
        <v>9</v>
      </c>
      <c r="N372" s="238">
        <v>1</v>
      </c>
      <c r="O372" s="238">
        <v>2014</v>
      </c>
      <c r="P372" s="238" t="s">
        <v>361</v>
      </c>
      <c r="Q372" s="238">
        <v>17</v>
      </c>
      <c r="S372" s="238">
        <v>5</v>
      </c>
      <c r="T372" s="238">
        <v>0</v>
      </c>
      <c r="U372" s="238">
        <v>1</v>
      </c>
      <c r="V372" s="238">
        <v>7</v>
      </c>
      <c r="W372" s="238">
        <v>45</v>
      </c>
      <c r="X372" s="238">
        <v>2</v>
      </c>
      <c r="Y372" s="238">
        <v>1</v>
      </c>
      <c r="Z372" s="238">
        <v>1</v>
      </c>
      <c r="AA372" s="238">
        <v>1</v>
      </c>
      <c r="AB372" s="238">
        <v>1</v>
      </c>
      <c r="AC372" s="238">
        <v>98</v>
      </c>
      <c r="AD372" s="238" t="s">
        <v>2777</v>
      </c>
      <c r="AE372" s="238" t="s">
        <v>3441</v>
      </c>
      <c r="AF372" s="238" t="s">
        <v>2779</v>
      </c>
      <c r="AG372" s="238">
        <v>3</v>
      </c>
      <c r="AH372" s="238">
        <v>2</v>
      </c>
      <c r="AI372" s="238">
        <v>4</v>
      </c>
      <c r="AJ372" s="238">
        <v>7</v>
      </c>
      <c r="AK372" s="238">
        <v>21</v>
      </c>
      <c r="AL372" s="238">
        <v>34</v>
      </c>
      <c r="AM372" s="238" t="s">
        <v>354</v>
      </c>
      <c r="AN372" s="238">
        <v>5</v>
      </c>
      <c r="AS372" s="238">
        <v>5</v>
      </c>
      <c r="AT372" s="238">
        <v>98</v>
      </c>
      <c r="AU372" s="238">
        <v>35</v>
      </c>
      <c r="AV372" s="238">
        <v>10</v>
      </c>
      <c r="AW372" s="238">
        <v>21</v>
      </c>
      <c r="CT372" s="238">
        <v>453951</v>
      </c>
      <c r="CU372" s="238">
        <v>4976295</v>
      </c>
      <c r="CV372" s="238">
        <v>44.938594700000003</v>
      </c>
      <c r="CW372" s="238">
        <v>-93.583641499999999</v>
      </c>
      <c r="CX372" s="238" t="s">
        <v>359</v>
      </c>
      <c r="CY372" s="238" t="s">
        <v>3465</v>
      </c>
    </row>
    <row r="373" spans="1:103" x14ac:dyDescent="0.25">
      <c r="A373" s="238">
        <v>703195</v>
      </c>
      <c r="B373" s="238">
        <v>4</v>
      </c>
      <c r="C373" s="238">
        <v>15</v>
      </c>
      <c r="D373" s="238">
        <v>9.6539999999999999</v>
      </c>
      <c r="E373" s="238">
        <v>27</v>
      </c>
      <c r="F373" s="238" t="s">
        <v>3374</v>
      </c>
      <c r="H373" s="238" t="s">
        <v>354</v>
      </c>
      <c r="I373" s="238">
        <v>25</v>
      </c>
      <c r="K373" s="238">
        <v>19002781</v>
      </c>
      <c r="M373" s="238">
        <v>4</v>
      </c>
      <c r="N373" s="238">
        <v>11</v>
      </c>
      <c r="O373" s="238">
        <v>2019</v>
      </c>
      <c r="P373" s="238" t="s">
        <v>384</v>
      </c>
      <c r="Q373" s="238">
        <v>16</v>
      </c>
      <c r="S373" s="238">
        <v>5</v>
      </c>
      <c r="T373" s="238">
        <v>0</v>
      </c>
      <c r="U373" s="238">
        <v>1</v>
      </c>
      <c r="W373" s="238">
        <v>50</v>
      </c>
      <c r="X373" s="238">
        <v>4</v>
      </c>
      <c r="Y373" s="238">
        <v>1</v>
      </c>
      <c r="Z373" s="238">
        <v>4</v>
      </c>
      <c r="AB373" s="238">
        <v>2</v>
      </c>
      <c r="AC373" s="238">
        <v>98</v>
      </c>
      <c r="AD373" s="238" t="s">
        <v>2800</v>
      </c>
      <c r="AF373" s="238" t="s">
        <v>2779</v>
      </c>
      <c r="AG373" s="238">
        <v>3</v>
      </c>
      <c r="AH373" s="238">
        <v>2</v>
      </c>
      <c r="AI373" s="238">
        <v>2</v>
      </c>
      <c r="AJ373" s="238">
        <v>3</v>
      </c>
      <c r="AK373" s="238">
        <v>21</v>
      </c>
      <c r="AL373" s="238">
        <v>57</v>
      </c>
      <c r="AM373" s="238" t="s">
        <v>354</v>
      </c>
      <c r="AN373" s="238">
        <v>5</v>
      </c>
      <c r="AO373" s="238">
        <v>90</v>
      </c>
      <c r="AS373" s="238">
        <v>12</v>
      </c>
      <c r="AT373" s="238">
        <v>9</v>
      </c>
      <c r="AU373" s="238">
        <v>40</v>
      </c>
      <c r="AV373" s="238">
        <v>12</v>
      </c>
      <c r="AW373" s="238">
        <v>21</v>
      </c>
      <c r="CT373" s="238">
        <v>453956.36965597799</v>
      </c>
      <c r="CU373" s="238">
        <v>4976296.7907024398</v>
      </c>
      <c r="CV373" s="238">
        <v>44.938613369999999</v>
      </c>
      <c r="CW373" s="238">
        <v>-93.583573790000003</v>
      </c>
      <c r="CX373" s="238" t="s">
        <v>359</v>
      </c>
      <c r="CY373" s="238" t="s">
        <v>3466</v>
      </c>
    </row>
    <row r="374" spans="1:103" x14ac:dyDescent="0.25">
      <c r="A374" s="238">
        <v>473695</v>
      </c>
      <c r="B374" s="238">
        <v>4</v>
      </c>
      <c r="C374" s="238">
        <v>15</v>
      </c>
      <c r="D374" s="238">
        <v>9.6549999999999994</v>
      </c>
      <c r="E374" s="238">
        <v>27</v>
      </c>
      <c r="F374" s="238" t="s">
        <v>3374</v>
      </c>
      <c r="H374" s="238" t="s">
        <v>354</v>
      </c>
      <c r="I374" s="238">
        <v>25</v>
      </c>
      <c r="K374" s="238" t="s">
        <v>3467</v>
      </c>
      <c r="M374" s="238">
        <v>6</v>
      </c>
      <c r="N374" s="238">
        <v>30</v>
      </c>
      <c r="O374" s="238">
        <v>2017</v>
      </c>
      <c r="P374" s="238" t="s">
        <v>362</v>
      </c>
      <c r="Q374" s="238">
        <v>13</v>
      </c>
      <c r="R374" s="238" t="s">
        <v>369</v>
      </c>
      <c r="S374" s="238">
        <v>4</v>
      </c>
      <c r="T374" s="238">
        <v>0</v>
      </c>
      <c r="U374" s="238">
        <v>2</v>
      </c>
      <c r="V374" s="238">
        <v>12</v>
      </c>
      <c r="W374" s="238">
        <v>10</v>
      </c>
      <c r="X374" s="238">
        <v>4</v>
      </c>
      <c r="Y374" s="238">
        <v>1</v>
      </c>
      <c r="Z374" s="238">
        <v>1</v>
      </c>
      <c r="AB374" s="238">
        <v>1</v>
      </c>
      <c r="AC374" s="238">
        <v>98</v>
      </c>
      <c r="AD374" s="238" t="s">
        <v>2800</v>
      </c>
      <c r="AF374" s="238" t="s">
        <v>2779</v>
      </c>
      <c r="AG374" s="238">
        <v>7</v>
      </c>
      <c r="AH374" s="238">
        <v>2</v>
      </c>
      <c r="AI374" s="238">
        <v>3</v>
      </c>
      <c r="AJ374" s="238">
        <v>3</v>
      </c>
      <c r="AK374" s="238">
        <v>21</v>
      </c>
      <c r="AL374" s="238">
        <v>32</v>
      </c>
      <c r="AM374" s="238" t="s">
        <v>354</v>
      </c>
      <c r="AN374" s="238">
        <v>5</v>
      </c>
      <c r="AO374" s="238">
        <v>1</v>
      </c>
      <c r="AS374" s="238">
        <v>12</v>
      </c>
      <c r="AT374" s="238">
        <v>9</v>
      </c>
      <c r="AU374" s="238">
        <v>40</v>
      </c>
      <c r="AV374" s="238">
        <v>12</v>
      </c>
      <c r="AW374" s="238">
        <v>21</v>
      </c>
      <c r="AX374" s="238">
        <v>2</v>
      </c>
      <c r="AY374" s="238">
        <v>3</v>
      </c>
      <c r="AZ374" s="238">
        <v>3</v>
      </c>
      <c r="BA374" s="238">
        <v>21</v>
      </c>
      <c r="BB374" s="238">
        <v>39</v>
      </c>
      <c r="BC374" s="238" t="s">
        <v>354</v>
      </c>
      <c r="BD374" s="238">
        <v>5</v>
      </c>
      <c r="BE374" s="238">
        <v>90</v>
      </c>
      <c r="BI374" s="238">
        <v>12</v>
      </c>
      <c r="BJ374" s="238">
        <v>9</v>
      </c>
      <c r="BK374" s="238">
        <v>40</v>
      </c>
      <c r="BL374" s="238">
        <v>12</v>
      </c>
      <c r="BM374" s="238">
        <v>21</v>
      </c>
      <c r="CT374" s="238">
        <v>453954.182417106</v>
      </c>
      <c r="CU374" s="238">
        <v>4976295.1722325804</v>
      </c>
      <c r="CV374" s="238">
        <v>44.938598659999997</v>
      </c>
      <c r="CW374" s="238">
        <v>-93.583601360000003</v>
      </c>
      <c r="CX374" s="238" t="s">
        <v>359</v>
      </c>
      <c r="CY374" s="238" t="s">
        <v>3468</v>
      </c>
    </row>
    <row r="375" spans="1:103" x14ac:dyDescent="0.25">
      <c r="A375" s="238">
        <v>10867997</v>
      </c>
      <c r="B375" s="238">
        <v>4</v>
      </c>
      <c r="C375" s="238">
        <v>15</v>
      </c>
      <c r="D375" s="238">
        <v>9.6560000000000006</v>
      </c>
      <c r="E375" s="238">
        <v>27</v>
      </c>
      <c r="F375" s="238" t="s">
        <v>3374</v>
      </c>
      <c r="H375" s="238" t="s">
        <v>354</v>
      </c>
      <c r="I375" s="238">
        <v>25</v>
      </c>
      <c r="K375" s="238" t="s">
        <v>3469</v>
      </c>
      <c r="L375" s="238">
        <v>130630040</v>
      </c>
      <c r="M375" s="238">
        <v>3</v>
      </c>
      <c r="N375" s="238">
        <v>4</v>
      </c>
      <c r="O375" s="238">
        <v>2013</v>
      </c>
      <c r="P375" s="238" t="s">
        <v>361</v>
      </c>
      <c r="Q375" s="238">
        <v>6</v>
      </c>
      <c r="S375" s="238">
        <v>4</v>
      </c>
      <c r="T375" s="238">
        <v>0</v>
      </c>
      <c r="U375" s="238">
        <v>3</v>
      </c>
      <c r="V375" s="238">
        <v>8</v>
      </c>
      <c r="W375" s="238">
        <v>10</v>
      </c>
      <c r="X375" s="238">
        <v>2</v>
      </c>
      <c r="Y375" s="238">
        <v>2</v>
      </c>
      <c r="Z375" s="238">
        <v>2</v>
      </c>
      <c r="AA375" s="238">
        <v>4</v>
      </c>
      <c r="AB375" s="238">
        <v>3</v>
      </c>
      <c r="AC375" s="238">
        <v>98</v>
      </c>
      <c r="AD375" s="238" t="s">
        <v>3207</v>
      </c>
      <c r="AE375" s="238" t="s">
        <v>3470</v>
      </c>
      <c r="AF375" s="238" t="s">
        <v>2779</v>
      </c>
      <c r="AG375" s="238">
        <v>8</v>
      </c>
      <c r="AH375" s="238">
        <v>2</v>
      </c>
      <c r="AI375" s="238">
        <v>4</v>
      </c>
      <c r="AJ375" s="238">
        <v>3</v>
      </c>
      <c r="AK375" s="238">
        <v>21</v>
      </c>
      <c r="AL375" s="238">
        <v>32</v>
      </c>
      <c r="AM375" s="238" t="s">
        <v>363</v>
      </c>
      <c r="AN375" s="238">
        <v>5</v>
      </c>
      <c r="AO375" s="238">
        <v>16</v>
      </c>
      <c r="AP375" s="238">
        <v>72</v>
      </c>
      <c r="AS375" s="238">
        <v>7</v>
      </c>
      <c r="AT375" s="238">
        <v>98</v>
      </c>
      <c r="AU375" s="238">
        <v>40</v>
      </c>
      <c r="AV375" s="238">
        <v>10</v>
      </c>
      <c r="AW375" s="238">
        <v>21</v>
      </c>
      <c r="AX375" s="238">
        <v>2</v>
      </c>
      <c r="AY375" s="238">
        <v>4</v>
      </c>
      <c r="AZ375" s="238">
        <v>4</v>
      </c>
      <c r="BA375" s="238">
        <v>21</v>
      </c>
      <c r="BB375" s="238">
        <v>59</v>
      </c>
      <c r="BC375" s="238" t="s">
        <v>363</v>
      </c>
      <c r="BD375" s="238">
        <v>5</v>
      </c>
      <c r="BE375" s="238">
        <v>1</v>
      </c>
      <c r="BI375" s="238">
        <v>7</v>
      </c>
      <c r="BJ375" s="238">
        <v>98</v>
      </c>
      <c r="BK375" s="238">
        <v>40</v>
      </c>
      <c r="BL375" s="238">
        <v>10</v>
      </c>
      <c r="BM375" s="238">
        <v>21</v>
      </c>
      <c r="BN375" s="238">
        <v>2</v>
      </c>
      <c r="BO375" s="238">
        <v>2</v>
      </c>
      <c r="BP375" s="238">
        <v>3</v>
      </c>
      <c r="BQ375" s="238">
        <v>21</v>
      </c>
      <c r="BR375" s="238">
        <v>23</v>
      </c>
      <c r="BS375" s="238" t="s">
        <v>363</v>
      </c>
      <c r="BT375" s="238">
        <v>5</v>
      </c>
      <c r="BU375" s="238">
        <v>1</v>
      </c>
      <c r="BY375" s="238">
        <v>7</v>
      </c>
      <c r="BZ375" s="238">
        <v>98</v>
      </c>
      <c r="CA375" s="238">
        <v>40</v>
      </c>
      <c r="CB375" s="238">
        <v>10</v>
      </c>
      <c r="CC375" s="238">
        <v>21</v>
      </c>
      <c r="CT375" s="238">
        <v>453959</v>
      </c>
      <c r="CU375" s="238">
        <v>4976299</v>
      </c>
      <c r="CV375" s="238">
        <v>44.938634499999999</v>
      </c>
      <c r="CW375" s="238">
        <v>-93.583538500000003</v>
      </c>
      <c r="CX375" s="238" t="s">
        <v>359</v>
      </c>
      <c r="CY375" s="238" t="s">
        <v>3471</v>
      </c>
    </row>
    <row r="376" spans="1:103" x14ac:dyDescent="0.25">
      <c r="A376" s="238">
        <v>10836923</v>
      </c>
      <c r="B376" s="238">
        <v>4</v>
      </c>
      <c r="C376" s="238">
        <v>15</v>
      </c>
      <c r="D376" s="238">
        <v>9.6709999999999994</v>
      </c>
      <c r="E376" s="238">
        <v>27</v>
      </c>
      <c r="F376" s="238" t="s">
        <v>3374</v>
      </c>
      <c r="H376" s="238" t="s">
        <v>354</v>
      </c>
      <c r="I376" s="238">
        <v>25</v>
      </c>
      <c r="K376" s="238">
        <v>12009542</v>
      </c>
      <c r="L376" s="238">
        <v>123290019</v>
      </c>
      <c r="M376" s="238">
        <v>11</v>
      </c>
      <c r="N376" s="238">
        <v>23</v>
      </c>
      <c r="O376" s="238">
        <v>2012</v>
      </c>
      <c r="P376" s="238" t="s">
        <v>362</v>
      </c>
      <c r="Q376" s="238">
        <v>5</v>
      </c>
      <c r="S376" s="238">
        <v>5</v>
      </c>
      <c r="T376" s="238">
        <v>0</v>
      </c>
      <c r="U376" s="238">
        <v>1</v>
      </c>
      <c r="V376" s="238">
        <v>7</v>
      </c>
      <c r="W376" s="238">
        <v>69</v>
      </c>
      <c r="X376" s="238">
        <v>2</v>
      </c>
      <c r="Y376" s="238">
        <v>4</v>
      </c>
      <c r="Z376" s="238">
        <v>2</v>
      </c>
      <c r="AA376" s="238">
        <v>5</v>
      </c>
      <c r="AB376" s="238">
        <v>5</v>
      </c>
      <c r="AC376" s="238">
        <v>98</v>
      </c>
      <c r="AD376" s="238" t="s">
        <v>3472</v>
      </c>
      <c r="AE376" s="238" t="s">
        <v>3470</v>
      </c>
      <c r="AF376" s="238" t="s">
        <v>2779</v>
      </c>
      <c r="AG376" s="238">
        <v>3</v>
      </c>
      <c r="AH376" s="238">
        <v>2</v>
      </c>
      <c r="AI376" s="238">
        <v>2</v>
      </c>
      <c r="AJ376" s="238">
        <v>4</v>
      </c>
      <c r="AK376" s="238">
        <v>21</v>
      </c>
      <c r="AL376" s="238">
        <v>27</v>
      </c>
      <c r="AM376" s="238" t="s">
        <v>354</v>
      </c>
      <c r="AN376" s="238">
        <v>5</v>
      </c>
      <c r="AS376" s="238">
        <v>7</v>
      </c>
      <c r="AT376" s="238">
        <v>98</v>
      </c>
      <c r="AU376" s="238">
        <v>40</v>
      </c>
      <c r="AV376" s="238">
        <v>10</v>
      </c>
      <c r="AW376" s="238">
        <v>21</v>
      </c>
      <c r="CT376" s="238">
        <v>453980</v>
      </c>
      <c r="CU376" s="238">
        <v>4976310</v>
      </c>
      <c r="CV376" s="238">
        <v>44.9387373</v>
      </c>
      <c r="CW376" s="238">
        <v>-93.583273000000005</v>
      </c>
      <c r="CX376" s="238" t="s">
        <v>359</v>
      </c>
      <c r="CY376" s="238" t="s">
        <v>3473</v>
      </c>
    </row>
    <row r="377" spans="1:103" x14ac:dyDescent="0.25">
      <c r="A377" s="238">
        <v>11029011</v>
      </c>
      <c r="B377" s="238">
        <v>4</v>
      </c>
      <c r="C377" s="238">
        <v>15</v>
      </c>
      <c r="D377" s="238">
        <v>9.6720000000000006</v>
      </c>
      <c r="E377" s="238">
        <v>27</v>
      </c>
      <c r="F377" s="238" t="s">
        <v>3374</v>
      </c>
      <c r="H377" s="238" t="s">
        <v>354</v>
      </c>
      <c r="I377" s="238">
        <v>25</v>
      </c>
      <c r="K377" s="238" t="s">
        <v>3474</v>
      </c>
      <c r="L377" s="238">
        <v>150620219</v>
      </c>
      <c r="M377" s="238">
        <v>3</v>
      </c>
      <c r="N377" s="238">
        <v>3</v>
      </c>
      <c r="O377" s="238">
        <v>2015</v>
      </c>
      <c r="P377" s="238" t="s">
        <v>368</v>
      </c>
      <c r="Q377" s="238">
        <v>15</v>
      </c>
      <c r="S377" s="238">
        <v>1</v>
      </c>
      <c r="T377" s="238">
        <v>1</v>
      </c>
      <c r="U377" s="238">
        <v>2</v>
      </c>
      <c r="V377" s="238">
        <v>8</v>
      </c>
      <c r="W377" s="238">
        <v>69</v>
      </c>
      <c r="X377" s="238">
        <v>4</v>
      </c>
      <c r="Y377" s="238">
        <v>1</v>
      </c>
      <c r="Z377" s="238">
        <v>2</v>
      </c>
      <c r="AA377" s="238">
        <v>7</v>
      </c>
      <c r="AB377" s="238">
        <v>2</v>
      </c>
      <c r="AC377" s="238">
        <v>98</v>
      </c>
      <c r="AD377" s="238" t="s">
        <v>2921</v>
      </c>
      <c r="AE377" s="238" t="s">
        <v>3454</v>
      </c>
      <c r="AF377" s="238" t="s">
        <v>2779</v>
      </c>
      <c r="AG377" s="238">
        <v>8</v>
      </c>
      <c r="AH377" s="238">
        <v>2</v>
      </c>
      <c r="AI377" s="238">
        <v>2</v>
      </c>
      <c r="AJ377" s="238">
        <v>5</v>
      </c>
      <c r="AK377" s="238">
        <v>29</v>
      </c>
      <c r="AL377" s="238">
        <v>47</v>
      </c>
      <c r="AM377" s="238" t="s">
        <v>363</v>
      </c>
      <c r="AN377" s="238">
        <v>99</v>
      </c>
      <c r="AO377" s="238">
        <v>7</v>
      </c>
      <c r="AP377" s="238">
        <v>15</v>
      </c>
      <c r="AS377" s="238">
        <v>7</v>
      </c>
      <c r="AU377" s="238">
        <v>40</v>
      </c>
      <c r="AV377" s="238">
        <v>10</v>
      </c>
      <c r="AW377" s="238">
        <v>21</v>
      </c>
      <c r="AX377" s="238">
        <v>2</v>
      </c>
      <c r="AY377" s="238">
        <v>44</v>
      </c>
      <c r="AZ377" s="238">
        <v>5</v>
      </c>
      <c r="BA377" s="238">
        <v>21</v>
      </c>
      <c r="BB377" s="238">
        <v>52</v>
      </c>
      <c r="BC377" s="238" t="s">
        <v>354</v>
      </c>
      <c r="BD377" s="238">
        <v>99</v>
      </c>
      <c r="BE377" s="238">
        <v>1</v>
      </c>
      <c r="BF377" s="238">
        <v>1</v>
      </c>
      <c r="BI377" s="238">
        <v>7</v>
      </c>
      <c r="BK377" s="238">
        <v>40</v>
      </c>
      <c r="BL377" s="238">
        <v>10</v>
      </c>
      <c r="BM377" s="238">
        <v>21</v>
      </c>
      <c r="CT377" s="238">
        <v>453982</v>
      </c>
      <c r="CU377" s="238">
        <v>4976311</v>
      </c>
      <c r="CV377" s="238">
        <v>44.9387452</v>
      </c>
      <c r="CW377" s="238">
        <v>-93.583252599999994</v>
      </c>
      <c r="CX377" s="238" t="s">
        <v>359</v>
      </c>
      <c r="CY377" s="238" t="s">
        <v>3475</v>
      </c>
    </row>
    <row r="378" spans="1:103" x14ac:dyDescent="0.25">
      <c r="A378" s="238">
        <v>514439</v>
      </c>
      <c r="B378" s="238">
        <v>4</v>
      </c>
      <c r="C378" s="238">
        <v>15</v>
      </c>
      <c r="D378" s="238">
        <v>9.6769999999999996</v>
      </c>
      <c r="E378" s="238">
        <v>27</v>
      </c>
      <c r="F378" s="238" t="s">
        <v>3374</v>
      </c>
      <c r="H378" s="238" t="s">
        <v>354</v>
      </c>
      <c r="I378" s="238">
        <v>25</v>
      </c>
      <c r="K378" s="238">
        <v>17012845</v>
      </c>
      <c r="M378" s="238">
        <v>11</v>
      </c>
      <c r="N378" s="238">
        <v>3</v>
      </c>
      <c r="O378" s="238">
        <v>2017</v>
      </c>
      <c r="P378" s="238" t="s">
        <v>362</v>
      </c>
      <c r="Q378" s="238">
        <v>21</v>
      </c>
      <c r="R378" s="238" t="s">
        <v>356</v>
      </c>
      <c r="S378" s="238">
        <v>5</v>
      </c>
      <c r="T378" s="238">
        <v>0</v>
      </c>
      <c r="U378" s="238">
        <v>2</v>
      </c>
      <c r="V378" s="238">
        <v>12</v>
      </c>
      <c r="W378" s="238">
        <v>10</v>
      </c>
      <c r="X378" s="238">
        <v>2</v>
      </c>
      <c r="Y378" s="238">
        <v>7</v>
      </c>
      <c r="Z378" s="238">
        <v>2</v>
      </c>
      <c r="AB378" s="238">
        <v>2</v>
      </c>
      <c r="AC378" s="238">
        <v>98</v>
      </c>
      <c r="AD378" s="238" t="s">
        <v>2800</v>
      </c>
      <c r="AF378" s="238" t="s">
        <v>2779</v>
      </c>
      <c r="AG378" s="238">
        <v>7</v>
      </c>
      <c r="AH378" s="238">
        <v>2</v>
      </c>
      <c r="AI378" s="238">
        <v>2</v>
      </c>
      <c r="AJ378" s="238">
        <v>4</v>
      </c>
      <c r="AK378" s="238">
        <v>34</v>
      </c>
      <c r="AL378" s="238">
        <v>47</v>
      </c>
      <c r="AM378" s="238" t="s">
        <v>354</v>
      </c>
      <c r="AN378" s="238">
        <v>5</v>
      </c>
      <c r="AO378" s="238">
        <v>1</v>
      </c>
      <c r="AS378" s="238">
        <v>12</v>
      </c>
      <c r="AT378" s="238">
        <v>9</v>
      </c>
      <c r="AU378" s="238">
        <v>40</v>
      </c>
      <c r="AV378" s="238">
        <v>13</v>
      </c>
      <c r="AW378" s="238">
        <v>21</v>
      </c>
      <c r="AX378" s="238">
        <v>2</v>
      </c>
      <c r="AY378" s="238">
        <v>2</v>
      </c>
      <c r="AZ378" s="238">
        <v>4</v>
      </c>
      <c r="BA378" s="238">
        <v>21</v>
      </c>
      <c r="BB378" s="238">
        <v>24</v>
      </c>
      <c r="BC378" s="238" t="s">
        <v>363</v>
      </c>
      <c r="BD378" s="238">
        <v>5</v>
      </c>
      <c r="BE378" s="238">
        <v>70</v>
      </c>
      <c r="BI378" s="238">
        <v>12</v>
      </c>
      <c r="BJ378" s="238">
        <v>9</v>
      </c>
      <c r="BK378" s="238">
        <v>40</v>
      </c>
      <c r="BL378" s="238">
        <v>13</v>
      </c>
      <c r="BM378" s="238">
        <v>21</v>
      </c>
      <c r="CT378" s="238">
        <v>453980.723805563</v>
      </c>
      <c r="CU378" s="238">
        <v>4976320.4894830398</v>
      </c>
      <c r="CV378" s="238">
        <v>44.938828270000002</v>
      </c>
      <c r="CW378" s="238">
        <v>-93.583267289999995</v>
      </c>
      <c r="CX378" s="238" t="s">
        <v>359</v>
      </c>
      <c r="CY378" s="238" t="s">
        <v>3476</v>
      </c>
    </row>
    <row r="379" spans="1:103" x14ac:dyDescent="0.25">
      <c r="A379" s="238">
        <v>697961</v>
      </c>
      <c r="B379" s="238">
        <v>4</v>
      </c>
      <c r="C379" s="238">
        <v>15</v>
      </c>
      <c r="D379" s="238">
        <v>9.6959999999999997</v>
      </c>
      <c r="E379" s="238">
        <v>27</v>
      </c>
      <c r="F379" s="238" t="s">
        <v>3374</v>
      </c>
      <c r="H379" s="238" t="s">
        <v>354</v>
      </c>
      <c r="I379" s="238">
        <v>25</v>
      </c>
      <c r="K379" s="238">
        <v>19002021</v>
      </c>
      <c r="M379" s="238">
        <v>3</v>
      </c>
      <c r="N379" s="238">
        <v>15</v>
      </c>
      <c r="O379" s="238">
        <v>2019</v>
      </c>
      <c r="P379" s="238" t="s">
        <v>362</v>
      </c>
      <c r="Q379" s="238">
        <v>9</v>
      </c>
      <c r="S379" s="238">
        <v>5</v>
      </c>
      <c r="T379" s="238">
        <v>0</v>
      </c>
      <c r="U379" s="238">
        <v>1</v>
      </c>
      <c r="W379" s="238">
        <v>25</v>
      </c>
      <c r="X379" s="238">
        <v>2</v>
      </c>
      <c r="Y379" s="238">
        <v>1</v>
      </c>
      <c r="Z379" s="238">
        <v>1</v>
      </c>
      <c r="AA379" s="238">
        <v>99</v>
      </c>
      <c r="AB379" s="238">
        <v>2</v>
      </c>
      <c r="AC379" s="238">
        <v>98</v>
      </c>
      <c r="AD379" s="238" t="s">
        <v>2800</v>
      </c>
      <c r="AF379" s="238" t="s">
        <v>2779</v>
      </c>
      <c r="AG379" s="238">
        <v>4</v>
      </c>
      <c r="AH379" s="238">
        <v>2</v>
      </c>
      <c r="AI379" s="238">
        <v>2</v>
      </c>
      <c r="AJ379" s="238">
        <v>3</v>
      </c>
      <c r="AK379" s="238">
        <v>21</v>
      </c>
      <c r="AL379" s="238">
        <v>56</v>
      </c>
      <c r="AM379" s="238" t="s">
        <v>363</v>
      </c>
      <c r="AN379" s="238">
        <v>5</v>
      </c>
      <c r="AO379" s="238">
        <v>62</v>
      </c>
      <c r="AS379" s="238">
        <v>12</v>
      </c>
      <c r="AT379" s="238">
        <v>9</v>
      </c>
      <c r="AU379" s="238">
        <v>35</v>
      </c>
      <c r="AV379" s="238">
        <v>12</v>
      </c>
      <c r="AW379" s="238">
        <v>21</v>
      </c>
      <c r="CT379" s="238">
        <v>454020.13436684001</v>
      </c>
      <c r="CU379" s="238">
        <v>4976323.9348081499</v>
      </c>
      <c r="CV379" s="238">
        <v>44.93886183</v>
      </c>
      <c r="CW379" s="238">
        <v>-93.582768119999997</v>
      </c>
      <c r="CX379" s="238" t="s">
        <v>359</v>
      </c>
      <c r="CY379" s="238" t="s">
        <v>3477</v>
      </c>
    </row>
    <row r="380" spans="1:103" x14ac:dyDescent="0.25">
      <c r="A380" s="238">
        <v>736116</v>
      </c>
      <c r="B380" s="238">
        <v>4</v>
      </c>
      <c r="C380" s="238">
        <v>15</v>
      </c>
      <c r="D380" s="238">
        <v>9.7210000000000001</v>
      </c>
      <c r="E380" s="238">
        <v>27</v>
      </c>
      <c r="F380" s="238" t="s">
        <v>3374</v>
      </c>
      <c r="H380" s="238" t="s">
        <v>354</v>
      </c>
      <c r="I380" s="238">
        <v>25</v>
      </c>
      <c r="K380" s="238">
        <v>19006764</v>
      </c>
      <c r="M380" s="238">
        <v>7</v>
      </c>
      <c r="N380" s="238">
        <v>25</v>
      </c>
      <c r="O380" s="238">
        <v>2019</v>
      </c>
      <c r="P380" s="238" t="s">
        <v>384</v>
      </c>
      <c r="Q380" s="238">
        <v>23</v>
      </c>
      <c r="S380" s="238">
        <v>5</v>
      </c>
      <c r="T380" s="238">
        <v>0</v>
      </c>
      <c r="U380" s="238">
        <v>1</v>
      </c>
      <c r="W380" s="238">
        <v>32</v>
      </c>
      <c r="X380" s="238">
        <v>3</v>
      </c>
      <c r="Y380" s="238">
        <v>7</v>
      </c>
      <c r="Z380" s="238">
        <v>1</v>
      </c>
      <c r="AB380" s="238">
        <v>1</v>
      </c>
      <c r="AC380" s="238">
        <v>98</v>
      </c>
      <c r="AD380" s="238" t="s">
        <v>2800</v>
      </c>
      <c r="AF380" s="238" t="s">
        <v>2779</v>
      </c>
      <c r="AG380" s="238">
        <v>3</v>
      </c>
      <c r="AH380" s="238">
        <v>2</v>
      </c>
      <c r="AI380" s="238">
        <v>4</v>
      </c>
      <c r="AJ380" s="238">
        <v>3</v>
      </c>
      <c r="AK380" s="238">
        <v>21</v>
      </c>
      <c r="AL380" s="238">
        <v>42</v>
      </c>
      <c r="AM380" s="238" t="s">
        <v>363</v>
      </c>
      <c r="AN380" s="238">
        <v>10</v>
      </c>
      <c r="AO380" s="238">
        <v>70</v>
      </c>
      <c r="AS380" s="238">
        <v>12</v>
      </c>
      <c r="AT380" s="238">
        <v>9</v>
      </c>
      <c r="AU380" s="238">
        <v>40</v>
      </c>
      <c r="AV380" s="238">
        <v>12</v>
      </c>
      <c r="AW380" s="238">
        <v>21</v>
      </c>
      <c r="CT380" s="238">
        <v>454049.74130566302</v>
      </c>
      <c r="CU380" s="238">
        <v>4976352.4909817297</v>
      </c>
      <c r="CV380" s="238">
        <v>44.939120799999998</v>
      </c>
      <c r="CW380" s="238">
        <v>-93.582395489999996</v>
      </c>
      <c r="CX380" s="238" t="s">
        <v>359</v>
      </c>
      <c r="CY380" s="238" t="s">
        <v>3478</v>
      </c>
    </row>
    <row r="381" spans="1:103" x14ac:dyDescent="0.25">
      <c r="A381" s="238">
        <v>377188</v>
      </c>
      <c r="B381" s="238">
        <v>4</v>
      </c>
      <c r="C381" s="238">
        <v>15</v>
      </c>
      <c r="D381" s="238">
        <v>9.7270000000000003</v>
      </c>
      <c r="E381" s="238">
        <v>27</v>
      </c>
      <c r="F381" s="238" t="s">
        <v>3374</v>
      </c>
      <c r="H381" s="238" t="s">
        <v>354</v>
      </c>
      <c r="I381" s="238">
        <v>25</v>
      </c>
      <c r="K381" s="238">
        <v>160010423</v>
      </c>
      <c r="M381" s="238">
        <v>9</v>
      </c>
      <c r="N381" s="238">
        <v>7</v>
      </c>
      <c r="O381" s="238">
        <v>2016</v>
      </c>
      <c r="P381" s="238" t="s">
        <v>355</v>
      </c>
      <c r="Q381" s="238">
        <v>7</v>
      </c>
      <c r="R381" s="238" t="s">
        <v>356</v>
      </c>
      <c r="S381" s="238">
        <v>3</v>
      </c>
      <c r="T381" s="238">
        <v>0</v>
      </c>
      <c r="U381" s="238">
        <v>1</v>
      </c>
      <c r="W381" s="238">
        <v>69</v>
      </c>
      <c r="X381" s="238">
        <v>90</v>
      </c>
      <c r="Y381" s="238">
        <v>1</v>
      </c>
      <c r="Z381" s="238">
        <v>2</v>
      </c>
      <c r="AB381" s="238">
        <v>1</v>
      </c>
      <c r="AC381" s="238">
        <v>98</v>
      </c>
      <c r="AD381" s="238" t="s">
        <v>2800</v>
      </c>
      <c r="AF381" s="238" t="s">
        <v>2779</v>
      </c>
      <c r="AG381" s="238">
        <v>3</v>
      </c>
      <c r="AH381" s="238">
        <v>2</v>
      </c>
      <c r="AI381" s="238">
        <v>4</v>
      </c>
      <c r="AJ381" s="238">
        <v>4</v>
      </c>
      <c r="AK381" s="238">
        <v>21</v>
      </c>
      <c r="AL381" s="238">
        <v>66</v>
      </c>
      <c r="AM381" s="238" t="s">
        <v>363</v>
      </c>
      <c r="AN381" s="238">
        <v>7</v>
      </c>
      <c r="AO381" s="238">
        <v>62</v>
      </c>
      <c r="AS381" s="238">
        <v>12</v>
      </c>
      <c r="AT381" s="238">
        <v>9</v>
      </c>
      <c r="AU381" s="238">
        <v>40</v>
      </c>
      <c r="AV381" s="238">
        <v>12</v>
      </c>
      <c r="AW381" s="238">
        <v>21</v>
      </c>
      <c r="CT381" s="238">
        <v>454046.235239851</v>
      </c>
      <c r="CU381" s="238">
        <v>4976362.7222690601</v>
      </c>
      <c r="CV381" s="238">
        <v>44.939212670000003</v>
      </c>
      <c r="CW381" s="238">
        <v>-93.582440860000006</v>
      </c>
      <c r="CX381" s="238" t="s">
        <v>359</v>
      </c>
      <c r="CY381" s="238" t="s">
        <v>3479</v>
      </c>
    </row>
    <row r="382" spans="1:103" x14ac:dyDescent="0.25">
      <c r="A382" s="238">
        <v>10793748</v>
      </c>
      <c r="B382" s="238">
        <v>4</v>
      </c>
      <c r="C382" s="238">
        <v>15</v>
      </c>
      <c r="D382" s="238">
        <v>9.7289999999999992</v>
      </c>
      <c r="E382" s="238">
        <v>27</v>
      </c>
      <c r="F382" s="238" t="s">
        <v>3374</v>
      </c>
      <c r="H382" s="238" t="s">
        <v>354</v>
      </c>
      <c r="I382" s="238">
        <v>25</v>
      </c>
      <c r="K382" s="238" t="s">
        <v>3480</v>
      </c>
      <c r="L382" s="238">
        <v>120850099</v>
      </c>
      <c r="M382" s="238">
        <v>3</v>
      </c>
      <c r="N382" s="238">
        <v>25</v>
      </c>
      <c r="O382" s="238">
        <v>2012</v>
      </c>
      <c r="P382" s="238" t="s">
        <v>366</v>
      </c>
      <c r="Q382" s="238">
        <v>17</v>
      </c>
      <c r="R382" s="238" t="s">
        <v>356</v>
      </c>
      <c r="S382" s="238">
        <v>4</v>
      </c>
      <c r="T382" s="238">
        <v>0</v>
      </c>
      <c r="U382" s="238">
        <v>1</v>
      </c>
      <c r="V382" s="238">
        <v>7</v>
      </c>
      <c r="W382" s="238">
        <v>69</v>
      </c>
      <c r="X382" s="238">
        <v>4</v>
      </c>
      <c r="Y382" s="238">
        <v>1</v>
      </c>
      <c r="Z382" s="238">
        <v>1</v>
      </c>
      <c r="AB382" s="238">
        <v>1</v>
      </c>
      <c r="AC382" s="238">
        <v>98</v>
      </c>
      <c r="AD382" s="238" t="s">
        <v>2921</v>
      </c>
      <c r="AE382" s="238" t="s">
        <v>3481</v>
      </c>
      <c r="AF382" s="238" t="s">
        <v>2779</v>
      </c>
      <c r="AG382" s="238">
        <v>3</v>
      </c>
      <c r="AH382" s="238">
        <v>2</v>
      </c>
      <c r="AI382" s="238">
        <v>2</v>
      </c>
      <c r="AJ382" s="238">
        <v>4</v>
      </c>
      <c r="AK382" s="238">
        <v>21</v>
      </c>
      <c r="AL382" s="238">
        <v>21</v>
      </c>
      <c r="AM382" s="238" t="s">
        <v>354</v>
      </c>
      <c r="AN382" s="238">
        <v>5</v>
      </c>
      <c r="AS382" s="238">
        <v>7</v>
      </c>
      <c r="AT382" s="238">
        <v>98</v>
      </c>
      <c r="AU382" s="238">
        <v>40</v>
      </c>
      <c r="AV382" s="238">
        <v>10</v>
      </c>
      <c r="AW382" s="238">
        <v>25</v>
      </c>
      <c r="CT382" s="238">
        <v>454053</v>
      </c>
      <c r="CU382" s="238">
        <v>4976369</v>
      </c>
      <c r="CV382" s="238">
        <v>44.939266099999998</v>
      </c>
      <c r="CW382" s="238">
        <v>-93.582351700000004</v>
      </c>
      <c r="CX382" s="238" t="s">
        <v>359</v>
      </c>
      <c r="CY382" s="238" t="s">
        <v>3482</v>
      </c>
    </row>
    <row r="383" spans="1:103" x14ac:dyDescent="0.25">
      <c r="A383" s="238">
        <v>10870858</v>
      </c>
      <c r="B383" s="238">
        <v>4</v>
      </c>
      <c r="C383" s="238">
        <v>15</v>
      </c>
      <c r="D383" s="238">
        <v>9.7850000000000001</v>
      </c>
      <c r="E383" s="238">
        <v>27</v>
      </c>
      <c r="F383" s="238" t="s">
        <v>3374</v>
      </c>
      <c r="H383" s="238" t="s">
        <v>354</v>
      </c>
      <c r="I383" s="238">
        <v>25</v>
      </c>
      <c r="K383" s="238">
        <v>13004545</v>
      </c>
      <c r="L383" s="238">
        <v>131010129</v>
      </c>
      <c r="M383" s="238">
        <v>4</v>
      </c>
      <c r="N383" s="238">
        <v>11</v>
      </c>
      <c r="O383" s="238">
        <v>2013</v>
      </c>
      <c r="P383" s="238" t="s">
        <v>384</v>
      </c>
      <c r="Q383" s="238">
        <v>10</v>
      </c>
      <c r="R383" s="238" t="s">
        <v>356</v>
      </c>
      <c r="S383" s="238">
        <v>5</v>
      </c>
      <c r="T383" s="238">
        <v>0</v>
      </c>
      <c r="U383" s="238">
        <v>1</v>
      </c>
      <c r="V383" s="238">
        <v>7</v>
      </c>
      <c r="W383" s="238">
        <v>54</v>
      </c>
      <c r="X383" s="238">
        <v>90</v>
      </c>
      <c r="Y383" s="238">
        <v>1</v>
      </c>
      <c r="Z383" s="238">
        <v>4</v>
      </c>
      <c r="AA383" s="238">
        <v>5</v>
      </c>
      <c r="AB383" s="238">
        <v>3</v>
      </c>
      <c r="AC383" s="238">
        <v>98</v>
      </c>
      <c r="AD383" s="238" t="s">
        <v>2795</v>
      </c>
      <c r="AE383" s="238" t="s">
        <v>3483</v>
      </c>
      <c r="AF383" s="238" t="s">
        <v>2779</v>
      </c>
      <c r="AG383" s="238">
        <v>3</v>
      </c>
      <c r="AH383" s="238">
        <v>2</v>
      </c>
      <c r="AI383" s="238">
        <v>4</v>
      </c>
      <c r="AJ383" s="238">
        <v>4</v>
      </c>
      <c r="AK383" s="238">
        <v>21</v>
      </c>
      <c r="AL383" s="238">
        <v>72</v>
      </c>
      <c r="AM383" s="238" t="s">
        <v>363</v>
      </c>
      <c r="AN383" s="238">
        <v>5</v>
      </c>
      <c r="AS383" s="238">
        <v>7</v>
      </c>
      <c r="AT383" s="238">
        <v>98</v>
      </c>
      <c r="AU383" s="238">
        <v>40</v>
      </c>
      <c r="AV383" s="238">
        <v>11</v>
      </c>
      <c r="AW383" s="238">
        <v>20</v>
      </c>
      <c r="CT383" s="238">
        <v>454092</v>
      </c>
      <c r="CU383" s="238">
        <v>4976449</v>
      </c>
      <c r="CV383" s="238">
        <v>44.939989599999997</v>
      </c>
      <c r="CW383" s="238">
        <v>-93.581869400000002</v>
      </c>
      <c r="CX383" s="238" t="s">
        <v>359</v>
      </c>
      <c r="CY383" s="238" t="s">
        <v>3484</v>
      </c>
    </row>
    <row r="384" spans="1:103" x14ac:dyDescent="0.25">
      <c r="A384" s="238">
        <v>10755471</v>
      </c>
      <c r="B384" s="238">
        <v>4</v>
      </c>
      <c r="C384" s="238">
        <v>15</v>
      </c>
      <c r="D384" s="238">
        <v>9.7940000000000005</v>
      </c>
      <c r="E384" s="238">
        <v>27</v>
      </c>
      <c r="F384" s="238" t="s">
        <v>3374</v>
      </c>
      <c r="H384" s="238" t="s">
        <v>354</v>
      </c>
      <c r="I384" s="238">
        <v>25</v>
      </c>
      <c r="K384" s="238" t="s">
        <v>3485</v>
      </c>
      <c r="L384" s="238">
        <v>113380090</v>
      </c>
      <c r="M384" s="238">
        <v>12</v>
      </c>
      <c r="N384" s="238">
        <v>3</v>
      </c>
      <c r="O384" s="238">
        <v>2011</v>
      </c>
      <c r="P384" s="238" t="s">
        <v>364</v>
      </c>
      <c r="Q384" s="238">
        <v>15</v>
      </c>
      <c r="S384" s="238">
        <v>4</v>
      </c>
      <c r="T384" s="238">
        <v>0</v>
      </c>
      <c r="U384" s="238">
        <v>1</v>
      </c>
      <c r="V384" s="238">
        <v>7</v>
      </c>
      <c r="W384" s="238">
        <v>69</v>
      </c>
      <c r="X384" s="238">
        <v>2</v>
      </c>
      <c r="Y384" s="238">
        <v>1</v>
      </c>
      <c r="Z384" s="238">
        <v>4</v>
      </c>
      <c r="AA384" s="238">
        <v>1</v>
      </c>
      <c r="AB384" s="238">
        <v>3</v>
      </c>
      <c r="AC384" s="238">
        <v>98</v>
      </c>
      <c r="AD384" s="238" t="s">
        <v>2800</v>
      </c>
      <c r="AE384" s="238" t="s">
        <v>3486</v>
      </c>
      <c r="AF384" s="238" t="s">
        <v>2779</v>
      </c>
      <c r="AG384" s="238">
        <v>3</v>
      </c>
      <c r="AH384" s="238">
        <v>2</v>
      </c>
      <c r="AI384" s="238">
        <v>4</v>
      </c>
      <c r="AJ384" s="238">
        <v>3</v>
      </c>
      <c r="AK384" s="238">
        <v>21</v>
      </c>
      <c r="AL384" s="238">
        <v>23</v>
      </c>
      <c r="AM384" s="238" t="s">
        <v>354</v>
      </c>
      <c r="AN384" s="238">
        <v>5</v>
      </c>
      <c r="AO384" s="238">
        <v>10</v>
      </c>
      <c r="AS384" s="238">
        <v>7</v>
      </c>
      <c r="AT384" s="238">
        <v>98</v>
      </c>
      <c r="AU384" s="238">
        <v>40</v>
      </c>
      <c r="AV384" s="238">
        <v>10</v>
      </c>
      <c r="AW384" s="238">
        <v>21</v>
      </c>
      <c r="CT384" s="238">
        <v>454096</v>
      </c>
      <c r="CU384" s="238">
        <v>4976463</v>
      </c>
      <c r="CV384" s="238">
        <v>44.940118499999997</v>
      </c>
      <c r="CW384" s="238">
        <v>-93.581819699999997</v>
      </c>
      <c r="CX384" s="238" t="s">
        <v>359</v>
      </c>
      <c r="CY384" s="238" t="s">
        <v>3487</v>
      </c>
    </row>
    <row r="385" spans="1:103" x14ac:dyDescent="0.25">
      <c r="A385" s="238">
        <v>11040117</v>
      </c>
      <c r="B385" s="238">
        <v>4</v>
      </c>
      <c r="C385" s="238">
        <v>15</v>
      </c>
      <c r="D385" s="238">
        <v>9.7940000000000005</v>
      </c>
      <c r="E385" s="238">
        <v>27</v>
      </c>
      <c r="F385" s="238" t="s">
        <v>3374</v>
      </c>
      <c r="H385" s="238" t="s">
        <v>354</v>
      </c>
      <c r="I385" s="238">
        <v>25</v>
      </c>
      <c r="K385" s="238">
        <v>15004831</v>
      </c>
      <c r="L385" s="238">
        <v>151250141</v>
      </c>
      <c r="M385" s="238">
        <v>5</v>
      </c>
      <c r="N385" s="238">
        <v>5</v>
      </c>
      <c r="O385" s="238">
        <v>2015</v>
      </c>
      <c r="P385" s="238" t="s">
        <v>368</v>
      </c>
      <c r="Q385" s="238">
        <v>16</v>
      </c>
      <c r="S385" s="238">
        <v>5</v>
      </c>
      <c r="T385" s="238">
        <v>0</v>
      </c>
      <c r="U385" s="238">
        <v>2</v>
      </c>
      <c r="V385" s="238">
        <v>11</v>
      </c>
      <c r="W385" s="238">
        <v>10</v>
      </c>
      <c r="X385" s="238">
        <v>4</v>
      </c>
      <c r="Y385" s="238">
        <v>1</v>
      </c>
      <c r="Z385" s="238">
        <v>2</v>
      </c>
      <c r="AB385" s="238">
        <v>1</v>
      </c>
      <c r="AC385" s="238">
        <v>98</v>
      </c>
      <c r="AD385" s="238" t="s">
        <v>2798</v>
      </c>
      <c r="AE385" s="238" t="s">
        <v>3488</v>
      </c>
      <c r="AF385" s="238" t="s">
        <v>2779</v>
      </c>
      <c r="AG385" s="238">
        <v>6</v>
      </c>
      <c r="AH385" s="238">
        <v>2</v>
      </c>
      <c r="AI385" s="238">
        <v>2</v>
      </c>
      <c r="AJ385" s="238">
        <v>3</v>
      </c>
      <c r="AK385" s="238">
        <v>21</v>
      </c>
      <c r="AL385" s="238">
        <v>25</v>
      </c>
      <c r="AM385" s="238" t="s">
        <v>354</v>
      </c>
      <c r="AN385" s="238">
        <v>5</v>
      </c>
      <c r="AO385" s="238">
        <v>1</v>
      </c>
      <c r="AS385" s="238">
        <v>7</v>
      </c>
      <c r="AT385" s="238">
        <v>20</v>
      </c>
      <c r="AU385" s="238">
        <v>40</v>
      </c>
      <c r="AV385" s="238">
        <v>10</v>
      </c>
      <c r="AW385" s="238">
        <v>21</v>
      </c>
      <c r="AX385" s="238">
        <v>2</v>
      </c>
      <c r="AY385" s="238">
        <v>2</v>
      </c>
      <c r="AZ385" s="238">
        <v>4</v>
      </c>
      <c r="BA385" s="238">
        <v>21</v>
      </c>
      <c r="BB385" s="238">
        <v>57</v>
      </c>
      <c r="BC385" s="238" t="s">
        <v>354</v>
      </c>
      <c r="BD385" s="238">
        <v>5</v>
      </c>
      <c r="BE385" s="238">
        <v>1</v>
      </c>
      <c r="BI385" s="238">
        <v>7</v>
      </c>
      <c r="BJ385" s="238">
        <v>20</v>
      </c>
      <c r="BK385" s="238">
        <v>40</v>
      </c>
      <c r="BL385" s="238">
        <v>10</v>
      </c>
      <c r="BM385" s="238">
        <v>21</v>
      </c>
      <c r="CT385" s="238">
        <v>454096</v>
      </c>
      <c r="CU385" s="238">
        <v>4976463</v>
      </c>
      <c r="CV385" s="238">
        <v>44.940118499999997</v>
      </c>
      <c r="CW385" s="238">
        <v>-93.581819699999997</v>
      </c>
      <c r="CX385" s="238" t="s">
        <v>359</v>
      </c>
      <c r="CY385" s="238" t="s">
        <v>3489</v>
      </c>
    </row>
    <row r="386" spans="1:103" x14ac:dyDescent="0.25">
      <c r="A386" s="238">
        <v>730876</v>
      </c>
      <c r="B386" s="238">
        <v>4</v>
      </c>
      <c r="C386" s="238">
        <v>15</v>
      </c>
      <c r="D386" s="238">
        <v>9.7970000000000006</v>
      </c>
      <c r="E386" s="238">
        <v>27</v>
      </c>
      <c r="F386" s="238" t="s">
        <v>3374</v>
      </c>
      <c r="H386" s="238" t="s">
        <v>354</v>
      </c>
      <c r="I386" s="238">
        <v>25</v>
      </c>
      <c r="K386" s="238" t="s">
        <v>3490</v>
      </c>
      <c r="M386" s="238">
        <v>7</v>
      </c>
      <c r="N386" s="238">
        <v>1</v>
      </c>
      <c r="O386" s="238">
        <v>2019</v>
      </c>
      <c r="P386" s="238" t="s">
        <v>361</v>
      </c>
      <c r="Q386" s="238">
        <v>16</v>
      </c>
      <c r="R386" s="238" t="s">
        <v>419</v>
      </c>
      <c r="S386" s="238">
        <v>4</v>
      </c>
      <c r="T386" s="238">
        <v>0</v>
      </c>
      <c r="U386" s="238">
        <v>2</v>
      </c>
      <c r="V386" s="238">
        <v>11</v>
      </c>
      <c r="W386" s="238">
        <v>10</v>
      </c>
      <c r="X386" s="238">
        <v>4</v>
      </c>
      <c r="Y386" s="238">
        <v>1</v>
      </c>
      <c r="Z386" s="238">
        <v>2</v>
      </c>
      <c r="AB386" s="238">
        <v>1</v>
      </c>
      <c r="AC386" s="238">
        <v>98</v>
      </c>
      <c r="AD386" s="238" t="s">
        <v>2800</v>
      </c>
      <c r="AF386" s="238" t="s">
        <v>2779</v>
      </c>
      <c r="AG386" s="238">
        <v>6</v>
      </c>
      <c r="AH386" s="238">
        <v>2</v>
      </c>
      <c r="AI386" s="238">
        <v>4</v>
      </c>
      <c r="AJ386" s="238">
        <v>1</v>
      </c>
      <c r="AK386" s="238">
        <v>21</v>
      </c>
      <c r="AL386" s="238">
        <v>44</v>
      </c>
      <c r="AM386" s="238" t="s">
        <v>363</v>
      </c>
      <c r="AN386" s="238">
        <v>5</v>
      </c>
      <c r="AO386" s="238">
        <v>2</v>
      </c>
      <c r="AP386" s="238">
        <v>70</v>
      </c>
      <c r="AS386" s="238">
        <v>12</v>
      </c>
      <c r="AT386" s="238">
        <v>23</v>
      </c>
      <c r="AU386" s="238">
        <v>40</v>
      </c>
      <c r="AV386" s="238">
        <v>12</v>
      </c>
      <c r="AW386" s="238">
        <v>21</v>
      </c>
      <c r="AX386" s="238">
        <v>2</v>
      </c>
      <c r="AY386" s="238">
        <v>2</v>
      </c>
      <c r="AZ386" s="238">
        <v>3</v>
      </c>
      <c r="BA386" s="238">
        <v>21</v>
      </c>
      <c r="BB386" s="238">
        <v>62</v>
      </c>
      <c r="BC386" s="238" t="s">
        <v>363</v>
      </c>
      <c r="BD386" s="238">
        <v>5</v>
      </c>
      <c r="BE386" s="238">
        <v>1</v>
      </c>
      <c r="BI386" s="238">
        <v>12</v>
      </c>
      <c r="BJ386" s="238">
        <v>23</v>
      </c>
      <c r="BK386" s="238">
        <v>40</v>
      </c>
      <c r="BL386" s="238">
        <v>12</v>
      </c>
      <c r="BM386" s="238">
        <v>21</v>
      </c>
      <c r="CT386" s="238">
        <v>454093.83340678201</v>
      </c>
      <c r="CU386" s="238">
        <v>4976467.6862715697</v>
      </c>
      <c r="CV386" s="238">
        <v>44.940160579999997</v>
      </c>
      <c r="CW386" s="238">
        <v>-93.581847150000002</v>
      </c>
      <c r="CX386" s="238" t="s">
        <v>359</v>
      </c>
      <c r="CY386" s="238" t="s">
        <v>3491</v>
      </c>
    </row>
    <row r="387" spans="1:103" x14ac:dyDescent="0.25">
      <c r="A387" s="238">
        <v>10912753</v>
      </c>
      <c r="B387" s="238">
        <v>4</v>
      </c>
      <c r="C387" s="238">
        <v>15</v>
      </c>
      <c r="D387" s="238">
        <v>9.798</v>
      </c>
      <c r="E387" s="238">
        <v>27</v>
      </c>
      <c r="F387" s="238" t="s">
        <v>3374</v>
      </c>
      <c r="H387" s="238" t="s">
        <v>354</v>
      </c>
      <c r="I387" s="238">
        <v>25</v>
      </c>
      <c r="K387" s="238" t="s">
        <v>3492</v>
      </c>
      <c r="L387" s="238">
        <v>133390330</v>
      </c>
      <c r="M387" s="238">
        <v>12</v>
      </c>
      <c r="N387" s="238">
        <v>4</v>
      </c>
      <c r="O387" s="238">
        <v>2013</v>
      </c>
      <c r="P387" s="238" t="s">
        <v>355</v>
      </c>
      <c r="Q387" s="238">
        <v>16</v>
      </c>
      <c r="S387" s="238">
        <v>4</v>
      </c>
      <c r="T387" s="238">
        <v>0</v>
      </c>
      <c r="U387" s="238">
        <v>2</v>
      </c>
      <c r="V387" s="238">
        <v>90</v>
      </c>
      <c r="W387" s="238">
        <v>10</v>
      </c>
      <c r="X387" s="238">
        <v>2</v>
      </c>
      <c r="Y387" s="238">
        <v>4</v>
      </c>
      <c r="Z387" s="238">
        <v>2</v>
      </c>
      <c r="AA387" s="238">
        <v>4</v>
      </c>
      <c r="AB387" s="238">
        <v>5</v>
      </c>
      <c r="AC387" s="238">
        <v>98</v>
      </c>
      <c r="AD387" s="238" t="s">
        <v>3207</v>
      </c>
      <c r="AE387" s="238" t="s">
        <v>3486</v>
      </c>
      <c r="AF387" s="238" t="s">
        <v>2779</v>
      </c>
      <c r="AG387" s="238">
        <v>90</v>
      </c>
      <c r="AH387" s="238">
        <v>2</v>
      </c>
      <c r="AI387" s="238">
        <v>4</v>
      </c>
      <c r="AJ387" s="238">
        <v>4</v>
      </c>
      <c r="AK387" s="238">
        <v>21</v>
      </c>
      <c r="AL387" s="238">
        <v>29</v>
      </c>
      <c r="AM387" s="238" t="s">
        <v>363</v>
      </c>
      <c r="AN387" s="238">
        <v>5</v>
      </c>
      <c r="AO387" s="238">
        <v>3</v>
      </c>
      <c r="AS387" s="238">
        <v>7</v>
      </c>
      <c r="AT387" s="238">
        <v>98</v>
      </c>
      <c r="AU387" s="238">
        <v>40</v>
      </c>
      <c r="AV387" s="238">
        <v>10</v>
      </c>
      <c r="AW387" s="238">
        <v>21</v>
      </c>
      <c r="AX387" s="238">
        <v>2</v>
      </c>
      <c r="AY387" s="238">
        <v>4</v>
      </c>
      <c r="AZ387" s="238">
        <v>3</v>
      </c>
      <c r="BA387" s="238">
        <v>21</v>
      </c>
      <c r="BB387" s="238">
        <v>62</v>
      </c>
      <c r="BC387" s="238" t="s">
        <v>363</v>
      </c>
      <c r="BD387" s="238">
        <v>5</v>
      </c>
      <c r="BE387" s="238">
        <v>1</v>
      </c>
      <c r="BI387" s="238">
        <v>7</v>
      </c>
      <c r="BJ387" s="238">
        <v>98</v>
      </c>
      <c r="BK387" s="238">
        <v>40</v>
      </c>
      <c r="BL387" s="238">
        <v>10</v>
      </c>
      <c r="BM387" s="238">
        <v>21</v>
      </c>
      <c r="CT387" s="238">
        <v>454098</v>
      </c>
      <c r="CU387" s="238">
        <v>4976469</v>
      </c>
      <c r="CV387" s="238">
        <v>44.940176600000001</v>
      </c>
      <c r="CW387" s="238">
        <v>-93.581800799999996</v>
      </c>
      <c r="CX387" s="238" t="s">
        <v>359</v>
      </c>
      <c r="CY387" s="238" t="s">
        <v>3493</v>
      </c>
    </row>
    <row r="388" spans="1:103" x14ac:dyDescent="0.25">
      <c r="A388" s="238">
        <v>11025748</v>
      </c>
      <c r="B388" s="238">
        <v>4</v>
      </c>
      <c r="C388" s="238">
        <v>15</v>
      </c>
      <c r="D388" s="238">
        <v>9.8059999999999992</v>
      </c>
      <c r="E388" s="238">
        <v>27</v>
      </c>
      <c r="F388" s="238" t="s">
        <v>3374</v>
      </c>
      <c r="H388" s="238" t="s">
        <v>354</v>
      </c>
      <c r="I388" s="238">
        <v>25</v>
      </c>
      <c r="K388" s="238" t="s">
        <v>3494</v>
      </c>
      <c r="L388" s="238">
        <v>150280075</v>
      </c>
      <c r="M388" s="238">
        <v>1</v>
      </c>
      <c r="N388" s="238">
        <v>28</v>
      </c>
      <c r="O388" s="238">
        <v>2015</v>
      </c>
      <c r="P388" s="238" t="s">
        <v>355</v>
      </c>
      <c r="Q388" s="238">
        <v>9</v>
      </c>
      <c r="S388" s="238">
        <v>5</v>
      </c>
      <c r="T388" s="238">
        <v>0</v>
      </c>
      <c r="U388" s="238">
        <v>2</v>
      </c>
      <c r="V388" s="238">
        <v>1</v>
      </c>
      <c r="W388" s="238">
        <v>10</v>
      </c>
      <c r="X388" s="238">
        <v>2</v>
      </c>
      <c r="Y388" s="238">
        <v>1</v>
      </c>
      <c r="Z388" s="238">
        <v>2</v>
      </c>
      <c r="AA388" s="238">
        <v>2</v>
      </c>
      <c r="AB388" s="238">
        <v>2</v>
      </c>
      <c r="AC388" s="238">
        <v>98</v>
      </c>
      <c r="AD388" s="238" t="s">
        <v>2800</v>
      </c>
      <c r="AE388" s="238" t="s">
        <v>3495</v>
      </c>
      <c r="AF388" s="238" t="s">
        <v>2779</v>
      </c>
      <c r="AG388" s="238">
        <v>7</v>
      </c>
      <c r="AH388" s="238">
        <v>2</v>
      </c>
      <c r="AI388" s="238">
        <v>2</v>
      </c>
      <c r="AJ388" s="238">
        <v>3</v>
      </c>
      <c r="AK388" s="238">
        <v>26</v>
      </c>
      <c r="AL388" s="238">
        <v>76</v>
      </c>
      <c r="AM388" s="238" t="s">
        <v>354</v>
      </c>
      <c r="AN388" s="238">
        <v>5</v>
      </c>
      <c r="AO388" s="238">
        <v>1</v>
      </c>
      <c r="AP388" s="238">
        <v>1</v>
      </c>
      <c r="AS388" s="238">
        <v>7</v>
      </c>
      <c r="AT388" s="238">
        <v>98</v>
      </c>
      <c r="AU388" s="238">
        <v>40</v>
      </c>
      <c r="AV388" s="238">
        <v>11</v>
      </c>
      <c r="AW388" s="238">
        <v>20</v>
      </c>
      <c r="AX388" s="238">
        <v>2</v>
      </c>
      <c r="AY388" s="238">
        <v>2</v>
      </c>
      <c r="AZ388" s="238">
        <v>3</v>
      </c>
      <c r="BA388" s="238">
        <v>21</v>
      </c>
      <c r="BB388" s="238">
        <v>18</v>
      </c>
      <c r="BC388" s="238" t="s">
        <v>363</v>
      </c>
      <c r="BD388" s="238">
        <v>5</v>
      </c>
      <c r="BE388" s="238">
        <v>5</v>
      </c>
      <c r="BF388" s="238">
        <v>15</v>
      </c>
      <c r="BI388" s="238">
        <v>7</v>
      </c>
      <c r="BJ388" s="238">
        <v>98</v>
      </c>
      <c r="BK388" s="238">
        <v>40</v>
      </c>
      <c r="BL388" s="238">
        <v>11</v>
      </c>
      <c r="BM388" s="238">
        <v>20</v>
      </c>
      <c r="CT388" s="238">
        <v>454100</v>
      </c>
      <c r="CU388" s="238">
        <v>4976481</v>
      </c>
      <c r="CV388" s="238">
        <v>44.940277799999997</v>
      </c>
      <c r="CW388" s="238">
        <v>-93.581767900000003</v>
      </c>
      <c r="CX388" s="238" t="s">
        <v>359</v>
      </c>
      <c r="CY388" s="238" t="s">
        <v>3496</v>
      </c>
    </row>
    <row r="389" spans="1:103" x14ac:dyDescent="0.25">
      <c r="A389" s="238">
        <v>10783733</v>
      </c>
      <c r="B389" s="238">
        <v>4</v>
      </c>
      <c r="C389" s="238">
        <v>15</v>
      </c>
      <c r="D389" s="238">
        <v>9.8089999999999993</v>
      </c>
      <c r="E389" s="238">
        <v>27</v>
      </c>
      <c r="F389" s="238" t="s">
        <v>3374</v>
      </c>
      <c r="H389" s="238" t="s">
        <v>354</v>
      </c>
      <c r="I389" s="238">
        <v>25</v>
      </c>
      <c r="K389" s="238" t="s">
        <v>3497</v>
      </c>
      <c r="L389" s="238">
        <v>120180135</v>
      </c>
      <c r="M389" s="238">
        <v>1</v>
      </c>
      <c r="N389" s="238">
        <v>14</v>
      </c>
      <c r="O389" s="238">
        <v>2012</v>
      </c>
      <c r="P389" s="238" t="s">
        <v>364</v>
      </c>
      <c r="Q389" s="238">
        <v>15</v>
      </c>
      <c r="R389" s="238" t="s">
        <v>356</v>
      </c>
      <c r="S389" s="238">
        <v>5</v>
      </c>
      <c r="T389" s="238">
        <v>0</v>
      </c>
      <c r="U389" s="238">
        <v>1</v>
      </c>
      <c r="V389" s="238">
        <v>4</v>
      </c>
      <c r="W389" s="238">
        <v>32</v>
      </c>
      <c r="X389" s="238">
        <v>2</v>
      </c>
      <c r="Y389" s="238">
        <v>1</v>
      </c>
      <c r="Z389" s="238">
        <v>4</v>
      </c>
      <c r="AA389" s="238">
        <v>7</v>
      </c>
      <c r="AB389" s="238">
        <v>3</v>
      </c>
      <c r="AC389" s="238">
        <v>98</v>
      </c>
      <c r="AD389" s="238" t="s">
        <v>2800</v>
      </c>
      <c r="AE389" s="238" t="s">
        <v>3486</v>
      </c>
      <c r="AF389" s="238" t="s">
        <v>2779</v>
      </c>
      <c r="AG389" s="238">
        <v>3</v>
      </c>
      <c r="AH389" s="238">
        <v>2</v>
      </c>
      <c r="AI389" s="238">
        <v>2</v>
      </c>
      <c r="AJ389" s="238">
        <v>4</v>
      </c>
      <c r="AK389" s="238">
        <v>21</v>
      </c>
      <c r="AL389" s="238">
        <v>54</v>
      </c>
      <c r="AM389" s="238" t="s">
        <v>363</v>
      </c>
      <c r="AN389" s="238">
        <v>5</v>
      </c>
      <c r="AO389" s="238">
        <v>3</v>
      </c>
      <c r="AP389" s="238">
        <v>1</v>
      </c>
      <c r="AS389" s="238">
        <v>7</v>
      </c>
      <c r="AT389" s="238">
        <v>98</v>
      </c>
      <c r="AU389" s="238">
        <v>35</v>
      </c>
      <c r="AV389" s="238">
        <v>10</v>
      </c>
      <c r="AW389" s="238">
        <v>21</v>
      </c>
      <c r="CT389" s="238">
        <v>454101</v>
      </c>
      <c r="CU389" s="238">
        <v>4976486</v>
      </c>
      <c r="CV389" s="238">
        <v>44.940322700000003</v>
      </c>
      <c r="CW389" s="238">
        <v>-93.581753300000003</v>
      </c>
      <c r="CX389" s="238" t="s">
        <v>359</v>
      </c>
      <c r="CY389" s="238" t="s">
        <v>3498</v>
      </c>
    </row>
    <row r="390" spans="1:103" x14ac:dyDescent="0.25">
      <c r="A390" s="238">
        <v>349725</v>
      </c>
      <c r="B390" s="238">
        <v>4</v>
      </c>
      <c r="C390" s="238">
        <v>15</v>
      </c>
      <c r="D390" s="238">
        <v>9.8209999999999997</v>
      </c>
      <c r="E390" s="238">
        <v>27</v>
      </c>
      <c r="F390" s="238" t="s">
        <v>3374</v>
      </c>
      <c r="H390" s="238" t="s">
        <v>354</v>
      </c>
      <c r="I390" s="238">
        <v>25</v>
      </c>
      <c r="K390" s="238">
        <v>16004960</v>
      </c>
      <c r="M390" s="238">
        <v>5</v>
      </c>
      <c r="N390" s="238">
        <v>17</v>
      </c>
      <c r="O390" s="238">
        <v>2016</v>
      </c>
      <c r="P390" s="238" t="s">
        <v>368</v>
      </c>
      <c r="Q390" s="238">
        <v>15</v>
      </c>
      <c r="R390" s="238" t="s">
        <v>369</v>
      </c>
      <c r="S390" s="238">
        <v>4</v>
      </c>
      <c r="T390" s="238">
        <v>0</v>
      </c>
      <c r="U390" s="238">
        <v>2</v>
      </c>
      <c r="V390" s="238">
        <v>11</v>
      </c>
      <c r="W390" s="238">
        <v>10</v>
      </c>
      <c r="X390" s="238">
        <v>2</v>
      </c>
      <c r="Y390" s="238">
        <v>1</v>
      </c>
      <c r="Z390" s="238">
        <v>1</v>
      </c>
      <c r="AB390" s="238">
        <v>1</v>
      </c>
      <c r="AC390" s="238">
        <v>98</v>
      </c>
      <c r="AD390" s="238" t="s">
        <v>2800</v>
      </c>
      <c r="AF390" s="238" t="s">
        <v>2779</v>
      </c>
      <c r="AG390" s="238">
        <v>6</v>
      </c>
      <c r="AH390" s="238">
        <v>2</v>
      </c>
      <c r="AI390" s="238">
        <v>2</v>
      </c>
      <c r="AJ390" s="238">
        <v>3</v>
      </c>
      <c r="AK390" s="238">
        <v>32</v>
      </c>
      <c r="AL390" s="238">
        <v>56</v>
      </c>
      <c r="AM390" s="238" t="s">
        <v>354</v>
      </c>
      <c r="AN390" s="238">
        <v>9</v>
      </c>
      <c r="AO390" s="238">
        <v>99</v>
      </c>
      <c r="AS390" s="238">
        <v>14</v>
      </c>
      <c r="AT390" s="238">
        <v>9</v>
      </c>
      <c r="AU390" s="238">
        <v>40</v>
      </c>
      <c r="AV390" s="238">
        <v>12</v>
      </c>
      <c r="AW390" s="238">
        <v>21</v>
      </c>
      <c r="AX390" s="238">
        <v>2</v>
      </c>
      <c r="AY390" s="238">
        <v>4</v>
      </c>
      <c r="AZ390" s="238">
        <v>3</v>
      </c>
      <c r="BA390" s="238">
        <v>21</v>
      </c>
      <c r="BB390" s="238">
        <v>56</v>
      </c>
      <c r="BC390" s="238" t="s">
        <v>363</v>
      </c>
      <c r="BD390" s="238">
        <v>5</v>
      </c>
      <c r="BE390" s="238">
        <v>1</v>
      </c>
      <c r="BI390" s="238">
        <v>14</v>
      </c>
      <c r="BJ390" s="238">
        <v>9</v>
      </c>
      <c r="BK390" s="238">
        <v>40</v>
      </c>
      <c r="BL390" s="238">
        <v>12</v>
      </c>
      <c r="BM390" s="238">
        <v>21</v>
      </c>
      <c r="CT390" s="238">
        <v>454101.18796288798</v>
      </c>
      <c r="CU390" s="238">
        <v>4976499.5970773501</v>
      </c>
      <c r="CV390" s="238">
        <v>44.940448310000001</v>
      </c>
      <c r="CW390" s="238">
        <v>-93.581756839999997</v>
      </c>
      <c r="CX390" s="238" t="s">
        <v>359</v>
      </c>
      <c r="CY390" s="238" t="s">
        <v>3499</v>
      </c>
    </row>
    <row r="391" spans="1:103" x14ac:dyDescent="0.25">
      <c r="A391" s="238">
        <v>471302</v>
      </c>
      <c r="B391" s="238">
        <v>4</v>
      </c>
      <c r="C391" s="238">
        <v>15</v>
      </c>
      <c r="D391" s="238">
        <v>9.8260000000000005</v>
      </c>
      <c r="E391" s="238">
        <v>27</v>
      </c>
      <c r="F391" s="238" t="s">
        <v>3374</v>
      </c>
      <c r="H391" s="238" t="s">
        <v>354</v>
      </c>
      <c r="I391" s="238">
        <v>25</v>
      </c>
      <c r="K391" s="238" t="s">
        <v>3500</v>
      </c>
      <c r="M391" s="238">
        <v>6</v>
      </c>
      <c r="N391" s="238">
        <v>20</v>
      </c>
      <c r="O391" s="238">
        <v>2017</v>
      </c>
      <c r="P391" s="238" t="s">
        <v>368</v>
      </c>
      <c r="Q391" s="238">
        <v>21</v>
      </c>
      <c r="R391" s="238">
        <v>98</v>
      </c>
      <c r="S391" s="238">
        <v>5</v>
      </c>
      <c r="T391" s="238">
        <v>0</v>
      </c>
      <c r="U391" s="238">
        <v>2</v>
      </c>
      <c r="V391" s="238">
        <v>12</v>
      </c>
      <c r="W391" s="238">
        <v>10</v>
      </c>
      <c r="X391" s="238">
        <v>2</v>
      </c>
      <c r="Y391" s="238">
        <v>6</v>
      </c>
      <c r="Z391" s="238">
        <v>1</v>
      </c>
      <c r="AA391" s="238">
        <v>90</v>
      </c>
      <c r="AB391" s="238">
        <v>1</v>
      </c>
      <c r="AC391" s="238">
        <v>98</v>
      </c>
      <c r="AD391" s="238" t="s">
        <v>2800</v>
      </c>
      <c r="AF391" s="238" t="s">
        <v>2779</v>
      </c>
      <c r="AG391" s="238">
        <v>7</v>
      </c>
      <c r="AH391" s="238">
        <v>2</v>
      </c>
      <c r="AI391" s="238">
        <v>4</v>
      </c>
      <c r="AJ391" s="238">
        <v>4</v>
      </c>
      <c r="AK391" s="238">
        <v>21</v>
      </c>
      <c r="AL391" s="238">
        <v>32</v>
      </c>
      <c r="AM391" s="238" t="s">
        <v>363</v>
      </c>
      <c r="AN391" s="238">
        <v>5</v>
      </c>
      <c r="AO391" s="238">
        <v>1</v>
      </c>
      <c r="AS391" s="238">
        <v>12</v>
      </c>
      <c r="AT391" s="238">
        <v>9</v>
      </c>
      <c r="AU391" s="238">
        <v>40</v>
      </c>
      <c r="AV391" s="238">
        <v>12</v>
      </c>
      <c r="AW391" s="238">
        <v>21</v>
      </c>
      <c r="AX391" s="238">
        <v>2</v>
      </c>
      <c r="AY391" s="238">
        <v>2</v>
      </c>
      <c r="AZ391" s="238">
        <v>4</v>
      </c>
      <c r="BA391" s="238">
        <v>21</v>
      </c>
      <c r="BB391" s="238">
        <v>21</v>
      </c>
      <c r="BC391" s="238" t="s">
        <v>354</v>
      </c>
      <c r="BD391" s="238">
        <v>5</v>
      </c>
      <c r="BE391" s="238">
        <v>4</v>
      </c>
      <c r="BF391" s="238">
        <v>99</v>
      </c>
      <c r="BI391" s="238">
        <v>12</v>
      </c>
      <c r="BJ391" s="238">
        <v>9</v>
      </c>
      <c r="BK391" s="238">
        <v>40</v>
      </c>
      <c r="BL391" s="238">
        <v>12</v>
      </c>
      <c r="BM391" s="238">
        <v>21</v>
      </c>
      <c r="CT391" s="238">
        <v>454099.973209024</v>
      </c>
      <c r="CU391" s="238">
        <v>4976507.7887448901</v>
      </c>
      <c r="CV391" s="238">
        <v>44.940521959999998</v>
      </c>
      <c r="CW391" s="238">
        <v>-93.581772979999997</v>
      </c>
      <c r="CX391" s="238" t="s">
        <v>359</v>
      </c>
      <c r="CY391" s="238" t="s">
        <v>3501</v>
      </c>
    </row>
    <row r="392" spans="1:103" x14ac:dyDescent="0.25">
      <c r="A392" s="238">
        <v>604410</v>
      </c>
      <c r="B392" s="238">
        <v>4</v>
      </c>
      <c r="C392" s="238">
        <v>15</v>
      </c>
      <c r="D392" s="238">
        <v>9.8390000000000004</v>
      </c>
      <c r="E392" s="238">
        <v>27</v>
      </c>
      <c r="F392" s="238" t="s">
        <v>3374</v>
      </c>
      <c r="H392" s="238" t="s">
        <v>354</v>
      </c>
      <c r="I392" s="238">
        <v>25</v>
      </c>
      <c r="K392" s="238">
        <v>18006015</v>
      </c>
      <c r="M392" s="238">
        <v>6</v>
      </c>
      <c r="N392" s="238">
        <v>11</v>
      </c>
      <c r="O392" s="238">
        <v>2018</v>
      </c>
      <c r="P392" s="238" t="s">
        <v>361</v>
      </c>
      <c r="Q392" s="238">
        <v>19</v>
      </c>
      <c r="S392" s="238">
        <v>5</v>
      </c>
      <c r="T392" s="238">
        <v>0</v>
      </c>
      <c r="U392" s="238">
        <v>1</v>
      </c>
      <c r="W392" s="238">
        <v>75</v>
      </c>
      <c r="X392" s="238">
        <v>2</v>
      </c>
      <c r="Y392" s="238">
        <v>4</v>
      </c>
      <c r="Z392" s="238">
        <v>8</v>
      </c>
      <c r="AA392" s="238">
        <v>3</v>
      </c>
      <c r="AB392" s="238">
        <v>2</v>
      </c>
      <c r="AC392" s="238">
        <v>98</v>
      </c>
      <c r="AD392" s="238" t="s">
        <v>2800</v>
      </c>
      <c r="AF392" s="238" t="s">
        <v>2779</v>
      </c>
      <c r="AG392" s="238">
        <v>3</v>
      </c>
      <c r="AH392" s="238">
        <v>2</v>
      </c>
      <c r="AI392" s="238">
        <v>49</v>
      </c>
      <c r="AJ392" s="238">
        <v>4</v>
      </c>
      <c r="AK392" s="238">
        <v>21</v>
      </c>
      <c r="AL392" s="238">
        <v>41</v>
      </c>
      <c r="AM392" s="238" t="s">
        <v>354</v>
      </c>
      <c r="AN392" s="238">
        <v>5</v>
      </c>
      <c r="AO392" s="238">
        <v>1</v>
      </c>
      <c r="AS392" s="238">
        <v>12</v>
      </c>
      <c r="AT392" s="238">
        <v>9</v>
      </c>
      <c r="AU392" s="238">
        <v>40</v>
      </c>
      <c r="AV392" s="238">
        <v>12</v>
      </c>
      <c r="AW392" s="238">
        <v>21</v>
      </c>
      <c r="CT392" s="238">
        <v>454110.89906591299</v>
      </c>
      <c r="CU392" s="238">
        <v>4976534.0084582204</v>
      </c>
      <c r="CV392" s="238">
        <v>44.940758690000003</v>
      </c>
      <c r="CW392" s="238">
        <v>-93.581636880000005</v>
      </c>
      <c r="CX392" s="238" t="s">
        <v>359</v>
      </c>
      <c r="CY392" s="238" t="s">
        <v>3502</v>
      </c>
    </row>
    <row r="393" spans="1:103" x14ac:dyDescent="0.25">
      <c r="A393" s="238">
        <v>11072268</v>
      </c>
      <c r="B393" s="238">
        <v>4</v>
      </c>
      <c r="C393" s="238">
        <v>15</v>
      </c>
      <c r="D393" s="238">
        <v>9.8659999999999997</v>
      </c>
      <c r="E393" s="238">
        <v>27</v>
      </c>
      <c r="F393" s="238" t="s">
        <v>3374</v>
      </c>
      <c r="H393" s="238" t="s">
        <v>354</v>
      </c>
      <c r="I393" s="238">
        <v>25</v>
      </c>
      <c r="K393" s="238" t="s">
        <v>3503</v>
      </c>
      <c r="L393" s="238">
        <v>152950011</v>
      </c>
      <c r="M393" s="238">
        <v>10</v>
      </c>
      <c r="N393" s="238">
        <v>15</v>
      </c>
      <c r="O393" s="238">
        <v>2015</v>
      </c>
      <c r="P393" s="238" t="s">
        <v>384</v>
      </c>
      <c r="Q393" s="238">
        <v>23</v>
      </c>
      <c r="R393" s="238" t="s">
        <v>356</v>
      </c>
      <c r="S393" s="238">
        <v>4</v>
      </c>
      <c r="T393" s="238">
        <v>0</v>
      </c>
      <c r="U393" s="238">
        <v>1</v>
      </c>
      <c r="V393" s="238">
        <v>7</v>
      </c>
      <c r="W393" s="238">
        <v>69</v>
      </c>
      <c r="X393" s="238">
        <v>4</v>
      </c>
      <c r="Y393" s="238">
        <v>4</v>
      </c>
      <c r="Z393" s="238">
        <v>1</v>
      </c>
      <c r="AA393" s="238">
        <v>1</v>
      </c>
      <c r="AB393" s="238">
        <v>1</v>
      </c>
      <c r="AC393" s="238">
        <v>98</v>
      </c>
      <c r="AD393" s="238" t="s">
        <v>2800</v>
      </c>
      <c r="AE393" s="238" t="s">
        <v>3504</v>
      </c>
      <c r="AF393" s="238" t="s">
        <v>2779</v>
      </c>
      <c r="AG393" s="238">
        <v>3</v>
      </c>
      <c r="AH393" s="238">
        <v>2</v>
      </c>
      <c r="AI393" s="238">
        <v>4</v>
      </c>
      <c r="AJ393" s="238">
        <v>4</v>
      </c>
      <c r="AK393" s="238">
        <v>21</v>
      </c>
      <c r="AL393" s="238">
        <v>38</v>
      </c>
      <c r="AM393" s="238" t="s">
        <v>354</v>
      </c>
      <c r="AN393" s="238">
        <v>1</v>
      </c>
      <c r="AO393" s="238">
        <v>1</v>
      </c>
      <c r="AP393" s="238">
        <v>1</v>
      </c>
      <c r="AS393" s="238">
        <v>7</v>
      </c>
      <c r="AT393" s="238">
        <v>98</v>
      </c>
      <c r="AU393" s="238">
        <v>40</v>
      </c>
      <c r="AV393" s="238">
        <v>10</v>
      </c>
      <c r="AW393" s="238">
        <v>21</v>
      </c>
      <c r="CT393" s="238">
        <v>454118</v>
      </c>
      <c r="CU393" s="238">
        <v>4976576</v>
      </c>
      <c r="CV393" s="238">
        <v>44.941132699999997</v>
      </c>
      <c r="CW393" s="238">
        <v>-93.581544300000004</v>
      </c>
      <c r="CX393" s="238" t="s">
        <v>359</v>
      </c>
      <c r="CY393" s="238" t="s">
        <v>3505</v>
      </c>
    </row>
    <row r="394" spans="1:103" x14ac:dyDescent="0.25">
      <c r="A394" s="238">
        <v>699942</v>
      </c>
      <c r="B394" s="238">
        <v>4</v>
      </c>
      <c r="C394" s="238">
        <v>15</v>
      </c>
      <c r="D394" s="238">
        <v>9.9190000000000005</v>
      </c>
      <c r="E394" s="238">
        <v>27</v>
      </c>
      <c r="F394" s="238" t="s">
        <v>3374</v>
      </c>
      <c r="H394" s="238" t="s">
        <v>354</v>
      </c>
      <c r="I394" s="238">
        <v>25</v>
      </c>
      <c r="K394" s="238">
        <v>19002309</v>
      </c>
      <c r="M394" s="238">
        <v>3</v>
      </c>
      <c r="N394" s="238">
        <v>24</v>
      </c>
      <c r="O394" s="238">
        <v>2019</v>
      </c>
      <c r="P394" s="238" t="s">
        <v>366</v>
      </c>
      <c r="Q394" s="238">
        <v>19</v>
      </c>
      <c r="R394" s="238" t="s">
        <v>369</v>
      </c>
      <c r="S394" s="238">
        <v>5</v>
      </c>
      <c r="T394" s="238">
        <v>0</v>
      </c>
      <c r="U394" s="238">
        <v>1</v>
      </c>
      <c r="W394" s="238">
        <v>48</v>
      </c>
      <c r="X394" s="238">
        <v>2</v>
      </c>
      <c r="Y394" s="238">
        <v>1</v>
      </c>
      <c r="Z394" s="238">
        <v>1</v>
      </c>
      <c r="AB394" s="238">
        <v>1</v>
      </c>
      <c r="AC394" s="238">
        <v>98</v>
      </c>
      <c r="AD394" s="238" t="s">
        <v>2800</v>
      </c>
      <c r="AF394" s="238" t="s">
        <v>2779</v>
      </c>
      <c r="AG394" s="238">
        <v>3</v>
      </c>
      <c r="AH394" s="238">
        <v>2</v>
      </c>
      <c r="AI394" s="238">
        <v>2</v>
      </c>
      <c r="AJ394" s="238">
        <v>3</v>
      </c>
      <c r="AK394" s="238">
        <v>21</v>
      </c>
      <c r="AL394" s="238">
        <v>37</v>
      </c>
      <c r="AM394" s="238" t="s">
        <v>354</v>
      </c>
      <c r="AN394" s="238">
        <v>10</v>
      </c>
      <c r="AO394" s="238">
        <v>70</v>
      </c>
      <c r="AS394" s="238">
        <v>12</v>
      </c>
      <c r="AT394" s="238">
        <v>9</v>
      </c>
      <c r="AU394" s="238">
        <v>35</v>
      </c>
      <c r="AV394" s="238">
        <v>13</v>
      </c>
      <c r="AW394" s="238">
        <v>21</v>
      </c>
      <c r="CT394" s="238">
        <v>454147.45973721001</v>
      </c>
      <c r="CU394" s="238">
        <v>4976654.5785646401</v>
      </c>
      <c r="CV394" s="238">
        <v>44.94184637</v>
      </c>
      <c r="CW394" s="238">
        <v>-93.581184460000003</v>
      </c>
      <c r="CX394" s="238" t="s">
        <v>359</v>
      </c>
      <c r="CY394" s="238" t="s">
        <v>3506</v>
      </c>
    </row>
    <row r="395" spans="1:103" x14ac:dyDescent="0.25">
      <c r="A395" s="238">
        <v>10719534</v>
      </c>
      <c r="B395" s="238">
        <v>4</v>
      </c>
      <c r="C395" s="238">
        <v>15</v>
      </c>
      <c r="D395" s="238">
        <v>9.9250000000000007</v>
      </c>
      <c r="E395" s="238">
        <v>27</v>
      </c>
      <c r="F395" s="238" t="s">
        <v>3374</v>
      </c>
      <c r="H395" s="238" t="s">
        <v>354</v>
      </c>
      <c r="I395" s="238">
        <v>25</v>
      </c>
      <c r="K395" s="238">
        <v>111865</v>
      </c>
      <c r="L395" s="238">
        <v>111020061</v>
      </c>
      <c r="M395" s="238">
        <v>3</v>
      </c>
      <c r="N395" s="238">
        <v>27</v>
      </c>
      <c r="O395" s="238">
        <v>2011</v>
      </c>
      <c r="P395" s="238" t="s">
        <v>366</v>
      </c>
      <c r="Q395" s="238">
        <v>22</v>
      </c>
      <c r="S395" s="238">
        <v>5</v>
      </c>
      <c r="T395" s="238">
        <v>0</v>
      </c>
      <c r="U395" s="238">
        <v>2</v>
      </c>
      <c r="V395" s="238">
        <v>11</v>
      </c>
      <c r="W395" s="238">
        <v>10</v>
      </c>
      <c r="X395" s="238">
        <v>2</v>
      </c>
      <c r="Y395" s="238">
        <v>6</v>
      </c>
      <c r="Z395" s="238">
        <v>5</v>
      </c>
      <c r="AB395" s="238">
        <v>5</v>
      </c>
      <c r="AC395" s="238">
        <v>98</v>
      </c>
      <c r="AF395" s="238" t="s">
        <v>2779</v>
      </c>
      <c r="AG395" s="238">
        <v>6</v>
      </c>
      <c r="AH395" s="238">
        <v>2</v>
      </c>
      <c r="AI395" s="238">
        <v>2</v>
      </c>
      <c r="AJ395" s="238">
        <v>3</v>
      </c>
      <c r="AK395" s="238">
        <v>21</v>
      </c>
      <c r="AL395" s="238">
        <v>27</v>
      </c>
      <c r="AM395" s="238" t="s">
        <v>354</v>
      </c>
      <c r="AN395" s="238">
        <v>5</v>
      </c>
      <c r="AO395" s="238">
        <v>3</v>
      </c>
      <c r="AS395" s="238">
        <v>7</v>
      </c>
      <c r="AT395" s="238">
        <v>98</v>
      </c>
      <c r="AU395" s="238">
        <v>40</v>
      </c>
      <c r="AV395" s="238">
        <v>10</v>
      </c>
      <c r="AW395" s="238">
        <v>21</v>
      </c>
      <c r="AX395" s="238">
        <v>2</v>
      </c>
      <c r="AY395" s="238">
        <v>2</v>
      </c>
      <c r="AZ395" s="238">
        <v>4</v>
      </c>
      <c r="BA395" s="238">
        <v>21</v>
      </c>
      <c r="BB395" s="238">
        <v>36</v>
      </c>
      <c r="BC395" s="238" t="s">
        <v>354</v>
      </c>
      <c r="BD395" s="238">
        <v>5</v>
      </c>
      <c r="BE395" s="238">
        <v>1</v>
      </c>
      <c r="BI395" s="238">
        <v>7</v>
      </c>
      <c r="BJ395" s="238">
        <v>98</v>
      </c>
      <c r="BK395" s="238">
        <v>40</v>
      </c>
      <c r="BL395" s="238">
        <v>10</v>
      </c>
      <c r="BM395" s="238">
        <v>21</v>
      </c>
      <c r="CT395" s="238">
        <v>454156</v>
      </c>
      <c r="CU395" s="238">
        <v>4976662</v>
      </c>
      <c r="CV395" s="238">
        <v>44.941913100000001</v>
      </c>
      <c r="CW395" s="238">
        <v>-93.581080299999996</v>
      </c>
      <c r="CX395" s="238" t="s">
        <v>359</v>
      </c>
    </row>
    <row r="396" spans="1:103" x14ac:dyDescent="0.25">
      <c r="A396" s="238">
        <v>10884807</v>
      </c>
      <c r="B396" s="238">
        <v>4</v>
      </c>
      <c r="C396" s="238">
        <v>15</v>
      </c>
      <c r="D396" s="238">
        <v>9.9429999999999996</v>
      </c>
      <c r="E396" s="238">
        <v>27</v>
      </c>
      <c r="F396" s="238" t="s">
        <v>3374</v>
      </c>
      <c r="H396" s="238" t="s">
        <v>354</v>
      </c>
      <c r="I396" s="238">
        <v>25</v>
      </c>
      <c r="K396" s="238" t="s">
        <v>3507</v>
      </c>
      <c r="L396" s="238">
        <v>132170133</v>
      </c>
      <c r="M396" s="238">
        <v>8</v>
      </c>
      <c r="N396" s="238">
        <v>5</v>
      </c>
      <c r="O396" s="238">
        <v>2013</v>
      </c>
      <c r="P396" s="238" t="s">
        <v>361</v>
      </c>
      <c r="Q396" s="238">
        <v>14</v>
      </c>
      <c r="R396" s="238" t="s">
        <v>369</v>
      </c>
      <c r="S396" s="238">
        <v>4</v>
      </c>
      <c r="T396" s="238">
        <v>0</v>
      </c>
      <c r="U396" s="238">
        <v>1</v>
      </c>
      <c r="V396" s="238">
        <v>7</v>
      </c>
      <c r="W396" s="238">
        <v>32</v>
      </c>
      <c r="X396" s="238">
        <v>2</v>
      </c>
      <c r="Y396" s="238">
        <v>1</v>
      </c>
      <c r="Z396" s="238">
        <v>1</v>
      </c>
      <c r="AB396" s="238">
        <v>1</v>
      </c>
      <c r="AC396" s="238">
        <v>98</v>
      </c>
      <c r="AD396" s="238" t="s">
        <v>2857</v>
      </c>
      <c r="AE396" s="238" t="s">
        <v>3495</v>
      </c>
      <c r="AF396" s="238" t="s">
        <v>2779</v>
      </c>
      <c r="AG396" s="238">
        <v>3</v>
      </c>
      <c r="AH396" s="238">
        <v>2</v>
      </c>
      <c r="AI396" s="238">
        <v>2</v>
      </c>
      <c r="AJ396" s="238">
        <v>3</v>
      </c>
      <c r="AK396" s="238">
        <v>21</v>
      </c>
      <c r="AL396" s="238">
        <v>51</v>
      </c>
      <c r="AM396" s="238" t="s">
        <v>354</v>
      </c>
      <c r="AN396" s="238">
        <v>9</v>
      </c>
      <c r="AO396" s="238">
        <v>21</v>
      </c>
      <c r="AS396" s="238">
        <v>7</v>
      </c>
      <c r="AT396" s="238">
        <v>98</v>
      </c>
      <c r="AU396" s="238">
        <v>40</v>
      </c>
      <c r="AV396" s="238">
        <v>10</v>
      </c>
      <c r="AW396" s="238">
        <v>20</v>
      </c>
      <c r="CT396" s="238">
        <v>454171</v>
      </c>
      <c r="CU396" s="238">
        <v>4976686</v>
      </c>
      <c r="CV396" s="238">
        <v>44.942133599999998</v>
      </c>
      <c r="CW396" s="238">
        <v>-93.580887000000004</v>
      </c>
      <c r="CX396" s="238" t="s">
        <v>359</v>
      </c>
      <c r="CY396" s="238" t="s">
        <v>3508</v>
      </c>
    </row>
    <row r="397" spans="1:103" x14ac:dyDescent="0.25">
      <c r="A397" s="238">
        <v>861830</v>
      </c>
      <c r="B397" s="238">
        <v>4</v>
      </c>
      <c r="C397" s="238">
        <v>15</v>
      </c>
      <c r="D397" s="238">
        <v>9.9489999999999998</v>
      </c>
      <c r="E397" s="238">
        <v>27</v>
      </c>
      <c r="F397" s="238" t="s">
        <v>3374</v>
      </c>
      <c r="H397" s="238" t="s">
        <v>354</v>
      </c>
      <c r="I397" s="238">
        <v>25</v>
      </c>
      <c r="K397" s="238" t="s">
        <v>3509</v>
      </c>
      <c r="L397" s="238">
        <v>203110179</v>
      </c>
      <c r="M397" s="238">
        <v>11</v>
      </c>
      <c r="N397" s="238">
        <v>6</v>
      </c>
      <c r="O397" s="238">
        <v>2020</v>
      </c>
      <c r="P397" s="238" t="s">
        <v>362</v>
      </c>
      <c r="Q397" s="238">
        <v>18</v>
      </c>
      <c r="S397" s="238">
        <v>4</v>
      </c>
      <c r="T397" s="238">
        <v>0</v>
      </c>
      <c r="U397" s="238">
        <v>1</v>
      </c>
      <c r="W397" s="238">
        <v>16</v>
      </c>
      <c r="X397" s="238">
        <v>2</v>
      </c>
      <c r="Y397" s="238">
        <v>7</v>
      </c>
      <c r="Z397" s="238">
        <v>1</v>
      </c>
      <c r="AB397" s="238">
        <v>1</v>
      </c>
      <c r="AC397" s="238">
        <v>98</v>
      </c>
      <c r="AD397" s="238" t="s">
        <v>2800</v>
      </c>
      <c r="AF397" s="238" t="s">
        <v>2779</v>
      </c>
      <c r="AG397" s="238">
        <v>4</v>
      </c>
      <c r="AH397" s="238">
        <v>2</v>
      </c>
      <c r="AI397" s="238">
        <v>2</v>
      </c>
      <c r="AJ397" s="238">
        <v>4</v>
      </c>
      <c r="AK397" s="238">
        <v>21</v>
      </c>
      <c r="AL397" s="238">
        <v>50</v>
      </c>
      <c r="AM397" s="238" t="s">
        <v>363</v>
      </c>
      <c r="AN397" s="238">
        <v>5</v>
      </c>
      <c r="AO397" s="238">
        <v>1</v>
      </c>
      <c r="AS397" s="238">
        <v>12</v>
      </c>
      <c r="AT397" s="238">
        <v>9</v>
      </c>
      <c r="AU397" s="238">
        <v>40</v>
      </c>
      <c r="AV397" s="238">
        <v>11</v>
      </c>
      <c r="AW397" s="238">
        <v>24</v>
      </c>
      <c r="CT397" s="238">
        <v>454176.41435123998</v>
      </c>
      <c r="CU397" s="238">
        <v>4976692.5232339799</v>
      </c>
      <c r="CV397" s="238">
        <v>44.94218979</v>
      </c>
      <c r="CW397" s="238">
        <v>-93.580820919999994</v>
      </c>
      <c r="CX397" s="238" t="s">
        <v>359</v>
      </c>
      <c r="CY397" s="238" t="s">
        <v>3510</v>
      </c>
    </row>
    <row r="398" spans="1:103" x14ac:dyDescent="0.25">
      <c r="A398" s="238">
        <v>11015177</v>
      </c>
      <c r="B398" s="238">
        <v>4</v>
      </c>
      <c r="C398" s="238">
        <v>15</v>
      </c>
      <c r="D398" s="238">
        <v>9.9659999999999993</v>
      </c>
      <c r="E398" s="238">
        <v>27</v>
      </c>
      <c r="F398" s="238" t="s">
        <v>3374</v>
      </c>
      <c r="H398" s="238" t="s">
        <v>354</v>
      </c>
      <c r="I398" s="238">
        <v>25</v>
      </c>
      <c r="K398" s="238">
        <v>15000185</v>
      </c>
      <c r="L398" s="238">
        <v>150060385</v>
      </c>
      <c r="M398" s="238">
        <v>1</v>
      </c>
      <c r="N398" s="238">
        <v>6</v>
      </c>
      <c r="O398" s="238">
        <v>2015</v>
      </c>
      <c r="P398" s="238" t="s">
        <v>368</v>
      </c>
      <c r="Q398" s="238">
        <v>16</v>
      </c>
      <c r="R398" s="238" t="s">
        <v>356</v>
      </c>
      <c r="S398" s="238">
        <v>5</v>
      </c>
      <c r="T398" s="238">
        <v>0</v>
      </c>
      <c r="U398" s="238">
        <v>1</v>
      </c>
      <c r="V398" s="238">
        <v>90</v>
      </c>
      <c r="W398" s="238">
        <v>69</v>
      </c>
      <c r="X398" s="238">
        <v>2</v>
      </c>
      <c r="Y398" s="238">
        <v>4</v>
      </c>
      <c r="Z398" s="238">
        <v>2</v>
      </c>
      <c r="AA398" s="238">
        <v>4</v>
      </c>
      <c r="AB398" s="238">
        <v>7</v>
      </c>
      <c r="AC398" s="238">
        <v>98</v>
      </c>
      <c r="AD398" s="238" t="s">
        <v>2921</v>
      </c>
      <c r="AE398" s="238" t="s">
        <v>3511</v>
      </c>
      <c r="AF398" s="238" t="s">
        <v>2779</v>
      </c>
      <c r="AG398" s="238">
        <v>3</v>
      </c>
      <c r="AH398" s="238">
        <v>2</v>
      </c>
      <c r="AI398" s="238">
        <v>2</v>
      </c>
      <c r="AJ398" s="238">
        <v>98</v>
      </c>
      <c r="AK398" s="238">
        <v>21</v>
      </c>
      <c r="AL398" s="238">
        <v>55</v>
      </c>
      <c r="AM398" s="238" t="s">
        <v>363</v>
      </c>
      <c r="AN398" s="238">
        <v>5</v>
      </c>
      <c r="AO398" s="238">
        <v>1</v>
      </c>
      <c r="AP398" s="238">
        <v>1</v>
      </c>
      <c r="AS398" s="238">
        <v>7</v>
      </c>
      <c r="AT398" s="238">
        <v>98</v>
      </c>
      <c r="AU398" s="238">
        <v>40</v>
      </c>
      <c r="AV398" s="238">
        <v>10</v>
      </c>
      <c r="AW398" s="238">
        <v>21</v>
      </c>
      <c r="CT398" s="238">
        <v>454191</v>
      </c>
      <c r="CU398" s="238">
        <v>4976717</v>
      </c>
      <c r="CV398" s="238">
        <v>44.942411</v>
      </c>
      <c r="CW398" s="238">
        <v>-93.580643800000004</v>
      </c>
      <c r="CX398" s="238" t="s">
        <v>359</v>
      </c>
      <c r="CY398" s="238" t="s">
        <v>3512</v>
      </c>
    </row>
    <row r="399" spans="1:103" x14ac:dyDescent="0.25">
      <c r="A399" s="238">
        <v>11093550</v>
      </c>
      <c r="B399" s="238">
        <v>4</v>
      </c>
      <c r="C399" s="238">
        <v>15</v>
      </c>
      <c r="D399" s="238">
        <v>9.98</v>
      </c>
      <c r="E399" s="238">
        <v>27</v>
      </c>
      <c r="F399" s="238" t="s">
        <v>3374</v>
      </c>
      <c r="H399" s="238" t="s">
        <v>354</v>
      </c>
      <c r="I399" s="238">
        <v>25</v>
      </c>
      <c r="K399" s="238">
        <v>15015177</v>
      </c>
      <c r="L399" s="238">
        <v>153630180</v>
      </c>
      <c r="M399" s="238">
        <v>12</v>
      </c>
      <c r="N399" s="238">
        <v>29</v>
      </c>
      <c r="O399" s="238">
        <v>2015</v>
      </c>
      <c r="P399" s="238" t="s">
        <v>368</v>
      </c>
      <c r="Q399" s="238">
        <v>4</v>
      </c>
      <c r="S399" s="238">
        <v>2</v>
      </c>
      <c r="T399" s="238">
        <v>0</v>
      </c>
      <c r="U399" s="238">
        <v>2</v>
      </c>
      <c r="V399" s="238">
        <v>8</v>
      </c>
      <c r="W399" s="238">
        <v>10</v>
      </c>
      <c r="X399" s="238">
        <v>2</v>
      </c>
      <c r="Y399" s="238">
        <v>6</v>
      </c>
      <c r="Z399" s="238">
        <v>4</v>
      </c>
      <c r="AA399" s="238">
        <v>4</v>
      </c>
      <c r="AB399" s="238">
        <v>3</v>
      </c>
      <c r="AC399" s="238">
        <v>98</v>
      </c>
      <c r="AD399" s="238" t="s">
        <v>3513</v>
      </c>
      <c r="AE399" s="238" t="s">
        <v>3514</v>
      </c>
      <c r="AF399" s="238" t="s">
        <v>2779</v>
      </c>
      <c r="AG399" s="238">
        <v>8</v>
      </c>
      <c r="AH399" s="238">
        <v>2</v>
      </c>
      <c r="AI399" s="238">
        <v>2</v>
      </c>
      <c r="AJ399" s="238">
        <v>4</v>
      </c>
      <c r="AK399" s="238">
        <v>21</v>
      </c>
      <c r="AL399" s="238">
        <v>46</v>
      </c>
      <c r="AM399" s="238" t="s">
        <v>354</v>
      </c>
      <c r="AN399" s="238">
        <v>5</v>
      </c>
      <c r="AO399" s="238">
        <v>3</v>
      </c>
      <c r="AP399" s="238">
        <v>16</v>
      </c>
      <c r="AS399" s="238">
        <v>7</v>
      </c>
      <c r="AT399" s="238">
        <v>98</v>
      </c>
      <c r="AU399" s="238">
        <v>35</v>
      </c>
      <c r="AV399" s="238">
        <v>10</v>
      </c>
      <c r="AW399" s="238">
        <v>21</v>
      </c>
      <c r="AX399" s="238">
        <v>2</v>
      </c>
      <c r="AY399" s="238">
        <v>3</v>
      </c>
      <c r="AZ399" s="238">
        <v>3</v>
      </c>
      <c r="BA399" s="238">
        <v>21</v>
      </c>
      <c r="BB399" s="238">
        <v>56</v>
      </c>
      <c r="BC399" s="238" t="s">
        <v>354</v>
      </c>
      <c r="BD399" s="238">
        <v>5</v>
      </c>
      <c r="BE399" s="238">
        <v>1</v>
      </c>
      <c r="BF399" s="238">
        <v>1</v>
      </c>
      <c r="BI399" s="238">
        <v>7</v>
      </c>
      <c r="BJ399" s="238">
        <v>98</v>
      </c>
      <c r="BK399" s="238">
        <v>35</v>
      </c>
      <c r="BL399" s="238">
        <v>10</v>
      </c>
      <c r="BM399" s="238">
        <v>21</v>
      </c>
      <c r="CT399" s="238">
        <v>454202</v>
      </c>
      <c r="CU399" s="238">
        <v>4976737</v>
      </c>
      <c r="CV399" s="238">
        <v>44.942591399999998</v>
      </c>
      <c r="CW399" s="238">
        <v>-93.580505099999996</v>
      </c>
      <c r="CX399" s="238" t="s">
        <v>359</v>
      </c>
      <c r="CY399" s="238" t="s">
        <v>3515</v>
      </c>
    </row>
    <row r="400" spans="1:103" x14ac:dyDescent="0.25">
      <c r="A400" s="238">
        <v>11008370</v>
      </c>
      <c r="B400" s="238">
        <v>4</v>
      </c>
      <c r="C400" s="238">
        <v>15</v>
      </c>
      <c r="D400" s="238">
        <v>9.9969999999999999</v>
      </c>
      <c r="E400" s="238">
        <v>27</v>
      </c>
      <c r="F400" s="238" t="s">
        <v>3374</v>
      </c>
      <c r="H400" s="238" t="s">
        <v>354</v>
      </c>
      <c r="I400" s="238">
        <v>25</v>
      </c>
      <c r="K400" s="238" t="s">
        <v>3516</v>
      </c>
      <c r="L400" s="238">
        <v>143600002</v>
      </c>
      <c r="M400" s="238">
        <v>12</v>
      </c>
      <c r="N400" s="238">
        <v>20</v>
      </c>
      <c r="O400" s="238">
        <v>2014</v>
      </c>
      <c r="P400" s="238" t="s">
        <v>364</v>
      </c>
      <c r="Q400" s="238">
        <v>19</v>
      </c>
      <c r="R400" s="238" t="s">
        <v>356</v>
      </c>
      <c r="S400" s="238">
        <v>5</v>
      </c>
      <c r="T400" s="238">
        <v>0</v>
      </c>
      <c r="U400" s="238">
        <v>1</v>
      </c>
      <c r="V400" s="238">
        <v>5</v>
      </c>
      <c r="W400" s="238">
        <v>10</v>
      </c>
      <c r="X400" s="238">
        <v>2</v>
      </c>
      <c r="Y400" s="238">
        <v>4</v>
      </c>
      <c r="Z400" s="238">
        <v>1</v>
      </c>
      <c r="AB400" s="238">
        <v>1</v>
      </c>
      <c r="AC400" s="238">
        <v>98</v>
      </c>
      <c r="AD400" s="238" t="s">
        <v>3517</v>
      </c>
      <c r="AE400" s="238" t="s">
        <v>3518</v>
      </c>
      <c r="AF400" s="238" t="s">
        <v>2779</v>
      </c>
      <c r="AG400" s="238">
        <v>4</v>
      </c>
      <c r="AH400" s="238">
        <v>2</v>
      </c>
      <c r="AI400" s="238">
        <v>4</v>
      </c>
      <c r="AJ400" s="238">
        <v>4</v>
      </c>
      <c r="AK400" s="238">
        <v>21</v>
      </c>
      <c r="AL400" s="238">
        <v>25</v>
      </c>
      <c r="AM400" s="238" t="s">
        <v>354</v>
      </c>
      <c r="AN400" s="238">
        <v>5</v>
      </c>
      <c r="AO400" s="238">
        <v>1</v>
      </c>
      <c r="AS400" s="238">
        <v>7</v>
      </c>
      <c r="AT400" s="238">
        <v>98</v>
      </c>
      <c r="AU400" s="238">
        <v>40</v>
      </c>
      <c r="AV400" s="238">
        <v>11</v>
      </c>
      <c r="AW400" s="238">
        <v>21</v>
      </c>
      <c r="CT400" s="238">
        <v>454215</v>
      </c>
      <c r="CU400" s="238">
        <v>4976761</v>
      </c>
      <c r="CV400" s="238">
        <v>44.9428099</v>
      </c>
      <c r="CW400" s="238">
        <v>-93.580341399999995</v>
      </c>
      <c r="CX400" s="238" t="s">
        <v>359</v>
      </c>
      <c r="CY400" s="238" t="s">
        <v>3519</v>
      </c>
    </row>
    <row r="401" spans="1:103" x14ac:dyDescent="0.25">
      <c r="A401" s="238">
        <v>11014708</v>
      </c>
      <c r="B401" s="238">
        <v>4</v>
      </c>
      <c r="C401" s="238">
        <v>15</v>
      </c>
      <c r="D401" s="238">
        <v>10.044</v>
      </c>
      <c r="E401" s="238">
        <v>27</v>
      </c>
      <c r="F401" s="238" t="s">
        <v>3374</v>
      </c>
      <c r="H401" s="238" t="s">
        <v>354</v>
      </c>
      <c r="I401" s="238">
        <v>25</v>
      </c>
      <c r="K401" s="238" t="s">
        <v>3520</v>
      </c>
      <c r="L401" s="238">
        <v>150020011</v>
      </c>
      <c r="M401" s="238">
        <v>1</v>
      </c>
      <c r="N401" s="238">
        <v>1</v>
      </c>
      <c r="O401" s="238">
        <v>2015</v>
      </c>
      <c r="P401" s="238" t="s">
        <v>384</v>
      </c>
      <c r="Q401" s="238">
        <v>2</v>
      </c>
      <c r="S401" s="238">
        <v>5</v>
      </c>
      <c r="T401" s="238">
        <v>0</v>
      </c>
      <c r="U401" s="238">
        <v>1</v>
      </c>
      <c r="V401" s="238">
        <v>7</v>
      </c>
      <c r="W401" s="238">
        <v>54</v>
      </c>
      <c r="X401" s="238">
        <v>2</v>
      </c>
      <c r="Y401" s="238">
        <v>7</v>
      </c>
      <c r="Z401" s="238">
        <v>1</v>
      </c>
      <c r="AA401" s="238">
        <v>1</v>
      </c>
      <c r="AB401" s="238">
        <v>1</v>
      </c>
      <c r="AC401" s="238">
        <v>98</v>
      </c>
      <c r="AD401" s="238" t="s">
        <v>3521</v>
      </c>
      <c r="AE401" s="238" t="s">
        <v>3521</v>
      </c>
      <c r="AF401" s="238" t="s">
        <v>2779</v>
      </c>
      <c r="AG401" s="238">
        <v>3</v>
      </c>
      <c r="AH401" s="238">
        <v>2</v>
      </c>
      <c r="AI401" s="238">
        <v>2</v>
      </c>
      <c r="AJ401" s="238">
        <v>5</v>
      </c>
      <c r="AK401" s="238">
        <v>21</v>
      </c>
      <c r="AL401" s="238">
        <v>40</v>
      </c>
      <c r="AM401" s="238" t="s">
        <v>354</v>
      </c>
      <c r="AN401" s="238">
        <v>1</v>
      </c>
      <c r="AO401" s="238">
        <v>18</v>
      </c>
      <c r="AP401" s="238">
        <v>15</v>
      </c>
      <c r="AS401" s="238">
        <v>7</v>
      </c>
      <c r="AT401" s="238">
        <v>98</v>
      </c>
      <c r="AU401" s="238">
        <v>35</v>
      </c>
      <c r="AV401" s="238">
        <v>10</v>
      </c>
      <c r="AW401" s="238">
        <v>21</v>
      </c>
      <c r="CT401" s="238">
        <v>454240</v>
      </c>
      <c r="CU401" s="238">
        <v>4976832</v>
      </c>
      <c r="CV401" s="238">
        <v>44.943452200000003</v>
      </c>
      <c r="CW401" s="238">
        <v>-93.580027099999995</v>
      </c>
      <c r="CX401" s="238" t="s">
        <v>359</v>
      </c>
      <c r="CY401" s="238" t="s">
        <v>3522</v>
      </c>
    </row>
    <row r="402" spans="1:103" x14ac:dyDescent="0.25">
      <c r="A402" s="238">
        <v>679271</v>
      </c>
      <c r="B402" s="238">
        <v>4</v>
      </c>
      <c r="C402" s="238">
        <v>15</v>
      </c>
      <c r="D402" s="238">
        <v>10.153</v>
      </c>
      <c r="E402" s="238">
        <v>27</v>
      </c>
      <c r="F402" s="238" t="s">
        <v>3066</v>
      </c>
      <c r="H402" s="238" t="s">
        <v>354</v>
      </c>
      <c r="I402" s="238">
        <v>25</v>
      </c>
      <c r="K402" s="238">
        <v>19000729</v>
      </c>
      <c r="M402" s="238">
        <v>1</v>
      </c>
      <c r="N402" s="238">
        <v>26</v>
      </c>
      <c r="O402" s="238">
        <v>2019</v>
      </c>
      <c r="P402" s="238" t="s">
        <v>364</v>
      </c>
      <c r="Q402" s="238">
        <v>11</v>
      </c>
      <c r="S402" s="238">
        <v>5</v>
      </c>
      <c r="T402" s="238">
        <v>0</v>
      </c>
      <c r="U402" s="238">
        <v>1</v>
      </c>
      <c r="W402" s="238">
        <v>62</v>
      </c>
      <c r="X402" s="238">
        <v>2</v>
      </c>
      <c r="Y402" s="238">
        <v>1</v>
      </c>
      <c r="Z402" s="238">
        <v>4</v>
      </c>
      <c r="AA402" s="238">
        <v>2</v>
      </c>
      <c r="AB402" s="238">
        <v>3</v>
      </c>
      <c r="AC402" s="238">
        <v>98</v>
      </c>
      <c r="AD402" s="238" t="s">
        <v>2800</v>
      </c>
      <c r="AF402" s="238" t="s">
        <v>2779</v>
      </c>
      <c r="AG402" s="238">
        <v>3</v>
      </c>
      <c r="AH402" s="238">
        <v>2</v>
      </c>
      <c r="AI402" s="238">
        <v>2</v>
      </c>
      <c r="AJ402" s="238">
        <v>2</v>
      </c>
      <c r="AK402" s="238">
        <v>21</v>
      </c>
      <c r="AL402" s="238">
        <v>19</v>
      </c>
      <c r="AM402" s="238" t="s">
        <v>363</v>
      </c>
      <c r="AN402" s="238">
        <v>5</v>
      </c>
      <c r="AO402" s="238">
        <v>1</v>
      </c>
      <c r="AS402" s="238">
        <v>12</v>
      </c>
      <c r="AT402" s="238">
        <v>9</v>
      </c>
      <c r="AU402" s="238">
        <v>35</v>
      </c>
      <c r="AV402" s="238">
        <v>12</v>
      </c>
      <c r="AW402" s="238">
        <v>21</v>
      </c>
      <c r="CT402" s="238">
        <v>454291.953638468</v>
      </c>
      <c r="CU402" s="238">
        <v>4977000.3402901003</v>
      </c>
      <c r="CV402" s="238">
        <v>44.944968060000001</v>
      </c>
      <c r="CW402" s="238">
        <v>-93.579384379999993</v>
      </c>
      <c r="CX402" s="238" t="s">
        <v>359</v>
      </c>
      <c r="CY402" s="238" t="s">
        <v>3523</v>
      </c>
    </row>
    <row r="403" spans="1:103" x14ac:dyDescent="0.25">
      <c r="A403" s="238">
        <v>10845381</v>
      </c>
      <c r="B403" s="238">
        <v>4</v>
      </c>
      <c r="C403" s="238">
        <v>15</v>
      </c>
      <c r="D403" s="238">
        <v>10.191000000000001</v>
      </c>
      <c r="E403" s="238">
        <v>27</v>
      </c>
      <c r="F403" s="238" t="s">
        <v>3066</v>
      </c>
      <c r="H403" s="238" t="s">
        <v>354</v>
      </c>
      <c r="I403" s="238">
        <v>25</v>
      </c>
      <c r="K403" s="238">
        <v>12010594</v>
      </c>
      <c r="L403" s="238">
        <v>123640001</v>
      </c>
      <c r="M403" s="238">
        <v>12</v>
      </c>
      <c r="N403" s="238">
        <v>28</v>
      </c>
      <c r="O403" s="238">
        <v>2012</v>
      </c>
      <c r="P403" s="238" t="s">
        <v>362</v>
      </c>
      <c r="Q403" s="238">
        <v>5</v>
      </c>
      <c r="S403" s="238">
        <v>5</v>
      </c>
      <c r="T403" s="238">
        <v>0</v>
      </c>
      <c r="U403" s="238">
        <v>1</v>
      </c>
      <c r="V403" s="238">
        <v>7</v>
      </c>
      <c r="W403" s="238">
        <v>54</v>
      </c>
      <c r="X403" s="238">
        <v>2</v>
      </c>
      <c r="Y403" s="238">
        <v>4</v>
      </c>
      <c r="Z403" s="238">
        <v>2</v>
      </c>
      <c r="AA403" s="238">
        <v>4</v>
      </c>
      <c r="AB403" s="238">
        <v>4</v>
      </c>
      <c r="AC403" s="238">
        <v>98</v>
      </c>
      <c r="AD403" s="238" t="s">
        <v>3524</v>
      </c>
      <c r="AE403" s="238" t="s">
        <v>3524</v>
      </c>
      <c r="AF403" s="238" t="s">
        <v>2779</v>
      </c>
      <c r="AG403" s="238">
        <v>3</v>
      </c>
      <c r="AH403" s="238">
        <v>2</v>
      </c>
      <c r="AI403" s="238">
        <v>2</v>
      </c>
      <c r="AJ403" s="238">
        <v>4</v>
      </c>
      <c r="AK403" s="238">
        <v>21</v>
      </c>
      <c r="AL403" s="238">
        <v>28</v>
      </c>
      <c r="AM403" s="238" t="s">
        <v>363</v>
      </c>
      <c r="AN403" s="238">
        <v>5</v>
      </c>
      <c r="AO403" s="238">
        <v>16</v>
      </c>
      <c r="AS403" s="238">
        <v>7</v>
      </c>
      <c r="AT403" s="238">
        <v>98</v>
      </c>
      <c r="AU403" s="238">
        <v>40</v>
      </c>
      <c r="AV403" s="238">
        <v>10</v>
      </c>
      <c r="AW403" s="238">
        <v>20</v>
      </c>
      <c r="CT403" s="238">
        <v>454322</v>
      </c>
      <c r="CU403" s="238">
        <v>4977053</v>
      </c>
      <c r="CV403" s="238">
        <v>44.945443699999998</v>
      </c>
      <c r="CW403" s="238">
        <v>-93.579010100000005</v>
      </c>
      <c r="CX403" s="238" t="s">
        <v>359</v>
      </c>
      <c r="CY403" s="238" t="s">
        <v>3525</v>
      </c>
    </row>
    <row r="404" spans="1:103" x14ac:dyDescent="0.25">
      <c r="A404" s="238">
        <v>355333</v>
      </c>
      <c r="B404" s="238">
        <v>4</v>
      </c>
      <c r="C404" s="238">
        <v>15</v>
      </c>
      <c r="D404" s="238">
        <v>10.281000000000001</v>
      </c>
      <c r="E404" s="238">
        <v>27</v>
      </c>
      <c r="F404" s="238" t="s">
        <v>3066</v>
      </c>
      <c r="H404" s="238" t="s">
        <v>354</v>
      </c>
      <c r="I404" s="238">
        <v>25</v>
      </c>
      <c r="K404" s="238">
        <v>16005990</v>
      </c>
      <c r="M404" s="238">
        <v>6</v>
      </c>
      <c r="N404" s="238">
        <v>9</v>
      </c>
      <c r="O404" s="238">
        <v>2016</v>
      </c>
      <c r="P404" s="238" t="s">
        <v>384</v>
      </c>
      <c r="Q404" s="238">
        <v>7</v>
      </c>
      <c r="R404" s="238">
        <v>98</v>
      </c>
      <c r="S404" s="238">
        <v>5</v>
      </c>
      <c r="T404" s="238">
        <v>0</v>
      </c>
      <c r="U404" s="238">
        <v>2</v>
      </c>
      <c r="W404" s="238">
        <v>11</v>
      </c>
      <c r="X404" s="238">
        <v>2</v>
      </c>
      <c r="Y404" s="238">
        <v>1</v>
      </c>
      <c r="Z404" s="238">
        <v>3</v>
      </c>
      <c r="AA404" s="238">
        <v>2</v>
      </c>
      <c r="AB404" s="238">
        <v>2</v>
      </c>
      <c r="AC404" s="238">
        <v>98</v>
      </c>
      <c r="AD404" s="238" t="s">
        <v>2800</v>
      </c>
      <c r="AF404" s="238" t="s">
        <v>2779</v>
      </c>
      <c r="AG404" s="238">
        <v>90</v>
      </c>
      <c r="AH404" s="238">
        <v>3</v>
      </c>
      <c r="AI404" s="238">
        <v>2</v>
      </c>
      <c r="AJ404" s="238">
        <v>3</v>
      </c>
      <c r="AK404" s="238">
        <v>20</v>
      </c>
      <c r="AS404" s="238">
        <v>12</v>
      </c>
      <c r="AT404" s="238">
        <v>9</v>
      </c>
      <c r="AU404" s="238">
        <v>40</v>
      </c>
      <c r="AV404" s="238">
        <v>11</v>
      </c>
      <c r="AW404" s="238">
        <v>21</v>
      </c>
      <c r="AX404" s="238">
        <v>2</v>
      </c>
      <c r="AY404" s="238">
        <v>2</v>
      </c>
      <c r="AZ404" s="238">
        <v>3</v>
      </c>
      <c r="BA404" s="238">
        <v>27</v>
      </c>
      <c r="BB404" s="238">
        <v>46</v>
      </c>
      <c r="BC404" s="238" t="s">
        <v>363</v>
      </c>
      <c r="BD404" s="238">
        <v>5</v>
      </c>
      <c r="BE404" s="238">
        <v>4</v>
      </c>
      <c r="BF404" s="238">
        <v>71</v>
      </c>
      <c r="BI404" s="238">
        <v>12</v>
      </c>
      <c r="BJ404" s="238">
        <v>9</v>
      </c>
      <c r="BK404" s="238">
        <v>40</v>
      </c>
      <c r="BL404" s="238">
        <v>11</v>
      </c>
      <c r="BM404" s="238">
        <v>21</v>
      </c>
      <c r="CT404" s="238">
        <v>454432.533936808</v>
      </c>
      <c r="CU404" s="238">
        <v>4977137.3897038801</v>
      </c>
      <c r="CV404" s="238">
        <v>44.946210749999999</v>
      </c>
      <c r="CW404" s="238">
        <v>-93.577614879999999</v>
      </c>
      <c r="CX404" s="238" t="s">
        <v>359</v>
      </c>
      <c r="CY404" s="238" t="s">
        <v>3526</v>
      </c>
    </row>
    <row r="405" spans="1:103" x14ac:dyDescent="0.25">
      <c r="A405" s="238">
        <v>11070898</v>
      </c>
      <c r="B405" s="238">
        <v>4</v>
      </c>
      <c r="C405" s="238">
        <v>15</v>
      </c>
      <c r="D405" s="238">
        <v>10.298999999999999</v>
      </c>
      <c r="E405" s="238">
        <v>27</v>
      </c>
      <c r="F405" s="238" t="s">
        <v>3066</v>
      </c>
      <c r="H405" s="238" t="s">
        <v>354</v>
      </c>
      <c r="I405" s="238">
        <v>25</v>
      </c>
      <c r="K405" s="238">
        <v>15012002</v>
      </c>
      <c r="L405" s="238">
        <v>152840001</v>
      </c>
      <c r="M405" s="238">
        <v>10</v>
      </c>
      <c r="N405" s="238">
        <v>10</v>
      </c>
      <c r="O405" s="238">
        <v>2015</v>
      </c>
      <c r="P405" s="238" t="s">
        <v>364</v>
      </c>
      <c r="Q405" s="238">
        <v>20</v>
      </c>
      <c r="R405" s="238" t="s">
        <v>356</v>
      </c>
      <c r="S405" s="238">
        <v>5</v>
      </c>
      <c r="T405" s="238">
        <v>0</v>
      </c>
      <c r="U405" s="238">
        <v>2</v>
      </c>
      <c r="V405" s="238">
        <v>10</v>
      </c>
      <c r="W405" s="238">
        <v>10</v>
      </c>
      <c r="X405" s="238">
        <v>2</v>
      </c>
      <c r="Y405" s="238">
        <v>4</v>
      </c>
      <c r="Z405" s="238">
        <v>1</v>
      </c>
      <c r="AA405" s="238">
        <v>1</v>
      </c>
      <c r="AB405" s="238">
        <v>1</v>
      </c>
      <c r="AC405" s="238">
        <v>98</v>
      </c>
      <c r="AD405" s="238" t="s">
        <v>2800</v>
      </c>
      <c r="AE405" s="238" t="s">
        <v>3527</v>
      </c>
      <c r="AF405" s="238" t="s">
        <v>2779</v>
      </c>
      <c r="AG405" s="238">
        <v>5</v>
      </c>
      <c r="AH405" s="238">
        <v>2</v>
      </c>
      <c r="AI405" s="238">
        <v>2</v>
      </c>
      <c r="AJ405" s="238">
        <v>4</v>
      </c>
      <c r="AK405" s="238">
        <v>21</v>
      </c>
      <c r="AL405" s="238">
        <v>76</v>
      </c>
      <c r="AM405" s="238" t="s">
        <v>354</v>
      </c>
      <c r="AN405" s="238">
        <v>5</v>
      </c>
      <c r="AO405" s="238">
        <v>1</v>
      </c>
      <c r="AP405" s="238">
        <v>1</v>
      </c>
      <c r="AS405" s="238">
        <v>7</v>
      </c>
      <c r="AT405" s="238">
        <v>98</v>
      </c>
      <c r="AU405" s="238">
        <v>40</v>
      </c>
      <c r="AV405" s="238">
        <v>11</v>
      </c>
      <c r="AW405" s="238">
        <v>21</v>
      </c>
      <c r="AX405" s="238">
        <v>2</v>
      </c>
      <c r="AY405" s="238">
        <v>1</v>
      </c>
      <c r="AZ405" s="238">
        <v>4</v>
      </c>
      <c r="BA405" s="238">
        <v>21</v>
      </c>
      <c r="BB405" s="238">
        <v>36</v>
      </c>
      <c r="BC405" s="238" t="s">
        <v>354</v>
      </c>
      <c r="BD405" s="238">
        <v>5</v>
      </c>
      <c r="BE405" s="238">
        <v>1</v>
      </c>
      <c r="BF405" s="238">
        <v>1</v>
      </c>
      <c r="BI405" s="238">
        <v>7</v>
      </c>
      <c r="BJ405" s="238">
        <v>98</v>
      </c>
      <c r="BK405" s="238">
        <v>40</v>
      </c>
      <c r="BL405" s="238">
        <v>11</v>
      </c>
      <c r="BM405" s="238">
        <v>21</v>
      </c>
      <c r="CT405" s="238">
        <v>454458</v>
      </c>
      <c r="CU405" s="238">
        <v>4977160</v>
      </c>
      <c r="CV405" s="238">
        <v>44.946411699999999</v>
      </c>
      <c r="CW405" s="238">
        <v>-93.5772987</v>
      </c>
      <c r="CX405" s="238" t="s">
        <v>359</v>
      </c>
      <c r="CY405" s="238" t="s">
        <v>3528</v>
      </c>
    </row>
    <row r="406" spans="1:103" x14ac:dyDescent="0.25">
      <c r="A406" s="238">
        <v>10959492</v>
      </c>
      <c r="B406" s="238">
        <v>4</v>
      </c>
      <c r="C406" s="238">
        <v>15</v>
      </c>
      <c r="D406" s="238">
        <v>10.317</v>
      </c>
      <c r="E406" s="238">
        <v>27</v>
      </c>
      <c r="F406" s="238" t="s">
        <v>3066</v>
      </c>
      <c r="H406" s="238" t="s">
        <v>354</v>
      </c>
      <c r="I406" s="238">
        <v>25</v>
      </c>
      <c r="K406" s="238" t="s">
        <v>3529</v>
      </c>
      <c r="L406" s="238">
        <v>141620150</v>
      </c>
      <c r="M406" s="238">
        <v>6</v>
      </c>
      <c r="N406" s="238">
        <v>6</v>
      </c>
      <c r="O406" s="238">
        <v>2014</v>
      </c>
      <c r="P406" s="238" t="s">
        <v>362</v>
      </c>
      <c r="Q406" s="238">
        <v>19</v>
      </c>
      <c r="S406" s="238">
        <v>5</v>
      </c>
      <c r="T406" s="238">
        <v>0</v>
      </c>
      <c r="U406" s="238">
        <v>2</v>
      </c>
      <c r="V406" s="238">
        <v>98</v>
      </c>
      <c r="W406" s="238">
        <v>10</v>
      </c>
      <c r="X406" s="238">
        <v>2</v>
      </c>
      <c r="Y406" s="238">
        <v>3</v>
      </c>
      <c r="Z406" s="238">
        <v>3</v>
      </c>
      <c r="AA406" s="238">
        <v>2</v>
      </c>
      <c r="AB406" s="238">
        <v>2</v>
      </c>
      <c r="AC406" s="238">
        <v>98</v>
      </c>
      <c r="AD406" s="238" t="s">
        <v>3530</v>
      </c>
      <c r="AF406" s="238" t="s">
        <v>2779</v>
      </c>
      <c r="AG406" s="238">
        <v>90</v>
      </c>
      <c r="AH406" s="238">
        <v>2</v>
      </c>
      <c r="AI406" s="238">
        <v>2</v>
      </c>
      <c r="AJ406" s="238">
        <v>3</v>
      </c>
      <c r="AK406" s="238">
        <v>21</v>
      </c>
      <c r="AL406" s="238">
        <v>23</v>
      </c>
      <c r="AM406" s="238" t="s">
        <v>354</v>
      </c>
      <c r="AN406" s="238">
        <v>5</v>
      </c>
      <c r="AO406" s="238">
        <v>1</v>
      </c>
      <c r="AP406" s="238">
        <v>1</v>
      </c>
      <c r="AS406" s="238">
        <v>7</v>
      </c>
      <c r="AT406" s="238">
        <v>98</v>
      </c>
      <c r="AU406" s="238">
        <v>40</v>
      </c>
      <c r="AV406" s="238">
        <v>10</v>
      </c>
      <c r="AW406" s="238">
        <v>22</v>
      </c>
      <c r="AX406" s="238">
        <v>2</v>
      </c>
      <c r="AY406" s="238">
        <v>2</v>
      </c>
      <c r="AZ406" s="238">
        <v>4</v>
      </c>
      <c r="BA406" s="238">
        <v>21</v>
      </c>
      <c r="BB406" s="238">
        <v>63</v>
      </c>
      <c r="BC406" s="238" t="s">
        <v>354</v>
      </c>
      <c r="BD406" s="238">
        <v>99</v>
      </c>
      <c r="BE406" s="238">
        <v>6</v>
      </c>
      <c r="BI406" s="238">
        <v>7</v>
      </c>
      <c r="BJ406" s="238">
        <v>98</v>
      </c>
      <c r="BK406" s="238">
        <v>40</v>
      </c>
      <c r="BL406" s="238">
        <v>10</v>
      </c>
      <c r="BM406" s="238">
        <v>22</v>
      </c>
      <c r="CT406" s="238">
        <v>454479</v>
      </c>
      <c r="CU406" s="238">
        <v>4977179</v>
      </c>
      <c r="CV406" s="238">
        <v>44.946587899999997</v>
      </c>
      <c r="CW406" s="238">
        <v>-93.577024699999996</v>
      </c>
      <c r="CX406" s="238" t="s">
        <v>359</v>
      </c>
      <c r="CY406" s="238" t="s">
        <v>3531</v>
      </c>
    </row>
    <row r="407" spans="1:103" x14ac:dyDescent="0.25">
      <c r="A407" s="238">
        <v>620324</v>
      </c>
      <c r="B407" s="238">
        <v>4</v>
      </c>
      <c r="C407" s="238">
        <v>15</v>
      </c>
      <c r="D407" s="238">
        <v>10.396000000000001</v>
      </c>
      <c r="E407" s="238">
        <v>27</v>
      </c>
      <c r="F407" s="238" t="s">
        <v>3066</v>
      </c>
      <c r="H407" s="238" t="s">
        <v>354</v>
      </c>
      <c r="I407" s="238">
        <v>25</v>
      </c>
      <c r="K407" s="238">
        <v>18007493</v>
      </c>
      <c r="M407" s="238">
        <v>7</v>
      </c>
      <c r="N407" s="238">
        <v>11</v>
      </c>
      <c r="O407" s="238">
        <v>2018</v>
      </c>
      <c r="P407" s="238" t="s">
        <v>355</v>
      </c>
      <c r="Q407" s="238">
        <v>7</v>
      </c>
      <c r="R407" s="238" t="s">
        <v>369</v>
      </c>
      <c r="S407" s="238">
        <v>5</v>
      </c>
      <c r="T407" s="238">
        <v>0</v>
      </c>
      <c r="U407" s="238">
        <v>1</v>
      </c>
      <c r="W407" s="238">
        <v>62</v>
      </c>
      <c r="X407" s="238">
        <v>2</v>
      </c>
      <c r="Y407" s="238">
        <v>1</v>
      </c>
      <c r="Z407" s="238">
        <v>1</v>
      </c>
      <c r="AB407" s="238">
        <v>1</v>
      </c>
      <c r="AC407" s="238">
        <v>98</v>
      </c>
      <c r="AD407" s="238" t="s">
        <v>2800</v>
      </c>
      <c r="AF407" s="238" t="s">
        <v>2779</v>
      </c>
      <c r="AG407" s="238">
        <v>3</v>
      </c>
      <c r="AH407" s="238">
        <v>2</v>
      </c>
      <c r="AI407" s="238">
        <v>2</v>
      </c>
      <c r="AJ407" s="238">
        <v>3</v>
      </c>
      <c r="AK407" s="238">
        <v>21</v>
      </c>
      <c r="AL407" s="238">
        <v>20</v>
      </c>
      <c r="AM407" s="238" t="s">
        <v>363</v>
      </c>
      <c r="AN407" s="238">
        <v>9</v>
      </c>
      <c r="AO407" s="238">
        <v>70</v>
      </c>
      <c r="AP407" s="238">
        <v>62</v>
      </c>
      <c r="AS407" s="238">
        <v>12</v>
      </c>
      <c r="AT407" s="238">
        <v>9</v>
      </c>
      <c r="AU407" s="238">
        <v>40</v>
      </c>
      <c r="AV407" s="238">
        <v>12</v>
      </c>
      <c r="AW407" s="238">
        <v>22</v>
      </c>
      <c r="CT407" s="238">
        <v>454543.75826496503</v>
      </c>
      <c r="CU407" s="238">
        <v>4977284.6328761298</v>
      </c>
      <c r="CV407" s="238">
        <v>44.947543289999999</v>
      </c>
      <c r="CW407" s="238">
        <v>-93.576218330000003</v>
      </c>
      <c r="CX407" s="238" t="s">
        <v>359</v>
      </c>
      <c r="CY407" s="238" t="s">
        <v>3532</v>
      </c>
    </row>
    <row r="408" spans="1:103" x14ac:dyDescent="0.25">
      <c r="A408" s="238">
        <v>529963</v>
      </c>
      <c r="B408" s="238">
        <v>4</v>
      </c>
      <c r="C408" s="238">
        <v>15</v>
      </c>
      <c r="D408" s="238">
        <v>10.422000000000001</v>
      </c>
      <c r="E408" s="238">
        <v>27</v>
      </c>
      <c r="F408" s="238" t="s">
        <v>3066</v>
      </c>
      <c r="H408" s="238" t="s">
        <v>354</v>
      </c>
      <c r="I408" s="238">
        <v>25</v>
      </c>
      <c r="K408" s="238" t="s">
        <v>3533</v>
      </c>
      <c r="M408" s="238">
        <v>12</v>
      </c>
      <c r="N408" s="238">
        <v>29</v>
      </c>
      <c r="O408" s="238">
        <v>2017</v>
      </c>
      <c r="P408" s="238" t="s">
        <v>362</v>
      </c>
      <c r="Q408" s="238">
        <v>17</v>
      </c>
      <c r="S408" s="238">
        <v>2</v>
      </c>
      <c r="T408" s="238">
        <v>0</v>
      </c>
      <c r="U408" s="238">
        <v>2</v>
      </c>
      <c r="V408" s="238">
        <v>13</v>
      </c>
      <c r="W408" s="238">
        <v>10</v>
      </c>
      <c r="X408" s="238">
        <v>2</v>
      </c>
      <c r="Y408" s="238">
        <v>4</v>
      </c>
      <c r="Z408" s="238">
        <v>1</v>
      </c>
      <c r="AB408" s="238">
        <v>3</v>
      </c>
      <c r="AC408" s="238">
        <v>98</v>
      </c>
      <c r="AD408" s="238" t="s">
        <v>2800</v>
      </c>
      <c r="AF408" s="238" t="s">
        <v>2779</v>
      </c>
      <c r="AG408" s="238">
        <v>8</v>
      </c>
      <c r="AH408" s="238">
        <v>2</v>
      </c>
      <c r="AI408" s="238">
        <v>2</v>
      </c>
      <c r="AJ408" s="238">
        <v>4</v>
      </c>
      <c r="AK408" s="238">
        <v>21</v>
      </c>
      <c r="AL408" s="238">
        <v>60</v>
      </c>
      <c r="AM408" s="238" t="s">
        <v>354</v>
      </c>
      <c r="AN408" s="238">
        <v>5</v>
      </c>
      <c r="AO408" s="238">
        <v>1</v>
      </c>
      <c r="AS408" s="238">
        <v>12</v>
      </c>
      <c r="AT408" s="238">
        <v>98</v>
      </c>
      <c r="AU408" s="238">
        <v>40</v>
      </c>
      <c r="AV408" s="238">
        <v>13</v>
      </c>
      <c r="AW408" s="238">
        <v>21</v>
      </c>
      <c r="AX408" s="238">
        <v>2</v>
      </c>
      <c r="AY408" s="238">
        <v>2</v>
      </c>
      <c r="AZ408" s="238">
        <v>3</v>
      </c>
      <c r="BA408" s="238">
        <v>21</v>
      </c>
      <c r="BB408" s="238">
        <v>84</v>
      </c>
      <c r="BC408" s="238" t="s">
        <v>354</v>
      </c>
      <c r="BD408" s="238">
        <v>5</v>
      </c>
      <c r="BE408" s="238">
        <v>90</v>
      </c>
      <c r="BI408" s="238">
        <v>12</v>
      </c>
      <c r="BJ408" s="238">
        <v>98</v>
      </c>
      <c r="BK408" s="238">
        <v>40</v>
      </c>
      <c r="BL408" s="238">
        <v>13</v>
      </c>
      <c r="BM408" s="238">
        <v>21</v>
      </c>
      <c r="CT408" s="238">
        <v>454549.47206882399</v>
      </c>
      <c r="CU408" s="238">
        <v>4977320.8808652898</v>
      </c>
      <c r="CV408" s="238">
        <v>44.947869939999997</v>
      </c>
      <c r="CW408" s="238">
        <v>-93.576149169999994</v>
      </c>
      <c r="CX408" s="238" t="s">
        <v>359</v>
      </c>
      <c r="CY408" s="238" t="s">
        <v>3534</v>
      </c>
    </row>
    <row r="409" spans="1:103" x14ac:dyDescent="0.25">
      <c r="A409" s="238">
        <v>805122</v>
      </c>
      <c r="B409" s="238">
        <v>4</v>
      </c>
      <c r="C409" s="238">
        <v>15</v>
      </c>
      <c r="D409" s="238">
        <v>10.577</v>
      </c>
      <c r="E409" s="238">
        <v>27</v>
      </c>
      <c r="F409" s="238" t="s">
        <v>3066</v>
      </c>
      <c r="H409" s="238" t="s">
        <v>354</v>
      </c>
      <c r="I409" s="238">
        <v>25</v>
      </c>
      <c r="K409" s="238">
        <v>20002165</v>
      </c>
      <c r="L409" s="238">
        <v>200840037</v>
      </c>
      <c r="M409" s="238">
        <v>3</v>
      </c>
      <c r="N409" s="238">
        <v>24</v>
      </c>
      <c r="O409" s="238">
        <v>2020</v>
      </c>
      <c r="P409" s="238" t="s">
        <v>368</v>
      </c>
      <c r="Q409" s="238">
        <v>14</v>
      </c>
      <c r="R409" s="238" t="s">
        <v>356</v>
      </c>
      <c r="S409" s="238">
        <v>3</v>
      </c>
      <c r="T409" s="238">
        <v>0</v>
      </c>
      <c r="U409" s="238">
        <v>1</v>
      </c>
      <c r="W409" s="238">
        <v>69</v>
      </c>
      <c r="X409" s="238">
        <v>2</v>
      </c>
      <c r="Y409" s="238">
        <v>1</v>
      </c>
      <c r="Z409" s="238">
        <v>2</v>
      </c>
      <c r="AB409" s="238">
        <v>1</v>
      </c>
      <c r="AC409" s="238">
        <v>98</v>
      </c>
      <c r="AD409" s="238" t="s">
        <v>2800</v>
      </c>
      <c r="AF409" s="238" t="s">
        <v>2779</v>
      </c>
      <c r="AG409" s="238">
        <v>3</v>
      </c>
      <c r="AH409" s="238">
        <v>2</v>
      </c>
      <c r="AI409" s="238">
        <v>2</v>
      </c>
      <c r="AJ409" s="238">
        <v>4</v>
      </c>
      <c r="AK409" s="238">
        <v>21</v>
      </c>
      <c r="AL409" s="238">
        <v>21</v>
      </c>
      <c r="AM409" s="238" t="s">
        <v>354</v>
      </c>
      <c r="AN409" s="238">
        <v>99</v>
      </c>
      <c r="AO409" s="238">
        <v>99</v>
      </c>
      <c r="AS409" s="238">
        <v>12</v>
      </c>
      <c r="AT409" s="238">
        <v>98</v>
      </c>
      <c r="AU409" s="238">
        <v>40</v>
      </c>
      <c r="AV409" s="238">
        <v>11</v>
      </c>
      <c r="AW409" s="238">
        <v>21</v>
      </c>
      <c r="CT409" s="238">
        <v>454567.43852065899</v>
      </c>
      <c r="CU409" s="238">
        <v>4977571.7063669497</v>
      </c>
      <c r="CV409" s="238">
        <v>44.950128909999997</v>
      </c>
      <c r="CW409" s="238">
        <v>-93.575944010000001</v>
      </c>
      <c r="CX409" s="238" t="s">
        <v>359</v>
      </c>
      <c r="CY409" s="238" t="s">
        <v>3535</v>
      </c>
    </row>
    <row r="410" spans="1:103" x14ac:dyDescent="0.25">
      <c r="A410" s="238">
        <v>533006</v>
      </c>
      <c r="B410" s="238">
        <v>4</v>
      </c>
      <c r="C410" s="238">
        <v>15</v>
      </c>
      <c r="D410" s="238">
        <v>10.62</v>
      </c>
      <c r="E410" s="238">
        <v>27</v>
      </c>
      <c r="F410" s="238" t="s">
        <v>3066</v>
      </c>
      <c r="H410" s="238" t="s">
        <v>354</v>
      </c>
      <c r="I410" s="238">
        <v>25</v>
      </c>
      <c r="K410" s="238">
        <v>18000151</v>
      </c>
      <c r="M410" s="238">
        <v>1</v>
      </c>
      <c r="N410" s="238">
        <v>5</v>
      </c>
      <c r="O410" s="238">
        <v>2018</v>
      </c>
      <c r="P410" s="238" t="s">
        <v>362</v>
      </c>
      <c r="Q410" s="238">
        <v>14</v>
      </c>
      <c r="R410" s="238" t="s">
        <v>369</v>
      </c>
      <c r="S410" s="238">
        <v>5</v>
      </c>
      <c r="T410" s="238">
        <v>0</v>
      </c>
      <c r="U410" s="238">
        <v>2</v>
      </c>
      <c r="V410" s="238">
        <v>12</v>
      </c>
      <c r="W410" s="238">
        <v>10</v>
      </c>
      <c r="X410" s="238">
        <v>2</v>
      </c>
      <c r="Y410" s="238">
        <v>1</v>
      </c>
      <c r="Z410" s="238">
        <v>2</v>
      </c>
      <c r="AB410" s="238">
        <v>1</v>
      </c>
      <c r="AC410" s="238">
        <v>98</v>
      </c>
      <c r="AD410" s="238" t="s">
        <v>2800</v>
      </c>
      <c r="AF410" s="238" t="s">
        <v>2779</v>
      </c>
      <c r="AG410" s="238">
        <v>7</v>
      </c>
      <c r="AH410" s="238">
        <v>2</v>
      </c>
      <c r="AI410" s="238">
        <v>2</v>
      </c>
      <c r="AJ410" s="238">
        <v>3</v>
      </c>
      <c r="AK410" s="238">
        <v>26</v>
      </c>
      <c r="AL410" s="238">
        <v>23</v>
      </c>
      <c r="AM410" s="238" t="s">
        <v>354</v>
      </c>
      <c r="AN410" s="238">
        <v>5</v>
      </c>
      <c r="AO410" s="238">
        <v>1</v>
      </c>
      <c r="AS410" s="238">
        <v>12</v>
      </c>
      <c r="AT410" s="238">
        <v>9</v>
      </c>
      <c r="AU410" s="238">
        <v>40</v>
      </c>
      <c r="AV410" s="238">
        <v>11</v>
      </c>
      <c r="AW410" s="238">
        <v>21</v>
      </c>
      <c r="AX410" s="238">
        <v>2</v>
      </c>
      <c r="AY410" s="238">
        <v>3</v>
      </c>
      <c r="AZ410" s="238">
        <v>3</v>
      </c>
      <c r="BA410" s="238">
        <v>26</v>
      </c>
      <c r="BB410" s="238">
        <v>21</v>
      </c>
      <c r="BC410" s="238" t="s">
        <v>354</v>
      </c>
      <c r="BD410" s="238">
        <v>5</v>
      </c>
      <c r="BE410" s="238">
        <v>1</v>
      </c>
      <c r="BI410" s="238">
        <v>12</v>
      </c>
      <c r="BJ410" s="238">
        <v>9</v>
      </c>
      <c r="BK410" s="238">
        <v>40</v>
      </c>
      <c r="BL410" s="238">
        <v>11</v>
      </c>
      <c r="BM410" s="238">
        <v>21</v>
      </c>
      <c r="CT410" s="238">
        <v>454595.61670201499</v>
      </c>
      <c r="CU410" s="238">
        <v>4977630.0063308598</v>
      </c>
      <c r="CV410" s="238">
        <v>44.950655500000003</v>
      </c>
      <c r="CW410" s="238">
        <v>-93.575592060000005</v>
      </c>
      <c r="CX410" s="238" t="s">
        <v>359</v>
      </c>
      <c r="CY410" s="238" t="s">
        <v>3536</v>
      </c>
    </row>
    <row r="411" spans="1:103" x14ac:dyDescent="0.25">
      <c r="A411" s="238">
        <v>10810128</v>
      </c>
      <c r="B411" s="238">
        <v>4</v>
      </c>
      <c r="C411" s="238">
        <v>15</v>
      </c>
      <c r="D411" s="238">
        <v>10.657</v>
      </c>
      <c r="E411" s="238">
        <v>27</v>
      </c>
      <c r="F411" s="238" t="s">
        <v>3066</v>
      </c>
      <c r="H411" s="238" t="s">
        <v>354</v>
      </c>
      <c r="I411" s="238">
        <v>25</v>
      </c>
      <c r="K411" s="238">
        <v>2164033</v>
      </c>
      <c r="L411" s="238">
        <v>122680069</v>
      </c>
      <c r="M411" s="238">
        <v>9</v>
      </c>
      <c r="N411" s="238">
        <v>24</v>
      </c>
      <c r="O411" s="238">
        <v>2012</v>
      </c>
      <c r="P411" s="238" t="s">
        <v>361</v>
      </c>
      <c r="Q411" s="238">
        <v>9</v>
      </c>
      <c r="R411" s="238" t="s">
        <v>369</v>
      </c>
      <c r="S411" s="238">
        <v>5</v>
      </c>
      <c r="T411" s="238">
        <v>0</v>
      </c>
      <c r="U411" s="238">
        <v>1</v>
      </c>
      <c r="V411" s="238">
        <v>7</v>
      </c>
      <c r="W411" s="238">
        <v>84</v>
      </c>
      <c r="X411" s="238">
        <v>2</v>
      </c>
      <c r="Y411" s="238">
        <v>1</v>
      </c>
      <c r="Z411" s="238">
        <v>1</v>
      </c>
      <c r="AB411" s="238">
        <v>1</v>
      </c>
      <c r="AC411" s="238">
        <v>98</v>
      </c>
      <c r="AD411" s="238" t="s">
        <v>2795</v>
      </c>
      <c r="AE411" s="238" t="s">
        <v>2824</v>
      </c>
      <c r="AF411" s="238" t="s">
        <v>2779</v>
      </c>
      <c r="AG411" s="238">
        <v>3</v>
      </c>
      <c r="AH411" s="238">
        <v>2</v>
      </c>
      <c r="AI411" s="238">
        <v>2</v>
      </c>
      <c r="AJ411" s="238">
        <v>3</v>
      </c>
      <c r="AK411" s="238">
        <v>21</v>
      </c>
      <c r="AL411" s="238">
        <v>69</v>
      </c>
      <c r="AM411" s="238" t="s">
        <v>354</v>
      </c>
      <c r="AN411" s="238">
        <v>5</v>
      </c>
      <c r="AO411" s="238">
        <v>15</v>
      </c>
      <c r="AS411" s="238">
        <v>7</v>
      </c>
      <c r="AT411" s="238">
        <v>98</v>
      </c>
      <c r="AU411" s="238">
        <v>40</v>
      </c>
      <c r="AV411" s="238">
        <v>11</v>
      </c>
      <c r="AW411" s="238">
        <v>21</v>
      </c>
      <c r="CT411" s="238">
        <v>454625</v>
      </c>
      <c r="CU411" s="238">
        <v>4977688</v>
      </c>
      <c r="CV411" s="238">
        <v>44.9511824</v>
      </c>
      <c r="CW411" s="238">
        <v>-93.575225599999996</v>
      </c>
      <c r="CX411" s="238" t="s">
        <v>359</v>
      </c>
      <c r="CY411" s="238" t="s">
        <v>3537</v>
      </c>
    </row>
    <row r="412" spans="1:103" x14ac:dyDescent="0.25">
      <c r="A412" s="238">
        <v>10956004</v>
      </c>
      <c r="B412" s="238">
        <v>4</v>
      </c>
      <c r="C412" s="238">
        <v>15</v>
      </c>
      <c r="D412" s="238">
        <v>10.728</v>
      </c>
      <c r="E412" s="238">
        <v>27</v>
      </c>
      <c r="F412" s="238" t="s">
        <v>3066</v>
      </c>
      <c r="H412" s="238" t="s">
        <v>354</v>
      </c>
      <c r="I412" s="238">
        <v>25</v>
      </c>
      <c r="K412" s="238" t="s">
        <v>3538</v>
      </c>
      <c r="L412" s="238">
        <v>141010001</v>
      </c>
      <c r="M412" s="238">
        <v>4</v>
      </c>
      <c r="N412" s="238">
        <v>3</v>
      </c>
      <c r="O412" s="238">
        <v>2014</v>
      </c>
      <c r="P412" s="238" t="s">
        <v>384</v>
      </c>
      <c r="Q412" s="238">
        <v>18</v>
      </c>
      <c r="S412" s="238">
        <v>5</v>
      </c>
      <c r="T412" s="238">
        <v>0</v>
      </c>
      <c r="U412" s="238">
        <v>2</v>
      </c>
      <c r="V412" s="238">
        <v>11</v>
      </c>
      <c r="W412" s="238">
        <v>10</v>
      </c>
      <c r="X412" s="238">
        <v>2</v>
      </c>
      <c r="Y412" s="238">
        <v>3</v>
      </c>
      <c r="Z412" s="238">
        <v>4</v>
      </c>
      <c r="AA412" s="238">
        <v>4</v>
      </c>
      <c r="AB412" s="238">
        <v>3</v>
      </c>
      <c r="AC412" s="238">
        <v>98</v>
      </c>
      <c r="AD412" s="238" t="s">
        <v>3539</v>
      </c>
      <c r="AF412" s="238" t="s">
        <v>2779</v>
      </c>
      <c r="AG412" s="238">
        <v>6</v>
      </c>
      <c r="AH412" s="238">
        <v>2</v>
      </c>
      <c r="AI412" s="238">
        <v>2</v>
      </c>
      <c r="AK412" s="238">
        <v>21</v>
      </c>
      <c r="AL412" s="238">
        <v>31</v>
      </c>
      <c r="AM412" s="238" t="s">
        <v>363</v>
      </c>
      <c r="AN412" s="238">
        <v>5</v>
      </c>
      <c r="AO412" s="238">
        <v>21</v>
      </c>
      <c r="AS412" s="238">
        <v>7</v>
      </c>
      <c r="AT412" s="238">
        <v>98</v>
      </c>
      <c r="AU412" s="238">
        <v>35</v>
      </c>
      <c r="AV412" s="238">
        <v>10</v>
      </c>
      <c r="AW412" s="238">
        <v>20</v>
      </c>
      <c r="AX412" s="238">
        <v>2</v>
      </c>
      <c r="AY412" s="238">
        <v>2</v>
      </c>
      <c r="BA412" s="238">
        <v>21</v>
      </c>
      <c r="BB412" s="238">
        <v>60</v>
      </c>
      <c r="BC412" s="238" t="s">
        <v>354</v>
      </c>
      <c r="BD412" s="238">
        <v>5</v>
      </c>
      <c r="BE412" s="238">
        <v>1</v>
      </c>
      <c r="BF412" s="238">
        <v>1</v>
      </c>
      <c r="BI412" s="238">
        <v>7</v>
      </c>
      <c r="BJ412" s="238">
        <v>98</v>
      </c>
      <c r="BK412" s="238">
        <v>35</v>
      </c>
      <c r="BL412" s="238">
        <v>10</v>
      </c>
      <c r="BM412" s="238">
        <v>20</v>
      </c>
      <c r="CT412" s="238">
        <v>454678</v>
      </c>
      <c r="CU412" s="238">
        <v>4977790</v>
      </c>
      <c r="CV412" s="238">
        <v>44.952099400000002</v>
      </c>
      <c r="CW412" s="238">
        <v>-93.574559699999995</v>
      </c>
      <c r="CX412" s="238" t="s">
        <v>359</v>
      </c>
      <c r="CY412" s="238" t="s">
        <v>3540</v>
      </c>
    </row>
    <row r="413" spans="1:103" x14ac:dyDescent="0.25">
      <c r="A413" s="238">
        <v>396441</v>
      </c>
      <c r="B413" s="238">
        <v>4</v>
      </c>
      <c r="C413" s="238">
        <v>15</v>
      </c>
      <c r="D413" s="238">
        <v>10.769</v>
      </c>
      <c r="E413" s="238">
        <v>27</v>
      </c>
      <c r="F413" s="238" t="s">
        <v>3066</v>
      </c>
      <c r="H413" s="238" t="s">
        <v>354</v>
      </c>
      <c r="I413" s="238">
        <v>25</v>
      </c>
      <c r="K413" s="238">
        <v>16013553</v>
      </c>
      <c r="M413" s="238">
        <v>11</v>
      </c>
      <c r="N413" s="238">
        <v>21</v>
      </c>
      <c r="O413" s="238">
        <v>2016</v>
      </c>
      <c r="P413" s="238" t="s">
        <v>361</v>
      </c>
      <c r="Q413" s="238">
        <v>8</v>
      </c>
      <c r="R413" s="238">
        <v>98</v>
      </c>
      <c r="S413" s="238">
        <v>4</v>
      </c>
      <c r="T413" s="238">
        <v>0</v>
      </c>
      <c r="U413" s="238">
        <v>3</v>
      </c>
      <c r="V413" s="238">
        <v>12</v>
      </c>
      <c r="W413" s="238">
        <v>10</v>
      </c>
      <c r="X413" s="238">
        <v>2</v>
      </c>
      <c r="Y413" s="238">
        <v>1</v>
      </c>
      <c r="Z413" s="238">
        <v>1</v>
      </c>
      <c r="AB413" s="238">
        <v>1</v>
      </c>
      <c r="AC413" s="238">
        <v>98</v>
      </c>
      <c r="AD413" s="238" t="s">
        <v>2800</v>
      </c>
      <c r="AF413" s="238" t="s">
        <v>2779</v>
      </c>
      <c r="AG413" s="238">
        <v>7</v>
      </c>
      <c r="AH413" s="238">
        <v>2</v>
      </c>
      <c r="AI413" s="238">
        <v>3</v>
      </c>
      <c r="AJ413" s="238">
        <v>3</v>
      </c>
      <c r="AK413" s="238">
        <v>34</v>
      </c>
      <c r="AL413" s="238">
        <v>32</v>
      </c>
      <c r="AM413" s="238" t="s">
        <v>354</v>
      </c>
      <c r="AN413" s="238">
        <v>5</v>
      </c>
      <c r="AO413" s="238">
        <v>1</v>
      </c>
      <c r="AS413" s="238">
        <v>12</v>
      </c>
      <c r="AT413" s="238">
        <v>9</v>
      </c>
      <c r="AU413" s="238">
        <v>40</v>
      </c>
      <c r="AV413" s="238">
        <v>11</v>
      </c>
      <c r="AW413" s="238">
        <v>21</v>
      </c>
      <c r="AX413" s="238">
        <v>2</v>
      </c>
      <c r="AY413" s="238">
        <v>2</v>
      </c>
      <c r="AZ413" s="238">
        <v>3</v>
      </c>
      <c r="BA413" s="238">
        <v>34</v>
      </c>
      <c r="BB413" s="238">
        <v>57</v>
      </c>
      <c r="BC413" s="238" t="s">
        <v>363</v>
      </c>
      <c r="BD413" s="238">
        <v>5</v>
      </c>
      <c r="BE413" s="238">
        <v>1</v>
      </c>
      <c r="BI413" s="238">
        <v>12</v>
      </c>
      <c r="BJ413" s="238">
        <v>9</v>
      </c>
      <c r="BK413" s="238">
        <v>40</v>
      </c>
      <c r="BL413" s="238">
        <v>11</v>
      </c>
      <c r="BM413" s="238">
        <v>21</v>
      </c>
      <c r="BN413" s="238">
        <v>2</v>
      </c>
      <c r="BO413" s="238">
        <v>48</v>
      </c>
      <c r="BP413" s="238">
        <v>3</v>
      </c>
      <c r="BQ413" s="238">
        <v>21</v>
      </c>
      <c r="BR413" s="238">
        <v>55</v>
      </c>
      <c r="BS413" s="238" t="s">
        <v>354</v>
      </c>
      <c r="BT413" s="238">
        <v>5</v>
      </c>
      <c r="BU413" s="238">
        <v>1</v>
      </c>
      <c r="BY413" s="238">
        <v>12</v>
      </c>
      <c r="BZ413" s="238">
        <v>9</v>
      </c>
      <c r="CA413" s="238">
        <v>40</v>
      </c>
      <c r="CB413" s="238">
        <v>11</v>
      </c>
      <c r="CC413" s="238">
        <v>21</v>
      </c>
      <c r="CT413" s="238">
        <v>454702.24399860302</v>
      </c>
      <c r="CU413" s="238">
        <v>4977844.5451684399</v>
      </c>
      <c r="CV413" s="238">
        <v>44.952593489999998</v>
      </c>
      <c r="CW413" s="238">
        <v>-93.574259670000004</v>
      </c>
      <c r="CX413" s="238" t="s">
        <v>359</v>
      </c>
      <c r="CY413" s="238" t="s">
        <v>3541</v>
      </c>
    </row>
    <row r="414" spans="1:103" x14ac:dyDescent="0.25">
      <c r="A414" s="238">
        <v>836487</v>
      </c>
      <c r="B414" s="238">
        <v>4</v>
      </c>
      <c r="C414" s="238">
        <v>15</v>
      </c>
      <c r="D414" s="238">
        <v>10.773</v>
      </c>
      <c r="E414" s="238">
        <v>27</v>
      </c>
      <c r="F414" s="238" t="s">
        <v>3066</v>
      </c>
      <c r="H414" s="238" t="s">
        <v>354</v>
      </c>
      <c r="I414" s="238">
        <v>25</v>
      </c>
      <c r="K414" s="238" t="s">
        <v>3542</v>
      </c>
      <c r="L414" s="238">
        <v>202330164</v>
      </c>
      <c r="M414" s="238">
        <v>8</v>
      </c>
      <c r="N414" s="238">
        <v>20</v>
      </c>
      <c r="O414" s="238">
        <v>2020</v>
      </c>
      <c r="P414" s="238" t="s">
        <v>384</v>
      </c>
      <c r="Q414" s="238">
        <v>15</v>
      </c>
      <c r="R414" s="238" t="s">
        <v>356</v>
      </c>
      <c r="S414" s="238">
        <v>5</v>
      </c>
      <c r="T414" s="238">
        <v>0</v>
      </c>
      <c r="U414" s="238">
        <v>2</v>
      </c>
      <c r="V414" s="238">
        <v>13</v>
      </c>
      <c r="W414" s="238">
        <v>10</v>
      </c>
      <c r="X414" s="238">
        <v>10</v>
      </c>
      <c r="Y414" s="238">
        <v>1</v>
      </c>
      <c r="Z414" s="238">
        <v>1</v>
      </c>
      <c r="AB414" s="238">
        <v>1</v>
      </c>
      <c r="AC414" s="238">
        <v>98</v>
      </c>
      <c r="AD414" s="238" t="s">
        <v>2800</v>
      </c>
      <c r="AF414" s="238" t="s">
        <v>2779</v>
      </c>
      <c r="AG414" s="238">
        <v>9</v>
      </c>
      <c r="AH414" s="238">
        <v>2</v>
      </c>
      <c r="AI414" s="238">
        <v>2</v>
      </c>
      <c r="AJ414" s="238">
        <v>4</v>
      </c>
      <c r="AK414" s="238">
        <v>24</v>
      </c>
      <c r="AL414" s="238">
        <v>79</v>
      </c>
      <c r="AM414" s="238" t="s">
        <v>354</v>
      </c>
      <c r="AN414" s="238">
        <v>5</v>
      </c>
      <c r="AO414" s="238">
        <v>2</v>
      </c>
      <c r="AS414" s="238">
        <v>12</v>
      </c>
      <c r="AT414" s="238">
        <v>23</v>
      </c>
      <c r="AU414" s="238">
        <v>40</v>
      </c>
      <c r="AV414" s="238">
        <v>11</v>
      </c>
      <c r="AW414" s="238">
        <v>21</v>
      </c>
      <c r="AX414" s="238">
        <v>2</v>
      </c>
      <c r="AY414" s="238">
        <v>2</v>
      </c>
      <c r="AZ414" s="238">
        <v>2</v>
      </c>
      <c r="BA414" s="238">
        <v>21</v>
      </c>
      <c r="BB414" s="238">
        <v>16</v>
      </c>
      <c r="BC414" s="238" t="s">
        <v>363</v>
      </c>
      <c r="BD414" s="238">
        <v>5</v>
      </c>
      <c r="BE414" s="238">
        <v>1</v>
      </c>
      <c r="BI414" s="238">
        <v>12</v>
      </c>
      <c r="BJ414" s="238">
        <v>9</v>
      </c>
      <c r="BK414" s="238">
        <v>40</v>
      </c>
      <c r="BL414" s="238">
        <v>11</v>
      </c>
      <c r="BM414" s="238">
        <v>21</v>
      </c>
      <c r="CT414" s="238">
        <v>454717.325278765</v>
      </c>
      <c r="CU414" s="238">
        <v>4977849.2551415004</v>
      </c>
      <c r="CV414" s="238">
        <v>44.952636839999997</v>
      </c>
      <c r="CW414" s="238">
        <v>-93.574068909999994</v>
      </c>
      <c r="CX414" s="238" t="s">
        <v>359</v>
      </c>
      <c r="CY414" s="238" t="s">
        <v>3543</v>
      </c>
    </row>
    <row r="415" spans="1:103" x14ac:dyDescent="0.25">
      <c r="A415" s="238">
        <v>10785901</v>
      </c>
      <c r="B415" s="238">
        <v>4</v>
      </c>
      <c r="C415" s="238">
        <v>15</v>
      </c>
      <c r="D415" s="238">
        <v>10.791</v>
      </c>
      <c r="E415" s="238">
        <v>27</v>
      </c>
      <c r="F415" s="238" t="s">
        <v>3066</v>
      </c>
      <c r="H415" s="238" t="s">
        <v>354</v>
      </c>
      <c r="I415" s="238">
        <v>25</v>
      </c>
      <c r="K415" s="238" t="s">
        <v>3544</v>
      </c>
      <c r="L415" s="238">
        <v>120550139</v>
      </c>
      <c r="M415" s="238">
        <v>2</v>
      </c>
      <c r="N415" s="238">
        <v>17</v>
      </c>
      <c r="O415" s="238">
        <v>2012</v>
      </c>
      <c r="P415" s="238" t="s">
        <v>362</v>
      </c>
      <c r="Q415" s="238">
        <v>11</v>
      </c>
      <c r="S415" s="238">
        <v>5</v>
      </c>
      <c r="T415" s="238">
        <v>0</v>
      </c>
      <c r="U415" s="238">
        <v>2</v>
      </c>
      <c r="V415" s="238">
        <v>90</v>
      </c>
      <c r="W415" s="238">
        <v>10</v>
      </c>
      <c r="X415" s="238">
        <v>4</v>
      </c>
      <c r="Y415" s="238">
        <v>1</v>
      </c>
      <c r="Z415" s="238">
        <v>1</v>
      </c>
      <c r="AB415" s="238">
        <v>1</v>
      </c>
      <c r="AC415" s="238">
        <v>98</v>
      </c>
      <c r="AD415" s="238" t="s">
        <v>3207</v>
      </c>
      <c r="AE415" s="238" t="s">
        <v>3545</v>
      </c>
      <c r="AF415" s="238" t="s">
        <v>2779</v>
      </c>
      <c r="AG415" s="238">
        <v>90</v>
      </c>
      <c r="AH415" s="238">
        <v>2</v>
      </c>
      <c r="AI415" s="238">
        <v>2</v>
      </c>
      <c r="AJ415" s="238">
        <v>6</v>
      </c>
      <c r="AK415" s="238">
        <v>24</v>
      </c>
      <c r="AL415" s="238">
        <v>22</v>
      </c>
      <c r="AM415" s="238" t="s">
        <v>363</v>
      </c>
      <c r="AN415" s="238">
        <v>5</v>
      </c>
      <c r="AO415" s="238">
        <v>15</v>
      </c>
      <c r="AS415" s="238">
        <v>7</v>
      </c>
      <c r="AT415" s="238">
        <v>2</v>
      </c>
      <c r="AU415" s="238">
        <v>40</v>
      </c>
      <c r="AV415" s="238">
        <v>10</v>
      </c>
      <c r="AW415" s="238">
        <v>21</v>
      </c>
      <c r="AX415" s="238">
        <v>2</v>
      </c>
      <c r="AY415" s="238">
        <v>4</v>
      </c>
      <c r="AZ415" s="238">
        <v>4</v>
      </c>
      <c r="BA415" s="238">
        <v>21</v>
      </c>
      <c r="BB415" s="238">
        <v>16</v>
      </c>
      <c r="BC415" s="238" t="s">
        <v>363</v>
      </c>
      <c r="BD415" s="238">
        <v>5</v>
      </c>
      <c r="BE415" s="238">
        <v>1</v>
      </c>
      <c r="BI415" s="238">
        <v>7</v>
      </c>
      <c r="BJ415" s="238">
        <v>2</v>
      </c>
      <c r="BK415" s="238">
        <v>40</v>
      </c>
      <c r="BL415" s="238">
        <v>10</v>
      </c>
      <c r="BM415" s="238">
        <v>21</v>
      </c>
      <c r="CT415" s="238">
        <v>454728</v>
      </c>
      <c r="CU415" s="238">
        <v>4977878</v>
      </c>
      <c r="CV415" s="238">
        <v>44.952897200000002</v>
      </c>
      <c r="CW415" s="238">
        <v>-93.573940699999994</v>
      </c>
      <c r="CX415" s="238" t="s">
        <v>359</v>
      </c>
      <c r="CY415" s="238" t="s">
        <v>3546</v>
      </c>
    </row>
    <row r="416" spans="1:103" x14ac:dyDescent="0.25">
      <c r="A416" s="238">
        <v>10785681</v>
      </c>
      <c r="B416" s="238">
        <v>4</v>
      </c>
      <c r="C416" s="238">
        <v>15</v>
      </c>
      <c r="D416" s="238">
        <v>10.791</v>
      </c>
      <c r="E416" s="238">
        <v>27</v>
      </c>
      <c r="F416" s="238" t="s">
        <v>3066</v>
      </c>
      <c r="H416" s="238" t="s">
        <v>354</v>
      </c>
      <c r="I416" s="238">
        <v>25</v>
      </c>
      <c r="K416" s="238" t="s">
        <v>3547</v>
      </c>
      <c r="L416" s="238">
        <v>120520304</v>
      </c>
      <c r="M416" s="238">
        <v>2</v>
      </c>
      <c r="N416" s="238">
        <v>20</v>
      </c>
      <c r="O416" s="238">
        <v>2012</v>
      </c>
      <c r="P416" s="238" t="s">
        <v>361</v>
      </c>
      <c r="Q416" s="238">
        <v>22</v>
      </c>
      <c r="R416" s="238" t="s">
        <v>369</v>
      </c>
      <c r="S416" s="238">
        <v>5</v>
      </c>
      <c r="T416" s="238">
        <v>0</v>
      </c>
      <c r="U416" s="238">
        <v>1</v>
      </c>
      <c r="V416" s="238">
        <v>1</v>
      </c>
      <c r="W416" s="238">
        <v>45</v>
      </c>
      <c r="X416" s="238">
        <v>2</v>
      </c>
      <c r="Y416" s="238">
        <v>4</v>
      </c>
      <c r="Z416" s="238">
        <v>4</v>
      </c>
      <c r="AA416" s="238">
        <v>7</v>
      </c>
      <c r="AB416" s="238">
        <v>3</v>
      </c>
      <c r="AC416" s="238">
        <v>98</v>
      </c>
      <c r="AD416" s="238" t="s">
        <v>2921</v>
      </c>
      <c r="AE416" s="238" t="s">
        <v>3548</v>
      </c>
      <c r="AF416" s="238" t="s">
        <v>2779</v>
      </c>
      <c r="AG416" s="238">
        <v>3</v>
      </c>
      <c r="AH416" s="238">
        <v>2</v>
      </c>
      <c r="AI416" s="238">
        <v>2</v>
      </c>
      <c r="AJ416" s="238">
        <v>3</v>
      </c>
      <c r="AK416" s="238">
        <v>21</v>
      </c>
      <c r="AL416" s="238">
        <v>36</v>
      </c>
      <c r="AM416" s="238" t="s">
        <v>354</v>
      </c>
      <c r="AN416" s="238">
        <v>5</v>
      </c>
      <c r="AS416" s="238">
        <v>7</v>
      </c>
      <c r="AT416" s="238">
        <v>98</v>
      </c>
      <c r="AU416" s="238">
        <v>40</v>
      </c>
      <c r="AV416" s="238">
        <v>10</v>
      </c>
      <c r="AW416" s="238">
        <v>21</v>
      </c>
      <c r="CT416" s="238">
        <v>454728</v>
      </c>
      <c r="CU416" s="238">
        <v>4977878</v>
      </c>
      <c r="CV416" s="238">
        <v>44.952897200000002</v>
      </c>
      <c r="CW416" s="238">
        <v>-93.573940699999994</v>
      </c>
      <c r="CX416" s="238" t="s">
        <v>359</v>
      </c>
      <c r="CY416" s="238" t="s">
        <v>3549</v>
      </c>
    </row>
    <row r="417" spans="1:103" x14ac:dyDescent="0.25">
      <c r="A417" s="238">
        <v>10799199</v>
      </c>
      <c r="B417" s="238">
        <v>4</v>
      </c>
      <c r="C417" s="238">
        <v>15</v>
      </c>
      <c r="D417" s="238">
        <v>10.791</v>
      </c>
      <c r="E417" s="238">
        <v>27</v>
      </c>
      <c r="F417" s="238" t="s">
        <v>3066</v>
      </c>
      <c r="H417" s="238" t="s">
        <v>354</v>
      </c>
      <c r="I417" s="238">
        <v>25</v>
      </c>
      <c r="K417" s="238" t="s">
        <v>3550</v>
      </c>
      <c r="L417" s="238">
        <v>121840119</v>
      </c>
      <c r="M417" s="238">
        <v>6</v>
      </c>
      <c r="N417" s="238">
        <v>29</v>
      </c>
      <c r="O417" s="238">
        <v>2012</v>
      </c>
      <c r="P417" s="238" t="s">
        <v>362</v>
      </c>
      <c r="Q417" s="238">
        <v>21</v>
      </c>
      <c r="S417" s="238">
        <v>5</v>
      </c>
      <c r="T417" s="238">
        <v>0</v>
      </c>
      <c r="U417" s="238">
        <v>2</v>
      </c>
      <c r="V417" s="238">
        <v>5</v>
      </c>
      <c r="W417" s="238">
        <v>10</v>
      </c>
      <c r="X417" s="238">
        <v>4</v>
      </c>
      <c r="Y417" s="238">
        <v>4</v>
      </c>
      <c r="Z417" s="238">
        <v>2</v>
      </c>
      <c r="AB417" s="238">
        <v>1</v>
      </c>
      <c r="AC417" s="238">
        <v>98</v>
      </c>
      <c r="AD417" s="238" t="s">
        <v>3551</v>
      </c>
      <c r="AE417" s="238" t="s">
        <v>3552</v>
      </c>
      <c r="AF417" s="238" t="s">
        <v>2779</v>
      </c>
      <c r="AG417" s="238">
        <v>10</v>
      </c>
      <c r="AH417" s="238">
        <v>2</v>
      </c>
      <c r="AI417" s="238">
        <v>4</v>
      </c>
      <c r="AJ417" s="238">
        <v>2</v>
      </c>
      <c r="AK417" s="238">
        <v>24</v>
      </c>
      <c r="AL417" s="238">
        <v>61</v>
      </c>
      <c r="AM417" s="238" t="s">
        <v>354</v>
      </c>
      <c r="AN417" s="238">
        <v>5</v>
      </c>
      <c r="AO417" s="238">
        <v>2</v>
      </c>
      <c r="AS417" s="238">
        <v>7</v>
      </c>
      <c r="AT417" s="238">
        <v>2</v>
      </c>
      <c r="AU417" s="238">
        <v>40</v>
      </c>
      <c r="AV417" s="238">
        <v>11</v>
      </c>
      <c r="AW417" s="238">
        <v>21</v>
      </c>
      <c r="AX417" s="238">
        <v>2</v>
      </c>
      <c r="AY417" s="238">
        <v>3</v>
      </c>
      <c r="AZ417" s="238">
        <v>3</v>
      </c>
      <c r="BA417" s="238">
        <v>24</v>
      </c>
      <c r="BB417" s="238">
        <v>51</v>
      </c>
      <c r="BC417" s="238" t="s">
        <v>354</v>
      </c>
      <c r="BD417" s="238">
        <v>5</v>
      </c>
      <c r="BE417" s="238">
        <v>1</v>
      </c>
      <c r="BI417" s="238">
        <v>7</v>
      </c>
      <c r="BJ417" s="238">
        <v>2</v>
      </c>
      <c r="BK417" s="238">
        <v>40</v>
      </c>
      <c r="BL417" s="238">
        <v>11</v>
      </c>
      <c r="BM417" s="238">
        <v>21</v>
      </c>
      <c r="CT417" s="238">
        <v>454728</v>
      </c>
      <c r="CU417" s="238">
        <v>4977878</v>
      </c>
      <c r="CV417" s="238">
        <v>44.952897200000002</v>
      </c>
      <c r="CW417" s="238">
        <v>-93.573940699999994</v>
      </c>
      <c r="CX417" s="238" t="s">
        <v>359</v>
      </c>
      <c r="CY417" s="238" t="s">
        <v>3553</v>
      </c>
    </row>
    <row r="418" spans="1:103" x14ac:dyDescent="0.25">
      <c r="A418" s="238">
        <v>10869074</v>
      </c>
      <c r="B418" s="238">
        <v>4</v>
      </c>
      <c r="C418" s="238">
        <v>15</v>
      </c>
      <c r="D418" s="238">
        <v>10.791</v>
      </c>
      <c r="E418" s="238">
        <v>27</v>
      </c>
      <c r="F418" s="238" t="s">
        <v>3066</v>
      </c>
      <c r="H418" s="238" t="s">
        <v>354</v>
      </c>
      <c r="I418" s="238">
        <v>25</v>
      </c>
      <c r="K418" s="238">
        <v>13003396</v>
      </c>
      <c r="L418" s="238">
        <v>130750055</v>
      </c>
      <c r="M418" s="238">
        <v>3</v>
      </c>
      <c r="N418" s="238">
        <v>15</v>
      </c>
      <c r="O418" s="238">
        <v>2013</v>
      </c>
      <c r="P418" s="238" t="s">
        <v>362</v>
      </c>
      <c r="Q418" s="238">
        <v>23</v>
      </c>
      <c r="R418" s="238" t="s">
        <v>419</v>
      </c>
      <c r="S418" s="238">
        <v>5</v>
      </c>
      <c r="T418" s="238">
        <v>0</v>
      </c>
      <c r="U418" s="238">
        <v>1</v>
      </c>
      <c r="V418" s="238">
        <v>4</v>
      </c>
      <c r="W418" s="238">
        <v>83</v>
      </c>
      <c r="X418" s="238">
        <v>4</v>
      </c>
      <c r="Y418" s="238">
        <v>4</v>
      </c>
      <c r="Z418" s="238">
        <v>2</v>
      </c>
      <c r="AA418" s="238">
        <v>5</v>
      </c>
      <c r="AB418" s="238">
        <v>5</v>
      </c>
      <c r="AC418" s="238">
        <v>98</v>
      </c>
      <c r="AD418" s="238" t="s">
        <v>2857</v>
      </c>
      <c r="AE418" s="238" t="s">
        <v>3527</v>
      </c>
      <c r="AF418" s="238" t="s">
        <v>2779</v>
      </c>
      <c r="AG418" s="238">
        <v>3</v>
      </c>
      <c r="AH418" s="238">
        <v>2</v>
      </c>
      <c r="AI418" s="238">
        <v>2</v>
      </c>
      <c r="AJ418" s="238">
        <v>8</v>
      </c>
      <c r="AK418" s="238">
        <v>21</v>
      </c>
      <c r="AL418" s="238">
        <v>22</v>
      </c>
      <c r="AM418" s="238" t="s">
        <v>363</v>
      </c>
      <c r="AN418" s="238">
        <v>5</v>
      </c>
      <c r="AS418" s="238">
        <v>7</v>
      </c>
      <c r="AT418" s="238">
        <v>2</v>
      </c>
      <c r="AU418" s="238">
        <v>40</v>
      </c>
      <c r="AV418" s="238">
        <v>10</v>
      </c>
      <c r="AW418" s="238">
        <v>21</v>
      </c>
      <c r="CT418" s="238">
        <v>454728</v>
      </c>
      <c r="CU418" s="238">
        <v>4977878</v>
      </c>
      <c r="CV418" s="238">
        <v>44.952897200000002</v>
      </c>
      <c r="CW418" s="238">
        <v>-93.573940699999994</v>
      </c>
      <c r="CX418" s="238" t="s">
        <v>359</v>
      </c>
      <c r="CY418" s="238" t="s">
        <v>3554</v>
      </c>
    </row>
    <row r="419" spans="1:103" x14ac:dyDescent="0.25">
      <c r="A419" s="238">
        <v>10883819</v>
      </c>
      <c r="B419" s="238">
        <v>4</v>
      </c>
      <c r="C419" s="238">
        <v>15</v>
      </c>
      <c r="D419" s="238">
        <v>10.791</v>
      </c>
      <c r="E419" s="238">
        <v>27</v>
      </c>
      <c r="F419" s="238" t="s">
        <v>3066</v>
      </c>
      <c r="H419" s="238" t="s">
        <v>354</v>
      </c>
      <c r="I419" s="238">
        <v>25</v>
      </c>
      <c r="K419" s="238" t="s">
        <v>3555</v>
      </c>
      <c r="L419" s="238">
        <v>132020022</v>
      </c>
      <c r="M419" s="238">
        <v>7</v>
      </c>
      <c r="N419" s="238">
        <v>20</v>
      </c>
      <c r="O419" s="238">
        <v>2013</v>
      </c>
      <c r="P419" s="238" t="s">
        <v>364</v>
      </c>
      <c r="Q419" s="238">
        <v>23</v>
      </c>
      <c r="S419" s="238">
        <v>4</v>
      </c>
      <c r="T419" s="238">
        <v>0</v>
      </c>
      <c r="U419" s="238">
        <v>2</v>
      </c>
      <c r="V419" s="238">
        <v>5</v>
      </c>
      <c r="W419" s="238">
        <v>10</v>
      </c>
      <c r="X419" s="238">
        <v>10</v>
      </c>
      <c r="Y419" s="238">
        <v>4</v>
      </c>
      <c r="Z419" s="238">
        <v>1</v>
      </c>
      <c r="AA419" s="238">
        <v>99</v>
      </c>
      <c r="AB419" s="238">
        <v>1</v>
      </c>
      <c r="AC419" s="238">
        <v>98</v>
      </c>
      <c r="AD419" s="238" t="s">
        <v>2834</v>
      </c>
      <c r="AE419" s="238" t="s">
        <v>3556</v>
      </c>
      <c r="AF419" s="238" t="s">
        <v>2779</v>
      </c>
      <c r="AG419" s="238">
        <v>10</v>
      </c>
      <c r="AH419" s="238">
        <v>2</v>
      </c>
      <c r="AI419" s="238">
        <v>2</v>
      </c>
      <c r="AJ419" s="238">
        <v>2</v>
      </c>
      <c r="AK419" s="238">
        <v>21</v>
      </c>
      <c r="AL419" s="238">
        <v>61</v>
      </c>
      <c r="AM419" s="238" t="s">
        <v>363</v>
      </c>
      <c r="AN419" s="238">
        <v>5</v>
      </c>
      <c r="AO419" s="238">
        <v>1</v>
      </c>
      <c r="AP419" s="238">
        <v>1</v>
      </c>
      <c r="AS419" s="238">
        <v>7</v>
      </c>
      <c r="AT419" s="238">
        <v>98</v>
      </c>
      <c r="AU419" s="238">
        <v>40</v>
      </c>
      <c r="AV419" s="238">
        <v>11</v>
      </c>
      <c r="AW419" s="238">
        <v>21</v>
      </c>
      <c r="AX419" s="238">
        <v>2</v>
      </c>
      <c r="AY419" s="238">
        <v>3</v>
      </c>
      <c r="AZ419" s="238">
        <v>4</v>
      </c>
      <c r="BA419" s="238">
        <v>24</v>
      </c>
      <c r="BB419" s="238">
        <v>17</v>
      </c>
      <c r="BC419" s="238" t="s">
        <v>354</v>
      </c>
      <c r="BD419" s="238">
        <v>5</v>
      </c>
      <c r="BE419" s="238">
        <v>10</v>
      </c>
      <c r="BF419" s="238">
        <v>16</v>
      </c>
      <c r="BI419" s="238">
        <v>7</v>
      </c>
      <c r="BJ419" s="238">
        <v>98</v>
      </c>
      <c r="BK419" s="238">
        <v>40</v>
      </c>
      <c r="BL419" s="238">
        <v>11</v>
      </c>
      <c r="BM419" s="238">
        <v>21</v>
      </c>
      <c r="CT419" s="238">
        <v>454728</v>
      </c>
      <c r="CU419" s="238">
        <v>4977878</v>
      </c>
      <c r="CV419" s="238">
        <v>44.952897200000002</v>
      </c>
      <c r="CW419" s="238">
        <v>-93.573940699999994</v>
      </c>
      <c r="CX419" s="238" t="s">
        <v>359</v>
      </c>
      <c r="CY419" s="238" t="s">
        <v>3557</v>
      </c>
    </row>
    <row r="420" spans="1:103" x14ac:dyDescent="0.25">
      <c r="A420" s="238">
        <v>11067310</v>
      </c>
      <c r="B420" s="238">
        <v>4</v>
      </c>
      <c r="C420" s="238">
        <v>15</v>
      </c>
      <c r="D420" s="238">
        <v>10.791</v>
      </c>
      <c r="E420" s="238">
        <v>27</v>
      </c>
      <c r="F420" s="238" t="s">
        <v>3066</v>
      </c>
      <c r="H420" s="238" t="s">
        <v>354</v>
      </c>
      <c r="I420" s="238">
        <v>25</v>
      </c>
      <c r="K420" s="238">
        <v>15010854</v>
      </c>
      <c r="L420" s="238">
        <v>152580142</v>
      </c>
      <c r="M420" s="238">
        <v>9</v>
      </c>
      <c r="N420" s="238">
        <v>15</v>
      </c>
      <c r="O420" s="238">
        <v>2015</v>
      </c>
      <c r="P420" s="238" t="s">
        <v>368</v>
      </c>
      <c r="Q420" s="238">
        <v>9</v>
      </c>
      <c r="S420" s="238">
        <v>4</v>
      </c>
      <c r="T420" s="238">
        <v>0</v>
      </c>
      <c r="U420" s="238">
        <v>3</v>
      </c>
      <c r="V420" s="238">
        <v>8</v>
      </c>
      <c r="W420" s="238">
        <v>10</v>
      </c>
      <c r="X420" s="238">
        <v>2</v>
      </c>
      <c r="Y420" s="238">
        <v>1</v>
      </c>
      <c r="Z420" s="238">
        <v>1</v>
      </c>
      <c r="AA420" s="238">
        <v>1</v>
      </c>
      <c r="AB420" s="238">
        <v>1</v>
      </c>
      <c r="AC420" s="238">
        <v>98</v>
      </c>
      <c r="AD420" s="238" t="s">
        <v>3202</v>
      </c>
      <c r="AE420" s="238" t="s">
        <v>3364</v>
      </c>
      <c r="AF420" s="238" t="s">
        <v>2779</v>
      </c>
      <c r="AG420" s="238">
        <v>8</v>
      </c>
      <c r="AH420" s="238">
        <v>2</v>
      </c>
      <c r="AI420" s="238">
        <v>2</v>
      </c>
      <c r="AJ420" s="238">
        <v>2</v>
      </c>
      <c r="AK420" s="238">
        <v>21</v>
      </c>
      <c r="AL420" s="238">
        <v>39</v>
      </c>
      <c r="AM420" s="238" t="s">
        <v>354</v>
      </c>
      <c r="AN420" s="238">
        <v>10</v>
      </c>
      <c r="AO420" s="238">
        <v>8</v>
      </c>
      <c r="AP420" s="238">
        <v>15</v>
      </c>
      <c r="AS420" s="238">
        <v>7</v>
      </c>
      <c r="AT420" s="238">
        <v>98</v>
      </c>
      <c r="AU420" s="238">
        <v>40</v>
      </c>
      <c r="AV420" s="238">
        <v>10</v>
      </c>
      <c r="AW420" s="238">
        <v>21</v>
      </c>
      <c r="AX420" s="238">
        <v>2</v>
      </c>
      <c r="AY420" s="238">
        <v>2</v>
      </c>
      <c r="AZ420" s="238">
        <v>1</v>
      </c>
      <c r="BA420" s="238">
        <v>21</v>
      </c>
      <c r="BB420" s="238">
        <v>50</v>
      </c>
      <c r="BC420" s="238" t="s">
        <v>354</v>
      </c>
      <c r="BD420" s="238">
        <v>5</v>
      </c>
      <c r="BE420" s="238">
        <v>1</v>
      </c>
      <c r="BF420" s="238">
        <v>1</v>
      </c>
      <c r="BI420" s="238">
        <v>7</v>
      </c>
      <c r="BJ420" s="238">
        <v>98</v>
      </c>
      <c r="BK420" s="238">
        <v>40</v>
      </c>
      <c r="BL420" s="238">
        <v>10</v>
      </c>
      <c r="BM420" s="238">
        <v>21</v>
      </c>
      <c r="BN420" s="238">
        <v>2</v>
      </c>
      <c r="BO420" s="238">
        <v>2</v>
      </c>
      <c r="BP420" s="238">
        <v>1</v>
      </c>
      <c r="BQ420" s="238">
        <v>21</v>
      </c>
      <c r="BR420" s="238">
        <v>43</v>
      </c>
      <c r="BS420" s="238" t="s">
        <v>354</v>
      </c>
      <c r="BT420" s="238">
        <v>5</v>
      </c>
      <c r="BU420" s="238">
        <v>1</v>
      </c>
      <c r="BV420" s="238">
        <v>1</v>
      </c>
      <c r="BY420" s="238">
        <v>7</v>
      </c>
      <c r="BZ420" s="238">
        <v>98</v>
      </c>
      <c r="CA420" s="238">
        <v>40</v>
      </c>
      <c r="CB420" s="238">
        <v>10</v>
      </c>
      <c r="CC420" s="238">
        <v>21</v>
      </c>
      <c r="CT420" s="238">
        <v>454728</v>
      </c>
      <c r="CU420" s="238">
        <v>4977878</v>
      </c>
      <c r="CV420" s="238">
        <v>44.952897200000002</v>
      </c>
      <c r="CW420" s="238">
        <v>-93.573940699999994</v>
      </c>
      <c r="CX420" s="238" t="s">
        <v>359</v>
      </c>
      <c r="CY420" s="238" t="s">
        <v>3558</v>
      </c>
    </row>
    <row r="421" spans="1:103" x14ac:dyDescent="0.25">
      <c r="A421" s="238">
        <v>367482</v>
      </c>
      <c r="B421" s="238">
        <v>4</v>
      </c>
      <c r="C421" s="238">
        <v>15</v>
      </c>
      <c r="D421" s="238">
        <v>10.795999999999999</v>
      </c>
      <c r="E421" s="238">
        <v>27</v>
      </c>
      <c r="F421" s="238" t="s">
        <v>3066</v>
      </c>
      <c r="H421" s="238" t="s">
        <v>354</v>
      </c>
      <c r="I421" s="238">
        <v>25</v>
      </c>
      <c r="K421" s="238" t="s">
        <v>3559</v>
      </c>
      <c r="M421" s="238">
        <v>7</v>
      </c>
      <c r="N421" s="238">
        <v>22</v>
      </c>
      <c r="O421" s="238">
        <v>2016</v>
      </c>
      <c r="P421" s="238" t="s">
        <v>362</v>
      </c>
      <c r="Q421" s="238">
        <v>14</v>
      </c>
      <c r="R421" s="238" t="s">
        <v>356</v>
      </c>
      <c r="S421" s="238">
        <v>5</v>
      </c>
      <c r="T421" s="238">
        <v>0</v>
      </c>
      <c r="U421" s="238">
        <v>2</v>
      </c>
      <c r="V421" s="238">
        <v>12</v>
      </c>
      <c r="W421" s="238">
        <v>10</v>
      </c>
      <c r="X421" s="238">
        <v>4</v>
      </c>
      <c r="Y421" s="238">
        <v>1</v>
      </c>
      <c r="Z421" s="238">
        <v>1</v>
      </c>
      <c r="AB421" s="238">
        <v>1</v>
      </c>
      <c r="AC421" s="238">
        <v>98</v>
      </c>
      <c r="AD421" s="238" t="s">
        <v>2800</v>
      </c>
      <c r="AF421" s="238" t="s">
        <v>2779</v>
      </c>
      <c r="AG421" s="238">
        <v>7</v>
      </c>
      <c r="AH421" s="238">
        <v>2</v>
      </c>
      <c r="AI421" s="238">
        <v>2</v>
      </c>
      <c r="AJ421" s="238">
        <v>4</v>
      </c>
      <c r="AK421" s="238">
        <v>21</v>
      </c>
      <c r="AL421" s="238">
        <v>79</v>
      </c>
      <c r="AM421" s="238" t="s">
        <v>354</v>
      </c>
      <c r="AN421" s="238">
        <v>5</v>
      </c>
      <c r="AO421" s="238">
        <v>90</v>
      </c>
      <c r="AS421" s="238">
        <v>12</v>
      </c>
      <c r="AT421" s="238">
        <v>23</v>
      </c>
      <c r="AU421" s="238">
        <v>40</v>
      </c>
      <c r="AV421" s="238">
        <v>12</v>
      </c>
      <c r="AW421" s="238">
        <v>21</v>
      </c>
      <c r="AX421" s="238">
        <v>2</v>
      </c>
      <c r="AY421" s="238">
        <v>2</v>
      </c>
      <c r="AZ421" s="238">
        <v>4</v>
      </c>
      <c r="BA421" s="238">
        <v>21</v>
      </c>
      <c r="BB421" s="238">
        <v>69</v>
      </c>
      <c r="BC421" s="238" t="s">
        <v>354</v>
      </c>
      <c r="BD421" s="238">
        <v>5</v>
      </c>
      <c r="BE421" s="238">
        <v>1</v>
      </c>
      <c r="BI421" s="238">
        <v>12</v>
      </c>
      <c r="BJ421" s="238">
        <v>23</v>
      </c>
      <c r="BK421" s="238">
        <v>40</v>
      </c>
      <c r="BL421" s="238">
        <v>12</v>
      </c>
      <c r="BM421" s="238">
        <v>21</v>
      </c>
      <c r="CT421" s="238">
        <v>454727.90863326599</v>
      </c>
      <c r="CU421" s="238">
        <v>4977880.6080264198</v>
      </c>
      <c r="CV421" s="238">
        <v>44.952919739999999</v>
      </c>
      <c r="CW421" s="238">
        <v>-93.573937560000005</v>
      </c>
      <c r="CX421" s="238" t="s">
        <v>359</v>
      </c>
      <c r="CY421" s="238" t="s">
        <v>3560</v>
      </c>
    </row>
    <row r="422" spans="1:103" x14ac:dyDescent="0.25">
      <c r="A422" s="238">
        <v>10722326</v>
      </c>
      <c r="B422" s="238">
        <v>4</v>
      </c>
      <c r="C422" s="238">
        <v>15</v>
      </c>
      <c r="D422" s="238">
        <v>10.859</v>
      </c>
      <c r="E422" s="238">
        <v>27</v>
      </c>
      <c r="F422" s="238" t="s">
        <v>3066</v>
      </c>
      <c r="H422" s="238" t="s">
        <v>354</v>
      </c>
      <c r="I422" s="238">
        <v>25</v>
      </c>
      <c r="K422" s="238">
        <v>113997</v>
      </c>
      <c r="L422" s="238">
        <v>111560127</v>
      </c>
      <c r="M422" s="238">
        <v>6</v>
      </c>
      <c r="N422" s="238">
        <v>5</v>
      </c>
      <c r="O422" s="238">
        <v>2011</v>
      </c>
      <c r="P422" s="238" t="s">
        <v>366</v>
      </c>
      <c r="Q422" s="238">
        <v>17</v>
      </c>
      <c r="S422" s="238">
        <v>5</v>
      </c>
      <c r="T422" s="238">
        <v>0</v>
      </c>
      <c r="U422" s="238">
        <v>2</v>
      </c>
      <c r="V422" s="238">
        <v>1</v>
      </c>
      <c r="W422" s="238">
        <v>10</v>
      </c>
      <c r="X422" s="238">
        <v>2</v>
      </c>
      <c r="Y422" s="238">
        <v>1</v>
      </c>
      <c r="Z422" s="238">
        <v>1</v>
      </c>
      <c r="AB422" s="238">
        <v>1</v>
      </c>
      <c r="AC422" s="238">
        <v>98</v>
      </c>
      <c r="AD422" s="238" t="s">
        <v>2798</v>
      </c>
      <c r="AE422" s="238" t="s">
        <v>3561</v>
      </c>
      <c r="AF422" s="238" t="s">
        <v>2779</v>
      </c>
      <c r="AG422" s="238">
        <v>7</v>
      </c>
      <c r="AH422" s="238">
        <v>2</v>
      </c>
      <c r="AI422" s="238">
        <v>2</v>
      </c>
      <c r="AJ422" s="238">
        <v>3</v>
      </c>
      <c r="AK422" s="238">
        <v>26</v>
      </c>
      <c r="AL422" s="238">
        <v>21</v>
      </c>
      <c r="AM422" s="238" t="s">
        <v>363</v>
      </c>
      <c r="AN422" s="238">
        <v>5</v>
      </c>
      <c r="AS422" s="238">
        <v>7</v>
      </c>
      <c r="AT422" s="238">
        <v>98</v>
      </c>
      <c r="AU422" s="238">
        <v>40</v>
      </c>
      <c r="AV422" s="238">
        <v>11</v>
      </c>
      <c r="AW422" s="238">
        <v>20</v>
      </c>
      <c r="AX422" s="238">
        <v>2</v>
      </c>
      <c r="AY422" s="238">
        <v>2</v>
      </c>
      <c r="AZ422" s="238">
        <v>3</v>
      </c>
      <c r="BA422" s="238">
        <v>21</v>
      </c>
      <c r="BB422" s="238">
        <v>41</v>
      </c>
      <c r="BC422" s="238" t="s">
        <v>354</v>
      </c>
      <c r="BD422" s="238">
        <v>5</v>
      </c>
      <c r="BI422" s="238">
        <v>7</v>
      </c>
      <c r="BJ422" s="238">
        <v>98</v>
      </c>
      <c r="BK422" s="238">
        <v>40</v>
      </c>
      <c r="BL422" s="238">
        <v>11</v>
      </c>
      <c r="BM422" s="238">
        <v>20</v>
      </c>
      <c r="CT422" s="238">
        <v>454800</v>
      </c>
      <c r="CU422" s="238">
        <v>4977960</v>
      </c>
      <c r="CV422" s="238">
        <v>44.95364</v>
      </c>
      <c r="CW422" s="238">
        <v>-93.573026900000002</v>
      </c>
      <c r="CX422" s="238" t="s">
        <v>359</v>
      </c>
      <c r="CY422" s="238" t="s">
        <v>3562</v>
      </c>
    </row>
    <row r="423" spans="1:103" x14ac:dyDescent="0.25">
      <c r="A423" s="238">
        <v>11063994</v>
      </c>
      <c r="B423" s="238">
        <v>4</v>
      </c>
      <c r="C423" s="238">
        <v>15</v>
      </c>
      <c r="D423" s="238">
        <v>10.859</v>
      </c>
      <c r="E423" s="238">
        <v>27</v>
      </c>
      <c r="F423" s="238" t="s">
        <v>3066</v>
      </c>
      <c r="H423" s="238" t="s">
        <v>354</v>
      </c>
      <c r="I423" s="238">
        <v>25</v>
      </c>
      <c r="K423" s="238">
        <v>15010091</v>
      </c>
      <c r="L423" s="238">
        <v>152390133</v>
      </c>
      <c r="M423" s="238">
        <v>8</v>
      </c>
      <c r="N423" s="238">
        <v>27</v>
      </c>
      <c r="O423" s="238">
        <v>2015</v>
      </c>
      <c r="P423" s="238" t="s">
        <v>384</v>
      </c>
      <c r="Q423" s="238">
        <v>14</v>
      </c>
      <c r="R423" s="238" t="s">
        <v>356</v>
      </c>
      <c r="S423" s="238">
        <v>4</v>
      </c>
      <c r="T423" s="238">
        <v>0</v>
      </c>
      <c r="U423" s="238">
        <v>2</v>
      </c>
      <c r="V423" s="238">
        <v>98</v>
      </c>
      <c r="W423" s="238">
        <v>10</v>
      </c>
      <c r="X423" s="238">
        <v>2</v>
      </c>
      <c r="Y423" s="238">
        <v>1</v>
      </c>
      <c r="Z423" s="238">
        <v>1</v>
      </c>
      <c r="AA423" s="238">
        <v>1</v>
      </c>
      <c r="AB423" s="238">
        <v>1</v>
      </c>
      <c r="AC423" s="238">
        <v>98</v>
      </c>
      <c r="AD423" s="238" t="s">
        <v>2827</v>
      </c>
      <c r="AE423" s="238" t="s">
        <v>3561</v>
      </c>
      <c r="AF423" s="238" t="s">
        <v>2779</v>
      </c>
      <c r="AG423" s="238">
        <v>90</v>
      </c>
      <c r="AH423" s="238">
        <v>2</v>
      </c>
      <c r="AI423" s="238">
        <v>4</v>
      </c>
      <c r="AJ423" s="238">
        <v>4</v>
      </c>
      <c r="AK423" s="238">
        <v>24</v>
      </c>
      <c r="AL423" s="238">
        <v>25</v>
      </c>
      <c r="AM423" s="238" t="s">
        <v>354</v>
      </c>
      <c r="AN423" s="238">
        <v>5</v>
      </c>
      <c r="AO423" s="238">
        <v>1</v>
      </c>
      <c r="AS423" s="238">
        <v>7</v>
      </c>
      <c r="AT423" s="238">
        <v>98</v>
      </c>
      <c r="AU423" s="238">
        <v>35</v>
      </c>
      <c r="AV423" s="238">
        <v>10</v>
      </c>
      <c r="AW423" s="238">
        <v>21</v>
      </c>
      <c r="AX423" s="238">
        <v>2</v>
      </c>
      <c r="AY423" s="238">
        <v>4</v>
      </c>
      <c r="AZ423" s="238">
        <v>4</v>
      </c>
      <c r="BA423" s="238">
        <v>21</v>
      </c>
      <c r="BB423" s="238">
        <v>59</v>
      </c>
      <c r="BC423" s="238" t="s">
        <v>363</v>
      </c>
      <c r="BD423" s="238">
        <v>5</v>
      </c>
      <c r="BE423" s="238">
        <v>8</v>
      </c>
      <c r="BI423" s="238">
        <v>7</v>
      </c>
      <c r="BJ423" s="238">
        <v>98</v>
      </c>
      <c r="BK423" s="238">
        <v>35</v>
      </c>
      <c r="BL423" s="238">
        <v>10</v>
      </c>
      <c r="BM423" s="238">
        <v>21</v>
      </c>
      <c r="CT423" s="238">
        <v>454800</v>
      </c>
      <c r="CU423" s="238">
        <v>4977960</v>
      </c>
      <c r="CV423" s="238">
        <v>44.95364</v>
      </c>
      <c r="CW423" s="238">
        <v>-93.573026900000002</v>
      </c>
      <c r="CX423" s="238" t="s">
        <v>359</v>
      </c>
      <c r="CY423" s="238" t="s">
        <v>3563</v>
      </c>
    </row>
    <row r="424" spans="1:103" x14ac:dyDescent="0.25">
      <c r="A424" s="238">
        <v>472925</v>
      </c>
      <c r="B424" s="238">
        <v>4</v>
      </c>
      <c r="C424" s="238">
        <v>15</v>
      </c>
      <c r="D424" s="238">
        <v>10.864000000000001</v>
      </c>
      <c r="E424" s="238">
        <v>27</v>
      </c>
      <c r="F424" s="238" t="s">
        <v>3066</v>
      </c>
      <c r="H424" s="238" t="s">
        <v>354</v>
      </c>
      <c r="I424" s="238">
        <v>25</v>
      </c>
      <c r="K424" s="238">
        <v>17007606</v>
      </c>
      <c r="M424" s="238">
        <v>6</v>
      </c>
      <c r="N424" s="238">
        <v>27</v>
      </c>
      <c r="O424" s="238">
        <v>2017</v>
      </c>
      <c r="P424" s="238" t="s">
        <v>368</v>
      </c>
      <c r="Q424" s="238">
        <v>11</v>
      </c>
      <c r="R424" s="238" t="s">
        <v>369</v>
      </c>
      <c r="S424" s="238">
        <v>5</v>
      </c>
      <c r="T424" s="238">
        <v>0</v>
      </c>
      <c r="U424" s="238">
        <v>2</v>
      </c>
      <c r="V424" s="238">
        <v>12</v>
      </c>
      <c r="W424" s="238">
        <v>10</v>
      </c>
      <c r="X424" s="238">
        <v>2</v>
      </c>
      <c r="Y424" s="238">
        <v>1</v>
      </c>
      <c r="Z424" s="238">
        <v>1</v>
      </c>
      <c r="AB424" s="238">
        <v>1</v>
      </c>
      <c r="AC424" s="238">
        <v>3</v>
      </c>
      <c r="AD424" s="238" t="s">
        <v>2800</v>
      </c>
      <c r="AF424" s="238" t="s">
        <v>2779</v>
      </c>
      <c r="AG424" s="238">
        <v>7</v>
      </c>
      <c r="AH424" s="238">
        <v>2</v>
      </c>
      <c r="AI424" s="238">
        <v>4</v>
      </c>
      <c r="AJ424" s="238">
        <v>3</v>
      </c>
      <c r="AK424" s="238">
        <v>26</v>
      </c>
      <c r="AL424" s="238">
        <v>25</v>
      </c>
      <c r="AM424" s="238" t="s">
        <v>363</v>
      </c>
      <c r="AN424" s="238">
        <v>5</v>
      </c>
      <c r="AO424" s="238">
        <v>1</v>
      </c>
      <c r="AS424" s="238">
        <v>12</v>
      </c>
      <c r="AT424" s="238">
        <v>9</v>
      </c>
      <c r="AU424" s="238">
        <v>35</v>
      </c>
      <c r="AV424" s="238">
        <v>13</v>
      </c>
      <c r="AW424" s="238">
        <v>21</v>
      </c>
      <c r="AX424" s="238">
        <v>2</v>
      </c>
      <c r="AY424" s="238">
        <v>4</v>
      </c>
      <c r="AZ424" s="238">
        <v>3</v>
      </c>
      <c r="BA424" s="238">
        <v>21</v>
      </c>
      <c r="BB424" s="238">
        <v>83</v>
      </c>
      <c r="BC424" s="238" t="s">
        <v>354</v>
      </c>
      <c r="BD424" s="238">
        <v>5</v>
      </c>
      <c r="BE424" s="238">
        <v>4</v>
      </c>
      <c r="BI424" s="238">
        <v>12</v>
      </c>
      <c r="BJ424" s="238">
        <v>9</v>
      </c>
      <c r="BK424" s="238">
        <v>35</v>
      </c>
      <c r="BL424" s="238">
        <v>13</v>
      </c>
      <c r="BM424" s="238">
        <v>21</v>
      </c>
      <c r="CT424" s="238">
        <v>454801.17165286897</v>
      </c>
      <c r="CU424" s="238">
        <v>4977961.3263914697</v>
      </c>
      <c r="CV424" s="238">
        <v>44.953651000000001</v>
      </c>
      <c r="CW424" s="238">
        <v>-93.573016050000007</v>
      </c>
      <c r="CX424" s="238" t="s">
        <v>359</v>
      </c>
      <c r="CY424" s="238" t="s">
        <v>3564</v>
      </c>
    </row>
    <row r="425" spans="1:103" x14ac:dyDescent="0.25">
      <c r="A425" s="238">
        <v>11065472</v>
      </c>
      <c r="B425" s="238">
        <v>4</v>
      </c>
      <c r="C425" s="238">
        <v>15</v>
      </c>
      <c r="D425" s="238">
        <v>10.869</v>
      </c>
      <c r="E425" s="238">
        <v>27</v>
      </c>
      <c r="F425" s="238" t="s">
        <v>3066</v>
      </c>
      <c r="H425" s="238" t="s">
        <v>354</v>
      </c>
      <c r="I425" s="238">
        <v>25</v>
      </c>
      <c r="K425" s="238">
        <v>15010312</v>
      </c>
      <c r="L425" s="238">
        <v>152440050</v>
      </c>
      <c r="M425" s="238">
        <v>9</v>
      </c>
      <c r="N425" s="238">
        <v>1</v>
      </c>
      <c r="O425" s="238">
        <v>2015</v>
      </c>
      <c r="P425" s="238" t="s">
        <v>368</v>
      </c>
      <c r="Q425" s="238">
        <v>15</v>
      </c>
      <c r="S425" s="238">
        <v>5</v>
      </c>
      <c r="T425" s="238">
        <v>0</v>
      </c>
      <c r="U425" s="238">
        <v>1</v>
      </c>
      <c r="V425" s="238">
        <v>7</v>
      </c>
      <c r="W425" s="238">
        <v>27</v>
      </c>
      <c r="X425" s="238">
        <v>2</v>
      </c>
      <c r="Y425" s="238">
        <v>1</v>
      </c>
      <c r="Z425" s="238">
        <v>1</v>
      </c>
      <c r="AA425" s="238">
        <v>1</v>
      </c>
      <c r="AB425" s="238">
        <v>1</v>
      </c>
      <c r="AC425" s="238">
        <v>98</v>
      </c>
      <c r="AD425" s="238" t="s">
        <v>3202</v>
      </c>
      <c r="AE425" s="238" t="s">
        <v>3565</v>
      </c>
      <c r="AF425" s="238" t="s">
        <v>2779</v>
      </c>
      <c r="AG425" s="238">
        <v>3</v>
      </c>
      <c r="AH425" s="238">
        <v>2</v>
      </c>
      <c r="AI425" s="238">
        <v>4</v>
      </c>
      <c r="AJ425" s="238">
        <v>2</v>
      </c>
      <c r="AK425" s="238">
        <v>21</v>
      </c>
      <c r="AL425" s="238">
        <v>49</v>
      </c>
      <c r="AM425" s="238" t="s">
        <v>354</v>
      </c>
      <c r="AN425" s="238">
        <v>9</v>
      </c>
      <c r="AO425" s="238">
        <v>15</v>
      </c>
      <c r="AP425" s="238">
        <v>8</v>
      </c>
      <c r="AS425" s="238">
        <v>7</v>
      </c>
      <c r="AT425" s="238">
        <v>98</v>
      </c>
      <c r="AU425" s="238">
        <v>35</v>
      </c>
      <c r="AV425" s="238">
        <v>11</v>
      </c>
      <c r="AW425" s="238">
        <v>21</v>
      </c>
      <c r="CT425" s="238">
        <v>454812</v>
      </c>
      <c r="CU425" s="238">
        <v>4977971</v>
      </c>
      <c r="CV425" s="238">
        <v>44.953736200000002</v>
      </c>
      <c r="CW425" s="238">
        <v>-93.572877300000002</v>
      </c>
      <c r="CX425" s="238" t="s">
        <v>359</v>
      </c>
      <c r="CY425" s="238" t="s">
        <v>3566</v>
      </c>
    </row>
    <row r="426" spans="1:103" x14ac:dyDescent="0.25">
      <c r="A426" s="238">
        <v>822401</v>
      </c>
      <c r="B426" s="238">
        <v>4</v>
      </c>
      <c r="C426" s="238">
        <v>15</v>
      </c>
      <c r="D426" s="238">
        <v>10.885</v>
      </c>
      <c r="E426" s="238">
        <v>27</v>
      </c>
      <c r="F426" s="238" t="s">
        <v>3066</v>
      </c>
      <c r="H426" s="238" t="s">
        <v>354</v>
      </c>
      <c r="I426" s="238">
        <v>25</v>
      </c>
      <c r="K426" s="238">
        <v>20005767</v>
      </c>
      <c r="L426" s="238">
        <v>202110063</v>
      </c>
      <c r="M426" s="238">
        <v>7</v>
      </c>
      <c r="N426" s="238">
        <v>29</v>
      </c>
      <c r="O426" s="238">
        <v>2020</v>
      </c>
      <c r="P426" s="238" t="s">
        <v>355</v>
      </c>
      <c r="Q426" s="238">
        <v>14</v>
      </c>
      <c r="R426" s="238">
        <v>98</v>
      </c>
      <c r="S426" s="238">
        <v>3</v>
      </c>
      <c r="T426" s="238">
        <v>0</v>
      </c>
      <c r="U426" s="238">
        <v>1</v>
      </c>
      <c r="W426" s="238">
        <v>28</v>
      </c>
      <c r="X426" s="238">
        <v>2</v>
      </c>
      <c r="Y426" s="238">
        <v>1</v>
      </c>
      <c r="Z426" s="238">
        <v>1</v>
      </c>
      <c r="AB426" s="238">
        <v>1</v>
      </c>
      <c r="AC426" s="238">
        <v>98</v>
      </c>
      <c r="AD426" s="238" t="s">
        <v>2800</v>
      </c>
      <c r="AF426" s="238" t="s">
        <v>2779</v>
      </c>
      <c r="AG426" s="238">
        <v>3</v>
      </c>
      <c r="AH426" s="238">
        <v>2</v>
      </c>
      <c r="AI426" s="238">
        <v>4</v>
      </c>
      <c r="AJ426" s="238">
        <v>4</v>
      </c>
      <c r="AK426" s="238">
        <v>21</v>
      </c>
      <c r="AL426" s="238">
        <v>52</v>
      </c>
      <c r="AM426" s="238" t="s">
        <v>363</v>
      </c>
      <c r="AN426" s="238">
        <v>9</v>
      </c>
      <c r="AO426" s="238">
        <v>62</v>
      </c>
      <c r="AS426" s="238">
        <v>12</v>
      </c>
      <c r="AT426" s="238">
        <v>9</v>
      </c>
      <c r="AU426" s="238">
        <v>40</v>
      </c>
      <c r="AV426" s="238">
        <v>11</v>
      </c>
      <c r="AW426" s="238">
        <v>21</v>
      </c>
      <c r="CT426" s="238">
        <v>454827.64431519399</v>
      </c>
      <c r="CU426" s="238">
        <v>4977990.0193903204</v>
      </c>
      <c r="CV426" s="238">
        <v>44.953910960000002</v>
      </c>
      <c r="CW426" s="238">
        <v>-93.572683019999999</v>
      </c>
      <c r="CX426" s="238" t="s">
        <v>359</v>
      </c>
      <c r="CY426" s="238" t="s">
        <v>3567</v>
      </c>
    </row>
    <row r="427" spans="1:103" x14ac:dyDescent="0.25">
      <c r="A427" s="238">
        <v>396374</v>
      </c>
      <c r="B427" s="238">
        <v>4</v>
      </c>
      <c r="C427" s="238">
        <v>15</v>
      </c>
      <c r="D427" s="238">
        <v>10.904999999999999</v>
      </c>
      <c r="E427" s="238">
        <v>27</v>
      </c>
      <c r="F427" s="238" t="s">
        <v>3066</v>
      </c>
      <c r="H427" s="238" t="s">
        <v>354</v>
      </c>
      <c r="I427" s="238">
        <v>25</v>
      </c>
      <c r="K427" s="238">
        <v>16013547</v>
      </c>
      <c r="M427" s="238">
        <v>11</v>
      </c>
      <c r="N427" s="238">
        <v>20</v>
      </c>
      <c r="O427" s="238">
        <v>2016</v>
      </c>
      <c r="P427" s="238" t="s">
        <v>366</v>
      </c>
      <c r="Q427" s="238">
        <v>22</v>
      </c>
      <c r="R427" s="238" t="s">
        <v>356</v>
      </c>
      <c r="S427" s="238">
        <v>5</v>
      </c>
      <c r="T427" s="238">
        <v>0</v>
      </c>
      <c r="U427" s="238">
        <v>1</v>
      </c>
      <c r="W427" s="238">
        <v>28</v>
      </c>
      <c r="X427" s="238">
        <v>2</v>
      </c>
      <c r="Y427" s="238">
        <v>4</v>
      </c>
      <c r="Z427" s="238">
        <v>2</v>
      </c>
      <c r="AA427" s="238">
        <v>1</v>
      </c>
      <c r="AB427" s="238">
        <v>1</v>
      </c>
      <c r="AC427" s="238">
        <v>98</v>
      </c>
      <c r="AD427" s="238" t="s">
        <v>2800</v>
      </c>
      <c r="AF427" s="238" t="s">
        <v>2779</v>
      </c>
      <c r="AG427" s="238">
        <v>3</v>
      </c>
      <c r="AH427" s="238">
        <v>2</v>
      </c>
      <c r="AI427" s="238">
        <v>2</v>
      </c>
      <c r="AJ427" s="238">
        <v>4</v>
      </c>
      <c r="AK427" s="238">
        <v>21</v>
      </c>
      <c r="AL427" s="238">
        <v>46</v>
      </c>
      <c r="AM427" s="238" t="s">
        <v>354</v>
      </c>
      <c r="AN427" s="238">
        <v>9</v>
      </c>
      <c r="AO427" s="238">
        <v>70</v>
      </c>
      <c r="AS427" s="238">
        <v>12</v>
      </c>
      <c r="AT427" s="238">
        <v>9</v>
      </c>
      <c r="AU427" s="238">
        <v>35</v>
      </c>
      <c r="AV427" s="238">
        <v>13</v>
      </c>
      <c r="AW427" s="238">
        <v>21</v>
      </c>
      <c r="CT427" s="238">
        <v>454845.91303594102</v>
      </c>
      <c r="CU427" s="238">
        <v>4978009.1163309198</v>
      </c>
      <c r="CV427" s="238">
        <v>44.954084029999997</v>
      </c>
      <c r="CW427" s="238">
        <v>-93.572453139999993</v>
      </c>
      <c r="CX427" s="238" t="s">
        <v>359</v>
      </c>
      <c r="CY427" s="238" t="s">
        <v>3568</v>
      </c>
    </row>
    <row r="428" spans="1:103" x14ac:dyDescent="0.25">
      <c r="A428" s="238">
        <v>667466</v>
      </c>
      <c r="B428" s="238">
        <v>4</v>
      </c>
      <c r="C428" s="238">
        <v>15</v>
      </c>
      <c r="D428" s="238">
        <v>10.914</v>
      </c>
      <c r="E428" s="238">
        <v>27</v>
      </c>
      <c r="F428" s="238" t="s">
        <v>3066</v>
      </c>
      <c r="H428" s="238" t="s">
        <v>354</v>
      </c>
      <c r="I428" s="238">
        <v>25</v>
      </c>
      <c r="K428" s="238">
        <v>18012988</v>
      </c>
      <c r="M428" s="238">
        <v>12</v>
      </c>
      <c r="N428" s="238">
        <v>11</v>
      </c>
      <c r="O428" s="238">
        <v>2018</v>
      </c>
      <c r="P428" s="238" t="s">
        <v>368</v>
      </c>
      <c r="Q428" s="238">
        <v>16</v>
      </c>
      <c r="R428" s="238" t="s">
        <v>196</v>
      </c>
      <c r="S428" s="238">
        <v>4</v>
      </c>
      <c r="T428" s="238">
        <v>0</v>
      </c>
      <c r="U428" s="238">
        <v>1</v>
      </c>
      <c r="W428" s="238">
        <v>28</v>
      </c>
      <c r="X428" s="238">
        <v>2</v>
      </c>
      <c r="Y428" s="238">
        <v>1</v>
      </c>
      <c r="Z428" s="238">
        <v>2</v>
      </c>
      <c r="AB428" s="238">
        <v>1</v>
      </c>
      <c r="AC428" s="238">
        <v>98</v>
      </c>
      <c r="AD428" s="238" t="s">
        <v>2800</v>
      </c>
      <c r="AF428" s="238" t="s">
        <v>2779</v>
      </c>
      <c r="AG428" s="238">
        <v>3</v>
      </c>
      <c r="AH428" s="238">
        <v>2</v>
      </c>
      <c r="AI428" s="238">
        <v>4</v>
      </c>
      <c r="AJ428" s="238">
        <v>2</v>
      </c>
      <c r="AK428" s="238">
        <v>21</v>
      </c>
      <c r="AL428" s="238">
        <v>68</v>
      </c>
      <c r="AM428" s="238" t="s">
        <v>363</v>
      </c>
      <c r="AN428" s="238">
        <v>5</v>
      </c>
      <c r="AO428" s="238">
        <v>90</v>
      </c>
      <c r="AP428" s="238">
        <v>62</v>
      </c>
      <c r="AS428" s="238">
        <v>12</v>
      </c>
      <c r="AT428" s="238">
        <v>9</v>
      </c>
      <c r="AU428" s="238">
        <v>40</v>
      </c>
      <c r="AV428" s="238">
        <v>12</v>
      </c>
      <c r="AW428" s="238">
        <v>21</v>
      </c>
      <c r="CT428" s="238">
        <v>454854.53596313699</v>
      </c>
      <c r="CU428" s="238">
        <v>4978030.3293206496</v>
      </c>
      <c r="CV428" s="238">
        <v>44.954275520000003</v>
      </c>
      <c r="CW428" s="238">
        <v>-93.572345720000001</v>
      </c>
      <c r="CX428" s="238" t="s">
        <v>359</v>
      </c>
      <c r="CY428" s="238" t="s">
        <v>3569</v>
      </c>
    </row>
    <row r="429" spans="1:103" x14ac:dyDescent="0.25">
      <c r="A429" s="238">
        <v>395257</v>
      </c>
      <c r="B429" s="238">
        <v>4</v>
      </c>
      <c r="C429" s="238">
        <v>15</v>
      </c>
      <c r="D429" s="238">
        <v>10.952</v>
      </c>
      <c r="E429" s="238">
        <v>27</v>
      </c>
      <c r="F429" s="238" t="s">
        <v>3066</v>
      </c>
      <c r="H429" s="238" t="s">
        <v>354</v>
      </c>
      <c r="I429" s="238">
        <v>25</v>
      </c>
      <c r="K429" s="238">
        <v>16013337</v>
      </c>
      <c r="M429" s="238">
        <v>11</v>
      </c>
      <c r="N429" s="238">
        <v>16</v>
      </c>
      <c r="O429" s="238">
        <v>2016</v>
      </c>
      <c r="P429" s="238" t="s">
        <v>355</v>
      </c>
      <c r="Q429" s="238">
        <v>16</v>
      </c>
      <c r="S429" s="238">
        <v>5</v>
      </c>
      <c r="T429" s="238">
        <v>0</v>
      </c>
      <c r="U429" s="238">
        <v>1</v>
      </c>
      <c r="W429" s="238">
        <v>28</v>
      </c>
      <c r="X429" s="238">
        <v>2</v>
      </c>
      <c r="Y429" s="238">
        <v>1</v>
      </c>
      <c r="Z429" s="238">
        <v>1</v>
      </c>
      <c r="AB429" s="238">
        <v>1</v>
      </c>
      <c r="AC429" s="238">
        <v>98</v>
      </c>
      <c r="AD429" s="238" t="s">
        <v>2800</v>
      </c>
      <c r="AF429" s="238" t="s">
        <v>2779</v>
      </c>
      <c r="AG429" s="238">
        <v>3</v>
      </c>
      <c r="AH429" s="238">
        <v>2</v>
      </c>
      <c r="AI429" s="238">
        <v>2</v>
      </c>
      <c r="AJ429" s="238">
        <v>4</v>
      </c>
      <c r="AK429" s="238">
        <v>21</v>
      </c>
      <c r="AL429" s="238">
        <v>72</v>
      </c>
      <c r="AM429" s="238" t="s">
        <v>363</v>
      </c>
      <c r="AN429" s="238">
        <v>5</v>
      </c>
      <c r="AO429" s="238">
        <v>74</v>
      </c>
      <c r="AP429" s="238">
        <v>62</v>
      </c>
      <c r="AS429" s="238">
        <v>12</v>
      </c>
      <c r="AT429" s="238">
        <v>9</v>
      </c>
      <c r="AU429" s="238">
        <v>40</v>
      </c>
      <c r="AV429" s="238">
        <v>11</v>
      </c>
      <c r="AW429" s="238">
        <v>21</v>
      </c>
      <c r="CT429" s="238">
        <v>454896.83338632801</v>
      </c>
      <c r="CU429" s="238">
        <v>4978067.18764011</v>
      </c>
      <c r="CV429" s="238">
        <v>44.954609990000002</v>
      </c>
      <c r="CW429" s="238">
        <v>-93.571812800000004</v>
      </c>
      <c r="CX429" s="238" t="s">
        <v>359</v>
      </c>
      <c r="CY429" s="238" t="s">
        <v>3570</v>
      </c>
    </row>
    <row r="430" spans="1:103" x14ac:dyDescent="0.25">
      <c r="A430" s="238">
        <v>768952</v>
      </c>
      <c r="B430" s="238">
        <v>4</v>
      </c>
      <c r="C430" s="238">
        <v>15</v>
      </c>
      <c r="D430" s="238">
        <v>10.97</v>
      </c>
      <c r="E430" s="238">
        <v>27</v>
      </c>
      <c r="F430" s="238" t="s">
        <v>3066</v>
      </c>
      <c r="H430" s="238" t="s">
        <v>354</v>
      </c>
      <c r="I430" s="238">
        <v>25</v>
      </c>
      <c r="K430" s="238">
        <v>19010659</v>
      </c>
      <c r="M430" s="238">
        <v>12</v>
      </c>
      <c r="N430" s="238">
        <v>7</v>
      </c>
      <c r="O430" s="238">
        <v>2019</v>
      </c>
      <c r="P430" s="238" t="s">
        <v>364</v>
      </c>
      <c r="Q430" s="238">
        <v>14</v>
      </c>
      <c r="R430" s="238" t="s">
        <v>369</v>
      </c>
      <c r="S430" s="238">
        <v>4</v>
      </c>
      <c r="T430" s="238">
        <v>0</v>
      </c>
      <c r="U430" s="238">
        <v>3</v>
      </c>
      <c r="V430" s="238">
        <v>12</v>
      </c>
      <c r="W430" s="238">
        <v>10</v>
      </c>
      <c r="X430" s="238">
        <v>2</v>
      </c>
      <c r="Y430" s="238">
        <v>1</v>
      </c>
      <c r="Z430" s="238">
        <v>2</v>
      </c>
      <c r="AB430" s="238">
        <v>1</v>
      </c>
      <c r="AC430" s="238">
        <v>98</v>
      </c>
      <c r="AD430" s="238" t="s">
        <v>2800</v>
      </c>
      <c r="AF430" s="238" t="s">
        <v>2779</v>
      </c>
      <c r="AG430" s="238">
        <v>7</v>
      </c>
      <c r="AH430" s="238">
        <v>2</v>
      </c>
      <c r="AI430" s="238">
        <v>2</v>
      </c>
      <c r="AJ430" s="238">
        <v>3</v>
      </c>
      <c r="AK430" s="238">
        <v>26</v>
      </c>
      <c r="AL430" s="238">
        <v>24</v>
      </c>
      <c r="AM430" s="238" t="s">
        <v>354</v>
      </c>
      <c r="AN430" s="238">
        <v>5</v>
      </c>
      <c r="AO430" s="238">
        <v>1</v>
      </c>
      <c r="AS430" s="238">
        <v>12</v>
      </c>
      <c r="AT430" s="238">
        <v>98</v>
      </c>
      <c r="AU430" s="238">
        <v>40</v>
      </c>
      <c r="AV430" s="238">
        <v>11</v>
      </c>
      <c r="AW430" s="238">
        <v>21</v>
      </c>
      <c r="AX430" s="238">
        <v>2</v>
      </c>
      <c r="AY430" s="238">
        <v>2</v>
      </c>
      <c r="AZ430" s="238">
        <v>4</v>
      </c>
      <c r="BA430" s="238">
        <v>34</v>
      </c>
      <c r="BB430" s="238">
        <v>48</v>
      </c>
      <c r="BC430" s="238" t="s">
        <v>363</v>
      </c>
      <c r="BD430" s="238">
        <v>5</v>
      </c>
      <c r="BE430" s="238">
        <v>11</v>
      </c>
      <c r="BI430" s="238">
        <v>12</v>
      </c>
      <c r="BJ430" s="238">
        <v>9</v>
      </c>
      <c r="BK430" s="238">
        <v>40</v>
      </c>
      <c r="BL430" s="238">
        <v>11</v>
      </c>
      <c r="BM430" s="238">
        <v>21</v>
      </c>
      <c r="BN430" s="238">
        <v>2</v>
      </c>
      <c r="BO430" s="238">
        <v>2</v>
      </c>
      <c r="BP430" s="238">
        <v>3</v>
      </c>
      <c r="BQ430" s="238">
        <v>21</v>
      </c>
      <c r="BR430" s="238">
        <v>48</v>
      </c>
      <c r="BS430" s="238" t="s">
        <v>354</v>
      </c>
      <c r="BT430" s="238">
        <v>5</v>
      </c>
      <c r="BU430" s="238">
        <v>74</v>
      </c>
      <c r="BY430" s="238">
        <v>12</v>
      </c>
      <c r="BZ430" s="238">
        <v>98</v>
      </c>
      <c r="CA430" s="238">
        <v>40</v>
      </c>
      <c r="CB430" s="238">
        <v>11</v>
      </c>
      <c r="CC430" s="238">
        <v>21</v>
      </c>
      <c r="CT430" s="238">
        <v>454918.15193040401</v>
      </c>
      <c r="CU430" s="238">
        <v>4978093.4657437997</v>
      </c>
      <c r="CV430" s="238">
        <v>44.954847890000003</v>
      </c>
      <c r="CW430" s="238">
        <v>-93.571544889999998</v>
      </c>
      <c r="CX430" s="238" t="s">
        <v>359</v>
      </c>
      <c r="CY430" s="238" t="s">
        <v>3571</v>
      </c>
    </row>
    <row r="431" spans="1:103" x14ac:dyDescent="0.25">
      <c r="A431" s="238">
        <v>10968173</v>
      </c>
      <c r="B431" s="238">
        <v>4</v>
      </c>
      <c r="C431" s="238">
        <v>15</v>
      </c>
      <c r="D431" s="238">
        <v>10.983000000000001</v>
      </c>
      <c r="E431" s="238">
        <v>27</v>
      </c>
      <c r="F431" s="238" t="s">
        <v>3066</v>
      </c>
      <c r="H431" s="238" t="s">
        <v>354</v>
      </c>
      <c r="I431" s="238">
        <v>25</v>
      </c>
      <c r="K431" s="238">
        <v>14008888</v>
      </c>
      <c r="L431" s="238">
        <v>141840089</v>
      </c>
      <c r="M431" s="238">
        <v>7</v>
      </c>
      <c r="N431" s="238">
        <v>3</v>
      </c>
      <c r="O431" s="238">
        <v>2014</v>
      </c>
      <c r="P431" s="238" t="s">
        <v>384</v>
      </c>
      <c r="Q431" s="238">
        <v>14</v>
      </c>
      <c r="S431" s="238">
        <v>5</v>
      </c>
      <c r="T431" s="238">
        <v>0</v>
      </c>
      <c r="U431" s="238">
        <v>2</v>
      </c>
      <c r="V431" s="238">
        <v>1</v>
      </c>
      <c r="W431" s="238">
        <v>10</v>
      </c>
      <c r="X431" s="238">
        <v>2</v>
      </c>
      <c r="Y431" s="238">
        <v>1</v>
      </c>
      <c r="Z431" s="238">
        <v>1</v>
      </c>
      <c r="AB431" s="238">
        <v>1</v>
      </c>
      <c r="AC431" s="238">
        <v>98</v>
      </c>
      <c r="AD431" s="238" t="s">
        <v>2798</v>
      </c>
      <c r="AE431" s="238" t="s">
        <v>3561</v>
      </c>
      <c r="AF431" s="238" t="s">
        <v>2779</v>
      </c>
      <c r="AG431" s="238">
        <v>7</v>
      </c>
      <c r="AH431" s="238">
        <v>2</v>
      </c>
      <c r="AI431" s="238">
        <v>2</v>
      </c>
      <c r="AJ431" s="238">
        <v>3</v>
      </c>
      <c r="AK431" s="238">
        <v>21</v>
      </c>
      <c r="AL431" s="238">
        <v>42</v>
      </c>
      <c r="AM431" s="238" t="s">
        <v>354</v>
      </c>
      <c r="AN431" s="238">
        <v>5</v>
      </c>
      <c r="AO431" s="238">
        <v>15</v>
      </c>
      <c r="AS431" s="238">
        <v>7</v>
      </c>
      <c r="AT431" s="238">
        <v>98</v>
      </c>
      <c r="AU431" s="238">
        <v>40</v>
      </c>
      <c r="AV431" s="238">
        <v>11</v>
      </c>
      <c r="AW431" s="238">
        <v>21</v>
      </c>
      <c r="AX431" s="238">
        <v>2</v>
      </c>
      <c r="AY431" s="238">
        <v>3</v>
      </c>
      <c r="AZ431" s="238">
        <v>3</v>
      </c>
      <c r="BA431" s="238">
        <v>26</v>
      </c>
      <c r="BB431" s="238">
        <v>29</v>
      </c>
      <c r="BC431" s="238" t="s">
        <v>354</v>
      </c>
      <c r="BD431" s="238">
        <v>5</v>
      </c>
      <c r="BI431" s="238">
        <v>7</v>
      </c>
      <c r="BJ431" s="238">
        <v>98</v>
      </c>
      <c r="BK431" s="238">
        <v>40</v>
      </c>
      <c r="BL431" s="238">
        <v>11</v>
      </c>
      <c r="BM431" s="238">
        <v>21</v>
      </c>
      <c r="CT431" s="238">
        <v>454943</v>
      </c>
      <c r="CU431" s="238">
        <v>4978099</v>
      </c>
      <c r="CV431" s="238">
        <v>44.954895100000002</v>
      </c>
      <c r="CW431" s="238">
        <v>-93.571225900000002</v>
      </c>
      <c r="CX431" s="238" t="s">
        <v>359</v>
      </c>
      <c r="CY431" s="238" t="s">
        <v>3572</v>
      </c>
    </row>
    <row r="432" spans="1:103" x14ac:dyDescent="0.25">
      <c r="A432" s="238">
        <v>363051</v>
      </c>
      <c r="B432" s="238">
        <v>4</v>
      </c>
      <c r="C432" s="238">
        <v>15</v>
      </c>
      <c r="D432" s="238">
        <v>10.986000000000001</v>
      </c>
      <c r="E432" s="238">
        <v>27</v>
      </c>
      <c r="F432" s="238" t="s">
        <v>3066</v>
      </c>
      <c r="H432" s="238" t="s">
        <v>354</v>
      </c>
      <c r="I432" s="238">
        <v>25</v>
      </c>
      <c r="K432" s="238" t="s">
        <v>3573</v>
      </c>
      <c r="M432" s="238">
        <v>7</v>
      </c>
      <c r="N432" s="238">
        <v>9</v>
      </c>
      <c r="O432" s="238">
        <v>2016</v>
      </c>
      <c r="P432" s="238" t="s">
        <v>364</v>
      </c>
      <c r="Q432" s="238">
        <v>18</v>
      </c>
      <c r="R432" s="238" t="s">
        <v>369</v>
      </c>
      <c r="S432" s="238">
        <v>5</v>
      </c>
      <c r="T432" s="238">
        <v>0</v>
      </c>
      <c r="U432" s="238">
        <v>2</v>
      </c>
      <c r="V432" s="238">
        <v>12</v>
      </c>
      <c r="W432" s="238">
        <v>10</v>
      </c>
      <c r="X432" s="238">
        <v>2</v>
      </c>
      <c r="Y432" s="238">
        <v>1</v>
      </c>
      <c r="Z432" s="238">
        <v>1</v>
      </c>
      <c r="AB432" s="238">
        <v>1</v>
      </c>
      <c r="AC432" s="238">
        <v>98</v>
      </c>
      <c r="AD432" s="238" t="s">
        <v>2800</v>
      </c>
      <c r="AF432" s="238" t="s">
        <v>2779</v>
      </c>
      <c r="AG432" s="238">
        <v>7</v>
      </c>
      <c r="AH432" s="238">
        <v>2</v>
      </c>
      <c r="AI432" s="238">
        <v>2</v>
      </c>
      <c r="AJ432" s="238">
        <v>3</v>
      </c>
      <c r="AK432" s="238">
        <v>24</v>
      </c>
      <c r="AL432" s="238">
        <v>19</v>
      </c>
      <c r="AM432" s="238" t="s">
        <v>363</v>
      </c>
      <c r="AN432" s="238">
        <v>5</v>
      </c>
      <c r="AO432" s="238">
        <v>1</v>
      </c>
      <c r="AS432" s="238">
        <v>12</v>
      </c>
      <c r="AT432" s="238">
        <v>9</v>
      </c>
      <c r="AU432" s="238">
        <v>40</v>
      </c>
      <c r="AV432" s="238">
        <v>11</v>
      </c>
      <c r="AW432" s="238">
        <v>21</v>
      </c>
      <c r="AX432" s="238">
        <v>2</v>
      </c>
      <c r="AY432" s="238">
        <v>3</v>
      </c>
      <c r="AZ432" s="238">
        <v>3</v>
      </c>
      <c r="BA432" s="238">
        <v>21</v>
      </c>
      <c r="BB432" s="238">
        <v>22</v>
      </c>
      <c r="BC432" s="238" t="s">
        <v>354</v>
      </c>
      <c r="BD432" s="238">
        <v>5</v>
      </c>
      <c r="BE432" s="238">
        <v>90</v>
      </c>
      <c r="BF432" s="238">
        <v>4</v>
      </c>
      <c r="BI432" s="238">
        <v>12</v>
      </c>
      <c r="BJ432" s="238">
        <v>9</v>
      </c>
      <c r="BK432" s="238">
        <v>40</v>
      </c>
      <c r="BL432" s="238">
        <v>11</v>
      </c>
      <c r="BM432" s="238">
        <v>21</v>
      </c>
      <c r="CT432" s="238">
        <v>454934.813213741</v>
      </c>
      <c r="CU432" s="238">
        <v>4978107.2379177697</v>
      </c>
      <c r="CV432" s="238">
        <v>44.954972920000003</v>
      </c>
      <c r="CW432" s="238">
        <v>-93.571334899999997</v>
      </c>
      <c r="CX432" s="238" t="s">
        <v>359</v>
      </c>
      <c r="CY432" s="238" t="s">
        <v>3574</v>
      </c>
    </row>
    <row r="433" spans="1:103" x14ac:dyDescent="0.25">
      <c r="A433" s="238">
        <v>11073997</v>
      </c>
      <c r="B433" s="238">
        <v>4</v>
      </c>
      <c r="C433" s="238">
        <v>15</v>
      </c>
      <c r="D433" s="238">
        <v>10.996</v>
      </c>
      <c r="E433" s="238">
        <v>27</v>
      </c>
      <c r="F433" s="238" t="s">
        <v>3066</v>
      </c>
      <c r="H433" s="238" t="s">
        <v>354</v>
      </c>
      <c r="I433" s="238">
        <v>25</v>
      </c>
      <c r="K433" s="238" t="s">
        <v>3575</v>
      </c>
      <c r="L433" s="238">
        <v>153060271</v>
      </c>
      <c r="M433" s="238">
        <v>11</v>
      </c>
      <c r="N433" s="238">
        <v>1</v>
      </c>
      <c r="O433" s="238">
        <v>2015</v>
      </c>
      <c r="P433" s="238" t="s">
        <v>366</v>
      </c>
      <c r="Q433" s="238">
        <v>23</v>
      </c>
      <c r="S433" s="238">
        <v>5</v>
      </c>
      <c r="T433" s="238">
        <v>0</v>
      </c>
      <c r="U433" s="238">
        <v>1</v>
      </c>
      <c r="V433" s="238">
        <v>4</v>
      </c>
      <c r="W433" s="238">
        <v>75</v>
      </c>
      <c r="X433" s="238">
        <v>2</v>
      </c>
      <c r="Y433" s="238">
        <v>4</v>
      </c>
      <c r="Z433" s="238">
        <v>1</v>
      </c>
      <c r="AA433" s="238">
        <v>1</v>
      </c>
      <c r="AB433" s="238">
        <v>1</v>
      </c>
      <c r="AC433" s="238">
        <v>98</v>
      </c>
      <c r="AD433" s="238" t="s">
        <v>3576</v>
      </c>
      <c r="AE433" s="238" t="s">
        <v>3111</v>
      </c>
      <c r="AF433" s="238" t="s">
        <v>2779</v>
      </c>
      <c r="AG433" s="238">
        <v>3</v>
      </c>
      <c r="AH433" s="238">
        <v>2</v>
      </c>
      <c r="AI433" s="238">
        <v>2</v>
      </c>
      <c r="AJ433" s="238">
        <v>4</v>
      </c>
      <c r="AK433" s="238">
        <v>21</v>
      </c>
      <c r="AL433" s="238">
        <v>22</v>
      </c>
      <c r="AM433" s="238" t="s">
        <v>363</v>
      </c>
      <c r="AN433" s="238">
        <v>1</v>
      </c>
      <c r="AO433" s="238">
        <v>18</v>
      </c>
      <c r="AP433" s="238">
        <v>15</v>
      </c>
      <c r="AS433" s="238">
        <v>7</v>
      </c>
      <c r="AT433" s="238">
        <v>98</v>
      </c>
      <c r="AU433" s="238">
        <v>35</v>
      </c>
      <c r="AV433" s="238">
        <v>10</v>
      </c>
      <c r="AW433" s="238">
        <v>21</v>
      </c>
      <c r="CT433" s="238">
        <v>454960</v>
      </c>
      <c r="CU433" s="238">
        <v>4978111</v>
      </c>
      <c r="CV433" s="238">
        <v>44.955011300000002</v>
      </c>
      <c r="CW433" s="238">
        <v>-93.571018899999999</v>
      </c>
      <c r="CX433" s="238" t="s">
        <v>359</v>
      </c>
      <c r="CY433" s="238" t="s">
        <v>3577</v>
      </c>
    </row>
    <row r="434" spans="1:103" x14ac:dyDescent="0.25">
      <c r="A434" s="238">
        <v>629379</v>
      </c>
      <c r="B434" s="238">
        <v>4</v>
      </c>
      <c r="C434" s="238">
        <v>15</v>
      </c>
      <c r="D434" s="238">
        <v>11.066000000000001</v>
      </c>
      <c r="E434" s="238">
        <v>27</v>
      </c>
      <c r="F434" s="238" t="s">
        <v>3066</v>
      </c>
      <c r="H434" s="238" t="s">
        <v>354</v>
      </c>
      <c r="I434" s="238">
        <v>25</v>
      </c>
      <c r="K434" s="238" t="s">
        <v>3578</v>
      </c>
      <c r="M434" s="238">
        <v>8</v>
      </c>
      <c r="N434" s="238">
        <v>21</v>
      </c>
      <c r="O434" s="238">
        <v>2018</v>
      </c>
      <c r="P434" s="238" t="s">
        <v>368</v>
      </c>
      <c r="Q434" s="238">
        <v>23</v>
      </c>
      <c r="R434" s="238" t="s">
        <v>356</v>
      </c>
      <c r="S434" s="238">
        <v>3</v>
      </c>
      <c r="T434" s="238">
        <v>0</v>
      </c>
      <c r="U434" s="238">
        <v>1</v>
      </c>
      <c r="W434" s="238">
        <v>83</v>
      </c>
      <c r="X434" s="238">
        <v>2</v>
      </c>
      <c r="Y434" s="238">
        <v>3</v>
      </c>
      <c r="Z434" s="238">
        <v>1</v>
      </c>
      <c r="AB434" s="238">
        <v>1</v>
      </c>
      <c r="AC434" s="238">
        <v>98</v>
      </c>
      <c r="AD434" s="238" t="s">
        <v>2800</v>
      </c>
      <c r="AF434" s="238" t="s">
        <v>2779</v>
      </c>
      <c r="AG434" s="238">
        <v>3</v>
      </c>
      <c r="AH434" s="238">
        <v>2</v>
      </c>
      <c r="AI434" s="238">
        <v>4</v>
      </c>
      <c r="AJ434" s="238">
        <v>4</v>
      </c>
      <c r="AK434" s="238">
        <v>21</v>
      </c>
      <c r="AL434" s="238">
        <v>17</v>
      </c>
      <c r="AM434" s="238" t="s">
        <v>363</v>
      </c>
      <c r="AN434" s="238">
        <v>5</v>
      </c>
      <c r="AO434" s="238">
        <v>99</v>
      </c>
      <c r="AS434" s="238">
        <v>12</v>
      </c>
      <c r="AT434" s="238">
        <v>9</v>
      </c>
      <c r="AU434" s="238">
        <v>40</v>
      </c>
      <c r="AV434" s="238">
        <v>11</v>
      </c>
      <c r="AW434" s="238">
        <v>21</v>
      </c>
      <c r="CT434" s="238">
        <v>455062.38796079397</v>
      </c>
      <c r="CU434" s="238">
        <v>4978154.1254921304</v>
      </c>
      <c r="CV434" s="238">
        <v>44.955403060000002</v>
      </c>
      <c r="CW434" s="238">
        <v>-93.569721770000001</v>
      </c>
      <c r="CX434" s="238" t="s">
        <v>359</v>
      </c>
      <c r="CY434" s="238" t="s">
        <v>3579</v>
      </c>
    </row>
    <row r="435" spans="1:103" x14ac:dyDescent="0.25">
      <c r="A435" s="238">
        <v>470267</v>
      </c>
      <c r="B435" s="238">
        <v>4</v>
      </c>
      <c r="C435" s="238">
        <v>15</v>
      </c>
      <c r="D435" s="238">
        <v>11.082000000000001</v>
      </c>
      <c r="E435" s="238">
        <v>27</v>
      </c>
      <c r="F435" s="238" t="s">
        <v>3066</v>
      </c>
      <c r="H435" s="238" t="s">
        <v>354</v>
      </c>
      <c r="I435" s="238">
        <v>25</v>
      </c>
      <c r="K435" s="238" t="s">
        <v>3580</v>
      </c>
      <c r="M435" s="238">
        <v>6</v>
      </c>
      <c r="N435" s="238">
        <v>14</v>
      </c>
      <c r="O435" s="238">
        <v>2017</v>
      </c>
      <c r="P435" s="238" t="s">
        <v>355</v>
      </c>
      <c r="Q435" s="238">
        <v>16</v>
      </c>
      <c r="R435" s="238" t="s">
        <v>369</v>
      </c>
      <c r="S435" s="238">
        <v>5</v>
      </c>
      <c r="T435" s="238">
        <v>0</v>
      </c>
      <c r="U435" s="238">
        <v>3</v>
      </c>
      <c r="V435" s="238">
        <v>12</v>
      </c>
      <c r="W435" s="238">
        <v>10</v>
      </c>
      <c r="X435" s="238">
        <v>2</v>
      </c>
      <c r="Y435" s="238">
        <v>1</v>
      </c>
      <c r="Z435" s="238">
        <v>1</v>
      </c>
      <c r="AB435" s="238">
        <v>1</v>
      </c>
      <c r="AC435" s="238">
        <v>98</v>
      </c>
      <c r="AD435" s="238" t="s">
        <v>2800</v>
      </c>
      <c r="AF435" s="238" t="s">
        <v>2779</v>
      </c>
      <c r="AG435" s="238">
        <v>7</v>
      </c>
      <c r="AH435" s="238">
        <v>2</v>
      </c>
      <c r="AI435" s="238">
        <v>4</v>
      </c>
      <c r="AJ435" s="238">
        <v>3</v>
      </c>
      <c r="AK435" s="238">
        <v>34</v>
      </c>
      <c r="AL435" s="238">
        <v>46</v>
      </c>
      <c r="AM435" s="238" t="s">
        <v>354</v>
      </c>
      <c r="AN435" s="238">
        <v>5</v>
      </c>
      <c r="AO435" s="238">
        <v>1</v>
      </c>
      <c r="AS435" s="238">
        <v>12</v>
      </c>
      <c r="AT435" s="238">
        <v>98</v>
      </c>
      <c r="AU435" s="238">
        <v>35</v>
      </c>
      <c r="AV435" s="238">
        <v>11</v>
      </c>
      <c r="AW435" s="238">
        <v>21</v>
      </c>
      <c r="AX435" s="238">
        <v>2</v>
      </c>
      <c r="AY435" s="238">
        <v>3</v>
      </c>
      <c r="AZ435" s="238">
        <v>3</v>
      </c>
      <c r="BA435" s="238">
        <v>34</v>
      </c>
      <c r="BB435" s="238">
        <v>30</v>
      </c>
      <c r="BC435" s="238" t="s">
        <v>354</v>
      </c>
      <c r="BD435" s="238">
        <v>5</v>
      </c>
      <c r="BE435" s="238">
        <v>1</v>
      </c>
      <c r="BI435" s="238">
        <v>12</v>
      </c>
      <c r="BJ435" s="238">
        <v>98</v>
      </c>
      <c r="BK435" s="238">
        <v>35</v>
      </c>
      <c r="BL435" s="238">
        <v>11</v>
      </c>
      <c r="BM435" s="238">
        <v>21</v>
      </c>
      <c r="BN435" s="238">
        <v>2</v>
      </c>
      <c r="BO435" s="238">
        <v>2</v>
      </c>
      <c r="BP435" s="238">
        <v>3</v>
      </c>
      <c r="BQ435" s="238">
        <v>21</v>
      </c>
      <c r="BR435" s="238">
        <v>17</v>
      </c>
      <c r="BS435" s="238" t="s">
        <v>354</v>
      </c>
      <c r="BT435" s="238">
        <v>5</v>
      </c>
      <c r="BU435" s="238">
        <v>74</v>
      </c>
      <c r="BY435" s="238">
        <v>12</v>
      </c>
      <c r="BZ435" s="238">
        <v>98</v>
      </c>
      <c r="CA435" s="238">
        <v>35</v>
      </c>
      <c r="CB435" s="238">
        <v>11</v>
      </c>
      <c r="CC435" s="238">
        <v>21</v>
      </c>
      <c r="CT435" s="238">
        <v>455076.89474790398</v>
      </c>
      <c r="CU435" s="238">
        <v>4978171.7825670997</v>
      </c>
      <c r="CV435" s="238">
        <v>44.955562909999998</v>
      </c>
      <c r="CW435" s="238">
        <v>-93.569539430000006</v>
      </c>
      <c r="CX435" s="238" t="s">
        <v>359</v>
      </c>
      <c r="CY435" s="238" t="s">
        <v>3581</v>
      </c>
    </row>
    <row r="436" spans="1:103" x14ac:dyDescent="0.25">
      <c r="A436" s="238">
        <v>838320</v>
      </c>
      <c r="B436" s="238">
        <v>4</v>
      </c>
      <c r="C436" s="238">
        <v>15</v>
      </c>
      <c r="D436" s="238">
        <v>11.106</v>
      </c>
      <c r="E436" s="238">
        <v>27</v>
      </c>
      <c r="F436" s="238" t="s">
        <v>3066</v>
      </c>
      <c r="H436" s="238" t="s">
        <v>354</v>
      </c>
      <c r="I436" s="238">
        <v>25</v>
      </c>
      <c r="K436" s="238" t="s">
        <v>3582</v>
      </c>
      <c r="L436" s="238">
        <v>202440168</v>
      </c>
      <c r="M436" s="238">
        <v>8</v>
      </c>
      <c r="N436" s="238">
        <v>31</v>
      </c>
      <c r="O436" s="238">
        <v>2020</v>
      </c>
      <c r="P436" s="238" t="s">
        <v>361</v>
      </c>
      <c r="Q436" s="238">
        <v>16</v>
      </c>
      <c r="R436" s="238" t="s">
        <v>369</v>
      </c>
      <c r="S436" s="238">
        <v>2</v>
      </c>
      <c r="T436" s="238">
        <v>0</v>
      </c>
      <c r="U436" s="238">
        <v>1</v>
      </c>
      <c r="W436" s="238">
        <v>69</v>
      </c>
      <c r="X436" s="238">
        <v>2</v>
      </c>
      <c r="Y436" s="238">
        <v>1</v>
      </c>
      <c r="Z436" s="238">
        <v>1</v>
      </c>
      <c r="AB436" s="238">
        <v>1</v>
      </c>
      <c r="AC436" s="238">
        <v>98</v>
      </c>
      <c r="AD436" s="238" t="s">
        <v>2800</v>
      </c>
      <c r="AF436" s="238" t="s">
        <v>2779</v>
      </c>
      <c r="AG436" s="238">
        <v>3</v>
      </c>
      <c r="AH436" s="238">
        <v>2</v>
      </c>
      <c r="AI436" s="238">
        <v>2</v>
      </c>
      <c r="AJ436" s="238">
        <v>3</v>
      </c>
      <c r="AK436" s="238">
        <v>21</v>
      </c>
      <c r="AL436" s="238">
        <v>22</v>
      </c>
      <c r="AM436" s="238" t="s">
        <v>363</v>
      </c>
      <c r="AN436" s="238">
        <v>11</v>
      </c>
      <c r="AO436" s="238">
        <v>62</v>
      </c>
      <c r="AS436" s="238">
        <v>12</v>
      </c>
      <c r="AT436" s="238">
        <v>9</v>
      </c>
      <c r="AU436" s="238">
        <v>40</v>
      </c>
      <c r="AV436" s="238">
        <v>11</v>
      </c>
      <c r="AW436" s="238">
        <v>21</v>
      </c>
      <c r="CT436" s="238">
        <v>455115.68568221899</v>
      </c>
      <c r="CU436" s="238">
        <v>4978191.9883243097</v>
      </c>
      <c r="CV436" s="238">
        <v>44.955747250000002</v>
      </c>
      <c r="CW436" s="238">
        <v>-93.569049460000002</v>
      </c>
      <c r="CX436" s="238" t="s">
        <v>359</v>
      </c>
      <c r="CY436" s="238" t="s">
        <v>3583</v>
      </c>
    </row>
    <row r="437" spans="1:103" x14ac:dyDescent="0.25">
      <c r="A437" s="238">
        <v>868133</v>
      </c>
      <c r="B437" s="238">
        <v>4</v>
      </c>
      <c r="C437" s="238">
        <v>15</v>
      </c>
      <c r="D437" s="238">
        <v>11.106999999999999</v>
      </c>
      <c r="E437" s="238">
        <v>27</v>
      </c>
      <c r="F437" s="238" t="s">
        <v>3066</v>
      </c>
      <c r="H437" s="238" t="s">
        <v>354</v>
      </c>
      <c r="I437" s="238">
        <v>25</v>
      </c>
      <c r="K437" s="238">
        <v>20009633</v>
      </c>
      <c r="L437" s="238">
        <v>203490068</v>
      </c>
      <c r="M437" s="238">
        <v>12</v>
      </c>
      <c r="N437" s="238">
        <v>14</v>
      </c>
      <c r="O437" s="238">
        <v>2020</v>
      </c>
      <c r="P437" s="238" t="s">
        <v>361</v>
      </c>
      <c r="Q437" s="238">
        <v>15</v>
      </c>
      <c r="R437" s="238" t="s">
        <v>356</v>
      </c>
      <c r="S437" s="238">
        <v>5</v>
      </c>
      <c r="T437" s="238">
        <v>0</v>
      </c>
      <c r="U437" s="238">
        <v>2</v>
      </c>
      <c r="V437" s="238">
        <v>12</v>
      </c>
      <c r="W437" s="238">
        <v>10</v>
      </c>
      <c r="X437" s="238">
        <v>10</v>
      </c>
      <c r="Y437" s="238">
        <v>1</v>
      </c>
      <c r="Z437" s="238">
        <v>1</v>
      </c>
      <c r="AB437" s="238">
        <v>1</v>
      </c>
      <c r="AC437" s="238">
        <v>98</v>
      </c>
      <c r="AD437" s="238" t="s">
        <v>2800</v>
      </c>
      <c r="AE437" s="238" t="s">
        <v>3584</v>
      </c>
      <c r="AF437" s="238" t="s">
        <v>2779</v>
      </c>
      <c r="AG437" s="238">
        <v>7</v>
      </c>
      <c r="AH437" s="238">
        <v>2</v>
      </c>
      <c r="AI437" s="238">
        <v>4</v>
      </c>
      <c r="AJ437" s="238">
        <v>4</v>
      </c>
      <c r="AK437" s="238">
        <v>26</v>
      </c>
      <c r="AL437" s="238">
        <v>36</v>
      </c>
      <c r="AM437" s="238" t="s">
        <v>363</v>
      </c>
      <c r="AN437" s="238">
        <v>5</v>
      </c>
      <c r="AO437" s="238">
        <v>1</v>
      </c>
      <c r="AS437" s="238">
        <v>12</v>
      </c>
      <c r="AT437" s="238">
        <v>9</v>
      </c>
      <c r="AU437" s="238">
        <v>35</v>
      </c>
      <c r="AV437" s="238">
        <v>11</v>
      </c>
      <c r="AW437" s="238">
        <v>21</v>
      </c>
      <c r="AX437" s="238">
        <v>2</v>
      </c>
      <c r="AY437" s="238">
        <v>4</v>
      </c>
      <c r="AZ437" s="238">
        <v>4</v>
      </c>
      <c r="BA437" s="238">
        <v>26</v>
      </c>
      <c r="BB437" s="238">
        <v>19</v>
      </c>
      <c r="BC437" s="238" t="s">
        <v>363</v>
      </c>
      <c r="BD437" s="238">
        <v>5</v>
      </c>
      <c r="BE437" s="238">
        <v>74</v>
      </c>
      <c r="BF437" s="238">
        <v>4</v>
      </c>
      <c r="BI437" s="238">
        <v>12</v>
      </c>
      <c r="BJ437" s="238">
        <v>9</v>
      </c>
      <c r="BK437" s="238">
        <v>35</v>
      </c>
      <c r="BL437" s="238">
        <v>11</v>
      </c>
      <c r="BM437" s="238">
        <v>21</v>
      </c>
      <c r="CT437" s="238">
        <v>455115.78857569199</v>
      </c>
      <c r="CU437" s="238">
        <v>4978192.9492760999</v>
      </c>
      <c r="CV437" s="238">
        <v>44.955755910000001</v>
      </c>
      <c r="CW437" s="238">
        <v>-93.569048240000001</v>
      </c>
      <c r="CX437" s="238" t="s">
        <v>359</v>
      </c>
      <c r="CY437" s="238" t="s">
        <v>3585</v>
      </c>
    </row>
    <row r="438" spans="1:103" x14ac:dyDescent="0.25">
      <c r="A438" s="238">
        <v>10810925</v>
      </c>
      <c r="B438" s="238">
        <v>4</v>
      </c>
      <c r="C438" s="238">
        <v>15</v>
      </c>
      <c r="D438" s="238">
        <v>11.114000000000001</v>
      </c>
      <c r="E438" s="238">
        <v>27</v>
      </c>
      <c r="F438" s="238" t="s">
        <v>3066</v>
      </c>
      <c r="H438" s="238" t="s">
        <v>354</v>
      </c>
      <c r="I438" s="238">
        <v>25</v>
      </c>
      <c r="K438" s="238">
        <v>2319991</v>
      </c>
      <c r="L438" s="238">
        <v>122820144</v>
      </c>
      <c r="M438" s="238">
        <v>10</v>
      </c>
      <c r="N438" s="238">
        <v>8</v>
      </c>
      <c r="O438" s="238">
        <v>2012</v>
      </c>
      <c r="P438" s="238" t="s">
        <v>361</v>
      </c>
      <c r="Q438" s="238">
        <v>17</v>
      </c>
      <c r="R438" s="238" t="s">
        <v>369</v>
      </c>
      <c r="S438" s="238">
        <v>5</v>
      </c>
      <c r="T438" s="238">
        <v>0</v>
      </c>
      <c r="U438" s="238">
        <v>2</v>
      </c>
      <c r="V438" s="238">
        <v>1</v>
      </c>
      <c r="W438" s="238">
        <v>10</v>
      </c>
      <c r="X438" s="238">
        <v>4</v>
      </c>
      <c r="Y438" s="238">
        <v>1</v>
      </c>
      <c r="Z438" s="238">
        <v>2</v>
      </c>
      <c r="AB438" s="238">
        <v>1</v>
      </c>
      <c r="AC438" s="238">
        <v>98</v>
      </c>
      <c r="AD438" s="238" t="s">
        <v>2834</v>
      </c>
      <c r="AE438" s="238" t="s">
        <v>3586</v>
      </c>
      <c r="AF438" s="238" t="s">
        <v>2779</v>
      </c>
      <c r="AG438" s="238">
        <v>7</v>
      </c>
      <c r="AH438" s="238">
        <v>2</v>
      </c>
      <c r="AI438" s="238">
        <v>2</v>
      </c>
      <c r="AJ438" s="238">
        <v>3</v>
      </c>
      <c r="AK438" s="238">
        <v>21</v>
      </c>
      <c r="AL438" s="238">
        <v>29</v>
      </c>
      <c r="AM438" s="238" t="s">
        <v>363</v>
      </c>
      <c r="AN438" s="238">
        <v>5</v>
      </c>
      <c r="AO438" s="238">
        <v>1</v>
      </c>
      <c r="AS438" s="238">
        <v>7</v>
      </c>
      <c r="AT438" s="238">
        <v>98</v>
      </c>
      <c r="AU438" s="238">
        <v>40</v>
      </c>
      <c r="AV438" s="238">
        <v>11</v>
      </c>
      <c r="AW438" s="238">
        <v>21</v>
      </c>
      <c r="AX438" s="238">
        <v>2</v>
      </c>
      <c r="AY438" s="238">
        <v>2</v>
      </c>
      <c r="AZ438" s="238">
        <v>3</v>
      </c>
      <c r="BA438" s="238">
        <v>21</v>
      </c>
      <c r="BB438" s="238">
        <v>44</v>
      </c>
      <c r="BC438" s="238" t="s">
        <v>363</v>
      </c>
      <c r="BD438" s="238">
        <v>5</v>
      </c>
      <c r="BE438" s="238">
        <v>5</v>
      </c>
      <c r="BI438" s="238">
        <v>7</v>
      </c>
      <c r="BJ438" s="238">
        <v>98</v>
      </c>
      <c r="BK438" s="238">
        <v>40</v>
      </c>
      <c r="BL438" s="238">
        <v>11</v>
      </c>
      <c r="BM438" s="238">
        <v>21</v>
      </c>
      <c r="CT438" s="238">
        <v>455125</v>
      </c>
      <c r="CU438" s="238">
        <v>4978201</v>
      </c>
      <c r="CV438" s="238">
        <v>44.955829799999997</v>
      </c>
      <c r="CW438" s="238">
        <v>-93.568927599999995</v>
      </c>
      <c r="CX438" s="238" t="s">
        <v>359</v>
      </c>
      <c r="CY438" s="238" t="s">
        <v>3587</v>
      </c>
    </row>
    <row r="439" spans="1:103" x14ac:dyDescent="0.25">
      <c r="A439" s="238">
        <v>10950584</v>
      </c>
      <c r="B439" s="238">
        <v>4</v>
      </c>
      <c r="C439" s="238">
        <v>15</v>
      </c>
      <c r="D439" s="238">
        <v>11.116</v>
      </c>
      <c r="E439" s="238">
        <v>27</v>
      </c>
      <c r="F439" s="238" t="s">
        <v>3066</v>
      </c>
      <c r="H439" s="238" t="s">
        <v>354</v>
      </c>
      <c r="I439" s="238">
        <v>25</v>
      </c>
      <c r="K439" s="238" t="s">
        <v>3588</v>
      </c>
      <c r="L439" s="238">
        <v>140390028</v>
      </c>
      <c r="M439" s="238">
        <v>2</v>
      </c>
      <c r="N439" s="238">
        <v>7</v>
      </c>
      <c r="O439" s="238">
        <v>2014</v>
      </c>
      <c r="P439" s="238" t="s">
        <v>362</v>
      </c>
      <c r="Q439" s="238">
        <v>16</v>
      </c>
      <c r="R439" s="238" t="s">
        <v>369</v>
      </c>
      <c r="S439" s="238">
        <v>5</v>
      </c>
      <c r="T439" s="238">
        <v>0</v>
      </c>
      <c r="U439" s="238">
        <v>3</v>
      </c>
      <c r="V439" s="238">
        <v>1</v>
      </c>
      <c r="W439" s="238">
        <v>10</v>
      </c>
      <c r="X439" s="238">
        <v>2</v>
      </c>
      <c r="Y439" s="238">
        <v>1</v>
      </c>
      <c r="Z439" s="238">
        <v>2</v>
      </c>
      <c r="AA439" s="238">
        <v>99</v>
      </c>
      <c r="AB439" s="238">
        <v>1</v>
      </c>
      <c r="AC439" s="238">
        <v>98</v>
      </c>
      <c r="AD439" s="238" t="s">
        <v>2921</v>
      </c>
      <c r="AE439" s="238" t="s">
        <v>3586</v>
      </c>
      <c r="AF439" s="238" t="s">
        <v>2779</v>
      </c>
      <c r="AG439" s="238">
        <v>7</v>
      </c>
      <c r="AH439" s="238">
        <v>2</v>
      </c>
      <c r="AI439" s="238">
        <v>4</v>
      </c>
      <c r="AJ439" s="238">
        <v>3</v>
      </c>
      <c r="AK439" s="238">
        <v>21</v>
      </c>
      <c r="AL439" s="238">
        <v>19</v>
      </c>
      <c r="AM439" s="238" t="s">
        <v>363</v>
      </c>
      <c r="AN439" s="238">
        <v>5</v>
      </c>
      <c r="AS439" s="238">
        <v>7</v>
      </c>
      <c r="AT439" s="238">
        <v>98</v>
      </c>
      <c r="AU439" s="238">
        <v>35</v>
      </c>
      <c r="AV439" s="238">
        <v>11</v>
      </c>
      <c r="AW439" s="238">
        <v>21</v>
      </c>
      <c r="AX439" s="238">
        <v>2</v>
      </c>
      <c r="AY439" s="238">
        <v>4</v>
      </c>
      <c r="AZ439" s="238">
        <v>3</v>
      </c>
      <c r="BA439" s="238">
        <v>21</v>
      </c>
      <c r="BB439" s="238">
        <v>28</v>
      </c>
      <c r="BC439" s="238" t="s">
        <v>363</v>
      </c>
      <c r="BD439" s="238">
        <v>5</v>
      </c>
      <c r="BE439" s="238">
        <v>5</v>
      </c>
      <c r="BF439" s="238">
        <v>1</v>
      </c>
      <c r="BI439" s="238">
        <v>7</v>
      </c>
      <c r="BJ439" s="238">
        <v>98</v>
      </c>
      <c r="BK439" s="238">
        <v>35</v>
      </c>
      <c r="BL439" s="238">
        <v>11</v>
      </c>
      <c r="BM439" s="238">
        <v>21</v>
      </c>
      <c r="BN439" s="238">
        <v>2</v>
      </c>
      <c r="BO439" s="238">
        <v>2</v>
      </c>
      <c r="BP439" s="238">
        <v>3</v>
      </c>
      <c r="BQ439" s="238">
        <v>26</v>
      </c>
      <c r="BR439" s="238">
        <v>28</v>
      </c>
      <c r="BS439" s="238" t="s">
        <v>354</v>
      </c>
      <c r="BT439" s="238">
        <v>5</v>
      </c>
      <c r="BY439" s="238">
        <v>7</v>
      </c>
      <c r="BZ439" s="238">
        <v>98</v>
      </c>
      <c r="CA439" s="238">
        <v>35</v>
      </c>
      <c r="CB439" s="238">
        <v>11</v>
      </c>
      <c r="CC439" s="238">
        <v>21</v>
      </c>
      <c r="CT439" s="238">
        <v>455128</v>
      </c>
      <c r="CU439" s="238">
        <v>4978203</v>
      </c>
      <c r="CV439" s="238">
        <v>44.955846299999997</v>
      </c>
      <c r="CW439" s="238">
        <v>-93.568893900000006</v>
      </c>
      <c r="CX439" s="238" t="s">
        <v>359</v>
      </c>
      <c r="CY439" s="238" t="s">
        <v>3589</v>
      </c>
    </row>
    <row r="440" spans="1:103" x14ac:dyDescent="0.25">
      <c r="A440" s="238">
        <v>10745601</v>
      </c>
      <c r="B440" s="238">
        <v>4</v>
      </c>
      <c r="C440" s="238">
        <v>15</v>
      </c>
      <c r="D440" s="238">
        <v>11.117000000000001</v>
      </c>
      <c r="E440" s="238">
        <v>27</v>
      </c>
      <c r="F440" s="238" t="s">
        <v>3066</v>
      </c>
      <c r="H440" s="238" t="s">
        <v>354</v>
      </c>
      <c r="I440" s="238">
        <v>25</v>
      </c>
      <c r="K440" s="238">
        <v>2024480</v>
      </c>
      <c r="L440" s="238">
        <v>112680118</v>
      </c>
      <c r="M440" s="238">
        <v>9</v>
      </c>
      <c r="N440" s="238">
        <v>23</v>
      </c>
      <c r="O440" s="238">
        <v>2011</v>
      </c>
      <c r="P440" s="238" t="s">
        <v>362</v>
      </c>
      <c r="Q440" s="238">
        <v>17</v>
      </c>
      <c r="S440" s="238">
        <v>5</v>
      </c>
      <c r="T440" s="238">
        <v>0</v>
      </c>
      <c r="U440" s="238">
        <v>2</v>
      </c>
      <c r="V440" s="238">
        <v>1</v>
      </c>
      <c r="W440" s="238">
        <v>10</v>
      </c>
      <c r="X440" s="238">
        <v>4</v>
      </c>
      <c r="Y440" s="238">
        <v>3</v>
      </c>
      <c r="Z440" s="238">
        <v>1</v>
      </c>
      <c r="AB440" s="238">
        <v>1</v>
      </c>
      <c r="AC440" s="238">
        <v>98</v>
      </c>
      <c r="AD440" s="238" t="s">
        <v>3279</v>
      </c>
      <c r="AE440" s="238" t="s">
        <v>3590</v>
      </c>
      <c r="AF440" s="238" t="s">
        <v>2779</v>
      </c>
      <c r="AG440" s="238">
        <v>7</v>
      </c>
      <c r="AH440" s="238">
        <v>2</v>
      </c>
      <c r="AI440" s="238">
        <v>4</v>
      </c>
      <c r="AJ440" s="238">
        <v>3</v>
      </c>
      <c r="AK440" s="238">
        <v>24</v>
      </c>
      <c r="AL440" s="238">
        <v>42</v>
      </c>
      <c r="AM440" s="238" t="s">
        <v>363</v>
      </c>
      <c r="AN440" s="238">
        <v>5</v>
      </c>
      <c r="AS440" s="238">
        <v>7</v>
      </c>
      <c r="AT440" s="238">
        <v>98</v>
      </c>
      <c r="AU440" s="238">
        <v>40</v>
      </c>
      <c r="AV440" s="238">
        <v>11</v>
      </c>
      <c r="AW440" s="238">
        <v>21</v>
      </c>
      <c r="AX440" s="238">
        <v>2</v>
      </c>
      <c r="AY440" s="238">
        <v>4</v>
      </c>
      <c r="AZ440" s="238">
        <v>3</v>
      </c>
      <c r="BA440" s="238">
        <v>21</v>
      </c>
      <c r="BB440" s="238">
        <v>53</v>
      </c>
      <c r="BC440" s="238" t="s">
        <v>363</v>
      </c>
      <c r="BD440" s="238">
        <v>5</v>
      </c>
      <c r="BI440" s="238">
        <v>7</v>
      </c>
      <c r="BJ440" s="238">
        <v>98</v>
      </c>
      <c r="BK440" s="238">
        <v>40</v>
      </c>
      <c r="BL440" s="238">
        <v>11</v>
      </c>
      <c r="BM440" s="238">
        <v>21</v>
      </c>
      <c r="CT440" s="238">
        <v>455130</v>
      </c>
      <c r="CU440" s="238">
        <v>4978204</v>
      </c>
      <c r="CV440" s="238">
        <v>44.955860199999996</v>
      </c>
      <c r="CW440" s="238">
        <v>-93.568865700000003</v>
      </c>
      <c r="CX440" s="238" t="s">
        <v>359</v>
      </c>
      <c r="CY440" s="238" t="s">
        <v>3591</v>
      </c>
    </row>
    <row r="441" spans="1:103" x14ac:dyDescent="0.25">
      <c r="A441" s="238">
        <v>10801749</v>
      </c>
      <c r="B441" s="238">
        <v>4</v>
      </c>
      <c r="C441" s="238">
        <v>15</v>
      </c>
      <c r="D441" s="238">
        <v>11.117000000000001</v>
      </c>
      <c r="E441" s="238">
        <v>27</v>
      </c>
      <c r="F441" s="238" t="s">
        <v>3066</v>
      </c>
      <c r="H441" s="238" t="s">
        <v>354</v>
      </c>
      <c r="I441" s="238">
        <v>25</v>
      </c>
      <c r="K441" s="238">
        <v>12006587</v>
      </c>
      <c r="L441" s="238">
        <v>122270149</v>
      </c>
      <c r="M441" s="238">
        <v>8</v>
      </c>
      <c r="N441" s="238">
        <v>14</v>
      </c>
      <c r="O441" s="238">
        <v>2012</v>
      </c>
      <c r="P441" s="238" t="s">
        <v>368</v>
      </c>
      <c r="Q441" s="238">
        <v>15</v>
      </c>
      <c r="S441" s="238">
        <v>4</v>
      </c>
      <c r="T441" s="238">
        <v>0</v>
      </c>
      <c r="U441" s="238">
        <v>2</v>
      </c>
      <c r="V441" s="238">
        <v>7</v>
      </c>
      <c r="W441" s="238">
        <v>27</v>
      </c>
      <c r="X441" s="238">
        <v>2</v>
      </c>
      <c r="Y441" s="238">
        <v>1</v>
      </c>
      <c r="Z441" s="238">
        <v>2</v>
      </c>
      <c r="AB441" s="238">
        <v>1</v>
      </c>
      <c r="AC441" s="238">
        <v>98</v>
      </c>
      <c r="AD441" s="238" t="s">
        <v>3592</v>
      </c>
      <c r="AE441" s="238" t="s">
        <v>3593</v>
      </c>
      <c r="AF441" s="238" t="s">
        <v>2779</v>
      </c>
      <c r="AG441" s="238">
        <v>90</v>
      </c>
      <c r="AH441" s="238">
        <v>2</v>
      </c>
      <c r="AI441" s="238">
        <v>1</v>
      </c>
      <c r="AJ441" s="238">
        <v>4</v>
      </c>
      <c r="AK441" s="238">
        <v>21</v>
      </c>
      <c r="AL441" s="238">
        <v>68</v>
      </c>
      <c r="AM441" s="238" t="s">
        <v>354</v>
      </c>
      <c r="AN441" s="238">
        <v>5</v>
      </c>
      <c r="AO441" s="238">
        <v>21</v>
      </c>
      <c r="AS441" s="238">
        <v>7</v>
      </c>
      <c r="AT441" s="238">
        <v>98</v>
      </c>
      <c r="AU441" s="238">
        <v>40</v>
      </c>
      <c r="AV441" s="238">
        <v>11</v>
      </c>
      <c r="AW441" s="238">
        <v>21</v>
      </c>
      <c r="AX441" s="238">
        <v>2</v>
      </c>
      <c r="AY441" s="238">
        <v>2</v>
      </c>
      <c r="AZ441" s="238">
        <v>4</v>
      </c>
      <c r="BA441" s="238">
        <v>21</v>
      </c>
      <c r="BB441" s="238">
        <v>35</v>
      </c>
      <c r="BC441" s="238" t="s">
        <v>363</v>
      </c>
      <c r="BD441" s="238">
        <v>5</v>
      </c>
      <c r="BE441" s="238">
        <v>1</v>
      </c>
      <c r="BI441" s="238">
        <v>7</v>
      </c>
      <c r="BJ441" s="238">
        <v>98</v>
      </c>
      <c r="BK441" s="238">
        <v>40</v>
      </c>
      <c r="BL441" s="238">
        <v>11</v>
      </c>
      <c r="BM441" s="238">
        <v>21</v>
      </c>
      <c r="CT441" s="238">
        <v>455130</v>
      </c>
      <c r="CU441" s="238">
        <v>4978204</v>
      </c>
      <c r="CV441" s="238">
        <v>44.955860199999996</v>
      </c>
      <c r="CW441" s="238">
        <v>-93.568865700000003</v>
      </c>
      <c r="CX441" s="238" t="s">
        <v>359</v>
      </c>
      <c r="CY441" s="238" t="s">
        <v>3594</v>
      </c>
    </row>
    <row r="442" spans="1:103" x14ac:dyDescent="0.25">
      <c r="A442" s="238">
        <v>10955143</v>
      </c>
      <c r="B442" s="238">
        <v>4</v>
      </c>
      <c r="C442" s="238">
        <v>15</v>
      </c>
      <c r="D442" s="238">
        <v>11.117000000000001</v>
      </c>
      <c r="E442" s="238">
        <v>27</v>
      </c>
      <c r="F442" s="238" t="s">
        <v>3066</v>
      </c>
      <c r="H442" s="238" t="s">
        <v>354</v>
      </c>
      <c r="I442" s="238">
        <v>25</v>
      </c>
      <c r="K442" s="238" t="s">
        <v>3595</v>
      </c>
      <c r="L442" s="238">
        <v>140870092</v>
      </c>
      <c r="M442" s="238">
        <v>3</v>
      </c>
      <c r="N442" s="238">
        <v>28</v>
      </c>
      <c r="O442" s="238">
        <v>2014</v>
      </c>
      <c r="P442" s="238" t="s">
        <v>362</v>
      </c>
      <c r="Q442" s="238">
        <v>9</v>
      </c>
      <c r="S442" s="238">
        <v>5</v>
      </c>
      <c r="T442" s="238">
        <v>0</v>
      </c>
      <c r="U442" s="238">
        <v>1</v>
      </c>
      <c r="V442" s="238">
        <v>7</v>
      </c>
      <c r="W442" s="238">
        <v>27</v>
      </c>
      <c r="X442" s="238">
        <v>90</v>
      </c>
      <c r="Y442" s="238">
        <v>1</v>
      </c>
      <c r="Z442" s="238">
        <v>1</v>
      </c>
      <c r="AB442" s="238">
        <v>1</v>
      </c>
      <c r="AC442" s="238">
        <v>98</v>
      </c>
      <c r="AD442" s="238" t="s">
        <v>3596</v>
      </c>
      <c r="AE442" s="238" t="s">
        <v>2841</v>
      </c>
      <c r="AF442" s="238" t="s">
        <v>2779</v>
      </c>
      <c r="AG442" s="238">
        <v>3</v>
      </c>
      <c r="AH442" s="238">
        <v>2</v>
      </c>
      <c r="AI442" s="238">
        <v>2</v>
      </c>
      <c r="AJ442" s="238">
        <v>4</v>
      </c>
      <c r="AK442" s="238">
        <v>21</v>
      </c>
      <c r="AL442" s="238">
        <v>34</v>
      </c>
      <c r="AM442" s="238" t="s">
        <v>354</v>
      </c>
      <c r="AN442" s="238">
        <v>10</v>
      </c>
      <c r="AO442" s="238">
        <v>18</v>
      </c>
      <c r="AS442" s="238">
        <v>7</v>
      </c>
      <c r="AT442" s="238">
        <v>98</v>
      </c>
      <c r="AU442" s="238">
        <v>40</v>
      </c>
      <c r="AV442" s="238">
        <v>11</v>
      </c>
      <c r="AW442" s="238">
        <v>21</v>
      </c>
      <c r="CT442" s="238">
        <v>455130</v>
      </c>
      <c r="CU442" s="238">
        <v>4978204</v>
      </c>
      <c r="CV442" s="238">
        <v>44.955860199999996</v>
      </c>
      <c r="CW442" s="238">
        <v>-93.568865700000003</v>
      </c>
      <c r="CX442" s="238" t="s">
        <v>359</v>
      </c>
      <c r="CY442" s="238" t="s">
        <v>3597</v>
      </c>
    </row>
    <row r="443" spans="1:103" x14ac:dyDescent="0.25">
      <c r="A443" s="238">
        <v>450929</v>
      </c>
      <c r="B443" s="238">
        <v>4</v>
      </c>
      <c r="C443" s="238">
        <v>15</v>
      </c>
      <c r="D443" s="238">
        <v>11.141</v>
      </c>
      <c r="E443" s="238">
        <v>27</v>
      </c>
      <c r="F443" s="238" t="s">
        <v>3066</v>
      </c>
      <c r="H443" s="238" t="s">
        <v>354</v>
      </c>
      <c r="I443" s="238">
        <v>25</v>
      </c>
      <c r="K443" s="238" t="s">
        <v>3598</v>
      </c>
      <c r="M443" s="238">
        <v>5</v>
      </c>
      <c r="N443" s="238">
        <v>9</v>
      </c>
      <c r="O443" s="238">
        <v>2017</v>
      </c>
      <c r="P443" s="238" t="s">
        <v>368</v>
      </c>
      <c r="Q443" s="238">
        <v>5</v>
      </c>
      <c r="S443" s="238">
        <v>3</v>
      </c>
      <c r="T443" s="238">
        <v>0</v>
      </c>
      <c r="U443" s="238">
        <v>1</v>
      </c>
      <c r="W443" s="238">
        <v>28</v>
      </c>
      <c r="X443" s="238">
        <v>2</v>
      </c>
      <c r="Y443" s="238">
        <v>1</v>
      </c>
      <c r="Z443" s="238">
        <v>1</v>
      </c>
      <c r="AB443" s="238">
        <v>1</v>
      </c>
      <c r="AC443" s="238">
        <v>98</v>
      </c>
      <c r="AD443" s="238" t="s">
        <v>2800</v>
      </c>
      <c r="AF443" s="238" t="s">
        <v>2779</v>
      </c>
      <c r="AG443" s="238">
        <v>3</v>
      </c>
      <c r="AH443" s="238">
        <v>2</v>
      </c>
      <c r="AI443" s="238">
        <v>2</v>
      </c>
      <c r="AJ443" s="238">
        <v>4</v>
      </c>
      <c r="AK443" s="238">
        <v>21</v>
      </c>
      <c r="AL443" s="238">
        <v>34</v>
      </c>
      <c r="AM443" s="238" t="s">
        <v>363</v>
      </c>
      <c r="AN443" s="238">
        <v>5</v>
      </c>
      <c r="AO443" s="238">
        <v>1</v>
      </c>
      <c r="AS443" s="238">
        <v>12</v>
      </c>
      <c r="AT443" s="238">
        <v>9</v>
      </c>
      <c r="AU443" s="238">
        <v>35</v>
      </c>
      <c r="AV443" s="238">
        <v>11</v>
      </c>
      <c r="AW443" s="238">
        <v>21</v>
      </c>
      <c r="CT443" s="238">
        <v>455156.57098706998</v>
      </c>
      <c r="CU443" s="238">
        <v>4978224.1752386</v>
      </c>
      <c r="CV443" s="238">
        <v>44.956039560000001</v>
      </c>
      <c r="CW443" s="238">
        <v>-93.568534</v>
      </c>
      <c r="CX443" s="238" t="s">
        <v>359</v>
      </c>
      <c r="CY443" s="238" t="s">
        <v>3599</v>
      </c>
    </row>
    <row r="444" spans="1:103" x14ac:dyDescent="0.25">
      <c r="A444" s="238">
        <v>706878</v>
      </c>
      <c r="B444" s="238">
        <v>4</v>
      </c>
      <c r="C444" s="238">
        <v>15</v>
      </c>
      <c r="D444" s="238">
        <v>11.177</v>
      </c>
      <c r="E444" s="238">
        <v>27</v>
      </c>
      <c r="F444" s="238" t="s">
        <v>3066</v>
      </c>
      <c r="H444" s="238" t="s">
        <v>354</v>
      </c>
      <c r="I444" s="238">
        <v>25</v>
      </c>
      <c r="K444" s="238">
        <v>19003386</v>
      </c>
      <c r="M444" s="238">
        <v>4</v>
      </c>
      <c r="N444" s="238">
        <v>30</v>
      </c>
      <c r="O444" s="238">
        <v>2019</v>
      </c>
      <c r="P444" s="238" t="s">
        <v>368</v>
      </c>
      <c r="Q444" s="238">
        <v>9</v>
      </c>
      <c r="R444" s="238" t="s">
        <v>369</v>
      </c>
      <c r="S444" s="238">
        <v>5</v>
      </c>
      <c r="T444" s="238">
        <v>0</v>
      </c>
      <c r="U444" s="238">
        <v>2</v>
      </c>
      <c r="V444" s="238">
        <v>12</v>
      </c>
      <c r="W444" s="238">
        <v>10</v>
      </c>
      <c r="X444" s="238">
        <v>2</v>
      </c>
      <c r="Y444" s="238">
        <v>1</v>
      </c>
      <c r="Z444" s="238">
        <v>2</v>
      </c>
      <c r="AA444" s="238">
        <v>3</v>
      </c>
      <c r="AB444" s="238">
        <v>2</v>
      </c>
      <c r="AC444" s="238">
        <v>98</v>
      </c>
      <c r="AD444" s="238" t="s">
        <v>2800</v>
      </c>
      <c r="AF444" s="238" t="s">
        <v>2779</v>
      </c>
      <c r="AG444" s="238">
        <v>7</v>
      </c>
      <c r="AH444" s="238">
        <v>2</v>
      </c>
      <c r="AI444" s="238">
        <v>2</v>
      </c>
      <c r="AJ444" s="238">
        <v>3</v>
      </c>
      <c r="AK444" s="238">
        <v>21</v>
      </c>
      <c r="AL444" s="238">
        <v>20</v>
      </c>
      <c r="AM444" s="238" t="s">
        <v>363</v>
      </c>
      <c r="AN444" s="238">
        <v>5</v>
      </c>
      <c r="AO444" s="238">
        <v>99</v>
      </c>
      <c r="AS444" s="238">
        <v>12</v>
      </c>
      <c r="AT444" s="238">
        <v>9</v>
      </c>
      <c r="AU444" s="238">
        <v>40</v>
      </c>
      <c r="AV444" s="238">
        <v>11</v>
      </c>
      <c r="AW444" s="238">
        <v>21</v>
      </c>
      <c r="AX444" s="238">
        <v>2</v>
      </c>
      <c r="AY444" s="238">
        <v>4</v>
      </c>
      <c r="AZ444" s="238">
        <v>3</v>
      </c>
      <c r="BA444" s="238">
        <v>26</v>
      </c>
      <c r="BB444" s="238">
        <v>56</v>
      </c>
      <c r="BC444" s="238" t="s">
        <v>363</v>
      </c>
      <c r="BD444" s="238">
        <v>5</v>
      </c>
      <c r="BE444" s="238">
        <v>1</v>
      </c>
      <c r="BI444" s="238">
        <v>12</v>
      </c>
      <c r="BJ444" s="238">
        <v>9</v>
      </c>
      <c r="BK444" s="238">
        <v>40</v>
      </c>
      <c r="BL444" s="238">
        <v>11</v>
      </c>
      <c r="BM444" s="238">
        <v>21</v>
      </c>
      <c r="CT444" s="238">
        <v>455213.68460481701</v>
      </c>
      <c r="CU444" s="238">
        <v>4978252.4809479499</v>
      </c>
      <c r="CV444" s="238">
        <v>44.956297960000001</v>
      </c>
      <c r="CW444" s="238">
        <v>-93.567812450000005</v>
      </c>
      <c r="CX444" s="238" t="s">
        <v>359</v>
      </c>
      <c r="CY444" s="238" t="s">
        <v>3600</v>
      </c>
    </row>
    <row r="445" spans="1:103" x14ac:dyDescent="0.25">
      <c r="A445" s="238">
        <v>671782</v>
      </c>
      <c r="B445" s="238">
        <v>4</v>
      </c>
      <c r="C445" s="238">
        <v>15</v>
      </c>
      <c r="D445" s="238">
        <v>11.205</v>
      </c>
      <c r="E445" s="238">
        <v>27</v>
      </c>
      <c r="F445" s="238" t="s">
        <v>3066</v>
      </c>
      <c r="H445" s="238" t="s">
        <v>354</v>
      </c>
      <c r="I445" s="238">
        <v>25</v>
      </c>
      <c r="K445" s="238" t="s">
        <v>3601</v>
      </c>
      <c r="M445" s="238">
        <v>12</v>
      </c>
      <c r="N445" s="238">
        <v>27</v>
      </c>
      <c r="O445" s="238">
        <v>2018</v>
      </c>
      <c r="P445" s="238" t="s">
        <v>384</v>
      </c>
      <c r="Q445" s="238">
        <v>21</v>
      </c>
      <c r="R445" s="238" t="s">
        <v>369</v>
      </c>
      <c r="S445" s="238">
        <v>5</v>
      </c>
      <c r="T445" s="238">
        <v>0</v>
      </c>
      <c r="U445" s="238">
        <v>1</v>
      </c>
      <c r="W445" s="238">
        <v>49</v>
      </c>
      <c r="X445" s="238">
        <v>2</v>
      </c>
      <c r="Y445" s="238">
        <v>4</v>
      </c>
      <c r="Z445" s="238">
        <v>2</v>
      </c>
      <c r="AB445" s="238">
        <v>4</v>
      </c>
      <c r="AC445" s="238">
        <v>98</v>
      </c>
      <c r="AD445" s="238" t="s">
        <v>2800</v>
      </c>
      <c r="AF445" s="238" t="s">
        <v>2779</v>
      </c>
      <c r="AG445" s="238">
        <v>3</v>
      </c>
      <c r="AH445" s="238">
        <v>2</v>
      </c>
      <c r="AI445" s="238">
        <v>2</v>
      </c>
      <c r="AJ445" s="238">
        <v>3</v>
      </c>
      <c r="AK445" s="238">
        <v>21</v>
      </c>
      <c r="AL445" s="238">
        <v>27</v>
      </c>
      <c r="AM445" s="238" t="s">
        <v>354</v>
      </c>
      <c r="AN445" s="238">
        <v>5</v>
      </c>
      <c r="AO445" s="238">
        <v>68</v>
      </c>
      <c r="AS445" s="238">
        <v>12</v>
      </c>
      <c r="AT445" s="238">
        <v>9</v>
      </c>
      <c r="AU445" s="238">
        <v>40</v>
      </c>
      <c r="AV445" s="238">
        <v>12</v>
      </c>
      <c r="AW445" s="238">
        <v>21</v>
      </c>
      <c r="CT445" s="238">
        <v>455254.43051964301</v>
      </c>
      <c r="CU445" s="238">
        <v>4978269.9431800898</v>
      </c>
      <c r="CV445" s="238">
        <v>44.956457720000003</v>
      </c>
      <c r="CW445" s="238">
        <v>-93.567297429999996</v>
      </c>
      <c r="CX445" s="238" t="s">
        <v>359</v>
      </c>
      <c r="CY445" s="238" t="s">
        <v>3602</v>
      </c>
    </row>
    <row r="446" spans="1:103" x14ac:dyDescent="0.25">
      <c r="A446" s="238">
        <v>10875866</v>
      </c>
      <c r="B446" s="238">
        <v>4</v>
      </c>
      <c r="C446" s="238">
        <v>15</v>
      </c>
      <c r="D446" s="238">
        <v>11.208</v>
      </c>
      <c r="E446" s="238">
        <v>27</v>
      </c>
      <c r="F446" s="238" t="s">
        <v>3066</v>
      </c>
      <c r="H446" s="238" t="s">
        <v>354</v>
      </c>
      <c r="I446" s="238">
        <v>25</v>
      </c>
      <c r="K446" s="238" t="s">
        <v>3603</v>
      </c>
      <c r="L446" s="238">
        <v>131790040</v>
      </c>
      <c r="M446" s="238">
        <v>6</v>
      </c>
      <c r="N446" s="238">
        <v>27</v>
      </c>
      <c r="O446" s="238">
        <v>2013</v>
      </c>
      <c r="P446" s="238" t="s">
        <v>384</v>
      </c>
      <c r="Q446" s="238">
        <v>16</v>
      </c>
      <c r="R446" s="238" t="s">
        <v>356</v>
      </c>
      <c r="S446" s="238">
        <v>4</v>
      </c>
      <c r="T446" s="238">
        <v>0</v>
      </c>
      <c r="U446" s="238">
        <v>1</v>
      </c>
      <c r="V446" s="238">
        <v>7</v>
      </c>
      <c r="W446" s="238">
        <v>27</v>
      </c>
      <c r="X446" s="238">
        <v>2</v>
      </c>
      <c r="Y446" s="238">
        <v>1</v>
      </c>
      <c r="Z446" s="238">
        <v>1</v>
      </c>
      <c r="AB446" s="238">
        <v>1</v>
      </c>
      <c r="AC446" s="238">
        <v>98</v>
      </c>
      <c r="AD446" s="238" t="s">
        <v>3604</v>
      </c>
      <c r="AE446" s="238" t="s">
        <v>3605</v>
      </c>
      <c r="AF446" s="238" t="s">
        <v>2779</v>
      </c>
      <c r="AG446" s="238">
        <v>3</v>
      </c>
      <c r="AH446" s="238">
        <v>2</v>
      </c>
      <c r="AI446" s="238">
        <v>4</v>
      </c>
      <c r="AJ446" s="238">
        <v>4</v>
      </c>
      <c r="AK446" s="238">
        <v>21</v>
      </c>
      <c r="AL446" s="238">
        <v>26</v>
      </c>
      <c r="AM446" s="238" t="s">
        <v>354</v>
      </c>
      <c r="AN446" s="238">
        <v>5</v>
      </c>
      <c r="AS446" s="238">
        <v>7</v>
      </c>
      <c r="AT446" s="238">
        <v>98</v>
      </c>
      <c r="AU446" s="238">
        <v>40</v>
      </c>
      <c r="AV446" s="238">
        <v>11</v>
      </c>
      <c r="AW446" s="238">
        <v>21</v>
      </c>
      <c r="CT446" s="238">
        <v>455259</v>
      </c>
      <c r="CU446" s="238">
        <v>4978271</v>
      </c>
      <c r="CV446" s="238">
        <v>44.956468299999997</v>
      </c>
      <c r="CW446" s="238">
        <v>-93.567245799999995</v>
      </c>
      <c r="CX446" s="238" t="s">
        <v>359</v>
      </c>
      <c r="CY446" s="238" t="s">
        <v>3606</v>
      </c>
    </row>
    <row r="447" spans="1:103" x14ac:dyDescent="0.25">
      <c r="A447" s="238">
        <v>10950380</v>
      </c>
      <c r="B447" s="238">
        <v>4</v>
      </c>
      <c r="C447" s="238">
        <v>15</v>
      </c>
      <c r="D447" s="238">
        <v>11.212</v>
      </c>
      <c r="E447" s="238">
        <v>27</v>
      </c>
      <c r="F447" s="238" t="s">
        <v>3066</v>
      </c>
      <c r="H447" s="238" t="s">
        <v>354</v>
      </c>
      <c r="I447" s="238">
        <v>25</v>
      </c>
      <c r="K447" s="238" t="s">
        <v>3607</v>
      </c>
      <c r="L447" s="238">
        <v>140370174</v>
      </c>
      <c r="M447" s="238">
        <v>2</v>
      </c>
      <c r="N447" s="238">
        <v>6</v>
      </c>
      <c r="O447" s="238">
        <v>2014</v>
      </c>
      <c r="P447" s="238" t="s">
        <v>384</v>
      </c>
      <c r="Q447" s="238">
        <v>7</v>
      </c>
      <c r="R447" s="238" t="s">
        <v>369</v>
      </c>
      <c r="S447" s="238">
        <v>5</v>
      </c>
      <c r="T447" s="238">
        <v>0</v>
      </c>
      <c r="U447" s="238">
        <v>2</v>
      </c>
      <c r="V447" s="238">
        <v>1</v>
      </c>
      <c r="W447" s="238">
        <v>93</v>
      </c>
      <c r="X447" s="238">
        <v>3</v>
      </c>
      <c r="Y447" s="238">
        <v>1</v>
      </c>
      <c r="Z447" s="238">
        <v>1</v>
      </c>
      <c r="AA447" s="238">
        <v>99</v>
      </c>
      <c r="AB447" s="238">
        <v>1</v>
      </c>
      <c r="AC447" s="238">
        <v>98</v>
      </c>
      <c r="AD447" s="238" t="s">
        <v>2921</v>
      </c>
      <c r="AF447" s="238" t="s">
        <v>2779</v>
      </c>
      <c r="AG447" s="238">
        <v>7</v>
      </c>
      <c r="AH447" s="238">
        <v>2</v>
      </c>
      <c r="AI447" s="238">
        <v>4</v>
      </c>
      <c r="AJ447" s="238">
        <v>3</v>
      </c>
      <c r="AK447" s="238">
        <v>8</v>
      </c>
      <c r="AL447" s="238">
        <v>48</v>
      </c>
      <c r="AM447" s="238" t="s">
        <v>354</v>
      </c>
      <c r="AN447" s="238">
        <v>5</v>
      </c>
      <c r="AO447" s="238">
        <v>1</v>
      </c>
      <c r="AS447" s="238">
        <v>7</v>
      </c>
      <c r="AT447" s="238">
        <v>20</v>
      </c>
      <c r="AU447" s="238">
        <v>35</v>
      </c>
      <c r="AV447" s="238">
        <v>11</v>
      </c>
      <c r="AW447" s="238">
        <v>21</v>
      </c>
      <c r="AX447" s="238">
        <v>2</v>
      </c>
      <c r="AY447" s="238">
        <v>2</v>
      </c>
      <c r="AZ447" s="238">
        <v>3</v>
      </c>
      <c r="BA447" s="238">
        <v>99</v>
      </c>
      <c r="BE447" s="238">
        <v>18</v>
      </c>
      <c r="BI447" s="238">
        <v>7</v>
      </c>
      <c r="BJ447" s="238">
        <v>20</v>
      </c>
      <c r="BK447" s="238">
        <v>35</v>
      </c>
      <c r="BL447" s="238">
        <v>11</v>
      </c>
      <c r="BM447" s="238">
        <v>21</v>
      </c>
      <c r="CT447" s="238">
        <v>455265</v>
      </c>
      <c r="CU447" s="238">
        <v>4978273</v>
      </c>
      <c r="CV447" s="238">
        <v>44.956485299999997</v>
      </c>
      <c r="CW447" s="238">
        <v>-93.5671672</v>
      </c>
      <c r="CX447" s="238" t="s">
        <v>359</v>
      </c>
      <c r="CY447" s="238" t="s">
        <v>3608</v>
      </c>
    </row>
    <row r="448" spans="1:103" x14ac:dyDescent="0.25">
      <c r="A448" s="238">
        <v>331307</v>
      </c>
      <c r="B448" s="238">
        <v>4</v>
      </c>
      <c r="C448" s="238">
        <v>15</v>
      </c>
      <c r="D448" s="238">
        <v>11.353</v>
      </c>
      <c r="E448" s="238">
        <v>27</v>
      </c>
      <c r="F448" s="238" t="s">
        <v>3066</v>
      </c>
      <c r="H448" s="238" t="s">
        <v>354</v>
      </c>
      <c r="I448" s="238">
        <v>25</v>
      </c>
      <c r="K448" s="238" t="s">
        <v>3609</v>
      </c>
      <c r="M448" s="238">
        <v>2</v>
      </c>
      <c r="N448" s="238">
        <v>23</v>
      </c>
      <c r="O448" s="238">
        <v>2016</v>
      </c>
      <c r="P448" s="238" t="s">
        <v>368</v>
      </c>
      <c r="Q448" s="238">
        <v>9</v>
      </c>
      <c r="R448" s="238">
        <v>98</v>
      </c>
      <c r="S448" s="238">
        <v>5</v>
      </c>
      <c r="T448" s="238">
        <v>0</v>
      </c>
      <c r="U448" s="238">
        <v>1</v>
      </c>
      <c r="W448" s="238">
        <v>69</v>
      </c>
      <c r="X448" s="238">
        <v>2</v>
      </c>
      <c r="Y448" s="238">
        <v>1</v>
      </c>
      <c r="Z448" s="238">
        <v>2</v>
      </c>
      <c r="AB448" s="238">
        <v>2</v>
      </c>
      <c r="AC448" s="238">
        <v>98</v>
      </c>
      <c r="AD448" s="238" t="s">
        <v>2800</v>
      </c>
      <c r="AF448" s="238" t="s">
        <v>2779</v>
      </c>
      <c r="AG448" s="238">
        <v>3</v>
      </c>
      <c r="AH448" s="238">
        <v>2</v>
      </c>
      <c r="AI448" s="238">
        <v>2</v>
      </c>
      <c r="AJ448" s="238">
        <v>4</v>
      </c>
      <c r="AK448" s="238">
        <v>21</v>
      </c>
      <c r="AL448" s="238">
        <v>29</v>
      </c>
      <c r="AM448" s="238" t="s">
        <v>354</v>
      </c>
      <c r="AN448" s="238">
        <v>5</v>
      </c>
      <c r="AO448" s="238">
        <v>74</v>
      </c>
      <c r="AS448" s="238">
        <v>12</v>
      </c>
      <c r="AT448" s="238">
        <v>9</v>
      </c>
      <c r="AV448" s="238">
        <v>12</v>
      </c>
      <c r="AW448" s="238">
        <v>21</v>
      </c>
      <c r="CT448" s="238">
        <v>455484.22356679599</v>
      </c>
      <c r="CU448" s="238">
        <v>4978298.5255842404</v>
      </c>
      <c r="CV448" s="238">
        <v>44.956729439999997</v>
      </c>
      <c r="CW448" s="238">
        <v>-93.564386709999994</v>
      </c>
      <c r="CX448" s="238" t="s">
        <v>359</v>
      </c>
      <c r="CY448" s="238" t="s">
        <v>3610</v>
      </c>
    </row>
    <row r="449" spans="1:103" x14ac:dyDescent="0.25">
      <c r="A449" s="238">
        <v>10797131</v>
      </c>
      <c r="B449" s="238">
        <v>4</v>
      </c>
      <c r="C449" s="238">
        <v>15</v>
      </c>
      <c r="D449" s="238">
        <v>11.368</v>
      </c>
      <c r="E449" s="238">
        <v>27</v>
      </c>
      <c r="F449" s="238" t="s">
        <v>3066</v>
      </c>
      <c r="H449" s="238" t="s">
        <v>354</v>
      </c>
      <c r="I449" s="238">
        <v>25</v>
      </c>
      <c r="K449" s="238" t="s">
        <v>3611</v>
      </c>
      <c r="L449" s="238">
        <v>121490115</v>
      </c>
      <c r="M449" s="238">
        <v>5</v>
      </c>
      <c r="N449" s="238">
        <v>28</v>
      </c>
      <c r="O449" s="238">
        <v>2012</v>
      </c>
      <c r="P449" s="238" t="s">
        <v>361</v>
      </c>
      <c r="Q449" s="238">
        <v>17</v>
      </c>
      <c r="S449" s="238">
        <v>5</v>
      </c>
      <c r="T449" s="238">
        <v>0</v>
      </c>
      <c r="U449" s="238">
        <v>3</v>
      </c>
      <c r="V449" s="238">
        <v>1</v>
      </c>
      <c r="W449" s="238">
        <v>10</v>
      </c>
      <c r="X449" s="238">
        <v>4</v>
      </c>
      <c r="Y449" s="238">
        <v>1</v>
      </c>
      <c r="Z449" s="238">
        <v>1</v>
      </c>
      <c r="AB449" s="238">
        <v>1</v>
      </c>
      <c r="AC449" s="238">
        <v>98</v>
      </c>
      <c r="AD449" s="238" t="s">
        <v>2800</v>
      </c>
      <c r="AE449" s="238" t="s">
        <v>3612</v>
      </c>
      <c r="AF449" s="238" t="s">
        <v>2779</v>
      </c>
      <c r="AG449" s="238">
        <v>7</v>
      </c>
      <c r="AH449" s="238">
        <v>0</v>
      </c>
      <c r="AI449" s="238">
        <v>2</v>
      </c>
      <c r="AJ449" s="238">
        <v>3</v>
      </c>
      <c r="AL449" s="238">
        <v>69</v>
      </c>
      <c r="AM449" s="238" t="s">
        <v>354</v>
      </c>
      <c r="AN449" s="238">
        <v>5</v>
      </c>
      <c r="AO449" s="238">
        <v>1</v>
      </c>
      <c r="AQ449" s="238">
        <v>26</v>
      </c>
      <c r="AS449" s="238">
        <v>7</v>
      </c>
      <c r="AT449" s="238">
        <v>98</v>
      </c>
      <c r="AU449" s="238">
        <v>35</v>
      </c>
      <c r="AV449" s="238">
        <v>11</v>
      </c>
      <c r="AW449" s="238">
        <v>21</v>
      </c>
      <c r="AX449" s="238">
        <v>0</v>
      </c>
      <c r="AY449" s="238">
        <v>4</v>
      </c>
      <c r="AZ449" s="238">
        <v>3</v>
      </c>
      <c r="BB449" s="238">
        <v>24</v>
      </c>
      <c r="BC449" s="238" t="s">
        <v>363</v>
      </c>
      <c r="BD449" s="238">
        <v>5</v>
      </c>
      <c r="BE449" s="238">
        <v>1</v>
      </c>
      <c r="BG449" s="238">
        <v>26</v>
      </c>
      <c r="BI449" s="238">
        <v>7</v>
      </c>
      <c r="BJ449" s="238">
        <v>98</v>
      </c>
      <c r="BK449" s="238">
        <v>35</v>
      </c>
      <c r="BL449" s="238">
        <v>11</v>
      </c>
      <c r="BM449" s="238">
        <v>21</v>
      </c>
      <c r="BN449" s="238">
        <v>2</v>
      </c>
      <c r="BO449" s="238">
        <v>4</v>
      </c>
      <c r="BP449" s="238">
        <v>3</v>
      </c>
      <c r="BQ449" s="238">
        <v>26</v>
      </c>
      <c r="BR449" s="238">
        <v>31</v>
      </c>
      <c r="BS449" s="238" t="s">
        <v>363</v>
      </c>
      <c r="BT449" s="238">
        <v>5</v>
      </c>
      <c r="BU449" s="238">
        <v>9</v>
      </c>
      <c r="BY449" s="238">
        <v>7</v>
      </c>
      <c r="BZ449" s="238">
        <v>98</v>
      </c>
      <c r="CA449" s="238">
        <v>35</v>
      </c>
      <c r="CB449" s="238">
        <v>11</v>
      </c>
      <c r="CC449" s="238">
        <v>21</v>
      </c>
      <c r="CT449" s="238">
        <v>455515</v>
      </c>
      <c r="CU449" s="238">
        <v>4978296</v>
      </c>
      <c r="CV449" s="238">
        <v>44.956709199999999</v>
      </c>
      <c r="CW449" s="238">
        <v>-93.564002200000004</v>
      </c>
      <c r="CX449" s="238" t="s">
        <v>359</v>
      </c>
      <c r="CY449" s="238" t="s">
        <v>3613</v>
      </c>
    </row>
    <row r="450" spans="1:103" x14ac:dyDescent="0.25">
      <c r="A450" s="238">
        <v>10796981</v>
      </c>
      <c r="B450" s="238">
        <v>4</v>
      </c>
      <c r="C450" s="238">
        <v>15</v>
      </c>
      <c r="D450" s="238">
        <v>11.385999999999999</v>
      </c>
      <c r="E450" s="238">
        <v>27</v>
      </c>
      <c r="F450" s="238" t="s">
        <v>3066</v>
      </c>
      <c r="H450" s="238" t="s">
        <v>354</v>
      </c>
      <c r="I450" s="238">
        <v>25</v>
      </c>
      <c r="K450" s="238" t="s">
        <v>3614</v>
      </c>
      <c r="L450" s="238">
        <v>121460079</v>
      </c>
      <c r="M450" s="238">
        <v>5</v>
      </c>
      <c r="N450" s="238">
        <v>25</v>
      </c>
      <c r="O450" s="238">
        <v>2012</v>
      </c>
      <c r="P450" s="238" t="s">
        <v>362</v>
      </c>
      <c r="Q450" s="238">
        <v>10</v>
      </c>
      <c r="S450" s="238">
        <v>4</v>
      </c>
      <c r="T450" s="238">
        <v>0</v>
      </c>
      <c r="U450" s="238">
        <v>1</v>
      </c>
      <c r="V450" s="238">
        <v>1</v>
      </c>
      <c r="W450" s="238">
        <v>25</v>
      </c>
      <c r="X450" s="238">
        <v>2</v>
      </c>
      <c r="Y450" s="238">
        <v>1</v>
      </c>
      <c r="Z450" s="238">
        <v>1</v>
      </c>
      <c r="AA450" s="238">
        <v>1</v>
      </c>
      <c r="AB450" s="238">
        <v>1</v>
      </c>
      <c r="AC450" s="238">
        <v>98</v>
      </c>
      <c r="AD450" s="238" t="s">
        <v>2800</v>
      </c>
      <c r="AE450" s="238" t="s">
        <v>3406</v>
      </c>
      <c r="AF450" s="238" t="s">
        <v>2779</v>
      </c>
      <c r="AG450" s="238">
        <v>4</v>
      </c>
      <c r="AH450" s="238">
        <v>2</v>
      </c>
      <c r="AI450" s="238">
        <v>4</v>
      </c>
      <c r="AJ450" s="238">
        <v>4</v>
      </c>
      <c r="AK450" s="238">
        <v>21</v>
      </c>
      <c r="AL450" s="238">
        <v>67</v>
      </c>
      <c r="AM450" s="238" t="s">
        <v>354</v>
      </c>
      <c r="AN450" s="238">
        <v>5</v>
      </c>
      <c r="AO450" s="238">
        <v>21</v>
      </c>
      <c r="AS450" s="238">
        <v>7</v>
      </c>
      <c r="AT450" s="238">
        <v>98</v>
      </c>
      <c r="AU450" s="238">
        <v>35</v>
      </c>
      <c r="AV450" s="238">
        <v>11</v>
      </c>
      <c r="AW450" s="238">
        <v>21</v>
      </c>
      <c r="CT450" s="238">
        <v>455543</v>
      </c>
      <c r="CU450" s="238">
        <v>4978294</v>
      </c>
      <c r="CV450" s="238">
        <v>44.956692799999999</v>
      </c>
      <c r="CW450" s="238">
        <v>-93.563635000000005</v>
      </c>
      <c r="CX450" s="238" t="s">
        <v>359</v>
      </c>
      <c r="CY450" s="238" t="s">
        <v>3615</v>
      </c>
    </row>
    <row r="451" spans="1:103" x14ac:dyDescent="0.25">
      <c r="A451" s="238">
        <v>838326</v>
      </c>
      <c r="B451" s="238">
        <v>4</v>
      </c>
      <c r="C451" s="238">
        <v>15</v>
      </c>
      <c r="D451" s="238">
        <v>11.388</v>
      </c>
      <c r="E451" s="238">
        <v>27</v>
      </c>
      <c r="F451" s="238" t="s">
        <v>3066</v>
      </c>
      <c r="H451" s="238" t="s">
        <v>354</v>
      </c>
      <c r="I451" s="238">
        <v>25</v>
      </c>
      <c r="K451" s="238" t="s">
        <v>3616</v>
      </c>
      <c r="L451" s="238">
        <v>202450026</v>
      </c>
      <c r="M451" s="238">
        <v>9</v>
      </c>
      <c r="N451" s="238">
        <v>1</v>
      </c>
      <c r="O451" s="238">
        <v>2020</v>
      </c>
      <c r="P451" s="238" t="s">
        <v>368</v>
      </c>
      <c r="Q451" s="238">
        <v>8</v>
      </c>
      <c r="S451" s="238">
        <v>5</v>
      </c>
      <c r="T451" s="238">
        <v>0</v>
      </c>
      <c r="U451" s="238">
        <v>1</v>
      </c>
      <c r="W451" s="238">
        <v>69</v>
      </c>
      <c r="X451" s="238">
        <v>2</v>
      </c>
      <c r="Y451" s="238">
        <v>1</v>
      </c>
      <c r="Z451" s="238">
        <v>2</v>
      </c>
      <c r="AB451" s="238">
        <v>1</v>
      </c>
      <c r="AC451" s="238">
        <v>98</v>
      </c>
      <c r="AD451" s="238" t="s">
        <v>2800</v>
      </c>
      <c r="AF451" s="238" t="s">
        <v>2779</v>
      </c>
      <c r="AG451" s="238">
        <v>3</v>
      </c>
      <c r="AH451" s="238">
        <v>2</v>
      </c>
      <c r="AI451" s="238">
        <v>4</v>
      </c>
      <c r="AJ451" s="238">
        <v>3</v>
      </c>
      <c r="AK451" s="238">
        <v>30</v>
      </c>
      <c r="AL451" s="238">
        <v>50</v>
      </c>
      <c r="AM451" s="238" t="s">
        <v>354</v>
      </c>
      <c r="AN451" s="238">
        <v>7</v>
      </c>
      <c r="AO451" s="238">
        <v>90</v>
      </c>
      <c r="AS451" s="238">
        <v>12</v>
      </c>
      <c r="AT451" s="238">
        <v>9</v>
      </c>
      <c r="AU451" s="238">
        <v>40</v>
      </c>
      <c r="AV451" s="238">
        <v>11</v>
      </c>
      <c r="AW451" s="238">
        <v>21</v>
      </c>
      <c r="CT451" s="238">
        <v>455544.02192528802</v>
      </c>
      <c r="CU451" s="238">
        <v>4978280.0814386904</v>
      </c>
      <c r="CV451" s="238">
        <v>44.956567149999998</v>
      </c>
      <c r="CW451" s="238">
        <v>-93.563626979999995</v>
      </c>
      <c r="CX451" s="238" t="s">
        <v>359</v>
      </c>
      <c r="CY451" s="238" t="s">
        <v>3617</v>
      </c>
    </row>
    <row r="452" spans="1:103" x14ac:dyDescent="0.25">
      <c r="A452" s="238">
        <v>688655</v>
      </c>
      <c r="B452" s="238">
        <v>4</v>
      </c>
      <c r="C452" s="238">
        <v>15</v>
      </c>
      <c r="D452" s="238">
        <v>11.451000000000001</v>
      </c>
      <c r="E452" s="238">
        <v>27</v>
      </c>
      <c r="F452" s="238" t="s">
        <v>3066</v>
      </c>
      <c r="H452" s="238" t="s">
        <v>354</v>
      </c>
      <c r="I452" s="238">
        <v>25</v>
      </c>
      <c r="K452" s="238" t="s">
        <v>3618</v>
      </c>
      <c r="M452" s="238">
        <v>2</v>
      </c>
      <c r="N452" s="238">
        <v>15</v>
      </c>
      <c r="O452" s="238">
        <v>2019</v>
      </c>
      <c r="P452" s="238" t="s">
        <v>362</v>
      </c>
      <c r="Q452" s="238">
        <v>10</v>
      </c>
      <c r="S452" s="238">
        <v>5</v>
      </c>
      <c r="T452" s="238">
        <v>0</v>
      </c>
      <c r="U452" s="238">
        <v>3</v>
      </c>
      <c r="V452" s="238">
        <v>12</v>
      </c>
      <c r="W452" s="238">
        <v>10</v>
      </c>
      <c r="X452" s="238">
        <v>2</v>
      </c>
      <c r="Y452" s="238">
        <v>1</v>
      </c>
      <c r="Z452" s="238">
        <v>1</v>
      </c>
      <c r="AB452" s="238">
        <v>1</v>
      </c>
      <c r="AC452" s="238">
        <v>98</v>
      </c>
      <c r="AD452" s="238" t="s">
        <v>2800</v>
      </c>
      <c r="AF452" s="238" t="s">
        <v>2779</v>
      </c>
      <c r="AG452" s="238">
        <v>7</v>
      </c>
      <c r="AH452" s="238">
        <v>2</v>
      </c>
      <c r="AI452" s="238">
        <v>4</v>
      </c>
      <c r="AJ452" s="238">
        <v>3</v>
      </c>
      <c r="AK452" s="238">
        <v>21</v>
      </c>
      <c r="AL452" s="238">
        <v>71</v>
      </c>
      <c r="AM452" s="238" t="s">
        <v>354</v>
      </c>
      <c r="AN452" s="238">
        <v>5</v>
      </c>
      <c r="AO452" s="238">
        <v>74</v>
      </c>
      <c r="AS452" s="238">
        <v>12</v>
      </c>
      <c r="AT452" s="238">
        <v>9</v>
      </c>
      <c r="AU452" s="238">
        <v>40</v>
      </c>
      <c r="AV452" s="238">
        <v>11</v>
      </c>
      <c r="AW452" s="238">
        <v>21</v>
      </c>
      <c r="AX452" s="238">
        <v>2</v>
      </c>
      <c r="AY452" s="238">
        <v>3</v>
      </c>
      <c r="AZ452" s="238">
        <v>3</v>
      </c>
      <c r="BA452" s="238">
        <v>26</v>
      </c>
      <c r="BB452" s="238">
        <v>61</v>
      </c>
      <c r="BC452" s="238" t="s">
        <v>354</v>
      </c>
      <c r="BD452" s="238">
        <v>5</v>
      </c>
      <c r="BE452" s="238">
        <v>1</v>
      </c>
      <c r="BI452" s="238">
        <v>12</v>
      </c>
      <c r="BJ452" s="238">
        <v>9</v>
      </c>
      <c r="BK452" s="238">
        <v>40</v>
      </c>
      <c r="BL452" s="238">
        <v>11</v>
      </c>
      <c r="BM452" s="238">
        <v>21</v>
      </c>
      <c r="BN452" s="238">
        <v>2</v>
      </c>
      <c r="BO452" s="238">
        <v>2</v>
      </c>
      <c r="BP452" s="238">
        <v>3</v>
      </c>
      <c r="BQ452" s="238">
        <v>26</v>
      </c>
      <c r="BR452" s="238">
        <v>45</v>
      </c>
      <c r="BS452" s="238" t="s">
        <v>363</v>
      </c>
      <c r="BT452" s="238">
        <v>5</v>
      </c>
      <c r="BU452" s="238">
        <v>1</v>
      </c>
      <c r="BY452" s="238">
        <v>12</v>
      </c>
      <c r="BZ452" s="238">
        <v>9</v>
      </c>
      <c r="CA452" s="238">
        <v>40</v>
      </c>
      <c r="CB452" s="238">
        <v>11</v>
      </c>
      <c r="CC452" s="238">
        <v>21</v>
      </c>
      <c r="CT452" s="238">
        <v>455646.006465677</v>
      </c>
      <c r="CU452" s="238">
        <v>4978279.3856197102</v>
      </c>
      <c r="CV452" s="238">
        <v>44.95656726</v>
      </c>
      <c r="CW452" s="238">
        <v>-93.562333989999999</v>
      </c>
      <c r="CX452" s="238" t="s">
        <v>359</v>
      </c>
      <c r="CY452" s="238" t="s">
        <v>3619</v>
      </c>
    </row>
    <row r="453" spans="1:103" x14ac:dyDescent="0.25">
      <c r="A453" s="238">
        <v>863821</v>
      </c>
      <c r="B453" s="238">
        <v>4</v>
      </c>
      <c r="C453" s="238">
        <v>15</v>
      </c>
      <c r="D453" s="238">
        <v>11.496</v>
      </c>
      <c r="E453" s="238">
        <v>27</v>
      </c>
      <c r="F453" s="238" t="s">
        <v>3066</v>
      </c>
      <c r="H453" s="238" t="s">
        <v>354</v>
      </c>
      <c r="I453" s="238">
        <v>25</v>
      </c>
      <c r="K453" s="238">
        <v>20008884</v>
      </c>
      <c r="L453" s="238">
        <v>203210069</v>
      </c>
      <c r="M453" s="238">
        <v>11</v>
      </c>
      <c r="N453" s="238">
        <v>16</v>
      </c>
      <c r="O453" s="238">
        <v>2020</v>
      </c>
      <c r="P453" s="238" t="s">
        <v>361</v>
      </c>
      <c r="Q453" s="238">
        <v>13</v>
      </c>
      <c r="R453" s="238" t="s">
        <v>369</v>
      </c>
      <c r="S453" s="238">
        <v>5</v>
      </c>
      <c r="T453" s="238">
        <v>0</v>
      </c>
      <c r="U453" s="238">
        <v>2</v>
      </c>
      <c r="V453" s="238">
        <v>12</v>
      </c>
      <c r="W453" s="238">
        <v>10</v>
      </c>
      <c r="X453" s="238">
        <v>2</v>
      </c>
      <c r="Y453" s="238">
        <v>1</v>
      </c>
      <c r="Z453" s="238">
        <v>1</v>
      </c>
      <c r="AB453" s="238">
        <v>1</v>
      </c>
      <c r="AC453" s="238">
        <v>98</v>
      </c>
      <c r="AD453" s="238" t="s">
        <v>2800</v>
      </c>
      <c r="AF453" s="238" t="s">
        <v>2779</v>
      </c>
      <c r="AG453" s="238">
        <v>7</v>
      </c>
      <c r="AH453" s="238">
        <v>2</v>
      </c>
      <c r="AI453" s="238">
        <v>2</v>
      </c>
      <c r="AJ453" s="238">
        <v>3</v>
      </c>
      <c r="AK453" s="238">
        <v>21</v>
      </c>
      <c r="AL453" s="238">
        <v>29</v>
      </c>
      <c r="AM453" s="238" t="s">
        <v>354</v>
      </c>
      <c r="AN453" s="238">
        <v>5</v>
      </c>
      <c r="AO453" s="238">
        <v>74</v>
      </c>
      <c r="AS453" s="238">
        <v>12</v>
      </c>
      <c r="AT453" s="238">
        <v>9</v>
      </c>
      <c r="AU453" s="238">
        <v>35</v>
      </c>
      <c r="AV453" s="238">
        <v>12</v>
      </c>
      <c r="AW453" s="238">
        <v>21</v>
      </c>
      <c r="AX453" s="238">
        <v>2</v>
      </c>
      <c r="AY453" s="238">
        <v>2</v>
      </c>
      <c r="AZ453" s="238">
        <v>3</v>
      </c>
      <c r="BA453" s="238">
        <v>26</v>
      </c>
      <c r="BB453" s="238">
        <v>58</v>
      </c>
      <c r="BC453" s="238" t="s">
        <v>354</v>
      </c>
      <c r="BD453" s="238">
        <v>5</v>
      </c>
      <c r="BE453" s="238">
        <v>1</v>
      </c>
      <c r="BI453" s="238">
        <v>12</v>
      </c>
      <c r="BJ453" s="238">
        <v>9</v>
      </c>
      <c r="BK453" s="238">
        <v>35</v>
      </c>
      <c r="BL453" s="238">
        <v>12</v>
      </c>
      <c r="BM453" s="238">
        <v>21</v>
      </c>
      <c r="CT453" s="238">
        <v>455717.45227901899</v>
      </c>
      <c r="CU453" s="238">
        <v>4978273.9121398795</v>
      </c>
      <c r="CV453" s="238">
        <v>44.956522450000001</v>
      </c>
      <c r="CW453" s="238">
        <v>-93.561427739999999</v>
      </c>
      <c r="CX453" s="238" t="s">
        <v>359</v>
      </c>
      <c r="CY453" s="238" t="s">
        <v>3620</v>
      </c>
    </row>
    <row r="454" spans="1:103" x14ac:dyDescent="0.25">
      <c r="A454" s="238">
        <v>765496</v>
      </c>
      <c r="B454" s="238">
        <v>4</v>
      </c>
      <c r="C454" s="238">
        <v>15</v>
      </c>
      <c r="D454" s="238">
        <v>11.515000000000001</v>
      </c>
      <c r="E454" s="238">
        <v>27</v>
      </c>
      <c r="F454" s="238" t="s">
        <v>3066</v>
      </c>
      <c r="H454" s="238" t="s">
        <v>354</v>
      </c>
      <c r="I454" s="238">
        <v>25</v>
      </c>
      <c r="K454" s="238" t="s">
        <v>3621</v>
      </c>
      <c r="M454" s="238">
        <v>11</v>
      </c>
      <c r="N454" s="238">
        <v>26</v>
      </c>
      <c r="O454" s="238">
        <v>2019</v>
      </c>
      <c r="P454" s="238" t="s">
        <v>368</v>
      </c>
      <c r="Q454" s="238">
        <v>22</v>
      </c>
      <c r="R454" s="238">
        <v>98</v>
      </c>
      <c r="S454" s="238">
        <v>5</v>
      </c>
      <c r="T454" s="238">
        <v>0</v>
      </c>
      <c r="U454" s="238">
        <v>2</v>
      </c>
      <c r="V454" s="238">
        <v>10</v>
      </c>
      <c r="W454" s="238">
        <v>10</v>
      </c>
      <c r="X454" s="238">
        <v>2</v>
      </c>
      <c r="Y454" s="238">
        <v>4</v>
      </c>
      <c r="Z454" s="238">
        <v>4</v>
      </c>
      <c r="AB454" s="238">
        <v>3</v>
      </c>
      <c r="AC454" s="238">
        <v>98</v>
      </c>
      <c r="AD454" s="238" t="s">
        <v>2800</v>
      </c>
      <c r="AF454" s="238" t="s">
        <v>2779</v>
      </c>
      <c r="AG454" s="238">
        <v>5</v>
      </c>
      <c r="AH454" s="238">
        <v>2</v>
      </c>
      <c r="AI454" s="238">
        <v>2</v>
      </c>
      <c r="AJ454" s="238">
        <v>4</v>
      </c>
      <c r="AK454" s="238">
        <v>21</v>
      </c>
      <c r="AL454" s="238">
        <v>21</v>
      </c>
      <c r="AM454" s="238" t="s">
        <v>363</v>
      </c>
      <c r="AN454" s="238">
        <v>5</v>
      </c>
      <c r="AO454" s="238">
        <v>71</v>
      </c>
      <c r="AS454" s="238">
        <v>12</v>
      </c>
      <c r="AT454" s="238">
        <v>9</v>
      </c>
      <c r="AU454" s="238">
        <v>30</v>
      </c>
      <c r="AV454" s="238">
        <v>13</v>
      </c>
      <c r="AW454" s="238">
        <v>24</v>
      </c>
      <c r="AX454" s="238">
        <v>2</v>
      </c>
      <c r="AY454" s="238">
        <v>4</v>
      </c>
      <c r="AZ454" s="238">
        <v>4</v>
      </c>
      <c r="BA454" s="238">
        <v>21</v>
      </c>
      <c r="BB454" s="238">
        <v>19</v>
      </c>
      <c r="BC454" s="238" t="s">
        <v>354</v>
      </c>
      <c r="BD454" s="238">
        <v>5</v>
      </c>
      <c r="BE454" s="238">
        <v>71</v>
      </c>
      <c r="BI454" s="238">
        <v>12</v>
      </c>
      <c r="BJ454" s="238">
        <v>9</v>
      </c>
      <c r="BK454" s="238">
        <v>30</v>
      </c>
      <c r="BL454" s="238">
        <v>13</v>
      </c>
      <c r="BM454" s="238">
        <v>24</v>
      </c>
      <c r="CT454" s="238">
        <v>455747.47482407402</v>
      </c>
      <c r="CU454" s="238">
        <v>4978276.7919138297</v>
      </c>
      <c r="CV454" s="238">
        <v>44.956550239999999</v>
      </c>
      <c r="CW454" s="238">
        <v>-93.561047380000005</v>
      </c>
      <c r="CX454" s="238" t="s">
        <v>359</v>
      </c>
      <c r="CY454" s="238" t="s">
        <v>3622</v>
      </c>
    </row>
    <row r="455" spans="1:103" x14ac:dyDescent="0.25">
      <c r="A455" s="238">
        <v>522260</v>
      </c>
      <c r="B455" s="238">
        <v>4</v>
      </c>
      <c r="C455" s="238">
        <v>15</v>
      </c>
      <c r="D455" s="238">
        <v>11.516999999999999</v>
      </c>
      <c r="E455" s="238">
        <v>27</v>
      </c>
      <c r="F455" s="238" t="s">
        <v>3066</v>
      </c>
      <c r="H455" s="238" t="s">
        <v>354</v>
      </c>
      <c r="I455" s="238">
        <v>25</v>
      </c>
      <c r="K455" s="238" t="s">
        <v>3623</v>
      </c>
      <c r="M455" s="238">
        <v>12</v>
      </c>
      <c r="N455" s="238">
        <v>5</v>
      </c>
      <c r="O455" s="238">
        <v>2017</v>
      </c>
      <c r="P455" s="238" t="s">
        <v>368</v>
      </c>
      <c r="Q455" s="238">
        <v>4</v>
      </c>
      <c r="S455" s="238">
        <v>5</v>
      </c>
      <c r="T455" s="238">
        <v>0</v>
      </c>
      <c r="U455" s="238">
        <v>2</v>
      </c>
      <c r="V455" s="238">
        <v>90</v>
      </c>
      <c r="W455" s="238">
        <v>10</v>
      </c>
      <c r="X455" s="238">
        <v>4</v>
      </c>
      <c r="Y455" s="238">
        <v>6</v>
      </c>
      <c r="Z455" s="238">
        <v>4</v>
      </c>
      <c r="AA455" s="238">
        <v>90</v>
      </c>
      <c r="AB455" s="238">
        <v>5</v>
      </c>
      <c r="AC455" s="238">
        <v>98</v>
      </c>
      <c r="AD455" s="238" t="s">
        <v>2800</v>
      </c>
      <c r="AF455" s="238" t="s">
        <v>2779</v>
      </c>
      <c r="AG455" s="238">
        <v>90</v>
      </c>
      <c r="AH455" s="238">
        <v>2</v>
      </c>
      <c r="AI455" s="238">
        <v>4</v>
      </c>
      <c r="AJ455" s="238">
        <v>4</v>
      </c>
      <c r="AK455" s="238">
        <v>90</v>
      </c>
      <c r="AL455" s="238">
        <v>53</v>
      </c>
      <c r="AM455" s="238" t="s">
        <v>354</v>
      </c>
      <c r="AN455" s="238">
        <v>5</v>
      </c>
      <c r="AO455" s="238">
        <v>1</v>
      </c>
      <c r="AS455" s="238">
        <v>12</v>
      </c>
      <c r="AT455" s="238">
        <v>9</v>
      </c>
      <c r="AU455" s="238">
        <v>35</v>
      </c>
      <c r="AV455" s="238">
        <v>13</v>
      </c>
      <c r="AW455" s="238">
        <v>24</v>
      </c>
      <c r="AX455" s="238">
        <v>2</v>
      </c>
      <c r="AY455" s="238">
        <v>2</v>
      </c>
      <c r="AZ455" s="238">
        <v>3</v>
      </c>
      <c r="BA455" s="238">
        <v>21</v>
      </c>
      <c r="BB455" s="238">
        <v>47</v>
      </c>
      <c r="BC455" s="238" t="s">
        <v>354</v>
      </c>
      <c r="BD455" s="238">
        <v>5</v>
      </c>
      <c r="BE455" s="238">
        <v>1</v>
      </c>
      <c r="BI455" s="238">
        <v>12</v>
      </c>
      <c r="BJ455" s="238">
        <v>9</v>
      </c>
      <c r="BK455" s="238">
        <v>35</v>
      </c>
      <c r="BL455" s="238">
        <v>12</v>
      </c>
      <c r="BM455" s="238">
        <v>23</v>
      </c>
      <c r="CT455" s="238">
        <v>455747.35025548202</v>
      </c>
      <c r="CU455" s="238">
        <v>4978268.1122481301</v>
      </c>
      <c r="CV455" s="238">
        <v>44.95647211</v>
      </c>
      <c r="CW455" s="238">
        <v>-93.561048189999994</v>
      </c>
      <c r="CX455" s="238" t="s">
        <v>359</v>
      </c>
      <c r="CY455" s="238" t="s">
        <v>3624</v>
      </c>
    </row>
    <row r="456" spans="1:103" x14ac:dyDescent="0.25">
      <c r="A456" s="238">
        <v>664722</v>
      </c>
      <c r="B456" s="238">
        <v>4</v>
      </c>
      <c r="C456" s="238">
        <v>15</v>
      </c>
      <c r="D456" s="238">
        <v>11.518000000000001</v>
      </c>
      <c r="E456" s="238">
        <v>27</v>
      </c>
      <c r="F456" s="238" t="s">
        <v>3066</v>
      </c>
      <c r="H456" s="238" t="s">
        <v>354</v>
      </c>
      <c r="I456" s="238">
        <v>25</v>
      </c>
      <c r="K456" s="238" t="s">
        <v>3625</v>
      </c>
      <c r="M456" s="238">
        <v>12</v>
      </c>
      <c r="N456" s="238">
        <v>1</v>
      </c>
      <c r="O456" s="238">
        <v>2018</v>
      </c>
      <c r="P456" s="238" t="s">
        <v>364</v>
      </c>
      <c r="Q456" s="238">
        <v>16</v>
      </c>
      <c r="R456" s="238" t="s">
        <v>369</v>
      </c>
      <c r="S456" s="238">
        <v>5</v>
      </c>
      <c r="T456" s="238">
        <v>0</v>
      </c>
      <c r="U456" s="238">
        <v>2</v>
      </c>
      <c r="V456" s="238">
        <v>11</v>
      </c>
      <c r="W456" s="238">
        <v>10</v>
      </c>
      <c r="X456" s="238">
        <v>4</v>
      </c>
      <c r="Y456" s="238">
        <v>6</v>
      </c>
      <c r="Z456" s="238">
        <v>4</v>
      </c>
      <c r="AB456" s="238">
        <v>3</v>
      </c>
      <c r="AC456" s="238">
        <v>98</v>
      </c>
      <c r="AD456" s="238" t="s">
        <v>2800</v>
      </c>
      <c r="AF456" s="238" t="s">
        <v>2779</v>
      </c>
      <c r="AG456" s="238">
        <v>6</v>
      </c>
      <c r="AH456" s="238">
        <v>2</v>
      </c>
      <c r="AI456" s="238">
        <v>2</v>
      </c>
      <c r="AJ456" s="238">
        <v>4</v>
      </c>
      <c r="AK456" s="238">
        <v>21</v>
      </c>
      <c r="AL456" s="238">
        <v>61</v>
      </c>
      <c r="AM456" s="238" t="s">
        <v>363</v>
      </c>
      <c r="AN456" s="238">
        <v>5</v>
      </c>
      <c r="AO456" s="238">
        <v>90</v>
      </c>
      <c r="AS456" s="238">
        <v>12</v>
      </c>
      <c r="AT456" s="238">
        <v>9</v>
      </c>
      <c r="AU456" s="238">
        <v>40</v>
      </c>
      <c r="AV456" s="238">
        <v>13</v>
      </c>
      <c r="AW456" s="238">
        <v>24</v>
      </c>
      <c r="AX456" s="238">
        <v>2</v>
      </c>
      <c r="AY456" s="238">
        <v>2</v>
      </c>
      <c r="AZ456" s="238">
        <v>4</v>
      </c>
      <c r="BA456" s="238">
        <v>21</v>
      </c>
      <c r="BB456" s="238">
        <v>63</v>
      </c>
      <c r="BC456" s="238" t="s">
        <v>354</v>
      </c>
      <c r="BD456" s="238">
        <v>5</v>
      </c>
      <c r="BE456" s="238">
        <v>1</v>
      </c>
      <c r="BI456" s="238">
        <v>12</v>
      </c>
      <c r="BJ456" s="238">
        <v>9</v>
      </c>
      <c r="BK456" s="238">
        <v>40</v>
      </c>
      <c r="BL456" s="238">
        <v>13</v>
      </c>
      <c r="BM456" s="238">
        <v>24</v>
      </c>
      <c r="CT456" s="238">
        <v>455753.74692050199</v>
      </c>
      <c r="CU456" s="238">
        <v>4978273.3830730896</v>
      </c>
      <c r="CV456" s="238">
        <v>44.956519950000001</v>
      </c>
      <c r="CW456" s="238">
        <v>-93.560967559999995</v>
      </c>
      <c r="CX456" s="238" t="s">
        <v>359</v>
      </c>
      <c r="CY456" s="238" t="s">
        <v>3626</v>
      </c>
    </row>
    <row r="457" spans="1:103" x14ac:dyDescent="0.25">
      <c r="A457" s="238">
        <v>10838917</v>
      </c>
      <c r="B457" s="238">
        <v>4</v>
      </c>
      <c r="C457" s="238">
        <v>15</v>
      </c>
      <c r="D457" s="238">
        <v>11.519</v>
      </c>
      <c r="E457" s="238">
        <v>27</v>
      </c>
      <c r="F457" s="238" t="s">
        <v>3066</v>
      </c>
      <c r="H457" s="238" t="s">
        <v>354</v>
      </c>
      <c r="I457" s="238">
        <v>25</v>
      </c>
      <c r="K457" s="238">
        <v>2917163</v>
      </c>
      <c r="L457" s="238">
        <v>123420252</v>
      </c>
      <c r="M457" s="238">
        <v>12</v>
      </c>
      <c r="N457" s="238">
        <v>7</v>
      </c>
      <c r="O457" s="238">
        <v>2012</v>
      </c>
      <c r="P457" s="238" t="s">
        <v>362</v>
      </c>
      <c r="Q457" s="238">
        <v>18</v>
      </c>
      <c r="R457" s="238" t="s">
        <v>369</v>
      </c>
      <c r="S457" s="238">
        <v>5</v>
      </c>
      <c r="T457" s="238">
        <v>0</v>
      </c>
      <c r="U457" s="238">
        <v>2</v>
      </c>
      <c r="V457" s="238">
        <v>1</v>
      </c>
      <c r="W457" s="238">
        <v>10</v>
      </c>
      <c r="X457" s="238">
        <v>4</v>
      </c>
      <c r="Y457" s="238">
        <v>4</v>
      </c>
      <c r="Z457" s="238">
        <v>4</v>
      </c>
      <c r="AA457" s="238">
        <v>2</v>
      </c>
      <c r="AB457" s="238">
        <v>3</v>
      </c>
      <c r="AC457" s="238">
        <v>98</v>
      </c>
      <c r="AD457" s="238" t="s">
        <v>2800</v>
      </c>
      <c r="AE457" s="238" t="s">
        <v>3627</v>
      </c>
      <c r="AF457" s="238" t="s">
        <v>2779</v>
      </c>
      <c r="AG457" s="238">
        <v>7</v>
      </c>
      <c r="AH457" s="238">
        <v>2</v>
      </c>
      <c r="AI457" s="238">
        <v>2</v>
      </c>
      <c r="AJ457" s="238">
        <v>3</v>
      </c>
      <c r="AK457" s="238">
        <v>21</v>
      </c>
      <c r="AL457" s="238">
        <v>22</v>
      </c>
      <c r="AM457" s="238" t="s">
        <v>363</v>
      </c>
      <c r="AN457" s="238">
        <v>5</v>
      </c>
      <c r="AO457" s="238">
        <v>1</v>
      </c>
      <c r="AS457" s="238">
        <v>7</v>
      </c>
      <c r="AT457" s="238">
        <v>98</v>
      </c>
      <c r="AU457" s="238">
        <v>35</v>
      </c>
      <c r="AV457" s="238">
        <v>10</v>
      </c>
      <c r="AW457" s="238">
        <v>20</v>
      </c>
      <c r="AX457" s="238">
        <v>2</v>
      </c>
      <c r="AY457" s="238">
        <v>4</v>
      </c>
      <c r="AZ457" s="238">
        <v>3</v>
      </c>
      <c r="BA457" s="238">
        <v>21</v>
      </c>
      <c r="BB457" s="238">
        <v>17</v>
      </c>
      <c r="BC457" s="238" t="s">
        <v>354</v>
      </c>
      <c r="BD457" s="238">
        <v>5</v>
      </c>
      <c r="BI457" s="238">
        <v>7</v>
      </c>
      <c r="BJ457" s="238">
        <v>98</v>
      </c>
      <c r="BK457" s="238">
        <v>35</v>
      </c>
      <c r="BL457" s="238">
        <v>10</v>
      </c>
      <c r="BM457" s="238">
        <v>20</v>
      </c>
      <c r="CT457" s="238">
        <v>455756</v>
      </c>
      <c r="CU457" s="238">
        <v>4978276</v>
      </c>
      <c r="CV457" s="238">
        <v>44.956540699999998</v>
      </c>
      <c r="CW457" s="238">
        <v>-93.560942900000001</v>
      </c>
      <c r="CX457" s="238" t="s">
        <v>359</v>
      </c>
      <c r="CY457" s="238" t="s">
        <v>3628</v>
      </c>
    </row>
    <row r="458" spans="1:103" x14ac:dyDescent="0.25">
      <c r="A458" s="238">
        <v>10898953</v>
      </c>
      <c r="B458" s="238">
        <v>4</v>
      </c>
      <c r="C458" s="238">
        <v>15</v>
      </c>
      <c r="D458" s="238">
        <v>11.519</v>
      </c>
      <c r="E458" s="238">
        <v>27</v>
      </c>
      <c r="F458" s="238" t="s">
        <v>3066</v>
      </c>
      <c r="H458" s="238" t="s">
        <v>354</v>
      </c>
      <c r="I458" s="238">
        <v>25</v>
      </c>
      <c r="K458" s="238" t="s">
        <v>3629</v>
      </c>
      <c r="L458" s="238">
        <v>132570132</v>
      </c>
      <c r="M458" s="238">
        <v>9</v>
      </c>
      <c r="N458" s="238">
        <v>14</v>
      </c>
      <c r="O458" s="238">
        <v>2013</v>
      </c>
      <c r="P458" s="238" t="s">
        <v>364</v>
      </c>
      <c r="Q458" s="238">
        <v>16</v>
      </c>
      <c r="R458" s="238" t="s">
        <v>369</v>
      </c>
      <c r="S458" s="238">
        <v>4</v>
      </c>
      <c r="T458" s="238">
        <v>0</v>
      </c>
      <c r="U458" s="238">
        <v>2</v>
      </c>
      <c r="V458" s="238">
        <v>98</v>
      </c>
      <c r="W458" s="238">
        <v>10</v>
      </c>
      <c r="X458" s="238">
        <v>2</v>
      </c>
      <c r="Y458" s="238">
        <v>1</v>
      </c>
      <c r="Z458" s="238">
        <v>3</v>
      </c>
      <c r="AA458" s="238">
        <v>2</v>
      </c>
      <c r="AB458" s="238">
        <v>2</v>
      </c>
      <c r="AC458" s="238">
        <v>98</v>
      </c>
      <c r="AD458" s="238" t="s">
        <v>3271</v>
      </c>
      <c r="AE458" s="238" t="s">
        <v>3630</v>
      </c>
      <c r="AF458" s="238" t="s">
        <v>2779</v>
      </c>
      <c r="AG458" s="238">
        <v>90</v>
      </c>
      <c r="AH458" s="238">
        <v>2</v>
      </c>
      <c r="AI458" s="238">
        <v>2</v>
      </c>
      <c r="AJ458" s="238">
        <v>3</v>
      </c>
      <c r="AK458" s="238">
        <v>21</v>
      </c>
      <c r="AL458" s="238">
        <v>84</v>
      </c>
      <c r="AM458" s="238" t="s">
        <v>354</v>
      </c>
      <c r="AN458" s="238">
        <v>5</v>
      </c>
      <c r="AS458" s="238">
        <v>7</v>
      </c>
      <c r="AT458" s="238">
        <v>98</v>
      </c>
      <c r="AU458" s="238">
        <v>35</v>
      </c>
      <c r="AV458" s="238">
        <v>10</v>
      </c>
      <c r="AW458" s="238">
        <v>22</v>
      </c>
      <c r="AX458" s="238">
        <v>2</v>
      </c>
      <c r="AY458" s="238">
        <v>2</v>
      </c>
      <c r="AZ458" s="238">
        <v>4</v>
      </c>
      <c r="BA458" s="238">
        <v>21</v>
      </c>
      <c r="BB458" s="238">
        <v>50</v>
      </c>
      <c r="BC458" s="238" t="s">
        <v>363</v>
      </c>
      <c r="BD458" s="238">
        <v>5</v>
      </c>
      <c r="BE458" s="238">
        <v>1</v>
      </c>
      <c r="BF458" s="238">
        <v>1</v>
      </c>
      <c r="BI458" s="238">
        <v>7</v>
      </c>
      <c r="BJ458" s="238">
        <v>98</v>
      </c>
      <c r="BK458" s="238">
        <v>35</v>
      </c>
      <c r="BL458" s="238">
        <v>10</v>
      </c>
      <c r="BM458" s="238">
        <v>22</v>
      </c>
      <c r="CT458" s="238">
        <v>455756</v>
      </c>
      <c r="CU458" s="238">
        <v>4978276</v>
      </c>
      <c r="CV458" s="238">
        <v>44.956540699999998</v>
      </c>
      <c r="CW458" s="238">
        <v>-93.560942900000001</v>
      </c>
      <c r="CX458" s="238" t="s">
        <v>359</v>
      </c>
      <c r="CY458" s="238" t="s">
        <v>3631</v>
      </c>
    </row>
    <row r="459" spans="1:103" x14ac:dyDescent="0.25">
      <c r="A459" s="238">
        <v>10967618</v>
      </c>
      <c r="B459" s="238">
        <v>4</v>
      </c>
      <c r="C459" s="238">
        <v>15</v>
      </c>
      <c r="D459" s="238">
        <v>11.519</v>
      </c>
      <c r="E459" s="238">
        <v>27</v>
      </c>
      <c r="F459" s="238" t="s">
        <v>3066</v>
      </c>
      <c r="H459" s="238" t="s">
        <v>354</v>
      </c>
      <c r="I459" s="238">
        <v>25</v>
      </c>
      <c r="K459" s="238" t="s">
        <v>3632</v>
      </c>
      <c r="L459" s="238">
        <v>141760081</v>
      </c>
      <c r="M459" s="238">
        <v>6</v>
      </c>
      <c r="N459" s="238">
        <v>24</v>
      </c>
      <c r="O459" s="238">
        <v>2014</v>
      </c>
      <c r="P459" s="238" t="s">
        <v>368</v>
      </c>
      <c r="Q459" s="238">
        <v>12</v>
      </c>
      <c r="S459" s="238">
        <v>4</v>
      </c>
      <c r="T459" s="238">
        <v>0</v>
      </c>
      <c r="U459" s="238">
        <v>1</v>
      </c>
      <c r="V459" s="238">
        <v>7</v>
      </c>
      <c r="W459" s="238">
        <v>69</v>
      </c>
      <c r="X459" s="238">
        <v>2</v>
      </c>
      <c r="Y459" s="238">
        <v>1</v>
      </c>
      <c r="Z459" s="238">
        <v>1</v>
      </c>
      <c r="AA459" s="238">
        <v>1</v>
      </c>
      <c r="AB459" s="238">
        <v>1</v>
      </c>
      <c r="AC459" s="238">
        <v>98</v>
      </c>
      <c r="AD459" s="238" t="s">
        <v>3633</v>
      </c>
      <c r="AF459" s="238" t="s">
        <v>2779</v>
      </c>
      <c r="AG459" s="238">
        <v>3</v>
      </c>
      <c r="AH459" s="238">
        <v>2</v>
      </c>
      <c r="AI459" s="238">
        <v>4</v>
      </c>
      <c r="AJ459" s="238">
        <v>3</v>
      </c>
      <c r="AK459" s="238">
        <v>21</v>
      </c>
      <c r="AL459" s="238">
        <v>34</v>
      </c>
      <c r="AM459" s="238" t="s">
        <v>354</v>
      </c>
      <c r="AN459" s="238">
        <v>5</v>
      </c>
      <c r="AO459" s="238">
        <v>21</v>
      </c>
      <c r="AS459" s="238">
        <v>7</v>
      </c>
      <c r="AT459" s="238">
        <v>98</v>
      </c>
      <c r="AU459" s="238">
        <v>35</v>
      </c>
      <c r="AV459" s="238">
        <v>10</v>
      </c>
      <c r="AW459" s="238">
        <v>21</v>
      </c>
      <c r="CT459" s="238">
        <v>455756</v>
      </c>
      <c r="CU459" s="238">
        <v>4978276</v>
      </c>
      <c r="CV459" s="238">
        <v>44.956540699999998</v>
      </c>
      <c r="CW459" s="238">
        <v>-93.560942900000001</v>
      </c>
      <c r="CX459" s="238" t="s">
        <v>359</v>
      </c>
      <c r="CY459" s="238" t="s">
        <v>3634</v>
      </c>
    </row>
    <row r="460" spans="1:103" x14ac:dyDescent="0.25">
      <c r="A460" s="238">
        <v>671726</v>
      </c>
      <c r="B460" s="238">
        <v>4</v>
      </c>
      <c r="C460" s="238">
        <v>15</v>
      </c>
      <c r="D460" s="238">
        <v>11.535</v>
      </c>
      <c r="E460" s="238">
        <v>27</v>
      </c>
      <c r="F460" s="238" t="s">
        <v>3066</v>
      </c>
      <c r="H460" s="238" t="s">
        <v>354</v>
      </c>
      <c r="I460" s="238">
        <v>25</v>
      </c>
      <c r="K460" s="238" t="s">
        <v>3635</v>
      </c>
      <c r="M460" s="238">
        <v>12</v>
      </c>
      <c r="N460" s="238">
        <v>26</v>
      </c>
      <c r="O460" s="238">
        <v>2018</v>
      </c>
      <c r="P460" s="238" t="s">
        <v>355</v>
      </c>
      <c r="Q460" s="238">
        <v>22</v>
      </c>
      <c r="R460" s="238" t="s">
        <v>356</v>
      </c>
      <c r="S460" s="238">
        <v>5</v>
      </c>
      <c r="T460" s="238">
        <v>0</v>
      </c>
      <c r="U460" s="238">
        <v>2</v>
      </c>
      <c r="V460" s="238">
        <v>11</v>
      </c>
      <c r="W460" s="238">
        <v>10</v>
      </c>
      <c r="X460" s="238">
        <v>4</v>
      </c>
      <c r="Y460" s="238">
        <v>4</v>
      </c>
      <c r="Z460" s="238">
        <v>2</v>
      </c>
      <c r="AB460" s="238">
        <v>4</v>
      </c>
      <c r="AC460" s="238">
        <v>98</v>
      </c>
      <c r="AD460" s="238" t="s">
        <v>2800</v>
      </c>
      <c r="AF460" s="238" t="s">
        <v>2779</v>
      </c>
      <c r="AG460" s="238">
        <v>6</v>
      </c>
      <c r="AH460" s="238">
        <v>2</v>
      </c>
      <c r="AI460" s="238">
        <v>3</v>
      </c>
      <c r="AJ460" s="238">
        <v>4</v>
      </c>
      <c r="AK460" s="238">
        <v>23</v>
      </c>
      <c r="AL460" s="238">
        <v>23</v>
      </c>
      <c r="AM460" s="238" t="s">
        <v>354</v>
      </c>
      <c r="AN460" s="238">
        <v>5</v>
      </c>
      <c r="AO460" s="238">
        <v>90</v>
      </c>
      <c r="AS460" s="238">
        <v>12</v>
      </c>
      <c r="AT460" s="238">
        <v>9</v>
      </c>
      <c r="AU460" s="238">
        <v>35</v>
      </c>
      <c r="AV460" s="238">
        <v>13</v>
      </c>
      <c r="AW460" s="238">
        <v>24</v>
      </c>
      <c r="AX460" s="238">
        <v>2</v>
      </c>
      <c r="AY460" s="238">
        <v>2</v>
      </c>
      <c r="AZ460" s="238">
        <v>3</v>
      </c>
      <c r="BA460" s="238">
        <v>24</v>
      </c>
      <c r="BB460" s="238">
        <v>69</v>
      </c>
      <c r="BC460" s="238" t="s">
        <v>354</v>
      </c>
      <c r="BD460" s="238">
        <v>5</v>
      </c>
      <c r="BE460" s="238">
        <v>1</v>
      </c>
      <c r="BI460" s="238">
        <v>12</v>
      </c>
      <c r="BJ460" s="238">
        <v>9</v>
      </c>
      <c r="BK460" s="238">
        <v>35</v>
      </c>
      <c r="BL460" s="238">
        <v>12</v>
      </c>
      <c r="BM460" s="238">
        <v>23</v>
      </c>
      <c r="CT460" s="238">
        <v>455777.51281580701</v>
      </c>
      <c r="CU460" s="238">
        <v>4978288.1994666001</v>
      </c>
      <c r="CV460" s="238">
        <v>44.956654800000003</v>
      </c>
      <c r="CW460" s="238">
        <v>-93.560667559999999</v>
      </c>
      <c r="CX460" s="238" t="s">
        <v>359</v>
      </c>
      <c r="CY460" s="238" t="s">
        <v>3636</v>
      </c>
    </row>
    <row r="461" spans="1:103" x14ac:dyDescent="0.25">
      <c r="A461" s="238">
        <v>10874396</v>
      </c>
      <c r="B461" s="238">
        <v>4</v>
      </c>
      <c r="C461" s="238">
        <v>15</v>
      </c>
      <c r="D461" s="238">
        <v>11.544</v>
      </c>
      <c r="E461" s="238">
        <v>27</v>
      </c>
      <c r="F461" s="238" t="s">
        <v>3066</v>
      </c>
      <c r="H461" s="238" t="s">
        <v>354</v>
      </c>
      <c r="I461" s="238">
        <v>25</v>
      </c>
      <c r="K461" s="238" t="s">
        <v>3637</v>
      </c>
      <c r="L461" s="238">
        <v>131580053</v>
      </c>
      <c r="M461" s="238">
        <v>6</v>
      </c>
      <c r="N461" s="238">
        <v>7</v>
      </c>
      <c r="O461" s="238">
        <v>2013</v>
      </c>
      <c r="P461" s="238" t="s">
        <v>362</v>
      </c>
      <c r="Q461" s="238">
        <v>10</v>
      </c>
      <c r="S461" s="238">
        <v>4</v>
      </c>
      <c r="T461" s="238">
        <v>0</v>
      </c>
      <c r="U461" s="238">
        <v>1</v>
      </c>
      <c r="V461" s="238">
        <v>90</v>
      </c>
      <c r="W461" s="238">
        <v>92</v>
      </c>
      <c r="X461" s="238">
        <v>2</v>
      </c>
      <c r="Y461" s="238">
        <v>1</v>
      </c>
      <c r="Z461" s="238">
        <v>1</v>
      </c>
      <c r="AA461" s="238">
        <v>1</v>
      </c>
      <c r="AB461" s="238">
        <v>1</v>
      </c>
      <c r="AC461" s="238">
        <v>98</v>
      </c>
      <c r="AD461" s="238" t="s">
        <v>3638</v>
      </c>
      <c r="AE461" s="238" t="s">
        <v>3639</v>
      </c>
      <c r="AF461" s="238" t="s">
        <v>2779</v>
      </c>
      <c r="AG461" s="238">
        <v>4</v>
      </c>
      <c r="AH461" s="238">
        <v>2</v>
      </c>
      <c r="AI461" s="238">
        <v>30</v>
      </c>
      <c r="AJ461" s="238">
        <v>3</v>
      </c>
      <c r="AK461" s="238">
        <v>21</v>
      </c>
      <c r="AL461" s="238">
        <v>51</v>
      </c>
      <c r="AM461" s="238" t="s">
        <v>354</v>
      </c>
      <c r="AN461" s="238">
        <v>5</v>
      </c>
      <c r="AO461" s="238">
        <v>1</v>
      </c>
      <c r="AP461" s="238">
        <v>1</v>
      </c>
      <c r="AS461" s="238">
        <v>7</v>
      </c>
      <c r="AT461" s="238">
        <v>98</v>
      </c>
      <c r="AU461" s="238">
        <v>35</v>
      </c>
      <c r="AV461" s="238">
        <v>10</v>
      </c>
      <c r="AW461" s="238">
        <v>20</v>
      </c>
      <c r="CT461" s="238">
        <v>455792</v>
      </c>
      <c r="CU461" s="238">
        <v>4978291</v>
      </c>
      <c r="CV461" s="238">
        <v>44.956681000000003</v>
      </c>
      <c r="CW461" s="238">
        <v>-93.560478200000006</v>
      </c>
      <c r="CX461" s="238" t="s">
        <v>359</v>
      </c>
      <c r="CY461" s="238" t="s">
        <v>3640</v>
      </c>
    </row>
    <row r="462" spans="1:103" x14ac:dyDescent="0.25">
      <c r="A462" s="238">
        <v>11028088</v>
      </c>
      <c r="B462" s="238">
        <v>4</v>
      </c>
      <c r="C462" s="238">
        <v>15</v>
      </c>
      <c r="D462" s="238">
        <v>11.545</v>
      </c>
      <c r="E462" s="238">
        <v>27</v>
      </c>
      <c r="F462" s="238" t="s">
        <v>3066</v>
      </c>
      <c r="H462" s="238" t="s">
        <v>354</v>
      </c>
      <c r="I462" s="238">
        <v>25</v>
      </c>
      <c r="K462" s="238">
        <v>15001860</v>
      </c>
      <c r="L462" s="238">
        <v>150520176</v>
      </c>
      <c r="M462" s="238">
        <v>2</v>
      </c>
      <c r="N462" s="238">
        <v>21</v>
      </c>
      <c r="O462" s="238">
        <v>2015</v>
      </c>
      <c r="P462" s="238" t="s">
        <v>364</v>
      </c>
      <c r="Q462" s="238">
        <v>18</v>
      </c>
      <c r="S462" s="238">
        <v>5</v>
      </c>
      <c r="T462" s="238">
        <v>0</v>
      </c>
      <c r="U462" s="238">
        <v>1</v>
      </c>
      <c r="V462" s="238">
        <v>7</v>
      </c>
      <c r="W462" s="238">
        <v>45</v>
      </c>
      <c r="X462" s="238">
        <v>2</v>
      </c>
      <c r="Y462" s="238">
        <v>1</v>
      </c>
      <c r="Z462" s="238">
        <v>2</v>
      </c>
      <c r="AA462" s="238">
        <v>90</v>
      </c>
      <c r="AB462" s="238">
        <v>1</v>
      </c>
      <c r="AC462" s="238">
        <v>98</v>
      </c>
      <c r="AD462" s="238" t="s">
        <v>2834</v>
      </c>
      <c r="AE462" s="238" t="s">
        <v>3364</v>
      </c>
      <c r="AF462" s="238" t="s">
        <v>2779</v>
      </c>
      <c r="AG462" s="238">
        <v>3</v>
      </c>
      <c r="AH462" s="238">
        <v>2</v>
      </c>
      <c r="AI462" s="238">
        <v>2</v>
      </c>
      <c r="AJ462" s="238">
        <v>5</v>
      </c>
      <c r="AK462" s="238">
        <v>21</v>
      </c>
      <c r="AL462" s="238">
        <v>27</v>
      </c>
      <c r="AM462" s="238" t="s">
        <v>354</v>
      </c>
      <c r="AN462" s="238">
        <v>10</v>
      </c>
      <c r="AO462" s="238">
        <v>18</v>
      </c>
      <c r="AP462" s="238">
        <v>1</v>
      </c>
      <c r="AS462" s="238">
        <v>7</v>
      </c>
      <c r="AT462" s="238">
        <v>98</v>
      </c>
      <c r="AU462" s="238">
        <v>40</v>
      </c>
      <c r="AV462" s="238">
        <v>11</v>
      </c>
      <c r="AW462" s="238">
        <v>21</v>
      </c>
      <c r="CT462" s="238">
        <v>455794</v>
      </c>
      <c r="CU462" s="238">
        <v>4978293</v>
      </c>
      <c r="CV462" s="238">
        <v>44.956700599999998</v>
      </c>
      <c r="CW462" s="238">
        <v>-93.560456400000007</v>
      </c>
      <c r="CX462" s="238" t="s">
        <v>359</v>
      </c>
      <c r="CY462" s="238" t="s">
        <v>3641</v>
      </c>
    </row>
    <row r="463" spans="1:103" x14ac:dyDescent="0.25">
      <c r="A463" s="238">
        <v>587391</v>
      </c>
      <c r="B463" s="238">
        <v>4</v>
      </c>
      <c r="C463" s="238">
        <v>15</v>
      </c>
      <c r="D463" s="238">
        <v>11.555</v>
      </c>
      <c r="E463" s="238">
        <v>27</v>
      </c>
      <c r="F463" s="238" t="s">
        <v>3066</v>
      </c>
      <c r="H463" s="238" t="s">
        <v>354</v>
      </c>
      <c r="I463" s="238">
        <v>25</v>
      </c>
      <c r="K463" s="238" t="s">
        <v>3642</v>
      </c>
      <c r="M463" s="238">
        <v>4</v>
      </c>
      <c r="N463" s="238">
        <v>2</v>
      </c>
      <c r="O463" s="238">
        <v>2018</v>
      </c>
      <c r="P463" s="238" t="s">
        <v>361</v>
      </c>
      <c r="Q463" s="238">
        <v>22</v>
      </c>
      <c r="R463" s="238" t="s">
        <v>419</v>
      </c>
      <c r="S463" s="238">
        <v>5</v>
      </c>
      <c r="T463" s="238">
        <v>0</v>
      </c>
      <c r="U463" s="238">
        <v>1</v>
      </c>
      <c r="W463" s="238">
        <v>32</v>
      </c>
      <c r="X463" s="238">
        <v>2</v>
      </c>
      <c r="Y463" s="238">
        <v>6</v>
      </c>
      <c r="Z463" s="238">
        <v>4</v>
      </c>
      <c r="AB463" s="238">
        <v>3</v>
      </c>
      <c r="AC463" s="238">
        <v>98</v>
      </c>
      <c r="AD463" s="238" t="s">
        <v>2800</v>
      </c>
      <c r="AF463" s="238" t="s">
        <v>2779</v>
      </c>
      <c r="AG463" s="238">
        <v>3</v>
      </c>
      <c r="AH463" s="238">
        <v>2</v>
      </c>
      <c r="AI463" s="238">
        <v>2</v>
      </c>
      <c r="AJ463" s="238">
        <v>1</v>
      </c>
      <c r="AK463" s="238">
        <v>32</v>
      </c>
      <c r="AL463" s="238">
        <v>25</v>
      </c>
      <c r="AM463" s="238" t="s">
        <v>354</v>
      </c>
      <c r="AN463" s="238">
        <v>5</v>
      </c>
      <c r="AO463" s="238">
        <v>99</v>
      </c>
      <c r="AS463" s="238">
        <v>12</v>
      </c>
      <c r="AT463" s="238">
        <v>9</v>
      </c>
      <c r="AU463" s="238">
        <v>35</v>
      </c>
      <c r="AV463" s="238">
        <v>12</v>
      </c>
      <c r="AW463" s="238">
        <v>23</v>
      </c>
      <c r="CT463" s="238">
        <v>455804.415604115</v>
      </c>
      <c r="CU463" s="238">
        <v>4978304.7889748998</v>
      </c>
      <c r="CV463" s="238">
        <v>44.956805809999999</v>
      </c>
      <c r="CW463" s="238">
        <v>-93.560327950000001</v>
      </c>
      <c r="CX463" s="238" t="s">
        <v>359</v>
      </c>
      <c r="CY463" s="238" t="s">
        <v>3643</v>
      </c>
    </row>
    <row r="464" spans="1:103" x14ac:dyDescent="0.25">
      <c r="A464" s="238">
        <v>10800322</v>
      </c>
      <c r="B464" s="238">
        <v>4</v>
      </c>
      <c r="C464" s="238">
        <v>15</v>
      </c>
      <c r="D464" s="238">
        <v>11.555999999999999</v>
      </c>
      <c r="E464" s="238">
        <v>27</v>
      </c>
      <c r="F464" s="238" t="s">
        <v>3066</v>
      </c>
      <c r="H464" s="238" t="s">
        <v>354</v>
      </c>
      <c r="I464" s="238">
        <v>25</v>
      </c>
      <c r="K464" s="238">
        <v>125472</v>
      </c>
      <c r="L464" s="238">
        <v>122030055</v>
      </c>
      <c r="M464" s="238">
        <v>7</v>
      </c>
      <c r="N464" s="238">
        <v>7</v>
      </c>
      <c r="O464" s="238">
        <v>2012</v>
      </c>
      <c r="P464" s="238" t="s">
        <v>364</v>
      </c>
      <c r="Q464" s="238">
        <v>7</v>
      </c>
      <c r="S464" s="238">
        <v>4</v>
      </c>
      <c r="T464" s="238">
        <v>0</v>
      </c>
      <c r="U464" s="238">
        <v>1</v>
      </c>
      <c r="V464" s="238">
        <v>7</v>
      </c>
      <c r="W464" s="238">
        <v>25</v>
      </c>
      <c r="X464" s="238">
        <v>2</v>
      </c>
      <c r="Y464" s="238">
        <v>1</v>
      </c>
      <c r="Z464" s="238">
        <v>1</v>
      </c>
      <c r="AB464" s="238">
        <v>1</v>
      </c>
      <c r="AC464" s="238">
        <v>98</v>
      </c>
      <c r="AD464" s="238" t="s">
        <v>2798</v>
      </c>
      <c r="AE464" s="238" t="s">
        <v>3644</v>
      </c>
      <c r="AF464" s="238" t="s">
        <v>2779</v>
      </c>
      <c r="AG464" s="238">
        <v>3</v>
      </c>
      <c r="AH464" s="238">
        <v>2</v>
      </c>
      <c r="AI464" s="238">
        <v>2</v>
      </c>
      <c r="AJ464" s="238">
        <v>3</v>
      </c>
      <c r="AK464" s="238">
        <v>21</v>
      </c>
      <c r="AL464" s="238">
        <v>27</v>
      </c>
      <c r="AM464" s="238" t="s">
        <v>354</v>
      </c>
      <c r="AN464" s="238">
        <v>1</v>
      </c>
      <c r="AO464" s="238">
        <v>3</v>
      </c>
      <c r="AP464" s="238">
        <v>18</v>
      </c>
      <c r="AS464" s="238">
        <v>7</v>
      </c>
      <c r="AT464" s="238">
        <v>98</v>
      </c>
      <c r="AU464" s="238">
        <v>35</v>
      </c>
      <c r="AV464" s="238">
        <v>10</v>
      </c>
      <c r="AW464" s="238">
        <v>20</v>
      </c>
      <c r="CT464" s="238">
        <v>455804</v>
      </c>
      <c r="CU464" s="238">
        <v>4978307</v>
      </c>
      <c r="CV464" s="238">
        <v>44.9568297</v>
      </c>
      <c r="CW464" s="238">
        <v>-93.560328600000005</v>
      </c>
      <c r="CX464" s="238" t="s">
        <v>359</v>
      </c>
      <c r="CY464" s="238" t="s">
        <v>3645</v>
      </c>
    </row>
    <row r="465" spans="1:103" x14ac:dyDescent="0.25">
      <c r="A465" s="238">
        <v>318912</v>
      </c>
      <c r="B465" s="238">
        <v>4</v>
      </c>
      <c r="C465" s="238">
        <v>15</v>
      </c>
      <c r="D465" s="238">
        <v>11.564</v>
      </c>
      <c r="E465" s="238">
        <v>27</v>
      </c>
      <c r="F465" s="238" t="s">
        <v>3066</v>
      </c>
      <c r="H465" s="238" t="s">
        <v>354</v>
      </c>
      <c r="I465" s="238">
        <v>25</v>
      </c>
      <c r="K465" s="238" t="s">
        <v>3646</v>
      </c>
      <c r="M465" s="238">
        <v>1</v>
      </c>
      <c r="N465" s="238">
        <v>11</v>
      </c>
      <c r="O465" s="238">
        <v>2016</v>
      </c>
      <c r="P465" s="238" t="s">
        <v>361</v>
      </c>
      <c r="Q465" s="238">
        <v>9</v>
      </c>
      <c r="R465" s="238" t="s">
        <v>369</v>
      </c>
      <c r="S465" s="238">
        <v>3</v>
      </c>
      <c r="T465" s="238">
        <v>0</v>
      </c>
      <c r="U465" s="238">
        <v>1</v>
      </c>
      <c r="W465" s="238">
        <v>49</v>
      </c>
      <c r="X465" s="238">
        <v>2</v>
      </c>
      <c r="Y465" s="238">
        <v>1</v>
      </c>
      <c r="Z465" s="238">
        <v>2</v>
      </c>
      <c r="AB465" s="238">
        <v>1</v>
      </c>
      <c r="AC465" s="238">
        <v>98</v>
      </c>
      <c r="AD465" s="238" t="s">
        <v>2800</v>
      </c>
      <c r="AF465" s="238" t="s">
        <v>2779</v>
      </c>
      <c r="AG465" s="238">
        <v>3</v>
      </c>
      <c r="AH465" s="238">
        <v>2</v>
      </c>
      <c r="AI465" s="238">
        <v>3</v>
      </c>
      <c r="AJ465" s="238">
        <v>3</v>
      </c>
      <c r="AK465" s="238">
        <v>32</v>
      </c>
      <c r="AL465" s="238">
        <v>57</v>
      </c>
      <c r="AM465" s="238" t="s">
        <v>354</v>
      </c>
      <c r="AN465" s="238">
        <v>7</v>
      </c>
      <c r="AO465" s="238">
        <v>90</v>
      </c>
      <c r="AP465" s="238">
        <v>99</v>
      </c>
      <c r="AS465" s="238">
        <v>12</v>
      </c>
      <c r="AT465" s="238">
        <v>9</v>
      </c>
      <c r="AU465" s="238">
        <v>35</v>
      </c>
      <c r="AV465" s="238">
        <v>12</v>
      </c>
      <c r="AW465" s="238">
        <v>23</v>
      </c>
      <c r="CT465" s="238">
        <v>455806.58741481102</v>
      </c>
      <c r="CU465" s="238">
        <v>4978314.5454238104</v>
      </c>
      <c r="CV465" s="238">
        <v>44.95689376</v>
      </c>
      <c r="CW465" s="238">
        <v>-93.560301269999997</v>
      </c>
      <c r="CX465" s="238" t="s">
        <v>359</v>
      </c>
      <c r="CY465" s="238" t="s">
        <v>3647</v>
      </c>
    </row>
    <row r="466" spans="1:103" x14ac:dyDescent="0.25">
      <c r="A466" s="238">
        <v>10811619</v>
      </c>
      <c r="B466" s="238">
        <v>4</v>
      </c>
      <c r="C466" s="238">
        <v>15</v>
      </c>
      <c r="D466" s="238">
        <v>11.571999999999999</v>
      </c>
      <c r="E466" s="238">
        <v>27</v>
      </c>
      <c r="F466" s="238" t="s">
        <v>3066</v>
      </c>
      <c r="H466" s="238" t="s">
        <v>354</v>
      </c>
      <c r="I466" s="238">
        <v>25</v>
      </c>
      <c r="K466" s="238">
        <v>2438696</v>
      </c>
      <c r="L466" s="238">
        <v>122930020</v>
      </c>
      <c r="M466" s="238">
        <v>10</v>
      </c>
      <c r="N466" s="238">
        <v>19</v>
      </c>
      <c r="O466" s="238">
        <v>2012</v>
      </c>
      <c r="P466" s="238" t="s">
        <v>362</v>
      </c>
      <c r="Q466" s="238">
        <v>3</v>
      </c>
      <c r="S466" s="238">
        <v>4</v>
      </c>
      <c r="T466" s="238">
        <v>0</v>
      </c>
      <c r="U466" s="238">
        <v>1</v>
      </c>
      <c r="V466" s="238">
        <v>90</v>
      </c>
      <c r="W466" s="238">
        <v>83</v>
      </c>
      <c r="X466" s="238">
        <v>2</v>
      </c>
      <c r="Y466" s="238">
        <v>4</v>
      </c>
      <c r="Z466" s="238">
        <v>3</v>
      </c>
      <c r="AA466" s="238">
        <v>3</v>
      </c>
      <c r="AB466" s="238">
        <v>2</v>
      </c>
      <c r="AC466" s="238">
        <v>98</v>
      </c>
      <c r="AD466" s="238" t="s">
        <v>3648</v>
      </c>
      <c r="AE466" s="238" t="s">
        <v>3639</v>
      </c>
      <c r="AF466" s="238" t="s">
        <v>2779</v>
      </c>
      <c r="AG466" s="238">
        <v>3</v>
      </c>
      <c r="AH466" s="238">
        <v>2</v>
      </c>
      <c r="AI466" s="238">
        <v>2</v>
      </c>
      <c r="AJ466" s="238">
        <v>3</v>
      </c>
      <c r="AK466" s="238">
        <v>21</v>
      </c>
      <c r="AL466" s="238">
        <v>57</v>
      </c>
      <c r="AM466" s="238" t="s">
        <v>354</v>
      </c>
      <c r="AN466" s="238">
        <v>5</v>
      </c>
      <c r="AO466" s="238">
        <v>1</v>
      </c>
      <c r="AP466" s="238">
        <v>1</v>
      </c>
      <c r="AS466" s="238">
        <v>7</v>
      </c>
      <c r="AT466" s="238">
        <v>98</v>
      </c>
      <c r="AU466" s="238">
        <v>30</v>
      </c>
      <c r="AV466" s="238">
        <v>10</v>
      </c>
      <c r="AW466" s="238">
        <v>22</v>
      </c>
      <c r="CT466" s="238">
        <v>455813</v>
      </c>
      <c r="CU466" s="238">
        <v>4978331</v>
      </c>
      <c r="CV466" s="238">
        <v>44.957040900000003</v>
      </c>
      <c r="CW466" s="238">
        <v>-93.560221999999996</v>
      </c>
      <c r="CX466" s="238" t="s">
        <v>359</v>
      </c>
      <c r="CY466" s="238" t="s">
        <v>3649</v>
      </c>
    </row>
    <row r="467" spans="1:103" x14ac:dyDescent="0.25">
      <c r="A467" s="238">
        <v>850061</v>
      </c>
      <c r="B467" s="238">
        <v>4</v>
      </c>
      <c r="C467" s="238">
        <v>15</v>
      </c>
      <c r="D467" s="238">
        <v>11.586</v>
      </c>
      <c r="E467" s="238">
        <v>27</v>
      </c>
      <c r="F467" s="238" t="s">
        <v>3066</v>
      </c>
      <c r="H467" s="238" t="s">
        <v>354</v>
      </c>
      <c r="I467" s="238">
        <v>25</v>
      </c>
      <c r="K467" s="238">
        <v>20008377</v>
      </c>
      <c r="L467" s="238">
        <v>203030031</v>
      </c>
      <c r="M467" s="238">
        <v>10</v>
      </c>
      <c r="N467" s="238">
        <v>29</v>
      </c>
      <c r="O467" s="238">
        <v>2020</v>
      </c>
      <c r="P467" s="238" t="s">
        <v>384</v>
      </c>
      <c r="Q467" s="238">
        <v>10</v>
      </c>
      <c r="R467" s="238" t="s">
        <v>369</v>
      </c>
      <c r="S467" s="238">
        <v>5</v>
      </c>
      <c r="T467" s="238">
        <v>0</v>
      </c>
      <c r="U467" s="238">
        <v>1</v>
      </c>
      <c r="W467" s="238">
        <v>25</v>
      </c>
      <c r="X467" s="238">
        <v>2</v>
      </c>
      <c r="Y467" s="238">
        <v>1</v>
      </c>
      <c r="Z467" s="238">
        <v>2</v>
      </c>
      <c r="AB467" s="238">
        <v>1</v>
      </c>
      <c r="AC467" s="238">
        <v>98</v>
      </c>
      <c r="AD467" s="238" t="s">
        <v>2800</v>
      </c>
      <c r="AF467" s="238" t="s">
        <v>2779</v>
      </c>
      <c r="AG467" s="238">
        <v>1</v>
      </c>
      <c r="AH467" s="238">
        <v>8</v>
      </c>
      <c r="AL467" s="238">
        <v>62</v>
      </c>
      <c r="AM467" s="238" t="s">
        <v>354</v>
      </c>
      <c r="AN467" s="238">
        <v>5</v>
      </c>
      <c r="AO467" s="238">
        <v>24</v>
      </c>
      <c r="AQ467" s="238">
        <v>35</v>
      </c>
      <c r="AR467" s="238">
        <v>7</v>
      </c>
      <c r="AX467" s="238">
        <v>2</v>
      </c>
      <c r="AY467" s="238">
        <v>2</v>
      </c>
      <c r="AZ467" s="238">
        <v>3</v>
      </c>
      <c r="BA467" s="238">
        <v>99</v>
      </c>
      <c r="BB467" s="238">
        <v>48</v>
      </c>
      <c r="BC467" s="238" t="s">
        <v>354</v>
      </c>
      <c r="BD467" s="238">
        <v>99</v>
      </c>
      <c r="BE467" s="238">
        <v>99</v>
      </c>
      <c r="BI467" s="238">
        <v>12</v>
      </c>
      <c r="BJ467" s="238">
        <v>9</v>
      </c>
      <c r="BK467" s="238">
        <v>40</v>
      </c>
      <c r="BL467" s="238">
        <v>12</v>
      </c>
      <c r="BM467" s="238">
        <v>21</v>
      </c>
      <c r="CT467" s="238">
        <v>455826.196246507</v>
      </c>
      <c r="CU467" s="238">
        <v>4978349.4244493404</v>
      </c>
      <c r="CV467" s="238">
        <v>44.957208950000002</v>
      </c>
      <c r="CW467" s="238">
        <v>-93.560055730000002</v>
      </c>
      <c r="CX467" s="238" t="s">
        <v>359</v>
      </c>
      <c r="CY467" s="238" t="s">
        <v>3650</v>
      </c>
    </row>
    <row r="468" spans="1:103" x14ac:dyDescent="0.25">
      <c r="A468" s="238">
        <v>10717847</v>
      </c>
      <c r="B468" s="238">
        <v>4</v>
      </c>
      <c r="C468" s="238">
        <v>15</v>
      </c>
      <c r="D468" s="238">
        <v>11.593999999999999</v>
      </c>
      <c r="E468" s="238">
        <v>27</v>
      </c>
      <c r="F468" s="238" t="s">
        <v>3066</v>
      </c>
      <c r="H468" s="238" t="s">
        <v>354</v>
      </c>
      <c r="I468" s="238">
        <v>25</v>
      </c>
      <c r="K468" s="238">
        <v>1101169</v>
      </c>
      <c r="L468" s="238">
        <v>110740040</v>
      </c>
      <c r="M468" s="238">
        <v>2</v>
      </c>
      <c r="N468" s="238">
        <v>20</v>
      </c>
      <c r="O468" s="238">
        <v>2011</v>
      </c>
      <c r="P468" s="238" t="s">
        <v>366</v>
      </c>
      <c r="Q468" s="238">
        <v>15</v>
      </c>
      <c r="S468" s="238">
        <v>5</v>
      </c>
      <c r="T468" s="238">
        <v>0</v>
      </c>
      <c r="U468" s="238">
        <v>1</v>
      </c>
      <c r="V468" s="238">
        <v>7</v>
      </c>
      <c r="W468" s="238">
        <v>75</v>
      </c>
      <c r="X468" s="238">
        <v>2</v>
      </c>
      <c r="Y468" s="238">
        <v>1</v>
      </c>
      <c r="Z468" s="238">
        <v>4</v>
      </c>
      <c r="AB468" s="238">
        <v>5</v>
      </c>
      <c r="AC468" s="238">
        <v>98</v>
      </c>
      <c r="AF468" s="238" t="s">
        <v>2779</v>
      </c>
      <c r="AG468" s="238">
        <v>3</v>
      </c>
      <c r="AH468" s="238">
        <v>2</v>
      </c>
      <c r="AI468" s="238">
        <v>4</v>
      </c>
      <c r="AJ468" s="238">
        <v>3</v>
      </c>
      <c r="AK468" s="238">
        <v>21</v>
      </c>
      <c r="AL468" s="238">
        <v>65</v>
      </c>
      <c r="AM468" s="238" t="s">
        <v>354</v>
      </c>
      <c r="AN468" s="238">
        <v>5</v>
      </c>
      <c r="AO468" s="238">
        <v>3</v>
      </c>
      <c r="AS468" s="238">
        <v>7</v>
      </c>
      <c r="AU468" s="238">
        <v>20</v>
      </c>
      <c r="AV468" s="238">
        <v>11</v>
      </c>
      <c r="AW468" s="238">
        <v>21</v>
      </c>
      <c r="CT468" s="238">
        <v>455823</v>
      </c>
      <c r="CU468" s="238">
        <v>4978366</v>
      </c>
      <c r="CV468" s="238">
        <v>44.957356099999998</v>
      </c>
      <c r="CW468" s="238">
        <v>-93.560102799999996</v>
      </c>
      <c r="CX468" s="238" t="s">
        <v>359</v>
      </c>
    </row>
    <row r="469" spans="1:103" x14ac:dyDescent="0.25">
      <c r="A469" s="238">
        <v>368489</v>
      </c>
      <c r="B469" s="238">
        <v>4</v>
      </c>
      <c r="C469" s="238">
        <v>15</v>
      </c>
      <c r="D469" s="238">
        <v>11.621</v>
      </c>
      <c r="E469" s="238">
        <v>27</v>
      </c>
      <c r="F469" s="238" t="s">
        <v>3066</v>
      </c>
      <c r="H469" s="238" t="s">
        <v>354</v>
      </c>
      <c r="I469" s="238">
        <v>25</v>
      </c>
      <c r="K469" s="238" t="s">
        <v>3651</v>
      </c>
      <c r="M469" s="238">
        <v>8</v>
      </c>
      <c r="N469" s="238">
        <v>2</v>
      </c>
      <c r="O469" s="238">
        <v>2016</v>
      </c>
      <c r="P469" s="238" t="s">
        <v>368</v>
      </c>
      <c r="Q469" s="238">
        <v>16</v>
      </c>
      <c r="R469" s="238" t="s">
        <v>356</v>
      </c>
      <c r="S469" s="238">
        <v>3</v>
      </c>
      <c r="T469" s="238">
        <v>0</v>
      </c>
      <c r="U469" s="238">
        <v>1</v>
      </c>
      <c r="W469" s="238">
        <v>69</v>
      </c>
      <c r="X469" s="238">
        <v>10</v>
      </c>
      <c r="Y469" s="238">
        <v>1</v>
      </c>
      <c r="Z469" s="238">
        <v>1</v>
      </c>
      <c r="AB469" s="238">
        <v>1</v>
      </c>
      <c r="AC469" s="238">
        <v>98</v>
      </c>
      <c r="AD469" s="238" t="s">
        <v>2800</v>
      </c>
      <c r="AF469" s="238" t="s">
        <v>2779</v>
      </c>
      <c r="AG469" s="238">
        <v>3</v>
      </c>
      <c r="AH469" s="238">
        <v>2</v>
      </c>
      <c r="AI469" s="238">
        <v>2</v>
      </c>
      <c r="AJ469" s="238">
        <v>4</v>
      </c>
      <c r="AK469" s="238">
        <v>32</v>
      </c>
      <c r="AL469" s="238">
        <v>49</v>
      </c>
      <c r="AM469" s="238" t="s">
        <v>354</v>
      </c>
      <c r="AN469" s="238">
        <v>5</v>
      </c>
      <c r="AO469" s="238">
        <v>62</v>
      </c>
      <c r="AS469" s="238">
        <v>12</v>
      </c>
      <c r="AT469" s="238">
        <v>9</v>
      </c>
      <c r="AV469" s="238">
        <v>13</v>
      </c>
      <c r="AW469" s="238">
        <v>21</v>
      </c>
      <c r="CT469" s="238">
        <v>455824.07957560697</v>
      </c>
      <c r="CU469" s="238">
        <v>4978404.6163660996</v>
      </c>
      <c r="CV469" s="238">
        <v>44.95770563</v>
      </c>
      <c r="CW469" s="238">
        <v>-93.5600874</v>
      </c>
      <c r="CX469" s="238" t="s">
        <v>359</v>
      </c>
      <c r="CY469" s="238" t="s">
        <v>3652</v>
      </c>
    </row>
    <row r="470" spans="1:103" x14ac:dyDescent="0.25">
      <c r="A470" s="238">
        <v>10783950</v>
      </c>
      <c r="B470" s="238">
        <v>4</v>
      </c>
      <c r="C470" s="238">
        <v>15</v>
      </c>
      <c r="D470" s="238">
        <v>11.625</v>
      </c>
      <c r="E470" s="238">
        <v>27</v>
      </c>
      <c r="F470" s="238" t="s">
        <v>3066</v>
      </c>
      <c r="H470" s="238" t="s">
        <v>354</v>
      </c>
      <c r="I470" s="238">
        <v>25</v>
      </c>
      <c r="K470" s="238" t="s">
        <v>3653</v>
      </c>
      <c r="L470" s="238">
        <v>120210010</v>
      </c>
      <c r="M470" s="238">
        <v>1</v>
      </c>
      <c r="N470" s="238">
        <v>20</v>
      </c>
      <c r="O470" s="238">
        <v>2012</v>
      </c>
      <c r="P470" s="238" t="s">
        <v>362</v>
      </c>
      <c r="Q470" s="238">
        <v>20</v>
      </c>
      <c r="R470" s="238" t="s">
        <v>356</v>
      </c>
      <c r="S470" s="238">
        <v>5</v>
      </c>
      <c r="T470" s="238">
        <v>0</v>
      </c>
      <c r="U470" s="238">
        <v>1</v>
      </c>
      <c r="V470" s="238">
        <v>7</v>
      </c>
      <c r="W470" s="238">
        <v>69</v>
      </c>
      <c r="X470" s="238">
        <v>4</v>
      </c>
      <c r="Y470" s="238">
        <v>4</v>
      </c>
      <c r="Z470" s="238">
        <v>2</v>
      </c>
      <c r="AB470" s="238">
        <v>2</v>
      </c>
      <c r="AC470" s="238">
        <v>98</v>
      </c>
      <c r="AD470" s="238" t="s">
        <v>2857</v>
      </c>
      <c r="AE470" s="238" t="s">
        <v>3654</v>
      </c>
      <c r="AF470" s="238" t="s">
        <v>2779</v>
      </c>
      <c r="AG470" s="238">
        <v>3</v>
      </c>
      <c r="AH470" s="238">
        <v>2</v>
      </c>
      <c r="AI470" s="238">
        <v>2</v>
      </c>
      <c r="AJ470" s="238">
        <v>4</v>
      </c>
      <c r="AK470" s="238">
        <v>21</v>
      </c>
      <c r="AL470" s="238">
        <v>42</v>
      </c>
      <c r="AM470" s="238" t="s">
        <v>354</v>
      </c>
      <c r="AN470" s="238">
        <v>5</v>
      </c>
      <c r="AS470" s="238">
        <v>7</v>
      </c>
      <c r="AT470" s="238">
        <v>98</v>
      </c>
      <c r="AU470" s="238">
        <v>35</v>
      </c>
      <c r="AV470" s="238">
        <v>10</v>
      </c>
      <c r="AW470" s="238">
        <v>20</v>
      </c>
      <c r="CT470" s="238">
        <v>455841</v>
      </c>
      <c r="CU470" s="238">
        <v>4978411</v>
      </c>
      <c r="CV470" s="238">
        <v>44.957765000000002</v>
      </c>
      <c r="CW470" s="238">
        <v>-93.559872299999995</v>
      </c>
      <c r="CX470" s="238" t="s">
        <v>359</v>
      </c>
      <c r="CY470" s="238" t="s">
        <v>3655</v>
      </c>
    </row>
    <row r="471" spans="1:103" x14ac:dyDescent="0.25">
      <c r="A471" s="238">
        <v>524967</v>
      </c>
      <c r="B471" s="238">
        <v>4</v>
      </c>
      <c r="C471" s="238">
        <v>15</v>
      </c>
      <c r="D471" s="238">
        <v>11.628</v>
      </c>
      <c r="E471" s="238">
        <v>27</v>
      </c>
      <c r="F471" s="238" t="s">
        <v>3066</v>
      </c>
      <c r="H471" s="238" t="s">
        <v>354</v>
      </c>
      <c r="I471" s="238">
        <v>25</v>
      </c>
      <c r="K471" s="238">
        <v>17014267</v>
      </c>
      <c r="M471" s="238">
        <v>12</v>
      </c>
      <c r="N471" s="238">
        <v>14</v>
      </c>
      <c r="O471" s="238">
        <v>2017</v>
      </c>
      <c r="P471" s="238" t="s">
        <v>384</v>
      </c>
      <c r="Q471" s="238">
        <v>13</v>
      </c>
      <c r="R471" s="238" t="s">
        <v>369</v>
      </c>
      <c r="S471" s="238">
        <v>5</v>
      </c>
      <c r="T471" s="238">
        <v>0</v>
      </c>
      <c r="U471" s="238">
        <v>2</v>
      </c>
      <c r="V471" s="238">
        <v>12</v>
      </c>
      <c r="W471" s="238">
        <v>10</v>
      </c>
      <c r="X471" s="238">
        <v>2</v>
      </c>
      <c r="Y471" s="238">
        <v>1</v>
      </c>
      <c r="Z471" s="238">
        <v>2</v>
      </c>
      <c r="AB471" s="238">
        <v>2</v>
      </c>
      <c r="AC471" s="238">
        <v>98</v>
      </c>
      <c r="AD471" s="238" t="s">
        <v>2800</v>
      </c>
      <c r="AF471" s="238" t="s">
        <v>2779</v>
      </c>
      <c r="AG471" s="238">
        <v>7</v>
      </c>
      <c r="AH471" s="238">
        <v>2</v>
      </c>
      <c r="AI471" s="238">
        <v>3</v>
      </c>
      <c r="AJ471" s="238">
        <v>3</v>
      </c>
      <c r="AK471" s="238">
        <v>21</v>
      </c>
      <c r="AL471" s="238">
        <v>29</v>
      </c>
      <c r="AM471" s="238" t="s">
        <v>354</v>
      </c>
      <c r="AN471" s="238">
        <v>5</v>
      </c>
      <c r="AO471" s="238">
        <v>4</v>
      </c>
      <c r="AS471" s="238">
        <v>12</v>
      </c>
      <c r="AT471" s="238">
        <v>9</v>
      </c>
      <c r="AU471" s="238">
        <v>35</v>
      </c>
      <c r="AV471" s="238">
        <v>12</v>
      </c>
      <c r="AW471" s="238">
        <v>23</v>
      </c>
      <c r="AX471" s="238">
        <v>2</v>
      </c>
      <c r="AY471" s="238">
        <v>6</v>
      </c>
      <c r="AZ471" s="238">
        <v>3</v>
      </c>
      <c r="BA471" s="238">
        <v>24</v>
      </c>
      <c r="BB471" s="238">
        <v>31</v>
      </c>
      <c r="BC471" s="238" t="s">
        <v>354</v>
      </c>
      <c r="BD471" s="238">
        <v>5</v>
      </c>
      <c r="BE471" s="238">
        <v>1</v>
      </c>
      <c r="BI471" s="238">
        <v>12</v>
      </c>
      <c r="BJ471" s="238">
        <v>9</v>
      </c>
      <c r="BK471" s="238">
        <v>35</v>
      </c>
      <c r="BL471" s="238">
        <v>12</v>
      </c>
      <c r="BM471" s="238">
        <v>23</v>
      </c>
      <c r="CT471" s="238">
        <v>455839.95460735698</v>
      </c>
      <c r="CU471" s="238">
        <v>4978410.70179494</v>
      </c>
      <c r="CV471" s="238">
        <v>44.957761400000003</v>
      </c>
      <c r="CW471" s="238">
        <v>-93.559886669999997</v>
      </c>
      <c r="CX471" s="238" t="s">
        <v>359</v>
      </c>
      <c r="CY471" s="238" t="s">
        <v>3656</v>
      </c>
    </row>
    <row r="472" spans="1:103" x14ac:dyDescent="0.25">
      <c r="A472" s="238">
        <v>10794773</v>
      </c>
      <c r="B472" s="238">
        <v>4</v>
      </c>
      <c r="C472" s="238">
        <v>15</v>
      </c>
      <c r="D472" s="238">
        <v>11.644</v>
      </c>
      <c r="E472" s="238">
        <v>27</v>
      </c>
      <c r="F472" s="238" t="s">
        <v>3066</v>
      </c>
      <c r="H472" s="238" t="s">
        <v>354</v>
      </c>
      <c r="I472" s="238">
        <v>25</v>
      </c>
      <c r="K472" s="238">
        <v>362292</v>
      </c>
      <c r="L472" s="238">
        <v>121060045</v>
      </c>
      <c r="M472" s="238">
        <v>4</v>
      </c>
      <c r="N472" s="238">
        <v>14</v>
      </c>
      <c r="O472" s="238">
        <v>2012</v>
      </c>
      <c r="P472" s="238" t="s">
        <v>364</v>
      </c>
      <c r="Q472" s="238">
        <v>13</v>
      </c>
      <c r="S472" s="238">
        <v>5</v>
      </c>
      <c r="T472" s="238">
        <v>0</v>
      </c>
      <c r="U472" s="238">
        <v>1</v>
      </c>
      <c r="V472" s="238">
        <v>4</v>
      </c>
      <c r="W472" s="238">
        <v>69</v>
      </c>
      <c r="X472" s="238">
        <v>2</v>
      </c>
      <c r="Y472" s="238">
        <v>1</v>
      </c>
      <c r="Z472" s="238">
        <v>1</v>
      </c>
      <c r="AA472" s="238">
        <v>1</v>
      </c>
      <c r="AB472" s="238">
        <v>1</v>
      </c>
      <c r="AC472" s="238">
        <v>98</v>
      </c>
      <c r="AD472" s="238" t="s">
        <v>2834</v>
      </c>
      <c r="AE472" s="238" t="s">
        <v>3657</v>
      </c>
      <c r="AF472" s="238" t="s">
        <v>2779</v>
      </c>
      <c r="AG472" s="238">
        <v>3</v>
      </c>
      <c r="AH472" s="238">
        <v>2</v>
      </c>
      <c r="AI472" s="238">
        <v>2</v>
      </c>
      <c r="AJ472" s="238">
        <v>4</v>
      </c>
      <c r="AK472" s="238">
        <v>21</v>
      </c>
      <c r="AL472" s="238">
        <v>42</v>
      </c>
      <c r="AM472" s="238" t="s">
        <v>354</v>
      </c>
      <c r="AN472" s="238">
        <v>1</v>
      </c>
      <c r="AO472" s="238">
        <v>18</v>
      </c>
      <c r="AP472" s="238">
        <v>15</v>
      </c>
      <c r="AS472" s="238">
        <v>7</v>
      </c>
      <c r="AT472" s="238">
        <v>98</v>
      </c>
      <c r="AU472" s="238">
        <v>40</v>
      </c>
      <c r="AV472" s="238">
        <v>11</v>
      </c>
      <c r="AW472" s="238">
        <v>21</v>
      </c>
      <c r="CT472" s="238">
        <v>455859</v>
      </c>
      <c r="CU472" s="238">
        <v>4978437</v>
      </c>
      <c r="CV472" s="238">
        <v>44.957996299999998</v>
      </c>
      <c r="CW472" s="238">
        <v>-93.559651799999997</v>
      </c>
      <c r="CX472" s="238" t="s">
        <v>359</v>
      </c>
      <c r="CY472" s="238" t="s">
        <v>3658</v>
      </c>
    </row>
    <row r="473" spans="1:103" x14ac:dyDescent="0.25">
      <c r="A473" s="238">
        <v>740731</v>
      </c>
      <c r="B473" s="238">
        <v>4</v>
      </c>
      <c r="C473" s="238">
        <v>15</v>
      </c>
      <c r="D473" s="238">
        <v>11.645</v>
      </c>
      <c r="E473" s="238">
        <v>27</v>
      </c>
      <c r="F473" s="238" t="s">
        <v>3066</v>
      </c>
      <c r="H473" s="238" t="s">
        <v>354</v>
      </c>
      <c r="I473" s="238">
        <v>25</v>
      </c>
      <c r="K473" s="238">
        <v>190007463</v>
      </c>
      <c r="M473" s="238">
        <v>8</v>
      </c>
      <c r="N473" s="238">
        <v>16</v>
      </c>
      <c r="O473" s="238">
        <v>2019</v>
      </c>
      <c r="P473" s="238" t="s">
        <v>362</v>
      </c>
      <c r="Q473" s="238">
        <v>13</v>
      </c>
      <c r="R473" s="238">
        <v>98</v>
      </c>
      <c r="S473" s="238">
        <v>5</v>
      </c>
      <c r="T473" s="238">
        <v>0</v>
      </c>
      <c r="U473" s="238">
        <v>1</v>
      </c>
      <c r="W473" s="238">
        <v>89</v>
      </c>
      <c r="X473" s="238">
        <v>10</v>
      </c>
      <c r="Y473" s="238">
        <v>1</v>
      </c>
      <c r="Z473" s="238">
        <v>1</v>
      </c>
      <c r="AB473" s="238">
        <v>1</v>
      </c>
      <c r="AC473" s="238">
        <v>98</v>
      </c>
      <c r="AD473" s="238" t="s">
        <v>2800</v>
      </c>
      <c r="AF473" s="238" t="s">
        <v>2779</v>
      </c>
      <c r="AG473" s="238">
        <v>4</v>
      </c>
      <c r="AH473" s="238">
        <v>2</v>
      </c>
      <c r="AI473" s="238">
        <v>49</v>
      </c>
      <c r="AJ473" s="238">
        <v>3</v>
      </c>
      <c r="AK473" s="238">
        <v>24</v>
      </c>
      <c r="AL473" s="238">
        <v>29</v>
      </c>
      <c r="AM473" s="238" t="s">
        <v>354</v>
      </c>
      <c r="AN473" s="238">
        <v>5</v>
      </c>
      <c r="AO473" s="238">
        <v>72</v>
      </c>
      <c r="AS473" s="238">
        <v>12</v>
      </c>
      <c r="AT473" s="238">
        <v>9</v>
      </c>
      <c r="AU473" s="238">
        <v>35</v>
      </c>
      <c r="AV473" s="238">
        <v>11</v>
      </c>
      <c r="AW473" s="238">
        <v>21</v>
      </c>
      <c r="CT473" s="238">
        <v>455862.17965180799</v>
      </c>
      <c r="CU473" s="238">
        <v>4978436.3664295999</v>
      </c>
      <c r="CV473" s="238">
        <v>44.957993799999997</v>
      </c>
      <c r="CW473" s="238">
        <v>-93.559607139999997</v>
      </c>
      <c r="CX473" s="238" t="s">
        <v>359</v>
      </c>
      <c r="CY473" s="238" t="s">
        <v>3659</v>
      </c>
    </row>
    <row r="474" spans="1:103" x14ac:dyDescent="0.25">
      <c r="A474" s="238">
        <v>708237</v>
      </c>
      <c r="B474" s="238">
        <v>4</v>
      </c>
      <c r="C474" s="238">
        <v>15</v>
      </c>
      <c r="D474" s="238">
        <v>11.712999999999999</v>
      </c>
      <c r="E474" s="238">
        <v>27</v>
      </c>
      <c r="F474" s="238" t="s">
        <v>3066</v>
      </c>
      <c r="H474" s="238" t="s">
        <v>354</v>
      </c>
      <c r="I474" s="238">
        <v>25</v>
      </c>
      <c r="K474" s="238" t="s">
        <v>3660</v>
      </c>
      <c r="M474" s="238">
        <v>5</v>
      </c>
      <c r="N474" s="238">
        <v>7</v>
      </c>
      <c r="O474" s="238">
        <v>2019</v>
      </c>
      <c r="P474" s="238" t="s">
        <v>368</v>
      </c>
      <c r="Q474" s="238">
        <v>6</v>
      </c>
      <c r="R474" s="238" t="s">
        <v>356</v>
      </c>
      <c r="S474" s="238">
        <v>4</v>
      </c>
      <c r="T474" s="238">
        <v>0</v>
      </c>
      <c r="U474" s="238">
        <v>2</v>
      </c>
      <c r="V474" s="238">
        <v>5</v>
      </c>
      <c r="W474" s="238">
        <v>10</v>
      </c>
      <c r="X474" s="238">
        <v>2</v>
      </c>
      <c r="Y474" s="238">
        <v>1</v>
      </c>
      <c r="Z474" s="238">
        <v>1</v>
      </c>
      <c r="AB474" s="238">
        <v>1</v>
      </c>
      <c r="AC474" s="238">
        <v>98</v>
      </c>
      <c r="AD474" s="238" t="s">
        <v>2800</v>
      </c>
      <c r="AF474" s="238" t="s">
        <v>2779</v>
      </c>
      <c r="AG474" s="238">
        <v>10</v>
      </c>
      <c r="AH474" s="238">
        <v>2</v>
      </c>
      <c r="AI474" s="238">
        <v>2</v>
      </c>
      <c r="AJ474" s="238">
        <v>4</v>
      </c>
      <c r="AK474" s="238">
        <v>21</v>
      </c>
      <c r="AL474" s="238">
        <v>24</v>
      </c>
      <c r="AM474" s="238" t="s">
        <v>354</v>
      </c>
      <c r="AN474" s="238">
        <v>5</v>
      </c>
      <c r="AO474" s="238">
        <v>68</v>
      </c>
      <c r="AP474" s="238">
        <v>70</v>
      </c>
      <c r="AS474" s="238">
        <v>12</v>
      </c>
      <c r="AT474" s="238">
        <v>9</v>
      </c>
      <c r="AU474" s="238">
        <v>35</v>
      </c>
      <c r="AV474" s="238">
        <v>13</v>
      </c>
      <c r="AW474" s="238">
        <v>21</v>
      </c>
      <c r="AX474" s="238">
        <v>2</v>
      </c>
      <c r="AY474" s="238">
        <v>2</v>
      </c>
      <c r="AZ474" s="238">
        <v>3</v>
      </c>
      <c r="BA474" s="238">
        <v>21</v>
      </c>
      <c r="BB474" s="238">
        <v>23</v>
      </c>
      <c r="BC474" s="238" t="s">
        <v>354</v>
      </c>
      <c r="BD474" s="238">
        <v>5</v>
      </c>
      <c r="BE474" s="238">
        <v>1</v>
      </c>
      <c r="BI474" s="238">
        <v>12</v>
      </c>
      <c r="BJ474" s="238">
        <v>9</v>
      </c>
      <c r="BK474" s="238">
        <v>35</v>
      </c>
      <c r="BL474" s="238">
        <v>12</v>
      </c>
      <c r="BM474" s="238">
        <v>21</v>
      </c>
      <c r="CT474" s="238">
        <v>455913.64121306402</v>
      </c>
      <c r="CU474" s="238">
        <v>4978532.58676227</v>
      </c>
      <c r="CV474" s="238">
        <v>44.958863129999997</v>
      </c>
      <c r="CW474" s="238">
        <v>-93.558963120000001</v>
      </c>
      <c r="CX474" s="238" t="s">
        <v>359</v>
      </c>
      <c r="CY474" s="238" t="s">
        <v>3661</v>
      </c>
    </row>
    <row r="475" spans="1:103" x14ac:dyDescent="0.25">
      <c r="A475" s="238">
        <v>346847</v>
      </c>
      <c r="B475" s="238">
        <v>4</v>
      </c>
      <c r="C475" s="238">
        <v>15</v>
      </c>
      <c r="D475" s="238">
        <v>11.715999999999999</v>
      </c>
      <c r="E475" s="238">
        <v>27</v>
      </c>
      <c r="F475" s="238" t="s">
        <v>3066</v>
      </c>
      <c r="H475" s="238" t="s">
        <v>354</v>
      </c>
      <c r="I475" s="238">
        <v>25</v>
      </c>
      <c r="K475" s="238">
        <v>16004479</v>
      </c>
      <c r="M475" s="238">
        <v>5</v>
      </c>
      <c r="N475" s="238">
        <v>5</v>
      </c>
      <c r="O475" s="238">
        <v>2016</v>
      </c>
      <c r="P475" s="238" t="s">
        <v>384</v>
      </c>
      <c r="Q475" s="238">
        <v>8</v>
      </c>
      <c r="R475" s="238">
        <v>98</v>
      </c>
      <c r="S475" s="238">
        <v>3</v>
      </c>
      <c r="T475" s="238">
        <v>0</v>
      </c>
      <c r="U475" s="238">
        <v>1</v>
      </c>
      <c r="W475" s="238">
        <v>25</v>
      </c>
      <c r="X475" s="238">
        <v>2</v>
      </c>
      <c r="Y475" s="238">
        <v>1</v>
      </c>
      <c r="Z475" s="238">
        <v>1</v>
      </c>
      <c r="AB475" s="238">
        <v>1</v>
      </c>
      <c r="AC475" s="238">
        <v>6</v>
      </c>
      <c r="AD475" s="238" t="s">
        <v>2800</v>
      </c>
      <c r="AF475" s="238" t="s">
        <v>2779</v>
      </c>
      <c r="AG475" s="238">
        <v>1</v>
      </c>
      <c r="AH475" s="238">
        <v>2</v>
      </c>
      <c r="AI475" s="238">
        <v>2</v>
      </c>
      <c r="AJ475" s="238">
        <v>3</v>
      </c>
      <c r="AK475" s="238">
        <v>21</v>
      </c>
      <c r="AL475" s="238">
        <v>46</v>
      </c>
      <c r="AM475" s="238" t="s">
        <v>354</v>
      </c>
      <c r="AN475" s="238">
        <v>7</v>
      </c>
      <c r="AO475" s="238">
        <v>90</v>
      </c>
      <c r="AS475" s="238">
        <v>12</v>
      </c>
      <c r="AT475" s="238">
        <v>98</v>
      </c>
      <c r="AU475" s="238">
        <v>35</v>
      </c>
      <c r="AV475" s="238">
        <v>11</v>
      </c>
      <c r="AW475" s="238">
        <v>21</v>
      </c>
      <c r="AX475" s="238">
        <v>5</v>
      </c>
      <c r="BB475" s="238">
        <v>54</v>
      </c>
      <c r="BC475" s="238" t="s">
        <v>354</v>
      </c>
      <c r="BD475" s="238">
        <v>5</v>
      </c>
      <c r="BE475" s="238">
        <v>22</v>
      </c>
      <c r="BG475" s="238">
        <v>40</v>
      </c>
      <c r="BH475" s="238">
        <v>7</v>
      </c>
      <c r="CT475" s="238">
        <v>455917.21309520799</v>
      </c>
      <c r="CU475" s="238">
        <v>4978530.7698354702</v>
      </c>
      <c r="CV475" s="238">
        <v>44.958846989999998</v>
      </c>
      <c r="CW475" s="238">
        <v>-93.558917679999993</v>
      </c>
      <c r="CX475" s="238" t="s">
        <v>359</v>
      </c>
      <c r="CY475" s="238" t="s">
        <v>3662</v>
      </c>
    </row>
    <row r="476" spans="1:103" x14ac:dyDescent="0.25">
      <c r="A476" s="238">
        <v>10905273</v>
      </c>
      <c r="B476" s="238">
        <v>4</v>
      </c>
      <c r="C476" s="238">
        <v>15</v>
      </c>
      <c r="D476" s="238">
        <v>11.756</v>
      </c>
      <c r="E476" s="238">
        <v>27</v>
      </c>
      <c r="F476" s="238" t="s">
        <v>3066</v>
      </c>
      <c r="H476" s="238" t="s">
        <v>354</v>
      </c>
      <c r="I476" s="238">
        <v>25</v>
      </c>
      <c r="K476" s="238" t="s">
        <v>3663</v>
      </c>
      <c r="L476" s="238">
        <v>133080069</v>
      </c>
      <c r="M476" s="238">
        <v>11</v>
      </c>
      <c r="N476" s="238">
        <v>4</v>
      </c>
      <c r="O476" s="238">
        <v>2013</v>
      </c>
      <c r="P476" s="238" t="s">
        <v>361</v>
      </c>
      <c r="Q476" s="238">
        <v>12</v>
      </c>
      <c r="S476" s="238">
        <v>5</v>
      </c>
      <c r="T476" s="238">
        <v>0</v>
      </c>
      <c r="U476" s="238">
        <v>1</v>
      </c>
      <c r="V476" s="238">
        <v>7</v>
      </c>
      <c r="W476" s="238">
        <v>69</v>
      </c>
      <c r="X476" s="238">
        <v>2</v>
      </c>
      <c r="Y476" s="238">
        <v>1</v>
      </c>
      <c r="Z476" s="238">
        <v>2</v>
      </c>
      <c r="AA476" s="238">
        <v>2</v>
      </c>
      <c r="AB476" s="238">
        <v>2</v>
      </c>
      <c r="AC476" s="238">
        <v>98</v>
      </c>
      <c r="AD476" s="238" t="s">
        <v>3664</v>
      </c>
      <c r="AF476" s="238" t="s">
        <v>2779</v>
      </c>
      <c r="AG476" s="238">
        <v>3</v>
      </c>
      <c r="AH476" s="238">
        <v>2</v>
      </c>
      <c r="AI476" s="238">
        <v>1</v>
      </c>
      <c r="AJ476" s="238">
        <v>2</v>
      </c>
      <c r="AK476" s="238">
        <v>21</v>
      </c>
      <c r="AL476" s="238">
        <v>51</v>
      </c>
      <c r="AM476" s="238" t="s">
        <v>354</v>
      </c>
      <c r="AN476" s="238">
        <v>5</v>
      </c>
      <c r="AO476" s="238">
        <v>15</v>
      </c>
      <c r="AP476" s="238">
        <v>21</v>
      </c>
      <c r="AS476" s="238">
        <v>7</v>
      </c>
      <c r="AT476" s="238">
        <v>98</v>
      </c>
      <c r="AU476" s="238">
        <v>35</v>
      </c>
      <c r="AV476" s="238">
        <v>10</v>
      </c>
      <c r="AW476" s="238">
        <v>21</v>
      </c>
      <c r="CT476" s="238">
        <v>455940</v>
      </c>
      <c r="CU476" s="238">
        <v>4978597</v>
      </c>
      <c r="CV476" s="238">
        <v>44.9594418</v>
      </c>
      <c r="CW476" s="238">
        <v>-93.558633099999994</v>
      </c>
      <c r="CX476" s="238" t="s">
        <v>359</v>
      </c>
      <c r="CY476" s="238" t="s">
        <v>3665</v>
      </c>
    </row>
    <row r="477" spans="1:103" x14ac:dyDescent="0.25">
      <c r="A477" s="238">
        <v>600179</v>
      </c>
      <c r="B477" s="238">
        <v>4</v>
      </c>
      <c r="C477" s="238">
        <v>15</v>
      </c>
      <c r="D477" s="238">
        <v>11.791</v>
      </c>
      <c r="E477" s="238">
        <v>27</v>
      </c>
      <c r="F477" s="238" t="s">
        <v>3066</v>
      </c>
      <c r="H477" s="238" t="s">
        <v>354</v>
      </c>
      <c r="I477" s="238">
        <v>25</v>
      </c>
      <c r="K477" s="238">
        <v>18005339</v>
      </c>
      <c r="M477" s="238">
        <v>5</v>
      </c>
      <c r="N477" s="238">
        <v>27</v>
      </c>
      <c r="O477" s="238">
        <v>2018</v>
      </c>
      <c r="P477" s="238" t="s">
        <v>366</v>
      </c>
      <c r="Q477" s="238">
        <v>20</v>
      </c>
      <c r="R477" s="238" t="s">
        <v>369</v>
      </c>
      <c r="S477" s="238">
        <v>3</v>
      </c>
      <c r="T477" s="238">
        <v>0</v>
      </c>
      <c r="U477" s="238">
        <v>2</v>
      </c>
      <c r="V477" s="238">
        <v>12</v>
      </c>
      <c r="W477" s="238">
        <v>10</v>
      </c>
      <c r="X477" s="238">
        <v>2</v>
      </c>
      <c r="Y477" s="238">
        <v>3</v>
      </c>
      <c r="Z477" s="238">
        <v>1</v>
      </c>
      <c r="AB477" s="238">
        <v>1</v>
      </c>
      <c r="AC477" s="238">
        <v>98</v>
      </c>
      <c r="AD477" s="238" t="s">
        <v>2800</v>
      </c>
      <c r="AF477" s="238" t="s">
        <v>2779</v>
      </c>
      <c r="AG477" s="238">
        <v>7</v>
      </c>
      <c r="AH477" s="238">
        <v>2</v>
      </c>
      <c r="AI477" s="238">
        <v>2</v>
      </c>
      <c r="AJ477" s="238">
        <v>3</v>
      </c>
      <c r="AK477" s="238">
        <v>26</v>
      </c>
      <c r="AL477" s="238">
        <v>63</v>
      </c>
      <c r="AM477" s="238" t="s">
        <v>354</v>
      </c>
      <c r="AN477" s="238">
        <v>5</v>
      </c>
      <c r="AO477" s="238">
        <v>1</v>
      </c>
      <c r="AS477" s="238">
        <v>12</v>
      </c>
      <c r="AT477" s="238">
        <v>90</v>
      </c>
      <c r="AU477" s="238">
        <v>35</v>
      </c>
      <c r="AV477" s="238">
        <v>11</v>
      </c>
      <c r="AW477" s="238">
        <v>21</v>
      </c>
      <c r="AX477" s="238">
        <v>2</v>
      </c>
      <c r="AY477" s="238">
        <v>2</v>
      </c>
      <c r="AZ477" s="238">
        <v>3</v>
      </c>
      <c r="BA477" s="238">
        <v>21</v>
      </c>
      <c r="BB477" s="238">
        <v>24</v>
      </c>
      <c r="BC477" s="238" t="s">
        <v>363</v>
      </c>
      <c r="BD477" s="238">
        <v>10</v>
      </c>
      <c r="BE477" s="238">
        <v>70</v>
      </c>
      <c r="BI477" s="238">
        <v>12</v>
      </c>
      <c r="BJ477" s="238">
        <v>90</v>
      </c>
      <c r="BK477" s="238">
        <v>35</v>
      </c>
      <c r="BL477" s="238">
        <v>11</v>
      </c>
      <c r="BM477" s="238">
        <v>21</v>
      </c>
      <c r="CT477" s="238">
        <v>455956.23921492702</v>
      </c>
      <c r="CU477" s="238">
        <v>4978649.6210227702</v>
      </c>
      <c r="CV477" s="238">
        <v>44.959919259999999</v>
      </c>
      <c r="CW477" s="238">
        <v>-93.558433269999995</v>
      </c>
      <c r="CX477" s="238" t="s">
        <v>359</v>
      </c>
      <c r="CY477" s="238" t="s">
        <v>3666</v>
      </c>
    </row>
    <row r="478" spans="1:103" x14ac:dyDescent="0.25">
      <c r="A478" s="238">
        <v>10811595</v>
      </c>
      <c r="B478" s="238">
        <v>4</v>
      </c>
      <c r="C478" s="238">
        <v>15</v>
      </c>
      <c r="D478" s="238">
        <v>11.797000000000001</v>
      </c>
      <c r="E478" s="238">
        <v>27</v>
      </c>
      <c r="F478" s="238" t="s">
        <v>3066</v>
      </c>
      <c r="H478" s="238" t="s">
        <v>354</v>
      </c>
      <c r="I478" s="238">
        <v>25</v>
      </c>
      <c r="K478" s="238" t="s">
        <v>3667</v>
      </c>
      <c r="L478" s="238">
        <v>122920130</v>
      </c>
      <c r="M478" s="238">
        <v>10</v>
      </c>
      <c r="N478" s="238">
        <v>18</v>
      </c>
      <c r="O478" s="238">
        <v>2012</v>
      </c>
      <c r="P478" s="238" t="s">
        <v>384</v>
      </c>
      <c r="Q478" s="238">
        <v>15</v>
      </c>
      <c r="S478" s="238">
        <v>5</v>
      </c>
      <c r="T478" s="238">
        <v>0</v>
      </c>
      <c r="U478" s="238">
        <v>2</v>
      </c>
      <c r="V478" s="238">
        <v>1</v>
      </c>
      <c r="W478" s="238">
        <v>10</v>
      </c>
      <c r="X478" s="238">
        <v>90</v>
      </c>
      <c r="Y478" s="238">
        <v>1</v>
      </c>
      <c r="Z478" s="238">
        <v>2</v>
      </c>
      <c r="AB478" s="238">
        <v>2</v>
      </c>
      <c r="AC478" s="238">
        <v>98</v>
      </c>
      <c r="AD478" s="238" t="s">
        <v>2798</v>
      </c>
      <c r="AE478" s="238" t="s">
        <v>3668</v>
      </c>
      <c r="AF478" s="238" t="s">
        <v>2779</v>
      </c>
      <c r="AG478" s="238">
        <v>7</v>
      </c>
      <c r="AH478" s="238">
        <v>2</v>
      </c>
      <c r="AI478" s="238">
        <v>2</v>
      </c>
      <c r="AJ478" s="238">
        <v>3</v>
      </c>
      <c r="AK478" s="238">
        <v>8</v>
      </c>
      <c r="AL478" s="238">
        <v>56</v>
      </c>
      <c r="AM478" s="238" t="s">
        <v>363</v>
      </c>
      <c r="AN478" s="238">
        <v>5</v>
      </c>
      <c r="AO478" s="238">
        <v>1</v>
      </c>
      <c r="AS478" s="238">
        <v>7</v>
      </c>
      <c r="AT478" s="238">
        <v>98</v>
      </c>
      <c r="AU478" s="238">
        <v>35</v>
      </c>
      <c r="AV478" s="238">
        <v>10</v>
      </c>
      <c r="AW478" s="238">
        <v>21</v>
      </c>
      <c r="AX478" s="238">
        <v>2</v>
      </c>
      <c r="AY478" s="238">
        <v>2</v>
      </c>
      <c r="AZ478" s="238">
        <v>3</v>
      </c>
      <c r="BA478" s="238">
        <v>21</v>
      </c>
      <c r="BB478" s="238">
        <v>28</v>
      </c>
      <c r="BC478" s="238" t="s">
        <v>354</v>
      </c>
      <c r="BD478" s="238">
        <v>5</v>
      </c>
      <c r="BI478" s="238">
        <v>7</v>
      </c>
      <c r="BJ478" s="238">
        <v>98</v>
      </c>
      <c r="BK478" s="238">
        <v>35</v>
      </c>
      <c r="BL478" s="238">
        <v>10</v>
      </c>
      <c r="BM478" s="238">
        <v>21</v>
      </c>
      <c r="CT478" s="238">
        <v>455962</v>
      </c>
      <c r="CU478" s="238">
        <v>4978659</v>
      </c>
      <c r="CV478" s="238">
        <v>44.960006300000003</v>
      </c>
      <c r="CW478" s="238">
        <v>-93.558356900000007</v>
      </c>
      <c r="CX478" s="238" t="s">
        <v>359</v>
      </c>
      <c r="CY478" s="238" t="s">
        <v>3669</v>
      </c>
    </row>
    <row r="479" spans="1:103" x14ac:dyDescent="0.25">
      <c r="A479" s="238">
        <v>10912593</v>
      </c>
      <c r="B479" s="238">
        <v>4</v>
      </c>
      <c r="C479" s="238">
        <v>15</v>
      </c>
      <c r="D479" s="238">
        <v>11.797000000000001</v>
      </c>
      <c r="E479" s="238">
        <v>27</v>
      </c>
      <c r="F479" s="238" t="s">
        <v>3066</v>
      </c>
      <c r="H479" s="238" t="s">
        <v>354</v>
      </c>
      <c r="I479" s="238">
        <v>25</v>
      </c>
      <c r="K479" s="238">
        <v>13016600</v>
      </c>
      <c r="L479" s="238">
        <v>133390005</v>
      </c>
      <c r="M479" s="238">
        <v>12</v>
      </c>
      <c r="N479" s="238">
        <v>4</v>
      </c>
      <c r="O479" s="238">
        <v>2013</v>
      </c>
      <c r="P479" s="238" t="s">
        <v>355</v>
      </c>
      <c r="Q479" s="238">
        <v>16</v>
      </c>
      <c r="R479" s="238" t="s">
        <v>369</v>
      </c>
      <c r="S479" s="238">
        <v>5</v>
      </c>
      <c r="T479" s="238">
        <v>0</v>
      </c>
      <c r="U479" s="238">
        <v>1</v>
      </c>
      <c r="V479" s="238">
        <v>4</v>
      </c>
      <c r="W479" s="238">
        <v>75</v>
      </c>
      <c r="X479" s="238">
        <v>2</v>
      </c>
      <c r="Y479" s="238">
        <v>3</v>
      </c>
      <c r="Z479" s="238">
        <v>4</v>
      </c>
      <c r="AA479" s="238">
        <v>2</v>
      </c>
      <c r="AB479" s="238">
        <v>3</v>
      </c>
      <c r="AC479" s="238">
        <v>98</v>
      </c>
      <c r="AD479" s="238" t="s">
        <v>3670</v>
      </c>
      <c r="AE479" s="238" t="s">
        <v>3671</v>
      </c>
      <c r="AF479" s="238" t="s">
        <v>2779</v>
      </c>
      <c r="AG479" s="238">
        <v>3</v>
      </c>
      <c r="AH479" s="238">
        <v>2</v>
      </c>
      <c r="AI479" s="238">
        <v>2</v>
      </c>
      <c r="AJ479" s="238">
        <v>3</v>
      </c>
      <c r="AK479" s="238">
        <v>21</v>
      </c>
      <c r="AL479" s="238">
        <v>59</v>
      </c>
      <c r="AM479" s="238" t="s">
        <v>354</v>
      </c>
      <c r="AN479" s="238">
        <v>5</v>
      </c>
      <c r="AS479" s="238">
        <v>7</v>
      </c>
      <c r="AT479" s="238">
        <v>98</v>
      </c>
      <c r="AU479" s="238">
        <v>35</v>
      </c>
      <c r="AV479" s="238">
        <v>10</v>
      </c>
      <c r="AW479" s="238">
        <v>21</v>
      </c>
      <c r="CT479" s="238">
        <v>455962</v>
      </c>
      <c r="CU479" s="238">
        <v>4978659</v>
      </c>
      <c r="CV479" s="238">
        <v>44.960006300000003</v>
      </c>
      <c r="CW479" s="238">
        <v>-93.558356900000007</v>
      </c>
      <c r="CX479" s="238" t="s">
        <v>359</v>
      </c>
      <c r="CY479" s="238" t="s">
        <v>3672</v>
      </c>
    </row>
    <row r="480" spans="1:103" x14ac:dyDescent="0.25">
      <c r="A480" s="238">
        <v>607326</v>
      </c>
      <c r="B480" s="238">
        <v>4</v>
      </c>
      <c r="C480" s="238">
        <v>15</v>
      </c>
      <c r="D480" s="238">
        <v>11.804</v>
      </c>
      <c r="E480" s="238">
        <v>27</v>
      </c>
      <c r="F480" s="238" t="s">
        <v>3066</v>
      </c>
      <c r="H480" s="238" t="s">
        <v>354</v>
      </c>
      <c r="I480" s="238">
        <v>25</v>
      </c>
      <c r="K480" s="238">
        <v>18006818</v>
      </c>
      <c r="M480" s="238">
        <v>6</v>
      </c>
      <c r="N480" s="238">
        <v>28</v>
      </c>
      <c r="O480" s="238">
        <v>2018</v>
      </c>
      <c r="P480" s="238" t="s">
        <v>384</v>
      </c>
      <c r="Q480" s="238">
        <v>7</v>
      </c>
      <c r="R480" s="238" t="s">
        <v>369</v>
      </c>
      <c r="S480" s="238">
        <v>3</v>
      </c>
      <c r="T480" s="238">
        <v>0</v>
      </c>
      <c r="U480" s="238">
        <v>1</v>
      </c>
      <c r="W480" s="238">
        <v>69</v>
      </c>
      <c r="X480" s="238">
        <v>90</v>
      </c>
      <c r="Y480" s="238">
        <v>1</v>
      </c>
      <c r="Z480" s="238">
        <v>1</v>
      </c>
      <c r="AB480" s="238">
        <v>1</v>
      </c>
      <c r="AC480" s="238">
        <v>98</v>
      </c>
      <c r="AD480" s="238" t="s">
        <v>2800</v>
      </c>
      <c r="AF480" s="238" t="s">
        <v>2779</v>
      </c>
      <c r="AG480" s="238">
        <v>3</v>
      </c>
      <c r="AH480" s="238">
        <v>2</v>
      </c>
      <c r="AI480" s="238">
        <v>4</v>
      </c>
      <c r="AJ480" s="238">
        <v>3</v>
      </c>
      <c r="AK480" s="238">
        <v>21</v>
      </c>
      <c r="AL480" s="238">
        <v>40</v>
      </c>
      <c r="AM480" s="238" t="s">
        <v>354</v>
      </c>
      <c r="AN480" s="238">
        <v>5</v>
      </c>
      <c r="AO480" s="238">
        <v>74</v>
      </c>
      <c r="AP480" s="238">
        <v>71</v>
      </c>
      <c r="AS480" s="238">
        <v>12</v>
      </c>
      <c r="AT480" s="238">
        <v>90</v>
      </c>
      <c r="AU480" s="238">
        <v>35</v>
      </c>
      <c r="AV480" s="238">
        <v>11</v>
      </c>
      <c r="AW480" s="238">
        <v>21</v>
      </c>
      <c r="CT480" s="238">
        <v>455970.12986770802</v>
      </c>
      <c r="CU480" s="238">
        <v>4978667.4220390096</v>
      </c>
      <c r="CV480" s="238">
        <v>44.960080359999999</v>
      </c>
      <c r="CW480" s="238">
        <v>-93.558258719999998</v>
      </c>
      <c r="CX480" s="238" t="s">
        <v>359</v>
      </c>
      <c r="CY480" s="238" t="s">
        <v>3673</v>
      </c>
    </row>
    <row r="481" spans="1:103" x14ac:dyDescent="0.25">
      <c r="A481" s="238">
        <v>803211</v>
      </c>
      <c r="B481" s="238">
        <v>4</v>
      </c>
      <c r="C481" s="238">
        <v>15</v>
      </c>
      <c r="D481" s="238">
        <v>11.804</v>
      </c>
      <c r="E481" s="238">
        <v>27</v>
      </c>
      <c r="F481" s="238" t="s">
        <v>3066</v>
      </c>
      <c r="H481" s="238" t="s">
        <v>354</v>
      </c>
      <c r="I481" s="238">
        <v>25</v>
      </c>
      <c r="K481" s="238" t="s">
        <v>3674</v>
      </c>
      <c r="L481" s="238">
        <v>200690120</v>
      </c>
      <c r="M481" s="238">
        <v>3</v>
      </c>
      <c r="N481" s="238">
        <v>9</v>
      </c>
      <c r="O481" s="238">
        <v>2020</v>
      </c>
      <c r="P481" s="238" t="s">
        <v>361</v>
      </c>
      <c r="Q481" s="238">
        <v>10</v>
      </c>
      <c r="S481" s="238">
        <v>4</v>
      </c>
      <c r="T481" s="238">
        <v>0</v>
      </c>
      <c r="U481" s="238">
        <v>1</v>
      </c>
      <c r="V481" s="238">
        <v>90</v>
      </c>
      <c r="W481" s="238">
        <v>10</v>
      </c>
      <c r="X481" s="238">
        <v>2</v>
      </c>
      <c r="Y481" s="238">
        <v>1</v>
      </c>
      <c r="Z481" s="238">
        <v>1</v>
      </c>
      <c r="AB481" s="238">
        <v>1</v>
      </c>
      <c r="AC481" s="238">
        <v>98</v>
      </c>
      <c r="AD481" s="238" t="s">
        <v>2800</v>
      </c>
      <c r="AF481" s="238" t="s">
        <v>2779</v>
      </c>
      <c r="AG481" s="238">
        <v>4</v>
      </c>
      <c r="AH481" s="238">
        <v>2</v>
      </c>
      <c r="AI481" s="238">
        <v>2</v>
      </c>
      <c r="AJ481" s="238">
        <v>3</v>
      </c>
      <c r="AK481" s="238">
        <v>21</v>
      </c>
      <c r="AL481" s="238">
        <v>27</v>
      </c>
      <c r="AM481" s="238" t="s">
        <v>354</v>
      </c>
      <c r="AN481" s="238">
        <v>11</v>
      </c>
      <c r="AO481" s="238">
        <v>70</v>
      </c>
      <c r="AS481" s="238">
        <v>12</v>
      </c>
      <c r="AT481" s="238">
        <v>9</v>
      </c>
      <c r="AU481" s="238">
        <v>40</v>
      </c>
      <c r="AV481" s="238">
        <v>11</v>
      </c>
      <c r="AW481" s="238">
        <v>21</v>
      </c>
      <c r="CT481" s="238">
        <v>455957.867431794</v>
      </c>
      <c r="CU481" s="238">
        <v>4978670.5231479099</v>
      </c>
      <c r="CV481" s="238">
        <v>44.96010751</v>
      </c>
      <c r="CW481" s="238">
        <v>-93.558414459999995</v>
      </c>
      <c r="CX481" s="238" t="s">
        <v>359</v>
      </c>
      <c r="CY481" s="238" t="s">
        <v>3675</v>
      </c>
    </row>
    <row r="482" spans="1:103" x14ac:dyDescent="0.25">
      <c r="A482" s="238">
        <v>11054478</v>
      </c>
      <c r="B482" s="238">
        <v>4</v>
      </c>
      <c r="C482" s="238">
        <v>15</v>
      </c>
      <c r="D482" s="238">
        <v>11.807</v>
      </c>
      <c r="E482" s="238">
        <v>27</v>
      </c>
      <c r="F482" s="238" t="s">
        <v>3066</v>
      </c>
      <c r="H482" s="238" t="s">
        <v>354</v>
      </c>
      <c r="I482" s="238">
        <v>25</v>
      </c>
      <c r="K482" s="238">
        <v>15009539</v>
      </c>
      <c r="L482" s="238">
        <v>152270085</v>
      </c>
      <c r="M482" s="238">
        <v>8</v>
      </c>
      <c r="N482" s="238">
        <v>15</v>
      </c>
      <c r="O482" s="238">
        <v>2015</v>
      </c>
      <c r="P482" s="238" t="s">
        <v>364</v>
      </c>
      <c r="Q482" s="238">
        <v>12</v>
      </c>
      <c r="S482" s="238">
        <v>5</v>
      </c>
      <c r="T482" s="238">
        <v>0</v>
      </c>
      <c r="U482" s="238">
        <v>1</v>
      </c>
      <c r="V482" s="238">
        <v>7</v>
      </c>
      <c r="W482" s="238">
        <v>27</v>
      </c>
      <c r="X482" s="238">
        <v>2</v>
      </c>
      <c r="Y482" s="238">
        <v>1</v>
      </c>
      <c r="Z482" s="238">
        <v>1</v>
      </c>
      <c r="AA482" s="238">
        <v>90</v>
      </c>
      <c r="AB482" s="238">
        <v>1</v>
      </c>
      <c r="AC482" s="238">
        <v>98</v>
      </c>
      <c r="AD482" s="238" t="s">
        <v>3676</v>
      </c>
      <c r="AE482" s="238" t="s">
        <v>3364</v>
      </c>
      <c r="AF482" s="238" t="s">
        <v>2779</v>
      </c>
      <c r="AG482" s="238">
        <v>3</v>
      </c>
      <c r="AH482" s="238">
        <v>2</v>
      </c>
      <c r="AI482" s="238">
        <v>2</v>
      </c>
      <c r="AJ482" s="238">
        <v>4</v>
      </c>
      <c r="AK482" s="238">
        <v>21</v>
      </c>
      <c r="AL482" s="238">
        <v>25</v>
      </c>
      <c r="AM482" s="238" t="s">
        <v>354</v>
      </c>
      <c r="AN482" s="238">
        <v>5</v>
      </c>
      <c r="AO482" s="238">
        <v>15</v>
      </c>
      <c r="AP482" s="238">
        <v>21</v>
      </c>
      <c r="AS482" s="238">
        <v>7</v>
      </c>
      <c r="AT482" s="238">
        <v>98</v>
      </c>
      <c r="AU482" s="238">
        <v>40</v>
      </c>
      <c r="AV482" s="238">
        <v>11</v>
      </c>
      <c r="AW482" s="238">
        <v>21</v>
      </c>
      <c r="CT482" s="238">
        <v>455967</v>
      </c>
      <c r="CU482" s="238">
        <v>4978674</v>
      </c>
      <c r="CV482" s="238">
        <v>44.960138999999998</v>
      </c>
      <c r="CW482" s="238">
        <v>-93.558299300000002</v>
      </c>
      <c r="CX482" s="238" t="s">
        <v>359</v>
      </c>
      <c r="CY482" s="238" t="s">
        <v>3677</v>
      </c>
    </row>
    <row r="483" spans="1:103" x14ac:dyDescent="0.25">
      <c r="A483" s="238">
        <v>803033</v>
      </c>
      <c r="B483" s="238">
        <v>4</v>
      </c>
      <c r="C483" s="238">
        <v>15</v>
      </c>
      <c r="D483" s="238">
        <v>11.821999999999999</v>
      </c>
      <c r="E483" s="238">
        <v>27</v>
      </c>
      <c r="F483" s="238" t="s">
        <v>3066</v>
      </c>
      <c r="H483" s="238" t="s">
        <v>354</v>
      </c>
      <c r="I483" s="238">
        <v>25</v>
      </c>
      <c r="K483" s="238">
        <v>20001788</v>
      </c>
      <c r="L483" s="238">
        <v>200690001</v>
      </c>
      <c r="M483" s="238">
        <v>3</v>
      </c>
      <c r="N483" s="238">
        <v>9</v>
      </c>
      <c r="O483" s="238">
        <v>2020</v>
      </c>
      <c r="P483" s="238" t="s">
        <v>361</v>
      </c>
      <c r="Q483" s="238">
        <v>0</v>
      </c>
      <c r="S483" s="238">
        <v>5</v>
      </c>
      <c r="T483" s="238">
        <v>0</v>
      </c>
      <c r="U483" s="238">
        <v>1</v>
      </c>
      <c r="W483" s="238">
        <v>48</v>
      </c>
      <c r="X483" s="238">
        <v>2</v>
      </c>
      <c r="Y483" s="238">
        <v>6</v>
      </c>
      <c r="Z483" s="238">
        <v>1</v>
      </c>
      <c r="AB483" s="238">
        <v>1</v>
      </c>
      <c r="AC483" s="238">
        <v>98</v>
      </c>
      <c r="AD483" s="238" t="s">
        <v>2800</v>
      </c>
      <c r="AF483" s="238" t="s">
        <v>2779</v>
      </c>
      <c r="AG483" s="238">
        <v>3</v>
      </c>
      <c r="AH483" s="238">
        <v>2</v>
      </c>
      <c r="AI483" s="238">
        <v>4</v>
      </c>
      <c r="AJ483" s="238">
        <v>2</v>
      </c>
      <c r="AK483" s="238">
        <v>32</v>
      </c>
      <c r="AL483" s="238">
        <v>41</v>
      </c>
      <c r="AM483" s="238" t="s">
        <v>354</v>
      </c>
      <c r="AN483" s="238">
        <v>5</v>
      </c>
      <c r="AO483" s="238">
        <v>74</v>
      </c>
      <c r="AP483" s="238">
        <v>62</v>
      </c>
      <c r="AS483" s="238">
        <v>12</v>
      </c>
      <c r="AT483" s="238">
        <v>9</v>
      </c>
      <c r="AU483" s="238">
        <v>40</v>
      </c>
      <c r="AV483" s="238">
        <v>13</v>
      </c>
      <c r="AW483" s="238">
        <v>21</v>
      </c>
      <c r="CT483" s="238">
        <v>455972.738020666</v>
      </c>
      <c r="CU483" s="238">
        <v>4978695.8132758699</v>
      </c>
      <c r="CV483" s="238">
        <v>44.960336089999998</v>
      </c>
      <c r="CW483" s="238">
        <v>-93.558228130000003</v>
      </c>
      <c r="CX483" s="238" t="s">
        <v>359</v>
      </c>
      <c r="CY483" s="238" t="s">
        <v>3678</v>
      </c>
    </row>
    <row r="484" spans="1:103" x14ac:dyDescent="0.25">
      <c r="A484" s="238">
        <v>10981682</v>
      </c>
      <c r="B484" s="238">
        <v>4</v>
      </c>
      <c r="C484" s="238">
        <v>15</v>
      </c>
      <c r="D484" s="238">
        <v>11.853999999999999</v>
      </c>
      <c r="E484" s="238">
        <v>27</v>
      </c>
      <c r="F484" s="238" t="s">
        <v>3066</v>
      </c>
      <c r="H484" s="238" t="s">
        <v>354</v>
      </c>
      <c r="I484" s="238">
        <v>25</v>
      </c>
      <c r="K484" s="238" t="s">
        <v>3679</v>
      </c>
      <c r="L484" s="238">
        <v>142360093</v>
      </c>
      <c r="M484" s="238">
        <v>8</v>
      </c>
      <c r="N484" s="238">
        <v>24</v>
      </c>
      <c r="O484" s="238">
        <v>2014</v>
      </c>
      <c r="P484" s="238" t="s">
        <v>366</v>
      </c>
      <c r="Q484" s="238">
        <v>17</v>
      </c>
      <c r="S484" s="238">
        <v>5</v>
      </c>
      <c r="T484" s="238">
        <v>0</v>
      </c>
      <c r="U484" s="238">
        <v>2</v>
      </c>
      <c r="V484" s="238">
        <v>7</v>
      </c>
      <c r="W484" s="238">
        <v>10</v>
      </c>
      <c r="X484" s="238">
        <v>2</v>
      </c>
      <c r="Y484" s="238">
        <v>1</v>
      </c>
      <c r="Z484" s="238">
        <v>1</v>
      </c>
      <c r="AA484" s="238">
        <v>1</v>
      </c>
      <c r="AB484" s="238">
        <v>1</v>
      </c>
      <c r="AC484" s="238">
        <v>98</v>
      </c>
      <c r="AD484" s="238" t="s">
        <v>3680</v>
      </c>
      <c r="AE484" s="238" t="s">
        <v>3680</v>
      </c>
      <c r="AF484" s="238" t="s">
        <v>2779</v>
      </c>
      <c r="AG484" s="238">
        <v>90</v>
      </c>
      <c r="AH484" s="238">
        <v>2</v>
      </c>
      <c r="AI484" s="238">
        <v>4</v>
      </c>
      <c r="AJ484" s="238">
        <v>5</v>
      </c>
      <c r="AK484" s="238">
        <v>23</v>
      </c>
      <c r="AL484" s="238">
        <v>62</v>
      </c>
      <c r="AM484" s="238" t="s">
        <v>363</v>
      </c>
      <c r="AN484" s="238">
        <v>5</v>
      </c>
      <c r="AO484" s="238">
        <v>1</v>
      </c>
      <c r="AP484" s="238">
        <v>1</v>
      </c>
      <c r="AS484" s="238">
        <v>7</v>
      </c>
      <c r="AT484" s="238">
        <v>98</v>
      </c>
      <c r="AU484" s="238">
        <v>35</v>
      </c>
      <c r="AV484" s="238">
        <v>11</v>
      </c>
      <c r="AW484" s="238">
        <v>21</v>
      </c>
      <c r="AX484" s="238">
        <v>2</v>
      </c>
      <c r="AY484" s="238">
        <v>4</v>
      </c>
      <c r="AZ484" s="238">
        <v>5</v>
      </c>
      <c r="BA484" s="238">
        <v>29</v>
      </c>
      <c r="BB484" s="238">
        <v>31</v>
      </c>
      <c r="BC484" s="238" t="s">
        <v>363</v>
      </c>
      <c r="BD484" s="238">
        <v>10</v>
      </c>
      <c r="BE484" s="238">
        <v>7</v>
      </c>
      <c r="BF484" s="238">
        <v>1</v>
      </c>
      <c r="BI484" s="238">
        <v>7</v>
      </c>
      <c r="BJ484" s="238">
        <v>98</v>
      </c>
      <c r="BK484" s="238">
        <v>35</v>
      </c>
      <c r="BL484" s="238">
        <v>11</v>
      </c>
      <c r="BM484" s="238">
        <v>21</v>
      </c>
      <c r="CT484" s="238">
        <v>455982</v>
      </c>
      <c r="CU484" s="238">
        <v>4978748</v>
      </c>
      <c r="CV484" s="238">
        <v>44.960807899999999</v>
      </c>
      <c r="CW484" s="238">
        <v>-93.558121499999999</v>
      </c>
      <c r="CX484" s="238" t="s">
        <v>359</v>
      </c>
      <c r="CY484" s="238" t="s">
        <v>3681</v>
      </c>
    </row>
    <row r="485" spans="1:103" x14ac:dyDescent="0.25">
      <c r="A485" s="238">
        <v>816416</v>
      </c>
      <c r="B485" s="238">
        <v>4</v>
      </c>
      <c r="C485" s="238">
        <v>15</v>
      </c>
      <c r="D485" s="238">
        <v>11.86</v>
      </c>
      <c r="E485" s="238">
        <v>27</v>
      </c>
      <c r="F485" s="238" t="s">
        <v>3066</v>
      </c>
      <c r="H485" s="238" t="s">
        <v>354</v>
      </c>
      <c r="I485" s="238">
        <v>25</v>
      </c>
      <c r="K485" s="238" t="s">
        <v>3682</v>
      </c>
      <c r="L485" s="238">
        <v>201770113</v>
      </c>
      <c r="M485" s="238">
        <v>6</v>
      </c>
      <c r="N485" s="238">
        <v>25</v>
      </c>
      <c r="O485" s="238">
        <v>2020</v>
      </c>
      <c r="P485" s="238" t="s">
        <v>384</v>
      </c>
      <c r="Q485" s="238">
        <v>18</v>
      </c>
      <c r="R485" s="238" t="s">
        <v>356</v>
      </c>
      <c r="S485" s="238">
        <v>5</v>
      </c>
      <c r="T485" s="238">
        <v>0</v>
      </c>
      <c r="U485" s="238">
        <v>3</v>
      </c>
      <c r="V485" s="238">
        <v>12</v>
      </c>
      <c r="W485" s="238">
        <v>10</v>
      </c>
      <c r="X485" s="238">
        <v>2</v>
      </c>
      <c r="Y485" s="238">
        <v>1</v>
      </c>
      <c r="Z485" s="238">
        <v>1</v>
      </c>
      <c r="AB485" s="238">
        <v>1</v>
      </c>
      <c r="AC485" s="238">
        <v>98</v>
      </c>
      <c r="AD485" s="238" t="s">
        <v>2800</v>
      </c>
      <c r="AF485" s="238" t="s">
        <v>2779</v>
      </c>
      <c r="AG485" s="238">
        <v>7</v>
      </c>
      <c r="AH485" s="238">
        <v>2</v>
      </c>
      <c r="AI485" s="238">
        <v>6</v>
      </c>
      <c r="AJ485" s="238">
        <v>4</v>
      </c>
      <c r="AK485" s="238">
        <v>21</v>
      </c>
      <c r="AL485" s="238">
        <v>17</v>
      </c>
      <c r="AM485" s="238" t="s">
        <v>354</v>
      </c>
      <c r="AN485" s="238">
        <v>5</v>
      </c>
      <c r="AO485" s="238">
        <v>4</v>
      </c>
      <c r="AS485" s="238">
        <v>12</v>
      </c>
      <c r="AT485" s="238">
        <v>24</v>
      </c>
      <c r="AU485" s="238">
        <v>35</v>
      </c>
      <c r="AV485" s="238">
        <v>11</v>
      </c>
      <c r="AW485" s="238">
        <v>21</v>
      </c>
      <c r="AX485" s="238">
        <v>2</v>
      </c>
      <c r="AY485" s="238">
        <v>3</v>
      </c>
      <c r="AZ485" s="238">
        <v>4</v>
      </c>
      <c r="BA485" s="238">
        <v>34</v>
      </c>
      <c r="BB485" s="238">
        <v>27</v>
      </c>
      <c r="BC485" s="238" t="s">
        <v>354</v>
      </c>
      <c r="BD485" s="238">
        <v>5</v>
      </c>
      <c r="BE485" s="238">
        <v>1</v>
      </c>
      <c r="BI485" s="238">
        <v>12</v>
      </c>
      <c r="BJ485" s="238">
        <v>24</v>
      </c>
      <c r="BK485" s="238">
        <v>35</v>
      </c>
      <c r="BL485" s="238">
        <v>11</v>
      </c>
      <c r="BM485" s="238">
        <v>21</v>
      </c>
      <c r="BN485" s="238">
        <v>2</v>
      </c>
      <c r="BO485" s="238">
        <v>2</v>
      </c>
      <c r="BP485" s="238">
        <v>4</v>
      </c>
      <c r="BQ485" s="238">
        <v>34</v>
      </c>
      <c r="BR485" s="238">
        <v>43</v>
      </c>
      <c r="BS485" s="238" t="s">
        <v>363</v>
      </c>
      <c r="BT485" s="238">
        <v>5</v>
      </c>
      <c r="BU485" s="238">
        <v>1</v>
      </c>
      <c r="BY485" s="238">
        <v>12</v>
      </c>
      <c r="BZ485" s="238">
        <v>24</v>
      </c>
      <c r="CA485" s="238">
        <v>35</v>
      </c>
      <c r="CB485" s="238">
        <v>11</v>
      </c>
      <c r="CC485" s="238">
        <v>21</v>
      </c>
      <c r="CT485" s="238">
        <v>455983.34662659798</v>
      </c>
      <c r="CU485" s="238">
        <v>4978756.86731748</v>
      </c>
      <c r="CV485" s="238">
        <v>44.96088632</v>
      </c>
      <c r="CW485" s="238">
        <v>-93.558098950000002</v>
      </c>
      <c r="CX485" s="238" t="s">
        <v>359</v>
      </c>
      <c r="CY485" s="238" t="s">
        <v>3683</v>
      </c>
    </row>
    <row r="486" spans="1:103" x14ac:dyDescent="0.25">
      <c r="A486" s="238">
        <v>10801563</v>
      </c>
      <c r="B486" s="238">
        <v>4</v>
      </c>
      <c r="C486" s="238">
        <v>15</v>
      </c>
      <c r="D486" s="238">
        <v>11.865</v>
      </c>
      <c r="E486" s="238">
        <v>27</v>
      </c>
      <c r="F486" s="238" t="s">
        <v>3066</v>
      </c>
      <c r="H486" s="238" t="s">
        <v>354</v>
      </c>
      <c r="I486" s="238">
        <v>25</v>
      </c>
      <c r="K486" s="238" t="s">
        <v>3684</v>
      </c>
      <c r="L486" s="238">
        <v>122230153</v>
      </c>
      <c r="M486" s="238">
        <v>8</v>
      </c>
      <c r="N486" s="238">
        <v>9</v>
      </c>
      <c r="O486" s="238">
        <v>2012</v>
      </c>
      <c r="P486" s="238" t="s">
        <v>384</v>
      </c>
      <c r="Q486" s="238">
        <v>14</v>
      </c>
      <c r="S486" s="238">
        <v>4</v>
      </c>
      <c r="T486" s="238">
        <v>0</v>
      </c>
      <c r="U486" s="238">
        <v>2</v>
      </c>
      <c r="V486" s="238">
        <v>1</v>
      </c>
      <c r="W486" s="238">
        <v>10</v>
      </c>
      <c r="X486" s="238">
        <v>90</v>
      </c>
      <c r="Y486" s="238">
        <v>1</v>
      </c>
      <c r="Z486" s="238">
        <v>1</v>
      </c>
      <c r="AA486" s="238">
        <v>1</v>
      </c>
      <c r="AB486" s="238">
        <v>1</v>
      </c>
      <c r="AC486" s="238">
        <v>98</v>
      </c>
      <c r="AD486" s="238" t="s">
        <v>2798</v>
      </c>
      <c r="AE486" s="238" t="s">
        <v>3668</v>
      </c>
      <c r="AF486" s="238" t="s">
        <v>2779</v>
      </c>
      <c r="AG486" s="238">
        <v>7</v>
      </c>
      <c r="AH486" s="238">
        <v>2</v>
      </c>
      <c r="AI486" s="238">
        <v>4</v>
      </c>
      <c r="AJ486" s="238">
        <v>3</v>
      </c>
      <c r="AK486" s="238">
        <v>8</v>
      </c>
      <c r="AL486" s="238">
        <v>42</v>
      </c>
      <c r="AM486" s="238" t="s">
        <v>354</v>
      </c>
      <c r="AN486" s="238">
        <v>5</v>
      </c>
      <c r="AO486" s="238">
        <v>1</v>
      </c>
      <c r="AS486" s="238">
        <v>7</v>
      </c>
      <c r="AT486" s="238">
        <v>98</v>
      </c>
      <c r="AU486" s="238">
        <v>35</v>
      </c>
      <c r="AV486" s="238">
        <v>10</v>
      </c>
      <c r="AW486" s="238">
        <v>21</v>
      </c>
      <c r="AX486" s="238">
        <v>2</v>
      </c>
      <c r="AY486" s="238">
        <v>2</v>
      </c>
      <c r="AZ486" s="238">
        <v>3</v>
      </c>
      <c r="BA486" s="238">
        <v>21</v>
      </c>
      <c r="BB486" s="238">
        <v>31</v>
      </c>
      <c r="BC486" s="238" t="s">
        <v>363</v>
      </c>
      <c r="BD486" s="238">
        <v>5</v>
      </c>
      <c r="BE486" s="238">
        <v>15</v>
      </c>
      <c r="BI486" s="238">
        <v>7</v>
      </c>
      <c r="BJ486" s="238">
        <v>98</v>
      </c>
      <c r="BK486" s="238">
        <v>35</v>
      </c>
      <c r="BL486" s="238">
        <v>10</v>
      </c>
      <c r="BM486" s="238">
        <v>21</v>
      </c>
      <c r="CT486" s="238">
        <v>455981</v>
      </c>
      <c r="CU486" s="238">
        <v>4978765</v>
      </c>
      <c r="CV486" s="238">
        <v>44.960960100000001</v>
      </c>
      <c r="CW486" s="238">
        <v>-93.558131500000002</v>
      </c>
      <c r="CX486" s="238" t="s">
        <v>359</v>
      </c>
      <c r="CY486" s="238" t="s">
        <v>3685</v>
      </c>
    </row>
    <row r="487" spans="1:103" x14ac:dyDescent="0.25">
      <c r="A487" s="238">
        <v>499876</v>
      </c>
      <c r="B487" s="238">
        <v>4</v>
      </c>
      <c r="C487" s="238">
        <v>15</v>
      </c>
      <c r="D487" s="238">
        <v>11.868</v>
      </c>
      <c r="E487" s="238">
        <v>27</v>
      </c>
      <c r="F487" s="238" t="s">
        <v>3066</v>
      </c>
      <c r="H487" s="238" t="s">
        <v>354</v>
      </c>
      <c r="I487" s="238">
        <v>25</v>
      </c>
      <c r="K487" s="238">
        <v>17010882</v>
      </c>
      <c r="M487" s="238">
        <v>9</v>
      </c>
      <c r="N487" s="238">
        <v>8</v>
      </c>
      <c r="O487" s="238">
        <v>2017</v>
      </c>
      <c r="P487" s="238" t="s">
        <v>362</v>
      </c>
      <c r="Q487" s="238">
        <v>9</v>
      </c>
      <c r="R487" s="238" t="s">
        <v>369</v>
      </c>
      <c r="S487" s="238">
        <v>3</v>
      </c>
      <c r="T487" s="238">
        <v>0</v>
      </c>
      <c r="U487" s="238">
        <v>1</v>
      </c>
      <c r="W487" s="238">
        <v>49</v>
      </c>
      <c r="X487" s="238">
        <v>2</v>
      </c>
      <c r="Y487" s="238">
        <v>1</v>
      </c>
      <c r="Z487" s="238">
        <v>1</v>
      </c>
      <c r="AB487" s="238">
        <v>1</v>
      </c>
      <c r="AC487" s="238">
        <v>98</v>
      </c>
      <c r="AD487" s="238" t="s">
        <v>2800</v>
      </c>
      <c r="AF487" s="238" t="s">
        <v>2779</v>
      </c>
      <c r="AG487" s="238">
        <v>3</v>
      </c>
      <c r="AH487" s="238">
        <v>2</v>
      </c>
      <c r="AI487" s="238">
        <v>3</v>
      </c>
      <c r="AJ487" s="238">
        <v>3</v>
      </c>
      <c r="AK487" s="238">
        <v>21</v>
      </c>
      <c r="AL487" s="238">
        <v>49</v>
      </c>
      <c r="AM487" s="238" t="s">
        <v>354</v>
      </c>
      <c r="AN487" s="238">
        <v>5</v>
      </c>
      <c r="AO487" s="238">
        <v>74</v>
      </c>
      <c r="AS487" s="238">
        <v>12</v>
      </c>
      <c r="AT487" s="238">
        <v>9</v>
      </c>
      <c r="AU487" s="238">
        <v>40</v>
      </c>
      <c r="AV487" s="238">
        <v>11</v>
      </c>
      <c r="AW487" s="238">
        <v>21</v>
      </c>
      <c r="CT487" s="238">
        <v>455984.94656400802</v>
      </c>
      <c r="CU487" s="238">
        <v>4978764.7889004098</v>
      </c>
      <c r="CV487" s="238">
        <v>44.960957729999997</v>
      </c>
      <c r="CW487" s="238">
        <v>-93.558079359999994</v>
      </c>
      <c r="CX487" s="238" t="s">
        <v>359</v>
      </c>
      <c r="CY487" s="238" t="s">
        <v>3686</v>
      </c>
    </row>
    <row r="488" spans="1:103" x14ac:dyDescent="0.25">
      <c r="A488" s="238">
        <v>10794446</v>
      </c>
      <c r="B488" s="238">
        <v>4</v>
      </c>
      <c r="C488" s="238">
        <v>15</v>
      </c>
      <c r="D488" s="238">
        <v>11.884</v>
      </c>
      <c r="E488" s="238">
        <v>27</v>
      </c>
      <c r="F488" s="238" t="s">
        <v>3066</v>
      </c>
      <c r="H488" s="238" t="s">
        <v>354</v>
      </c>
      <c r="I488" s="238">
        <v>25</v>
      </c>
      <c r="K488" s="238" t="s">
        <v>3687</v>
      </c>
      <c r="L488" s="238">
        <v>121000018</v>
      </c>
      <c r="M488" s="238">
        <v>4</v>
      </c>
      <c r="N488" s="238">
        <v>7</v>
      </c>
      <c r="O488" s="238">
        <v>2012</v>
      </c>
      <c r="P488" s="238" t="s">
        <v>364</v>
      </c>
      <c r="Q488" s="238">
        <v>11</v>
      </c>
      <c r="S488" s="238">
        <v>5</v>
      </c>
      <c r="T488" s="238">
        <v>0</v>
      </c>
      <c r="U488" s="238">
        <v>2</v>
      </c>
      <c r="V488" s="238">
        <v>1</v>
      </c>
      <c r="W488" s="238">
        <v>10</v>
      </c>
      <c r="X488" s="238">
        <v>2</v>
      </c>
      <c r="Y488" s="238">
        <v>1</v>
      </c>
      <c r="Z488" s="238">
        <v>3</v>
      </c>
      <c r="AA488" s="238">
        <v>3</v>
      </c>
      <c r="AB488" s="238">
        <v>2</v>
      </c>
      <c r="AC488" s="238">
        <v>98</v>
      </c>
      <c r="AD488" s="238" t="s">
        <v>2834</v>
      </c>
      <c r="AE488" s="238" t="s">
        <v>3688</v>
      </c>
      <c r="AF488" s="238" t="s">
        <v>2779</v>
      </c>
      <c r="AG488" s="238">
        <v>7</v>
      </c>
      <c r="AH488" s="238">
        <v>2</v>
      </c>
      <c r="AI488" s="238">
        <v>3</v>
      </c>
      <c r="AJ488" s="238">
        <v>4</v>
      </c>
      <c r="AK488" s="238">
        <v>21</v>
      </c>
      <c r="AL488" s="238">
        <v>52</v>
      </c>
      <c r="AM488" s="238" t="s">
        <v>354</v>
      </c>
      <c r="AN488" s="238">
        <v>5</v>
      </c>
      <c r="AO488" s="238">
        <v>15</v>
      </c>
      <c r="AP488" s="238">
        <v>15</v>
      </c>
      <c r="AS488" s="238">
        <v>7</v>
      </c>
      <c r="AT488" s="238">
        <v>98</v>
      </c>
      <c r="AU488" s="238">
        <v>30</v>
      </c>
      <c r="AV488" s="238">
        <v>10</v>
      </c>
      <c r="AW488" s="238">
        <v>20</v>
      </c>
      <c r="AX488" s="238">
        <v>2</v>
      </c>
      <c r="AY488" s="238">
        <v>3</v>
      </c>
      <c r="AZ488" s="238">
        <v>4</v>
      </c>
      <c r="BA488" s="238">
        <v>24</v>
      </c>
      <c r="BB488" s="238">
        <v>33</v>
      </c>
      <c r="BC488" s="238" t="s">
        <v>354</v>
      </c>
      <c r="BD488" s="238">
        <v>5</v>
      </c>
      <c r="BE488" s="238">
        <v>1</v>
      </c>
      <c r="BF488" s="238">
        <v>1</v>
      </c>
      <c r="BI488" s="238">
        <v>7</v>
      </c>
      <c r="BJ488" s="238">
        <v>98</v>
      </c>
      <c r="BK488" s="238">
        <v>30</v>
      </c>
      <c r="BL488" s="238">
        <v>10</v>
      </c>
      <c r="BM488" s="238">
        <v>20</v>
      </c>
      <c r="CT488" s="238">
        <v>455975</v>
      </c>
      <c r="CU488" s="238">
        <v>4978795</v>
      </c>
      <c r="CV488" s="238">
        <v>44.961227700000002</v>
      </c>
      <c r="CW488" s="238">
        <v>-93.558211</v>
      </c>
      <c r="CX488" s="238" t="s">
        <v>359</v>
      </c>
      <c r="CY488" s="238" t="s">
        <v>3689</v>
      </c>
    </row>
    <row r="489" spans="1:103" x14ac:dyDescent="0.25">
      <c r="A489" s="238">
        <v>11069010</v>
      </c>
      <c r="B489" s="238">
        <v>4</v>
      </c>
      <c r="C489" s="238">
        <v>15</v>
      </c>
      <c r="D489" s="238">
        <v>11.9</v>
      </c>
      <c r="E489" s="238">
        <v>27</v>
      </c>
      <c r="F489" s="238" t="s">
        <v>3066</v>
      </c>
      <c r="H489" s="238" t="s">
        <v>354</v>
      </c>
      <c r="I489" s="238">
        <v>25</v>
      </c>
      <c r="K489" s="238" t="s">
        <v>3690</v>
      </c>
      <c r="L489" s="238">
        <v>152700087</v>
      </c>
      <c r="M489" s="238">
        <v>9</v>
      </c>
      <c r="N489" s="238">
        <v>19</v>
      </c>
      <c r="O489" s="238">
        <v>2015</v>
      </c>
      <c r="P489" s="238" t="s">
        <v>364</v>
      </c>
      <c r="Q489" s="238">
        <v>13</v>
      </c>
      <c r="R489" s="238" t="s">
        <v>356</v>
      </c>
      <c r="S489" s="238">
        <v>5</v>
      </c>
      <c r="T489" s="238">
        <v>0</v>
      </c>
      <c r="U489" s="238">
        <v>2</v>
      </c>
      <c r="V489" s="238">
        <v>1</v>
      </c>
      <c r="W489" s="238">
        <v>10</v>
      </c>
      <c r="X489" s="238">
        <v>2</v>
      </c>
      <c r="Y489" s="238">
        <v>1</v>
      </c>
      <c r="Z489" s="238">
        <v>1</v>
      </c>
      <c r="AB489" s="238">
        <v>1</v>
      </c>
      <c r="AC489" s="238">
        <v>98</v>
      </c>
      <c r="AD489" s="238" t="s">
        <v>3691</v>
      </c>
      <c r="AE489" s="238" t="s">
        <v>3688</v>
      </c>
      <c r="AF489" s="238" t="s">
        <v>2779</v>
      </c>
      <c r="AG489" s="238">
        <v>7</v>
      </c>
      <c r="AH489" s="238">
        <v>2</v>
      </c>
      <c r="AI489" s="238">
        <v>2</v>
      </c>
      <c r="AJ489" s="238">
        <v>4</v>
      </c>
      <c r="AK489" s="238">
        <v>21</v>
      </c>
      <c r="AL489" s="238">
        <v>62</v>
      </c>
      <c r="AM489" s="238" t="s">
        <v>354</v>
      </c>
      <c r="AN489" s="238">
        <v>5</v>
      </c>
      <c r="AO489" s="238">
        <v>15</v>
      </c>
      <c r="AS489" s="238">
        <v>7</v>
      </c>
      <c r="AT489" s="238">
        <v>90</v>
      </c>
      <c r="AU489" s="238">
        <v>35</v>
      </c>
      <c r="AV489" s="238">
        <v>10</v>
      </c>
      <c r="AW489" s="238">
        <v>21</v>
      </c>
      <c r="AX489" s="238">
        <v>2</v>
      </c>
      <c r="AY489" s="238">
        <v>4</v>
      </c>
      <c r="AZ489" s="238">
        <v>4</v>
      </c>
      <c r="BA489" s="238">
        <v>21</v>
      </c>
      <c r="BB489" s="238">
        <v>42</v>
      </c>
      <c r="BC489" s="238" t="s">
        <v>354</v>
      </c>
      <c r="BD489" s="238">
        <v>5</v>
      </c>
      <c r="BE489" s="238">
        <v>1</v>
      </c>
      <c r="BI489" s="238">
        <v>7</v>
      </c>
      <c r="BJ489" s="238">
        <v>90</v>
      </c>
      <c r="BK489" s="238">
        <v>35</v>
      </c>
      <c r="BL489" s="238">
        <v>10</v>
      </c>
      <c r="BM489" s="238">
        <v>21</v>
      </c>
      <c r="CT489" s="238">
        <v>455966</v>
      </c>
      <c r="CU489" s="238">
        <v>4978820</v>
      </c>
      <c r="CV489" s="238">
        <v>44.961449899999998</v>
      </c>
      <c r="CW489" s="238">
        <v>-93.558325499999995</v>
      </c>
      <c r="CX489" s="238" t="s">
        <v>359</v>
      </c>
      <c r="CY489" s="238" t="s">
        <v>3692</v>
      </c>
    </row>
    <row r="490" spans="1:103" x14ac:dyDescent="0.25">
      <c r="A490" s="238">
        <v>808545</v>
      </c>
      <c r="B490" s="238">
        <v>4</v>
      </c>
      <c r="C490" s="238">
        <v>15</v>
      </c>
      <c r="D490" s="238">
        <v>11.901999999999999</v>
      </c>
      <c r="E490" s="238">
        <v>27</v>
      </c>
      <c r="F490" s="238" t="s">
        <v>3066</v>
      </c>
      <c r="H490" s="238" t="s">
        <v>354</v>
      </c>
      <c r="I490" s="238">
        <v>25</v>
      </c>
      <c r="K490" s="238" t="s">
        <v>3693</v>
      </c>
      <c r="L490" s="238">
        <v>201200030</v>
      </c>
      <c r="M490" s="238">
        <v>4</v>
      </c>
      <c r="N490" s="238">
        <v>29</v>
      </c>
      <c r="O490" s="238">
        <v>2020</v>
      </c>
      <c r="P490" s="238" t="s">
        <v>355</v>
      </c>
      <c r="Q490" s="238">
        <v>12</v>
      </c>
      <c r="R490" s="238">
        <v>98</v>
      </c>
      <c r="S490" s="238">
        <v>3</v>
      </c>
      <c r="T490" s="238">
        <v>0</v>
      </c>
      <c r="U490" s="238">
        <v>1</v>
      </c>
      <c r="W490" s="238">
        <v>69</v>
      </c>
      <c r="X490" s="238">
        <v>2</v>
      </c>
      <c r="Y490" s="238">
        <v>1</v>
      </c>
      <c r="Z490" s="238">
        <v>2</v>
      </c>
      <c r="AB490" s="238">
        <v>1</v>
      </c>
      <c r="AC490" s="238">
        <v>98</v>
      </c>
      <c r="AD490" s="238" t="s">
        <v>2800</v>
      </c>
      <c r="AF490" s="238" t="s">
        <v>2779</v>
      </c>
      <c r="AG490" s="238">
        <v>3</v>
      </c>
      <c r="AH490" s="238">
        <v>2</v>
      </c>
      <c r="AI490" s="238">
        <v>2</v>
      </c>
      <c r="AJ490" s="238">
        <v>3</v>
      </c>
      <c r="AK490" s="238">
        <v>21</v>
      </c>
      <c r="AL490" s="238">
        <v>50</v>
      </c>
      <c r="AM490" s="238" t="s">
        <v>354</v>
      </c>
      <c r="AN490" s="238">
        <v>7</v>
      </c>
      <c r="AO490" s="238">
        <v>90</v>
      </c>
      <c r="AS490" s="238">
        <v>12</v>
      </c>
      <c r="AT490" s="238">
        <v>9</v>
      </c>
      <c r="AU490" s="238">
        <v>35</v>
      </c>
      <c r="AV490" s="238">
        <v>11</v>
      </c>
      <c r="AW490" s="238">
        <v>21</v>
      </c>
      <c r="CT490" s="238">
        <v>455966.29340170202</v>
      </c>
      <c r="CU490" s="238">
        <v>4978821.8651172603</v>
      </c>
      <c r="CV490" s="238">
        <v>44.961470349999999</v>
      </c>
      <c r="CW490" s="238">
        <v>-93.558320839999993</v>
      </c>
      <c r="CX490" s="238" t="s">
        <v>359</v>
      </c>
      <c r="CY490" s="238" t="s">
        <v>3694</v>
      </c>
    </row>
    <row r="491" spans="1:103" x14ac:dyDescent="0.25">
      <c r="A491" s="238">
        <v>729039</v>
      </c>
      <c r="B491" s="238">
        <v>4</v>
      </c>
      <c r="C491" s="238">
        <v>15</v>
      </c>
      <c r="D491" s="238">
        <v>11.911</v>
      </c>
      <c r="E491" s="238">
        <v>27</v>
      </c>
      <c r="F491" s="238" t="s">
        <v>3066</v>
      </c>
      <c r="H491" s="238" t="s">
        <v>354</v>
      </c>
      <c r="I491" s="238">
        <v>25</v>
      </c>
      <c r="K491" s="238">
        <v>19005389</v>
      </c>
      <c r="M491" s="238">
        <v>6</v>
      </c>
      <c r="N491" s="238">
        <v>24</v>
      </c>
      <c r="O491" s="238">
        <v>2019</v>
      </c>
      <c r="P491" s="238" t="s">
        <v>361</v>
      </c>
      <c r="Q491" s="238">
        <v>14</v>
      </c>
      <c r="S491" s="238">
        <v>5</v>
      </c>
      <c r="T491" s="238">
        <v>0</v>
      </c>
      <c r="U491" s="238">
        <v>2</v>
      </c>
      <c r="V491" s="238">
        <v>13</v>
      </c>
      <c r="W491" s="238">
        <v>10</v>
      </c>
      <c r="X491" s="238">
        <v>2</v>
      </c>
      <c r="Y491" s="238">
        <v>1</v>
      </c>
      <c r="Z491" s="238">
        <v>1</v>
      </c>
      <c r="AB491" s="238">
        <v>1</v>
      </c>
      <c r="AC491" s="238">
        <v>98</v>
      </c>
      <c r="AD491" s="238" t="s">
        <v>2800</v>
      </c>
      <c r="AF491" s="238" t="s">
        <v>2779</v>
      </c>
      <c r="AG491" s="238">
        <v>7</v>
      </c>
      <c r="AH491" s="238">
        <v>2</v>
      </c>
      <c r="AI491" s="238">
        <v>3</v>
      </c>
      <c r="AJ491" s="238">
        <v>4</v>
      </c>
      <c r="AK491" s="238">
        <v>26</v>
      </c>
      <c r="AL491" s="238">
        <v>76</v>
      </c>
      <c r="AM491" s="238" t="s">
        <v>354</v>
      </c>
      <c r="AN491" s="238">
        <v>5</v>
      </c>
      <c r="AO491" s="238">
        <v>90</v>
      </c>
      <c r="AS491" s="238">
        <v>12</v>
      </c>
      <c r="AT491" s="238">
        <v>90</v>
      </c>
      <c r="AU491" s="238">
        <v>35</v>
      </c>
      <c r="AV491" s="238">
        <v>11</v>
      </c>
      <c r="AW491" s="238">
        <v>21</v>
      </c>
      <c r="AX491" s="238">
        <v>2</v>
      </c>
      <c r="AY491" s="238">
        <v>2</v>
      </c>
      <c r="AZ491" s="238">
        <v>4</v>
      </c>
      <c r="BA491" s="238">
        <v>21</v>
      </c>
      <c r="BB491" s="238">
        <v>20</v>
      </c>
      <c r="BC491" s="238" t="s">
        <v>363</v>
      </c>
      <c r="BD491" s="238">
        <v>5</v>
      </c>
      <c r="BE491" s="238">
        <v>4</v>
      </c>
      <c r="BI491" s="238">
        <v>12</v>
      </c>
      <c r="BJ491" s="238">
        <v>22</v>
      </c>
      <c r="BK491" s="238">
        <v>35</v>
      </c>
      <c r="BL491" s="238">
        <v>11</v>
      </c>
      <c r="BM491" s="238">
        <v>21</v>
      </c>
      <c r="CT491" s="238">
        <v>455963.64756307699</v>
      </c>
      <c r="CU491" s="238">
        <v>4978836.9463974303</v>
      </c>
      <c r="CV491" s="238">
        <v>44.961605939999998</v>
      </c>
      <c r="CW491" s="238">
        <v>-93.558355700000007</v>
      </c>
      <c r="CX491" s="238" t="s">
        <v>359</v>
      </c>
      <c r="CY491" s="238" t="s">
        <v>3695</v>
      </c>
    </row>
    <row r="492" spans="1:103" x14ac:dyDescent="0.25">
      <c r="A492" s="238">
        <v>446886</v>
      </c>
      <c r="B492" s="238">
        <v>4</v>
      </c>
      <c r="C492" s="238">
        <v>15</v>
      </c>
      <c r="D492" s="238">
        <v>11.92</v>
      </c>
      <c r="E492" s="238">
        <v>27</v>
      </c>
      <c r="F492" s="238" t="s">
        <v>3066</v>
      </c>
      <c r="H492" s="238" t="s">
        <v>354</v>
      </c>
      <c r="I492" s="238">
        <v>25</v>
      </c>
      <c r="K492" s="238" t="s">
        <v>3696</v>
      </c>
      <c r="M492" s="238">
        <v>4</v>
      </c>
      <c r="N492" s="238">
        <v>22</v>
      </c>
      <c r="O492" s="238">
        <v>2017</v>
      </c>
      <c r="P492" s="238" t="s">
        <v>364</v>
      </c>
      <c r="Q492" s="238">
        <v>12</v>
      </c>
      <c r="R492" s="238" t="s">
        <v>369</v>
      </c>
      <c r="S492" s="238">
        <v>5</v>
      </c>
      <c r="T492" s="238">
        <v>0</v>
      </c>
      <c r="U492" s="238">
        <v>3</v>
      </c>
      <c r="V492" s="238">
        <v>12</v>
      </c>
      <c r="W492" s="238">
        <v>10</v>
      </c>
      <c r="X492" s="238">
        <v>20</v>
      </c>
      <c r="Y492" s="238">
        <v>1</v>
      </c>
      <c r="Z492" s="238">
        <v>1</v>
      </c>
      <c r="AB492" s="238">
        <v>1</v>
      </c>
      <c r="AC492" s="238">
        <v>98</v>
      </c>
      <c r="AD492" s="238" t="s">
        <v>2800</v>
      </c>
      <c r="AF492" s="238" t="s">
        <v>2779</v>
      </c>
      <c r="AG492" s="238">
        <v>7</v>
      </c>
      <c r="AH492" s="238">
        <v>2</v>
      </c>
      <c r="AI492" s="238">
        <v>2</v>
      </c>
      <c r="AJ492" s="238">
        <v>3</v>
      </c>
      <c r="AK492" s="238">
        <v>34</v>
      </c>
      <c r="AL492" s="238">
        <v>18</v>
      </c>
      <c r="AM492" s="238" t="s">
        <v>354</v>
      </c>
      <c r="AN492" s="238">
        <v>5</v>
      </c>
      <c r="AO492" s="238">
        <v>1</v>
      </c>
      <c r="AS492" s="238">
        <v>12</v>
      </c>
      <c r="AT492" s="238">
        <v>90</v>
      </c>
      <c r="AV492" s="238">
        <v>11</v>
      </c>
      <c r="AW492" s="238">
        <v>21</v>
      </c>
      <c r="AX492" s="238">
        <v>2</v>
      </c>
      <c r="AY492" s="238">
        <v>4</v>
      </c>
      <c r="AZ492" s="238">
        <v>3</v>
      </c>
      <c r="BA492" s="238">
        <v>34</v>
      </c>
      <c r="BB492" s="238">
        <v>34</v>
      </c>
      <c r="BC492" s="238" t="s">
        <v>363</v>
      </c>
      <c r="BD492" s="238">
        <v>5</v>
      </c>
      <c r="BE492" s="238">
        <v>1</v>
      </c>
      <c r="BI492" s="238">
        <v>12</v>
      </c>
      <c r="BJ492" s="238">
        <v>90</v>
      </c>
      <c r="BK492" s="238">
        <v>35</v>
      </c>
      <c r="BL492" s="238">
        <v>11</v>
      </c>
      <c r="BM492" s="238">
        <v>21</v>
      </c>
      <c r="BN492" s="238">
        <v>2</v>
      </c>
      <c r="BO492" s="238">
        <v>3</v>
      </c>
      <c r="BP492" s="238">
        <v>3</v>
      </c>
      <c r="BQ492" s="238">
        <v>21</v>
      </c>
      <c r="BR492" s="238">
        <v>33</v>
      </c>
      <c r="BS492" s="238" t="s">
        <v>354</v>
      </c>
      <c r="BT492" s="238">
        <v>5</v>
      </c>
      <c r="BU492" s="238">
        <v>1</v>
      </c>
      <c r="BY492" s="238">
        <v>12</v>
      </c>
      <c r="BZ492" s="238">
        <v>90</v>
      </c>
      <c r="CB492" s="238">
        <v>11</v>
      </c>
      <c r="CC492" s="238">
        <v>21</v>
      </c>
      <c r="CT492" s="238">
        <v>455954.50016969797</v>
      </c>
      <c r="CU492" s="238">
        <v>4978843.24204187</v>
      </c>
      <c r="CV492" s="238">
        <v>44.96166204</v>
      </c>
      <c r="CW492" s="238">
        <v>-93.558472230000007</v>
      </c>
      <c r="CX492" s="238" t="s">
        <v>359</v>
      </c>
      <c r="CY492" s="238" t="s">
        <v>3697</v>
      </c>
    </row>
    <row r="493" spans="1:103" x14ac:dyDescent="0.25">
      <c r="A493" s="238">
        <v>837420</v>
      </c>
      <c r="B493" s="238">
        <v>4</v>
      </c>
      <c r="C493" s="238">
        <v>15</v>
      </c>
      <c r="D493" s="238">
        <v>11.926</v>
      </c>
      <c r="E493" s="238">
        <v>27</v>
      </c>
      <c r="F493" s="238" t="s">
        <v>3066</v>
      </c>
      <c r="H493" s="238" t="s">
        <v>354</v>
      </c>
      <c r="I493" s="238">
        <v>25</v>
      </c>
      <c r="K493" s="238" t="s">
        <v>3698</v>
      </c>
      <c r="L493" s="238">
        <v>202390129</v>
      </c>
      <c r="M493" s="238">
        <v>8</v>
      </c>
      <c r="N493" s="238">
        <v>26</v>
      </c>
      <c r="O493" s="238">
        <v>2020</v>
      </c>
      <c r="P493" s="238" t="s">
        <v>355</v>
      </c>
      <c r="Q493" s="238">
        <v>12</v>
      </c>
      <c r="S493" s="238">
        <v>5</v>
      </c>
      <c r="T493" s="238">
        <v>0</v>
      </c>
      <c r="U493" s="238">
        <v>2</v>
      </c>
      <c r="V493" s="238">
        <v>12</v>
      </c>
      <c r="W493" s="238">
        <v>10</v>
      </c>
      <c r="X493" s="238">
        <v>2</v>
      </c>
      <c r="Y493" s="238">
        <v>1</v>
      </c>
      <c r="Z493" s="238">
        <v>1</v>
      </c>
      <c r="AB493" s="238">
        <v>1</v>
      </c>
      <c r="AC493" s="238">
        <v>98</v>
      </c>
      <c r="AD493" s="238" t="s">
        <v>2800</v>
      </c>
      <c r="AF493" s="238" t="s">
        <v>2779</v>
      </c>
      <c r="AG493" s="238">
        <v>7</v>
      </c>
      <c r="AH493" s="238">
        <v>2</v>
      </c>
      <c r="AI493" s="238">
        <v>2</v>
      </c>
      <c r="AJ493" s="238">
        <v>4</v>
      </c>
      <c r="AK493" s="238">
        <v>26</v>
      </c>
      <c r="AL493" s="238">
        <v>44</v>
      </c>
      <c r="AM493" s="238" t="s">
        <v>363</v>
      </c>
      <c r="AN493" s="238">
        <v>5</v>
      </c>
      <c r="AO493" s="238">
        <v>1</v>
      </c>
      <c r="AS493" s="238">
        <v>12</v>
      </c>
      <c r="AT493" s="238">
        <v>90</v>
      </c>
      <c r="AU493" s="238">
        <v>30</v>
      </c>
      <c r="AV493" s="238">
        <v>11</v>
      </c>
      <c r="AW493" s="238">
        <v>21</v>
      </c>
      <c r="AX493" s="238">
        <v>2</v>
      </c>
      <c r="AY493" s="238">
        <v>2</v>
      </c>
      <c r="AZ493" s="238">
        <v>4</v>
      </c>
      <c r="BA493" s="238">
        <v>21</v>
      </c>
      <c r="BB493" s="238">
        <v>23</v>
      </c>
      <c r="BC493" s="238" t="s">
        <v>354</v>
      </c>
      <c r="BD493" s="238">
        <v>5</v>
      </c>
      <c r="BE493" s="238">
        <v>4</v>
      </c>
      <c r="BI493" s="238">
        <v>12</v>
      </c>
      <c r="BJ493" s="238">
        <v>90</v>
      </c>
      <c r="BK493" s="238">
        <v>30</v>
      </c>
      <c r="BL493" s="238">
        <v>11</v>
      </c>
      <c r="BM493" s="238">
        <v>21</v>
      </c>
      <c r="CT493" s="238">
        <v>455940.62876703899</v>
      </c>
      <c r="CU493" s="238">
        <v>4978854.6735162102</v>
      </c>
      <c r="CV493" s="238">
        <v>44.961764090000003</v>
      </c>
      <c r="CW493" s="238">
        <v>-93.558649099999997</v>
      </c>
      <c r="CX493" s="238" t="s">
        <v>359</v>
      </c>
      <c r="CY493" s="238" t="s">
        <v>3699</v>
      </c>
    </row>
    <row r="494" spans="1:103" x14ac:dyDescent="0.25">
      <c r="A494" s="238">
        <v>389899</v>
      </c>
      <c r="B494" s="238">
        <v>4</v>
      </c>
      <c r="C494" s="238">
        <v>15</v>
      </c>
      <c r="D494" s="238">
        <v>11.933999999999999</v>
      </c>
      <c r="E494" s="238">
        <v>27</v>
      </c>
      <c r="F494" s="238" t="s">
        <v>3066</v>
      </c>
      <c r="H494" s="238" t="s">
        <v>354</v>
      </c>
      <c r="I494" s="238">
        <v>25</v>
      </c>
      <c r="K494" s="238" t="s">
        <v>3700</v>
      </c>
      <c r="M494" s="238">
        <v>10</v>
      </c>
      <c r="N494" s="238">
        <v>27</v>
      </c>
      <c r="O494" s="238">
        <v>2016</v>
      </c>
      <c r="P494" s="238" t="s">
        <v>384</v>
      </c>
      <c r="Q494" s="238">
        <v>16</v>
      </c>
      <c r="R494" s="238" t="s">
        <v>356</v>
      </c>
      <c r="S494" s="238">
        <v>4</v>
      </c>
      <c r="T494" s="238">
        <v>0</v>
      </c>
      <c r="U494" s="238">
        <v>1</v>
      </c>
      <c r="W494" s="238">
        <v>35</v>
      </c>
      <c r="X494" s="238">
        <v>2</v>
      </c>
      <c r="Y494" s="238">
        <v>1</v>
      </c>
      <c r="Z494" s="238">
        <v>2</v>
      </c>
      <c r="AB494" s="238">
        <v>1</v>
      </c>
      <c r="AC494" s="238">
        <v>98</v>
      </c>
      <c r="AD494" s="238" t="s">
        <v>2800</v>
      </c>
      <c r="AF494" s="238" t="s">
        <v>2779</v>
      </c>
      <c r="AG494" s="238">
        <v>3</v>
      </c>
      <c r="AH494" s="238">
        <v>2</v>
      </c>
      <c r="AI494" s="238">
        <v>4</v>
      </c>
      <c r="AJ494" s="238">
        <v>4</v>
      </c>
      <c r="AK494" s="238">
        <v>21</v>
      </c>
      <c r="AL494" s="238">
        <v>21</v>
      </c>
      <c r="AM494" s="238" t="s">
        <v>354</v>
      </c>
      <c r="AN494" s="238">
        <v>9</v>
      </c>
      <c r="AO494" s="238">
        <v>99</v>
      </c>
      <c r="AS494" s="238">
        <v>12</v>
      </c>
      <c r="AT494" s="238">
        <v>98</v>
      </c>
      <c r="AU494" s="238">
        <v>35</v>
      </c>
      <c r="AV494" s="238">
        <v>12</v>
      </c>
      <c r="AW494" s="238">
        <v>21</v>
      </c>
      <c r="CT494" s="238">
        <v>455950.02149415802</v>
      </c>
      <c r="CU494" s="238">
        <v>4978866.0025873501</v>
      </c>
      <c r="CV494" s="238">
        <v>44.961866649999997</v>
      </c>
      <c r="CW494" s="238">
        <v>-93.558531000000002</v>
      </c>
      <c r="CX494" s="238" t="s">
        <v>359</v>
      </c>
      <c r="CY494" s="238" t="s">
        <v>3701</v>
      </c>
    </row>
    <row r="495" spans="1:103" x14ac:dyDescent="0.25">
      <c r="A495" s="238">
        <v>592482</v>
      </c>
      <c r="B495" s="238">
        <v>4</v>
      </c>
      <c r="C495" s="238">
        <v>15</v>
      </c>
      <c r="D495" s="238">
        <v>11.935</v>
      </c>
      <c r="E495" s="238">
        <v>27</v>
      </c>
      <c r="F495" s="238" t="s">
        <v>3066</v>
      </c>
      <c r="H495" s="238" t="s">
        <v>354</v>
      </c>
      <c r="I495" s="238">
        <v>25</v>
      </c>
      <c r="K495" s="238" t="s">
        <v>3702</v>
      </c>
      <c r="M495" s="238">
        <v>4</v>
      </c>
      <c r="N495" s="238">
        <v>19</v>
      </c>
      <c r="O495" s="238">
        <v>2018</v>
      </c>
      <c r="P495" s="238" t="s">
        <v>384</v>
      </c>
      <c r="Q495" s="238">
        <v>11</v>
      </c>
      <c r="R495" s="238" t="s">
        <v>369</v>
      </c>
      <c r="S495" s="238">
        <v>4</v>
      </c>
      <c r="T495" s="238">
        <v>0</v>
      </c>
      <c r="U495" s="238">
        <v>2</v>
      </c>
      <c r="V495" s="238">
        <v>12</v>
      </c>
      <c r="W495" s="238">
        <v>10</v>
      </c>
      <c r="X495" s="238">
        <v>2</v>
      </c>
      <c r="Y495" s="238">
        <v>1</v>
      </c>
      <c r="Z495" s="238">
        <v>1</v>
      </c>
      <c r="AB495" s="238">
        <v>1</v>
      </c>
      <c r="AC495" s="238">
        <v>98</v>
      </c>
      <c r="AD495" s="238" t="s">
        <v>2800</v>
      </c>
      <c r="AF495" s="238" t="s">
        <v>2779</v>
      </c>
      <c r="AG495" s="238">
        <v>7</v>
      </c>
      <c r="AH495" s="238">
        <v>2</v>
      </c>
      <c r="AI495" s="238">
        <v>2</v>
      </c>
      <c r="AJ495" s="238">
        <v>3</v>
      </c>
      <c r="AK495" s="238">
        <v>21</v>
      </c>
      <c r="AL495" s="238">
        <v>26</v>
      </c>
      <c r="AM495" s="238" t="s">
        <v>354</v>
      </c>
      <c r="AN495" s="238">
        <v>7</v>
      </c>
      <c r="AO495" s="238">
        <v>99</v>
      </c>
      <c r="AS495" s="238">
        <v>12</v>
      </c>
      <c r="AT495" s="238">
        <v>9</v>
      </c>
      <c r="AV495" s="238">
        <v>12</v>
      </c>
      <c r="AW495" s="238">
        <v>21</v>
      </c>
      <c r="AX495" s="238">
        <v>2</v>
      </c>
      <c r="AY495" s="238">
        <v>2</v>
      </c>
      <c r="AZ495" s="238">
        <v>3</v>
      </c>
      <c r="BA495" s="238">
        <v>34</v>
      </c>
      <c r="BB495" s="238">
        <v>44</v>
      </c>
      <c r="BC495" s="238" t="s">
        <v>363</v>
      </c>
      <c r="BD495" s="238">
        <v>5</v>
      </c>
      <c r="BE495" s="238">
        <v>1</v>
      </c>
      <c r="BI495" s="238">
        <v>12</v>
      </c>
      <c r="BJ495" s="238">
        <v>9</v>
      </c>
      <c r="BL495" s="238">
        <v>12</v>
      </c>
      <c r="BM495" s="238">
        <v>21</v>
      </c>
      <c r="CT495" s="238">
        <v>455951.89681218303</v>
      </c>
      <c r="CU495" s="238">
        <v>4978873.8165251696</v>
      </c>
      <c r="CV495" s="238">
        <v>44.9619371</v>
      </c>
      <c r="CW495" s="238">
        <v>-93.558507910000003</v>
      </c>
      <c r="CX495" s="238" t="s">
        <v>359</v>
      </c>
      <c r="CY495" s="238" t="s">
        <v>3703</v>
      </c>
    </row>
    <row r="496" spans="1:103" x14ac:dyDescent="0.25">
      <c r="A496" s="238">
        <v>744596</v>
      </c>
      <c r="B496" s="238">
        <v>4</v>
      </c>
      <c r="C496" s="238">
        <v>15</v>
      </c>
      <c r="D496" s="238">
        <v>11.974</v>
      </c>
      <c r="E496" s="238">
        <v>27</v>
      </c>
      <c r="F496" s="238" t="s">
        <v>3066</v>
      </c>
      <c r="H496" s="238" t="s">
        <v>354</v>
      </c>
      <c r="I496" s="238">
        <v>25</v>
      </c>
      <c r="K496" s="238">
        <v>19008043</v>
      </c>
      <c r="M496" s="238">
        <v>9</v>
      </c>
      <c r="N496" s="238">
        <v>2</v>
      </c>
      <c r="O496" s="238">
        <v>2019</v>
      </c>
      <c r="P496" s="238" t="s">
        <v>361</v>
      </c>
      <c r="Q496" s="238">
        <v>14</v>
      </c>
      <c r="R496" s="238" t="s">
        <v>356</v>
      </c>
      <c r="S496" s="238">
        <v>5</v>
      </c>
      <c r="T496" s="238">
        <v>0</v>
      </c>
      <c r="U496" s="238">
        <v>3</v>
      </c>
      <c r="V496" s="238">
        <v>12</v>
      </c>
      <c r="W496" s="238">
        <v>10</v>
      </c>
      <c r="X496" s="238">
        <v>2</v>
      </c>
      <c r="Y496" s="238">
        <v>1</v>
      </c>
      <c r="Z496" s="238">
        <v>2</v>
      </c>
      <c r="AB496" s="238">
        <v>1</v>
      </c>
      <c r="AC496" s="238">
        <v>98</v>
      </c>
      <c r="AD496" s="238" t="s">
        <v>2800</v>
      </c>
      <c r="AF496" s="238" t="s">
        <v>2779</v>
      </c>
      <c r="AG496" s="238">
        <v>7</v>
      </c>
      <c r="AH496" s="238">
        <v>2</v>
      </c>
      <c r="AI496" s="238">
        <v>2</v>
      </c>
      <c r="AJ496" s="238">
        <v>4</v>
      </c>
      <c r="AK496" s="238">
        <v>21</v>
      </c>
      <c r="AL496" s="238">
        <v>74</v>
      </c>
      <c r="AM496" s="238" t="s">
        <v>354</v>
      </c>
      <c r="AN496" s="238">
        <v>5</v>
      </c>
      <c r="AO496" s="238">
        <v>4</v>
      </c>
      <c r="AS496" s="238">
        <v>12</v>
      </c>
      <c r="AT496" s="238">
        <v>20</v>
      </c>
      <c r="AU496" s="238">
        <v>35</v>
      </c>
      <c r="AV496" s="238">
        <v>11</v>
      </c>
      <c r="AW496" s="238">
        <v>21</v>
      </c>
      <c r="AX496" s="238">
        <v>2</v>
      </c>
      <c r="AY496" s="238">
        <v>2</v>
      </c>
      <c r="AZ496" s="238">
        <v>4</v>
      </c>
      <c r="BA496" s="238">
        <v>34</v>
      </c>
      <c r="BB496" s="238">
        <v>19</v>
      </c>
      <c r="BC496" s="238" t="s">
        <v>363</v>
      </c>
      <c r="BD496" s="238">
        <v>5</v>
      </c>
      <c r="BE496" s="238">
        <v>1</v>
      </c>
      <c r="BI496" s="238">
        <v>12</v>
      </c>
      <c r="BJ496" s="238">
        <v>20</v>
      </c>
      <c r="BK496" s="238">
        <v>35</v>
      </c>
      <c r="BL496" s="238">
        <v>11</v>
      </c>
      <c r="BM496" s="238">
        <v>21</v>
      </c>
      <c r="BN496" s="238">
        <v>2</v>
      </c>
      <c r="BO496" s="238">
        <v>4</v>
      </c>
      <c r="BP496" s="238">
        <v>4</v>
      </c>
      <c r="BQ496" s="238">
        <v>34</v>
      </c>
      <c r="BR496" s="238">
        <v>65</v>
      </c>
      <c r="BS496" s="238" t="s">
        <v>354</v>
      </c>
      <c r="BT496" s="238">
        <v>5</v>
      </c>
      <c r="BU496" s="238">
        <v>1</v>
      </c>
      <c r="BY496" s="238">
        <v>12</v>
      </c>
      <c r="BZ496" s="238">
        <v>20</v>
      </c>
      <c r="CA496" s="238">
        <v>35</v>
      </c>
      <c r="CB496" s="238">
        <v>11</v>
      </c>
      <c r="CC496" s="238">
        <v>21</v>
      </c>
      <c r="CT496" s="238">
        <v>455937.46126068902</v>
      </c>
      <c r="CU496" s="238">
        <v>4978933.6078700796</v>
      </c>
      <c r="CV496" s="238">
        <v>44.962474419999999</v>
      </c>
      <c r="CW496" s="238">
        <v>-93.558696159999997</v>
      </c>
      <c r="CX496" s="238" t="s">
        <v>359</v>
      </c>
      <c r="CY496" s="238" t="s">
        <v>3704</v>
      </c>
    </row>
    <row r="497" spans="1:103" x14ac:dyDescent="0.25">
      <c r="A497" s="238">
        <v>524036</v>
      </c>
      <c r="B497" s="238">
        <v>4</v>
      </c>
      <c r="C497" s="238">
        <v>15</v>
      </c>
      <c r="D497" s="238">
        <v>12.047000000000001</v>
      </c>
      <c r="E497" s="238">
        <v>27</v>
      </c>
      <c r="F497" s="238" t="s">
        <v>3066</v>
      </c>
      <c r="H497" s="238" t="s">
        <v>354</v>
      </c>
      <c r="I497" s="238">
        <v>25</v>
      </c>
      <c r="K497" s="238">
        <v>17014054</v>
      </c>
      <c r="M497" s="238">
        <v>12</v>
      </c>
      <c r="N497" s="238">
        <v>8</v>
      </c>
      <c r="O497" s="238">
        <v>2017</v>
      </c>
      <c r="P497" s="238" t="s">
        <v>362</v>
      </c>
      <c r="Q497" s="238">
        <v>15</v>
      </c>
      <c r="R497" s="238" t="s">
        <v>369</v>
      </c>
      <c r="S497" s="238">
        <v>5</v>
      </c>
      <c r="T497" s="238">
        <v>0</v>
      </c>
      <c r="U497" s="238">
        <v>1</v>
      </c>
      <c r="W497" s="238">
        <v>75</v>
      </c>
      <c r="X497" s="238">
        <v>2</v>
      </c>
      <c r="Y497" s="238">
        <v>1</v>
      </c>
      <c r="Z497" s="238">
        <v>1</v>
      </c>
      <c r="AB497" s="238">
        <v>1</v>
      </c>
      <c r="AC497" s="238">
        <v>98</v>
      </c>
      <c r="AD497" s="238" t="s">
        <v>2800</v>
      </c>
      <c r="AF497" s="238" t="s">
        <v>2779</v>
      </c>
      <c r="AG497" s="238">
        <v>3</v>
      </c>
      <c r="AH497" s="238">
        <v>2</v>
      </c>
      <c r="AI497" s="238">
        <v>2</v>
      </c>
      <c r="AJ497" s="238">
        <v>3</v>
      </c>
      <c r="AK497" s="238">
        <v>21</v>
      </c>
      <c r="AL497" s="238">
        <v>20</v>
      </c>
      <c r="AM497" s="238" t="s">
        <v>354</v>
      </c>
      <c r="AN497" s="238">
        <v>99</v>
      </c>
      <c r="AO497" s="238">
        <v>99</v>
      </c>
      <c r="AS497" s="238">
        <v>12</v>
      </c>
      <c r="AT497" s="238">
        <v>9</v>
      </c>
      <c r="AU497" s="238">
        <v>30</v>
      </c>
      <c r="AV497" s="238">
        <v>12</v>
      </c>
      <c r="AW497" s="238">
        <v>21</v>
      </c>
      <c r="CT497" s="238">
        <v>455931.76520764502</v>
      </c>
      <c r="CU497" s="238">
        <v>4979046.2322326601</v>
      </c>
      <c r="CV497" s="238">
        <v>44.963487860000001</v>
      </c>
      <c r="CW497" s="238">
        <v>-93.558778219999994</v>
      </c>
      <c r="CX497" s="238" t="s">
        <v>359</v>
      </c>
      <c r="CY497" s="238" t="s">
        <v>3705</v>
      </c>
    </row>
    <row r="498" spans="1:103" x14ac:dyDescent="0.25">
      <c r="A498" s="238">
        <v>596667</v>
      </c>
      <c r="B498" s="238">
        <v>4</v>
      </c>
      <c r="C498" s="238">
        <v>15</v>
      </c>
      <c r="D498" s="238">
        <v>12.047000000000001</v>
      </c>
      <c r="E498" s="238">
        <v>27</v>
      </c>
      <c r="F498" s="238" t="s">
        <v>3066</v>
      </c>
      <c r="H498" s="238" t="s">
        <v>354</v>
      </c>
      <c r="I498" s="238">
        <v>25</v>
      </c>
      <c r="K498" s="238">
        <v>18004619</v>
      </c>
      <c r="M498" s="238">
        <v>5</v>
      </c>
      <c r="N498" s="238">
        <v>11</v>
      </c>
      <c r="O498" s="238">
        <v>2018</v>
      </c>
      <c r="P498" s="238" t="s">
        <v>362</v>
      </c>
      <c r="Q498" s="238">
        <v>17</v>
      </c>
      <c r="R498" s="238" t="s">
        <v>356</v>
      </c>
      <c r="S498" s="238">
        <v>5</v>
      </c>
      <c r="T498" s="238">
        <v>0</v>
      </c>
      <c r="U498" s="238">
        <v>2</v>
      </c>
      <c r="V498" s="238">
        <v>10</v>
      </c>
      <c r="W498" s="238">
        <v>10</v>
      </c>
      <c r="X498" s="238">
        <v>2</v>
      </c>
      <c r="Y498" s="238">
        <v>1</v>
      </c>
      <c r="Z498" s="238">
        <v>1</v>
      </c>
      <c r="AB498" s="238">
        <v>1</v>
      </c>
      <c r="AC498" s="238">
        <v>98</v>
      </c>
      <c r="AD498" s="238" t="s">
        <v>2800</v>
      </c>
      <c r="AF498" s="238" t="s">
        <v>2779</v>
      </c>
      <c r="AG498" s="238">
        <v>5</v>
      </c>
      <c r="AH498" s="238">
        <v>2</v>
      </c>
      <c r="AI498" s="238">
        <v>2</v>
      </c>
      <c r="AJ498" s="238">
        <v>4</v>
      </c>
      <c r="AK498" s="238">
        <v>21</v>
      </c>
      <c r="AL498" s="238">
        <v>35</v>
      </c>
      <c r="AM498" s="238" t="s">
        <v>354</v>
      </c>
      <c r="AN498" s="238">
        <v>5</v>
      </c>
      <c r="AO498" s="238">
        <v>90</v>
      </c>
      <c r="AS498" s="238">
        <v>12</v>
      </c>
      <c r="AT498" s="238">
        <v>9</v>
      </c>
      <c r="AU498" s="238">
        <v>35</v>
      </c>
      <c r="AV498" s="238">
        <v>11</v>
      </c>
      <c r="AW498" s="238">
        <v>23</v>
      </c>
      <c r="AX498" s="238">
        <v>2</v>
      </c>
      <c r="AY498" s="238">
        <v>4</v>
      </c>
      <c r="AZ498" s="238">
        <v>4</v>
      </c>
      <c r="BA498" s="238">
        <v>23</v>
      </c>
      <c r="BB498" s="238">
        <v>66</v>
      </c>
      <c r="BC498" s="238" t="s">
        <v>354</v>
      </c>
      <c r="BD498" s="238">
        <v>5</v>
      </c>
      <c r="BE498" s="238">
        <v>1</v>
      </c>
      <c r="BI498" s="238">
        <v>12</v>
      </c>
      <c r="BJ498" s="238">
        <v>9</v>
      </c>
      <c r="BK498" s="238">
        <v>35</v>
      </c>
      <c r="BL498" s="238">
        <v>11</v>
      </c>
      <c r="BM498" s="238">
        <v>23</v>
      </c>
      <c r="CT498" s="238">
        <v>455915.62559203297</v>
      </c>
      <c r="CU498" s="238">
        <v>4979050.6240922399</v>
      </c>
      <c r="CV498" s="238">
        <v>44.963526389999998</v>
      </c>
      <c r="CW498" s="238">
        <v>-93.558983240000003</v>
      </c>
      <c r="CX498" s="238" t="s">
        <v>359</v>
      </c>
      <c r="CY498" s="238" t="s">
        <v>3706</v>
      </c>
    </row>
    <row r="499" spans="1:103" x14ac:dyDescent="0.25">
      <c r="A499" s="238">
        <v>760657</v>
      </c>
      <c r="B499" s="238">
        <v>4</v>
      </c>
      <c r="C499" s="238">
        <v>15</v>
      </c>
      <c r="D499" s="238">
        <v>12.067</v>
      </c>
      <c r="E499" s="238">
        <v>27</v>
      </c>
      <c r="F499" s="238" t="s">
        <v>3066</v>
      </c>
      <c r="H499" s="238" t="s">
        <v>354</v>
      </c>
      <c r="I499" s="238">
        <v>25</v>
      </c>
      <c r="K499" s="238" t="s">
        <v>3707</v>
      </c>
      <c r="M499" s="238">
        <v>11</v>
      </c>
      <c r="N499" s="238">
        <v>7</v>
      </c>
      <c r="O499" s="238">
        <v>2019</v>
      </c>
      <c r="P499" s="238" t="s">
        <v>384</v>
      </c>
      <c r="Q499" s="238">
        <v>17</v>
      </c>
      <c r="S499" s="238">
        <v>5</v>
      </c>
      <c r="T499" s="238">
        <v>0</v>
      </c>
      <c r="U499" s="238">
        <v>2</v>
      </c>
      <c r="V499" s="238">
        <v>11</v>
      </c>
      <c r="W499" s="238">
        <v>10</v>
      </c>
      <c r="X499" s="238">
        <v>2</v>
      </c>
      <c r="Y499" s="238">
        <v>3</v>
      </c>
      <c r="Z499" s="238">
        <v>1</v>
      </c>
      <c r="AB499" s="238">
        <v>1</v>
      </c>
      <c r="AC499" s="238">
        <v>98</v>
      </c>
      <c r="AD499" s="238" t="s">
        <v>2800</v>
      </c>
      <c r="AF499" s="238" t="s">
        <v>2779</v>
      </c>
      <c r="AG499" s="238">
        <v>6</v>
      </c>
      <c r="AH499" s="238">
        <v>2</v>
      </c>
      <c r="AI499" s="238">
        <v>4</v>
      </c>
      <c r="AJ499" s="238">
        <v>4</v>
      </c>
      <c r="AK499" s="238">
        <v>21</v>
      </c>
      <c r="AL499" s="238">
        <v>27</v>
      </c>
      <c r="AM499" s="238" t="s">
        <v>354</v>
      </c>
      <c r="AN499" s="238">
        <v>5</v>
      </c>
      <c r="AO499" s="238">
        <v>99</v>
      </c>
      <c r="AS499" s="238">
        <v>12</v>
      </c>
      <c r="AT499" s="238">
        <v>9</v>
      </c>
      <c r="AU499" s="238">
        <v>35</v>
      </c>
      <c r="AV499" s="238">
        <v>12</v>
      </c>
      <c r="AW499" s="238">
        <v>21</v>
      </c>
      <c r="AX499" s="238">
        <v>2</v>
      </c>
      <c r="AY499" s="238">
        <v>49</v>
      </c>
      <c r="AZ499" s="238">
        <v>3</v>
      </c>
      <c r="BA499" s="238">
        <v>21</v>
      </c>
      <c r="BB499" s="238">
        <v>22</v>
      </c>
      <c r="BC499" s="238" t="s">
        <v>354</v>
      </c>
      <c r="BD499" s="238">
        <v>5</v>
      </c>
      <c r="BE499" s="238">
        <v>1</v>
      </c>
      <c r="BI499" s="238">
        <v>12</v>
      </c>
      <c r="BJ499" s="238">
        <v>9</v>
      </c>
      <c r="BK499" s="238">
        <v>35</v>
      </c>
      <c r="BL499" s="238">
        <v>12</v>
      </c>
      <c r="BM499" s="238">
        <v>21</v>
      </c>
      <c r="CT499" s="238">
        <v>455915.28030688601</v>
      </c>
      <c r="CU499" s="238">
        <v>4979081.7158813896</v>
      </c>
      <c r="CV499" s="238">
        <v>44.963806249999998</v>
      </c>
      <c r="CW499" s="238">
        <v>-93.558990339999994</v>
      </c>
      <c r="CX499" s="238" t="s">
        <v>359</v>
      </c>
      <c r="CY499" s="238" t="s">
        <v>3708</v>
      </c>
    </row>
    <row r="500" spans="1:103" x14ac:dyDescent="0.25">
      <c r="A500" s="238">
        <v>10884323</v>
      </c>
      <c r="B500" s="238">
        <v>4</v>
      </c>
      <c r="C500" s="238">
        <v>15</v>
      </c>
      <c r="D500" s="238">
        <v>12.143000000000001</v>
      </c>
      <c r="E500" s="238">
        <v>27</v>
      </c>
      <c r="F500" s="238" t="s">
        <v>3066</v>
      </c>
      <c r="H500" s="238" t="s">
        <v>354</v>
      </c>
      <c r="I500" s="238">
        <v>25</v>
      </c>
      <c r="L500" s="238">
        <v>132100136</v>
      </c>
      <c r="M500" s="238">
        <v>6</v>
      </c>
      <c r="N500" s="238">
        <v>29</v>
      </c>
      <c r="O500" s="238">
        <v>2013</v>
      </c>
      <c r="P500" s="238" t="s">
        <v>364</v>
      </c>
      <c r="Q500" s="238">
        <v>14</v>
      </c>
      <c r="S500" s="238">
        <v>5</v>
      </c>
      <c r="T500" s="238">
        <v>0</v>
      </c>
      <c r="U500" s="238">
        <v>2</v>
      </c>
      <c r="V500" s="238">
        <v>1</v>
      </c>
      <c r="W500" s="238">
        <v>10</v>
      </c>
      <c r="Y500" s="238">
        <v>1</v>
      </c>
      <c r="Z500" s="238">
        <v>1</v>
      </c>
      <c r="AB500" s="238">
        <v>1</v>
      </c>
      <c r="AC500" s="238">
        <v>98</v>
      </c>
      <c r="AF500" s="238" t="s">
        <v>2779</v>
      </c>
      <c r="AG500" s="238">
        <v>7</v>
      </c>
      <c r="AH500" s="238">
        <v>2</v>
      </c>
      <c r="AI500" s="238">
        <v>4</v>
      </c>
      <c r="AJ500" s="238">
        <v>3</v>
      </c>
      <c r="AK500" s="238">
        <v>8</v>
      </c>
      <c r="AL500" s="238">
        <v>41</v>
      </c>
      <c r="AM500" s="238" t="s">
        <v>363</v>
      </c>
      <c r="AT500" s="238">
        <v>20</v>
      </c>
      <c r="AU500" s="238">
        <v>30</v>
      </c>
      <c r="AX500" s="238">
        <v>2</v>
      </c>
      <c r="AY500" s="238">
        <v>2</v>
      </c>
      <c r="AZ500" s="238">
        <v>3</v>
      </c>
      <c r="BA500" s="238">
        <v>21</v>
      </c>
      <c r="BC500" s="238" t="s">
        <v>354</v>
      </c>
      <c r="BJ500" s="238">
        <v>20</v>
      </c>
      <c r="BK500" s="238">
        <v>30</v>
      </c>
      <c r="CT500" s="238">
        <v>455920</v>
      </c>
      <c r="CU500" s="238">
        <v>4979207</v>
      </c>
      <c r="CV500" s="238">
        <v>44.964930500000001</v>
      </c>
      <c r="CW500" s="238">
        <v>-93.558942200000004</v>
      </c>
      <c r="CX500" s="238" t="s">
        <v>359</v>
      </c>
    </row>
    <row r="501" spans="1:103" x14ac:dyDescent="0.25">
      <c r="A501" s="238">
        <v>10903500</v>
      </c>
      <c r="B501" s="238">
        <v>4</v>
      </c>
      <c r="C501" s="238">
        <v>15</v>
      </c>
      <c r="D501" s="238">
        <v>12.2</v>
      </c>
      <c r="E501" s="238">
        <v>27</v>
      </c>
      <c r="F501" s="238" t="s">
        <v>3066</v>
      </c>
      <c r="H501" s="238" t="s">
        <v>354</v>
      </c>
      <c r="I501" s="238">
        <v>25</v>
      </c>
      <c r="K501" s="238" t="s">
        <v>3709</v>
      </c>
      <c r="L501" s="238">
        <v>132930099</v>
      </c>
      <c r="M501" s="238">
        <v>10</v>
      </c>
      <c r="N501" s="238">
        <v>20</v>
      </c>
      <c r="O501" s="238">
        <v>2013</v>
      </c>
      <c r="P501" s="238" t="s">
        <v>366</v>
      </c>
      <c r="Q501" s="238">
        <v>16</v>
      </c>
      <c r="R501" s="238" t="s">
        <v>356</v>
      </c>
      <c r="S501" s="238">
        <v>5</v>
      </c>
      <c r="T501" s="238">
        <v>0</v>
      </c>
      <c r="U501" s="238">
        <v>1</v>
      </c>
      <c r="W501" s="238">
        <v>45</v>
      </c>
      <c r="X501" s="238">
        <v>2</v>
      </c>
      <c r="Y501" s="238">
        <v>1</v>
      </c>
      <c r="Z501" s="238">
        <v>3</v>
      </c>
      <c r="AA501" s="238">
        <v>2</v>
      </c>
      <c r="AB501" s="238">
        <v>2</v>
      </c>
      <c r="AC501" s="238">
        <v>98</v>
      </c>
      <c r="AD501" s="238" t="s">
        <v>2800</v>
      </c>
      <c r="AE501" s="238" t="s">
        <v>3710</v>
      </c>
      <c r="AF501" s="238" t="s">
        <v>2779</v>
      </c>
      <c r="AG501" s="238">
        <v>3</v>
      </c>
      <c r="AH501" s="238">
        <v>2</v>
      </c>
      <c r="AI501" s="238">
        <v>2</v>
      </c>
      <c r="AJ501" s="238">
        <v>4</v>
      </c>
      <c r="AK501" s="238">
        <v>21</v>
      </c>
      <c r="AL501" s="238">
        <v>29</v>
      </c>
      <c r="AM501" s="238" t="s">
        <v>363</v>
      </c>
      <c r="AN501" s="238">
        <v>5</v>
      </c>
      <c r="AS501" s="238">
        <v>7</v>
      </c>
      <c r="AT501" s="238">
        <v>98</v>
      </c>
      <c r="AU501" s="238">
        <v>35</v>
      </c>
      <c r="AV501" s="238">
        <v>10</v>
      </c>
      <c r="AW501" s="238">
        <v>21</v>
      </c>
      <c r="CT501" s="238">
        <v>455956</v>
      </c>
      <c r="CU501" s="238">
        <v>4979287</v>
      </c>
      <c r="CV501" s="238">
        <v>44.965659000000002</v>
      </c>
      <c r="CW501" s="238">
        <v>-93.558494199999998</v>
      </c>
      <c r="CX501" s="238" t="s">
        <v>359</v>
      </c>
      <c r="CY501" s="238" t="s">
        <v>3711</v>
      </c>
    </row>
    <row r="502" spans="1:103" x14ac:dyDescent="0.25">
      <c r="A502" s="238">
        <v>10812349</v>
      </c>
      <c r="B502" s="238">
        <v>4</v>
      </c>
      <c r="C502" s="238">
        <v>15</v>
      </c>
      <c r="D502" s="238">
        <v>12.201000000000001</v>
      </c>
      <c r="E502" s="238">
        <v>27</v>
      </c>
      <c r="F502" s="238" t="s">
        <v>3066</v>
      </c>
      <c r="H502" s="238" t="s">
        <v>354</v>
      </c>
      <c r="I502" s="238">
        <v>25</v>
      </c>
      <c r="K502" s="238" t="s">
        <v>3712</v>
      </c>
      <c r="L502" s="238">
        <v>123040038</v>
      </c>
      <c r="M502" s="238">
        <v>10</v>
      </c>
      <c r="N502" s="238">
        <v>30</v>
      </c>
      <c r="O502" s="238">
        <v>2012</v>
      </c>
      <c r="P502" s="238" t="s">
        <v>368</v>
      </c>
      <c r="Q502" s="238">
        <v>8</v>
      </c>
      <c r="S502" s="238">
        <v>5</v>
      </c>
      <c r="T502" s="238">
        <v>0</v>
      </c>
      <c r="U502" s="238">
        <v>1</v>
      </c>
      <c r="V502" s="238">
        <v>8</v>
      </c>
      <c r="W502" s="238">
        <v>60</v>
      </c>
      <c r="X502" s="238">
        <v>2</v>
      </c>
      <c r="Y502" s="238">
        <v>1</v>
      </c>
      <c r="Z502" s="238">
        <v>1</v>
      </c>
      <c r="AB502" s="238">
        <v>1</v>
      </c>
      <c r="AC502" s="238">
        <v>3</v>
      </c>
      <c r="AD502" s="238" t="s">
        <v>2798</v>
      </c>
      <c r="AE502" s="238" t="s">
        <v>3688</v>
      </c>
      <c r="AF502" s="238" t="s">
        <v>2779</v>
      </c>
      <c r="AG502" s="238">
        <v>3</v>
      </c>
      <c r="AH502" s="238">
        <v>2</v>
      </c>
      <c r="AI502" s="238">
        <v>1</v>
      </c>
      <c r="AJ502" s="238">
        <v>3</v>
      </c>
      <c r="AK502" s="238">
        <v>21</v>
      </c>
      <c r="AL502" s="238">
        <v>28</v>
      </c>
      <c r="AM502" s="238" t="s">
        <v>354</v>
      </c>
      <c r="AN502" s="238">
        <v>9</v>
      </c>
      <c r="AO502" s="238">
        <v>15</v>
      </c>
      <c r="AS502" s="238">
        <v>7</v>
      </c>
      <c r="AT502" s="238">
        <v>98</v>
      </c>
      <c r="AU502" s="238">
        <v>35</v>
      </c>
      <c r="AV502" s="238">
        <v>10</v>
      </c>
      <c r="AW502" s="238">
        <v>21</v>
      </c>
      <c r="CT502" s="238">
        <v>455957</v>
      </c>
      <c r="CU502" s="238">
        <v>4979288</v>
      </c>
      <c r="CV502" s="238">
        <v>44.965668899999997</v>
      </c>
      <c r="CW502" s="238">
        <v>-93.558480399999993</v>
      </c>
      <c r="CX502" s="238" t="s">
        <v>359</v>
      </c>
      <c r="CY502" s="238" t="s">
        <v>3713</v>
      </c>
    </row>
    <row r="503" spans="1:103" x14ac:dyDescent="0.25">
      <c r="A503" s="238">
        <v>685483</v>
      </c>
      <c r="B503" s="238">
        <v>4</v>
      </c>
      <c r="C503" s="238">
        <v>15</v>
      </c>
      <c r="D503" s="238">
        <v>12.212999999999999</v>
      </c>
      <c r="E503" s="238">
        <v>27</v>
      </c>
      <c r="F503" s="238" t="s">
        <v>3066</v>
      </c>
      <c r="H503" s="238" t="s">
        <v>354</v>
      </c>
      <c r="I503" s="238">
        <v>25</v>
      </c>
      <c r="K503" s="238" t="s">
        <v>3714</v>
      </c>
      <c r="M503" s="238">
        <v>2</v>
      </c>
      <c r="N503" s="238">
        <v>8</v>
      </c>
      <c r="O503" s="238">
        <v>2019</v>
      </c>
      <c r="P503" s="238" t="s">
        <v>362</v>
      </c>
      <c r="Q503" s="238">
        <v>13</v>
      </c>
      <c r="S503" s="238">
        <v>5</v>
      </c>
      <c r="T503" s="238">
        <v>0</v>
      </c>
      <c r="U503" s="238">
        <v>2</v>
      </c>
      <c r="V503" s="238">
        <v>12</v>
      </c>
      <c r="W503" s="238">
        <v>10</v>
      </c>
      <c r="X503" s="238">
        <v>3</v>
      </c>
      <c r="Y503" s="238">
        <v>1</v>
      </c>
      <c r="Z503" s="238">
        <v>1</v>
      </c>
      <c r="AB503" s="238">
        <v>1</v>
      </c>
      <c r="AC503" s="238">
        <v>98</v>
      </c>
      <c r="AD503" s="238" t="s">
        <v>2800</v>
      </c>
      <c r="AF503" s="238" t="s">
        <v>2779</v>
      </c>
      <c r="AG503" s="238">
        <v>7</v>
      </c>
      <c r="AH503" s="238">
        <v>2</v>
      </c>
      <c r="AI503" s="238">
        <v>2</v>
      </c>
      <c r="AJ503" s="238">
        <v>3</v>
      </c>
      <c r="AK503" s="238">
        <v>24</v>
      </c>
      <c r="AL503" s="238">
        <v>34</v>
      </c>
      <c r="AM503" s="238" t="s">
        <v>354</v>
      </c>
      <c r="AN503" s="238">
        <v>5</v>
      </c>
      <c r="AO503" s="238">
        <v>1</v>
      </c>
      <c r="AS503" s="238">
        <v>12</v>
      </c>
      <c r="AT503" s="238">
        <v>9</v>
      </c>
      <c r="AU503" s="238">
        <v>30</v>
      </c>
      <c r="AV503" s="238">
        <v>13</v>
      </c>
      <c r="AW503" s="238">
        <v>21</v>
      </c>
      <c r="AX503" s="238">
        <v>2</v>
      </c>
      <c r="AY503" s="238">
        <v>2</v>
      </c>
      <c r="AZ503" s="238">
        <v>3</v>
      </c>
      <c r="BA503" s="238">
        <v>21</v>
      </c>
      <c r="BB503" s="238">
        <v>62</v>
      </c>
      <c r="BC503" s="238" t="s">
        <v>354</v>
      </c>
      <c r="BD503" s="238">
        <v>5</v>
      </c>
      <c r="BE503" s="238">
        <v>90</v>
      </c>
      <c r="BI503" s="238">
        <v>12</v>
      </c>
      <c r="BJ503" s="238">
        <v>9</v>
      </c>
      <c r="BK503" s="238">
        <v>30</v>
      </c>
      <c r="BL503" s="238">
        <v>13</v>
      </c>
      <c r="BM503" s="238">
        <v>21</v>
      </c>
      <c r="CT503" s="238">
        <v>455966.96080717101</v>
      </c>
      <c r="CU503" s="238">
        <v>4979305.1901907697</v>
      </c>
      <c r="CV503" s="238">
        <v>44.965821069999997</v>
      </c>
      <c r="CW503" s="238">
        <v>-93.55835458</v>
      </c>
      <c r="CX503" s="238" t="s">
        <v>359</v>
      </c>
      <c r="CY503" s="238" t="s">
        <v>3715</v>
      </c>
    </row>
    <row r="504" spans="1:103" x14ac:dyDescent="0.25">
      <c r="A504" s="238">
        <v>10747432</v>
      </c>
      <c r="B504" s="238">
        <v>4</v>
      </c>
      <c r="C504" s="238">
        <v>15</v>
      </c>
      <c r="D504" s="238">
        <v>12.218999999999999</v>
      </c>
      <c r="E504" s="238">
        <v>27</v>
      </c>
      <c r="F504" s="238" t="s">
        <v>3066</v>
      </c>
      <c r="H504" s="238" t="s">
        <v>354</v>
      </c>
      <c r="I504" s="238">
        <v>25</v>
      </c>
      <c r="K504" s="238">
        <v>2070866</v>
      </c>
      <c r="L504" s="238">
        <v>112700267</v>
      </c>
      <c r="M504" s="238">
        <v>9</v>
      </c>
      <c r="N504" s="238">
        <v>27</v>
      </c>
      <c r="O504" s="238">
        <v>2011</v>
      </c>
      <c r="P504" s="238" t="s">
        <v>368</v>
      </c>
      <c r="Q504" s="238">
        <v>17</v>
      </c>
      <c r="S504" s="238">
        <v>5</v>
      </c>
      <c r="T504" s="238">
        <v>0</v>
      </c>
      <c r="U504" s="238">
        <v>1</v>
      </c>
      <c r="V504" s="238">
        <v>7</v>
      </c>
      <c r="W504" s="238">
        <v>32</v>
      </c>
      <c r="X504" s="238">
        <v>2</v>
      </c>
      <c r="Y504" s="238">
        <v>1</v>
      </c>
      <c r="Z504" s="238">
        <v>2</v>
      </c>
      <c r="AB504" s="238">
        <v>1</v>
      </c>
      <c r="AC504" s="238">
        <v>98</v>
      </c>
      <c r="AD504" s="238" t="s">
        <v>2834</v>
      </c>
      <c r="AE504" s="238" t="s">
        <v>3716</v>
      </c>
      <c r="AF504" s="238" t="s">
        <v>2779</v>
      </c>
      <c r="AG504" s="238">
        <v>3</v>
      </c>
      <c r="AH504" s="238">
        <v>2</v>
      </c>
      <c r="AI504" s="238">
        <v>2</v>
      </c>
      <c r="AJ504" s="238">
        <v>4</v>
      </c>
      <c r="AK504" s="238">
        <v>21</v>
      </c>
      <c r="AL504" s="238">
        <v>16</v>
      </c>
      <c r="AM504" s="238" t="s">
        <v>363</v>
      </c>
      <c r="AN504" s="238">
        <v>5</v>
      </c>
      <c r="AO504" s="238">
        <v>15</v>
      </c>
      <c r="AS504" s="238">
        <v>7</v>
      </c>
      <c r="AT504" s="238">
        <v>98</v>
      </c>
      <c r="AU504" s="238">
        <v>35</v>
      </c>
      <c r="AV504" s="238">
        <v>10</v>
      </c>
      <c r="AW504" s="238">
        <v>21</v>
      </c>
      <c r="CT504" s="238">
        <v>455978</v>
      </c>
      <c r="CU504" s="238">
        <v>4979309</v>
      </c>
      <c r="CV504" s="238">
        <v>44.965856799999997</v>
      </c>
      <c r="CW504" s="238">
        <v>-93.558215799999999</v>
      </c>
      <c r="CX504" s="238" t="s">
        <v>359</v>
      </c>
      <c r="CY504" s="238" t="s">
        <v>3717</v>
      </c>
    </row>
    <row r="505" spans="1:103" x14ac:dyDescent="0.25">
      <c r="A505" s="238">
        <v>10764660</v>
      </c>
      <c r="B505" s="238">
        <v>4</v>
      </c>
      <c r="C505" s="238">
        <v>15</v>
      </c>
      <c r="D505" s="238">
        <v>12.218999999999999</v>
      </c>
      <c r="E505" s="238">
        <v>27</v>
      </c>
      <c r="F505" s="238" t="s">
        <v>3066</v>
      </c>
      <c r="H505" s="238" t="s">
        <v>354</v>
      </c>
      <c r="I505" s="238">
        <v>25</v>
      </c>
      <c r="K505" s="238">
        <v>1110072</v>
      </c>
      <c r="L505" s="238">
        <v>113640090</v>
      </c>
      <c r="M505" s="238">
        <v>12</v>
      </c>
      <c r="N505" s="238">
        <v>30</v>
      </c>
      <c r="O505" s="238">
        <v>2011</v>
      </c>
      <c r="P505" s="238" t="s">
        <v>362</v>
      </c>
      <c r="Q505" s="238">
        <v>11</v>
      </c>
      <c r="S505" s="238">
        <v>4</v>
      </c>
      <c r="T505" s="238">
        <v>0</v>
      </c>
      <c r="U505" s="238">
        <v>2</v>
      </c>
      <c r="V505" s="238">
        <v>5</v>
      </c>
      <c r="W505" s="238">
        <v>10</v>
      </c>
      <c r="X505" s="238">
        <v>4</v>
      </c>
      <c r="Y505" s="238">
        <v>1</v>
      </c>
      <c r="Z505" s="238">
        <v>2</v>
      </c>
      <c r="AB505" s="238">
        <v>2</v>
      </c>
      <c r="AC505" s="238">
        <v>98</v>
      </c>
      <c r="AD505" s="238" t="s">
        <v>2798</v>
      </c>
      <c r="AE505" s="238" t="s">
        <v>3718</v>
      </c>
      <c r="AF505" s="238" t="s">
        <v>2779</v>
      </c>
      <c r="AG505" s="238">
        <v>10</v>
      </c>
      <c r="AH505" s="238">
        <v>2</v>
      </c>
      <c r="AI505" s="238">
        <v>2</v>
      </c>
      <c r="AJ505" s="238">
        <v>2</v>
      </c>
      <c r="AK505" s="238">
        <v>24</v>
      </c>
      <c r="AL505" s="238">
        <v>62</v>
      </c>
      <c r="AM505" s="238" t="s">
        <v>363</v>
      </c>
      <c r="AN505" s="238">
        <v>5</v>
      </c>
      <c r="AO505" s="238">
        <v>2</v>
      </c>
      <c r="AS505" s="238">
        <v>7</v>
      </c>
      <c r="AT505" s="238">
        <v>2</v>
      </c>
      <c r="AU505" s="238">
        <v>35</v>
      </c>
      <c r="AV505" s="238">
        <v>10</v>
      </c>
      <c r="AW505" s="238">
        <v>21</v>
      </c>
      <c r="AX505" s="238">
        <v>2</v>
      </c>
      <c r="AY505" s="238">
        <v>4</v>
      </c>
      <c r="AZ505" s="238">
        <v>4</v>
      </c>
      <c r="BA505" s="238">
        <v>21</v>
      </c>
      <c r="BB505" s="238">
        <v>54</v>
      </c>
      <c r="BC505" s="238" t="s">
        <v>354</v>
      </c>
      <c r="BD505" s="238">
        <v>5</v>
      </c>
      <c r="BE505" s="238">
        <v>1</v>
      </c>
      <c r="BI505" s="238">
        <v>7</v>
      </c>
      <c r="BJ505" s="238">
        <v>2</v>
      </c>
      <c r="BK505" s="238">
        <v>35</v>
      </c>
      <c r="BL505" s="238">
        <v>10</v>
      </c>
      <c r="BM505" s="238">
        <v>21</v>
      </c>
      <c r="CT505" s="238">
        <v>455978</v>
      </c>
      <c r="CU505" s="238">
        <v>4979309</v>
      </c>
      <c r="CV505" s="238">
        <v>44.965856799999997</v>
      </c>
      <c r="CW505" s="238">
        <v>-93.558215799999999</v>
      </c>
      <c r="CX505" s="238" t="s">
        <v>359</v>
      </c>
      <c r="CY505" s="238" t="s">
        <v>3719</v>
      </c>
    </row>
    <row r="506" spans="1:103" x14ac:dyDescent="0.25">
      <c r="A506" s="238">
        <v>10810578</v>
      </c>
      <c r="B506" s="238">
        <v>4</v>
      </c>
      <c r="C506" s="238">
        <v>15</v>
      </c>
      <c r="D506" s="238">
        <v>12.218999999999999</v>
      </c>
      <c r="E506" s="238">
        <v>27</v>
      </c>
      <c r="F506" s="238" t="s">
        <v>3066</v>
      </c>
      <c r="H506" s="238" t="s">
        <v>354</v>
      </c>
      <c r="I506" s="238">
        <v>25</v>
      </c>
      <c r="K506" s="238">
        <v>2234525</v>
      </c>
      <c r="L506" s="238">
        <v>122750191</v>
      </c>
      <c r="M506" s="238">
        <v>10</v>
      </c>
      <c r="N506" s="238">
        <v>1</v>
      </c>
      <c r="O506" s="238">
        <v>2012</v>
      </c>
      <c r="P506" s="238" t="s">
        <v>361</v>
      </c>
      <c r="Q506" s="238">
        <v>16</v>
      </c>
      <c r="R506" s="238" t="s">
        <v>356</v>
      </c>
      <c r="S506" s="238">
        <v>5</v>
      </c>
      <c r="T506" s="238">
        <v>0</v>
      </c>
      <c r="U506" s="238">
        <v>2</v>
      </c>
      <c r="V506" s="238">
        <v>90</v>
      </c>
      <c r="W506" s="238">
        <v>10</v>
      </c>
      <c r="X506" s="238">
        <v>15</v>
      </c>
      <c r="Y506" s="238">
        <v>1</v>
      </c>
      <c r="Z506" s="238">
        <v>1</v>
      </c>
      <c r="AA506" s="238">
        <v>1</v>
      </c>
      <c r="AB506" s="238">
        <v>1</v>
      </c>
      <c r="AC506" s="238">
        <v>98</v>
      </c>
      <c r="AD506" s="238" t="s">
        <v>3720</v>
      </c>
      <c r="AE506" s="238" t="s">
        <v>3721</v>
      </c>
      <c r="AF506" s="238" t="s">
        <v>2779</v>
      </c>
      <c r="AG506" s="238">
        <v>90</v>
      </c>
      <c r="AH506" s="238">
        <v>2</v>
      </c>
      <c r="AI506" s="238">
        <v>2</v>
      </c>
      <c r="AJ506" s="238">
        <v>4</v>
      </c>
      <c r="AK506" s="238">
        <v>99</v>
      </c>
      <c r="AL506" s="238">
        <v>57</v>
      </c>
      <c r="AM506" s="238" t="s">
        <v>354</v>
      </c>
      <c r="AN506" s="238">
        <v>5</v>
      </c>
      <c r="AO506" s="238">
        <v>1</v>
      </c>
      <c r="AQ506" s="238">
        <v>99</v>
      </c>
      <c r="AS506" s="238">
        <v>7</v>
      </c>
      <c r="AT506" s="238">
        <v>98</v>
      </c>
      <c r="AU506" s="238">
        <v>40</v>
      </c>
      <c r="AV506" s="238">
        <v>11</v>
      </c>
      <c r="AW506" s="238">
        <v>21</v>
      </c>
      <c r="AX506" s="238">
        <v>2</v>
      </c>
      <c r="AY506" s="238">
        <v>1</v>
      </c>
      <c r="AZ506" s="238">
        <v>7</v>
      </c>
      <c r="BA506" s="238">
        <v>24</v>
      </c>
      <c r="BB506" s="238">
        <v>30</v>
      </c>
      <c r="BC506" s="238" t="s">
        <v>354</v>
      </c>
      <c r="BD506" s="238">
        <v>5</v>
      </c>
      <c r="BE506" s="238">
        <v>2</v>
      </c>
      <c r="BI506" s="238">
        <v>7</v>
      </c>
      <c r="BJ506" s="238">
        <v>98</v>
      </c>
      <c r="BK506" s="238">
        <v>40</v>
      </c>
      <c r="BL506" s="238">
        <v>11</v>
      </c>
      <c r="BM506" s="238">
        <v>21</v>
      </c>
      <c r="CT506" s="238">
        <v>455978</v>
      </c>
      <c r="CU506" s="238">
        <v>4979309</v>
      </c>
      <c r="CV506" s="238">
        <v>44.965856799999997</v>
      </c>
      <c r="CW506" s="238">
        <v>-93.558215799999999</v>
      </c>
      <c r="CX506" s="238" t="s">
        <v>359</v>
      </c>
      <c r="CY506" s="238" t="s">
        <v>3722</v>
      </c>
    </row>
    <row r="507" spans="1:103" x14ac:dyDescent="0.25">
      <c r="A507" s="238">
        <v>10874126</v>
      </c>
      <c r="B507" s="238">
        <v>4</v>
      </c>
      <c r="C507" s="238">
        <v>15</v>
      </c>
      <c r="D507" s="238">
        <v>12.218999999999999</v>
      </c>
      <c r="E507" s="238">
        <v>27</v>
      </c>
      <c r="F507" s="238" t="s">
        <v>3066</v>
      </c>
      <c r="H507" s="238" t="s">
        <v>354</v>
      </c>
      <c r="I507" s="238">
        <v>25</v>
      </c>
      <c r="K507" s="238">
        <v>13007037</v>
      </c>
      <c r="L507" s="238">
        <v>131540094</v>
      </c>
      <c r="M507" s="238">
        <v>6</v>
      </c>
      <c r="N507" s="238">
        <v>3</v>
      </c>
      <c r="O507" s="238">
        <v>2013</v>
      </c>
      <c r="P507" s="238" t="s">
        <v>361</v>
      </c>
      <c r="Q507" s="238">
        <v>15</v>
      </c>
      <c r="R507" s="238" t="s">
        <v>419</v>
      </c>
      <c r="S507" s="238">
        <v>5</v>
      </c>
      <c r="T507" s="238">
        <v>0</v>
      </c>
      <c r="U507" s="238">
        <v>1</v>
      </c>
      <c r="W507" s="238">
        <v>93</v>
      </c>
      <c r="X507" s="238">
        <v>4</v>
      </c>
      <c r="Y507" s="238">
        <v>1</v>
      </c>
      <c r="Z507" s="238">
        <v>2</v>
      </c>
      <c r="AA507" s="238">
        <v>2</v>
      </c>
      <c r="AB507" s="238">
        <v>1</v>
      </c>
      <c r="AC507" s="238">
        <v>1</v>
      </c>
      <c r="AD507" s="238" t="s">
        <v>2827</v>
      </c>
      <c r="AE507" s="238" t="s">
        <v>3723</v>
      </c>
      <c r="AF507" s="238" t="s">
        <v>2779</v>
      </c>
      <c r="AG507" s="238">
        <v>4</v>
      </c>
      <c r="AH507" s="238">
        <v>2</v>
      </c>
      <c r="AI507" s="238">
        <v>4</v>
      </c>
      <c r="AJ507" s="238">
        <v>5</v>
      </c>
      <c r="AK507" s="238">
        <v>21</v>
      </c>
      <c r="AL507" s="238">
        <v>67</v>
      </c>
      <c r="AM507" s="238" t="s">
        <v>363</v>
      </c>
      <c r="AN507" s="238">
        <v>5</v>
      </c>
      <c r="AS507" s="238">
        <v>5</v>
      </c>
      <c r="AT507" s="238">
        <v>98</v>
      </c>
      <c r="AU507" s="238">
        <v>35</v>
      </c>
      <c r="AV507" s="238">
        <v>10</v>
      </c>
      <c r="AW507" s="238">
        <v>21</v>
      </c>
      <c r="CT507" s="238">
        <v>455978</v>
      </c>
      <c r="CU507" s="238">
        <v>4979309</v>
      </c>
      <c r="CV507" s="238">
        <v>44.965856799999997</v>
      </c>
      <c r="CW507" s="238">
        <v>-93.558215799999999</v>
      </c>
      <c r="CX507" s="238" t="s">
        <v>359</v>
      </c>
      <c r="CY507" s="238" t="s">
        <v>3724</v>
      </c>
    </row>
    <row r="508" spans="1:103" x14ac:dyDescent="0.25">
      <c r="A508" s="238">
        <v>11038834</v>
      </c>
      <c r="B508" s="238">
        <v>4</v>
      </c>
      <c r="C508" s="238">
        <v>15</v>
      </c>
      <c r="D508" s="238">
        <v>12.218999999999999</v>
      </c>
      <c r="E508" s="238">
        <v>27</v>
      </c>
      <c r="F508" s="238" t="s">
        <v>3066</v>
      </c>
      <c r="H508" s="238" t="s">
        <v>354</v>
      </c>
      <c r="I508" s="238">
        <v>25</v>
      </c>
      <c r="K508" s="238" t="s">
        <v>3725</v>
      </c>
      <c r="L508" s="238">
        <v>151050056</v>
      </c>
      <c r="M508" s="238">
        <v>4</v>
      </c>
      <c r="N508" s="238">
        <v>15</v>
      </c>
      <c r="O508" s="238">
        <v>2015</v>
      </c>
      <c r="P508" s="238" t="s">
        <v>355</v>
      </c>
      <c r="Q508" s="238">
        <v>9</v>
      </c>
      <c r="R508" s="238" t="s">
        <v>356</v>
      </c>
      <c r="S508" s="238">
        <v>5</v>
      </c>
      <c r="T508" s="238">
        <v>0</v>
      </c>
      <c r="U508" s="238">
        <v>2</v>
      </c>
      <c r="V508" s="238">
        <v>5</v>
      </c>
      <c r="W508" s="238">
        <v>10</v>
      </c>
      <c r="X508" s="238">
        <v>2</v>
      </c>
      <c r="Y508" s="238">
        <v>1</v>
      </c>
      <c r="Z508" s="238">
        <v>1</v>
      </c>
      <c r="AB508" s="238">
        <v>1</v>
      </c>
      <c r="AC508" s="238">
        <v>98</v>
      </c>
      <c r="AD508" s="238" t="s">
        <v>3207</v>
      </c>
      <c r="AE508" s="238" t="s">
        <v>3723</v>
      </c>
      <c r="AF508" s="238" t="s">
        <v>2779</v>
      </c>
      <c r="AG508" s="238">
        <v>10</v>
      </c>
      <c r="AH508" s="238">
        <v>2</v>
      </c>
      <c r="AI508" s="238">
        <v>3</v>
      </c>
      <c r="AJ508" s="238">
        <v>2</v>
      </c>
      <c r="AK508" s="238">
        <v>24</v>
      </c>
      <c r="AL508" s="238">
        <v>44</v>
      </c>
      <c r="AM508" s="238" t="s">
        <v>354</v>
      </c>
      <c r="AN508" s="238">
        <v>5</v>
      </c>
      <c r="AO508" s="238">
        <v>2</v>
      </c>
      <c r="AS508" s="238">
        <v>7</v>
      </c>
      <c r="AT508" s="238">
        <v>98</v>
      </c>
      <c r="AU508" s="238">
        <v>35</v>
      </c>
      <c r="AV508" s="238">
        <v>10</v>
      </c>
      <c r="AW508" s="238">
        <v>21</v>
      </c>
      <c r="AX508" s="238">
        <v>2</v>
      </c>
      <c r="AY508" s="238">
        <v>2</v>
      </c>
      <c r="AZ508" s="238">
        <v>4</v>
      </c>
      <c r="BA508" s="238">
        <v>21</v>
      </c>
      <c r="BB508" s="238">
        <v>22</v>
      </c>
      <c r="BC508" s="238" t="s">
        <v>354</v>
      </c>
      <c r="BD508" s="238">
        <v>5</v>
      </c>
      <c r="BE508" s="238">
        <v>1</v>
      </c>
      <c r="BI508" s="238">
        <v>7</v>
      </c>
      <c r="BJ508" s="238">
        <v>98</v>
      </c>
      <c r="BK508" s="238">
        <v>35</v>
      </c>
      <c r="BL508" s="238">
        <v>10</v>
      </c>
      <c r="BM508" s="238">
        <v>21</v>
      </c>
      <c r="CT508" s="238">
        <v>455978</v>
      </c>
      <c r="CU508" s="238">
        <v>4979309</v>
      </c>
      <c r="CV508" s="238">
        <v>44.965856799999997</v>
      </c>
      <c r="CW508" s="238">
        <v>-93.558215799999999</v>
      </c>
      <c r="CX508" s="238" t="s">
        <v>359</v>
      </c>
      <c r="CY508" s="238" t="s">
        <v>3726</v>
      </c>
    </row>
    <row r="509" spans="1:103" x14ac:dyDescent="0.25">
      <c r="A509" s="238">
        <v>424261</v>
      </c>
      <c r="B509" s="238">
        <v>4</v>
      </c>
      <c r="C509" s="238">
        <v>15</v>
      </c>
      <c r="D509" s="238">
        <v>12.223000000000001</v>
      </c>
      <c r="E509" s="238">
        <v>27</v>
      </c>
      <c r="F509" s="238" t="s">
        <v>3066</v>
      </c>
      <c r="H509" s="238" t="s">
        <v>354</v>
      </c>
      <c r="I509" s="238">
        <v>25</v>
      </c>
      <c r="K509" s="238">
        <v>17002145</v>
      </c>
      <c r="M509" s="238">
        <v>2</v>
      </c>
      <c r="N509" s="238">
        <v>20</v>
      </c>
      <c r="O509" s="238">
        <v>2017</v>
      </c>
      <c r="P509" s="238" t="s">
        <v>361</v>
      </c>
      <c r="Q509" s="238">
        <v>22</v>
      </c>
      <c r="R509" s="238" t="s">
        <v>196</v>
      </c>
      <c r="S509" s="238">
        <v>5</v>
      </c>
      <c r="T509" s="238">
        <v>0</v>
      </c>
      <c r="U509" s="238">
        <v>2</v>
      </c>
      <c r="V509" s="238">
        <v>5</v>
      </c>
      <c r="W509" s="238">
        <v>10</v>
      </c>
      <c r="X509" s="238">
        <v>3</v>
      </c>
      <c r="Y509" s="238">
        <v>4</v>
      </c>
      <c r="Z509" s="238">
        <v>1</v>
      </c>
      <c r="AB509" s="238">
        <v>2</v>
      </c>
      <c r="AC509" s="238">
        <v>98</v>
      </c>
      <c r="AD509" s="238" t="s">
        <v>2800</v>
      </c>
      <c r="AE509" s="238" t="s">
        <v>3710</v>
      </c>
      <c r="AF509" s="238" t="s">
        <v>2779</v>
      </c>
      <c r="AG509" s="238">
        <v>10</v>
      </c>
      <c r="AH509" s="238">
        <v>2</v>
      </c>
      <c r="AI509" s="238">
        <v>4</v>
      </c>
      <c r="AJ509" s="238">
        <v>2</v>
      </c>
      <c r="AK509" s="238">
        <v>24</v>
      </c>
      <c r="AL509" s="238">
        <v>40</v>
      </c>
      <c r="AM509" s="238" t="s">
        <v>354</v>
      </c>
      <c r="AN509" s="238">
        <v>5</v>
      </c>
      <c r="AO509" s="238">
        <v>2</v>
      </c>
      <c r="AS509" s="238">
        <v>12</v>
      </c>
      <c r="AT509" s="238">
        <v>23</v>
      </c>
      <c r="AU509" s="238">
        <v>30</v>
      </c>
      <c r="AV509" s="238">
        <v>11</v>
      </c>
      <c r="AW509" s="238">
        <v>24</v>
      </c>
      <c r="AX509" s="238">
        <v>2</v>
      </c>
      <c r="AY509" s="238">
        <v>4</v>
      </c>
      <c r="AZ509" s="238">
        <v>4</v>
      </c>
      <c r="BA509" s="238">
        <v>21</v>
      </c>
      <c r="BB509" s="238">
        <v>51</v>
      </c>
      <c r="BC509" s="238" t="s">
        <v>354</v>
      </c>
      <c r="BD509" s="238">
        <v>5</v>
      </c>
      <c r="BE509" s="238">
        <v>1</v>
      </c>
      <c r="BI509" s="238">
        <v>12</v>
      </c>
      <c r="BJ509" s="238">
        <v>9</v>
      </c>
      <c r="BK509" s="238">
        <v>35</v>
      </c>
      <c r="BL509" s="238">
        <v>11</v>
      </c>
      <c r="BM509" s="238">
        <v>21</v>
      </c>
      <c r="CT509" s="238">
        <v>455978.27641517</v>
      </c>
      <c r="CU509" s="238">
        <v>4979308.71814893</v>
      </c>
      <c r="CV509" s="238">
        <v>44.965853529999997</v>
      </c>
      <c r="CW509" s="238">
        <v>-93.558211409999998</v>
      </c>
      <c r="CX509" s="238" t="s">
        <v>359</v>
      </c>
      <c r="CY509" s="238" t="s">
        <v>3727</v>
      </c>
    </row>
    <row r="510" spans="1:103" x14ac:dyDescent="0.25">
      <c r="A510" s="238">
        <v>663108</v>
      </c>
      <c r="B510" s="238">
        <v>4</v>
      </c>
      <c r="C510" s="238">
        <v>15</v>
      </c>
      <c r="D510" s="238">
        <v>12.227</v>
      </c>
      <c r="E510" s="238">
        <v>27</v>
      </c>
      <c r="F510" s="238" t="s">
        <v>3066</v>
      </c>
      <c r="H510" s="238" t="s">
        <v>354</v>
      </c>
      <c r="I510" s="238">
        <v>25</v>
      </c>
      <c r="K510" s="238">
        <v>18012508</v>
      </c>
      <c r="M510" s="238">
        <v>11</v>
      </c>
      <c r="N510" s="238">
        <v>27</v>
      </c>
      <c r="O510" s="238">
        <v>2018</v>
      </c>
      <c r="P510" s="238" t="s">
        <v>368</v>
      </c>
      <c r="Q510" s="238">
        <v>6</v>
      </c>
      <c r="R510" s="238" t="s">
        <v>356</v>
      </c>
      <c r="S510" s="238">
        <v>3</v>
      </c>
      <c r="T510" s="238">
        <v>0</v>
      </c>
      <c r="U510" s="238">
        <v>1</v>
      </c>
      <c r="W510" s="238">
        <v>35</v>
      </c>
      <c r="X510" s="238">
        <v>4</v>
      </c>
      <c r="Y510" s="238">
        <v>2</v>
      </c>
      <c r="Z510" s="238">
        <v>1</v>
      </c>
      <c r="AB510" s="238">
        <v>1</v>
      </c>
      <c r="AC510" s="238">
        <v>98</v>
      </c>
      <c r="AD510" s="238" t="s">
        <v>2800</v>
      </c>
      <c r="AF510" s="238" t="s">
        <v>2779</v>
      </c>
      <c r="AG510" s="238">
        <v>3</v>
      </c>
      <c r="AH510" s="238">
        <v>2</v>
      </c>
      <c r="AI510" s="238">
        <v>2</v>
      </c>
      <c r="AJ510" s="238">
        <v>4</v>
      </c>
      <c r="AK510" s="238">
        <v>21</v>
      </c>
      <c r="AL510" s="238">
        <v>57</v>
      </c>
      <c r="AM510" s="238" t="s">
        <v>354</v>
      </c>
      <c r="AN510" s="238">
        <v>5</v>
      </c>
      <c r="AO510" s="238">
        <v>1</v>
      </c>
      <c r="AS510" s="238">
        <v>12</v>
      </c>
      <c r="AT510" s="238">
        <v>9</v>
      </c>
      <c r="AU510" s="238">
        <v>35</v>
      </c>
      <c r="AV510" s="238">
        <v>12</v>
      </c>
      <c r="AW510" s="238">
        <v>21</v>
      </c>
      <c r="CT510" s="238">
        <v>455983.17919419101</v>
      </c>
      <c r="CU510" s="238">
        <v>4979323.7944229301</v>
      </c>
      <c r="CV510" s="238">
        <v>44.965989540000002</v>
      </c>
      <c r="CW510" s="238">
        <v>-93.558150560000001</v>
      </c>
      <c r="CX510" s="238" t="s">
        <v>359</v>
      </c>
      <c r="CY510" s="238" t="s">
        <v>3728</v>
      </c>
    </row>
    <row r="511" spans="1:103" x14ac:dyDescent="0.25">
      <c r="A511" s="238">
        <v>11040010</v>
      </c>
      <c r="B511" s="238">
        <v>4</v>
      </c>
      <c r="C511" s="238">
        <v>15</v>
      </c>
      <c r="D511" s="238">
        <v>12.295999999999999</v>
      </c>
      <c r="E511" s="238">
        <v>27</v>
      </c>
      <c r="F511" s="238" t="s">
        <v>3066</v>
      </c>
      <c r="H511" s="238" t="s">
        <v>354</v>
      </c>
      <c r="I511" s="238">
        <v>25</v>
      </c>
      <c r="K511" s="238">
        <v>15004739</v>
      </c>
      <c r="L511" s="238">
        <v>151230124</v>
      </c>
      <c r="M511" s="238">
        <v>5</v>
      </c>
      <c r="N511" s="238">
        <v>3</v>
      </c>
      <c r="O511" s="238">
        <v>2015</v>
      </c>
      <c r="P511" s="238" t="s">
        <v>366</v>
      </c>
      <c r="Q511" s="238">
        <v>16</v>
      </c>
      <c r="R511" s="238" t="s">
        <v>356</v>
      </c>
      <c r="S511" s="238">
        <v>4</v>
      </c>
      <c r="T511" s="238">
        <v>0</v>
      </c>
      <c r="U511" s="238">
        <v>2</v>
      </c>
      <c r="V511" s="238">
        <v>1</v>
      </c>
      <c r="W511" s="238">
        <v>10</v>
      </c>
      <c r="X511" s="238">
        <v>2</v>
      </c>
      <c r="Y511" s="238">
        <v>1</v>
      </c>
      <c r="Z511" s="238">
        <v>2</v>
      </c>
      <c r="AB511" s="238">
        <v>1</v>
      </c>
      <c r="AC511" s="238">
        <v>98</v>
      </c>
      <c r="AD511" s="238" t="s">
        <v>3729</v>
      </c>
      <c r="AE511" s="238" t="s">
        <v>3730</v>
      </c>
      <c r="AF511" s="238" t="s">
        <v>2779</v>
      </c>
      <c r="AG511" s="238">
        <v>7</v>
      </c>
      <c r="AH511" s="238">
        <v>2</v>
      </c>
      <c r="AI511" s="238">
        <v>4</v>
      </c>
      <c r="AJ511" s="238">
        <v>7</v>
      </c>
      <c r="AK511" s="238">
        <v>8</v>
      </c>
      <c r="AL511" s="238">
        <v>54</v>
      </c>
      <c r="AM511" s="238" t="s">
        <v>363</v>
      </c>
      <c r="AN511" s="238">
        <v>5</v>
      </c>
      <c r="AO511" s="238">
        <v>1</v>
      </c>
      <c r="AS511" s="238">
        <v>7</v>
      </c>
      <c r="AT511" s="238">
        <v>90</v>
      </c>
      <c r="AU511" s="238">
        <v>35</v>
      </c>
      <c r="AV511" s="238">
        <v>11</v>
      </c>
      <c r="AW511" s="238">
        <v>21</v>
      </c>
      <c r="AX511" s="238">
        <v>2</v>
      </c>
      <c r="AY511" s="238">
        <v>2</v>
      </c>
      <c r="AZ511" s="238">
        <v>7</v>
      </c>
      <c r="BA511" s="238">
        <v>21</v>
      </c>
      <c r="BB511" s="238">
        <v>17</v>
      </c>
      <c r="BC511" s="238" t="s">
        <v>354</v>
      </c>
      <c r="BD511" s="238">
        <v>5</v>
      </c>
      <c r="BE511" s="238">
        <v>15</v>
      </c>
      <c r="BI511" s="238">
        <v>7</v>
      </c>
      <c r="BJ511" s="238">
        <v>90</v>
      </c>
      <c r="BK511" s="238">
        <v>35</v>
      </c>
      <c r="BL511" s="238">
        <v>11</v>
      </c>
      <c r="BM511" s="238">
        <v>21</v>
      </c>
      <c r="CT511" s="238">
        <v>456084</v>
      </c>
      <c r="CU511" s="238">
        <v>4979372</v>
      </c>
      <c r="CV511" s="238">
        <v>44.966433700000003</v>
      </c>
      <c r="CW511" s="238">
        <v>-93.556877</v>
      </c>
      <c r="CX511" s="238" t="s">
        <v>359</v>
      </c>
      <c r="CY511" s="238" t="s">
        <v>3731</v>
      </c>
    </row>
    <row r="512" spans="1:103" x14ac:dyDescent="0.25">
      <c r="A512" s="238">
        <v>10873828</v>
      </c>
      <c r="B512" s="238">
        <v>4</v>
      </c>
      <c r="C512" s="238">
        <v>15</v>
      </c>
      <c r="D512" s="238">
        <v>12.475</v>
      </c>
      <c r="E512" s="238">
        <v>27</v>
      </c>
      <c r="F512" s="238" t="s">
        <v>3066</v>
      </c>
      <c r="H512" s="238" t="s">
        <v>354</v>
      </c>
      <c r="I512" s="238">
        <v>25</v>
      </c>
      <c r="K512" s="238" t="s">
        <v>3732</v>
      </c>
      <c r="L512" s="238">
        <v>131490064</v>
      </c>
      <c r="M512" s="238">
        <v>5</v>
      </c>
      <c r="N512" s="238">
        <v>29</v>
      </c>
      <c r="O512" s="238">
        <v>2013</v>
      </c>
      <c r="P512" s="238" t="s">
        <v>355</v>
      </c>
      <c r="Q512" s="238">
        <v>11</v>
      </c>
      <c r="R512" s="238" t="s">
        <v>369</v>
      </c>
      <c r="S512" s="238">
        <v>5</v>
      </c>
      <c r="T512" s="238">
        <v>0</v>
      </c>
      <c r="U512" s="238">
        <v>2</v>
      </c>
      <c r="V512" s="238">
        <v>1</v>
      </c>
      <c r="W512" s="238">
        <v>10</v>
      </c>
      <c r="X512" s="238">
        <v>2</v>
      </c>
      <c r="Y512" s="238">
        <v>1</v>
      </c>
      <c r="Z512" s="238">
        <v>1</v>
      </c>
      <c r="AA512" s="238">
        <v>1</v>
      </c>
      <c r="AB512" s="238">
        <v>1</v>
      </c>
      <c r="AC512" s="238">
        <v>98</v>
      </c>
      <c r="AD512" s="238" t="s">
        <v>2798</v>
      </c>
      <c r="AE512" s="238" t="s">
        <v>3716</v>
      </c>
      <c r="AF512" s="238" t="s">
        <v>2779</v>
      </c>
      <c r="AG512" s="238">
        <v>7</v>
      </c>
      <c r="AH512" s="238">
        <v>2</v>
      </c>
      <c r="AI512" s="238">
        <v>4</v>
      </c>
      <c r="AJ512" s="238">
        <v>4</v>
      </c>
      <c r="AK512" s="238">
        <v>21</v>
      </c>
      <c r="AL512" s="238">
        <v>32</v>
      </c>
      <c r="AM512" s="238" t="s">
        <v>363</v>
      </c>
      <c r="AN512" s="238">
        <v>5</v>
      </c>
      <c r="AO512" s="238">
        <v>1</v>
      </c>
      <c r="AP512" s="238">
        <v>1</v>
      </c>
      <c r="AS512" s="238">
        <v>7</v>
      </c>
      <c r="AT512" s="238">
        <v>98</v>
      </c>
      <c r="AU512" s="238">
        <v>40</v>
      </c>
      <c r="AV512" s="238">
        <v>11</v>
      </c>
      <c r="AW512" s="238">
        <v>21</v>
      </c>
      <c r="AX512" s="238">
        <v>0</v>
      </c>
      <c r="AY512" s="238">
        <v>2</v>
      </c>
      <c r="AZ512" s="238">
        <v>4</v>
      </c>
      <c r="BB512" s="238">
        <v>22</v>
      </c>
      <c r="BC512" s="238" t="s">
        <v>363</v>
      </c>
      <c r="BD512" s="238">
        <v>5</v>
      </c>
      <c r="BE512" s="238">
        <v>15</v>
      </c>
      <c r="BG512" s="238">
        <v>8</v>
      </c>
      <c r="BI512" s="238">
        <v>7</v>
      </c>
      <c r="BJ512" s="238">
        <v>98</v>
      </c>
      <c r="BK512" s="238">
        <v>40</v>
      </c>
      <c r="BL512" s="238">
        <v>11</v>
      </c>
      <c r="BM512" s="238">
        <v>21</v>
      </c>
      <c r="CT512" s="238">
        <v>456335</v>
      </c>
      <c r="CU512" s="238">
        <v>4979514</v>
      </c>
      <c r="CV512" s="238">
        <v>44.9677218</v>
      </c>
      <c r="CW512" s="238">
        <v>-93.553709100000006</v>
      </c>
      <c r="CX512" s="238" t="s">
        <v>359</v>
      </c>
      <c r="CY512" s="238" t="s">
        <v>3733</v>
      </c>
    </row>
    <row r="513" spans="1:103" x14ac:dyDescent="0.25">
      <c r="A513" s="238">
        <v>863068</v>
      </c>
      <c r="B513" s="238">
        <v>4</v>
      </c>
      <c r="C513" s="238">
        <v>15</v>
      </c>
      <c r="D513" s="238">
        <v>12.492000000000001</v>
      </c>
      <c r="E513" s="238">
        <v>27</v>
      </c>
      <c r="F513" s="238" t="s">
        <v>3066</v>
      </c>
      <c r="H513" s="238" t="s">
        <v>354</v>
      </c>
      <c r="I513" s="238">
        <v>25</v>
      </c>
      <c r="K513" s="238" t="s">
        <v>3734</v>
      </c>
      <c r="L513" s="238">
        <v>203170169</v>
      </c>
      <c r="M513" s="238">
        <v>11</v>
      </c>
      <c r="N513" s="238">
        <v>12</v>
      </c>
      <c r="O513" s="238">
        <v>2020</v>
      </c>
      <c r="P513" s="238" t="s">
        <v>384</v>
      </c>
      <c r="Q513" s="238">
        <v>12</v>
      </c>
      <c r="S513" s="238">
        <v>5</v>
      </c>
      <c r="T513" s="238">
        <v>0</v>
      </c>
      <c r="U513" s="238">
        <v>2</v>
      </c>
      <c r="V513" s="238">
        <v>10</v>
      </c>
      <c r="W513" s="238">
        <v>10</v>
      </c>
      <c r="X513" s="238">
        <v>2</v>
      </c>
      <c r="Y513" s="238">
        <v>1</v>
      </c>
      <c r="Z513" s="238">
        <v>4</v>
      </c>
      <c r="AB513" s="238">
        <v>2</v>
      </c>
      <c r="AC513" s="238">
        <v>98</v>
      </c>
      <c r="AD513" s="238" t="s">
        <v>2800</v>
      </c>
      <c r="AF513" s="238" t="s">
        <v>2779</v>
      </c>
      <c r="AG513" s="238">
        <v>5</v>
      </c>
      <c r="AH513" s="238">
        <v>2</v>
      </c>
      <c r="AI513" s="238">
        <v>2</v>
      </c>
      <c r="AJ513" s="238">
        <v>4</v>
      </c>
      <c r="AK513" s="238">
        <v>29</v>
      </c>
      <c r="AL513" s="238">
        <v>26</v>
      </c>
      <c r="AM513" s="238" t="s">
        <v>363</v>
      </c>
      <c r="AN513" s="238">
        <v>5</v>
      </c>
      <c r="AO513" s="238">
        <v>7</v>
      </c>
      <c r="AS513" s="238">
        <v>12</v>
      </c>
      <c r="AT513" s="238">
        <v>9</v>
      </c>
      <c r="AU513" s="238">
        <v>50</v>
      </c>
      <c r="AV513" s="238">
        <v>11</v>
      </c>
      <c r="AW513" s="238">
        <v>21</v>
      </c>
      <c r="AX513" s="238">
        <v>2</v>
      </c>
      <c r="AY513" s="238">
        <v>2</v>
      </c>
      <c r="AZ513" s="238">
        <v>4</v>
      </c>
      <c r="BA513" s="238">
        <v>21</v>
      </c>
      <c r="BB513" s="238">
        <v>27</v>
      </c>
      <c r="BC513" s="238" t="s">
        <v>363</v>
      </c>
      <c r="BD513" s="238">
        <v>5</v>
      </c>
      <c r="BE513" s="238">
        <v>99</v>
      </c>
      <c r="BI513" s="238">
        <v>12</v>
      </c>
      <c r="BJ513" s="238">
        <v>9</v>
      </c>
      <c r="BK513" s="238">
        <v>50</v>
      </c>
      <c r="BL513" s="238">
        <v>11</v>
      </c>
      <c r="BM513" s="238">
        <v>21</v>
      </c>
      <c r="CT513" s="238">
        <v>456351.65979743499</v>
      </c>
      <c r="CU513" s="238">
        <v>4979535.9240583004</v>
      </c>
      <c r="CV513" s="238">
        <v>44.967921779999998</v>
      </c>
      <c r="CW513" s="238">
        <v>-93.553496659999993</v>
      </c>
      <c r="CX513" s="238" t="s">
        <v>359</v>
      </c>
      <c r="CY513" s="238" t="s">
        <v>3735</v>
      </c>
    </row>
    <row r="514" spans="1:103" x14ac:dyDescent="0.25">
      <c r="A514" s="238">
        <v>10832628</v>
      </c>
      <c r="B514" s="238">
        <v>4</v>
      </c>
      <c r="C514" s="238">
        <v>15</v>
      </c>
      <c r="D514" s="238">
        <v>12.505000000000001</v>
      </c>
      <c r="E514" s="238">
        <v>27</v>
      </c>
      <c r="F514" s="238" t="s">
        <v>3066</v>
      </c>
      <c r="H514" s="238" t="s">
        <v>354</v>
      </c>
      <c r="I514" s="238">
        <v>25</v>
      </c>
      <c r="K514" s="238">
        <v>12005706</v>
      </c>
      <c r="L514" s="238">
        <v>123170063</v>
      </c>
      <c r="M514" s="238">
        <v>11</v>
      </c>
      <c r="N514" s="238">
        <v>12</v>
      </c>
      <c r="O514" s="238">
        <v>2012</v>
      </c>
      <c r="P514" s="238" t="s">
        <v>361</v>
      </c>
      <c r="Q514" s="238">
        <v>7</v>
      </c>
      <c r="S514" s="238">
        <v>5</v>
      </c>
      <c r="T514" s="238">
        <v>0</v>
      </c>
      <c r="U514" s="238">
        <v>2</v>
      </c>
      <c r="V514" s="238">
        <v>7</v>
      </c>
      <c r="W514" s="238">
        <v>10</v>
      </c>
      <c r="X514" s="238">
        <v>4</v>
      </c>
      <c r="Y514" s="238">
        <v>1</v>
      </c>
      <c r="Z514" s="238">
        <v>2</v>
      </c>
      <c r="AB514" s="238">
        <v>5</v>
      </c>
      <c r="AC514" s="238">
        <v>98</v>
      </c>
      <c r="AD514" s="238" t="s">
        <v>2795</v>
      </c>
      <c r="AE514" s="238" t="s">
        <v>3736</v>
      </c>
      <c r="AF514" s="238" t="s">
        <v>2779</v>
      </c>
      <c r="AG514" s="238">
        <v>90</v>
      </c>
      <c r="AH514" s="238">
        <v>2</v>
      </c>
      <c r="AI514" s="238">
        <v>2</v>
      </c>
      <c r="AJ514" s="238">
        <v>3</v>
      </c>
      <c r="AK514" s="238">
        <v>21</v>
      </c>
      <c r="AL514" s="238">
        <v>26</v>
      </c>
      <c r="AM514" s="238" t="s">
        <v>354</v>
      </c>
      <c r="AN514" s="238">
        <v>5</v>
      </c>
      <c r="AO514" s="238">
        <v>3</v>
      </c>
      <c r="AS514" s="238">
        <v>5</v>
      </c>
      <c r="AT514" s="238">
        <v>98</v>
      </c>
      <c r="AU514" s="238">
        <v>35</v>
      </c>
      <c r="AV514" s="238">
        <v>10</v>
      </c>
      <c r="AW514" s="238">
        <v>21</v>
      </c>
      <c r="AX514" s="238">
        <v>2</v>
      </c>
      <c r="AY514" s="238">
        <v>4</v>
      </c>
      <c r="AZ514" s="238">
        <v>3</v>
      </c>
      <c r="BA514" s="238">
        <v>21</v>
      </c>
      <c r="BB514" s="238">
        <v>34</v>
      </c>
      <c r="BC514" s="238" t="s">
        <v>363</v>
      </c>
      <c r="BD514" s="238">
        <v>5</v>
      </c>
      <c r="BE514" s="238">
        <v>3</v>
      </c>
      <c r="BI514" s="238">
        <v>5</v>
      </c>
      <c r="BJ514" s="238">
        <v>98</v>
      </c>
      <c r="BK514" s="238">
        <v>35</v>
      </c>
      <c r="BL514" s="238">
        <v>10</v>
      </c>
      <c r="BM514" s="238">
        <v>21</v>
      </c>
      <c r="CT514" s="238">
        <v>456378</v>
      </c>
      <c r="CU514" s="238">
        <v>4979537</v>
      </c>
      <c r="CV514" s="238">
        <v>44.967937499999998</v>
      </c>
      <c r="CW514" s="238">
        <v>-93.553166099999999</v>
      </c>
      <c r="CX514" s="238" t="s">
        <v>359</v>
      </c>
      <c r="CY514" s="238" t="s">
        <v>3737</v>
      </c>
    </row>
    <row r="515" spans="1:103" x14ac:dyDescent="0.25">
      <c r="A515" s="238">
        <v>10916761</v>
      </c>
      <c r="B515" s="238">
        <v>4</v>
      </c>
      <c r="C515" s="238">
        <v>15</v>
      </c>
      <c r="D515" s="238">
        <v>12.505000000000001</v>
      </c>
      <c r="E515" s="238">
        <v>27</v>
      </c>
      <c r="F515" s="238" t="s">
        <v>3066</v>
      </c>
      <c r="H515" s="238" t="s">
        <v>354</v>
      </c>
      <c r="I515" s="238">
        <v>25</v>
      </c>
      <c r="K515" s="238">
        <v>13006492</v>
      </c>
      <c r="L515" s="238">
        <v>133590077</v>
      </c>
      <c r="M515" s="238">
        <v>12</v>
      </c>
      <c r="N515" s="238">
        <v>25</v>
      </c>
      <c r="O515" s="238">
        <v>2013</v>
      </c>
      <c r="P515" s="238" t="s">
        <v>355</v>
      </c>
      <c r="Q515" s="238">
        <v>13</v>
      </c>
      <c r="S515" s="238">
        <v>4</v>
      </c>
      <c r="T515" s="238">
        <v>0</v>
      </c>
      <c r="U515" s="238">
        <v>1</v>
      </c>
      <c r="V515" s="238">
        <v>7</v>
      </c>
      <c r="W515" s="238">
        <v>27</v>
      </c>
      <c r="X515" s="238">
        <v>4</v>
      </c>
      <c r="Y515" s="238">
        <v>1</v>
      </c>
      <c r="Z515" s="238">
        <v>1</v>
      </c>
      <c r="AB515" s="238">
        <v>5</v>
      </c>
      <c r="AC515" s="238">
        <v>98</v>
      </c>
      <c r="AD515" s="238" t="s">
        <v>3738</v>
      </c>
      <c r="AE515" s="238" t="s">
        <v>3739</v>
      </c>
      <c r="AF515" s="238" t="s">
        <v>2779</v>
      </c>
      <c r="AG515" s="238">
        <v>3</v>
      </c>
      <c r="AH515" s="238">
        <v>2</v>
      </c>
      <c r="AI515" s="238">
        <v>4</v>
      </c>
      <c r="AJ515" s="238">
        <v>3</v>
      </c>
      <c r="AK515" s="238">
        <v>21</v>
      </c>
      <c r="AL515" s="238">
        <v>61</v>
      </c>
      <c r="AM515" s="238" t="s">
        <v>354</v>
      </c>
      <c r="AN515" s="238">
        <v>5</v>
      </c>
      <c r="AO515" s="238">
        <v>3</v>
      </c>
      <c r="AS515" s="238">
        <v>7</v>
      </c>
      <c r="AT515" s="238">
        <v>98</v>
      </c>
      <c r="AU515" s="238">
        <v>45</v>
      </c>
      <c r="AV515" s="238">
        <v>10</v>
      </c>
      <c r="AW515" s="238">
        <v>21</v>
      </c>
      <c r="CT515" s="238">
        <v>456378</v>
      </c>
      <c r="CU515" s="238">
        <v>4979537</v>
      </c>
      <c r="CV515" s="238">
        <v>44.967937499999998</v>
      </c>
      <c r="CW515" s="238">
        <v>-93.553166099999999</v>
      </c>
      <c r="CX515" s="238" t="s">
        <v>359</v>
      </c>
      <c r="CY515" s="238" t="s">
        <v>3740</v>
      </c>
    </row>
    <row r="516" spans="1:103" x14ac:dyDescent="0.25">
      <c r="A516" s="238">
        <v>472198</v>
      </c>
      <c r="B516" s="238">
        <v>4</v>
      </c>
      <c r="C516" s="238">
        <v>15</v>
      </c>
      <c r="D516" s="238">
        <v>12.507999999999999</v>
      </c>
      <c r="E516" s="238">
        <v>27</v>
      </c>
      <c r="F516" s="238" t="s">
        <v>3066</v>
      </c>
      <c r="H516" s="238" t="s">
        <v>354</v>
      </c>
      <c r="I516" s="238">
        <v>25</v>
      </c>
      <c r="K516" s="238">
        <v>17007428</v>
      </c>
      <c r="M516" s="238">
        <v>6</v>
      </c>
      <c r="N516" s="238">
        <v>23</v>
      </c>
      <c r="O516" s="238">
        <v>2017</v>
      </c>
      <c r="P516" s="238" t="s">
        <v>362</v>
      </c>
      <c r="Q516" s="238">
        <v>15</v>
      </c>
      <c r="S516" s="238">
        <v>3</v>
      </c>
      <c r="T516" s="238">
        <v>0</v>
      </c>
      <c r="U516" s="238">
        <v>3</v>
      </c>
      <c r="V516" s="238">
        <v>90</v>
      </c>
      <c r="W516" s="238">
        <v>10</v>
      </c>
      <c r="X516" s="238">
        <v>3</v>
      </c>
      <c r="Y516" s="238">
        <v>1</v>
      </c>
      <c r="Z516" s="238">
        <v>2</v>
      </c>
      <c r="AB516" s="238">
        <v>1</v>
      </c>
      <c r="AC516" s="238">
        <v>98</v>
      </c>
      <c r="AD516" s="238" t="s">
        <v>2800</v>
      </c>
      <c r="AE516" s="238" t="s">
        <v>3741</v>
      </c>
      <c r="AF516" s="238" t="s">
        <v>2779</v>
      </c>
      <c r="AG516" s="238">
        <v>90</v>
      </c>
      <c r="AH516" s="238">
        <v>2</v>
      </c>
      <c r="AI516" s="238">
        <v>2</v>
      </c>
      <c r="AJ516" s="238">
        <v>2</v>
      </c>
      <c r="AK516" s="238">
        <v>21</v>
      </c>
      <c r="AL516" s="238">
        <v>20</v>
      </c>
      <c r="AM516" s="238" t="s">
        <v>363</v>
      </c>
      <c r="AN516" s="238">
        <v>5</v>
      </c>
      <c r="AO516" s="238">
        <v>2</v>
      </c>
      <c r="AS516" s="238">
        <v>13</v>
      </c>
      <c r="AT516" s="238">
        <v>23</v>
      </c>
      <c r="AU516" s="238">
        <v>30</v>
      </c>
      <c r="AV516" s="238">
        <v>11</v>
      </c>
      <c r="AW516" s="238">
        <v>21</v>
      </c>
      <c r="AX516" s="238">
        <v>2</v>
      </c>
      <c r="AY516" s="238">
        <v>3</v>
      </c>
      <c r="AZ516" s="238">
        <v>3</v>
      </c>
      <c r="BA516" s="238">
        <v>21</v>
      </c>
      <c r="BB516" s="238">
        <v>22</v>
      </c>
      <c r="BC516" s="238" t="s">
        <v>354</v>
      </c>
      <c r="BD516" s="238">
        <v>5</v>
      </c>
      <c r="BE516" s="238">
        <v>1</v>
      </c>
      <c r="BI516" s="238">
        <v>12</v>
      </c>
      <c r="BJ516" s="238">
        <v>9</v>
      </c>
      <c r="BK516" s="238">
        <v>50</v>
      </c>
      <c r="BL516" s="238">
        <v>11</v>
      </c>
      <c r="BM516" s="238">
        <v>21</v>
      </c>
      <c r="BN516" s="238">
        <v>2</v>
      </c>
      <c r="BO516" s="238">
        <v>2</v>
      </c>
      <c r="BP516" s="238">
        <v>1</v>
      </c>
      <c r="BQ516" s="238">
        <v>34</v>
      </c>
      <c r="BR516" s="238">
        <v>29</v>
      </c>
      <c r="BS516" s="238" t="s">
        <v>354</v>
      </c>
      <c r="BT516" s="238">
        <v>5</v>
      </c>
      <c r="BU516" s="238">
        <v>1</v>
      </c>
      <c r="BY516" s="238">
        <v>12</v>
      </c>
      <c r="BZ516" s="238">
        <v>23</v>
      </c>
      <c r="CA516" s="238">
        <v>30</v>
      </c>
      <c r="CB516" s="238">
        <v>11</v>
      </c>
      <c r="CC516" s="238">
        <v>21</v>
      </c>
      <c r="CT516" s="238">
        <v>456375.45991082501</v>
      </c>
      <c r="CU516" s="238">
        <v>4979537.83498595</v>
      </c>
      <c r="CV516" s="238">
        <v>44.96794044</v>
      </c>
      <c r="CW516" s="238">
        <v>-93.553195040000006</v>
      </c>
      <c r="CX516" s="238" t="s">
        <v>359</v>
      </c>
      <c r="CY516" s="238" t="s">
        <v>3742</v>
      </c>
    </row>
    <row r="517" spans="1:103" x14ac:dyDescent="0.25">
      <c r="A517" s="238">
        <v>10743936</v>
      </c>
      <c r="B517" s="238">
        <v>4</v>
      </c>
      <c r="C517" s="238">
        <v>15</v>
      </c>
      <c r="D517" s="238">
        <v>12.534000000000001</v>
      </c>
      <c r="E517" s="238">
        <v>27</v>
      </c>
      <c r="F517" s="238" t="s">
        <v>3066</v>
      </c>
      <c r="H517" s="238" t="s">
        <v>354</v>
      </c>
      <c r="I517" s="238">
        <v>25</v>
      </c>
      <c r="K517" s="238">
        <v>117059</v>
      </c>
      <c r="L517" s="238">
        <v>112520218</v>
      </c>
      <c r="M517" s="238">
        <v>9</v>
      </c>
      <c r="N517" s="238">
        <v>9</v>
      </c>
      <c r="O517" s="238">
        <v>2011</v>
      </c>
      <c r="P517" s="238" t="s">
        <v>362</v>
      </c>
      <c r="Q517" s="238">
        <v>15</v>
      </c>
      <c r="S517" s="238">
        <v>3</v>
      </c>
      <c r="T517" s="238">
        <v>0</v>
      </c>
      <c r="U517" s="238">
        <v>1</v>
      </c>
      <c r="V517" s="238">
        <v>1</v>
      </c>
      <c r="W517" s="238">
        <v>9</v>
      </c>
      <c r="X517" s="238">
        <v>4</v>
      </c>
      <c r="Y517" s="238">
        <v>1</v>
      </c>
      <c r="Z517" s="238">
        <v>1</v>
      </c>
      <c r="AA517" s="238">
        <v>1</v>
      </c>
      <c r="AB517" s="238">
        <v>1</v>
      </c>
      <c r="AC517" s="238">
        <v>98</v>
      </c>
      <c r="AD517" s="238" t="s">
        <v>2798</v>
      </c>
      <c r="AE517" s="238" t="s">
        <v>3743</v>
      </c>
      <c r="AF517" s="238" t="s">
        <v>2779</v>
      </c>
      <c r="AG517" s="238">
        <v>2</v>
      </c>
      <c r="AH517" s="238">
        <v>2</v>
      </c>
      <c r="AI517" s="238">
        <v>2</v>
      </c>
      <c r="AJ517" s="238">
        <v>4</v>
      </c>
      <c r="AK517" s="238">
        <v>21</v>
      </c>
      <c r="AL517" s="238">
        <v>84</v>
      </c>
      <c r="AM517" s="238" t="s">
        <v>363</v>
      </c>
      <c r="AN517" s="238">
        <v>5</v>
      </c>
      <c r="AO517" s="238">
        <v>1</v>
      </c>
      <c r="AS517" s="238">
        <v>4</v>
      </c>
      <c r="AT517" s="238">
        <v>98</v>
      </c>
      <c r="AU517" s="238">
        <v>50</v>
      </c>
      <c r="AV517" s="238">
        <v>11</v>
      </c>
      <c r="AW517" s="238">
        <v>21</v>
      </c>
      <c r="AX517" s="238">
        <v>6</v>
      </c>
      <c r="AY517" s="238">
        <v>62</v>
      </c>
      <c r="BA517" s="238">
        <v>8</v>
      </c>
      <c r="BB517" s="238">
        <v>85</v>
      </c>
      <c r="BC517" s="238" t="s">
        <v>354</v>
      </c>
      <c r="BD517" s="238">
        <v>5</v>
      </c>
      <c r="BE517" s="238">
        <v>8</v>
      </c>
      <c r="BI517" s="238">
        <v>4</v>
      </c>
      <c r="BJ517" s="238">
        <v>98</v>
      </c>
      <c r="BK517" s="238">
        <v>50</v>
      </c>
      <c r="BL517" s="238">
        <v>11</v>
      </c>
      <c r="BM517" s="238">
        <v>21</v>
      </c>
      <c r="CT517" s="238">
        <v>456417</v>
      </c>
      <c r="CU517" s="238">
        <v>4979560</v>
      </c>
      <c r="CV517" s="238">
        <v>44.968146500000003</v>
      </c>
      <c r="CW517" s="238">
        <v>-93.552665300000001</v>
      </c>
      <c r="CX517" s="238" t="s">
        <v>359</v>
      </c>
      <c r="CY517" s="238" t="s">
        <v>3744</v>
      </c>
    </row>
    <row r="518" spans="1:103" x14ac:dyDescent="0.25">
      <c r="A518" s="238">
        <v>10751058</v>
      </c>
      <c r="B518" s="238">
        <v>4</v>
      </c>
      <c r="C518" s="238">
        <v>15</v>
      </c>
      <c r="D518" s="238">
        <v>12.583</v>
      </c>
      <c r="E518" s="238">
        <v>27</v>
      </c>
      <c r="F518" s="238" t="s">
        <v>3066</v>
      </c>
      <c r="H518" s="238" t="s">
        <v>354</v>
      </c>
      <c r="I518" s="238">
        <v>25</v>
      </c>
      <c r="K518" s="238" t="s">
        <v>3745</v>
      </c>
      <c r="L518" s="238">
        <v>113040030</v>
      </c>
      <c r="M518" s="238">
        <v>10</v>
      </c>
      <c r="N518" s="238">
        <v>30</v>
      </c>
      <c r="O518" s="238">
        <v>2011</v>
      </c>
      <c r="P518" s="238" t="s">
        <v>366</v>
      </c>
      <c r="Q518" s="238">
        <v>22</v>
      </c>
      <c r="R518" s="238" t="s">
        <v>369</v>
      </c>
      <c r="S518" s="238">
        <v>5</v>
      </c>
      <c r="T518" s="238">
        <v>0</v>
      </c>
      <c r="U518" s="238">
        <v>1</v>
      </c>
      <c r="V518" s="238">
        <v>4</v>
      </c>
      <c r="W518" s="238">
        <v>16</v>
      </c>
      <c r="X518" s="238">
        <v>2</v>
      </c>
      <c r="Y518" s="238">
        <v>4</v>
      </c>
      <c r="Z518" s="238">
        <v>1</v>
      </c>
      <c r="AB518" s="238">
        <v>1</v>
      </c>
      <c r="AC518" s="238">
        <v>98</v>
      </c>
      <c r="AD518" s="238" t="s">
        <v>3279</v>
      </c>
      <c r="AE518" s="238" t="s">
        <v>3746</v>
      </c>
      <c r="AF518" s="238" t="s">
        <v>2779</v>
      </c>
      <c r="AG518" s="238">
        <v>3</v>
      </c>
      <c r="AH518" s="238">
        <v>2</v>
      </c>
      <c r="AI518" s="238">
        <v>2</v>
      </c>
      <c r="AJ518" s="238">
        <v>3</v>
      </c>
      <c r="AK518" s="238">
        <v>21</v>
      </c>
      <c r="AL518" s="238">
        <v>52</v>
      </c>
      <c r="AM518" s="238" t="s">
        <v>363</v>
      </c>
      <c r="AN518" s="238">
        <v>5</v>
      </c>
      <c r="AS518" s="238">
        <v>7</v>
      </c>
      <c r="AT518" s="238">
        <v>98</v>
      </c>
      <c r="AU518" s="238">
        <v>50</v>
      </c>
      <c r="AV518" s="238">
        <v>11</v>
      </c>
      <c r="AW518" s="238">
        <v>21</v>
      </c>
      <c r="CT518" s="238">
        <v>456486</v>
      </c>
      <c r="CU518" s="238">
        <v>4979599</v>
      </c>
      <c r="CV518" s="238">
        <v>44.968494900000003</v>
      </c>
      <c r="CW518" s="238">
        <v>-93.551796600000003</v>
      </c>
      <c r="CX518" s="238" t="s">
        <v>359</v>
      </c>
      <c r="CY518" s="238" t="s">
        <v>3747</v>
      </c>
    </row>
    <row r="519" spans="1:103" x14ac:dyDescent="0.25">
      <c r="A519" s="238">
        <v>810601</v>
      </c>
      <c r="B519" s="238">
        <v>4</v>
      </c>
      <c r="C519" s="238">
        <v>15</v>
      </c>
      <c r="D519" s="238">
        <v>12.592000000000001</v>
      </c>
      <c r="E519" s="238">
        <v>27</v>
      </c>
      <c r="F519" s="238" t="s">
        <v>3066</v>
      </c>
      <c r="H519" s="238" t="s">
        <v>354</v>
      </c>
      <c r="I519" s="238">
        <v>25</v>
      </c>
      <c r="K519" s="238" t="s">
        <v>3748</v>
      </c>
      <c r="L519" s="238">
        <v>201380031</v>
      </c>
      <c r="M519" s="238">
        <v>5</v>
      </c>
      <c r="N519" s="238">
        <v>17</v>
      </c>
      <c r="O519" s="238">
        <v>2020</v>
      </c>
      <c r="P519" s="238" t="s">
        <v>366</v>
      </c>
      <c r="Q519" s="238">
        <v>15</v>
      </c>
      <c r="R519" s="238" t="s">
        <v>356</v>
      </c>
      <c r="S519" s="238">
        <v>5</v>
      </c>
      <c r="T519" s="238">
        <v>0</v>
      </c>
      <c r="U519" s="238">
        <v>1</v>
      </c>
      <c r="W519" s="238">
        <v>48</v>
      </c>
      <c r="X519" s="238">
        <v>4</v>
      </c>
      <c r="Y519" s="238">
        <v>1</v>
      </c>
      <c r="Z519" s="238">
        <v>3</v>
      </c>
      <c r="AA519" s="238">
        <v>2</v>
      </c>
      <c r="AB519" s="238">
        <v>2</v>
      </c>
      <c r="AC519" s="238">
        <v>98</v>
      </c>
      <c r="AD519" s="238" t="s">
        <v>2800</v>
      </c>
      <c r="AF519" s="238" t="s">
        <v>2779</v>
      </c>
      <c r="AG519" s="238">
        <v>3</v>
      </c>
      <c r="AH519" s="238">
        <v>2</v>
      </c>
      <c r="AI519" s="238">
        <v>4</v>
      </c>
      <c r="AJ519" s="238">
        <v>4</v>
      </c>
      <c r="AK519" s="238">
        <v>23</v>
      </c>
      <c r="AL519" s="238">
        <v>17</v>
      </c>
      <c r="AM519" s="238" t="s">
        <v>363</v>
      </c>
      <c r="AN519" s="238">
        <v>5</v>
      </c>
      <c r="AO519" s="238">
        <v>99</v>
      </c>
      <c r="AS519" s="238">
        <v>12</v>
      </c>
      <c r="AT519" s="238">
        <v>9</v>
      </c>
      <c r="AU519" s="238">
        <v>35</v>
      </c>
      <c r="AV519" s="238">
        <v>11</v>
      </c>
      <c r="AW519" s="238">
        <v>21</v>
      </c>
      <c r="CT519" s="238">
        <v>456502.604890991</v>
      </c>
      <c r="CU519" s="238">
        <v>4979596.0374989398</v>
      </c>
      <c r="CV519" s="238">
        <v>44.968472149999997</v>
      </c>
      <c r="CW519" s="238">
        <v>-93.551587830000003</v>
      </c>
      <c r="CX519" s="238" t="s">
        <v>359</v>
      </c>
      <c r="CY519" s="238" t="s">
        <v>3749</v>
      </c>
    </row>
    <row r="520" spans="1:103" x14ac:dyDescent="0.25">
      <c r="A520" s="238">
        <v>10987312</v>
      </c>
      <c r="B520" s="238">
        <v>4</v>
      </c>
      <c r="C520" s="238">
        <v>15</v>
      </c>
      <c r="D520" s="238">
        <v>12.629</v>
      </c>
      <c r="E520" s="238">
        <v>27</v>
      </c>
      <c r="F520" s="238" t="s">
        <v>3066</v>
      </c>
      <c r="H520" s="238" t="s">
        <v>354</v>
      </c>
      <c r="I520" s="238">
        <v>25</v>
      </c>
      <c r="K520" s="238">
        <v>14013530</v>
      </c>
      <c r="L520" s="238">
        <v>142830176</v>
      </c>
      <c r="M520" s="238">
        <v>10</v>
      </c>
      <c r="N520" s="238">
        <v>8</v>
      </c>
      <c r="O520" s="238">
        <v>2014</v>
      </c>
      <c r="P520" s="238" t="s">
        <v>355</v>
      </c>
      <c r="Q520" s="238">
        <v>19</v>
      </c>
      <c r="R520" s="238" t="s">
        <v>356</v>
      </c>
      <c r="S520" s="238">
        <v>5</v>
      </c>
      <c r="T520" s="238">
        <v>0</v>
      </c>
      <c r="U520" s="238">
        <v>2</v>
      </c>
      <c r="V520" s="238">
        <v>10</v>
      </c>
      <c r="W520" s="238">
        <v>10</v>
      </c>
      <c r="X520" s="238">
        <v>2</v>
      </c>
      <c r="Y520" s="238">
        <v>4</v>
      </c>
      <c r="Z520" s="238">
        <v>1</v>
      </c>
      <c r="AB520" s="238">
        <v>1</v>
      </c>
      <c r="AC520" s="238">
        <v>98</v>
      </c>
      <c r="AD520" s="238" t="s">
        <v>2795</v>
      </c>
      <c r="AE520" s="238" t="s">
        <v>3750</v>
      </c>
      <c r="AF520" s="238" t="s">
        <v>2779</v>
      </c>
      <c r="AG520" s="238">
        <v>5</v>
      </c>
      <c r="AH520" s="238">
        <v>2</v>
      </c>
      <c r="AI520" s="238">
        <v>4</v>
      </c>
      <c r="AJ520" s="238">
        <v>4</v>
      </c>
      <c r="AK520" s="238">
        <v>28</v>
      </c>
      <c r="AL520" s="238">
        <v>20</v>
      </c>
      <c r="AM520" s="238" t="s">
        <v>354</v>
      </c>
      <c r="AN520" s="238">
        <v>1</v>
      </c>
      <c r="AP520" s="238">
        <v>8</v>
      </c>
      <c r="AS520" s="238">
        <v>7</v>
      </c>
      <c r="AT520" s="238">
        <v>98</v>
      </c>
      <c r="AU520" s="238">
        <v>50</v>
      </c>
      <c r="AV520" s="238">
        <v>11</v>
      </c>
      <c r="AW520" s="238">
        <v>21</v>
      </c>
      <c r="AX520" s="238">
        <v>2</v>
      </c>
      <c r="AY520" s="238">
        <v>4</v>
      </c>
      <c r="AZ520" s="238">
        <v>4</v>
      </c>
      <c r="BA520" s="238">
        <v>21</v>
      </c>
      <c r="BB520" s="238">
        <v>56</v>
      </c>
      <c r="BC520" s="238" t="s">
        <v>354</v>
      </c>
      <c r="BD520" s="238">
        <v>5</v>
      </c>
      <c r="BE520" s="238">
        <v>1</v>
      </c>
      <c r="BI520" s="238">
        <v>7</v>
      </c>
      <c r="BJ520" s="238">
        <v>98</v>
      </c>
      <c r="BK520" s="238">
        <v>50</v>
      </c>
      <c r="BL520" s="238">
        <v>11</v>
      </c>
      <c r="BM520" s="238">
        <v>21</v>
      </c>
      <c r="CT520" s="238">
        <v>456553</v>
      </c>
      <c r="CU520" s="238">
        <v>4979631</v>
      </c>
      <c r="CV520" s="238">
        <v>44.968785500000003</v>
      </c>
      <c r="CW520" s="238">
        <v>-93.550955599999995</v>
      </c>
      <c r="CX520" s="238" t="s">
        <v>359</v>
      </c>
      <c r="CY520" s="238" t="s">
        <v>3751</v>
      </c>
    </row>
    <row r="521" spans="1:103" x14ac:dyDescent="0.25">
      <c r="A521" s="238">
        <v>356165</v>
      </c>
      <c r="B521" s="238">
        <v>4</v>
      </c>
      <c r="C521" s="238">
        <v>15</v>
      </c>
      <c r="D521" s="238">
        <v>12.632</v>
      </c>
      <c r="E521" s="238">
        <v>27</v>
      </c>
      <c r="F521" s="238" t="s">
        <v>3066</v>
      </c>
      <c r="H521" s="238" t="s">
        <v>354</v>
      </c>
      <c r="I521" s="238">
        <v>25</v>
      </c>
      <c r="K521" s="238" t="s">
        <v>3752</v>
      </c>
      <c r="M521" s="238">
        <v>6</v>
      </c>
      <c r="N521" s="238">
        <v>11</v>
      </c>
      <c r="O521" s="238">
        <v>2016</v>
      </c>
      <c r="P521" s="238" t="s">
        <v>364</v>
      </c>
      <c r="Q521" s="238">
        <v>21</v>
      </c>
      <c r="R521" s="238">
        <v>98</v>
      </c>
      <c r="S521" s="238">
        <v>5</v>
      </c>
      <c r="T521" s="238">
        <v>0</v>
      </c>
      <c r="U521" s="238">
        <v>2</v>
      </c>
      <c r="V521" s="238">
        <v>11</v>
      </c>
      <c r="W521" s="238">
        <v>10</v>
      </c>
      <c r="X521" s="238">
        <v>4</v>
      </c>
      <c r="Y521" s="238">
        <v>3</v>
      </c>
      <c r="Z521" s="238">
        <v>1</v>
      </c>
      <c r="AB521" s="238">
        <v>1</v>
      </c>
      <c r="AC521" s="238">
        <v>98</v>
      </c>
      <c r="AD521" s="238" t="s">
        <v>2800</v>
      </c>
      <c r="AF521" s="238" t="s">
        <v>2779</v>
      </c>
      <c r="AG521" s="238">
        <v>6</v>
      </c>
      <c r="AH521" s="238">
        <v>2</v>
      </c>
      <c r="AI521" s="238">
        <v>2</v>
      </c>
      <c r="AJ521" s="238">
        <v>3</v>
      </c>
      <c r="AK521" s="238">
        <v>24</v>
      </c>
      <c r="AL521" s="238">
        <v>66</v>
      </c>
      <c r="AM521" s="238" t="s">
        <v>354</v>
      </c>
      <c r="AN521" s="238">
        <v>5</v>
      </c>
      <c r="AO521" s="238">
        <v>10</v>
      </c>
      <c r="AS521" s="238">
        <v>12</v>
      </c>
      <c r="AT521" s="238">
        <v>9</v>
      </c>
      <c r="AU521" s="238">
        <v>35</v>
      </c>
      <c r="AV521" s="238">
        <v>11</v>
      </c>
      <c r="AW521" s="238">
        <v>21</v>
      </c>
      <c r="AX521" s="238">
        <v>2</v>
      </c>
      <c r="AY521" s="238">
        <v>2</v>
      </c>
      <c r="AZ521" s="238">
        <v>4</v>
      </c>
      <c r="BA521" s="238">
        <v>21</v>
      </c>
      <c r="BB521" s="238">
        <v>18</v>
      </c>
      <c r="BC521" s="238" t="s">
        <v>354</v>
      </c>
      <c r="BD521" s="238">
        <v>5</v>
      </c>
      <c r="BE521" s="238">
        <v>1</v>
      </c>
      <c r="BI521" s="238">
        <v>12</v>
      </c>
      <c r="BJ521" s="238">
        <v>9</v>
      </c>
      <c r="BK521" s="238">
        <v>35</v>
      </c>
      <c r="BL521" s="238">
        <v>11</v>
      </c>
      <c r="BM521" s="238">
        <v>21</v>
      </c>
      <c r="CT521" s="238">
        <v>456553.063846712</v>
      </c>
      <c r="CU521" s="238">
        <v>4979630.41280312</v>
      </c>
      <c r="CV521" s="238">
        <v>44.968784669999998</v>
      </c>
      <c r="CW521" s="238">
        <v>-93.550950950000001</v>
      </c>
      <c r="CX521" s="238" t="s">
        <v>359</v>
      </c>
      <c r="CY521" s="238" t="s">
        <v>3753</v>
      </c>
    </row>
    <row r="522" spans="1:103" x14ac:dyDescent="0.25">
      <c r="A522" s="238">
        <v>529813</v>
      </c>
      <c r="B522" s="238">
        <v>4</v>
      </c>
      <c r="C522" s="238">
        <v>15</v>
      </c>
      <c r="D522" s="238">
        <v>12.638</v>
      </c>
      <c r="E522" s="238">
        <v>27</v>
      </c>
      <c r="F522" s="238" t="s">
        <v>3066</v>
      </c>
      <c r="H522" s="238" t="s">
        <v>354</v>
      </c>
      <c r="I522" s="238">
        <v>25</v>
      </c>
      <c r="K522" s="238">
        <v>17014806</v>
      </c>
      <c r="M522" s="238">
        <v>12</v>
      </c>
      <c r="N522" s="238">
        <v>29</v>
      </c>
      <c r="O522" s="238">
        <v>2017</v>
      </c>
      <c r="P522" s="238" t="s">
        <v>362</v>
      </c>
      <c r="Q522" s="238">
        <v>14</v>
      </c>
      <c r="R522" s="238">
        <v>98</v>
      </c>
      <c r="S522" s="238">
        <v>5</v>
      </c>
      <c r="T522" s="238">
        <v>0</v>
      </c>
      <c r="U522" s="238">
        <v>1</v>
      </c>
      <c r="W522" s="238">
        <v>75</v>
      </c>
      <c r="X522" s="238">
        <v>4</v>
      </c>
      <c r="Y522" s="238">
        <v>1</v>
      </c>
      <c r="Z522" s="238">
        <v>2</v>
      </c>
      <c r="AA522" s="238">
        <v>4</v>
      </c>
      <c r="AB522" s="238">
        <v>5</v>
      </c>
      <c r="AC522" s="238">
        <v>98</v>
      </c>
      <c r="AD522" s="238" t="s">
        <v>2800</v>
      </c>
      <c r="AF522" s="238" t="s">
        <v>2779</v>
      </c>
      <c r="AG522" s="238">
        <v>3</v>
      </c>
      <c r="AH522" s="238">
        <v>2</v>
      </c>
      <c r="AI522" s="238">
        <v>4</v>
      </c>
      <c r="AJ522" s="238">
        <v>4</v>
      </c>
      <c r="AK522" s="238">
        <v>21</v>
      </c>
      <c r="AL522" s="238">
        <v>18</v>
      </c>
      <c r="AM522" s="238" t="s">
        <v>354</v>
      </c>
      <c r="AN522" s="238">
        <v>5</v>
      </c>
      <c r="AO522" s="238">
        <v>62</v>
      </c>
      <c r="AS522" s="238">
        <v>12</v>
      </c>
      <c r="AT522" s="238">
        <v>9</v>
      </c>
      <c r="AU522" s="238">
        <v>50</v>
      </c>
      <c r="AV522" s="238">
        <v>11</v>
      </c>
      <c r="AW522" s="238">
        <v>21</v>
      </c>
      <c r="CT522" s="238">
        <v>456564.91439061001</v>
      </c>
      <c r="CU522" s="238">
        <v>4979625.9354753997</v>
      </c>
      <c r="CV522" s="238">
        <v>44.9687451</v>
      </c>
      <c r="CW522" s="238">
        <v>-93.550800300000006</v>
      </c>
      <c r="CX522" s="238" t="s">
        <v>359</v>
      </c>
      <c r="CY522" s="238" t="s">
        <v>3754</v>
      </c>
    </row>
    <row r="523" spans="1:103" x14ac:dyDescent="0.25">
      <c r="A523" s="238">
        <v>352021</v>
      </c>
      <c r="B523" s="238">
        <v>4</v>
      </c>
      <c r="C523" s="238">
        <v>15</v>
      </c>
      <c r="D523" s="238">
        <v>12.65</v>
      </c>
      <c r="E523" s="238">
        <v>27</v>
      </c>
      <c r="F523" s="238" t="s">
        <v>3066</v>
      </c>
      <c r="H523" s="238" t="s">
        <v>354</v>
      </c>
      <c r="I523" s="238">
        <v>25</v>
      </c>
      <c r="K523" s="238" t="s">
        <v>3755</v>
      </c>
      <c r="M523" s="238">
        <v>5</v>
      </c>
      <c r="N523" s="238">
        <v>26</v>
      </c>
      <c r="O523" s="238">
        <v>2016</v>
      </c>
      <c r="P523" s="238" t="s">
        <v>384</v>
      </c>
      <c r="Q523" s="238">
        <v>16</v>
      </c>
      <c r="R523" s="238">
        <v>98</v>
      </c>
      <c r="S523" s="238">
        <v>3</v>
      </c>
      <c r="T523" s="238">
        <v>0</v>
      </c>
      <c r="U523" s="238">
        <v>1</v>
      </c>
      <c r="W523" s="238">
        <v>56</v>
      </c>
      <c r="X523" s="238">
        <v>2</v>
      </c>
      <c r="Y523" s="238">
        <v>1</v>
      </c>
      <c r="Z523" s="238">
        <v>1</v>
      </c>
      <c r="AB523" s="238">
        <v>1</v>
      </c>
      <c r="AC523" s="238">
        <v>3</v>
      </c>
      <c r="AD523" s="238" t="s">
        <v>2800</v>
      </c>
      <c r="AF523" s="238" t="s">
        <v>2779</v>
      </c>
      <c r="AG523" s="238">
        <v>3</v>
      </c>
      <c r="AH523" s="238">
        <v>2</v>
      </c>
      <c r="AI523" s="238">
        <v>14</v>
      </c>
      <c r="AJ523" s="238">
        <v>4</v>
      </c>
      <c r="AK523" s="238">
        <v>21</v>
      </c>
      <c r="AL523" s="238">
        <v>27</v>
      </c>
      <c r="AM523" s="238" t="s">
        <v>354</v>
      </c>
      <c r="AN523" s="238">
        <v>5</v>
      </c>
      <c r="AO523" s="238">
        <v>70</v>
      </c>
      <c r="AS523" s="238">
        <v>12</v>
      </c>
      <c r="AT523" s="238">
        <v>98</v>
      </c>
      <c r="AU523" s="238">
        <v>40</v>
      </c>
      <c r="AV523" s="238">
        <v>11</v>
      </c>
      <c r="AW523" s="238">
        <v>21</v>
      </c>
      <c r="CT523" s="238">
        <v>456579.09538119502</v>
      </c>
      <c r="CU523" s="238">
        <v>4979642.6042587403</v>
      </c>
      <c r="CV523" s="238">
        <v>44.968896010000002</v>
      </c>
      <c r="CW523" s="238">
        <v>-93.550621910000004</v>
      </c>
      <c r="CX523" s="238" t="s">
        <v>359</v>
      </c>
      <c r="CY523" s="238" t="s">
        <v>3756</v>
      </c>
    </row>
    <row r="524" spans="1:103" x14ac:dyDescent="0.25">
      <c r="A524" s="238">
        <v>10874098</v>
      </c>
      <c r="B524" s="238">
        <v>4</v>
      </c>
      <c r="C524" s="238">
        <v>15</v>
      </c>
      <c r="D524" s="238">
        <v>12.724</v>
      </c>
      <c r="E524" s="238">
        <v>27</v>
      </c>
      <c r="F524" s="238" t="s">
        <v>3066</v>
      </c>
      <c r="H524" s="238" t="s">
        <v>354</v>
      </c>
      <c r="I524" s="238">
        <v>25</v>
      </c>
      <c r="K524" s="238" t="s">
        <v>3757</v>
      </c>
      <c r="L524" s="238">
        <v>131530102</v>
      </c>
      <c r="M524" s="238">
        <v>6</v>
      </c>
      <c r="N524" s="238">
        <v>2</v>
      </c>
      <c r="O524" s="238">
        <v>2013</v>
      </c>
      <c r="P524" s="238" t="s">
        <v>366</v>
      </c>
      <c r="Q524" s="238">
        <v>16</v>
      </c>
      <c r="S524" s="238">
        <v>5</v>
      </c>
      <c r="T524" s="238">
        <v>0</v>
      </c>
      <c r="U524" s="238">
        <v>2</v>
      </c>
      <c r="V524" s="238">
        <v>1</v>
      </c>
      <c r="W524" s="238">
        <v>10</v>
      </c>
      <c r="X524" s="238">
        <v>2</v>
      </c>
      <c r="Y524" s="238">
        <v>1</v>
      </c>
      <c r="Z524" s="238">
        <v>1</v>
      </c>
      <c r="AA524" s="238">
        <v>1</v>
      </c>
      <c r="AB524" s="238">
        <v>1</v>
      </c>
      <c r="AC524" s="238">
        <v>98</v>
      </c>
      <c r="AD524" s="238" t="s">
        <v>2795</v>
      </c>
      <c r="AE524" s="238" t="s">
        <v>3688</v>
      </c>
      <c r="AF524" s="238" t="s">
        <v>2779</v>
      </c>
      <c r="AG524" s="238">
        <v>7</v>
      </c>
      <c r="AH524" s="238">
        <v>2</v>
      </c>
      <c r="AI524" s="238">
        <v>2</v>
      </c>
      <c r="AJ524" s="238">
        <v>4</v>
      </c>
      <c r="AK524" s="238">
        <v>21</v>
      </c>
      <c r="AL524" s="238">
        <v>29</v>
      </c>
      <c r="AM524" s="238" t="s">
        <v>363</v>
      </c>
      <c r="AN524" s="238">
        <v>5</v>
      </c>
      <c r="AO524" s="238">
        <v>1</v>
      </c>
      <c r="AP524" s="238">
        <v>1</v>
      </c>
      <c r="AS524" s="238">
        <v>7</v>
      </c>
      <c r="AT524" s="238">
        <v>98</v>
      </c>
      <c r="AU524" s="238">
        <v>35</v>
      </c>
      <c r="AV524" s="238">
        <v>10</v>
      </c>
      <c r="AW524" s="238">
        <v>21</v>
      </c>
      <c r="AX524" s="238">
        <v>2</v>
      </c>
      <c r="AY524" s="238">
        <v>2</v>
      </c>
      <c r="AZ524" s="238">
        <v>4</v>
      </c>
      <c r="BA524" s="238">
        <v>21</v>
      </c>
      <c r="BB524" s="238">
        <v>80</v>
      </c>
      <c r="BC524" s="238" t="s">
        <v>363</v>
      </c>
      <c r="BD524" s="238">
        <v>5</v>
      </c>
      <c r="BE524" s="238">
        <v>5</v>
      </c>
      <c r="BF524" s="238">
        <v>5</v>
      </c>
      <c r="BI524" s="238">
        <v>7</v>
      </c>
      <c r="BJ524" s="238">
        <v>98</v>
      </c>
      <c r="BK524" s="238">
        <v>35</v>
      </c>
      <c r="BL524" s="238">
        <v>10</v>
      </c>
      <c r="BM524" s="238">
        <v>21</v>
      </c>
      <c r="CT524" s="238">
        <v>456701</v>
      </c>
      <c r="CU524" s="238">
        <v>4979671</v>
      </c>
      <c r="CV524" s="238">
        <v>44.969155100000002</v>
      </c>
      <c r="CW524" s="238">
        <v>-93.549072800000005</v>
      </c>
      <c r="CX524" s="238" t="s">
        <v>359</v>
      </c>
      <c r="CY524" s="238" t="s">
        <v>3758</v>
      </c>
    </row>
    <row r="525" spans="1:103" x14ac:dyDescent="0.25">
      <c r="A525" s="238">
        <v>525386</v>
      </c>
      <c r="B525" s="238">
        <v>4</v>
      </c>
      <c r="C525" s="238">
        <v>15</v>
      </c>
      <c r="D525" s="238">
        <v>12.803000000000001</v>
      </c>
      <c r="E525" s="238">
        <v>27</v>
      </c>
      <c r="F525" s="238" t="s">
        <v>3066</v>
      </c>
      <c r="H525" s="238" t="s">
        <v>354</v>
      </c>
      <c r="I525" s="238">
        <v>25</v>
      </c>
      <c r="K525" s="238">
        <v>17008245</v>
      </c>
      <c r="M525" s="238">
        <v>12</v>
      </c>
      <c r="N525" s="238">
        <v>15</v>
      </c>
      <c r="O525" s="238">
        <v>2017</v>
      </c>
      <c r="P525" s="238" t="s">
        <v>362</v>
      </c>
      <c r="Q525" s="238">
        <v>17</v>
      </c>
      <c r="R525" s="238" t="s">
        <v>356</v>
      </c>
      <c r="S525" s="238">
        <v>5</v>
      </c>
      <c r="T525" s="238">
        <v>0</v>
      </c>
      <c r="U525" s="238">
        <v>1</v>
      </c>
      <c r="W525" s="238">
        <v>16</v>
      </c>
      <c r="X525" s="238">
        <v>2</v>
      </c>
      <c r="Y525" s="238">
        <v>5</v>
      </c>
      <c r="Z525" s="238">
        <v>2</v>
      </c>
      <c r="AB525" s="238">
        <v>1</v>
      </c>
      <c r="AC525" s="238">
        <v>98</v>
      </c>
      <c r="AD525" s="238" t="s">
        <v>2800</v>
      </c>
      <c r="AF525" s="238" t="s">
        <v>2779</v>
      </c>
      <c r="AG525" s="238">
        <v>4</v>
      </c>
      <c r="AH525" s="238">
        <v>2</v>
      </c>
      <c r="AI525" s="238">
        <v>4</v>
      </c>
      <c r="AJ525" s="238">
        <v>4</v>
      </c>
      <c r="AK525" s="238">
        <v>21</v>
      </c>
      <c r="AL525" s="238">
        <v>72</v>
      </c>
      <c r="AM525" s="238" t="s">
        <v>354</v>
      </c>
      <c r="AN525" s="238">
        <v>5</v>
      </c>
      <c r="AO525" s="238">
        <v>1</v>
      </c>
      <c r="AS525" s="238">
        <v>12</v>
      </c>
      <c r="AT525" s="238">
        <v>9</v>
      </c>
      <c r="AU525" s="238">
        <v>50</v>
      </c>
      <c r="AV525" s="238">
        <v>11</v>
      </c>
      <c r="AW525" s="238">
        <v>21</v>
      </c>
      <c r="CT525" s="238">
        <v>456821.235766489</v>
      </c>
      <c r="CU525" s="238">
        <v>4979691.9280404197</v>
      </c>
      <c r="CV525" s="238">
        <v>44.969354760000002</v>
      </c>
      <c r="CW525" s="238">
        <v>-93.547555689999996</v>
      </c>
      <c r="CX525" s="238" t="s">
        <v>359</v>
      </c>
      <c r="CY525" s="238" t="s">
        <v>3759</v>
      </c>
    </row>
    <row r="526" spans="1:103" x14ac:dyDescent="0.25">
      <c r="A526" s="238">
        <v>505330</v>
      </c>
      <c r="B526" s="238">
        <v>4</v>
      </c>
      <c r="C526" s="238">
        <v>15</v>
      </c>
      <c r="D526" s="238">
        <v>12.872999999999999</v>
      </c>
      <c r="E526" s="238">
        <v>27</v>
      </c>
      <c r="F526" s="238" t="s">
        <v>3066</v>
      </c>
      <c r="H526" s="238" t="s">
        <v>354</v>
      </c>
      <c r="I526" s="238">
        <v>25</v>
      </c>
      <c r="K526" s="238">
        <v>17006831</v>
      </c>
      <c r="M526" s="238">
        <v>10</v>
      </c>
      <c r="N526" s="238">
        <v>1</v>
      </c>
      <c r="O526" s="238">
        <v>2017</v>
      </c>
      <c r="P526" s="238" t="s">
        <v>366</v>
      </c>
      <c r="Q526" s="238">
        <v>8</v>
      </c>
      <c r="R526" s="238">
        <v>98</v>
      </c>
      <c r="S526" s="238">
        <v>5</v>
      </c>
      <c r="T526" s="238">
        <v>0</v>
      </c>
      <c r="U526" s="238">
        <v>1</v>
      </c>
      <c r="W526" s="238">
        <v>69</v>
      </c>
      <c r="X526" s="238">
        <v>2</v>
      </c>
      <c r="Y526" s="238">
        <v>1</v>
      </c>
      <c r="Z526" s="238">
        <v>3</v>
      </c>
      <c r="AB526" s="238">
        <v>2</v>
      </c>
      <c r="AC526" s="238">
        <v>98</v>
      </c>
      <c r="AD526" s="238" t="s">
        <v>2800</v>
      </c>
      <c r="AF526" s="238" t="s">
        <v>2779</v>
      </c>
      <c r="AG526" s="238">
        <v>3</v>
      </c>
      <c r="AH526" s="238">
        <v>2</v>
      </c>
      <c r="AI526" s="238">
        <v>4</v>
      </c>
      <c r="AJ526" s="238">
        <v>4</v>
      </c>
      <c r="AK526" s="238">
        <v>21</v>
      </c>
      <c r="AL526" s="238">
        <v>49</v>
      </c>
      <c r="AM526" s="238" t="s">
        <v>363</v>
      </c>
      <c r="AN526" s="238">
        <v>10</v>
      </c>
      <c r="AO526" s="238">
        <v>62</v>
      </c>
      <c r="AP526" s="238">
        <v>70</v>
      </c>
      <c r="AS526" s="238">
        <v>12</v>
      </c>
      <c r="AT526" s="238">
        <v>9</v>
      </c>
      <c r="AU526" s="238">
        <v>50</v>
      </c>
      <c r="AV526" s="238">
        <v>11</v>
      </c>
      <c r="AW526" s="238">
        <v>21</v>
      </c>
      <c r="CT526" s="238">
        <v>456930.03263783001</v>
      </c>
      <c r="CU526" s="238">
        <v>4979718.0901586302</v>
      </c>
      <c r="CV526" s="238">
        <v>44.969596869999997</v>
      </c>
      <c r="CW526" s="238">
        <v>-93.546178319999996</v>
      </c>
      <c r="CX526" s="238" t="s">
        <v>359</v>
      </c>
      <c r="CY526" s="238" t="s">
        <v>3760</v>
      </c>
    </row>
    <row r="527" spans="1:103" x14ac:dyDescent="0.25">
      <c r="A527" s="238">
        <v>781067</v>
      </c>
      <c r="B527" s="238">
        <v>4</v>
      </c>
      <c r="C527" s="238">
        <v>15</v>
      </c>
      <c r="D527" s="238">
        <v>12.909000000000001</v>
      </c>
      <c r="E527" s="238">
        <v>27</v>
      </c>
      <c r="F527" s="238" t="s">
        <v>3066</v>
      </c>
      <c r="H527" s="238" t="s">
        <v>354</v>
      </c>
      <c r="I527" s="238">
        <v>25</v>
      </c>
      <c r="K527" s="238">
        <v>20000460</v>
      </c>
      <c r="L527" s="238">
        <v>200180422</v>
      </c>
      <c r="M527" s="238">
        <v>1</v>
      </c>
      <c r="N527" s="238">
        <v>18</v>
      </c>
      <c r="O527" s="238">
        <v>2020</v>
      </c>
      <c r="P527" s="238" t="s">
        <v>364</v>
      </c>
      <c r="Q527" s="238">
        <v>15</v>
      </c>
      <c r="R527" s="238" t="s">
        <v>356</v>
      </c>
      <c r="S527" s="238">
        <v>5</v>
      </c>
      <c r="T527" s="238">
        <v>0</v>
      </c>
      <c r="U527" s="238">
        <v>2</v>
      </c>
      <c r="V527" s="238">
        <v>90</v>
      </c>
      <c r="W527" s="238">
        <v>10</v>
      </c>
      <c r="X527" s="238">
        <v>2</v>
      </c>
      <c r="Y527" s="238">
        <v>1</v>
      </c>
      <c r="Z527" s="238">
        <v>1</v>
      </c>
      <c r="AB527" s="238">
        <v>5</v>
      </c>
      <c r="AC527" s="238">
        <v>98</v>
      </c>
      <c r="AD527" s="238" t="s">
        <v>2800</v>
      </c>
      <c r="AF527" s="238" t="s">
        <v>2779</v>
      </c>
      <c r="AG527" s="238">
        <v>90</v>
      </c>
      <c r="AH527" s="238">
        <v>2</v>
      </c>
      <c r="AI527" s="238">
        <v>2</v>
      </c>
      <c r="AJ527" s="238">
        <v>4</v>
      </c>
      <c r="AK527" s="238">
        <v>25</v>
      </c>
      <c r="AL527" s="238">
        <v>46</v>
      </c>
      <c r="AM527" s="238" t="s">
        <v>363</v>
      </c>
      <c r="AN527" s="238">
        <v>5</v>
      </c>
      <c r="AO527" s="238">
        <v>70</v>
      </c>
      <c r="AP527" s="238">
        <v>68</v>
      </c>
      <c r="AS527" s="238">
        <v>12</v>
      </c>
      <c r="AT527" s="238">
        <v>9</v>
      </c>
      <c r="AU527" s="238">
        <v>50</v>
      </c>
      <c r="AV527" s="238">
        <v>11</v>
      </c>
      <c r="AW527" s="238">
        <v>21</v>
      </c>
      <c r="AX527" s="238">
        <v>2</v>
      </c>
      <c r="AY527" s="238">
        <v>3</v>
      </c>
      <c r="AZ527" s="238">
        <v>3</v>
      </c>
      <c r="BA527" s="238">
        <v>21</v>
      </c>
      <c r="BB527" s="238">
        <v>45</v>
      </c>
      <c r="BC527" s="238" t="s">
        <v>354</v>
      </c>
      <c r="BD527" s="238">
        <v>5</v>
      </c>
      <c r="BE527" s="238">
        <v>1</v>
      </c>
      <c r="BI527" s="238">
        <v>12</v>
      </c>
      <c r="BJ527" s="238">
        <v>9</v>
      </c>
      <c r="BK527" s="238">
        <v>50</v>
      </c>
      <c r="BL527" s="238">
        <v>11</v>
      </c>
      <c r="BM527" s="238">
        <v>21</v>
      </c>
      <c r="CT527" s="238">
        <v>456993.43735702097</v>
      </c>
      <c r="CU527" s="238">
        <v>4979713.8949041096</v>
      </c>
      <c r="CV527" s="238">
        <v>44.969562949999997</v>
      </c>
      <c r="CW527" s="238">
        <v>-93.545373949999998</v>
      </c>
      <c r="CX527" s="238" t="s">
        <v>359</v>
      </c>
      <c r="CY527" s="238" t="s">
        <v>3761</v>
      </c>
    </row>
    <row r="528" spans="1:103" x14ac:dyDescent="0.25">
      <c r="A528" s="238">
        <v>868336</v>
      </c>
      <c r="B528" s="238">
        <v>4</v>
      </c>
      <c r="C528" s="238">
        <v>15</v>
      </c>
      <c r="D528" s="238">
        <v>13.023</v>
      </c>
      <c r="E528" s="238">
        <v>27</v>
      </c>
      <c r="F528" s="238" t="s">
        <v>3066</v>
      </c>
      <c r="H528" s="238" t="s">
        <v>354</v>
      </c>
      <c r="I528" s="238">
        <v>25</v>
      </c>
      <c r="K528" s="238">
        <v>20007681</v>
      </c>
      <c r="L528" s="238">
        <v>203500084</v>
      </c>
      <c r="M528" s="238">
        <v>12</v>
      </c>
      <c r="N528" s="238">
        <v>15</v>
      </c>
      <c r="O528" s="238">
        <v>2020</v>
      </c>
      <c r="P528" s="238" t="s">
        <v>368</v>
      </c>
      <c r="Q528" s="238">
        <v>18</v>
      </c>
      <c r="R528" s="238">
        <v>98</v>
      </c>
      <c r="S528" s="238">
        <v>5</v>
      </c>
      <c r="T528" s="238">
        <v>0</v>
      </c>
      <c r="U528" s="238">
        <v>1</v>
      </c>
      <c r="W528" s="238">
        <v>17</v>
      </c>
      <c r="X528" s="238">
        <v>2</v>
      </c>
      <c r="Y528" s="238">
        <v>4</v>
      </c>
      <c r="Z528" s="238">
        <v>2</v>
      </c>
      <c r="AB528" s="238">
        <v>1</v>
      </c>
      <c r="AC528" s="238">
        <v>98</v>
      </c>
      <c r="AD528" s="238" t="s">
        <v>2800</v>
      </c>
      <c r="AF528" s="238" t="s">
        <v>2779</v>
      </c>
      <c r="AG528" s="238">
        <v>4</v>
      </c>
      <c r="AH528" s="238">
        <v>2</v>
      </c>
      <c r="AI528" s="238">
        <v>4</v>
      </c>
      <c r="AJ528" s="238">
        <v>4</v>
      </c>
      <c r="AK528" s="238">
        <v>21</v>
      </c>
      <c r="AL528" s="238">
        <v>56</v>
      </c>
      <c r="AM528" s="238" t="s">
        <v>354</v>
      </c>
      <c r="AN528" s="238">
        <v>5</v>
      </c>
      <c r="AO528" s="238">
        <v>1</v>
      </c>
      <c r="AS528" s="238">
        <v>12</v>
      </c>
      <c r="AT528" s="238">
        <v>9</v>
      </c>
      <c r="AU528" s="238">
        <v>50</v>
      </c>
      <c r="AV528" s="238">
        <v>11</v>
      </c>
      <c r="AW528" s="238">
        <v>21</v>
      </c>
      <c r="CT528" s="238">
        <v>457169.44464859</v>
      </c>
      <c r="CU528" s="238">
        <v>4979773.4621802298</v>
      </c>
      <c r="CV528" s="238">
        <v>44.970109780000001</v>
      </c>
      <c r="CW528" s="238">
        <v>-93.543147129999994</v>
      </c>
      <c r="CX528" s="238" t="s">
        <v>359</v>
      </c>
      <c r="CY528" s="238" t="s">
        <v>3762</v>
      </c>
    </row>
    <row r="529" spans="1:103" x14ac:dyDescent="0.25">
      <c r="A529" s="238">
        <v>805781</v>
      </c>
      <c r="B529" s="238">
        <v>4</v>
      </c>
      <c r="C529" s="238">
        <v>15</v>
      </c>
      <c r="D529" s="238">
        <v>13.034000000000001</v>
      </c>
      <c r="E529" s="238">
        <v>27</v>
      </c>
      <c r="F529" s="238" t="s">
        <v>3763</v>
      </c>
      <c r="H529" s="238" t="s">
        <v>354</v>
      </c>
      <c r="I529" s="238">
        <v>25</v>
      </c>
      <c r="K529" s="238">
        <v>20001641</v>
      </c>
      <c r="L529" s="238">
        <v>200920008</v>
      </c>
      <c r="M529" s="238">
        <v>4</v>
      </c>
      <c r="N529" s="238">
        <v>1</v>
      </c>
      <c r="O529" s="238">
        <v>2020</v>
      </c>
      <c r="P529" s="238" t="s">
        <v>355</v>
      </c>
      <c r="Q529" s="238">
        <v>7</v>
      </c>
      <c r="R529" s="238">
        <v>98</v>
      </c>
      <c r="S529" s="238">
        <v>5</v>
      </c>
      <c r="T529" s="238">
        <v>0</v>
      </c>
      <c r="U529" s="238">
        <v>1</v>
      </c>
      <c r="W529" s="238">
        <v>17</v>
      </c>
      <c r="X529" s="238">
        <v>2</v>
      </c>
      <c r="Y529" s="238">
        <v>1</v>
      </c>
      <c r="Z529" s="238">
        <v>1</v>
      </c>
      <c r="AB529" s="238">
        <v>1</v>
      </c>
      <c r="AC529" s="238">
        <v>98</v>
      </c>
      <c r="AD529" s="238" t="s">
        <v>2800</v>
      </c>
      <c r="AF529" s="238" t="s">
        <v>2779</v>
      </c>
      <c r="AG529" s="238">
        <v>4</v>
      </c>
      <c r="AH529" s="238">
        <v>2</v>
      </c>
      <c r="AI529" s="238">
        <v>2</v>
      </c>
      <c r="AJ529" s="238">
        <v>3</v>
      </c>
      <c r="AK529" s="238">
        <v>21</v>
      </c>
      <c r="AL529" s="238">
        <v>28</v>
      </c>
      <c r="AM529" s="238" t="s">
        <v>354</v>
      </c>
      <c r="AN529" s="238">
        <v>5</v>
      </c>
      <c r="AO529" s="238">
        <v>1</v>
      </c>
      <c r="AS529" s="238">
        <v>12</v>
      </c>
      <c r="AT529" s="238">
        <v>98</v>
      </c>
      <c r="AU529" s="238">
        <v>50</v>
      </c>
      <c r="AV529" s="238">
        <v>11</v>
      </c>
      <c r="AW529" s="238">
        <v>21</v>
      </c>
      <c r="CT529" s="238">
        <v>457188.49462209502</v>
      </c>
      <c r="CU529" s="238">
        <v>4979764.6567892404</v>
      </c>
      <c r="CV529" s="238">
        <v>44.970031669999997</v>
      </c>
      <c r="CW529" s="238">
        <v>-93.542904820000004</v>
      </c>
      <c r="CX529" s="238" t="s">
        <v>359</v>
      </c>
      <c r="CY529" s="238" t="s">
        <v>3764</v>
      </c>
    </row>
    <row r="530" spans="1:103" x14ac:dyDescent="0.25">
      <c r="A530" s="238">
        <v>650904</v>
      </c>
      <c r="B530" s="238">
        <v>4</v>
      </c>
      <c r="C530" s="238">
        <v>15</v>
      </c>
      <c r="D530" s="238">
        <v>13.041</v>
      </c>
      <c r="E530" s="238">
        <v>27</v>
      </c>
      <c r="F530" s="238" t="s">
        <v>3763</v>
      </c>
      <c r="H530" s="238" t="s">
        <v>354</v>
      </c>
      <c r="I530" s="238">
        <v>25</v>
      </c>
      <c r="K530" s="238">
        <v>18007566</v>
      </c>
      <c r="M530" s="238">
        <v>10</v>
      </c>
      <c r="N530" s="238">
        <v>10</v>
      </c>
      <c r="O530" s="238">
        <v>2018</v>
      </c>
      <c r="P530" s="238" t="s">
        <v>355</v>
      </c>
      <c r="Q530" s="238">
        <v>13</v>
      </c>
      <c r="R530" s="238">
        <v>98</v>
      </c>
      <c r="S530" s="238">
        <v>4</v>
      </c>
      <c r="T530" s="238">
        <v>0</v>
      </c>
      <c r="U530" s="238">
        <v>2</v>
      </c>
      <c r="V530" s="238">
        <v>5</v>
      </c>
      <c r="W530" s="238">
        <v>10</v>
      </c>
      <c r="X530" s="238">
        <v>2</v>
      </c>
      <c r="Y530" s="238">
        <v>1</v>
      </c>
      <c r="Z530" s="238">
        <v>3</v>
      </c>
      <c r="AB530" s="238">
        <v>2</v>
      </c>
      <c r="AC530" s="238">
        <v>98</v>
      </c>
      <c r="AD530" s="238" t="s">
        <v>2800</v>
      </c>
      <c r="AF530" s="238" t="s">
        <v>2779</v>
      </c>
      <c r="AG530" s="238">
        <v>10</v>
      </c>
      <c r="AH530" s="238">
        <v>2</v>
      </c>
      <c r="AI530" s="238">
        <v>4</v>
      </c>
      <c r="AJ530" s="238">
        <v>3</v>
      </c>
      <c r="AK530" s="238">
        <v>21</v>
      </c>
      <c r="AL530" s="238">
        <v>70</v>
      </c>
      <c r="AM530" s="238" t="s">
        <v>354</v>
      </c>
      <c r="AN530" s="238">
        <v>5</v>
      </c>
      <c r="AO530" s="238">
        <v>67</v>
      </c>
      <c r="AP530" s="238">
        <v>74</v>
      </c>
      <c r="AS530" s="238">
        <v>12</v>
      </c>
      <c r="AT530" s="238">
        <v>9</v>
      </c>
      <c r="AV530" s="238">
        <v>11</v>
      </c>
      <c r="AW530" s="238">
        <v>21</v>
      </c>
      <c r="AX530" s="238">
        <v>2</v>
      </c>
      <c r="AY530" s="238">
        <v>4</v>
      </c>
      <c r="AZ530" s="238">
        <v>4</v>
      </c>
      <c r="BA530" s="238">
        <v>21</v>
      </c>
      <c r="BB530" s="238">
        <v>64</v>
      </c>
      <c r="BC530" s="238" t="s">
        <v>354</v>
      </c>
      <c r="BD530" s="238">
        <v>5</v>
      </c>
      <c r="BE530" s="238">
        <v>1</v>
      </c>
      <c r="BI530" s="238">
        <v>12</v>
      </c>
      <c r="BJ530" s="238">
        <v>9</v>
      </c>
      <c r="BL530" s="238">
        <v>11</v>
      </c>
      <c r="BM530" s="238">
        <v>21</v>
      </c>
      <c r="CT530" s="238">
        <v>457202.020168196</v>
      </c>
      <c r="CU530" s="238">
        <v>4979761.9940005401</v>
      </c>
      <c r="CV530" s="238">
        <v>44.97000851</v>
      </c>
      <c r="CW530" s="238">
        <v>-93.542733080000005</v>
      </c>
      <c r="CX530" s="238" t="s">
        <v>359</v>
      </c>
      <c r="CY530" s="238" t="s">
        <v>3765</v>
      </c>
    </row>
    <row r="531" spans="1:103" x14ac:dyDescent="0.25">
      <c r="A531" s="238">
        <v>10987961</v>
      </c>
      <c r="B531" s="238">
        <v>4</v>
      </c>
      <c r="C531" s="238">
        <v>15</v>
      </c>
      <c r="D531" s="238">
        <v>13.041</v>
      </c>
      <c r="E531" s="238">
        <v>27</v>
      </c>
      <c r="F531" s="238" t="s">
        <v>3763</v>
      </c>
      <c r="H531" s="238" t="s">
        <v>354</v>
      </c>
      <c r="I531" s="238">
        <v>25</v>
      </c>
      <c r="K531" s="238">
        <v>14005949</v>
      </c>
      <c r="L531" s="238">
        <v>142890036</v>
      </c>
      <c r="M531" s="238">
        <v>10</v>
      </c>
      <c r="N531" s="238">
        <v>5</v>
      </c>
      <c r="O531" s="238">
        <v>2014</v>
      </c>
      <c r="P531" s="238" t="s">
        <v>366</v>
      </c>
      <c r="Q531" s="238">
        <v>23</v>
      </c>
      <c r="S531" s="238">
        <v>5</v>
      </c>
      <c r="T531" s="238">
        <v>0</v>
      </c>
      <c r="U531" s="238">
        <v>1</v>
      </c>
      <c r="V531" s="238">
        <v>98</v>
      </c>
      <c r="W531" s="238">
        <v>16</v>
      </c>
      <c r="X531" s="238">
        <v>2</v>
      </c>
      <c r="Y531" s="238">
        <v>5</v>
      </c>
      <c r="Z531" s="238">
        <v>1</v>
      </c>
      <c r="AB531" s="238">
        <v>1</v>
      </c>
      <c r="AF531" s="238" t="s">
        <v>2779</v>
      </c>
      <c r="AG531" s="238">
        <v>4</v>
      </c>
      <c r="AH531" s="238">
        <v>2</v>
      </c>
      <c r="AI531" s="238">
        <v>4</v>
      </c>
      <c r="AJ531" s="238">
        <v>3</v>
      </c>
      <c r="AK531" s="238">
        <v>21</v>
      </c>
      <c r="AL531" s="238">
        <v>43</v>
      </c>
      <c r="AM531" s="238" t="s">
        <v>354</v>
      </c>
      <c r="AN531" s="238">
        <v>5</v>
      </c>
      <c r="AO531" s="238">
        <v>1</v>
      </c>
      <c r="AS531" s="238">
        <v>3</v>
      </c>
      <c r="AT531" s="238">
        <v>98</v>
      </c>
      <c r="AU531" s="238">
        <v>50</v>
      </c>
      <c r="AV531" s="238">
        <v>11</v>
      </c>
      <c r="AW531" s="238">
        <v>21</v>
      </c>
      <c r="CT531" s="238">
        <v>457202</v>
      </c>
      <c r="CU531" s="238">
        <v>4979767</v>
      </c>
      <c r="CV531" s="238">
        <v>44.970054500000003</v>
      </c>
      <c r="CW531" s="238">
        <v>-93.542739100000006</v>
      </c>
      <c r="CX531" s="238" t="s">
        <v>359</v>
      </c>
    </row>
    <row r="532" spans="1:103" x14ac:dyDescent="0.25">
      <c r="A532" s="238">
        <v>394338</v>
      </c>
      <c r="B532" s="238">
        <v>4</v>
      </c>
      <c r="C532" s="238">
        <v>15</v>
      </c>
      <c r="D532" s="238">
        <v>13.044</v>
      </c>
      <c r="E532" s="238">
        <v>27</v>
      </c>
      <c r="F532" s="238" t="s">
        <v>3763</v>
      </c>
      <c r="H532" s="238" t="s">
        <v>354</v>
      </c>
      <c r="I532" s="238">
        <v>25</v>
      </c>
      <c r="K532" s="238">
        <v>16007871</v>
      </c>
      <c r="M532" s="238">
        <v>11</v>
      </c>
      <c r="N532" s="238">
        <v>13</v>
      </c>
      <c r="O532" s="238">
        <v>2016</v>
      </c>
      <c r="P532" s="238" t="s">
        <v>366</v>
      </c>
      <c r="Q532" s="238">
        <v>23</v>
      </c>
      <c r="R532" s="238" t="s">
        <v>369</v>
      </c>
      <c r="S532" s="238">
        <v>5</v>
      </c>
      <c r="T532" s="238">
        <v>0</v>
      </c>
      <c r="U532" s="238">
        <v>1</v>
      </c>
      <c r="W532" s="238">
        <v>16</v>
      </c>
      <c r="X532" s="238">
        <v>4</v>
      </c>
      <c r="Y532" s="238">
        <v>4</v>
      </c>
      <c r="Z532" s="238">
        <v>1</v>
      </c>
      <c r="AB532" s="238">
        <v>1</v>
      </c>
      <c r="AC532" s="238">
        <v>98</v>
      </c>
      <c r="AD532" s="238" t="s">
        <v>2800</v>
      </c>
      <c r="AE532" s="238" t="s">
        <v>3766</v>
      </c>
      <c r="AF532" s="238" t="s">
        <v>2779</v>
      </c>
      <c r="AG532" s="238">
        <v>4</v>
      </c>
      <c r="AH532" s="238">
        <v>2</v>
      </c>
      <c r="AI532" s="238">
        <v>2</v>
      </c>
      <c r="AJ532" s="238">
        <v>3</v>
      </c>
      <c r="AK532" s="238">
        <v>21</v>
      </c>
      <c r="AL532" s="238">
        <v>34</v>
      </c>
      <c r="AM532" s="238" t="s">
        <v>363</v>
      </c>
      <c r="AN532" s="238">
        <v>5</v>
      </c>
      <c r="AO532" s="238">
        <v>1</v>
      </c>
      <c r="AS532" s="238">
        <v>12</v>
      </c>
      <c r="AT532" s="238">
        <v>23</v>
      </c>
      <c r="AU532" s="238">
        <v>50</v>
      </c>
      <c r="AV532" s="238">
        <v>11</v>
      </c>
      <c r="AW532" s="238">
        <v>21</v>
      </c>
      <c r="CT532" s="238">
        <v>457200.11985759099</v>
      </c>
      <c r="CU532" s="238">
        <v>4979769.2288384298</v>
      </c>
      <c r="CV532" s="238">
        <v>44.97007352</v>
      </c>
      <c r="CW532" s="238">
        <v>-93.542757789999996</v>
      </c>
      <c r="CX532" s="238" t="s">
        <v>359</v>
      </c>
      <c r="CY532" s="238" t="s">
        <v>3767</v>
      </c>
    </row>
    <row r="533" spans="1:103" x14ac:dyDescent="0.25">
      <c r="A533" s="238">
        <v>370168</v>
      </c>
      <c r="B533" s="238">
        <v>4</v>
      </c>
      <c r="C533" s="238">
        <v>15</v>
      </c>
      <c r="D533" s="238">
        <v>13.044</v>
      </c>
      <c r="E533" s="238">
        <v>27</v>
      </c>
      <c r="F533" s="238" t="s">
        <v>3763</v>
      </c>
      <c r="H533" s="238" t="s">
        <v>354</v>
      </c>
      <c r="I533" s="238">
        <v>25</v>
      </c>
      <c r="K533" s="238">
        <v>16005451</v>
      </c>
      <c r="M533" s="238">
        <v>8</v>
      </c>
      <c r="N533" s="238">
        <v>9</v>
      </c>
      <c r="O533" s="238">
        <v>2016</v>
      </c>
      <c r="P533" s="238" t="s">
        <v>368</v>
      </c>
      <c r="Q533" s="238">
        <v>9</v>
      </c>
      <c r="R533" s="238">
        <v>98</v>
      </c>
      <c r="S533" s="238">
        <v>3</v>
      </c>
      <c r="T533" s="238">
        <v>0</v>
      </c>
      <c r="U533" s="238">
        <v>2</v>
      </c>
      <c r="V533" s="238">
        <v>5</v>
      </c>
      <c r="W533" s="238">
        <v>10</v>
      </c>
      <c r="X533" s="238">
        <v>4</v>
      </c>
      <c r="Y533" s="238">
        <v>1</v>
      </c>
      <c r="Z533" s="238">
        <v>1</v>
      </c>
      <c r="AB533" s="238">
        <v>1</v>
      </c>
      <c r="AC533" s="238">
        <v>98</v>
      </c>
      <c r="AD533" s="238" t="s">
        <v>2800</v>
      </c>
      <c r="AE533" s="238" t="s">
        <v>3766</v>
      </c>
      <c r="AF533" s="238" t="s">
        <v>2779</v>
      </c>
      <c r="AG533" s="238">
        <v>10</v>
      </c>
      <c r="AH533" s="238">
        <v>2</v>
      </c>
      <c r="AI533" s="238">
        <v>4</v>
      </c>
      <c r="AJ533" s="238">
        <v>4</v>
      </c>
      <c r="AK533" s="238">
        <v>24</v>
      </c>
      <c r="AL533" s="238">
        <v>71</v>
      </c>
      <c r="AM533" s="238" t="s">
        <v>354</v>
      </c>
      <c r="AN533" s="238">
        <v>5</v>
      </c>
      <c r="AO533" s="238">
        <v>2</v>
      </c>
      <c r="AP533" s="238">
        <v>10</v>
      </c>
      <c r="AS533" s="238">
        <v>12</v>
      </c>
      <c r="AT533" s="238">
        <v>9</v>
      </c>
      <c r="AU533" s="238">
        <v>40</v>
      </c>
      <c r="AV533" s="238">
        <v>11</v>
      </c>
      <c r="AW533" s="238">
        <v>21</v>
      </c>
      <c r="AX533" s="238">
        <v>2</v>
      </c>
      <c r="AY533" s="238">
        <v>2</v>
      </c>
      <c r="AZ533" s="238">
        <v>4</v>
      </c>
      <c r="BA533" s="238">
        <v>21</v>
      </c>
      <c r="BB533" s="238">
        <v>50</v>
      </c>
      <c r="BC533" s="238" t="s">
        <v>363</v>
      </c>
      <c r="BD533" s="238">
        <v>5</v>
      </c>
      <c r="BE533" s="238">
        <v>1</v>
      </c>
      <c r="BI533" s="238">
        <v>12</v>
      </c>
      <c r="BJ533" s="238">
        <v>9</v>
      </c>
      <c r="BK533" s="238">
        <v>40</v>
      </c>
      <c r="BL533" s="238">
        <v>11</v>
      </c>
      <c r="BM533" s="238">
        <v>21</v>
      </c>
      <c r="CT533" s="238">
        <v>457201.70736076601</v>
      </c>
      <c r="CU533" s="238">
        <v>4979766.9322039904</v>
      </c>
      <c r="CV533" s="238">
        <v>44.970052950000003</v>
      </c>
      <c r="CW533" s="238">
        <v>-93.542737459999998</v>
      </c>
      <c r="CX533" s="238" t="s">
        <v>359</v>
      </c>
      <c r="CY533" s="238" t="s">
        <v>3768</v>
      </c>
    </row>
    <row r="534" spans="1:103" x14ac:dyDescent="0.25">
      <c r="A534" s="238">
        <v>11025947</v>
      </c>
      <c r="B534" s="238">
        <v>4</v>
      </c>
      <c r="C534" s="238">
        <v>15</v>
      </c>
      <c r="D534" s="238">
        <v>13.06</v>
      </c>
      <c r="E534" s="238">
        <v>27</v>
      </c>
      <c r="F534" s="238" t="s">
        <v>3763</v>
      </c>
      <c r="H534" s="238" t="s">
        <v>354</v>
      </c>
      <c r="I534" s="238">
        <v>25</v>
      </c>
      <c r="K534" s="238">
        <v>15000654</v>
      </c>
      <c r="L534" s="238">
        <v>150320070</v>
      </c>
      <c r="M534" s="238">
        <v>1</v>
      </c>
      <c r="N534" s="238">
        <v>31</v>
      </c>
      <c r="O534" s="238">
        <v>2015</v>
      </c>
      <c r="P534" s="238" t="s">
        <v>364</v>
      </c>
      <c r="Q534" s="238">
        <v>19</v>
      </c>
      <c r="S534" s="238">
        <v>4</v>
      </c>
      <c r="T534" s="238">
        <v>0</v>
      </c>
      <c r="U534" s="238">
        <v>1</v>
      </c>
      <c r="V534" s="238">
        <v>5</v>
      </c>
      <c r="W534" s="238">
        <v>16</v>
      </c>
      <c r="X534" s="238">
        <v>2</v>
      </c>
      <c r="Y534" s="238">
        <v>4</v>
      </c>
      <c r="Z534" s="238">
        <v>2</v>
      </c>
      <c r="AB534" s="238">
        <v>1</v>
      </c>
      <c r="AC534" s="238">
        <v>98</v>
      </c>
      <c r="AD534" s="238" t="s">
        <v>3769</v>
      </c>
      <c r="AE534" s="238" t="s">
        <v>3770</v>
      </c>
      <c r="AF534" s="238" t="s">
        <v>2779</v>
      </c>
      <c r="AG534" s="238">
        <v>4</v>
      </c>
      <c r="AH534" s="238">
        <v>2</v>
      </c>
      <c r="AI534" s="238">
        <v>2</v>
      </c>
      <c r="AJ534" s="238">
        <v>4</v>
      </c>
      <c r="AK534" s="238">
        <v>21</v>
      </c>
      <c r="AL534" s="238">
        <v>38</v>
      </c>
      <c r="AM534" s="238" t="s">
        <v>363</v>
      </c>
      <c r="AN534" s="238">
        <v>5</v>
      </c>
      <c r="AO534" s="238">
        <v>1</v>
      </c>
      <c r="AS534" s="238">
        <v>7</v>
      </c>
      <c r="AT534" s="238">
        <v>98</v>
      </c>
      <c r="AU534" s="238">
        <v>50</v>
      </c>
      <c r="AV534" s="238">
        <v>11</v>
      </c>
      <c r="AW534" s="238">
        <v>21</v>
      </c>
      <c r="CT534" s="238">
        <v>457233</v>
      </c>
      <c r="CU534" s="238">
        <v>4979773</v>
      </c>
      <c r="CV534" s="238">
        <v>44.970105799999999</v>
      </c>
      <c r="CW534" s="238">
        <v>-93.542347399999997</v>
      </c>
      <c r="CX534" s="238" t="s">
        <v>359</v>
      </c>
      <c r="CY534" s="238" t="s">
        <v>3771</v>
      </c>
    </row>
    <row r="535" spans="1:103" x14ac:dyDescent="0.25">
      <c r="A535" s="238">
        <v>10871351</v>
      </c>
      <c r="B535" s="238">
        <v>4</v>
      </c>
      <c r="C535" s="238">
        <v>15</v>
      </c>
      <c r="D535" s="238">
        <v>13.102</v>
      </c>
      <c r="E535" s="238">
        <v>27</v>
      </c>
      <c r="F535" s="238" t="s">
        <v>3763</v>
      </c>
      <c r="H535" s="238" t="s">
        <v>354</v>
      </c>
      <c r="I535" s="238">
        <v>25</v>
      </c>
      <c r="K535" s="238">
        <v>13001882</v>
      </c>
      <c r="L535" s="238">
        <v>131080134</v>
      </c>
      <c r="M535" s="238">
        <v>4</v>
      </c>
      <c r="N535" s="238">
        <v>18</v>
      </c>
      <c r="O535" s="238">
        <v>2013</v>
      </c>
      <c r="P535" s="238" t="s">
        <v>384</v>
      </c>
      <c r="Q535" s="238">
        <v>13</v>
      </c>
      <c r="S535" s="238">
        <v>5</v>
      </c>
      <c r="T535" s="238">
        <v>0</v>
      </c>
      <c r="U535" s="238">
        <v>2</v>
      </c>
      <c r="V535" s="238">
        <v>90</v>
      </c>
      <c r="W535" s="238">
        <v>10</v>
      </c>
      <c r="X535" s="238">
        <v>90</v>
      </c>
      <c r="Y535" s="238">
        <v>1</v>
      </c>
      <c r="Z535" s="238">
        <v>4</v>
      </c>
      <c r="AB535" s="238">
        <v>3</v>
      </c>
      <c r="AC535" s="238">
        <v>98</v>
      </c>
      <c r="AD535" s="238" t="s">
        <v>3772</v>
      </c>
      <c r="AE535" s="238" t="s">
        <v>3773</v>
      </c>
      <c r="AF535" s="238" t="s">
        <v>2779</v>
      </c>
      <c r="AG535" s="238">
        <v>90</v>
      </c>
      <c r="AH535" s="238">
        <v>2</v>
      </c>
      <c r="AI535" s="238">
        <v>2</v>
      </c>
      <c r="AJ535" s="238">
        <v>4</v>
      </c>
      <c r="AK535" s="238">
        <v>21</v>
      </c>
      <c r="AL535" s="238">
        <v>32</v>
      </c>
      <c r="AM535" s="238" t="s">
        <v>363</v>
      </c>
      <c r="AN535" s="238">
        <v>5</v>
      </c>
      <c r="AS535" s="238">
        <v>2</v>
      </c>
      <c r="AT535" s="238">
        <v>22</v>
      </c>
      <c r="AU535" s="238">
        <v>50</v>
      </c>
      <c r="AV535" s="238">
        <v>11</v>
      </c>
      <c r="AW535" s="238">
        <v>21</v>
      </c>
      <c r="AX535" s="238">
        <v>2</v>
      </c>
      <c r="AY535" s="238">
        <v>4</v>
      </c>
      <c r="AZ535" s="238">
        <v>4</v>
      </c>
      <c r="BA535" s="238">
        <v>8</v>
      </c>
      <c r="BB535" s="238">
        <v>54</v>
      </c>
      <c r="BC535" s="238" t="s">
        <v>354</v>
      </c>
      <c r="BD535" s="238">
        <v>5</v>
      </c>
      <c r="BE535" s="238">
        <v>1</v>
      </c>
      <c r="BI535" s="238">
        <v>2</v>
      </c>
      <c r="BJ535" s="238">
        <v>22</v>
      </c>
      <c r="BK535" s="238">
        <v>50</v>
      </c>
      <c r="BL535" s="238">
        <v>11</v>
      </c>
      <c r="BM535" s="238">
        <v>21</v>
      </c>
      <c r="CT535" s="238">
        <v>457299</v>
      </c>
      <c r="CU535" s="238">
        <v>4979784</v>
      </c>
      <c r="CV535" s="238">
        <v>44.970216100000002</v>
      </c>
      <c r="CW535" s="238">
        <v>-93.541505000000001</v>
      </c>
      <c r="CX535" s="238" t="s">
        <v>359</v>
      </c>
      <c r="CY535" s="238" t="s">
        <v>3774</v>
      </c>
    </row>
    <row r="536" spans="1:103" x14ac:dyDescent="0.25">
      <c r="A536" s="238">
        <v>10876006</v>
      </c>
      <c r="B536" s="238">
        <v>4</v>
      </c>
      <c r="C536" s="238">
        <v>15</v>
      </c>
      <c r="D536" s="238">
        <v>13.102</v>
      </c>
      <c r="E536" s="238">
        <v>27</v>
      </c>
      <c r="F536" s="238" t="s">
        <v>3763</v>
      </c>
      <c r="H536" s="238" t="s">
        <v>354</v>
      </c>
      <c r="I536" s="238">
        <v>25</v>
      </c>
      <c r="K536" s="238">
        <v>13003323</v>
      </c>
      <c r="L536" s="238">
        <v>131800118</v>
      </c>
      <c r="M536" s="238">
        <v>6</v>
      </c>
      <c r="N536" s="238">
        <v>28</v>
      </c>
      <c r="O536" s="238">
        <v>2013</v>
      </c>
      <c r="P536" s="238" t="s">
        <v>362</v>
      </c>
      <c r="Q536" s="238">
        <v>4</v>
      </c>
      <c r="S536" s="238">
        <v>5</v>
      </c>
      <c r="T536" s="238">
        <v>0</v>
      </c>
      <c r="U536" s="238">
        <v>1</v>
      </c>
      <c r="V536" s="238">
        <v>98</v>
      </c>
      <c r="W536" s="238">
        <v>69</v>
      </c>
      <c r="X536" s="238">
        <v>2</v>
      </c>
      <c r="Y536" s="238">
        <v>4</v>
      </c>
      <c r="Z536" s="238">
        <v>1</v>
      </c>
      <c r="AB536" s="238">
        <v>1</v>
      </c>
      <c r="AC536" s="238">
        <v>98</v>
      </c>
      <c r="AD536" s="238" t="s">
        <v>3775</v>
      </c>
      <c r="AE536" s="238" t="s">
        <v>3776</v>
      </c>
      <c r="AF536" s="238" t="s">
        <v>2779</v>
      </c>
      <c r="AG536" s="238">
        <v>3</v>
      </c>
      <c r="AH536" s="238">
        <v>2</v>
      </c>
      <c r="AI536" s="238">
        <v>2</v>
      </c>
      <c r="AJ536" s="238">
        <v>4</v>
      </c>
      <c r="AK536" s="238">
        <v>21</v>
      </c>
      <c r="AL536" s="238">
        <v>56</v>
      </c>
      <c r="AM536" s="238" t="s">
        <v>354</v>
      </c>
      <c r="AN536" s="238">
        <v>5</v>
      </c>
      <c r="AO536" s="238">
        <v>15</v>
      </c>
      <c r="AS536" s="238">
        <v>7</v>
      </c>
      <c r="AT536" s="238">
        <v>98</v>
      </c>
      <c r="AU536" s="238">
        <v>50</v>
      </c>
      <c r="AV536" s="238">
        <v>11</v>
      </c>
      <c r="AW536" s="238">
        <v>21</v>
      </c>
      <c r="CT536" s="238">
        <v>457299</v>
      </c>
      <c r="CU536" s="238">
        <v>4979784</v>
      </c>
      <c r="CV536" s="238">
        <v>44.970216100000002</v>
      </c>
      <c r="CW536" s="238">
        <v>-93.541505000000001</v>
      </c>
      <c r="CX536" s="238" t="s">
        <v>359</v>
      </c>
      <c r="CY536" s="238" t="s">
        <v>3777</v>
      </c>
    </row>
    <row r="537" spans="1:103" x14ac:dyDescent="0.25">
      <c r="A537" s="238">
        <v>10762234</v>
      </c>
      <c r="B537" s="238">
        <v>4</v>
      </c>
      <c r="C537" s="238">
        <v>15</v>
      </c>
      <c r="D537" s="238">
        <v>13.119</v>
      </c>
      <c r="E537" s="238">
        <v>27</v>
      </c>
      <c r="F537" s="238" t="s">
        <v>3763</v>
      </c>
      <c r="H537" s="238" t="s">
        <v>354</v>
      </c>
      <c r="I537" s="238">
        <v>25</v>
      </c>
      <c r="K537" s="238">
        <v>11006571</v>
      </c>
      <c r="L537" s="238">
        <v>113440072</v>
      </c>
      <c r="M537" s="238">
        <v>12</v>
      </c>
      <c r="N537" s="238">
        <v>10</v>
      </c>
      <c r="O537" s="238">
        <v>2011</v>
      </c>
      <c r="P537" s="238" t="s">
        <v>364</v>
      </c>
      <c r="Q537" s="238">
        <v>11</v>
      </c>
      <c r="S537" s="238">
        <v>4</v>
      </c>
      <c r="T537" s="238">
        <v>0</v>
      </c>
      <c r="U537" s="238">
        <v>2</v>
      </c>
      <c r="V537" s="238">
        <v>1</v>
      </c>
      <c r="W537" s="238">
        <v>10</v>
      </c>
      <c r="X537" s="238">
        <v>15</v>
      </c>
      <c r="Y537" s="238">
        <v>1</v>
      </c>
      <c r="Z537" s="238">
        <v>1</v>
      </c>
      <c r="AB537" s="238">
        <v>1</v>
      </c>
      <c r="AC537" s="238">
        <v>98</v>
      </c>
      <c r="AD537" s="238" t="s">
        <v>3778</v>
      </c>
      <c r="AE537" s="238" t="s">
        <v>3779</v>
      </c>
      <c r="AF537" s="238" t="s">
        <v>2779</v>
      </c>
      <c r="AG537" s="238">
        <v>7</v>
      </c>
      <c r="AH537" s="238">
        <v>2</v>
      </c>
      <c r="AI537" s="238">
        <v>2</v>
      </c>
      <c r="AJ537" s="238">
        <v>2</v>
      </c>
      <c r="AK537" s="238">
        <v>21</v>
      </c>
      <c r="AL537" s="238">
        <v>26</v>
      </c>
      <c r="AM537" s="238" t="s">
        <v>354</v>
      </c>
      <c r="AN537" s="238">
        <v>5</v>
      </c>
      <c r="AO537" s="238">
        <v>15</v>
      </c>
      <c r="AS537" s="238">
        <v>5</v>
      </c>
      <c r="AT537" s="238">
        <v>98</v>
      </c>
      <c r="AU537" s="238">
        <v>35</v>
      </c>
      <c r="AV537" s="238">
        <v>11</v>
      </c>
      <c r="AW537" s="238">
        <v>21</v>
      </c>
      <c r="AX537" s="238">
        <v>2</v>
      </c>
      <c r="AY537" s="238">
        <v>2</v>
      </c>
      <c r="AZ537" s="238">
        <v>2</v>
      </c>
      <c r="BA537" s="238">
        <v>24</v>
      </c>
      <c r="BB537" s="238">
        <v>34</v>
      </c>
      <c r="BC537" s="238" t="s">
        <v>363</v>
      </c>
      <c r="BD537" s="238">
        <v>5</v>
      </c>
      <c r="BE537" s="238">
        <v>1</v>
      </c>
      <c r="BI537" s="238">
        <v>5</v>
      </c>
      <c r="BJ537" s="238">
        <v>98</v>
      </c>
      <c r="BK537" s="238">
        <v>35</v>
      </c>
      <c r="BL537" s="238">
        <v>11</v>
      </c>
      <c r="BM537" s="238">
        <v>21</v>
      </c>
      <c r="CT537" s="238">
        <v>457325</v>
      </c>
      <c r="CU537" s="238">
        <v>4979789</v>
      </c>
      <c r="CV537" s="238">
        <v>44.9702597</v>
      </c>
      <c r="CW537" s="238">
        <v>-93.541172399999994</v>
      </c>
      <c r="CX537" s="238" t="s">
        <v>359</v>
      </c>
      <c r="CY537" s="238" t="s">
        <v>3780</v>
      </c>
    </row>
    <row r="538" spans="1:103" x14ac:dyDescent="0.25">
      <c r="A538" s="238">
        <v>653107</v>
      </c>
      <c r="B538" s="238">
        <v>4</v>
      </c>
      <c r="C538" s="238">
        <v>15</v>
      </c>
      <c r="D538" s="238">
        <v>13.122</v>
      </c>
      <c r="E538" s="238">
        <v>27</v>
      </c>
      <c r="F538" s="238" t="s">
        <v>3763</v>
      </c>
      <c r="H538" s="238" t="s">
        <v>354</v>
      </c>
      <c r="I538" s="238">
        <v>25</v>
      </c>
      <c r="K538" s="238">
        <v>18007759</v>
      </c>
      <c r="M538" s="238">
        <v>10</v>
      </c>
      <c r="N538" s="238">
        <v>19</v>
      </c>
      <c r="O538" s="238">
        <v>2018</v>
      </c>
      <c r="P538" s="238" t="s">
        <v>362</v>
      </c>
      <c r="Q538" s="238">
        <v>20</v>
      </c>
      <c r="R538" s="238" t="s">
        <v>369</v>
      </c>
      <c r="S538" s="238">
        <v>5</v>
      </c>
      <c r="T538" s="238">
        <v>0</v>
      </c>
      <c r="U538" s="238">
        <v>1</v>
      </c>
      <c r="W538" s="238">
        <v>17</v>
      </c>
      <c r="X538" s="238">
        <v>2</v>
      </c>
      <c r="Y538" s="238">
        <v>6</v>
      </c>
      <c r="Z538" s="238">
        <v>1</v>
      </c>
      <c r="AB538" s="238">
        <v>1</v>
      </c>
      <c r="AC538" s="238">
        <v>98</v>
      </c>
      <c r="AD538" s="238" t="s">
        <v>2800</v>
      </c>
      <c r="AF538" s="238" t="s">
        <v>2779</v>
      </c>
      <c r="AG538" s="238">
        <v>4</v>
      </c>
      <c r="AH538" s="238">
        <v>2</v>
      </c>
      <c r="AI538" s="238">
        <v>2</v>
      </c>
      <c r="AJ538" s="238">
        <v>3</v>
      </c>
      <c r="AK538" s="238">
        <v>21</v>
      </c>
      <c r="AL538" s="238">
        <v>41</v>
      </c>
      <c r="AM538" s="238" t="s">
        <v>354</v>
      </c>
      <c r="AN538" s="238">
        <v>5</v>
      </c>
      <c r="AO538" s="238">
        <v>1</v>
      </c>
      <c r="AS538" s="238">
        <v>12</v>
      </c>
      <c r="AT538" s="238">
        <v>9</v>
      </c>
      <c r="AU538" s="238">
        <v>50</v>
      </c>
      <c r="AV538" s="238">
        <v>11</v>
      </c>
      <c r="AW538" s="238">
        <v>21</v>
      </c>
      <c r="CT538" s="238">
        <v>457330.82428566599</v>
      </c>
      <c r="CU538" s="238">
        <v>4979788.2154112803</v>
      </c>
      <c r="CV538" s="238">
        <v>44.970252299999999</v>
      </c>
      <c r="CW538" s="238">
        <v>-93.54110197</v>
      </c>
      <c r="CX538" s="238" t="s">
        <v>359</v>
      </c>
      <c r="CY538" s="238" t="s">
        <v>3781</v>
      </c>
    </row>
    <row r="539" spans="1:103" x14ac:dyDescent="0.25">
      <c r="A539" s="238">
        <v>664462</v>
      </c>
      <c r="B539" s="238">
        <v>4</v>
      </c>
      <c r="C539" s="238">
        <v>15</v>
      </c>
      <c r="D539" s="238">
        <v>13.151999999999999</v>
      </c>
      <c r="E539" s="238">
        <v>27</v>
      </c>
      <c r="F539" s="238" t="s">
        <v>3763</v>
      </c>
      <c r="H539" s="238" t="s">
        <v>354</v>
      </c>
      <c r="I539" s="238">
        <v>25</v>
      </c>
      <c r="K539" s="238">
        <v>18008614</v>
      </c>
      <c r="M539" s="238">
        <v>11</v>
      </c>
      <c r="N539" s="238">
        <v>30</v>
      </c>
      <c r="O539" s="238">
        <v>2018</v>
      </c>
      <c r="P539" s="238" t="s">
        <v>362</v>
      </c>
      <c r="Q539" s="238">
        <v>17</v>
      </c>
      <c r="R539" s="238">
        <v>98</v>
      </c>
      <c r="S539" s="238">
        <v>5</v>
      </c>
      <c r="T539" s="238">
        <v>0</v>
      </c>
      <c r="U539" s="238">
        <v>1</v>
      </c>
      <c r="W539" s="238">
        <v>16</v>
      </c>
      <c r="X539" s="238">
        <v>2</v>
      </c>
      <c r="Y539" s="238">
        <v>4</v>
      </c>
      <c r="Z539" s="238">
        <v>2</v>
      </c>
      <c r="AB539" s="238">
        <v>1</v>
      </c>
      <c r="AC539" s="238">
        <v>98</v>
      </c>
      <c r="AD539" s="238" t="s">
        <v>2800</v>
      </c>
      <c r="AF539" s="238" t="s">
        <v>2779</v>
      </c>
      <c r="AG539" s="238">
        <v>4</v>
      </c>
      <c r="AH539" s="238">
        <v>2</v>
      </c>
      <c r="AI539" s="238">
        <v>2</v>
      </c>
      <c r="AJ539" s="238">
        <v>4</v>
      </c>
      <c r="AK539" s="238">
        <v>21</v>
      </c>
      <c r="AL539" s="238">
        <v>28</v>
      </c>
      <c r="AM539" s="238" t="s">
        <v>354</v>
      </c>
      <c r="AN539" s="238">
        <v>5</v>
      </c>
      <c r="AO539" s="238">
        <v>1</v>
      </c>
      <c r="AS539" s="238">
        <v>12</v>
      </c>
      <c r="AT539" s="238">
        <v>9</v>
      </c>
      <c r="AU539" s="238">
        <v>50</v>
      </c>
      <c r="AV539" s="238">
        <v>11</v>
      </c>
      <c r="AW539" s="238">
        <v>21</v>
      </c>
      <c r="CT539" s="238">
        <v>457376.96881110402</v>
      </c>
      <c r="CU539" s="238">
        <v>4979803.7699802397</v>
      </c>
      <c r="CV539" s="238">
        <v>44.970395080000003</v>
      </c>
      <c r="CW539" s="238">
        <v>-93.540518140000003</v>
      </c>
      <c r="CX539" s="238" t="s">
        <v>359</v>
      </c>
      <c r="CY539" s="238" t="s">
        <v>3782</v>
      </c>
    </row>
    <row r="540" spans="1:103" x14ac:dyDescent="0.25">
      <c r="A540" s="238">
        <v>11051161</v>
      </c>
      <c r="B540" s="238">
        <v>4</v>
      </c>
      <c r="C540" s="238">
        <v>15</v>
      </c>
      <c r="D540" s="238">
        <v>13.163</v>
      </c>
      <c r="E540" s="238">
        <v>27</v>
      </c>
      <c r="F540" s="238" t="s">
        <v>3763</v>
      </c>
      <c r="H540" s="238" t="s">
        <v>354</v>
      </c>
      <c r="I540" s="238">
        <v>25</v>
      </c>
      <c r="K540" s="238">
        <v>15003535</v>
      </c>
      <c r="L540" s="238">
        <v>151820079</v>
      </c>
      <c r="M540" s="238">
        <v>6</v>
      </c>
      <c r="N540" s="238">
        <v>10</v>
      </c>
      <c r="O540" s="238">
        <v>2015</v>
      </c>
      <c r="P540" s="238" t="s">
        <v>355</v>
      </c>
      <c r="Q540" s="238">
        <v>23</v>
      </c>
      <c r="S540" s="238">
        <v>5</v>
      </c>
      <c r="T540" s="238">
        <v>0</v>
      </c>
      <c r="U540" s="238">
        <v>1</v>
      </c>
      <c r="V540" s="238">
        <v>98</v>
      </c>
      <c r="W540" s="238">
        <v>32</v>
      </c>
      <c r="X540" s="238">
        <v>2</v>
      </c>
      <c r="Y540" s="238">
        <v>4</v>
      </c>
      <c r="Z540" s="238">
        <v>2</v>
      </c>
      <c r="AB540" s="238">
        <v>1</v>
      </c>
      <c r="AC540" s="238">
        <v>98</v>
      </c>
      <c r="AF540" s="238" t="s">
        <v>2779</v>
      </c>
      <c r="AG540" s="238">
        <v>3</v>
      </c>
      <c r="AH540" s="238">
        <v>0</v>
      </c>
      <c r="AI540" s="238">
        <v>2</v>
      </c>
      <c r="AJ540" s="238">
        <v>3</v>
      </c>
      <c r="AM540" s="238">
        <v>99</v>
      </c>
      <c r="AS540" s="238">
        <v>7</v>
      </c>
      <c r="AT540" s="238">
        <v>98</v>
      </c>
      <c r="AU540" s="238">
        <v>50</v>
      </c>
      <c r="AV540" s="238">
        <v>11</v>
      </c>
      <c r="AW540" s="238">
        <v>21</v>
      </c>
      <c r="CT540" s="238">
        <v>457395</v>
      </c>
      <c r="CU540" s="238">
        <v>4979802</v>
      </c>
      <c r="CV540" s="238">
        <v>44.970375799999999</v>
      </c>
      <c r="CW540" s="238">
        <v>-93.540285699999998</v>
      </c>
      <c r="CX540" s="238" t="s">
        <v>359</v>
      </c>
    </row>
    <row r="541" spans="1:103" x14ac:dyDescent="0.25">
      <c r="A541" s="238">
        <v>416547</v>
      </c>
      <c r="B541" s="238">
        <v>4</v>
      </c>
      <c r="C541" s="238">
        <v>15</v>
      </c>
      <c r="D541" s="238">
        <v>13.173</v>
      </c>
      <c r="E541" s="238">
        <v>27</v>
      </c>
      <c r="F541" s="238" t="s">
        <v>3763</v>
      </c>
      <c r="H541" s="238" t="s">
        <v>354</v>
      </c>
      <c r="I541" s="238">
        <v>25</v>
      </c>
      <c r="K541" s="238" t="s">
        <v>3783</v>
      </c>
      <c r="M541" s="238">
        <v>1</v>
      </c>
      <c r="N541" s="238">
        <v>18</v>
      </c>
      <c r="O541" s="238">
        <v>2017</v>
      </c>
      <c r="P541" s="238" t="s">
        <v>355</v>
      </c>
      <c r="Q541" s="238">
        <v>17</v>
      </c>
      <c r="R541" s="238" t="s">
        <v>369</v>
      </c>
      <c r="S541" s="238">
        <v>5</v>
      </c>
      <c r="T541" s="238">
        <v>0</v>
      </c>
      <c r="U541" s="238">
        <v>1</v>
      </c>
      <c r="W541" s="238">
        <v>16</v>
      </c>
      <c r="X541" s="238">
        <v>2</v>
      </c>
      <c r="Y541" s="238">
        <v>7</v>
      </c>
      <c r="Z541" s="238">
        <v>1</v>
      </c>
      <c r="AB541" s="238">
        <v>1</v>
      </c>
      <c r="AC541" s="238">
        <v>98</v>
      </c>
      <c r="AD541" s="238" t="s">
        <v>2800</v>
      </c>
      <c r="AF541" s="238" t="s">
        <v>2779</v>
      </c>
      <c r="AG541" s="238">
        <v>4</v>
      </c>
      <c r="AH541" s="238">
        <v>2</v>
      </c>
      <c r="AI541" s="238">
        <v>5</v>
      </c>
      <c r="AJ541" s="238">
        <v>3</v>
      </c>
      <c r="AK541" s="238">
        <v>21</v>
      </c>
      <c r="AL541" s="238">
        <v>51</v>
      </c>
      <c r="AM541" s="238" t="s">
        <v>354</v>
      </c>
      <c r="AN541" s="238">
        <v>5</v>
      </c>
      <c r="AO541" s="238">
        <v>1</v>
      </c>
      <c r="AS541" s="238">
        <v>12</v>
      </c>
      <c r="AT541" s="238">
        <v>98</v>
      </c>
      <c r="AV541" s="238">
        <v>11</v>
      </c>
      <c r="AW541" s="238">
        <v>21</v>
      </c>
      <c r="CT541" s="238">
        <v>457407.55360579101</v>
      </c>
      <c r="CU541" s="238">
        <v>4979790.39554743</v>
      </c>
      <c r="CV541" s="238">
        <v>44.97027653</v>
      </c>
      <c r="CW541" s="238">
        <v>-93.54012917</v>
      </c>
      <c r="CX541" s="238" t="s">
        <v>359</v>
      </c>
      <c r="CY541" s="238" t="s">
        <v>3784</v>
      </c>
    </row>
    <row r="542" spans="1:103" x14ac:dyDescent="0.25">
      <c r="A542" s="238">
        <v>525984</v>
      </c>
      <c r="B542" s="238">
        <v>4</v>
      </c>
      <c r="C542" s="238">
        <v>15</v>
      </c>
      <c r="D542" s="238">
        <v>13.192</v>
      </c>
      <c r="E542" s="238">
        <v>27</v>
      </c>
      <c r="F542" s="238" t="s">
        <v>3763</v>
      </c>
      <c r="H542" s="238" t="s">
        <v>354</v>
      </c>
      <c r="I542" s="238">
        <v>25</v>
      </c>
      <c r="K542" s="238">
        <v>17014339</v>
      </c>
      <c r="M542" s="238">
        <v>12</v>
      </c>
      <c r="N542" s="238">
        <v>16</v>
      </c>
      <c r="O542" s="238">
        <v>2017</v>
      </c>
      <c r="P542" s="238" t="s">
        <v>364</v>
      </c>
      <c r="Q542" s="238">
        <v>0</v>
      </c>
      <c r="R542" s="238">
        <v>98</v>
      </c>
      <c r="S542" s="238">
        <v>5</v>
      </c>
      <c r="T542" s="238">
        <v>0</v>
      </c>
      <c r="U542" s="238">
        <v>1</v>
      </c>
      <c r="W542" s="238">
        <v>62</v>
      </c>
      <c r="X542" s="238">
        <v>90</v>
      </c>
      <c r="Y542" s="238">
        <v>4</v>
      </c>
      <c r="Z542" s="238">
        <v>2</v>
      </c>
      <c r="AB542" s="238">
        <v>3</v>
      </c>
      <c r="AC542" s="238">
        <v>98</v>
      </c>
      <c r="AD542" s="238" t="s">
        <v>2800</v>
      </c>
      <c r="AF542" s="238" t="s">
        <v>2779</v>
      </c>
      <c r="AG542" s="238">
        <v>3</v>
      </c>
      <c r="AH542" s="238">
        <v>2</v>
      </c>
      <c r="AI542" s="238">
        <v>4</v>
      </c>
      <c r="AJ542" s="238">
        <v>3</v>
      </c>
      <c r="AK542" s="238">
        <v>27</v>
      </c>
      <c r="AL542" s="238">
        <v>23</v>
      </c>
      <c r="AM542" s="238" t="s">
        <v>354</v>
      </c>
      <c r="AN542" s="238">
        <v>10</v>
      </c>
      <c r="AO542" s="238">
        <v>72</v>
      </c>
      <c r="AS542" s="238">
        <v>90</v>
      </c>
      <c r="AT542" s="238">
        <v>9</v>
      </c>
      <c r="AU542" s="238">
        <v>50</v>
      </c>
      <c r="AV542" s="238">
        <v>11</v>
      </c>
      <c r="AW542" s="238">
        <v>21</v>
      </c>
      <c r="CT542" s="238">
        <v>457435.07032749202</v>
      </c>
      <c r="CU542" s="238">
        <v>4979809.3609651998</v>
      </c>
      <c r="CV542" s="238">
        <v>44.970448900000001</v>
      </c>
      <c r="CW542" s="238">
        <v>-93.539781829999995</v>
      </c>
      <c r="CX542" s="238" t="s">
        <v>359</v>
      </c>
      <c r="CY542" s="238" t="s">
        <v>3785</v>
      </c>
    </row>
    <row r="543" spans="1:103" x14ac:dyDescent="0.25">
      <c r="A543" s="238">
        <v>811731</v>
      </c>
      <c r="B543" s="238">
        <v>4</v>
      </c>
      <c r="C543" s="238">
        <v>15</v>
      </c>
      <c r="D543" s="238">
        <v>13.194000000000001</v>
      </c>
      <c r="E543" s="238">
        <v>27</v>
      </c>
      <c r="F543" s="238" t="s">
        <v>3763</v>
      </c>
      <c r="H543" s="238" t="s">
        <v>354</v>
      </c>
      <c r="I543" s="238">
        <v>25</v>
      </c>
      <c r="K543" s="238">
        <v>20002528</v>
      </c>
      <c r="L543" s="238">
        <v>201460096</v>
      </c>
      <c r="M543" s="238">
        <v>5</v>
      </c>
      <c r="N543" s="238">
        <v>25</v>
      </c>
      <c r="O543" s="238">
        <v>2020</v>
      </c>
      <c r="P543" s="238" t="s">
        <v>361</v>
      </c>
      <c r="Q543" s="238">
        <v>23</v>
      </c>
      <c r="R543" s="238" t="s">
        <v>356</v>
      </c>
      <c r="S543" s="238">
        <v>5</v>
      </c>
      <c r="T543" s="238">
        <v>0</v>
      </c>
      <c r="U543" s="238">
        <v>1</v>
      </c>
      <c r="W543" s="238">
        <v>16</v>
      </c>
      <c r="X543" s="238">
        <v>2</v>
      </c>
      <c r="Y543" s="238">
        <v>7</v>
      </c>
      <c r="Z543" s="238">
        <v>2</v>
      </c>
      <c r="AB543" s="238">
        <v>1</v>
      </c>
      <c r="AC543" s="238">
        <v>98</v>
      </c>
      <c r="AD543" s="238" t="s">
        <v>2800</v>
      </c>
      <c r="AF543" s="238" t="s">
        <v>2779</v>
      </c>
      <c r="AG543" s="238">
        <v>4</v>
      </c>
      <c r="AH543" s="238">
        <v>2</v>
      </c>
      <c r="AI543" s="238">
        <v>2</v>
      </c>
      <c r="AJ543" s="238">
        <v>4</v>
      </c>
      <c r="AK543" s="238">
        <v>21</v>
      </c>
      <c r="AL543" s="238">
        <v>58</v>
      </c>
      <c r="AM543" s="238" t="s">
        <v>354</v>
      </c>
      <c r="AN543" s="238">
        <v>5</v>
      </c>
      <c r="AO543" s="238">
        <v>1</v>
      </c>
      <c r="AS543" s="238">
        <v>12</v>
      </c>
      <c r="AT543" s="238">
        <v>9</v>
      </c>
      <c r="AU543" s="238">
        <v>50</v>
      </c>
      <c r="AV543" s="238">
        <v>11</v>
      </c>
      <c r="AW543" s="238">
        <v>21</v>
      </c>
      <c r="CT543" s="238">
        <v>457442.495194691</v>
      </c>
      <c r="CU543" s="238">
        <v>4979810.4193006502</v>
      </c>
      <c r="CV543" s="238">
        <v>44.970458870000002</v>
      </c>
      <c r="CW543" s="238">
        <v>-93.53968777</v>
      </c>
      <c r="CX543" s="238" t="s">
        <v>359</v>
      </c>
      <c r="CY543" s="238" t="s">
        <v>3786</v>
      </c>
    </row>
    <row r="544" spans="1:103" x14ac:dyDescent="0.25">
      <c r="A544" s="238">
        <v>10785641</v>
      </c>
      <c r="B544" s="238">
        <v>4</v>
      </c>
      <c r="C544" s="238">
        <v>15</v>
      </c>
      <c r="D544" s="238">
        <v>13.195</v>
      </c>
      <c r="E544" s="238">
        <v>27</v>
      </c>
      <c r="F544" s="238" t="s">
        <v>3763</v>
      </c>
      <c r="H544" s="238" t="s">
        <v>354</v>
      </c>
      <c r="I544" s="238">
        <v>25</v>
      </c>
      <c r="K544" s="238">
        <v>12000793</v>
      </c>
      <c r="L544" s="238">
        <v>120520020</v>
      </c>
      <c r="M544" s="238">
        <v>2</v>
      </c>
      <c r="N544" s="238">
        <v>20</v>
      </c>
      <c r="O544" s="238">
        <v>2012</v>
      </c>
      <c r="P544" s="238" t="s">
        <v>361</v>
      </c>
      <c r="Q544" s="238">
        <v>22</v>
      </c>
      <c r="R544" s="238" t="s">
        <v>356</v>
      </c>
      <c r="S544" s="238">
        <v>5</v>
      </c>
      <c r="T544" s="238">
        <v>0</v>
      </c>
      <c r="U544" s="238">
        <v>2</v>
      </c>
      <c r="V544" s="238">
        <v>90</v>
      </c>
      <c r="W544" s="238">
        <v>10</v>
      </c>
      <c r="X544" s="238">
        <v>4</v>
      </c>
      <c r="Y544" s="238">
        <v>4</v>
      </c>
      <c r="Z544" s="238">
        <v>4</v>
      </c>
      <c r="AB544" s="238">
        <v>3</v>
      </c>
      <c r="AC544" s="238">
        <v>98</v>
      </c>
      <c r="AD544" s="238" t="s">
        <v>2777</v>
      </c>
      <c r="AE544" s="238" t="s">
        <v>3776</v>
      </c>
      <c r="AF544" s="238" t="s">
        <v>2779</v>
      </c>
      <c r="AG544" s="238">
        <v>90</v>
      </c>
      <c r="AH544" s="238">
        <v>2</v>
      </c>
      <c r="AI544" s="238">
        <v>2</v>
      </c>
      <c r="AJ544" s="238">
        <v>4</v>
      </c>
      <c r="AK544" s="238">
        <v>21</v>
      </c>
      <c r="AL544" s="238">
        <v>25</v>
      </c>
      <c r="AM544" s="238" t="s">
        <v>363</v>
      </c>
      <c r="AN544" s="238">
        <v>5</v>
      </c>
      <c r="AS544" s="238">
        <v>7</v>
      </c>
      <c r="AT544" s="238">
        <v>5</v>
      </c>
      <c r="AU544" s="238">
        <v>50</v>
      </c>
      <c r="AV544" s="238">
        <v>11</v>
      </c>
      <c r="AW544" s="238">
        <v>21</v>
      </c>
      <c r="AX544" s="238">
        <v>2</v>
      </c>
      <c r="AY544" s="238">
        <v>2</v>
      </c>
      <c r="AZ544" s="238">
        <v>3</v>
      </c>
      <c r="BA544" s="238">
        <v>21</v>
      </c>
      <c r="BB544" s="238">
        <v>32</v>
      </c>
      <c r="BC544" s="238" t="s">
        <v>354</v>
      </c>
      <c r="BD544" s="238">
        <v>5</v>
      </c>
      <c r="BI544" s="238">
        <v>7</v>
      </c>
      <c r="BJ544" s="238">
        <v>5</v>
      </c>
      <c r="BK544" s="238">
        <v>50</v>
      </c>
      <c r="BL544" s="238">
        <v>11</v>
      </c>
      <c r="BM544" s="238">
        <v>21</v>
      </c>
      <c r="CT544" s="238">
        <v>457445</v>
      </c>
      <c r="CU544" s="238">
        <v>4979810</v>
      </c>
      <c r="CV544" s="238">
        <v>44.970459099999999</v>
      </c>
      <c r="CW544" s="238">
        <v>-93.539649999999995</v>
      </c>
      <c r="CX544" s="238" t="s">
        <v>359</v>
      </c>
      <c r="CY544" s="238" t="s">
        <v>3787</v>
      </c>
    </row>
    <row r="545" spans="1:103" x14ac:dyDescent="0.25">
      <c r="A545" s="238">
        <v>803006</v>
      </c>
      <c r="B545" s="238">
        <v>4</v>
      </c>
      <c r="C545" s="238">
        <v>15</v>
      </c>
      <c r="D545" s="238">
        <v>13.196999999999999</v>
      </c>
      <c r="E545" s="238">
        <v>27</v>
      </c>
      <c r="F545" s="238" t="s">
        <v>3763</v>
      </c>
      <c r="H545" s="238" t="s">
        <v>354</v>
      </c>
      <c r="I545" s="238">
        <v>25</v>
      </c>
      <c r="K545" s="238">
        <v>20001278</v>
      </c>
      <c r="L545" s="238">
        <v>200680055</v>
      </c>
      <c r="M545" s="238">
        <v>3</v>
      </c>
      <c r="N545" s="238">
        <v>8</v>
      </c>
      <c r="O545" s="238">
        <v>2020</v>
      </c>
      <c r="P545" s="238" t="s">
        <v>366</v>
      </c>
      <c r="Q545" s="238">
        <v>3</v>
      </c>
      <c r="R545" s="238" t="s">
        <v>419</v>
      </c>
      <c r="S545" s="238">
        <v>4</v>
      </c>
      <c r="T545" s="238">
        <v>0</v>
      </c>
      <c r="U545" s="238">
        <v>1</v>
      </c>
      <c r="W545" s="238">
        <v>62</v>
      </c>
      <c r="X545" s="238">
        <v>27</v>
      </c>
      <c r="Y545" s="238">
        <v>4</v>
      </c>
      <c r="Z545" s="238">
        <v>1</v>
      </c>
      <c r="AB545" s="238">
        <v>1</v>
      </c>
      <c r="AC545" s="238">
        <v>98</v>
      </c>
      <c r="AD545" s="238" t="s">
        <v>3788</v>
      </c>
      <c r="AF545" s="238" t="s">
        <v>2779</v>
      </c>
      <c r="AG545" s="238">
        <v>3</v>
      </c>
      <c r="AH545" s="238">
        <v>2</v>
      </c>
      <c r="AI545" s="238">
        <v>2</v>
      </c>
      <c r="AJ545" s="238">
        <v>1</v>
      </c>
      <c r="AK545" s="238">
        <v>21</v>
      </c>
      <c r="AL545" s="238">
        <v>24</v>
      </c>
      <c r="AM545" s="238" t="s">
        <v>363</v>
      </c>
      <c r="AN545" s="238">
        <v>10</v>
      </c>
      <c r="AO545" s="238">
        <v>70</v>
      </c>
      <c r="AP545" s="238">
        <v>90</v>
      </c>
      <c r="AS545" s="238">
        <v>15</v>
      </c>
      <c r="AT545" s="238">
        <v>9</v>
      </c>
      <c r="AU545" s="238">
        <v>50</v>
      </c>
      <c r="AV545" s="238">
        <v>11</v>
      </c>
      <c r="AW545" s="238">
        <v>21</v>
      </c>
      <c r="CT545" s="238">
        <v>457447.937402134</v>
      </c>
      <c r="CU545" s="238">
        <v>4979810.8292159196</v>
      </c>
      <c r="CV545" s="238">
        <v>44.970462879999999</v>
      </c>
      <c r="CW545" s="238">
        <v>-93.539618790000006</v>
      </c>
      <c r="CX545" s="238" t="s">
        <v>359</v>
      </c>
      <c r="CY545" s="238" t="s">
        <v>3789</v>
      </c>
    </row>
    <row r="546" spans="1:103" x14ac:dyDescent="0.25">
      <c r="A546" s="238">
        <v>846232</v>
      </c>
      <c r="B546" s="238">
        <v>4</v>
      </c>
      <c r="C546" s="238">
        <v>15</v>
      </c>
      <c r="D546" s="238">
        <v>13.212999999999999</v>
      </c>
      <c r="E546" s="238">
        <v>27</v>
      </c>
      <c r="F546" s="238" t="s">
        <v>3763</v>
      </c>
      <c r="H546" s="238" t="s">
        <v>354</v>
      </c>
      <c r="I546" s="238">
        <v>25</v>
      </c>
      <c r="K546" s="238">
        <v>20006400</v>
      </c>
      <c r="L546" s="238">
        <v>202870115</v>
      </c>
      <c r="M546" s="238">
        <v>10</v>
      </c>
      <c r="N546" s="238">
        <v>13</v>
      </c>
      <c r="O546" s="238">
        <v>2020</v>
      </c>
      <c r="P546" s="238" t="s">
        <v>368</v>
      </c>
      <c r="Q546" s="238">
        <v>5</v>
      </c>
      <c r="R546" s="238" t="s">
        <v>369</v>
      </c>
      <c r="S546" s="238">
        <v>5</v>
      </c>
      <c r="T546" s="238">
        <v>0</v>
      </c>
      <c r="U546" s="238">
        <v>1</v>
      </c>
      <c r="W546" s="238">
        <v>17</v>
      </c>
      <c r="X546" s="238">
        <v>25</v>
      </c>
      <c r="Y546" s="238">
        <v>7</v>
      </c>
      <c r="Z546" s="238">
        <v>1</v>
      </c>
      <c r="AB546" s="238">
        <v>1</v>
      </c>
      <c r="AC546" s="238">
        <v>98</v>
      </c>
      <c r="AD546" s="238" t="s">
        <v>3788</v>
      </c>
      <c r="AF546" s="238" t="s">
        <v>2779</v>
      </c>
      <c r="AG546" s="238">
        <v>4</v>
      </c>
      <c r="AH546" s="238">
        <v>2</v>
      </c>
      <c r="AI546" s="238">
        <v>2</v>
      </c>
      <c r="AJ546" s="238">
        <v>3</v>
      </c>
      <c r="AK546" s="238">
        <v>21</v>
      </c>
      <c r="AL546" s="238">
        <v>49</v>
      </c>
      <c r="AM546" s="238" t="s">
        <v>354</v>
      </c>
      <c r="AN546" s="238">
        <v>5</v>
      </c>
      <c r="AO546" s="238">
        <v>1</v>
      </c>
      <c r="AS546" s="238">
        <v>15</v>
      </c>
      <c r="AT546" s="238">
        <v>9</v>
      </c>
      <c r="AU546" s="238">
        <v>50</v>
      </c>
      <c r="AV546" s="238">
        <v>11</v>
      </c>
      <c r="AW546" s="238">
        <v>23</v>
      </c>
      <c r="CT546" s="238">
        <v>457472.39317115402</v>
      </c>
      <c r="CU546" s="238">
        <v>4979809.0963813402</v>
      </c>
      <c r="CV546" s="238">
        <v>44.970448750000003</v>
      </c>
      <c r="CW546" s="238">
        <v>-93.53930853</v>
      </c>
      <c r="CX546" s="238" t="s">
        <v>359</v>
      </c>
      <c r="CY546" s="238" t="s">
        <v>3790</v>
      </c>
    </row>
    <row r="547" spans="1:103" x14ac:dyDescent="0.25">
      <c r="A547" s="238">
        <v>693600</v>
      </c>
      <c r="B547" s="238">
        <v>4</v>
      </c>
      <c r="C547" s="238">
        <v>15</v>
      </c>
      <c r="D547" s="238">
        <v>13.260999999999999</v>
      </c>
      <c r="E547" s="238">
        <v>27</v>
      </c>
      <c r="F547" s="238" t="s">
        <v>3763</v>
      </c>
      <c r="H547" s="238" t="s">
        <v>354</v>
      </c>
      <c r="I547" s="238">
        <v>25</v>
      </c>
      <c r="K547" s="238">
        <v>19001223</v>
      </c>
      <c r="M547" s="238">
        <v>3</v>
      </c>
      <c r="N547" s="238">
        <v>1</v>
      </c>
      <c r="O547" s="238">
        <v>2019</v>
      </c>
      <c r="P547" s="238" t="s">
        <v>362</v>
      </c>
      <c r="Q547" s="238">
        <v>16</v>
      </c>
      <c r="R547" s="238" t="s">
        <v>356</v>
      </c>
      <c r="S547" s="238">
        <v>5</v>
      </c>
      <c r="T547" s="238">
        <v>0</v>
      </c>
      <c r="U547" s="238">
        <v>2</v>
      </c>
      <c r="V547" s="238">
        <v>12</v>
      </c>
      <c r="W547" s="238">
        <v>10</v>
      </c>
      <c r="X547" s="238">
        <v>27</v>
      </c>
      <c r="Y547" s="238">
        <v>1</v>
      </c>
      <c r="Z547" s="238">
        <v>4</v>
      </c>
      <c r="AB547" s="238">
        <v>3</v>
      </c>
      <c r="AC547" s="238">
        <v>98</v>
      </c>
      <c r="AD547" s="238" t="s">
        <v>3788</v>
      </c>
      <c r="AF547" s="238" t="s">
        <v>2784</v>
      </c>
      <c r="AG547" s="238">
        <v>7</v>
      </c>
      <c r="AH547" s="238">
        <v>2</v>
      </c>
      <c r="AI547" s="238">
        <v>4</v>
      </c>
      <c r="AJ547" s="238">
        <v>4</v>
      </c>
      <c r="AK547" s="238">
        <v>26</v>
      </c>
      <c r="AL547" s="238">
        <v>30</v>
      </c>
      <c r="AM547" s="238" t="s">
        <v>363</v>
      </c>
      <c r="AN547" s="238">
        <v>5</v>
      </c>
      <c r="AO547" s="238">
        <v>99</v>
      </c>
      <c r="AS547" s="238">
        <v>15</v>
      </c>
      <c r="AT547" s="238">
        <v>9</v>
      </c>
      <c r="AU547" s="238">
        <v>50</v>
      </c>
      <c r="AV547" s="238">
        <v>11</v>
      </c>
      <c r="AW547" s="238">
        <v>21</v>
      </c>
      <c r="AX547" s="238">
        <v>2</v>
      </c>
      <c r="AY547" s="238">
        <v>4</v>
      </c>
      <c r="AZ547" s="238">
        <v>4</v>
      </c>
      <c r="BA547" s="238">
        <v>26</v>
      </c>
      <c r="BB547" s="238">
        <v>46</v>
      </c>
      <c r="BC547" s="238" t="s">
        <v>363</v>
      </c>
      <c r="BD547" s="238">
        <v>5</v>
      </c>
      <c r="BE547" s="238">
        <v>4</v>
      </c>
      <c r="BI547" s="238">
        <v>15</v>
      </c>
      <c r="BJ547" s="238">
        <v>9</v>
      </c>
      <c r="BK547" s="238">
        <v>50</v>
      </c>
      <c r="BL547" s="238">
        <v>11</v>
      </c>
      <c r="BM547" s="238">
        <v>21</v>
      </c>
      <c r="CT547" s="238">
        <v>457544.48204794602</v>
      </c>
      <c r="CU547" s="238">
        <v>4979834.8988631601</v>
      </c>
      <c r="CV547" s="238">
        <v>44.970685330000002</v>
      </c>
      <c r="CW547" s="238">
        <v>-93.538396550000002</v>
      </c>
      <c r="CX547" s="238" t="s">
        <v>359</v>
      </c>
      <c r="CY547" s="238" t="s">
        <v>3791</v>
      </c>
    </row>
    <row r="548" spans="1:103" x14ac:dyDescent="0.25">
      <c r="A548" s="238">
        <v>11038039</v>
      </c>
      <c r="B548" s="238">
        <v>4</v>
      </c>
      <c r="C548" s="238">
        <v>15</v>
      </c>
      <c r="D548" s="238">
        <v>13.423</v>
      </c>
      <c r="E548" s="238">
        <v>27</v>
      </c>
      <c r="F548" s="238" t="s">
        <v>3763</v>
      </c>
      <c r="H548" s="238" t="s">
        <v>354</v>
      </c>
      <c r="I548" s="238">
        <v>25</v>
      </c>
      <c r="K548" s="238">
        <v>15001752</v>
      </c>
      <c r="L548" s="238">
        <v>150900089</v>
      </c>
      <c r="M548" s="238">
        <v>3</v>
      </c>
      <c r="N548" s="238">
        <v>31</v>
      </c>
      <c r="O548" s="238">
        <v>2015</v>
      </c>
      <c r="P548" s="238" t="s">
        <v>368</v>
      </c>
      <c r="Q548" s="238">
        <v>12</v>
      </c>
      <c r="S548" s="238">
        <v>5</v>
      </c>
      <c r="T548" s="238">
        <v>0</v>
      </c>
      <c r="U548" s="238">
        <v>2</v>
      </c>
      <c r="V548" s="238">
        <v>1</v>
      </c>
      <c r="W548" s="238">
        <v>10</v>
      </c>
      <c r="X548" s="238">
        <v>15</v>
      </c>
      <c r="Y548" s="238">
        <v>1</v>
      </c>
      <c r="Z548" s="238">
        <v>2</v>
      </c>
      <c r="AB548" s="238">
        <v>1</v>
      </c>
      <c r="AC548" s="238">
        <v>98</v>
      </c>
      <c r="AD548" s="238" t="s">
        <v>3792</v>
      </c>
      <c r="AE548" s="238" t="s">
        <v>3793</v>
      </c>
      <c r="AF548" s="238" t="s">
        <v>2779</v>
      </c>
      <c r="AG548" s="238">
        <v>7</v>
      </c>
      <c r="AH548" s="238">
        <v>2</v>
      </c>
      <c r="AI548" s="238">
        <v>2</v>
      </c>
      <c r="AJ548" s="238">
        <v>3</v>
      </c>
      <c r="AK548" s="238">
        <v>21</v>
      </c>
      <c r="AL548" s="238">
        <v>59</v>
      </c>
      <c r="AM548" s="238" t="s">
        <v>354</v>
      </c>
      <c r="AN548" s="238">
        <v>5</v>
      </c>
      <c r="AO548" s="238">
        <v>15</v>
      </c>
      <c r="AS548" s="238">
        <v>7</v>
      </c>
      <c r="AT548" s="238">
        <v>98</v>
      </c>
      <c r="AU548" s="238">
        <v>30</v>
      </c>
      <c r="AV548" s="238">
        <v>11</v>
      </c>
      <c r="AW548" s="238">
        <v>21</v>
      </c>
      <c r="AX548" s="238">
        <v>2</v>
      </c>
      <c r="AY548" s="238">
        <v>4</v>
      </c>
      <c r="AZ548" s="238">
        <v>3</v>
      </c>
      <c r="BA548" s="238">
        <v>8</v>
      </c>
      <c r="BB548" s="238">
        <v>44</v>
      </c>
      <c r="BC548" s="238" t="s">
        <v>354</v>
      </c>
      <c r="BD548" s="238">
        <v>5</v>
      </c>
      <c r="BE548" s="238">
        <v>1</v>
      </c>
      <c r="BI548" s="238">
        <v>7</v>
      </c>
      <c r="BJ548" s="238">
        <v>98</v>
      </c>
      <c r="BK548" s="238">
        <v>30</v>
      </c>
      <c r="BL548" s="238">
        <v>11</v>
      </c>
      <c r="BM548" s="238">
        <v>21</v>
      </c>
      <c r="CT548" s="238">
        <v>457809</v>
      </c>
      <c r="CU548" s="238">
        <v>4979791</v>
      </c>
      <c r="CV548" s="238">
        <v>44.970309200000003</v>
      </c>
      <c r="CW548" s="238">
        <v>-93.535035800000003</v>
      </c>
      <c r="CX548" s="238" t="s">
        <v>359</v>
      </c>
      <c r="CY548" s="238" t="s">
        <v>3794</v>
      </c>
    </row>
    <row r="549" spans="1:103" x14ac:dyDescent="0.25">
      <c r="A549" s="238">
        <v>628108</v>
      </c>
      <c r="B549" s="238">
        <v>4</v>
      </c>
      <c r="C549" s="238">
        <v>15</v>
      </c>
      <c r="D549" s="238">
        <v>13.436999999999999</v>
      </c>
      <c r="E549" s="238">
        <v>27</v>
      </c>
      <c r="F549" s="238" t="s">
        <v>3763</v>
      </c>
      <c r="H549" s="238" t="s">
        <v>354</v>
      </c>
      <c r="I549" s="238">
        <v>25</v>
      </c>
      <c r="K549" s="238">
        <v>18006131</v>
      </c>
      <c r="M549" s="238">
        <v>8</v>
      </c>
      <c r="N549" s="238">
        <v>15</v>
      </c>
      <c r="O549" s="238">
        <v>2018</v>
      </c>
      <c r="P549" s="238" t="s">
        <v>355</v>
      </c>
      <c r="Q549" s="238">
        <v>17</v>
      </c>
      <c r="R549" s="238" t="s">
        <v>356</v>
      </c>
      <c r="S549" s="238">
        <v>5</v>
      </c>
      <c r="T549" s="238">
        <v>0</v>
      </c>
      <c r="U549" s="238">
        <v>2</v>
      </c>
      <c r="V549" s="238">
        <v>12</v>
      </c>
      <c r="W549" s="238">
        <v>10</v>
      </c>
      <c r="X549" s="238">
        <v>2</v>
      </c>
      <c r="Y549" s="238">
        <v>1</v>
      </c>
      <c r="Z549" s="238">
        <v>1</v>
      </c>
      <c r="AB549" s="238">
        <v>1</v>
      </c>
      <c r="AC549" s="238">
        <v>98</v>
      </c>
      <c r="AD549" s="238" t="s">
        <v>3788</v>
      </c>
      <c r="AF549" s="238" t="s">
        <v>2784</v>
      </c>
      <c r="AG549" s="238">
        <v>7</v>
      </c>
      <c r="AH549" s="238">
        <v>2</v>
      </c>
      <c r="AI549" s="238">
        <v>2</v>
      </c>
      <c r="AJ549" s="238">
        <v>4</v>
      </c>
      <c r="AK549" s="238">
        <v>21</v>
      </c>
      <c r="AL549" s="238">
        <v>36</v>
      </c>
      <c r="AM549" s="238" t="s">
        <v>354</v>
      </c>
      <c r="AN549" s="238">
        <v>5</v>
      </c>
      <c r="AO549" s="238">
        <v>74</v>
      </c>
      <c r="AS549" s="238">
        <v>11</v>
      </c>
      <c r="AT549" s="238">
        <v>9</v>
      </c>
      <c r="AU549" s="238">
        <v>45</v>
      </c>
      <c r="AV549" s="238">
        <v>13</v>
      </c>
      <c r="AW549" s="238">
        <v>24</v>
      </c>
      <c r="AX549" s="238">
        <v>2</v>
      </c>
      <c r="AY549" s="238">
        <v>2</v>
      </c>
      <c r="AZ549" s="238">
        <v>4</v>
      </c>
      <c r="BA549" s="238">
        <v>26</v>
      </c>
      <c r="BB549" s="238">
        <v>40</v>
      </c>
      <c r="BC549" s="238" t="s">
        <v>363</v>
      </c>
      <c r="BD549" s="238">
        <v>5</v>
      </c>
      <c r="BE549" s="238">
        <v>1</v>
      </c>
      <c r="BI549" s="238">
        <v>11</v>
      </c>
      <c r="BJ549" s="238">
        <v>9</v>
      </c>
      <c r="BK549" s="238">
        <v>45</v>
      </c>
      <c r="BL549" s="238">
        <v>13</v>
      </c>
      <c r="BM549" s="238">
        <v>24</v>
      </c>
      <c r="CT549" s="238">
        <v>457826.13525077899</v>
      </c>
      <c r="CU549" s="238">
        <v>4979812.2059680102</v>
      </c>
      <c r="CV549" s="238">
        <v>44.97049784</v>
      </c>
      <c r="CW549" s="238">
        <v>-93.53482305</v>
      </c>
      <c r="CX549" s="238" t="s">
        <v>359</v>
      </c>
      <c r="CY549" s="238" t="s">
        <v>3795</v>
      </c>
    </row>
    <row r="550" spans="1:103" x14ac:dyDescent="0.25">
      <c r="A550" s="238">
        <v>10783855</v>
      </c>
      <c r="B550" s="238">
        <v>4</v>
      </c>
      <c r="C550" s="238">
        <v>15</v>
      </c>
      <c r="D550" s="238">
        <v>13.438000000000001</v>
      </c>
      <c r="E550" s="238">
        <v>27</v>
      </c>
      <c r="F550" s="238" t="s">
        <v>3763</v>
      </c>
      <c r="H550" s="238" t="s">
        <v>354</v>
      </c>
      <c r="I550" s="238">
        <v>25</v>
      </c>
      <c r="K550" s="238">
        <v>12000287</v>
      </c>
      <c r="L550" s="238">
        <v>120200091</v>
      </c>
      <c r="M550" s="238">
        <v>1</v>
      </c>
      <c r="N550" s="238">
        <v>19</v>
      </c>
      <c r="O550" s="238">
        <v>2012</v>
      </c>
      <c r="P550" s="238" t="s">
        <v>384</v>
      </c>
      <c r="Q550" s="238">
        <v>13</v>
      </c>
      <c r="R550" s="238" t="s">
        <v>369</v>
      </c>
      <c r="S550" s="238">
        <v>5</v>
      </c>
      <c r="T550" s="238">
        <v>0</v>
      </c>
      <c r="U550" s="238">
        <v>1</v>
      </c>
      <c r="V550" s="238">
        <v>7</v>
      </c>
      <c r="W550" s="238">
        <v>69</v>
      </c>
      <c r="X550" s="238">
        <v>2</v>
      </c>
      <c r="Y550" s="238">
        <v>1</v>
      </c>
      <c r="Z550" s="238">
        <v>1</v>
      </c>
      <c r="AB550" s="238">
        <v>1</v>
      </c>
      <c r="AC550" s="238">
        <v>98</v>
      </c>
      <c r="AD550" s="238" t="s">
        <v>3796</v>
      </c>
      <c r="AE550" s="238" t="s">
        <v>3797</v>
      </c>
      <c r="AF550" s="238" t="s">
        <v>2779</v>
      </c>
      <c r="AG550" s="238">
        <v>3</v>
      </c>
      <c r="AH550" s="238">
        <v>2</v>
      </c>
      <c r="AI550" s="238">
        <v>2</v>
      </c>
      <c r="AJ550" s="238">
        <v>5</v>
      </c>
      <c r="AK550" s="238">
        <v>99</v>
      </c>
      <c r="AL550" s="238">
        <v>35</v>
      </c>
      <c r="AM550" s="238" t="s">
        <v>363</v>
      </c>
      <c r="AN550" s="238">
        <v>7</v>
      </c>
      <c r="AO550" s="238">
        <v>21</v>
      </c>
      <c r="AQ550" s="238">
        <v>99</v>
      </c>
      <c r="AS550" s="238">
        <v>3</v>
      </c>
      <c r="AT550" s="238">
        <v>98</v>
      </c>
      <c r="AU550" s="238">
        <v>50</v>
      </c>
      <c r="AV550" s="238">
        <v>10</v>
      </c>
      <c r="AW550" s="238">
        <v>20</v>
      </c>
      <c r="CT550" s="238">
        <v>457833</v>
      </c>
      <c r="CU550" s="238">
        <v>4979790</v>
      </c>
      <c r="CV550" s="238">
        <v>44.970294799999998</v>
      </c>
      <c r="CW550" s="238">
        <v>-93.534732500000004</v>
      </c>
      <c r="CX550" s="238" t="s">
        <v>359</v>
      </c>
      <c r="CY550" s="238" t="s">
        <v>3798</v>
      </c>
    </row>
    <row r="551" spans="1:103" x14ac:dyDescent="0.25">
      <c r="A551" s="238">
        <v>456841</v>
      </c>
      <c r="B551" s="238">
        <v>4</v>
      </c>
      <c r="C551" s="238">
        <v>15</v>
      </c>
      <c r="D551" s="238">
        <v>13.477</v>
      </c>
      <c r="E551" s="238">
        <v>27</v>
      </c>
      <c r="F551" s="238" t="s">
        <v>3763</v>
      </c>
      <c r="H551" s="238" t="s">
        <v>354</v>
      </c>
      <c r="I551" s="238">
        <v>25</v>
      </c>
      <c r="K551" s="238">
        <v>17003419</v>
      </c>
      <c r="M551" s="238">
        <v>5</v>
      </c>
      <c r="N551" s="238">
        <v>26</v>
      </c>
      <c r="O551" s="238">
        <v>2017</v>
      </c>
      <c r="P551" s="238" t="s">
        <v>362</v>
      </c>
      <c r="Q551" s="238">
        <v>14</v>
      </c>
      <c r="R551" s="238" t="s">
        <v>369</v>
      </c>
      <c r="S551" s="238">
        <v>3</v>
      </c>
      <c r="T551" s="238">
        <v>0</v>
      </c>
      <c r="U551" s="238">
        <v>2</v>
      </c>
      <c r="V551" s="238">
        <v>12</v>
      </c>
      <c r="W551" s="238">
        <v>10</v>
      </c>
      <c r="X551" s="238">
        <v>90</v>
      </c>
      <c r="Y551" s="238">
        <v>1</v>
      </c>
      <c r="Z551" s="238">
        <v>1</v>
      </c>
      <c r="AB551" s="238">
        <v>1</v>
      </c>
      <c r="AC551" s="238">
        <v>2</v>
      </c>
      <c r="AD551" s="238" t="s">
        <v>3788</v>
      </c>
      <c r="AF551" s="238" t="s">
        <v>2779</v>
      </c>
      <c r="AG551" s="238">
        <v>7</v>
      </c>
      <c r="AH551" s="238">
        <v>2</v>
      </c>
      <c r="AI551" s="238">
        <v>5</v>
      </c>
      <c r="AJ551" s="238">
        <v>3</v>
      </c>
      <c r="AK551" s="238">
        <v>21</v>
      </c>
      <c r="AL551" s="238">
        <v>19</v>
      </c>
      <c r="AM551" s="238" t="s">
        <v>354</v>
      </c>
      <c r="AN551" s="238">
        <v>5</v>
      </c>
      <c r="AO551" s="238">
        <v>74</v>
      </c>
      <c r="AS551" s="238">
        <v>15</v>
      </c>
      <c r="AT551" s="238">
        <v>98</v>
      </c>
      <c r="AU551" s="238">
        <v>45</v>
      </c>
      <c r="AV551" s="238">
        <v>11</v>
      </c>
      <c r="AW551" s="238">
        <v>23</v>
      </c>
      <c r="AX551" s="238">
        <v>2</v>
      </c>
      <c r="AY551" s="238">
        <v>2</v>
      </c>
      <c r="AZ551" s="238">
        <v>3</v>
      </c>
      <c r="BA551" s="238">
        <v>26</v>
      </c>
      <c r="BB551" s="238">
        <v>51</v>
      </c>
      <c r="BC551" s="238" t="s">
        <v>363</v>
      </c>
      <c r="BD551" s="238">
        <v>5</v>
      </c>
      <c r="BE551" s="238">
        <v>1</v>
      </c>
      <c r="BI551" s="238">
        <v>15</v>
      </c>
      <c r="BJ551" s="238">
        <v>9</v>
      </c>
      <c r="BK551" s="238">
        <v>45</v>
      </c>
      <c r="BL551" s="238">
        <v>11</v>
      </c>
      <c r="BM551" s="238">
        <v>23</v>
      </c>
      <c r="CT551" s="238">
        <v>457890.15457099298</v>
      </c>
      <c r="CU551" s="238">
        <v>4979799.0314716799</v>
      </c>
      <c r="CV551" s="238">
        <v>44.970383050000002</v>
      </c>
      <c r="CW551" s="238">
        <v>-93.534010129999999</v>
      </c>
      <c r="CX551" s="238" t="s">
        <v>359</v>
      </c>
      <c r="CY551" s="238" t="s">
        <v>3799</v>
      </c>
    </row>
    <row r="552" spans="1:103" x14ac:dyDescent="0.25">
      <c r="A552" s="238">
        <v>396317</v>
      </c>
      <c r="B552" s="238">
        <v>4</v>
      </c>
      <c r="C552" s="238">
        <v>15</v>
      </c>
      <c r="D552" s="238">
        <v>13.522</v>
      </c>
      <c r="E552" s="238">
        <v>27</v>
      </c>
      <c r="F552" s="238" t="s">
        <v>3763</v>
      </c>
      <c r="H552" s="238" t="s">
        <v>354</v>
      </c>
      <c r="I552" s="238">
        <v>25</v>
      </c>
      <c r="K552" s="238">
        <v>16007956</v>
      </c>
      <c r="M552" s="238">
        <v>11</v>
      </c>
      <c r="N552" s="238">
        <v>18</v>
      </c>
      <c r="O552" s="238">
        <v>2016</v>
      </c>
      <c r="P552" s="238" t="s">
        <v>362</v>
      </c>
      <c r="Q552" s="238">
        <v>22</v>
      </c>
      <c r="R552" s="238" t="s">
        <v>369</v>
      </c>
      <c r="S552" s="238">
        <v>5</v>
      </c>
      <c r="T552" s="238">
        <v>0</v>
      </c>
      <c r="U552" s="238">
        <v>1</v>
      </c>
      <c r="W552" s="238">
        <v>56</v>
      </c>
      <c r="X552" s="238">
        <v>2</v>
      </c>
      <c r="Y552" s="238">
        <v>4</v>
      </c>
      <c r="Z552" s="238">
        <v>4</v>
      </c>
      <c r="AB552" s="238">
        <v>5</v>
      </c>
      <c r="AC552" s="238">
        <v>98</v>
      </c>
      <c r="AD552" s="238" t="s">
        <v>3788</v>
      </c>
      <c r="AF552" s="238" t="s">
        <v>2779</v>
      </c>
      <c r="AG552" s="238">
        <v>3</v>
      </c>
      <c r="AH552" s="238">
        <v>2</v>
      </c>
      <c r="AI552" s="238">
        <v>3</v>
      </c>
      <c r="AJ552" s="238">
        <v>3</v>
      </c>
      <c r="AK552" s="238">
        <v>21</v>
      </c>
      <c r="AL552" s="238">
        <v>21</v>
      </c>
      <c r="AM552" s="238" t="s">
        <v>354</v>
      </c>
      <c r="AN552" s="238">
        <v>5</v>
      </c>
      <c r="AO552" s="238">
        <v>1</v>
      </c>
      <c r="AS552" s="238">
        <v>15</v>
      </c>
      <c r="AT552" s="238">
        <v>9</v>
      </c>
      <c r="AV552" s="238">
        <v>12</v>
      </c>
      <c r="AW552" s="238">
        <v>21</v>
      </c>
      <c r="CT552" s="238">
        <v>457957.88803979399</v>
      </c>
      <c r="CU552" s="238">
        <v>4979821.7010635296</v>
      </c>
      <c r="CV552" s="238">
        <v>44.970591120000002</v>
      </c>
      <c r="CW552" s="238">
        <v>-93.533153100000007</v>
      </c>
      <c r="CX552" s="238" t="s">
        <v>359</v>
      </c>
      <c r="CY552" s="238" t="s">
        <v>3800</v>
      </c>
    </row>
    <row r="553" spans="1:103" x14ac:dyDescent="0.25">
      <c r="A553" s="238">
        <v>11083014</v>
      </c>
      <c r="B553" s="238">
        <v>4</v>
      </c>
      <c r="C553" s="238">
        <v>15</v>
      </c>
      <c r="D553" s="238">
        <v>13.561</v>
      </c>
      <c r="E553" s="238">
        <v>27</v>
      </c>
      <c r="F553" s="238" t="s">
        <v>3763</v>
      </c>
      <c r="H553" s="238" t="s">
        <v>354</v>
      </c>
      <c r="I553" s="238">
        <v>25</v>
      </c>
      <c r="K553" s="238">
        <v>15008064</v>
      </c>
      <c r="L553" s="238">
        <v>153390168</v>
      </c>
      <c r="M553" s="238">
        <v>12</v>
      </c>
      <c r="N553" s="238">
        <v>3</v>
      </c>
      <c r="O553" s="238">
        <v>2015</v>
      </c>
      <c r="P553" s="238" t="s">
        <v>384</v>
      </c>
      <c r="Q553" s="238">
        <v>18</v>
      </c>
      <c r="R553" s="238" t="s">
        <v>356</v>
      </c>
      <c r="S553" s="238">
        <v>5</v>
      </c>
      <c r="T553" s="238">
        <v>0</v>
      </c>
      <c r="U553" s="238">
        <v>1</v>
      </c>
      <c r="V553" s="238">
        <v>8</v>
      </c>
      <c r="W553" s="238">
        <v>16</v>
      </c>
      <c r="X553" s="238">
        <v>2</v>
      </c>
      <c r="Y553" s="238">
        <v>7</v>
      </c>
      <c r="Z553" s="238">
        <v>1</v>
      </c>
      <c r="AB553" s="238">
        <v>1</v>
      </c>
      <c r="AC553" s="238">
        <v>98</v>
      </c>
      <c r="AD553" s="238" t="s">
        <v>2795</v>
      </c>
      <c r="AE553" s="238" t="s">
        <v>3776</v>
      </c>
      <c r="AF553" s="238" t="s">
        <v>2779</v>
      </c>
      <c r="AG553" s="238">
        <v>4</v>
      </c>
      <c r="AH553" s="238">
        <v>2</v>
      </c>
      <c r="AI553" s="238">
        <v>4</v>
      </c>
      <c r="AJ553" s="238">
        <v>4</v>
      </c>
      <c r="AK553" s="238">
        <v>21</v>
      </c>
      <c r="AL553" s="238">
        <v>21</v>
      </c>
      <c r="AM553" s="238" t="s">
        <v>363</v>
      </c>
      <c r="AN553" s="238">
        <v>5</v>
      </c>
      <c r="AO553" s="238">
        <v>1</v>
      </c>
      <c r="AS553" s="238">
        <v>2</v>
      </c>
      <c r="AT553" s="238">
        <v>98</v>
      </c>
      <c r="AU553" s="238">
        <v>50</v>
      </c>
      <c r="AV553" s="238">
        <v>11</v>
      </c>
      <c r="AW553" s="238">
        <v>21</v>
      </c>
      <c r="CT553" s="238">
        <v>458019</v>
      </c>
      <c r="CU553" s="238">
        <v>4979851</v>
      </c>
      <c r="CV553" s="238">
        <v>44.9708611</v>
      </c>
      <c r="CW553" s="238">
        <v>-93.532384800000003</v>
      </c>
      <c r="CX553" s="238" t="s">
        <v>359</v>
      </c>
      <c r="CY553" s="238" t="s">
        <v>3801</v>
      </c>
    </row>
    <row r="554" spans="1:103" x14ac:dyDescent="0.25">
      <c r="A554" s="238">
        <v>512236</v>
      </c>
      <c r="B554" s="238">
        <v>4</v>
      </c>
      <c r="C554" s="238">
        <v>15</v>
      </c>
      <c r="D554" s="238">
        <v>13.595000000000001</v>
      </c>
      <c r="E554" s="238">
        <v>27</v>
      </c>
      <c r="F554" s="238" t="s">
        <v>3763</v>
      </c>
      <c r="H554" s="238" t="s">
        <v>354</v>
      </c>
      <c r="I554" s="238">
        <v>25</v>
      </c>
      <c r="K554" s="238">
        <v>17007357</v>
      </c>
      <c r="M554" s="238">
        <v>10</v>
      </c>
      <c r="N554" s="238">
        <v>27</v>
      </c>
      <c r="O554" s="238">
        <v>2017</v>
      </c>
      <c r="P554" s="238" t="s">
        <v>362</v>
      </c>
      <c r="Q554" s="238">
        <v>23</v>
      </c>
      <c r="R554" s="238" t="s">
        <v>356</v>
      </c>
      <c r="S554" s="238">
        <v>5</v>
      </c>
      <c r="T554" s="238">
        <v>0</v>
      </c>
      <c r="U554" s="238">
        <v>2</v>
      </c>
      <c r="W554" s="238">
        <v>56</v>
      </c>
      <c r="X554" s="238">
        <v>2</v>
      </c>
      <c r="Y554" s="238">
        <v>4</v>
      </c>
      <c r="Z554" s="238">
        <v>1</v>
      </c>
      <c r="AA554" s="238">
        <v>5</v>
      </c>
      <c r="AB554" s="238">
        <v>5</v>
      </c>
      <c r="AC554" s="238">
        <v>98</v>
      </c>
      <c r="AD554" s="238" t="s">
        <v>3788</v>
      </c>
      <c r="AF554" s="238" t="s">
        <v>2784</v>
      </c>
      <c r="AG554" s="238">
        <v>90</v>
      </c>
      <c r="AH554" s="238">
        <v>2</v>
      </c>
      <c r="AI554" s="238">
        <v>10</v>
      </c>
      <c r="AJ554" s="238">
        <v>4</v>
      </c>
      <c r="AK554" s="238">
        <v>21</v>
      </c>
      <c r="AL554" s="238">
        <v>34</v>
      </c>
      <c r="AM554" s="238" t="s">
        <v>354</v>
      </c>
      <c r="AN554" s="238">
        <v>5</v>
      </c>
      <c r="AO554" s="238">
        <v>90</v>
      </c>
      <c r="AS554" s="238">
        <v>15</v>
      </c>
      <c r="AT554" s="238">
        <v>9</v>
      </c>
      <c r="AU554" s="238">
        <v>50</v>
      </c>
      <c r="AV554" s="238">
        <v>13</v>
      </c>
      <c r="AW554" s="238">
        <v>24</v>
      </c>
      <c r="AX554" s="238">
        <v>2</v>
      </c>
      <c r="AY554" s="238">
        <v>3</v>
      </c>
      <c r="AZ554" s="238">
        <v>4</v>
      </c>
      <c r="BA554" s="238">
        <v>21</v>
      </c>
      <c r="BB554" s="238">
        <v>58</v>
      </c>
      <c r="BC554" s="238" t="s">
        <v>363</v>
      </c>
      <c r="BD554" s="238">
        <v>5</v>
      </c>
      <c r="BE554" s="238">
        <v>90</v>
      </c>
      <c r="BI554" s="238">
        <v>15</v>
      </c>
      <c r="BJ554" s="238">
        <v>9</v>
      </c>
      <c r="BK554" s="238">
        <v>50</v>
      </c>
      <c r="BL554" s="238">
        <v>13</v>
      </c>
      <c r="BM554" s="238">
        <v>24</v>
      </c>
      <c r="CT554" s="238">
        <v>458055.88684700802</v>
      </c>
      <c r="CU554" s="238">
        <v>4979905.8663148396</v>
      </c>
      <c r="CV554" s="238">
        <v>44.97135454</v>
      </c>
      <c r="CW554" s="238">
        <v>-93.531917399999998</v>
      </c>
      <c r="CX554" s="238" t="s">
        <v>359</v>
      </c>
      <c r="CY554" s="238" t="s">
        <v>3802</v>
      </c>
    </row>
    <row r="555" spans="1:103" x14ac:dyDescent="0.25">
      <c r="A555" s="238">
        <v>10753498</v>
      </c>
      <c r="B555" s="238">
        <v>4</v>
      </c>
      <c r="C555" s="238">
        <v>15</v>
      </c>
      <c r="D555" s="238">
        <v>13.6</v>
      </c>
      <c r="E555" s="238">
        <v>27</v>
      </c>
      <c r="F555" s="238" t="s">
        <v>3763</v>
      </c>
      <c r="H555" s="238" t="s">
        <v>354</v>
      </c>
      <c r="I555" s="238">
        <v>25</v>
      </c>
      <c r="K555" s="238">
        <v>11006205</v>
      </c>
      <c r="L555" s="238">
        <v>113240190</v>
      </c>
      <c r="M555" s="238">
        <v>11</v>
      </c>
      <c r="N555" s="238">
        <v>19</v>
      </c>
      <c r="O555" s="238">
        <v>2011</v>
      </c>
      <c r="P555" s="238" t="s">
        <v>364</v>
      </c>
      <c r="Q555" s="238">
        <v>12</v>
      </c>
      <c r="S555" s="238">
        <v>5</v>
      </c>
      <c r="T555" s="238">
        <v>0</v>
      </c>
      <c r="U555" s="238">
        <v>1</v>
      </c>
      <c r="V555" s="238">
        <v>90</v>
      </c>
      <c r="W555" s="238">
        <v>53</v>
      </c>
      <c r="X555" s="238">
        <v>2</v>
      </c>
      <c r="Y555" s="238">
        <v>1</v>
      </c>
      <c r="Z555" s="238">
        <v>5</v>
      </c>
      <c r="AB555" s="238">
        <v>5</v>
      </c>
      <c r="AC555" s="238">
        <v>98</v>
      </c>
      <c r="AD555" s="238" t="s">
        <v>3772</v>
      </c>
      <c r="AE555" s="238" t="s">
        <v>3803</v>
      </c>
      <c r="AF555" s="238" t="s">
        <v>2779</v>
      </c>
      <c r="AG555" s="238">
        <v>3</v>
      </c>
      <c r="AH555" s="238">
        <v>2</v>
      </c>
      <c r="AI555" s="238">
        <v>4</v>
      </c>
      <c r="AJ555" s="238">
        <v>3</v>
      </c>
      <c r="AK555" s="238">
        <v>21</v>
      </c>
      <c r="AL555" s="238">
        <v>16</v>
      </c>
      <c r="AM555" s="238" t="s">
        <v>363</v>
      </c>
      <c r="AN555" s="238">
        <v>5</v>
      </c>
      <c r="AO555" s="238">
        <v>3</v>
      </c>
      <c r="AS555" s="238">
        <v>7</v>
      </c>
      <c r="AT555" s="238">
        <v>98</v>
      </c>
      <c r="AU555" s="238">
        <v>50</v>
      </c>
      <c r="AV555" s="238">
        <v>10</v>
      </c>
      <c r="AW555" s="238">
        <v>20</v>
      </c>
      <c r="CT555" s="238">
        <v>458067</v>
      </c>
      <c r="CU555" s="238">
        <v>4979891</v>
      </c>
      <c r="CV555" s="238">
        <v>44.971223500000001</v>
      </c>
      <c r="CW555" s="238">
        <v>-93.531776199999996</v>
      </c>
      <c r="CX555" s="238" t="s">
        <v>359</v>
      </c>
      <c r="CY555" s="238" t="s">
        <v>3804</v>
      </c>
    </row>
    <row r="556" spans="1:103" x14ac:dyDescent="0.25">
      <c r="A556" s="238">
        <v>10753505</v>
      </c>
      <c r="B556" s="238">
        <v>4</v>
      </c>
      <c r="C556" s="238">
        <v>15</v>
      </c>
      <c r="D556" s="238">
        <v>13.6</v>
      </c>
      <c r="E556" s="238">
        <v>27</v>
      </c>
      <c r="F556" s="238" t="s">
        <v>3763</v>
      </c>
      <c r="H556" s="238" t="s">
        <v>354</v>
      </c>
      <c r="I556" s="238">
        <v>25</v>
      </c>
      <c r="K556" s="238">
        <v>11006203</v>
      </c>
      <c r="L556" s="238">
        <v>113240206</v>
      </c>
      <c r="M556" s="238">
        <v>11</v>
      </c>
      <c r="N556" s="238">
        <v>19</v>
      </c>
      <c r="O556" s="238">
        <v>2011</v>
      </c>
      <c r="P556" s="238" t="s">
        <v>364</v>
      </c>
      <c r="Q556" s="238">
        <v>12</v>
      </c>
      <c r="S556" s="238">
        <v>4</v>
      </c>
      <c r="T556" s="238">
        <v>0</v>
      </c>
      <c r="U556" s="238">
        <v>3</v>
      </c>
      <c r="V556" s="238">
        <v>1</v>
      </c>
      <c r="W556" s="238">
        <v>10</v>
      </c>
      <c r="X556" s="238">
        <v>2</v>
      </c>
      <c r="Y556" s="238">
        <v>1</v>
      </c>
      <c r="Z556" s="238">
        <v>5</v>
      </c>
      <c r="AB556" s="238">
        <v>5</v>
      </c>
      <c r="AC556" s="238">
        <v>98</v>
      </c>
      <c r="AD556" s="238" t="s">
        <v>3772</v>
      </c>
      <c r="AE556" s="238" t="s">
        <v>3803</v>
      </c>
      <c r="AF556" s="238" t="s">
        <v>2779</v>
      </c>
      <c r="AG556" s="238">
        <v>7</v>
      </c>
      <c r="AH556" s="238">
        <v>0</v>
      </c>
      <c r="AI556" s="238">
        <v>4</v>
      </c>
      <c r="AJ556" s="238">
        <v>3</v>
      </c>
      <c r="AL556" s="238">
        <v>20</v>
      </c>
      <c r="AM556" s="238" t="s">
        <v>354</v>
      </c>
      <c r="AN556" s="238">
        <v>5</v>
      </c>
      <c r="AO556" s="238">
        <v>3</v>
      </c>
      <c r="AQ556" s="238">
        <v>26</v>
      </c>
      <c r="AS556" s="238">
        <v>7</v>
      </c>
      <c r="AT556" s="238">
        <v>98</v>
      </c>
      <c r="AU556" s="238">
        <v>50</v>
      </c>
      <c r="AV556" s="238">
        <v>10</v>
      </c>
      <c r="AW556" s="238">
        <v>20</v>
      </c>
      <c r="AX556" s="238">
        <v>0</v>
      </c>
      <c r="AY556" s="238">
        <v>2</v>
      </c>
      <c r="AZ556" s="238">
        <v>3</v>
      </c>
      <c r="BB556" s="238">
        <v>45</v>
      </c>
      <c r="BC556" s="238" t="s">
        <v>363</v>
      </c>
      <c r="BD556" s="238">
        <v>5</v>
      </c>
      <c r="BE556" s="238">
        <v>3</v>
      </c>
      <c r="BG556" s="238">
        <v>26</v>
      </c>
      <c r="BI556" s="238">
        <v>7</v>
      </c>
      <c r="BJ556" s="238">
        <v>98</v>
      </c>
      <c r="BK556" s="238">
        <v>50</v>
      </c>
      <c r="BL556" s="238">
        <v>10</v>
      </c>
      <c r="BM556" s="238">
        <v>20</v>
      </c>
      <c r="BN556" s="238">
        <v>0</v>
      </c>
      <c r="BO556" s="238">
        <v>90</v>
      </c>
      <c r="BP556" s="238">
        <v>3</v>
      </c>
      <c r="BQ556" s="238">
        <v>3</v>
      </c>
      <c r="BR556" s="238">
        <v>43</v>
      </c>
      <c r="BS556" s="238" t="s">
        <v>354</v>
      </c>
      <c r="BT556" s="238">
        <v>5</v>
      </c>
      <c r="BU556" s="238">
        <v>1</v>
      </c>
      <c r="BY556" s="238">
        <v>7</v>
      </c>
      <c r="BZ556" s="238">
        <v>98</v>
      </c>
      <c r="CA556" s="238">
        <v>50</v>
      </c>
      <c r="CB556" s="238">
        <v>10</v>
      </c>
      <c r="CC556" s="238">
        <v>20</v>
      </c>
      <c r="CT556" s="238">
        <v>458067</v>
      </c>
      <c r="CU556" s="238">
        <v>4979891</v>
      </c>
      <c r="CV556" s="238">
        <v>44.971223500000001</v>
      </c>
      <c r="CW556" s="238">
        <v>-93.531776199999996</v>
      </c>
      <c r="CX556" s="238" t="s">
        <v>359</v>
      </c>
      <c r="CY556" s="238" t="s">
        <v>3805</v>
      </c>
    </row>
    <row r="557" spans="1:103" x14ac:dyDescent="0.25">
      <c r="A557" s="238">
        <v>392468</v>
      </c>
      <c r="B557" s="238">
        <v>22</v>
      </c>
      <c r="C557" s="238">
        <v>3178</v>
      </c>
      <c r="D557" s="238">
        <v>0.17299999999999999</v>
      </c>
      <c r="E557" s="238">
        <v>27</v>
      </c>
      <c r="F557" s="238" t="s">
        <v>3763</v>
      </c>
      <c r="H557" s="238" t="s">
        <v>354</v>
      </c>
      <c r="I557" s="238">
        <v>25</v>
      </c>
      <c r="K557" s="238">
        <v>16007690</v>
      </c>
      <c r="M557" s="238">
        <v>11</v>
      </c>
      <c r="N557" s="238">
        <v>5</v>
      </c>
      <c r="O557" s="238">
        <v>2016</v>
      </c>
      <c r="P557" s="238" t="s">
        <v>364</v>
      </c>
      <c r="Q557" s="238">
        <v>18</v>
      </c>
      <c r="R557" s="238" t="s">
        <v>356</v>
      </c>
      <c r="S557" s="238">
        <v>5</v>
      </c>
      <c r="T557" s="238">
        <v>0</v>
      </c>
      <c r="U557" s="238">
        <v>1</v>
      </c>
      <c r="W557" s="238">
        <v>16</v>
      </c>
      <c r="X557" s="238">
        <v>26</v>
      </c>
      <c r="Y557" s="238">
        <v>4</v>
      </c>
      <c r="Z557" s="238">
        <v>1</v>
      </c>
      <c r="AB557" s="238">
        <v>1</v>
      </c>
      <c r="AC557" s="238">
        <v>98</v>
      </c>
      <c r="AD557" s="238" t="s">
        <v>3806</v>
      </c>
      <c r="AF557" s="238" t="s">
        <v>3807</v>
      </c>
      <c r="AG557" s="238">
        <v>4</v>
      </c>
      <c r="AH557" s="238">
        <v>2</v>
      </c>
      <c r="AI557" s="238">
        <v>2</v>
      </c>
      <c r="AJ557" s="238">
        <v>4</v>
      </c>
      <c r="AK557" s="238">
        <v>21</v>
      </c>
      <c r="AL557" s="238">
        <v>31</v>
      </c>
      <c r="AM557" s="238" t="s">
        <v>354</v>
      </c>
      <c r="AN557" s="238">
        <v>5</v>
      </c>
      <c r="AO557" s="238">
        <v>1</v>
      </c>
      <c r="AS557" s="238">
        <v>14</v>
      </c>
      <c r="AT557" s="238">
        <v>9</v>
      </c>
      <c r="AU557" s="238">
        <v>50</v>
      </c>
      <c r="AV557" s="238">
        <v>11</v>
      </c>
      <c r="AW557" s="238">
        <v>21</v>
      </c>
      <c r="CT557" s="238">
        <v>458157.91343984398</v>
      </c>
      <c r="CU557" s="238">
        <v>4980196.8809805596</v>
      </c>
      <c r="CV557" s="238">
        <v>44.973980150000003</v>
      </c>
      <c r="CW557" s="238">
        <v>-93.53064775</v>
      </c>
      <c r="CX557" s="238" t="s">
        <v>359</v>
      </c>
      <c r="CY557" s="238" t="s">
        <v>3808</v>
      </c>
    </row>
    <row r="558" spans="1:103" x14ac:dyDescent="0.25">
      <c r="A558" s="238">
        <v>366385</v>
      </c>
      <c r="B558" s="238">
        <v>22</v>
      </c>
      <c r="C558" s="238">
        <v>3178</v>
      </c>
      <c r="D558" s="238">
        <v>0.20599999999999999</v>
      </c>
      <c r="E558" s="238">
        <v>27</v>
      </c>
      <c r="F558" s="238" t="s">
        <v>3763</v>
      </c>
      <c r="H558" s="238" t="s">
        <v>354</v>
      </c>
      <c r="I558" s="238">
        <v>25</v>
      </c>
      <c r="K558" s="238">
        <v>16004990</v>
      </c>
      <c r="M558" s="238">
        <v>7</v>
      </c>
      <c r="N558" s="238">
        <v>25</v>
      </c>
      <c r="O558" s="238">
        <v>2016</v>
      </c>
      <c r="P558" s="238" t="s">
        <v>361</v>
      </c>
      <c r="Q558" s="238">
        <v>13</v>
      </c>
      <c r="R558" s="238" t="s">
        <v>356</v>
      </c>
      <c r="S558" s="238">
        <v>5</v>
      </c>
      <c r="T558" s="238">
        <v>0</v>
      </c>
      <c r="U558" s="238">
        <v>1</v>
      </c>
      <c r="W558" s="238">
        <v>16</v>
      </c>
      <c r="X558" s="238">
        <v>29</v>
      </c>
      <c r="Y558" s="238">
        <v>1</v>
      </c>
      <c r="Z558" s="238">
        <v>1</v>
      </c>
      <c r="AB558" s="238">
        <v>1</v>
      </c>
      <c r="AC558" s="238">
        <v>98</v>
      </c>
      <c r="AD558" s="238" t="s">
        <v>3806</v>
      </c>
      <c r="AF558" s="238" t="s">
        <v>3807</v>
      </c>
      <c r="AG558" s="238">
        <v>4</v>
      </c>
      <c r="AH558" s="238">
        <v>2</v>
      </c>
      <c r="AI558" s="238">
        <v>4</v>
      </c>
      <c r="AJ558" s="238">
        <v>4</v>
      </c>
      <c r="AK558" s="238">
        <v>21</v>
      </c>
      <c r="AL558" s="238">
        <v>27</v>
      </c>
      <c r="AM558" s="238" t="s">
        <v>354</v>
      </c>
      <c r="AN558" s="238">
        <v>5</v>
      </c>
      <c r="AO558" s="238">
        <v>1</v>
      </c>
      <c r="AS558" s="238">
        <v>90</v>
      </c>
      <c r="AT558" s="238">
        <v>9</v>
      </c>
      <c r="AU558" s="238">
        <v>55</v>
      </c>
      <c r="AV558" s="238">
        <v>11</v>
      </c>
      <c r="AW558" s="238">
        <v>21</v>
      </c>
      <c r="CT558" s="238">
        <v>458165.321529612</v>
      </c>
      <c r="CU558" s="238">
        <v>4980249.7980114399</v>
      </c>
      <c r="CV558" s="238">
        <v>44.974456920000002</v>
      </c>
      <c r="CW558" s="238">
        <v>-93.530558200000002</v>
      </c>
      <c r="CX558" s="238" t="s">
        <v>359</v>
      </c>
      <c r="CY558" s="238" t="s">
        <v>3809</v>
      </c>
    </row>
    <row r="559" spans="1:103" x14ac:dyDescent="0.25">
      <c r="A559" s="238">
        <v>766671</v>
      </c>
      <c r="B559" s="238">
        <v>22</v>
      </c>
      <c r="C559" s="238">
        <v>3178</v>
      </c>
      <c r="D559" s="238">
        <v>0.218</v>
      </c>
      <c r="E559" s="238">
        <v>27</v>
      </c>
      <c r="F559" s="238" t="s">
        <v>3763</v>
      </c>
      <c r="H559" s="238" t="s">
        <v>354</v>
      </c>
      <c r="I559" s="238">
        <v>25</v>
      </c>
      <c r="K559" s="238">
        <v>19008749</v>
      </c>
      <c r="M559" s="238">
        <v>11</v>
      </c>
      <c r="N559" s="238">
        <v>23</v>
      </c>
      <c r="O559" s="238">
        <v>2019</v>
      </c>
      <c r="P559" s="238" t="s">
        <v>364</v>
      </c>
      <c r="Q559" s="238">
        <v>0</v>
      </c>
      <c r="R559" s="238" t="s">
        <v>369</v>
      </c>
      <c r="S559" s="238">
        <v>4</v>
      </c>
      <c r="T559" s="238">
        <v>0</v>
      </c>
      <c r="U559" s="238">
        <v>1</v>
      </c>
      <c r="W559" s="238">
        <v>56</v>
      </c>
      <c r="X559" s="238">
        <v>99</v>
      </c>
      <c r="Y559" s="238">
        <v>4</v>
      </c>
      <c r="Z559" s="238">
        <v>1</v>
      </c>
      <c r="AB559" s="238">
        <v>99</v>
      </c>
      <c r="AC559" s="238">
        <v>98</v>
      </c>
      <c r="AD559" s="238" t="s">
        <v>3806</v>
      </c>
      <c r="AF559" s="238" t="s">
        <v>3807</v>
      </c>
      <c r="AG559" s="238">
        <v>3</v>
      </c>
      <c r="AH559" s="238">
        <v>2</v>
      </c>
      <c r="AI559" s="238">
        <v>4</v>
      </c>
      <c r="AJ559" s="238">
        <v>3</v>
      </c>
      <c r="AK559" s="238">
        <v>99</v>
      </c>
      <c r="AL559" s="238">
        <v>32</v>
      </c>
      <c r="AM559" s="238" t="s">
        <v>354</v>
      </c>
      <c r="AN559" s="238">
        <v>7</v>
      </c>
      <c r="AO559" s="238">
        <v>99</v>
      </c>
      <c r="AS559" s="238">
        <v>11</v>
      </c>
      <c r="AT559" s="238">
        <v>9</v>
      </c>
      <c r="AU559" s="238">
        <v>65</v>
      </c>
      <c r="AV559" s="238">
        <v>11</v>
      </c>
      <c r="AW559" s="238">
        <v>21</v>
      </c>
      <c r="CT559" s="238">
        <v>458168.51381339401</v>
      </c>
      <c r="CU559" s="238">
        <v>4980267.79566574</v>
      </c>
      <c r="CV559" s="238">
        <v>44.97461912</v>
      </c>
      <c r="CW559" s="238">
        <v>-93.530519209999994</v>
      </c>
      <c r="CX559" s="238" t="s">
        <v>359</v>
      </c>
      <c r="CY559" s="238" t="s">
        <v>3810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8A2C-FB90-4A23-BE7E-911EBB264D76}">
  <sheetPr>
    <tabColor theme="2" tint="-0.499984740745262"/>
  </sheetPr>
  <dimension ref="A1:CY146"/>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517583</v>
      </c>
      <c r="B2" s="238">
        <v>4</v>
      </c>
      <c r="C2" s="238">
        <v>44</v>
      </c>
      <c r="D2" s="238">
        <v>2.496</v>
      </c>
      <c r="E2" s="238">
        <v>27</v>
      </c>
      <c r="F2" s="238" t="s">
        <v>2776</v>
      </c>
      <c r="H2" s="238" t="s">
        <v>354</v>
      </c>
      <c r="I2" s="238">
        <v>25</v>
      </c>
      <c r="K2" s="238">
        <v>17013289</v>
      </c>
      <c r="M2" s="238">
        <v>11</v>
      </c>
      <c r="N2" s="238">
        <v>16</v>
      </c>
      <c r="O2" s="238">
        <v>2017</v>
      </c>
      <c r="P2" s="238" t="s">
        <v>384</v>
      </c>
      <c r="Q2" s="238">
        <v>7</v>
      </c>
      <c r="R2" s="238">
        <v>98</v>
      </c>
      <c r="S2" s="238">
        <v>5</v>
      </c>
      <c r="T2" s="238">
        <v>0</v>
      </c>
      <c r="U2" s="238">
        <v>2</v>
      </c>
      <c r="V2" s="238">
        <v>5</v>
      </c>
      <c r="W2" s="238">
        <v>10</v>
      </c>
      <c r="X2" s="238">
        <v>3</v>
      </c>
      <c r="Y2" s="238">
        <v>1</v>
      </c>
      <c r="Z2" s="238">
        <v>2</v>
      </c>
      <c r="AB2" s="238">
        <v>1</v>
      </c>
      <c r="AC2" s="238">
        <v>98</v>
      </c>
      <c r="AD2" s="238" t="s">
        <v>3811</v>
      </c>
      <c r="AF2" s="238" t="s">
        <v>3812</v>
      </c>
      <c r="AG2" s="238">
        <v>10</v>
      </c>
      <c r="AH2" s="238">
        <v>2</v>
      </c>
      <c r="AI2" s="238">
        <v>4</v>
      </c>
      <c r="AJ2" s="238">
        <v>1</v>
      </c>
      <c r="AK2" s="238">
        <v>21</v>
      </c>
      <c r="AL2" s="238">
        <v>18</v>
      </c>
      <c r="AM2" s="238" t="s">
        <v>354</v>
      </c>
      <c r="AN2" s="238">
        <v>5</v>
      </c>
      <c r="AO2" s="238">
        <v>75</v>
      </c>
      <c r="AP2" s="238">
        <v>2</v>
      </c>
      <c r="AS2" s="238">
        <v>12</v>
      </c>
      <c r="AT2" s="238">
        <v>23</v>
      </c>
      <c r="AU2" s="238">
        <v>30</v>
      </c>
      <c r="AV2" s="238">
        <v>11</v>
      </c>
      <c r="AW2" s="238">
        <v>21</v>
      </c>
      <c r="AX2" s="238">
        <v>2</v>
      </c>
      <c r="AY2" s="238">
        <v>4</v>
      </c>
      <c r="AZ2" s="238">
        <v>3</v>
      </c>
      <c r="BA2" s="238">
        <v>21</v>
      </c>
      <c r="BB2" s="238">
        <v>59</v>
      </c>
      <c r="BC2" s="238" t="s">
        <v>354</v>
      </c>
      <c r="BD2" s="238">
        <v>5</v>
      </c>
      <c r="BE2" s="238">
        <v>1</v>
      </c>
      <c r="BI2" s="238">
        <v>12</v>
      </c>
      <c r="BJ2" s="238">
        <v>23</v>
      </c>
      <c r="BK2" s="238">
        <v>30</v>
      </c>
      <c r="BL2" s="238">
        <v>11</v>
      </c>
      <c r="BM2" s="238">
        <v>21</v>
      </c>
      <c r="CT2" s="238">
        <v>446212.295888494</v>
      </c>
      <c r="CU2" s="238">
        <v>4974900.6606457997</v>
      </c>
      <c r="CV2" s="238">
        <v>44.925502549999997</v>
      </c>
      <c r="CW2" s="238">
        <v>-93.6815699</v>
      </c>
      <c r="CX2" s="238" t="s">
        <v>359</v>
      </c>
      <c r="CY2" s="238" t="s">
        <v>3813</v>
      </c>
    </row>
    <row r="3" spans="1:103" x14ac:dyDescent="0.25">
      <c r="A3" s="238">
        <v>813006</v>
      </c>
      <c r="B3" s="238">
        <v>4</v>
      </c>
      <c r="C3" s="238">
        <v>44</v>
      </c>
      <c r="D3" s="238">
        <v>2.496</v>
      </c>
      <c r="E3" s="238">
        <v>27</v>
      </c>
      <c r="F3" s="238" t="s">
        <v>2776</v>
      </c>
      <c r="H3" s="238" t="s">
        <v>354</v>
      </c>
      <c r="I3" s="238">
        <v>25</v>
      </c>
      <c r="K3" s="238" t="s">
        <v>3814</v>
      </c>
      <c r="L3" s="238">
        <v>201570094</v>
      </c>
      <c r="M3" s="238">
        <v>6</v>
      </c>
      <c r="N3" s="238">
        <v>5</v>
      </c>
      <c r="O3" s="238">
        <v>2020</v>
      </c>
      <c r="P3" s="238" t="s">
        <v>362</v>
      </c>
      <c r="Q3" s="238">
        <v>18</v>
      </c>
      <c r="S3" s="238">
        <v>3</v>
      </c>
      <c r="T3" s="238">
        <v>0</v>
      </c>
      <c r="U3" s="238">
        <v>2</v>
      </c>
      <c r="V3" s="238">
        <v>5</v>
      </c>
      <c r="W3" s="238">
        <v>10</v>
      </c>
      <c r="X3" s="238">
        <v>3</v>
      </c>
      <c r="Y3" s="238">
        <v>1</v>
      </c>
      <c r="Z3" s="238">
        <v>1</v>
      </c>
      <c r="AB3" s="238">
        <v>1</v>
      </c>
      <c r="AC3" s="238">
        <v>98</v>
      </c>
      <c r="AD3" s="238" t="s">
        <v>3811</v>
      </c>
      <c r="AE3" s="238" t="s">
        <v>3815</v>
      </c>
      <c r="AF3" s="238" t="s">
        <v>3812</v>
      </c>
      <c r="AG3" s="238">
        <v>10</v>
      </c>
      <c r="AH3" s="238">
        <v>2</v>
      </c>
      <c r="AI3" s="238">
        <v>2</v>
      </c>
      <c r="AJ3" s="238">
        <v>4</v>
      </c>
      <c r="AK3" s="238">
        <v>21</v>
      </c>
      <c r="AL3" s="238">
        <v>27</v>
      </c>
      <c r="AM3" s="238" t="s">
        <v>363</v>
      </c>
      <c r="AN3" s="238">
        <v>5</v>
      </c>
      <c r="AO3" s="238">
        <v>1</v>
      </c>
      <c r="AS3" s="238">
        <v>12</v>
      </c>
      <c r="AT3" s="238">
        <v>23</v>
      </c>
      <c r="AU3" s="238">
        <v>30</v>
      </c>
      <c r="AV3" s="238">
        <v>11</v>
      </c>
      <c r="AW3" s="238">
        <v>21</v>
      </c>
      <c r="AX3" s="238">
        <v>2</v>
      </c>
      <c r="AY3" s="238">
        <v>2</v>
      </c>
      <c r="AZ3" s="238">
        <v>1</v>
      </c>
      <c r="BA3" s="238">
        <v>21</v>
      </c>
      <c r="BB3" s="238">
        <v>19</v>
      </c>
      <c r="BC3" s="238" t="s">
        <v>354</v>
      </c>
      <c r="BD3" s="238">
        <v>5</v>
      </c>
      <c r="BE3" s="238">
        <v>2</v>
      </c>
      <c r="BI3" s="238">
        <v>12</v>
      </c>
      <c r="BJ3" s="238">
        <v>23</v>
      </c>
      <c r="BK3" s="238">
        <v>35</v>
      </c>
      <c r="BL3" s="238">
        <v>11</v>
      </c>
      <c r="BM3" s="238">
        <v>21</v>
      </c>
      <c r="CT3" s="238">
        <v>446207.533378969</v>
      </c>
      <c r="CU3" s="238">
        <v>4974900.6606457997</v>
      </c>
      <c r="CV3" s="238">
        <v>44.925502190000003</v>
      </c>
      <c r="CW3" s="238">
        <v>-93.681630240000004</v>
      </c>
      <c r="CX3" s="238" t="s">
        <v>359</v>
      </c>
      <c r="CY3" s="238" t="s">
        <v>3816</v>
      </c>
    </row>
    <row r="4" spans="1:103" x14ac:dyDescent="0.25">
      <c r="A4" s="238">
        <v>366794</v>
      </c>
      <c r="B4" s="238">
        <v>4</v>
      </c>
      <c r="C4" s="238">
        <v>44</v>
      </c>
      <c r="D4" s="238">
        <v>2.4969999999999999</v>
      </c>
      <c r="E4" s="238">
        <v>27</v>
      </c>
      <c r="F4" s="238" t="s">
        <v>2776</v>
      </c>
      <c r="H4" s="238" t="s">
        <v>354</v>
      </c>
      <c r="I4" s="238">
        <v>25</v>
      </c>
      <c r="K4" s="238">
        <v>16008428</v>
      </c>
      <c r="M4" s="238">
        <v>7</v>
      </c>
      <c r="N4" s="238">
        <v>27</v>
      </c>
      <c r="O4" s="238">
        <v>2016</v>
      </c>
      <c r="P4" s="238" t="s">
        <v>355</v>
      </c>
      <c r="Q4" s="238">
        <v>7</v>
      </c>
      <c r="R4" s="238" t="s">
        <v>419</v>
      </c>
      <c r="S4" s="238">
        <v>3</v>
      </c>
      <c r="T4" s="238">
        <v>0</v>
      </c>
      <c r="U4" s="238">
        <v>2</v>
      </c>
      <c r="V4" s="238">
        <v>5</v>
      </c>
      <c r="W4" s="238">
        <v>10</v>
      </c>
      <c r="X4" s="238">
        <v>3</v>
      </c>
      <c r="Y4" s="238">
        <v>1</v>
      </c>
      <c r="Z4" s="238">
        <v>2</v>
      </c>
      <c r="AB4" s="238">
        <v>1</v>
      </c>
      <c r="AC4" s="238">
        <v>98</v>
      </c>
      <c r="AD4" s="238" t="s">
        <v>3811</v>
      </c>
      <c r="AF4" s="238" t="s">
        <v>3812</v>
      </c>
      <c r="AG4" s="238">
        <v>10</v>
      </c>
      <c r="AH4" s="238">
        <v>2</v>
      </c>
      <c r="AI4" s="238">
        <v>4</v>
      </c>
      <c r="AJ4" s="238">
        <v>4</v>
      </c>
      <c r="AK4" s="238">
        <v>21</v>
      </c>
      <c r="AL4" s="238">
        <v>34</v>
      </c>
      <c r="AM4" s="238" t="s">
        <v>363</v>
      </c>
      <c r="AN4" s="238">
        <v>5</v>
      </c>
      <c r="AO4" s="238">
        <v>1</v>
      </c>
      <c r="AS4" s="238">
        <v>12</v>
      </c>
      <c r="AT4" s="238">
        <v>23</v>
      </c>
      <c r="AU4" s="238">
        <v>35</v>
      </c>
      <c r="AV4" s="238">
        <v>11</v>
      </c>
      <c r="AW4" s="238">
        <v>21</v>
      </c>
      <c r="AX4" s="238">
        <v>2</v>
      </c>
      <c r="AY4" s="238">
        <v>2</v>
      </c>
      <c r="AZ4" s="238">
        <v>1</v>
      </c>
      <c r="BA4" s="238">
        <v>21</v>
      </c>
      <c r="BB4" s="238">
        <v>44</v>
      </c>
      <c r="BC4" s="238" t="s">
        <v>363</v>
      </c>
      <c r="BD4" s="238">
        <v>5</v>
      </c>
      <c r="BE4" s="238">
        <v>2</v>
      </c>
      <c r="BI4" s="238">
        <v>12</v>
      </c>
      <c r="BJ4" s="238">
        <v>23</v>
      </c>
      <c r="BK4" s="238">
        <v>35</v>
      </c>
      <c r="BL4" s="238">
        <v>11</v>
      </c>
      <c r="BM4" s="238">
        <v>21</v>
      </c>
      <c r="CT4" s="238">
        <v>446205.94574660202</v>
      </c>
      <c r="CU4" s="238">
        <v>4974903.5817104196</v>
      </c>
      <c r="CV4" s="238">
        <v>44.925528360000001</v>
      </c>
      <c r="CW4" s="238">
        <v>-93.681650669999996</v>
      </c>
      <c r="CX4" s="238" t="s">
        <v>359</v>
      </c>
      <c r="CY4" s="238" t="s">
        <v>3817</v>
      </c>
    </row>
    <row r="5" spans="1:103" x14ac:dyDescent="0.25">
      <c r="A5" s="238">
        <v>429770</v>
      </c>
      <c r="B5" s="238">
        <v>4</v>
      </c>
      <c r="C5" s="238">
        <v>44</v>
      </c>
      <c r="D5" s="238">
        <v>2.4969999999999999</v>
      </c>
      <c r="E5" s="238">
        <v>27</v>
      </c>
      <c r="F5" s="238" t="s">
        <v>2776</v>
      </c>
      <c r="H5" s="238" t="s">
        <v>354</v>
      </c>
      <c r="I5" s="238">
        <v>25</v>
      </c>
      <c r="K5" s="238" t="s">
        <v>3818</v>
      </c>
      <c r="M5" s="238">
        <v>3</v>
      </c>
      <c r="N5" s="238">
        <v>16</v>
      </c>
      <c r="O5" s="238">
        <v>2017</v>
      </c>
      <c r="P5" s="238" t="s">
        <v>384</v>
      </c>
      <c r="Q5" s="238">
        <v>12</v>
      </c>
      <c r="R5" s="238">
        <v>98</v>
      </c>
      <c r="S5" s="238">
        <v>3</v>
      </c>
      <c r="T5" s="238">
        <v>0</v>
      </c>
      <c r="U5" s="238">
        <v>2</v>
      </c>
      <c r="V5" s="238">
        <v>5</v>
      </c>
      <c r="W5" s="238">
        <v>10</v>
      </c>
      <c r="X5" s="238">
        <v>3</v>
      </c>
      <c r="Y5" s="238">
        <v>1</v>
      </c>
      <c r="Z5" s="238">
        <v>1</v>
      </c>
      <c r="AB5" s="238">
        <v>1</v>
      </c>
      <c r="AC5" s="238">
        <v>98</v>
      </c>
      <c r="AD5" s="238" t="s">
        <v>3811</v>
      </c>
      <c r="AF5" s="238" t="s">
        <v>3812</v>
      </c>
      <c r="AG5" s="238">
        <v>10</v>
      </c>
      <c r="AH5" s="238">
        <v>2</v>
      </c>
      <c r="AI5" s="238">
        <v>4</v>
      </c>
      <c r="AJ5" s="238">
        <v>3</v>
      </c>
      <c r="AK5" s="238">
        <v>21</v>
      </c>
      <c r="AL5" s="238">
        <v>59</v>
      </c>
      <c r="AM5" s="238" t="s">
        <v>363</v>
      </c>
      <c r="AN5" s="238">
        <v>5</v>
      </c>
      <c r="AO5" s="238">
        <v>1</v>
      </c>
      <c r="AS5" s="238">
        <v>12</v>
      </c>
      <c r="AT5" s="238">
        <v>9</v>
      </c>
      <c r="AU5" s="238">
        <v>30</v>
      </c>
      <c r="AV5" s="238">
        <v>11</v>
      </c>
      <c r="AW5" s="238">
        <v>21</v>
      </c>
      <c r="AX5" s="238">
        <v>2</v>
      </c>
      <c r="AY5" s="238">
        <v>3</v>
      </c>
      <c r="AZ5" s="238">
        <v>2</v>
      </c>
      <c r="BA5" s="238">
        <v>21</v>
      </c>
      <c r="BB5" s="238">
        <v>70</v>
      </c>
      <c r="BC5" s="238" t="s">
        <v>354</v>
      </c>
      <c r="BD5" s="238">
        <v>5</v>
      </c>
      <c r="BE5" s="238">
        <v>1</v>
      </c>
      <c r="BI5" s="238">
        <v>12</v>
      </c>
      <c r="BJ5" s="238">
        <v>23</v>
      </c>
      <c r="BK5" s="238">
        <v>30</v>
      </c>
      <c r="BL5" s="238">
        <v>11</v>
      </c>
      <c r="BM5" s="238">
        <v>21</v>
      </c>
      <c r="CT5" s="238">
        <v>446212.295888494</v>
      </c>
      <c r="CU5" s="238">
        <v>4974902.9465573505</v>
      </c>
      <c r="CV5" s="238">
        <v>44.925523130000002</v>
      </c>
      <c r="CW5" s="238">
        <v>-93.681570140000005</v>
      </c>
      <c r="CX5" s="238" t="s">
        <v>359</v>
      </c>
      <c r="CY5" s="238" t="s">
        <v>3819</v>
      </c>
    </row>
    <row r="6" spans="1:103" x14ac:dyDescent="0.25">
      <c r="A6" s="238">
        <v>734817</v>
      </c>
      <c r="B6" s="238">
        <v>4</v>
      </c>
      <c r="C6" s="238">
        <v>44</v>
      </c>
      <c r="D6" s="238">
        <v>2.4980000000000002</v>
      </c>
      <c r="E6" s="238">
        <v>27</v>
      </c>
      <c r="F6" s="238" t="s">
        <v>2776</v>
      </c>
      <c r="H6" s="238" t="s">
        <v>354</v>
      </c>
      <c r="I6" s="238">
        <v>25</v>
      </c>
      <c r="K6" s="238">
        <v>19006551</v>
      </c>
      <c r="M6" s="238">
        <v>7</v>
      </c>
      <c r="N6" s="238">
        <v>20</v>
      </c>
      <c r="O6" s="238">
        <v>2019</v>
      </c>
      <c r="P6" s="238" t="s">
        <v>364</v>
      </c>
      <c r="Q6" s="238">
        <v>15</v>
      </c>
      <c r="R6" s="238" t="s">
        <v>369</v>
      </c>
      <c r="S6" s="238">
        <v>3</v>
      </c>
      <c r="T6" s="238">
        <v>0</v>
      </c>
      <c r="U6" s="238">
        <v>2</v>
      </c>
      <c r="V6" s="238">
        <v>5</v>
      </c>
      <c r="W6" s="238">
        <v>10</v>
      </c>
      <c r="X6" s="238">
        <v>3</v>
      </c>
      <c r="Y6" s="238">
        <v>1</v>
      </c>
      <c r="Z6" s="238">
        <v>2</v>
      </c>
      <c r="AB6" s="238">
        <v>1</v>
      </c>
      <c r="AC6" s="238">
        <v>98</v>
      </c>
      <c r="AD6" s="238" t="s">
        <v>3811</v>
      </c>
      <c r="AF6" s="238" t="s">
        <v>3812</v>
      </c>
      <c r="AG6" s="238">
        <v>10</v>
      </c>
      <c r="AH6" s="238">
        <v>2</v>
      </c>
      <c r="AI6" s="238">
        <v>4</v>
      </c>
      <c r="AJ6" s="238">
        <v>2</v>
      </c>
      <c r="AK6" s="238">
        <v>24</v>
      </c>
      <c r="AL6" s="238">
        <v>59</v>
      </c>
      <c r="AM6" s="238" t="s">
        <v>354</v>
      </c>
      <c r="AN6" s="238">
        <v>5</v>
      </c>
      <c r="AO6" s="238">
        <v>2</v>
      </c>
      <c r="AS6" s="238">
        <v>12</v>
      </c>
      <c r="AT6" s="238">
        <v>23</v>
      </c>
      <c r="AU6" s="238">
        <v>30</v>
      </c>
      <c r="AV6" s="238">
        <v>11</v>
      </c>
      <c r="AW6" s="238">
        <v>21</v>
      </c>
      <c r="AX6" s="238">
        <v>2</v>
      </c>
      <c r="AY6" s="238">
        <v>4</v>
      </c>
      <c r="AZ6" s="238">
        <v>2</v>
      </c>
      <c r="BA6" s="238">
        <v>21</v>
      </c>
      <c r="BB6" s="238">
        <v>58</v>
      </c>
      <c r="BC6" s="238" t="s">
        <v>354</v>
      </c>
      <c r="BD6" s="238">
        <v>5</v>
      </c>
      <c r="BE6" s="238">
        <v>1</v>
      </c>
      <c r="BI6" s="238">
        <v>12</v>
      </c>
      <c r="BJ6" s="238">
        <v>23</v>
      </c>
      <c r="BK6" s="238">
        <v>30</v>
      </c>
      <c r="BL6" s="238">
        <v>11</v>
      </c>
      <c r="BM6" s="238">
        <v>21</v>
      </c>
      <c r="CT6" s="238">
        <v>446208.06254669401</v>
      </c>
      <c r="CU6" s="238">
        <v>4974904.8939875998</v>
      </c>
      <c r="CV6" s="238">
        <v>44.925540339999998</v>
      </c>
      <c r="CW6" s="238">
        <v>-93.681623979999998</v>
      </c>
      <c r="CX6" s="238" t="s">
        <v>359</v>
      </c>
      <c r="CY6" s="238" t="s">
        <v>3820</v>
      </c>
    </row>
    <row r="7" spans="1:103" x14ac:dyDescent="0.25">
      <c r="A7" s="238">
        <v>10795700</v>
      </c>
      <c r="B7" s="238">
        <v>4</v>
      </c>
      <c r="C7" s="238">
        <v>44</v>
      </c>
      <c r="D7" s="238">
        <v>2.5009999999999999</v>
      </c>
      <c r="E7" s="238">
        <v>27</v>
      </c>
      <c r="F7" s="238" t="s">
        <v>2776</v>
      </c>
      <c r="H7" s="238" t="s">
        <v>354</v>
      </c>
      <c r="I7" s="238">
        <v>25</v>
      </c>
      <c r="L7" s="238">
        <v>121240034</v>
      </c>
      <c r="M7" s="238">
        <v>4</v>
      </c>
      <c r="N7" s="238">
        <v>1</v>
      </c>
      <c r="O7" s="238">
        <v>2012</v>
      </c>
      <c r="P7" s="238" t="s">
        <v>366</v>
      </c>
      <c r="Q7" s="238">
        <v>14</v>
      </c>
      <c r="S7" s="238">
        <v>5</v>
      </c>
      <c r="T7" s="238">
        <v>0</v>
      </c>
      <c r="U7" s="238">
        <v>2</v>
      </c>
      <c r="V7" s="238">
        <v>1</v>
      </c>
      <c r="W7" s="238">
        <v>10</v>
      </c>
      <c r="Y7" s="238">
        <v>1</v>
      </c>
      <c r="Z7" s="238">
        <v>1</v>
      </c>
      <c r="AB7" s="238">
        <v>1</v>
      </c>
      <c r="AF7" s="238" t="s">
        <v>3812</v>
      </c>
      <c r="AG7" s="238">
        <v>7</v>
      </c>
      <c r="AH7" s="238">
        <v>2</v>
      </c>
      <c r="AI7" s="238">
        <v>4</v>
      </c>
      <c r="AJ7" s="238">
        <v>1</v>
      </c>
      <c r="AK7" s="238">
        <v>5</v>
      </c>
      <c r="AL7" s="238">
        <v>68</v>
      </c>
      <c r="AM7" s="238" t="s">
        <v>354</v>
      </c>
      <c r="AT7" s="238">
        <v>2</v>
      </c>
      <c r="AX7" s="238">
        <v>2</v>
      </c>
      <c r="AY7" s="238">
        <v>2</v>
      </c>
      <c r="AZ7" s="238">
        <v>1</v>
      </c>
      <c r="BA7" s="238">
        <v>4</v>
      </c>
      <c r="BB7" s="238">
        <v>23</v>
      </c>
      <c r="BC7" s="238" t="s">
        <v>354</v>
      </c>
      <c r="BJ7" s="238">
        <v>2</v>
      </c>
      <c r="CT7" s="238">
        <v>446208</v>
      </c>
      <c r="CU7" s="238">
        <v>4974910</v>
      </c>
      <c r="CV7" s="238">
        <v>44.925583699999997</v>
      </c>
      <c r="CW7" s="238">
        <v>-93.681622899999994</v>
      </c>
      <c r="CX7" s="238" t="s">
        <v>359</v>
      </c>
    </row>
    <row r="8" spans="1:103" x14ac:dyDescent="0.25">
      <c r="A8" s="238">
        <v>10796915</v>
      </c>
      <c r="B8" s="238">
        <v>4</v>
      </c>
      <c r="C8" s="238">
        <v>44</v>
      </c>
      <c r="D8" s="238">
        <v>2.5009999999999999</v>
      </c>
      <c r="E8" s="238">
        <v>27</v>
      </c>
      <c r="F8" s="238" t="s">
        <v>2776</v>
      </c>
      <c r="H8" s="238" t="s">
        <v>354</v>
      </c>
      <c r="I8" s="238">
        <v>25</v>
      </c>
      <c r="K8" s="238" t="s">
        <v>3821</v>
      </c>
      <c r="L8" s="238">
        <v>121450091</v>
      </c>
      <c r="M8" s="238">
        <v>5</v>
      </c>
      <c r="N8" s="238">
        <v>24</v>
      </c>
      <c r="O8" s="238">
        <v>2012</v>
      </c>
      <c r="P8" s="238" t="s">
        <v>384</v>
      </c>
      <c r="Q8" s="238">
        <v>11</v>
      </c>
      <c r="R8" s="238" t="s">
        <v>369</v>
      </c>
      <c r="S8" s="238">
        <v>5</v>
      </c>
      <c r="T8" s="238">
        <v>0</v>
      </c>
      <c r="U8" s="238">
        <v>2</v>
      </c>
      <c r="W8" s="238">
        <v>10</v>
      </c>
      <c r="X8" s="238">
        <v>4</v>
      </c>
      <c r="Y8" s="238">
        <v>1</v>
      </c>
      <c r="Z8" s="238">
        <v>3</v>
      </c>
      <c r="AA8" s="238">
        <v>2</v>
      </c>
      <c r="AB8" s="238">
        <v>2</v>
      </c>
      <c r="AC8" s="238">
        <v>98</v>
      </c>
      <c r="AD8" s="238" t="s">
        <v>3822</v>
      </c>
      <c r="AE8" s="238" t="s">
        <v>3823</v>
      </c>
      <c r="AF8" s="238" t="s">
        <v>3812</v>
      </c>
      <c r="AG8" s="238">
        <v>90</v>
      </c>
      <c r="AH8" s="238">
        <v>0</v>
      </c>
      <c r="AI8" s="238">
        <v>2</v>
      </c>
      <c r="AJ8" s="238">
        <v>1</v>
      </c>
      <c r="AL8" s="238">
        <v>40</v>
      </c>
      <c r="AM8" s="238" t="s">
        <v>354</v>
      </c>
      <c r="AN8" s="238">
        <v>5</v>
      </c>
      <c r="AO8" s="238">
        <v>2</v>
      </c>
      <c r="AP8" s="238">
        <v>1</v>
      </c>
      <c r="AQ8" s="238">
        <v>26</v>
      </c>
      <c r="AT8" s="238">
        <v>2</v>
      </c>
      <c r="AU8" s="238">
        <v>30</v>
      </c>
      <c r="AV8" s="238">
        <v>11</v>
      </c>
      <c r="AW8" s="238">
        <v>21</v>
      </c>
      <c r="AX8" s="238">
        <v>2</v>
      </c>
      <c r="AY8" s="238">
        <v>1</v>
      </c>
      <c r="AZ8" s="238">
        <v>5</v>
      </c>
      <c r="BA8" s="238">
        <v>21</v>
      </c>
      <c r="BB8" s="238">
        <v>34</v>
      </c>
      <c r="BC8" s="238" t="s">
        <v>363</v>
      </c>
      <c r="BD8" s="238">
        <v>5</v>
      </c>
      <c r="BE8" s="238">
        <v>1</v>
      </c>
      <c r="BF8" s="238">
        <v>1</v>
      </c>
      <c r="BJ8" s="238">
        <v>2</v>
      </c>
      <c r="BK8" s="238">
        <v>30</v>
      </c>
      <c r="BL8" s="238">
        <v>11</v>
      </c>
      <c r="BM8" s="238">
        <v>21</v>
      </c>
      <c r="CT8" s="238">
        <v>446208</v>
      </c>
      <c r="CU8" s="238">
        <v>4974910</v>
      </c>
      <c r="CV8" s="238">
        <v>44.925583699999997</v>
      </c>
      <c r="CW8" s="238">
        <v>-93.681622899999994</v>
      </c>
      <c r="CX8" s="238" t="s">
        <v>359</v>
      </c>
      <c r="CY8" s="238" t="s">
        <v>3824</v>
      </c>
    </row>
    <row r="9" spans="1:103" x14ac:dyDescent="0.25">
      <c r="A9" s="238">
        <v>10800499</v>
      </c>
      <c r="B9" s="238">
        <v>4</v>
      </c>
      <c r="C9" s="238">
        <v>44</v>
      </c>
      <c r="D9" s="238">
        <v>2.5009999999999999</v>
      </c>
      <c r="E9" s="238">
        <v>27</v>
      </c>
      <c r="F9" s="238" t="s">
        <v>2776</v>
      </c>
      <c r="H9" s="238" t="s">
        <v>354</v>
      </c>
      <c r="I9" s="238">
        <v>25</v>
      </c>
      <c r="K9" s="238">
        <v>19694</v>
      </c>
      <c r="L9" s="238">
        <v>122060046</v>
      </c>
      <c r="M9" s="238">
        <v>7</v>
      </c>
      <c r="N9" s="238">
        <v>23</v>
      </c>
      <c r="O9" s="238">
        <v>2012</v>
      </c>
      <c r="P9" s="238" t="s">
        <v>361</v>
      </c>
      <c r="Q9" s="238">
        <v>15</v>
      </c>
      <c r="S9" s="238">
        <v>5</v>
      </c>
      <c r="T9" s="238">
        <v>0</v>
      </c>
      <c r="U9" s="238">
        <v>2</v>
      </c>
      <c r="V9" s="238">
        <v>90</v>
      </c>
      <c r="W9" s="238">
        <v>10</v>
      </c>
      <c r="X9" s="238">
        <v>10</v>
      </c>
      <c r="Y9" s="238">
        <v>1</v>
      </c>
      <c r="Z9" s="238">
        <v>2</v>
      </c>
      <c r="AB9" s="238">
        <v>1</v>
      </c>
      <c r="AC9" s="238">
        <v>98</v>
      </c>
      <c r="AD9" s="238" t="s">
        <v>3825</v>
      </c>
      <c r="AE9" s="238" t="s">
        <v>3826</v>
      </c>
      <c r="AF9" s="238" t="s">
        <v>3812</v>
      </c>
      <c r="AG9" s="238">
        <v>90</v>
      </c>
      <c r="AH9" s="238">
        <v>2</v>
      </c>
      <c r="AI9" s="238">
        <v>2</v>
      </c>
      <c r="AJ9" s="238">
        <v>1</v>
      </c>
      <c r="AK9" s="238">
        <v>7</v>
      </c>
      <c r="AL9" s="238">
        <v>18</v>
      </c>
      <c r="AM9" s="238" t="s">
        <v>363</v>
      </c>
      <c r="AN9" s="238">
        <v>5</v>
      </c>
      <c r="AO9" s="238">
        <v>2</v>
      </c>
      <c r="AS9" s="238">
        <v>7</v>
      </c>
      <c r="AT9" s="238">
        <v>2</v>
      </c>
      <c r="AU9" s="238">
        <v>30</v>
      </c>
      <c r="AV9" s="238">
        <v>11</v>
      </c>
      <c r="AW9" s="238">
        <v>20</v>
      </c>
      <c r="AX9" s="238">
        <v>2</v>
      </c>
      <c r="AY9" s="238">
        <v>2</v>
      </c>
      <c r="AZ9" s="238">
        <v>3</v>
      </c>
      <c r="BA9" s="238">
        <v>21</v>
      </c>
      <c r="BB9" s="238">
        <v>53</v>
      </c>
      <c r="BC9" s="238" t="s">
        <v>363</v>
      </c>
      <c r="BD9" s="238">
        <v>5</v>
      </c>
      <c r="BE9" s="238">
        <v>1</v>
      </c>
      <c r="BI9" s="238">
        <v>7</v>
      </c>
      <c r="BJ9" s="238">
        <v>2</v>
      </c>
      <c r="BK9" s="238">
        <v>30</v>
      </c>
      <c r="BL9" s="238">
        <v>11</v>
      </c>
      <c r="BM9" s="238">
        <v>20</v>
      </c>
      <c r="CT9" s="238">
        <v>446208</v>
      </c>
      <c r="CU9" s="238">
        <v>4974910</v>
      </c>
      <c r="CV9" s="238">
        <v>44.925583699999997</v>
      </c>
      <c r="CW9" s="238">
        <v>-93.681622899999994</v>
      </c>
      <c r="CX9" s="238" t="s">
        <v>359</v>
      </c>
      <c r="CY9" s="238" t="s">
        <v>3827</v>
      </c>
    </row>
    <row r="10" spans="1:103" x14ac:dyDescent="0.25">
      <c r="A10" s="238">
        <v>10885192</v>
      </c>
      <c r="B10" s="238">
        <v>4</v>
      </c>
      <c r="C10" s="238">
        <v>44</v>
      </c>
      <c r="D10" s="238">
        <v>2.5009999999999999</v>
      </c>
      <c r="E10" s="238">
        <v>27</v>
      </c>
      <c r="F10" s="238" t="s">
        <v>2776</v>
      </c>
      <c r="H10" s="238" t="s">
        <v>354</v>
      </c>
      <c r="I10" s="238">
        <v>25</v>
      </c>
      <c r="K10" s="238">
        <v>13011195</v>
      </c>
      <c r="L10" s="238">
        <v>132230062</v>
      </c>
      <c r="M10" s="238">
        <v>8</v>
      </c>
      <c r="N10" s="238">
        <v>11</v>
      </c>
      <c r="O10" s="238">
        <v>2013</v>
      </c>
      <c r="P10" s="238" t="s">
        <v>366</v>
      </c>
      <c r="Q10" s="238">
        <v>12</v>
      </c>
      <c r="S10" s="238">
        <v>4</v>
      </c>
      <c r="T10" s="238">
        <v>0</v>
      </c>
      <c r="U10" s="238">
        <v>2</v>
      </c>
      <c r="V10" s="238">
        <v>5</v>
      </c>
      <c r="W10" s="238">
        <v>10</v>
      </c>
      <c r="X10" s="238">
        <v>3</v>
      </c>
      <c r="Y10" s="238">
        <v>1</v>
      </c>
      <c r="Z10" s="238">
        <v>1</v>
      </c>
      <c r="AB10" s="238">
        <v>1</v>
      </c>
      <c r="AC10" s="238">
        <v>98</v>
      </c>
      <c r="AD10" s="238" t="s">
        <v>3828</v>
      </c>
      <c r="AE10" s="238" t="s">
        <v>3829</v>
      </c>
      <c r="AF10" s="238" t="s">
        <v>3812</v>
      </c>
      <c r="AG10" s="238">
        <v>10</v>
      </c>
      <c r="AH10" s="238">
        <v>2</v>
      </c>
      <c r="AI10" s="238">
        <v>4</v>
      </c>
      <c r="AJ10" s="238">
        <v>3</v>
      </c>
      <c r="AK10" s="238">
        <v>21</v>
      </c>
      <c r="AL10" s="238">
        <v>37</v>
      </c>
      <c r="AM10" s="238" t="s">
        <v>363</v>
      </c>
      <c r="AN10" s="238">
        <v>5</v>
      </c>
      <c r="AS10" s="238">
        <v>7</v>
      </c>
      <c r="AT10" s="238">
        <v>2</v>
      </c>
      <c r="AU10" s="238">
        <v>30</v>
      </c>
      <c r="AV10" s="238">
        <v>11</v>
      </c>
      <c r="AW10" s="238">
        <v>21</v>
      </c>
      <c r="AX10" s="238">
        <v>2</v>
      </c>
      <c r="AY10" s="238">
        <v>2</v>
      </c>
      <c r="AZ10" s="238">
        <v>1</v>
      </c>
      <c r="BA10" s="238">
        <v>24</v>
      </c>
      <c r="BB10" s="238">
        <v>26</v>
      </c>
      <c r="BC10" s="238" t="s">
        <v>363</v>
      </c>
      <c r="BD10" s="238">
        <v>5</v>
      </c>
      <c r="BE10" s="238">
        <v>2</v>
      </c>
      <c r="BI10" s="238">
        <v>7</v>
      </c>
      <c r="BJ10" s="238">
        <v>2</v>
      </c>
      <c r="BK10" s="238">
        <v>30</v>
      </c>
      <c r="BL10" s="238">
        <v>11</v>
      </c>
      <c r="BM10" s="238">
        <v>21</v>
      </c>
      <c r="CT10" s="238">
        <v>446208</v>
      </c>
      <c r="CU10" s="238">
        <v>4974910</v>
      </c>
      <c r="CV10" s="238">
        <v>44.925583699999997</v>
      </c>
      <c r="CW10" s="238">
        <v>-93.681622899999994</v>
      </c>
      <c r="CX10" s="238" t="s">
        <v>359</v>
      </c>
      <c r="CY10" s="238" t="s">
        <v>3830</v>
      </c>
    </row>
    <row r="11" spans="1:103" x14ac:dyDescent="0.25">
      <c r="A11" s="238">
        <v>11027102</v>
      </c>
      <c r="B11" s="238">
        <v>4</v>
      </c>
      <c r="C11" s="238">
        <v>44</v>
      </c>
      <c r="D11" s="238">
        <v>2.5009999999999999</v>
      </c>
      <c r="E11" s="238">
        <v>27</v>
      </c>
      <c r="F11" s="238" t="s">
        <v>2776</v>
      </c>
      <c r="H11" s="238" t="s">
        <v>354</v>
      </c>
      <c r="I11" s="238">
        <v>25</v>
      </c>
      <c r="K11" s="238" t="s">
        <v>3831</v>
      </c>
      <c r="L11" s="238">
        <v>150430235</v>
      </c>
      <c r="M11" s="238">
        <v>2</v>
      </c>
      <c r="N11" s="238">
        <v>12</v>
      </c>
      <c r="O11" s="238">
        <v>2015</v>
      </c>
      <c r="P11" s="238" t="s">
        <v>384</v>
      </c>
      <c r="Q11" s="238">
        <v>14</v>
      </c>
      <c r="S11" s="238">
        <v>5</v>
      </c>
      <c r="T11" s="238">
        <v>0</v>
      </c>
      <c r="U11" s="238">
        <v>2</v>
      </c>
      <c r="V11" s="238">
        <v>1</v>
      </c>
      <c r="W11" s="238">
        <v>10</v>
      </c>
      <c r="X11" s="238">
        <v>3</v>
      </c>
      <c r="Y11" s="238">
        <v>1</v>
      </c>
      <c r="Z11" s="238">
        <v>1</v>
      </c>
      <c r="AA11" s="238">
        <v>1</v>
      </c>
      <c r="AB11" s="238">
        <v>1</v>
      </c>
      <c r="AC11" s="238">
        <v>98</v>
      </c>
      <c r="AD11" s="238" t="s">
        <v>1374</v>
      </c>
      <c r="AE11" s="238" t="s">
        <v>3832</v>
      </c>
      <c r="AF11" s="238" t="s">
        <v>3812</v>
      </c>
      <c r="AG11" s="238">
        <v>7</v>
      </c>
      <c r="AH11" s="238">
        <v>2</v>
      </c>
      <c r="AI11" s="238">
        <v>2</v>
      </c>
      <c r="AJ11" s="238">
        <v>1</v>
      </c>
      <c r="AK11" s="238">
        <v>8</v>
      </c>
      <c r="AL11" s="238">
        <v>25</v>
      </c>
      <c r="AM11" s="238" t="s">
        <v>354</v>
      </c>
      <c r="AN11" s="238">
        <v>5</v>
      </c>
      <c r="AO11" s="238">
        <v>1</v>
      </c>
      <c r="AP11" s="238">
        <v>1</v>
      </c>
      <c r="AS11" s="238">
        <v>7</v>
      </c>
      <c r="AT11" s="238">
        <v>2</v>
      </c>
      <c r="AU11" s="238">
        <v>35</v>
      </c>
      <c r="AV11" s="238">
        <v>11</v>
      </c>
      <c r="AW11" s="238">
        <v>21</v>
      </c>
      <c r="AX11" s="238">
        <v>2</v>
      </c>
      <c r="AY11" s="238">
        <v>2</v>
      </c>
      <c r="AZ11" s="238">
        <v>1</v>
      </c>
      <c r="BA11" s="238">
        <v>8</v>
      </c>
      <c r="BB11" s="238">
        <v>18</v>
      </c>
      <c r="BC11" s="238" t="s">
        <v>363</v>
      </c>
      <c r="BD11" s="238">
        <v>5</v>
      </c>
      <c r="BE11" s="238">
        <v>9</v>
      </c>
      <c r="BF11" s="238">
        <v>15</v>
      </c>
      <c r="BI11" s="238">
        <v>7</v>
      </c>
      <c r="BJ11" s="238">
        <v>2</v>
      </c>
      <c r="BK11" s="238">
        <v>35</v>
      </c>
      <c r="BL11" s="238">
        <v>11</v>
      </c>
      <c r="BM11" s="238">
        <v>21</v>
      </c>
      <c r="CT11" s="238">
        <v>446208</v>
      </c>
      <c r="CU11" s="238">
        <v>4974910</v>
      </c>
      <c r="CV11" s="238">
        <v>44.925583699999997</v>
      </c>
      <c r="CW11" s="238">
        <v>-93.681622899999994</v>
      </c>
      <c r="CX11" s="238" t="s">
        <v>359</v>
      </c>
      <c r="CY11" s="238" t="s">
        <v>3833</v>
      </c>
    </row>
    <row r="12" spans="1:103" x14ac:dyDescent="0.25">
      <c r="A12" s="238">
        <v>11039767</v>
      </c>
      <c r="B12" s="238">
        <v>4</v>
      </c>
      <c r="C12" s="238">
        <v>44</v>
      </c>
      <c r="D12" s="238">
        <v>2.5009999999999999</v>
      </c>
      <c r="E12" s="238">
        <v>27</v>
      </c>
      <c r="F12" s="238" t="s">
        <v>2776</v>
      </c>
      <c r="H12" s="238" t="s">
        <v>354</v>
      </c>
      <c r="I12" s="238">
        <v>25</v>
      </c>
      <c r="K12" s="238" t="s">
        <v>3834</v>
      </c>
      <c r="L12" s="238">
        <v>151200137</v>
      </c>
      <c r="M12" s="238">
        <v>4</v>
      </c>
      <c r="N12" s="238">
        <v>29</v>
      </c>
      <c r="O12" s="238">
        <v>2015</v>
      </c>
      <c r="P12" s="238" t="s">
        <v>355</v>
      </c>
      <c r="Q12" s="238">
        <v>19</v>
      </c>
      <c r="R12" s="238" t="s">
        <v>196</v>
      </c>
      <c r="S12" s="238">
        <v>5</v>
      </c>
      <c r="T12" s="238">
        <v>0</v>
      </c>
      <c r="U12" s="238">
        <v>2</v>
      </c>
      <c r="V12" s="238">
        <v>98</v>
      </c>
      <c r="W12" s="238">
        <v>10</v>
      </c>
      <c r="X12" s="238">
        <v>4</v>
      </c>
      <c r="Y12" s="238">
        <v>1</v>
      </c>
      <c r="Z12" s="238">
        <v>1</v>
      </c>
      <c r="AB12" s="238">
        <v>1</v>
      </c>
      <c r="AC12" s="238">
        <v>98</v>
      </c>
      <c r="AD12" s="238" t="s">
        <v>3822</v>
      </c>
      <c r="AE12" s="238" t="s">
        <v>3823</v>
      </c>
      <c r="AF12" s="238" t="s">
        <v>3812</v>
      </c>
      <c r="AG12" s="238">
        <v>90</v>
      </c>
      <c r="AH12" s="238">
        <v>2</v>
      </c>
      <c r="AI12" s="238">
        <v>2</v>
      </c>
      <c r="AJ12" s="238">
        <v>3</v>
      </c>
      <c r="AK12" s="238">
        <v>21</v>
      </c>
      <c r="AL12" s="238">
        <v>19</v>
      </c>
      <c r="AM12" s="238" t="s">
        <v>363</v>
      </c>
      <c r="AN12" s="238">
        <v>5</v>
      </c>
      <c r="AO12" s="238">
        <v>1</v>
      </c>
      <c r="AS12" s="238">
        <v>7</v>
      </c>
      <c r="AT12" s="238">
        <v>2</v>
      </c>
      <c r="AU12" s="238">
        <v>30</v>
      </c>
      <c r="AV12" s="238">
        <v>11</v>
      </c>
      <c r="AW12" s="238">
        <v>21</v>
      </c>
      <c r="AX12" s="238">
        <v>0</v>
      </c>
      <c r="AY12" s="238">
        <v>4</v>
      </c>
      <c r="AZ12" s="238">
        <v>2</v>
      </c>
      <c r="BB12" s="238">
        <v>51</v>
      </c>
      <c r="BC12" s="238" t="s">
        <v>354</v>
      </c>
      <c r="BD12" s="238">
        <v>5</v>
      </c>
      <c r="BE12" s="238">
        <v>2</v>
      </c>
      <c r="BG12" s="238">
        <v>7</v>
      </c>
      <c r="BI12" s="238">
        <v>7</v>
      </c>
      <c r="BJ12" s="238">
        <v>2</v>
      </c>
      <c r="BK12" s="238">
        <v>30</v>
      </c>
      <c r="BL12" s="238">
        <v>11</v>
      </c>
      <c r="BM12" s="238">
        <v>21</v>
      </c>
      <c r="CT12" s="238">
        <v>446208</v>
      </c>
      <c r="CU12" s="238">
        <v>4974910</v>
      </c>
      <c r="CV12" s="238">
        <v>44.925583699999997</v>
      </c>
      <c r="CW12" s="238">
        <v>-93.681622899999994</v>
      </c>
      <c r="CX12" s="238" t="s">
        <v>359</v>
      </c>
      <c r="CY12" s="238" t="s">
        <v>3835</v>
      </c>
    </row>
    <row r="13" spans="1:103" x14ac:dyDescent="0.25">
      <c r="A13" s="238">
        <v>596449</v>
      </c>
      <c r="B13" s="238">
        <v>4</v>
      </c>
      <c r="C13" s="238">
        <v>110</v>
      </c>
      <c r="D13" s="238">
        <v>1.7000000000000001E-2</v>
      </c>
      <c r="E13" s="238">
        <v>27</v>
      </c>
      <c r="F13" s="238" t="s">
        <v>1119</v>
      </c>
      <c r="H13" s="238" t="s">
        <v>354</v>
      </c>
      <c r="I13" s="238">
        <v>25</v>
      </c>
      <c r="K13" s="238">
        <v>18002240</v>
      </c>
      <c r="M13" s="238">
        <v>5</v>
      </c>
      <c r="N13" s="238">
        <v>9</v>
      </c>
      <c r="O13" s="238">
        <v>2018</v>
      </c>
      <c r="P13" s="238" t="s">
        <v>355</v>
      </c>
      <c r="Q13" s="238">
        <v>19</v>
      </c>
      <c r="R13" s="238" t="s">
        <v>356</v>
      </c>
      <c r="S13" s="238">
        <v>5</v>
      </c>
      <c r="T13" s="238">
        <v>0</v>
      </c>
      <c r="U13" s="238">
        <v>1</v>
      </c>
      <c r="W13" s="238">
        <v>48</v>
      </c>
      <c r="X13" s="238">
        <v>4</v>
      </c>
      <c r="Y13" s="238">
        <v>1</v>
      </c>
      <c r="Z13" s="238">
        <v>1</v>
      </c>
      <c r="AB13" s="238">
        <v>1</v>
      </c>
      <c r="AC13" s="238">
        <v>98</v>
      </c>
      <c r="AD13" s="238" t="s">
        <v>3836</v>
      </c>
      <c r="AF13" s="238" t="s">
        <v>3837</v>
      </c>
      <c r="AG13" s="238">
        <v>3</v>
      </c>
      <c r="AH13" s="238">
        <v>2</v>
      </c>
      <c r="AI13" s="238">
        <v>2</v>
      </c>
      <c r="AJ13" s="238">
        <v>4</v>
      </c>
      <c r="AK13" s="238">
        <v>21</v>
      </c>
      <c r="AL13" s="238">
        <v>40</v>
      </c>
      <c r="AM13" s="238" t="s">
        <v>354</v>
      </c>
      <c r="AN13" s="238">
        <v>5</v>
      </c>
      <c r="AO13" s="238">
        <v>74</v>
      </c>
      <c r="AP13" s="238">
        <v>64</v>
      </c>
      <c r="AS13" s="238">
        <v>12</v>
      </c>
      <c r="AT13" s="238">
        <v>23</v>
      </c>
      <c r="AU13" s="238">
        <v>45</v>
      </c>
      <c r="AV13" s="238">
        <v>11</v>
      </c>
      <c r="AW13" s="238">
        <v>21</v>
      </c>
      <c r="CT13" s="238">
        <v>441046.77900084102</v>
      </c>
      <c r="CU13" s="238">
        <v>4973971.1693478804</v>
      </c>
      <c r="CV13" s="238">
        <v>44.916726560000001</v>
      </c>
      <c r="CW13" s="238">
        <v>-93.746910909999997</v>
      </c>
      <c r="CX13" s="238" t="s">
        <v>359</v>
      </c>
      <c r="CY13" s="238" t="s">
        <v>3838</v>
      </c>
    </row>
    <row r="14" spans="1:103" x14ac:dyDescent="0.25">
      <c r="A14" s="238">
        <v>10958105</v>
      </c>
      <c r="B14" s="238">
        <v>4</v>
      </c>
      <c r="C14" s="238">
        <v>110</v>
      </c>
      <c r="D14" s="238">
        <v>0.20100000000000001</v>
      </c>
      <c r="E14" s="238">
        <v>27</v>
      </c>
      <c r="F14" s="238" t="s">
        <v>1119</v>
      </c>
      <c r="H14" s="238" t="s">
        <v>354</v>
      </c>
      <c r="I14" s="238">
        <v>25</v>
      </c>
      <c r="K14" s="238">
        <v>14002368</v>
      </c>
      <c r="L14" s="238">
        <v>141400077</v>
      </c>
      <c r="M14" s="238">
        <v>5</v>
      </c>
      <c r="N14" s="238">
        <v>20</v>
      </c>
      <c r="O14" s="238">
        <v>2014</v>
      </c>
      <c r="P14" s="238" t="s">
        <v>368</v>
      </c>
      <c r="Q14" s="238">
        <v>8</v>
      </c>
      <c r="S14" s="238">
        <v>4</v>
      </c>
      <c r="T14" s="238">
        <v>0</v>
      </c>
      <c r="U14" s="238">
        <v>1</v>
      </c>
      <c r="V14" s="238">
        <v>90</v>
      </c>
      <c r="W14" s="238">
        <v>65</v>
      </c>
      <c r="X14" s="238">
        <v>2</v>
      </c>
      <c r="Y14" s="238">
        <v>1</v>
      </c>
      <c r="Z14" s="238">
        <v>2</v>
      </c>
      <c r="AA14" s="238">
        <v>2</v>
      </c>
      <c r="AB14" s="238">
        <v>2</v>
      </c>
      <c r="AC14" s="238">
        <v>98</v>
      </c>
      <c r="AD14" s="238" t="s">
        <v>3839</v>
      </c>
      <c r="AE14" s="238" t="s">
        <v>3840</v>
      </c>
      <c r="AF14" s="238" t="s">
        <v>3837</v>
      </c>
      <c r="AG14" s="238">
        <v>3</v>
      </c>
      <c r="AH14" s="238">
        <v>2</v>
      </c>
      <c r="AI14" s="238">
        <v>3</v>
      </c>
      <c r="AJ14" s="238">
        <v>4</v>
      </c>
      <c r="AK14" s="238">
        <v>21</v>
      </c>
      <c r="AL14" s="238">
        <v>62</v>
      </c>
      <c r="AM14" s="238" t="s">
        <v>354</v>
      </c>
      <c r="AN14" s="238">
        <v>5</v>
      </c>
      <c r="AO14" s="238">
        <v>21</v>
      </c>
      <c r="AP14" s="238">
        <v>21</v>
      </c>
      <c r="AS14" s="238">
        <v>7</v>
      </c>
      <c r="AT14" s="238">
        <v>98</v>
      </c>
      <c r="AU14" s="238">
        <v>45</v>
      </c>
      <c r="AV14" s="238">
        <v>11</v>
      </c>
      <c r="AW14" s="238">
        <v>21</v>
      </c>
      <c r="CT14" s="238">
        <v>441344</v>
      </c>
      <c r="CU14" s="238">
        <v>4973964</v>
      </c>
      <c r="CV14" s="238">
        <v>44.916690000000003</v>
      </c>
      <c r="CW14" s="238">
        <v>-93.743148500000004</v>
      </c>
      <c r="CX14" s="238" t="s">
        <v>359</v>
      </c>
      <c r="CY14" s="238" t="s">
        <v>3841</v>
      </c>
    </row>
    <row r="15" spans="1:103" x14ac:dyDescent="0.25">
      <c r="A15" s="238">
        <v>10783850</v>
      </c>
      <c r="B15" s="238">
        <v>4</v>
      </c>
      <c r="C15" s="238">
        <v>110</v>
      </c>
      <c r="D15" s="238">
        <v>0.223</v>
      </c>
      <c r="E15" s="238">
        <v>27</v>
      </c>
      <c r="F15" s="238" t="s">
        <v>1119</v>
      </c>
      <c r="H15" s="238" t="s">
        <v>354</v>
      </c>
      <c r="I15" s="238">
        <v>25</v>
      </c>
      <c r="K15" s="238">
        <v>12000280</v>
      </c>
      <c r="L15" s="238">
        <v>120200084</v>
      </c>
      <c r="M15" s="238">
        <v>1</v>
      </c>
      <c r="N15" s="238">
        <v>20</v>
      </c>
      <c r="O15" s="238">
        <v>2012</v>
      </c>
      <c r="P15" s="238" t="s">
        <v>362</v>
      </c>
      <c r="Q15" s="238">
        <v>7</v>
      </c>
      <c r="S15" s="238">
        <v>5</v>
      </c>
      <c r="T15" s="238">
        <v>0</v>
      </c>
      <c r="U15" s="238">
        <v>1</v>
      </c>
      <c r="V15" s="238">
        <v>7</v>
      </c>
      <c r="W15" s="238">
        <v>69</v>
      </c>
      <c r="X15" s="238">
        <v>2</v>
      </c>
      <c r="Y15" s="238">
        <v>1</v>
      </c>
      <c r="Z15" s="238">
        <v>4</v>
      </c>
      <c r="AB15" s="238">
        <v>5</v>
      </c>
      <c r="AC15" s="238">
        <v>98</v>
      </c>
      <c r="AD15" s="238" t="s">
        <v>3842</v>
      </c>
      <c r="AE15" s="238" t="s">
        <v>2778</v>
      </c>
      <c r="AF15" s="238" t="s">
        <v>3837</v>
      </c>
      <c r="AG15" s="238">
        <v>3</v>
      </c>
      <c r="AH15" s="238">
        <v>2</v>
      </c>
      <c r="AI15" s="238">
        <v>3</v>
      </c>
      <c r="AJ15" s="238">
        <v>2</v>
      </c>
      <c r="AK15" s="238">
        <v>21</v>
      </c>
      <c r="AL15" s="238">
        <v>17</v>
      </c>
      <c r="AM15" s="238" t="s">
        <v>354</v>
      </c>
      <c r="AN15" s="238">
        <v>5</v>
      </c>
      <c r="AO15" s="238">
        <v>3</v>
      </c>
      <c r="AP15" s="238">
        <v>16</v>
      </c>
      <c r="AS15" s="238">
        <v>7</v>
      </c>
      <c r="AT15" s="238">
        <v>98</v>
      </c>
      <c r="AU15" s="238">
        <v>40</v>
      </c>
      <c r="AV15" s="238">
        <v>10</v>
      </c>
      <c r="AW15" s="238">
        <v>20</v>
      </c>
      <c r="CT15" s="238">
        <v>441379</v>
      </c>
      <c r="CU15" s="238">
        <v>4973965</v>
      </c>
      <c r="CV15" s="238">
        <v>44.916696199999997</v>
      </c>
      <c r="CW15" s="238">
        <v>-93.742697500000006</v>
      </c>
      <c r="CX15" s="238" t="s">
        <v>359</v>
      </c>
      <c r="CY15" s="238" t="s">
        <v>3843</v>
      </c>
    </row>
    <row r="16" spans="1:103" x14ac:dyDescent="0.25">
      <c r="A16" s="238">
        <v>10755533</v>
      </c>
      <c r="B16" s="238">
        <v>4</v>
      </c>
      <c r="C16" s="238">
        <v>110</v>
      </c>
      <c r="D16" s="238">
        <v>0.443</v>
      </c>
      <c r="E16" s="238">
        <v>27</v>
      </c>
      <c r="F16" s="238" t="s">
        <v>1119</v>
      </c>
      <c r="H16" s="238" t="s">
        <v>354</v>
      </c>
      <c r="I16" s="238">
        <v>25</v>
      </c>
      <c r="K16" s="238">
        <v>487540</v>
      </c>
      <c r="L16" s="238">
        <v>113380218</v>
      </c>
      <c r="M16" s="238">
        <v>12</v>
      </c>
      <c r="N16" s="238">
        <v>3</v>
      </c>
      <c r="O16" s="238">
        <v>2011</v>
      </c>
      <c r="P16" s="238" t="s">
        <v>364</v>
      </c>
      <c r="Q16" s="238">
        <v>17</v>
      </c>
      <c r="R16" s="238" t="s">
        <v>356</v>
      </c>
      <c r="S16" s="238">
        <v>3</v>
      </c>
      <c r="T16" s="238">
        <v>0</v>
      </c>
      <c r="U16" s="238">
        <v>2</v>
      </c>
      <c r="V16" s="238">
        <v>90</v>
      </c>
      <c r="W16" s="238">
        <v>10</v>
      </c>
      <c r="X16" s="238">
        <v>2</v>
      </c>
      <c r="Y16" s="238">
        <v>4</v>
      </c>
      <c r="Z16" s="238">
        <v>4</v>
      </c>
      <c r="AA16" s="238">
        <v>5</v>
      </c>
      <c r="AB16" s="238">
        <v>5</v>
      </c>
      <c r="AC16" s="238">
        <v>98</v>
      </c>
      <c r="AD16" s="238" t="s">
        <v>2778</v>
      </c>
      <c r="AE16" s="238" t="s">
        <v>3844</v>
      </c>
      <c r="AF16" s="238" t="s">
        <v>3837</v>
      </c>
      <c r="AG16" s="238">
        <v>90</v>
      </c>
      <c r="AH16" s="238">
        <v>2</v>
      </c>
      <c r="AI16" s="238">
        <v>2</v>
      </c>
      <c r="AJ16" s="238">
        <v>4</v>
      </c>
      <c r="AK16" s="238">
        <v>21</v>
      </c>
      <c r="AL16" s="238">
        <v>43</v>
      </c>
      <c r="AM16" s="238" t="s">
        <v>363</v>
      </c>
      <c r="AN16" s="238">
        <v>5</v>
      </c>
      <c r="AO16" s="238">
        <v>1</v>
      </c>
      <c r="AS16" s="238">
        <v>7</v>
      </c>
      <c r="AT16" s="238">
        <v>98</v>
      </c>
      <c r="AU16" s="238">
        <v>30</v>
      </c>
      <c r="AV16" s="238">
        <v>10</v>
      </c>
      <c r="AW16" s="238">
        <v>20</v>
      </c>
      <c r="AX16" s="238">
        <v>2</v>
      </c>
      <c r="AY16" s="238">
        <v>1</v>
      </c>
      <c r="AZ16" s="238">
        <v>3</v>
      </c>
      <c r="BA16" s="238">
        <v>21</v>
      </c>
      <c r="BB16" s="238">
        <v>42</v>
      </c>
      <c r="BC16" s="238" t="s">
        <v>354</v>
      </c>
      <c r="BD16" s="238">
        <v>5</v>
      </c>
      <c r="BE16" s="238">
        <v>1</v>
      </c>
      <c r="BF16" s="238">
        <v>1</v>
      </c>
      <c r="BI16" s="238">
        <v>7</v>
      </c>
      <c r="BJ16" s="238">
        <v>98</v>
      </c>
      <c r="BK16" s="238">
        <v>30</v>
      </c>
      <c r="BL16" s="238">
        <v>10</v>
      </c>
      <c r="BM16" s="238">
        <v>20</v>
      </c>
      <c r="CT16" s="238">
        <v>441716</v>
      </c>
      <c r="CU16" s="238">
        <v>4974047</v>
      </c>
      <c r="CV16" s="238">
        <v>44.917465700000001</v>
      </c>
      <c r="CW16" s="238">
        <v>-93.738445999999996</v>
      </c>
      <c r="CX16" s="238" t="s">
        <v>359</v>
      </c>
      <c r="CY16" s="238" t="s">
        <v>3845</v>
      </c>
    </row>
    <row r="17" spans="1:103" x14ac:dyDescent="0.25">
      <c r="A17" s="238">
        <v>722818</v>
      </c>
      <c r="B17" s="238">
        <v>4</v>
      </c>
      <c r="C17" s="238">
        <v>110</v>
      </c>
      <c r="D17" s="238">
        <v>0.51900000000000002</v>
      </c>
      <c r="E17" s="238">
        <v>27</v>
      </c>
      <c r="F17" s="238" t="s">
        <v>1119</v>
      </c>
      <c r="H17" s="238" t="s">
        <v>354</v>
      </c>
      <c r="I17" s="238">
        <v>25</v>
      </c>
      <c r="K17" s="238">
        <v>19002407</v>
      </c>
      <c r="M17" s="238">
        <v>5</v>
      </c>
      <c r="N17" s="238">
        <v>28</v>
      </c>
      <c r="O17" s="238">
        <v>2019</v>
      </c>
      <c r="P17" s="238" t="s">
        <v>368</v>
      </c>
      <c r="Q17" s="238">
        <v>16</v>
      </c>
      <c r="R17" s="238" t="s">
        <v>369</v>
      </c>
      <c r="S17" s="238">
        <v>5</v>
      </c>
      <c r="T17" s="238">
        <v>0</v>
      </c>
      <c r="U17" s="238">
        <v>2</v>
      </c>
      <c r="V17" s="238">
        <v>13</v>
      </c>
      <c r="W17" s="238">
        <v>10</v>
      </c>
      <c r="X17" s="238">
        <v>3</v>
      </c>
      <c r="Y17" s="238">
        <v>1</v>
      </c>
      <c r="Z17" s="238">
        <v>1</v>
      </c>
      <c r="AB17" s="238">
        <v>1</v>
      </c>
      <c r="AC17" s="238">
        <v>98</v>
      </c>
      <c r="AD17" s="238" t="s">
        <v>3836</v>
      </c>
      <c r="AF17" s="238" t="s">
        <v>3837</v>
      </c>
      <c r="AG17" s="238">
        <v>7</v>
      </c>
      <c r="AH17" s="238">
        <v>2</v>
      </c>
      <c r="AI17" s="238">
        <v>2</v>
      </c>
      <c r="AJ17" s="238">
        <v>3</v>
      </c>
      <c r="AK17" s="238">
        <v>25</v>
      </c>
      <c r="AL17" s="238">
        <v>20</v>
      </c>
      <c r="AM17" s="238" t="s">
        <v>354</v>
      </c>
      <c r="AN17" s="238">
        <v>5</v>
      </c>
      <c r="AO17" s="238">
        <v>70</v>
      </c>
      <c r="AS17" s="238">
        <v>14</v>
      </c>
      <c r="AT17" s="238">
        <v>23</v>
      </c>
      <c r="AU17" s="238">
        <v>45</v>
      </c>
      <c r="AV17" s="238">
        <v>11</v>
      </c>
      <c r="AW17" s="238">
        <v>22</v>
      </c>
      <c r="AX17" s="238">
        <v>2</v>
      </c>
      <c r="AY17" s="238">
        <v>2</v>
      </c>
      <c r="AZ17" s="238">
        <v>3</v>
      </c>
      <c r="BA17" s="238">
        <v>21</v>
      </c>
      <c r="BB17" s="238">
        <v>21</v>
      </c>
      <c r="BC17" s="238" t="s">
        <v>354</v>
      </c>
      <c r="BD17" s="238">
        <v>5</v>
      </c>
      <c r="BE17" s="238">
        <v>1</v>
      </c>
      <c r="BI17" s="238">
        <v>14</v>
      </c>
      <c r="BJ17" s="238">
        <v>23</v>
      </c>
      <c r="BK17" s="238">
        <v>45</v>
      </c>
      <c r="BL17" s="238">
        <v>11</v>
      </c>
      <c r="BM17" s="238">
        <v>22</v>
      </c>
      <c r="CT17" s="238">
        <v>441826.21738299</v>
      </c>
      <c r="CU17" s="238">
        <v>4974101.8044567304</v>
      </c>
      <c r="CV17" s="238">
        <v>44.917966610000001</v>
      </c>
      <c r="CW17" s="238">
        <v>-93.737051629999996</v>
      </c>
      <c r="CX17" s="238" t="s">
        <v>359</v>
      </c>
      <c r="CY17" s="238" t="s">
        <v>3846</v>
      </c>
    </row>
    <row r="18" spans="1:103" x14ac:dyDescent="0.25">
      <c r="A18" s="238">
        <v>498686</v>
      </c>
      <c r="B18" s="238">
        <v>4</v>
      </c>
      <c r="C18" s="238">
        <v>110</v>
      </c>
      <c r="D18" s="238">
        <v>0.52</v>
      </c>
      <c r="E18" s="238">
        <v>27</v>
      </c>
      <c r="F18" s="238" t="s">
        <v>1119</v>
      </c>
      <c r="H18" s="238" t="s">
        <v>354</v>
      </c>
      <c r="I18" s="238">
        <v>25</v>
      </c>
      <c r="K18" s="238">
        <v>17004472</v>
      </c>
      <c r="M18" s="238">
        <v>9</v>
      </c>
      <c r="N18" s="238">
        <v>3</v>
      </c>
      <c r="O18" s="238">
        <v>2017</v>
      </c>
      <c r="P18" s="238" t="s">
        <v>366</v>
      </c>
      <c r="Q18" s="238">
        <v>12</v>
      </c>
      <c r="S18" s="238">
        <v>4</v>
      </c>
      <c r="T18" s="238">
        <v>0</v>
      </c>
      <c r="U18" s="238">
        <v>2</v>
      </c>
      <c r="V18" s="238">
        <v>5</v>
      </c>
      <c r="W18" s="238">
        <v>10</v>
      </c>
      <c r="X18" s="238">
        <v>3</v>
      </c>
      <c r="Y18" s="238">
        <v>1</v>
      </c>
      <c r="Z18" s="238">
        <v>1</v>
      </c>
      <c r="AB18" s="238">
        <v>1</v>
      </c>
      <c r="AC18" s="238">
        <v>98</v>
      </c>
      <c r="AD18" s="238" t="s">
        <v>3836</v>
      </c>
      <c r="AF18" s="238" t="s">
        <v>3837</v>
      </c>
      <c r="AG18" s="238">
        <v>10</v>
      </c>
      <c r="AH18" s="238">
        <v>2</v>
      </c>
      <c r="AI18" s="238">
        <v>2</v>
      </c>
      <c r="AJ18" s="238">
        <v>2</v>
      </c>
      <c r="AK18" s="238">
        <v>21</v>
      </c>
      <c r="AL18" s="238">
        <v>46</v>
      </c>
      <c r="AM18" s="238" t="s">
        <v>363</v>
      </c>
      <c r="AN18" s="238">
        <v>5</v>
      </c>
      <c r="AO18" s="238">
        <v>2</v>
      </c>
      <c r="AS18" s="238">
        <v>12</v>
      </c>
      <c r="AT18" s="238">
        <v>23</v>
      </c>
      <c r="AU18" s="238">
        <v>40</v>
      </c>
      <c r="AV18" s="238">
        <v>11</v>
      </c>
      <c r="AW18" s="238">
        <v>21</v>
      </c>
      <c r="AX18" s="238">
        <v>2</v>
      </c>
      <c r="AY18" s="238">
        <v>2</v>
      </c>
      <c r="AZ18" s="238">
        <v>3</v>
      </c>
      <c r="BA18" s="238">
        <v>21</v>
      </c>
      <c r="BB18" s="238">
        <v>65</v>
      </c>
      <c r="BC18" s="238" t="s">
        <v>363</v>
      </c>
      <c r="BD18" s="238">
        <v>5</v>
      </c>
      <c r="BE18" s="238">
        <v>1</v>
      </c>
      <c r="BI18" s="238">
        <v>12</v>
      </c>
      <c r="BJ18" s="238">
        <v>9</v>
      </c>
      <c r="BK18" s="238">
        <v>45</v>
      </c>
      <c r="BL18" s="238">
        <v>11</v>
      </c>
      <c r="BM18" s="238">
        <v>22</v>
      </c>
      <c r="CT18" s="238">
        <v>441828.33405389002</v>
      </c>
      <c r="CU18" s="238">
        <v>4974101.7198363999</v>
      </c>
      <c r="CV18" s="238">
        <v>44.917966020000001</v>
      </c>
      <c r="CW18" s="238">
        <v>-93.737024809999994</v>
      </c>
      <c r="CX18" s="238" t="s">
        <v>359</v>
      </c>
      <c r="CY18" s="238" t="s">
        <v>3847</v>
      </c>
    </row>
    <row r="19" spans="1:103" x14ac:dyDescent="0.25">
      <c r="A19" s="238">
        <v>10867330</v>
      </c>
      <c r="B19" s="238">
        <v>4</v>
      </c>
      <c r="C19" s="238">
        <v>110</v>
      </c>
      <c r="D19" s="238">
        <v>0.52300000000000002</v>
      </c>
      <c r="E19" s="238">
        <v>27</v>
      </c>
      <c r="F19" s="238" t="s">
        <v>1119</v>
      </c>
      <c r="H19" s="238" t="s">
        <v>354</v>
      </c>
      <c r="I19" s="238">
        <v>25</v>
      </c>
      <c r="K19" s="238">
        <v>13002450</v>
      </c>
      <c r="L19" s="238">
        <v>130530045</v>
      </c>
      <c r="M19" s="238">
        <v>2</v>
      </c>
      <c r="N19" s="238">
        <v>22</v>
      </c>
      <c r="O19" s="238">
        <v>2013</v>
      </c>
      <c r="P19" s="238" t="s">
        <v>362</v>
      </c>
      <c r="Q19" s="238">
        <v>6</v>
      </c>
      <c r="S19" s="238">
        <v>5</v>
      </c>
      <c r="T19" s="238">
        <v>0</v>
      </c>
      <c r="U19" s="238">
        <v>2</v>
      </c>
      <c r="V19" s="238">
        <v>11</v>
      </c>
      <c r="W19" s="238">
        <v>10</v>
      </c>
      <c r="X19" s="238">
        <v>4</v>
      </c>
      <c r="Y19" s="238">
        <v>1</v>
      </c>
      <c r="Z19" s="238">
        <v>4</v>
      </c>
      <c r="AB19" s="238">
        <v>4</v>
      </c>
      <c r="AC19" s="238">
        <v>98</v>
      </c>
      <c r="AD19" s="238" t="s">
        <v>3848</v>
      </c>
      <c r="AE19" s="238" t="s">
        <v>3849</v>
      </c>
      <c r="AF19" s="238" t="s">
        <v>3837</v>
      </c>
      <c r="AG19" s="238">
        <v>6</v>
      </c>
      <c r="AH19" s="238">
        <v>2</v>
      </c>
      <c r="AI19" s="238">
        <v>2</v>
      </c>
      <c r="AJ19" s="238">
        <v>5</v>
      </c>
      <c r="AK19" s="238">
        <v>21</v>
      </c>
      <c r="AL19" s="238">
        <v>29</v>
      </c>
      <c r="AM19" s="238" t="s">
        <v>354</v>
      </c>
      <c r="AN19" s="238">
        <v>5</v>
      </c>
      <c r="AO19" s="238">
        <v>3</v>
      </c>
      <c r="AS19" s="238">
        <v>7</v>
      </c>
      <c r="AT19" s="238">
        <v>98</v>
      </c>
      <c r="AU19" s="238">
        <v>30</v>
      </c>
      <c r="AV19" s="238">
        <v>10</v>
      </c>
      <c r="AW19" s="238">
        <v>20</v>
      </c>
      <c r="AX19" s="238">
        <v>2</v>
      </c>
      <c r="AY19" s="238">
        <v>2</v>
      </c>
      <c r="AZ19" s="238">
        <v>7</v>
      </c>
      <c r="BA19" s="238">
        <v>21</v>
      </c>
      <c r="BB19" s="238">
        <v>51</v>
      </c>
      <c r="BC19" s="238" t="s">
        <v>363</v>
      </c>
      <c r="BD19" s="238">
        <v>5</v>
      </c>
      <c r="BE19" s="238">
        <v>1</v>
      </c>
      <c r="BI19" s="238">
        <v>7</v>
      </c>
      <c r="BJ19" s="238">
        <v>98</v>
      </c>
      <c r="BK19" s="238">
        <v>30</v>
      </c>
      <c r="BL19" s="238">
        <v>10</v>
      </c>
      <c r="BM19" s="238">
        <v>20</v>
      </c>
      <c r="CT19" s="238">
        <v>441830</v>
      </c>
      <c r="CU19" s="238">
        <v>4974108</v>
      </c>
      <c r="CV19" s="238">
        <v>44.918018199999999</v>
      </c>
      <c r="CW19" s="238">
        <v>-93.737002000000004</v>
      </c>
      <c r="CX19" s="238" t="s">
        <v>359</v>
      </c>
      <c r="CY19" s="238" t="s">
        <v>3850</v>
      </c>
    </row>
    <row r="20" spans="1:103" x14ac:dyDescent="0.25">
      <c r="A20" s="238">
        <v>10871408</v>
      </c>
      <c r="B20" s="238">
        <v>4</v>
      </c>
      <c r="C20" s="238">
        <v>110</v>
      </c>
      <c r="D20" s="238">
        <v>0.52300000000000002</v>
      </c>
      <c r="E20" s="238">
        <v>27</v>
      </c>
      <c r="F20" s="238" t="s">
        <v>1119</v>
      </c>
      <c r="H20" s="238" t="s">
        <v>354</v>
      </c>
      <c r="I20" s="238">
        <v>25</v>
      </c>
      <c r="K20" s="238">
        <v>13001833</v>
      </c>
      <c r="L20" s="238">
        <v>131080294</v>
      </c>
      <c r="M20" s="238">
        <v>4</v>
      </c>
      <c r="N20" s="238">
        <v>18</v>
      </c>
      <c r="O20" s="238">
        <v>2013</v>
      </c>
      <c r="P20" s="238" t="s">
        <v>384</v>
      </c>
      <c r="Q20" s="238">
        <v>16</v>
      </c>
      <c r="S20" s="238">
        <v>5</v>
      </c>
      <c r="T20" s="238">
        <v>0</v>
      </c>
      <c r="U20" s="238">
        <v>1</v>
      </c>
      <c r="V20" s="238">
        <v>7</v>
      </c>
      <c r="W20" s="238">
        <v>32</v>
      </c>
      <c r="X20" s="238">
        <v>4</v>
      </c>
      <c r="Y20" s="238">
        <v>1</v>
      </c>
      <c r="Z20" s="238">
        <v>4</v>
      </c>
      <c r="AA20" s="238">
        <v>2</v>
      </c>
      <c r="AB20" s="238">
        <v>3</v>
      </c>
      <c r="AC20" s="238">
        <v>98</v>
      </c>
      <c r="AD20" s="238" t="s">
        <v>1199</v>
      </c>
      <c r="AE20" s="238" t="s">
        <v>3851</v>
      </c>
      <c r="AF20" s="238" t="s">
        <v>3837</v>
      </c>
      <c r="AG20" s="238">
        <v>3</v>
      </c>
      <c r="AH20" s="238">
        <v>2</v>
      </c>
      <c r="AI20" s="238">
        <v>2</v>
      </c>
      <c r="AJ20" s="238">
        <v>2</v>
      </c>
      <c r="AK20" s="238">
        <v>24</v>
      </c>
      <c r="AL20" s="238">
        <v>37</v>
      </c>
      <c r="AM20" s="238" t="s">
        <v>354</v>
      </c>
      <c r="AN20" s="238">
        <v>5</v>
      </c>
      <c r="AO20" s="238">
        <v>1</v>
      </c>
      <c r="AP20" s="238">
        <v>1</v>
      </c>
      <c r="AS20" s="238">
        <v>7</v>
      </c>
      <c r="AT20" s="238">
        <v>98</v>
      </c>
      <c r="AU20" s="238">
        <v>40</v>
      </c>
      <c r="AV20" s="238">
        <v>11</v>
      </c>
      <c r="AW20" s="238">
        <v>20</v>
      </c>
      <c r="CT20" s="238">
        <v>441830</v>
      </c>
      <c r="CU20" s="238">
        <v>4974108</v>
      </c>
      <c r="CV20" s="238">
        <v>44.918018199999999</v>
      </c>
      <c r="CW20" s="238">
        <v>-93.737002000000004</v>
      </c>
      <c r="CX20" s="238" t="s">
        <v>359</v>
      </c>
      <c r="CY20" s="238" t="s">
        <v>3852</v>
      </c>
    </row>
    <row r="21" spans="1:103" x14ac:dyDescent="0.25">
      <c r="A21" s="238">
        <v>525814</v>
      </c>
      <c r="B21" s="238">
        <v>4</v>
      </c>
      <c r="C21" s="238">
        <v>110</v>
      </c>
      <c r="D21" s="238">
        <v>0.52500000000000002</v>
      </c>
      <c r="E21" s="238">
        <v>27</v>
      </c>
      <c r="F21" s="238" t="s">
        <v>1119</v>
      </c>
      <c r="H21" s="238" t="s">
        <v>354</v>
      </c>
      <c r="I21" s="238">
        <v>25</v>
      </c>
      <c r="K21" s="238">
        <v>17006070</v>
      </c>
      <c r="M21" s="238">
        <v>12</v>
      </c>
      <c r="N21" s="238">
        <v>17</v>
      </c>
      <c r="O21" s="238">
        <v>2017</v>
      </c>
      <c r="P21" s="238" t="s">
        <v>366</v>
      </c>
      <c r="Q21" s="238">
        <v>8</v>
      </c>
      <c r="S21" s="238">
        <v>5</v>
      </c>
      <c r="T21" s="238">
        <v>0</v>
      </c>
      <c r="U21" s="238">
        <v>2</v>
      </c>
      <c r="V21" s="238">
        <v>90</v>
      </c>
      <c r="W21" s="238">
        <v>10</v>
      </c>
      <c r="X21" s="238">
        <v>3</v>
      </c>
      <c r="Y21" s="238">
        <v>1</v>
      </c>
      <c r="Z21" s="238">
        <v>2</v>
      </c>
      <c r="AB21" s="238">
        <v>1</v>
      </c>
      <c r="AC21" s="238">
        <v>98</v>
      </c>
      <c r="AD21" s="238" t="s">
        <v>3836</v>
      </c>
      <c r="AF21" s="238" t="s">
        <v>3837</v>
      </c>
      <c r="AG21" s="238">
        <v>90</v>
      </c>
      <c r="AH21" s="238">
        <v>2</v>
      </c>
      <c r="AI21" s="238">
        <v>2</v>
      </c>
      <c r="AJ21" s="238">
        <v>1</v>
      </c>
      <c r="AK21" s="238">
        <v>21</v>
      </c>
      <c r="AL21" s="238">
        <v>23</v>
      </c>
      <c r="AM21" s="238" t="s">
        <v>354</v>
      </c>
      <c r="AN21" s="238">
        <v>5</v>
      </c>
      <c r="AO21" s="238">
        <v>2</v>
      </c>
      <c r="AS21" s="238">
        <v>12</v>
      </c>
      <c r="AT21" s="238">
        <v>23</v>
      </c>
      <c r="AU21" s="238">
        <v>40</v>
      </c>
      <c r="AV21" s="238">
        <v>11</v>
      </c>
      <c r="AW21" s="238">
        <v>21</v>
      </c>
      <c r="AX21" s="238">
        <v>2</v>
      </c>
      <c r="AY21" s="238">
        <v>5</v>
      </c>
      <c r="AZ21" s="238">
        <v>4</v>
      </c>
      <c r="BA21" s="238">
        <v>21</v>
      </c>
      <c r="BB21" s="238">
        <v>39</v>
      </c>
      <c r="BC21" s="238" t="s">
        <v>363</v>
      </c>
      <c r="BD21" s="238">
        <v>5</v>
      </c>
      <c r="BE21" s="238">
        <v>1</v>
      </c>
      <c r="BI21" s="238">
        <v>12</v>
      </c>
      <c r="BJ21" s="238">
        <v>9</v>
      </c>
      <c r="BK21" s="238">
        <v>45</v>
      </c>
      <c r="BL21" s="238">
        <v>11</v>
      </c>
      <c r="BM21" s="238">
        <v>23</v>
      </c>
      <c r="CT21" s="238">
        <v>441832.56739569001</v>
      </c>
      <c r="CU21" s="238">
        <v>4974108.0698491</v>
      </c>
      <c r="CV21" s="238">
        <v>44.918023519999998</v>
      </c>
      <c r="CW21" s="238">
        <v>-93.736971909999994</v>
      </c>
      <c r="CX21" s="238" t="s">
        <v>359</v>
      </c>
      <c r="CY21" s="238" t="s">
        <v>3853</v>
      </c>
    </row>
    <row r="22" spans="1:103" x14ac:dyDescent="0.25">
      <c r="A22" s="238">
        <v>374909</v>
      </c>
      <c r="B22" s="238">
        <v>4</v>
      </c>
      <c r="C22" s="238">
        <v>110</v>
      </c>
      <c r="D22" s="238">
        <v>0.52700000000000002</v>
      </c>
      <c r="E22" s="238">
        <v>27</v>
      </c>
      <c r="F22" s="238" t="s">
        <v>1119</v>
      </c>
      <c r="H22" s="238" t="s">
        <v>354</v>
      </c>
      <c r="I22" s="238">
        <v>25</v>
      </c>
      <c r="K22" s="238">
        <v>16003765</v>
      </c>
      <c r="M22" s="238">
        <v>8</v>
      </c>
      <c r="N22" s="238">
        <v>28</v>
      </c>
      <c r="O22" s="238">
        <v>2016</v>
      </c>
      <c r="P22" s="238" t="s">
        <v>366</v>
      </c>
      <c r="Q22" s="238">
        <v>17</v>
      </c>
      <c r="R22" s="238" t="s">
        <v>369</v>
      </c>
      <c r="S22" s="238">
        <v>3</v>
      </c>
      <c r="T22" s="238">
        <v>0</v>
      </c>
      <c r="U22" s="238">
        <v>2</v>
      </c>
      <c r="W22" s="238">
        <v>34</v>
      </c>
      <c r="X22" s="238">
        <v>3</v>
      </c>
      <c r="Y22" s="238">
        <v>1</v>
      </c>
      <c r="Z22" s="238">
        <v>1</v>
      </c>
      <c r="AB22" s="238">
        <v>1</v>
      </c>
      <c r="AC22" s="238">
        <v>98</v>
      </c>
      <c r="AD22" s="238" t="s">
        <v>3836</v>
      </c>
      <c r="AF22" s="238" t="s">
        <v>3837</v>
      </c>
      <c r="AG22" s="238">
        <v>90</v>
      </c>
      <c r="AH22" s="238">
        <v>2</v>
      </c>
      <c r="AI22" s="238">
        <v>3</v>
      </c>
      <c r="AJ22" s="238">
        <v>2</v>
      </c>
      <c r="AK22" s="238">
        <v>21</v>
      </c>
      <c r="AL22" s="238">
        <v>16</v>
      </c>
      <c r="AM22" s="238" t="s">
        <v>354</v>
      </c>
      <c r="AN22" s="238">
        <v>5</v>
      </c>
      <c r="AO22" s="238">
        <v>2</v>
      </c>
      <c r="AS22" s="238">
        <v>12</v>
      </c>
      <c r="AT22" s="238">
        <v>23</v>
      </c>
      <c r="AU22" s="238">
        <v>40</v>
      </c>
      <c r="AV22" s="238">
        <v>11</v>
      </c>
      <c r="AW22" s="238">
        <v>22</v>
      </c>
      <c r="AX22" s="238">
        <v>2</v>
      </c>
      <c r="AY22" s="238">
        <v>31</v>
      </c>
      <c r="AZ22" s="238">
        <v>3</v>
      </c>
      <c r="BA22" s="238">
        <v>21</v>
      </c>
      <c r="BB22" s="238">
        <v>54</v>
      </c>
      <c r="BC22" s="238" t="s">
        <v>354</v>
      </c>
      <c r="BD22" s="238">
        <v>5</v>
      </c>
      <c r="BE22" s="238">
        <v>1</v>
      </c>
      <c r="BI22" s="238">
        <v>12</v>
      </c>
      <c r="BJ22" s="238">
        <v>9</v>
      </c>
      <c r="BK22" s="238">
        <v>45</v>
      </c>
      <c r="BL22" s="238">
        <v>11</v>
      </c>
      <c r="BM22" s="238">
        <v>22</v>
      </c>
      <c r="CT22" s="238">
        <v>441836.31208252901</v>
      </c>
      <c r="CU22" s="238">
        <v>4974108.9226049203</v>
      </c>
      <c r="CV22" s="238">
        <v>44.918031499999998</v>
      </c>
      <c r="CW22" s="238">
        <v>-93.736924560000006</v>
      </c>
      <c r="CX22" s="238" t="s">
        <v>359</v>
      </c>
      <c r="CY22" s="238" t="s">
        <v>3854</v>
      </c>
    </row>
    <row r="23" spans="1:103" x14ac:dyDescent="0.25">
      <c r="A23" s="238">
        <v>10955888</v>
      </c>
      <c r="B23" s="238">
        <v>4</v>
      </c>
      <c r="C23" s="238">
        <v>110</v>
      </c>
      <c r="D23" s="238">
        <v>0.56000000000000005</v>
      </c>
      <c r="E23" s="238">
        <v>27</v>
      </c>
      <c r="F23" s="238" t="s">
        <v>1119</v>
      </c>
      <c r="H23" s="238" t="s">
        <v>354</v>
      </c>
      <c r="I23" s="238">
        <v>25</v>
      </c>
      <c r="K23" s="238">
        <v>14004166</v>
      </c>
      <c r="L23" s="238">
        <v>140990023</v>
      </c>
      <c r="M23" s="238">
        <v>4</v>
      </c>
      <c r="N23" s="238">
        <v>8</v>
      </c>
      <c r="O23" s="238">
        <v>2014</v>
      </c>
      <c r="P23" s="238" t="s">
        <v>368</v>
      </c>
      <c r="Q23" s="238">
        <v>12</v>
      </c>
      <c r="S23" s="238">
        <v>2</v>
      </c>
      <c r="T23" s="238">
        <v>0</v>
      </c>
      <c r="U23" s="238">
        <v>2</v>
      </c>
      <c r="V23" s="238">
        <v>8</v>
      </c>
      <c r="W23" s="238">
        <v>10</v>
      </c>
      <c r="X23" s="238">
        <v>2</v>
      </c>
      <c r="Y23" s="238">
        <v>1</v>
      </c>
      <c r="Z23" s="238">
        <v>1</v>
      </c>
      <c r="AB23" s="238">
        <v>1</v>
      </c>
      <c r="AC23" s="238">
        <v>98</v>
      </c>
      <c r="AD23" s="238" t="s">
        <v>3828</v>
      </c>
      <c r="AE23" s="238" t="s">
        <v>3844</v>
      </c>
      <c r="AF23" s="238" t="s">
        <v>3837</v>
      </c>
      <c r="AG23" s="238">
        <v>8</v>
      </c>
      <c r="AH23" s="238">
        <v>2</v>
      </c>
      <c r="AI23" s="238">
        <v>2</v>
      </c>
      <c r="AJ23" s="238">
        <v>4</v>
      </c>
      <c r="AK23" s="238">
        <v>22</v>
      </c>
      <c r="AL23" s="238">
        <v>59</v>
      </c>
      <c r="AM23" s="238" t="s">
        <v>354</v>
      </c>
      <c r="AN23" s="238">
        <v>90</v>
      </c>
      <c r="AO23" s="238">
        <v>21</v>
      </c>
      <c r="AP23" s="238">
        <v>6</v>
      </c>
      <c r="AS23" s="238">
        <v>7</v>
      </c>
      <c r="AT23" s="238">
        <v>98</v>
      </c>
      <c r="AU23" s="238">
        <v>30</v>
      </c>
      <c r="AV23" s="238">
        <v>10</v>
      </c>
      <c r="AW23" s="238">
        <v>20</v>
      </c>
      <c r="AX23" s="238">
        <v>2</v>
      </c>
      <c r="AY23" s="238">
        <v>4</v>
      </c>
      <c r="AZ23" s="238">
        <v>3</v>
      </c>
      <c r="BA23" s="238">
        <v>21</v>
      </c>
      <c r="BB23" s="238">
        <v>41</v>
      </c>
      <c r="BC23" s="238" t="s">
        <v>363</v>
      </c>
      <c r="BD23" s="238">
        <v>5</v>
      </c>
      <c r="BE23" s="238">
        <v>1</v>
      </c>
      <c r="BI23" s="238">
        <v>7</v>
      </c>
      <c r="BJ23" s="238">
        <v>98</v>
      </c>
      <c r="BK23" s="238">
        <v>30</v>
      </c>
      <c r="BL23" s="238">
        <v>10</v>
      </c>
      <c r="BM23" s="238">
        <v>20</v>
      </c>
      <c r="CT23" s="238">
        <v>441883</v>
      </c>
      <c r="CU23" s="238">
        <v>4974133</v>
      </c>
      <c r="CV23" s="238">
        <v>44.918256100000001</v>
      </c>
      <c r="CW23" s="238">
        <v>-93.736334099999993</v>
      </c>
      <c r="CX23" s="238" t="s">
        <v>359</v>
      </c>
      <c r="CY23" s="238" t="s">
        <v>3855</v>
      </c>
    </row>
    <row r="24" spans="1:103" x14ac:dyDescent="0.25">
      <c r="A24" s="238">
        <v>10869530</v>
      </c>
      <c r="B24" s="238">
        <v>4</v>
      </c>
      <c r="C24" s="238">
        <v>110</v>
      </c>
      <c r="D24" s="238">
        <v>0.88400000000000001</v>
      </c>
      <c r="E24" s="238">
        <v>27</v>
      </c>
      <c r="F24" s="238" t="s">
        <v>1119</v>
      </c>
      <c r="H24" s="238" t="s">
        <v>354</v>
      </c>
      <c r="I24" s="238">
        <v>25</v>
      </c>
      <c r="K24" s="238">
        <v>13001223</v>
      </c>
      <c r="L24" s="238">
        <v>130790015</v>
      </c>
      <c r="M24" s="238">
        <v>3</v>
      </c>
      <c r="N24" s="238">
        <v>19</v>
      </c>
      <c r="O24" s="238">
        <v>2013</v>
      </c>
      <c r="P24" s="238" t="s">
        <v>368</v>
      </c>
      <c r="Q24" s="238">
        <v>21</v>
      </c>
      <c r="S24" s="238">
        <v>4</v>
      </c>
      <c r="T24" s="238">
        <v>0</v>
      </c>
      <c r="U24" s="238">
        <v>2</v>
      </c>
      <c r="V24" s="238">
        <v>8</v>
      </c>
      <c r="W24" s="238">
        <v>10</v>
      </c>
      <c r="X24" s="238">
        <v>2</v>
      </c>
      <c r="Y24" s="238">
        <v>6</v>
      </c>
      <c r="Z24" s="238">
        <v>2</v>
      </c>
      <c r="AA24" s="238">
        <v>8</v>
      </c>
      <c r="AB24" s="238">
        <v>3</v>
      </c>
      <c r="AC24" s="238">
        <v>98</v>
      </c>
      <c r="AD24" s="238" t="s">
        <v>3851</v>
      </c>
      <c r="AE24" s="238" t="s">
        <v>3856</v>
      </c>
      <c r="AF24" s="238" t="s">
        <v>3837</v>
      </c>
      <c r="AG24" s="238">
        <v>8</v>
      </c>
      <c r="AH24" s="238">
        <v>2</v>
      </c>
      <c r="AI24" s="238">
        <v>2</v>
      </c>
      <c r="AJ24" s="238">
        <v>4</v>
      </c>
      <c r="AK24" s="238">
        <v>21</v>
      </c>
      <c r="AL24" s="238">
        <v>25</v>
      </c>
      <c r="AM24" s="238" t="s">
        <v>354</v>
      </c>
      <c r="AN24" s="238">
        <v>5</v>
      </c>
      <c r="AO24" s="238">
        <v>1</v>
      </c>
      <c r="AS24" s="238">
        <v>7</v>
      </c>
      <c r="AT24" s="238">
        <v>98</v>
      </c>
      <c r="AU24" s="238">
        <v>45</v>
      </c>
      <c r="AV24" s="238">
        <v>10</v>
      </c>
      <c r="AW24" s="238">
        <v>20</v>
      </c>
      <c r="AX24" s="238">
        <v>2</v>
      </c>
      <c r="AY24" s="238">
        <v>2</v>
      </c>
      <c r="AZ24" s="238">
        <v>3</v>
      </c>
      <c r="BA24" s="238">
        <v>21</v>
      </c>
      <c r="BB24" s="238">
        <v>20</v>
      </c>
      <c r="BC24" s="238" t="s">
        <v>363</v>
      </c>
      <c r="BD24" s="238">
        <v>5</v>
      </c>
      <c r="BE24" s="238">
        <v>1</v>
      </c>
      <c r="BF24" s="238">
        <v>1</v>
      </c>
      <c r="BI24" s="238">
        <v>7</v>
      </c>
      <c r="BJ24" s="238">
        <v>98</v>
      </c>
      <c r="BK24" s="238">
        <v>45</v>
      </c>
      <c r="BL24" s="238">
        <v>10</v>
      </c>
      <c r="BM24" s="238">
        <v>20</v>
      </c>
      <c r="CT24" s="238">
        <v>442368</v>
      </c>
      <c r="CU24" s="238">
        <v>4974326</v>
      </c>
      <c r="CV24" s="238">
        <v>44.920025899999999</v>
      </c>
      <c r="CW24" s="238">
        <v>-93.730216999999996</v>
      </c>
      <c r="CX24" s="238" t="s">
        <v>359</v>
      </c>
      <c r="CY24" s="238" t="s">
        <v>3857</v>
      </c>
    </row>
    <row r="25" spans="1:103" x14ac:dyDescent="0.25">
      <c r="A25" s="238">
        <v>10911811</v>
      </c>
      <c r="B25" s="238">
        <v>4</v>
      </c>
      <c r="C25" s="238">
        <v>110</v>
      </c>
      <c r="D25" s="238">
        <v>1.1080000000000001</v>
      </c>
      <c r="E25" s="238">
        <v>27</v>
      </c>
      <c r="F25" s="238" t="s">
        <v>1119</v>
      </c>
      <c r="H25" s="238" t="s">
        <v>354</v>
      </c>
      <c r="I25" s="238">
        <v>25</v>
      </c>
      <c r="K25" s="238">
        <v>13006716</v>
      </c>
      <c r="L25" s="238">
        <v>133340122</v>
      </c>
      <c r="M25" s="238">
        <v>11</v>
      </c>
      <c r="N25" s="238">
        <v>30</v>
      </c>
      <c r="O25" s="238">
        <v>2013</v>
      </c>
      <c r="P25" s="238" t="s">
        <v>364</v>
      </c>
      <c r="Q25" s="238">
        <v>15</v>
      </c>
      <c r="S25" s="238">
        <v>4</v>
      </c>
      <c r="T25" s="238">
        <v>0</v>
      </c>
      <c r="U25" s="238">
        <v>1</v>
      </c>
      <c r="V25" s="238">
        <v>4</v>
      </c>
      <c r="W25" s="238">
        <v>69</v>
      </c>
      <c r="X25" s="238">
        <v>2</v>
      </c>
      <c r="Y25" s="238">
        <v>1</v>
      </c>
      <c r="Z25" s="238">
        <v>1</v>
      </c>
      <c r="AB25" s="238">
        <v>1</v>
      </c>
      <c r="AC25" s="238">
        <v>98</v>
      </c>
      <c r="AD25" s="238" t="s">
        <v>3858</v>
      </c>
      <c r="AE25" s="238" t="s">
        <v>3859</v>
      </c>
      <c r="AF25" s="238" t="s">
        <v>3837</v>
      </c>
      <c r="AG25" s="238">
        <v>3</v>
      </c>
      <c r="AH25" s="238">
        <v>2</v>
      </c>
      <c r="AI25" s="238">
        <v>2</v>
      </c>
      <c r="AJ25" s="238">
        <v>2</v>
      </c>
      <c r="AK25" s="238">
        <v>21</v>
      </c>
      <c r="AL25" s="238">
        <v>68</v>
      </c>
      <c r="AM25" s="238" t="s">
        <v>363</v>
      </c>
      <c r="AN25" s="238">
        <v>99</v>
      </c>
      <c r="AS25" s="238">
        <v>7</v>
      </c>
      <c r="AT25" s="238">
        <v>98</v>
      </c>
      <c r="AU25" s="238">
        <v>40</v>
      </c>
      <c r="AV25" s="238">
        <v>11</v>
      </c>
      <c r="AW25" s="238">
        <v>21</v>
      </c>
      <c r="CT25" s="238">
        <v>442671</v>
      </c>
      <c r="CU25" s="238">
        <v>4974513</v>
      </c>
      <c r="CV25" s="238">
        <v>44.921738900000001</v>
      </c>
      <c r="CW25" s="238">
        <v>-93.726396699999995</v>
      </c>
      <c r="CX25" s="238" t="s">
        <v>359</v>
      </c>
      <c r="CY25" s="238" t="s">
        <v>3860</v>
      </c>
    </row>
    <row r="26" spans="1:103" x14ac:dyDescent="0.25">
      <c r="A26" s="238">
        <v>809592</v>
      </c>
      <c r="B26" s="238">
        <v>4</v>
      </c>
      <c r="C26" s="238">
        <v>110</v>
      </c>
      <c r="D26" s="238">
        <v>1.123</v>
      </c>
      <c r="E26" s="238">
        <v>27</v>
      </c>
      <c r="F26" s="238" t="s">
        <v>1119</v>
      </c>
      <c r="H26" s="238" t="s">
        <v>354</v>
      </c>
      <c r="I26" s="238">
        <v>25</v>
      </c>
      <c r="K26" s="238">
        <v>20001972</v>
      </c>
      <c r="L26" s="238">
        <v>201290080</v>
      </c>
      <c r="M26" s="238">
        <v>5</v>
      </c>
      <c r="N26" s="238">
        <v>8</v>
      </c>
      <c r="O26" s="238">
        <v>2020</v>
      </c>
      <c r="P26" s="238" t="s">
        <v>362</v>
      </c>
      <c r="Q26" s="238">
        <v>20</v>
      </c>
      <c r="R26" s="238">
        <v>98</v>
      </c>
      <c r="S26" s="238">
        <v>2</v>
      </c>
      <c r="T26" s="238">
        <v>0</v>
      </c>
      <c r="U26" s="238">
        <v>1</v>
      </c>
      <c r="W26" s="238">
        <v>28</v>
      </c>
      <c r="X26" s="238">
        <v>2</v>
      </c>
      <c r="Y26" s="238">
        <v>3</v>
      </c>
      <c r="Z26" s="238">
        <v>1</v>
      </c>
      <c r="AB26" s="238">
        <v>1</v>
      </c>
      <c r="AC26" s="238">
        <v>98</v>
      </c>
      <c r="AD26" s="238" t="s">
        <v>3836</v>
      </c>
      <c r="AF26" s="238" t="s">
        <v>3837</v>
      </c>
      <c r="AG26" s="238">
        <v>3</v>
      </c>
      <c r="AH26" s="238">
        <v>2</v>
      </c>
      <c r="AI26" s="238">
        <v>2</v>
      </c>
      <c r="AJ26" s="238">
        <v>3</v>
      </c>
      <c r="AK26" s="238">
        <v>32</v>
      </c>
      <c r="AL26" s="238">
        <v>30</v>
      </c>
      <c r="AM26" s="238" t="s">
        <v>354</v>
      </c>
      <c r="AN26" s="238">
        <v>5</v>
      </c>
      <c r="AO26" s="238">
        <v>74</v>
      </c>
      <c r="AS26" s="238">
        <v>12</v>
      </c>
      <c r="AT26" s="238">
        <v>98</v>
      </c>
      <c r="AU26" s="238">
        <v>45</v>
      </c>
      <c r="AV26" s="238">
        <v>13</v>
      </c>
      <c r="AW26" s="238">
        <v>24</v>
      </c>
      <c r="CT26" s="238">
        <v>442688.76077474398</v>
      </c>
      <c r="CU26" s="238">
        <v>4974528.2925848896</v>
      </c>
      <c r="CV26" s="238">
        <v>44.921875569999997</v>
      </c>
      <c r="CW26" s="238">
        <v>-93.726172599999998</v>
      </c>
      <c r="CX26" s="238" t="s">
        <v>359</v>
      </c>
      <c r="CY26" s="238" t="s">
        <v>3861</v>
      </c>
    </row>
    <row r="27" spans="1:103" x14ac:dyDescent="0.25">
      <c r="A27" s="238">
        <v>10723769</v>
      </c>
      <c r="B27" s="238">
        <v>4</v>
      </c>
      <c r="C27" s="238">
        <v>110</v>
      </c>
      <c r="D27" s="238">
        <v>1.127</v>
      </c>
      <c r="E27" s="238">
        <v>27</v>
      </c>
      <c r="F27" s="238" t="s">
        <v>1119</v>
      </c>
      <c r="H27" s="238" t="s">
        <v>354</v>
      </c>
      <c r="I27" s="238">
        <v>25</v>
      </c>
      <c r="K27" s="238">
        <v>11003862</v>
      </c>
      <c r="L27" s="238">
        <v>111800088</v>
      </c>
      <c r="M27" s="238">
        <v>6</v>
      </c>
      <c r="N27" s="238">
        <v>29</v>
      </c>
      <c r="O27" s="238">
        <v>2011</v>
      </c>
      <c r="P27" s="238" t="s">
        <v>355</v>
      </c>
      <c r="Q27" s="238">
        <v>9</v>
      </c>
      <c r="S27" s="238">
        <v>3</v>
      </c>
      <c r="T27" s="238">
        <v>0</v>
      </c>
      <c r="U27" s="238">
        <v>1</v>
      </c>
      <c r="V27" s="238">
        <v>7</v>
      </c>
      <c r="W27" s="238">
        <v>45</v>
      </c>
      <c r="X27" s="238">
        <v>2</v>
      </c>
      <c r="Y27" s="238">
        <v>1</v>
      </c>
      <c r="Z27" s="238">
        <v>1</v>
      </c>
      <c r="AB27" s="238">
        <v>1</v>
      </c>
      <c r="AC27" s="238">
        <v>98</v>
      </c>
      <c r="AD27" s="238" t="s">
        <v>3851</v>
      </c>
      <c r="AE27" s="238" t="s">
        <v>3862</v>
      </c>
      <c r="AF27" s="238" t="s">
        <v>3837</v>
      </c>
      <c r="AG27" s="238">
        <v>3</v>
      </c>
      <c r="AH27" s="238">
        <v>2</v>
      </c>
      <c r="AI27" s="238">
        <v>2</v>
      </c>
      <c r="AJ27" s="238">
        <v>3</v>
      </c>
      <c r="AK27" s="238">
        <v>21</v>
      </c>
      <c r="AL27" s="238">
        <v>18</v>
      </c>
      <c r="AM27" s="238" t="s">
        <v>363</v>
      </c>
      <c r="AN27" s="238">
        <v>5</v>
      </c>
      <c r="AO27" s="238">
        <v>72</v>
      </c>
      <c r="AS27" s="238">
        <v>7</v>
      </c>
      <c r="AT27" s="238">
        <v>98</v>
      </c>
      <c r="AU27" s="238">
        <v>45</v>
      </c>
      <c r="AV27" s="238">
        <v>11</v>
      </c>
      <c r="AW27" s="238">
        <v>20</v>
      </c>
      <c r="CT27" s="238">
        <v>442696</v>
      </c>
      <c r="CU27" s="238">
        <v>4974532</v>
      </c>
      <c r="CV27" s="238">
        <v>44.921905299999999</v>
      </c>
      <c r="CW27" s="238">
        <v>-93.726087399999997</v>
      </c>
      <c r="CX27" s="238" t="s">
        <v>359</v>
      </c>
      <c r="CY27" s="238" t="e">
        <v>#NAME?</v>
      </c>
    </row>
    <row r="28" spans="1:103" x14ac:dyDescent="0.25">
      <c r="A28" s="238">
        <v>758259</v>
      </c>
      <c r="B28" s="238">
        <v>4</v>
      </c>
      <c r="C28" s="238">
        <v>110</v>
      </c>
      <c r="D28" s="238">
        <v>1.508</v>
      </c>
      <c r="E28" s="238">
        <v>27</v>
      </c>
      <c r="F28" s="238" t="s">
        <v>1119</v>
      </c>
      <c r="H28" s="238" t="s">
        <v>354</v>
      </c>
      <c r="I28" s="238">
        <v>25</v>
      </c>
      <c r="K28" s="238">
        <v>19005018</v>
      </c>
      <c r="M28" s="238">
        <v>10</v>
      </c>
      <c r="N28" s="238">
        <v>30</v>
      </c>
      <c r="O28" s="238">
        <v>2019</v>
      </c>
      <c r="P28" s="238" t="s">
        <v>355</v>
      </c>
      <c r="Q28" s="238">
        <v>7</v>
      </c>
      <c r="R28" s="238">
        <v>98</v>
      </c>
      <c r="S28" s="238">
        <v>5</v>
      </c>
      <c r="T28" s="238">
        <v>0</v>
      </c>
      <c r="U28" s="238">
        <v>1</v>
      </c>
      <c r="W28" s="238">
        <v>17</v>
      </c>
      <c r="X28" s="238">
        <v>2</v>
      </c>
      <c r="Y28" s="238">
        <v>1</v>
      </c>
      <c r="Z28" s="238">
        <v>2</v>
      </c>
      <c r="AB28" s="238">
        <v>1</v>
      </c>
      <c r="AC28" s="238">
        <v>98</v>
      </c>
      <c r="AD28" s="238" t="s">
        <v>3836</v>
      </c>
      <c r="AF28" s="238" t="s">
        <v>3837</v>
      </c>
      <c r="AG28" s="238">
        <v>4</v>
      </c>
      <c r="AH28" s="238">
        <v>2</v>
      </c>
      <c r="AI28" s="238">
        <v>4</v>
      </c>
      <c r="AJ28" s="238">
        <v>4</v>
      </c>
      <c r="AK28" s="238">
        <v>21</v>
      </c>
      <c r="AL28" s="238">
        <v>39</v>
      </c>
      <c r="AM28" s="238" t="s">
        <v>354</v>
      </c>
      <c r="AN28" s="238">
        <v>5</v>
      </c>
      <c r="AO28" s="238">
        <v>1</v>
      </c>
      <c r="AS28" s="238">
        <v>12</v>
      </c>
      <c r="AT28" s="238">
        <v>9</v>
      </c>
      <c r="AV28" s="238">
        <v>11</v>
      </c>
      <c r="AW28" s="238">
        <v>21</v>
      </c>
      <c r="CT28" s="238">
        <v>443271.89810769598</v>
      </c>
      <c r="CU28" s="238">
        <v>4974728.2444227999</v>
      </c>
      <c r="CV28" s="238">
        <v>44.923722140000002</v>
      </c>
      <c r="CW28" s="238">
        <v>-93.718806880000002</v>
      </c>
      <c r="CX28" s="238" t="s">
        <v>359</v>
      </c>
      <c r="CY28" s="238" t="s">
        <v>3863</v>
      </c>
    </row>
    <row r="29" spans="1:103" x14ac:dyDescent="0.25">
      <c r="A29" s="238">
        <v>11025391</v>
      </c>
      <c r="B29" s="238">
        <v>4</v>
      </c>
      <c r="C29" s="238">
        <v>110</v>
      </c>
      <c r="D29" s="238">
        <v>1.579</v>
      </c>
      <c r="E29" s="238">
        <v>27</v>
      </c>
      <c r="F29" s="238" t="s">
        <v>1119</v>
      </c>
      <c r="H29" s="238" t="s">
        <v>354</v>
      </c>
      <c r="I29" s="238">
        <v>25</v>
      </c>
      <c r="K29" s="238">
        <v>15000367</v>
      </c>
      <c r="L29" s="238">
        <v>150220112</v>
      </c>
      <c r="M29" s="238">
        <v>1</v>
      </c>
      <c r="N29" s="238">
        <v>22</v>
      </c>
      <c r="O29" s="238">
        <v>2015</v>
      </c>
      <c r="P29" s="238" t="s">
        <v>384</v>
      </c>
      <c r="Q29" s="238">
        <v>7</v>
      </c>
      <c r="S29" s="238">
        <v>5</v>
      </c>
      <c r="T29" s="238">
        <v>0</v>
      </c>
      <c r="U29" s="238">
        <v>1</v>
      </c>
      <c r="V29" s="238">
        <v>8</v>
      </c>
      <c r="W29" s="238">
        <v>16</v>
      </c>
      <c r="X29" s="238">
        <v>2</v>
      </c>
      <c r="Y29" s="238">
        <v>6</v>
      </c>
      <c r="Z29" s="238">
        <v>2</v>
      </c>
      <c r="AA29" s="238">
        <v>2</v>
      </c>
      <c r="AB29" s="238">
        <v>1</v>
      </c>
      <c r="AC29" s="238">
        <v>98</v>
      </c>
      <c r="AD29" s="238" t="s">
        <v>3864</v>
      </c>
      <c r="AE29" s="238" t="s">
        <v>3865</v>
      </c>
      <c r="AF29" s="238" t="s">
        <v>3837</v>
      </c>
      <c r="AG29" s="238">
        <v>4</v>
      </c>
      <c r="AH29" s="238">
        <v>2</v>
      </c>
      <c r="AI29" s="238">
        <v>2</v>
      </c>
      <c r="AJ29" s="238">
        <v>4</v>
      </c>
      <c r="AK29" s="238">
        <v>21</v>
      </c>
      <c r="AL29" s="238">
        <v>52</v>
      </c>
      <c r="AM29" s="238" t="s">
        <v>363</v>
      </c>
      <c r="AN29" s="238">
        <v>5</v>
      </c>
      <c r="AO29" s="238">
        <v>1</v>
      </c>
      <c r="AP29" s="238">
        <v>1</v>
      </c>
      <c r="AS29" s="238">
        <v>7</v>
      </c>
      <c r="AT29" s="238">
        <v>98</v>
      </c>
      <c r="AU29" s="238">
        <v>45</v>
      </c>
      <c r="AV29" s="238">
        <v>11</v>
      </c>
      <c r="AW29" s="238">
        <v>21</v>
      </c>
      <c r="CT29" s="238">
        <v>443387</v>
      </c>
      <c r="CU29" s="238">
        <v>4974742</v>
      </c>
      <c r="CV29" s="238">
        <v>44.923857300000002</v>
      </c>
      <c r="CW29" s="238">
        <v>-93.7173552</v>
      </c>
      <c r="CX29" s="238" t="s">
        <v>359</v>
      </c>
      <c r="CY29" s="238" t="s">
        <v>3866</v>
      </c>
    </row>
    <row r="30" spans="1:103" x14ac:dyDescent="0.25">
      <c r="A30" s="238">
        <v>812518</v>
      </c>
      <c r="B30" s="238">
        <v>4</v>
      </c>
      <c r="C30" s="238">
        <v>110</v>
      </c>
      <c r="D30" s="238">
        <v>1.7769999999999999</v>
      </c>
      <c r="E30" s="238">
        <v>27</v>
      </c>
      <c r="F30" s="238" t="s">
        <v>1119</v>
      </c>
      <c r="H30" s="238" t="s">
        <v>354</v>
      </c>
      <c r="I30" s="238">
        <v>25</v>
      </c>
      <c r="K30" s="238">
        <v>20002330</v>
      </c>
      <c r="L30" s="238">
        <v>201540061</v>
      </c>
      <c r="M30" s="238">
        <v>6</v>
      </c>
      <c r="N30" s="238">
        <v>2</v>
      </c>
      <c r="O30" s="238">
        <v>2020</v>
      </c>
      <c r="P30" s="238" t="s">
        <v>368</v>
      </c>
      <c r="Q30" s="238">
        <v>10</v>
      </c>
      <c r="S30" s="238">
        <v>5</v>
      </c>
      <c r="T30" s="238">
        <v>0</v>
      </c>
      <c r="U30" s="238">
        <v>2</v>
      </c>
      <c r="V30" s="238">
        <v>12</v>
      </c>
      <c r="W30" s="238">
        <v>10</v>
      </c>
      <c r="X30" s="238">
        <v>2</v>
      </c>
      <c r="Y30" s="238">
        <v>1</v>
      </c>
      <c r="Z30" s="238">
        <v>1</v>
      </c>
      <c r="AB30" s="238">
        <v>1</v>
      </c>
      <c r="AC30" s="238">
        <v>98</v>
      </c>
      <c r="AD30" s="238" t="s">
        <v>3836</v>
      </c>
      <c r="AF30" s="238" t="s">
        <v>3837</v>
      </c>
      <c r="AG30" s="238">
        <v>7</v>
      </c>
      <c r="AH30" s="238">
        <v>2</v>
      </c>
      <c r="AI30" s="238">
        <v>4</v>
      </c>
      <c r="AJ30" s="238">
        <v>3</v>
      </c>
      <c r="AK30" s="238">
        <v>34</v>
      </c>
      <c r="AL30" s="238">
        <v>61</v>
      </c>
      <c r="AM30" s="238" t="s">
        <v>363</v>
      </c>
      <c r="AN30" s="238">
        <v>5</v>
      </c>
      <c r="AO30" s="238">
        <v>90</v>
      </c>
      <c r="AS30" s="238">
        <v>12</v>
      </c>
      <c r="AT30" s="238">
        <v>9</v>
      </c>
      <c r="AU30" s="238">
        <v>45</v>
      </c>
      <c r="AV30" s="238">
        <v>11</v>
      </c>
      <c r="AW30" s="238">
        <v>21</v>
      </c>
      <c r="AX30" s="238">
        <v>2</v>
      </c>
      <c r="AY30" s="238">
        <v>4</v>
      </c>
      <c r="AZ30" s="238">
        <v>3</v>
      </c>
      <c r="BA30" s="238">
        <v>21</v>
      </c>
      <c r="BB30" s="238">
        <v>19</v>
      </c>
      <c r="BC30" s="238" t="s">
        <v>354</v>
      </c>
      <c r="BD30" s="238">
        <v>5</v>
      </c>
      <c r="BE30" s="238">
        <v>4</v>
      </c>
      <c r="BI30" s="238">
        <v>12</v>
      </c>
      <c r="BJ30" s="238">
        <v>9</v>
      </c>
      <c r="BK30" s="238">
        <v>45</v>
      </c>
      <c r="BL30" s="238">
        <v>11</v>
      </c>
      <c r="BM30" s="238">
        <v>21</v>
      </c>
      <c r="CT30" s="238">
        <v>443698.148210185</v>
      </c>
      <c r="CU30" s="238">
        <v>4974810.4661065899</v>
      </c>
      <c r="CV30" s="238">
        <v>44.924496120000001</v>
      </c>
      <c r="CW30" s="238">
        <v>-93.713415409999996</v>
      </c>
      <c r="CX30" s="238" t="s">
        <v>359</v>
      </c>
      <c r="CY30" s="238" t="s">
        <v>3867</v>
      </c>
    </row>
    <row r="31" spans="1:103" x14ac:dyDescent="0.25">
      <c r="A31" s="238">
        <v>821833</v>
      </c>
      <c r="B31" s="238">
        <v>4</v>
      </c>
      <c r="C31" s="238">
        <v>110</v>
      </c>
      <c r="D31" s="238">
        <v>1.841</v>
      </c>
      <c r="E31" s="238">
        <v>27</v>
      </c>
      <c r="F31" s="238" t="s">
        <v>1119</v>
      </c>
      <c r="H31" s="238" t="s">
        <v>354</v>
      </c>
      <c r="I31" s="238">
        <v>25</v>
      </c>
      <c r="K31" s="238">
        <v>20003248</v>
      </c>
      <c r="L31" s="238">
        <v>202080077</v>
      </c>
      <c r="M31" s="238">
        <v>7</v>
      </c>
      <c r="N31" s="238">
        <v>26</v>
      </c>
      <c r="O31" s="238">
        <v>2020</v>
      </c>
      <c r="P31" s="238" t="s">
        <v>366</v>
      </c>
      <c r="Q31" s="238">
        <v>20</v>
      </c>
      <c r="S31" s="238">
        <v>5</v>
      </c>
      <c r="T31" s="238">
        <v>0</v>
      </c>
      <c r="U31" s="238">
        <v>1</v>
      </c>
      <c r="W31" s="238">
        <v>16</v>
      </c>
      <c r="X31" s="238">
        <v>2</v>
      </c>
      <c r="Y31" s="238">
        <v>1</v>
      </c>
      <c r="Z31" s="238">
        <v>1</v>
      </c>
      <c r="AB31" s="238">
        <v>1</v>
      </c>
      <c r="AC31" s="238">
        <v>98</v>
      </c>
      <c r="AD31" s="238" t="s">
        <v>3836</v>
      </c>
      <c r="AF31" s="238" t="s">
        <v>3837</v>
      </c>
      <c r="AG31" s="238">
        <v>4</v>
      </c>
      <c r="AH31" s="238">
        <v>2</v>
      </c>
      <c r="AI31" s="238">
        <v>2</v>
      </c>
      <c r="AJ31" s="238">
        <v>4</v>
      </c>
      <c r="AK31" s="238">
        <v>21</v>
      </c>
      <c r="AL31" s="238">
        <v>59</v>
      </c>
      <c r="AM31" s="238" t="s">
        <v>363</v>
      </c>
      <c r="AN31" s="238">
        <v>5</v>
      </c>
      <c r="AO31" s="238">
        <v>1</v>
      </c>
      <c r="AS31" s="238">
        <v>12</v>
      </c>
      <c r="AT31" s="238">
        <v>9</v>
      </c>
      <c r="AU31" s="238">
        <v>45</v>
      </c>
      <c r="AV31" s="238">
        <v>11</v>
      </c>
      <c r="AW31" s="238">
        <v>21</v>
      </c>
      <c r="CT31" s="238">
        <v>443800.797840596</v>
      </c>
      <c r="CU31" s="238">
        <v>4974803.0968953902</v>
      </c>
      <c r="CV31" s="238">
        <v>44.924437900000001</v>
      </c>
      <c r="CW31" s="238">
        <v>-93.712113990000006</v>
      </c>
      <c r="CX31" s="238" t="s">
        <v>359</v>
      </c>
      <c r="CY31" s="238" t="s">
        <v>3868</v>
      </c>
    </row>
    <row r="32" spans="1:103" x14ac:dyDescent="0.25">
      <c r="A32" s="238">
        <v>844797</v>
      </c>
      <c r="B32" s="238">
        <v>4</v>
      </c>
      <c r="C32" s="238">
        <v>110</v>
      </c>
      <c r="D32" s="238">
        <v>1.891</v>
      </c>
      <c r="E32" s="238">
        <v>27</v>
      </c>
      <c r="F32" s="238" t="s">
        <v>1119</v>
      </c>
      <c r="H32" s="238" t="s">
        <v>354</v>
      </c>
      <c r="I32" s="238">
        <v>25</v>
      </c>
      <c r="K32" s="238">
        <v>20004510</v>
      </c>
      <c r="L32" s="238">
        <v>202800089</v>
      </c>
      <c r="M32" s="238">
        <v>10</v>
      </c>
      <c r="N32" s="238">
        <v>6</v>
      </c>
      <c r="O32" s="238">
        <v>2020</v>
      </c>
      <c r="P32" s="238" t="s">
        <v>368</v>
      </c>
      <c r="Q32" s="238">
        <v>13</v>
      </c>
      <c r="S32" s="238">
        <v>3</v>
      </c>
      <c r="T32" s="238">
        <v>0</v>
      </c>
      <c r="U32" s="238">
        <v>1</v>
      </c>
      <c r="W32" s="238">
        <v>9</v>
      </c>
      <c r="X32" s="238">
        <v>90</v>
      </c>
      <c r="Y32" s="238">
        <v>1</v>
      </c>
      <c r="Z32" s="238">
        <v>1</v>
      </c>
      <c r="AB32" s="238">
        <v>1</v>
      </c>
      <c r="AC32" s="238">
        <v>98</v>
      </c>
      <c r="AD32" s="238" t="s">
        <v>3836</v>
      </c>
      <c r="AF32" s="238" t="s">
        <v>3837</v>
      </c>
      <c r="AG32" s="238">
        <v>2</v>
      </c>
      <c r="AH32" s="238">
        <v>2</v>
      </c>
      <c r="AI32" s="238">
        <v>2</v>
      </c>
      <c r="AJ32" s="238">
        <v>4</v>
      </c>
      <c r="AK32" s="238">
        <v>21</v>
      </c>
      <c r="AL32" s="238">
        <v>32</v>
      </c>
      <c r="AM32" s="238" t="s">
        <v>363</v>
      </c>
      <c r="AN32" s="238">
        <v>5</v>
      </c>
      <c r="AO32" s="238">
        <v>1</v>
      </c>
      <c r="AS32" s="238">
        <v>12</v>
      </c>
      <c r="AT32" s="238">
        <v>9</v>
      </c>
      <c r="AU32" s="238">
        <v>45</v>
      </c>
      <c r="AV32" s="238">
        <v>11</v>
      </c>
      <c r="AW32" s="238">
        <v>21</v>
      </c>
      <c r="AX32" s="238">
        <v>6</v>
      </c>
      <c r="BB32" s="238">
        <v>68</v>
      </c>
      <c r="BC32" s="238" t="s">
        <v>354</v>
      </c>
      <c r="BD32" s="238">
        <v>5</v>
      </c>
      <c r="BE32" s="238">
        <v>2</v>
      </c>
      <c r="BG32" s="238">
        <v>30</v>
      </c>
      <c r="BH32" s="238">
        <v>90</v>
      </c>
      <c r="CT32" s="238">
        <v>443880.44649144798</v>
      </c>
      <c r="CU32" s="238">
        <v>4974791.4160684897</v>
      </c>
      <c r="CV32" s="238">
        <v>44.92433904</v>
      </c>
      <c r="CW32" s="238">
        <v>-93.711103519999995</v>
      </c>
      <c r="CX32" s="238" t="s">
        <v>359</v>
      </c>
      <c r="CY32" s="238" t="s">
        <v>3869</v>
      </c>
    </row>
    <row r="33" spans="1:103" x14ac:dyDescent="0.25">
      <c r="A33" s="238">
        <v>845012</v>
      </c>
      <c r="B33" s="238">
        <v>4</v>
      </c>
      <c r="C33" s="238">
        <v>110</v>
      </c>
      <c r="D33" s="238">
        <v>1.909</v>
      </c>
      <c r="E33" s="238">
        <v>27</v>
      </c>
      <c r="F33" s="238" t="s">
        <v>1119</v>
      </c>
      <c r="H33" s="238" t="s">
        <v>354</v>
      </c>
      <c r="I33" s="238">
        <v>25</v>
      </c>
      <c r="K33" s="238">
        <v>20004530</v>
      </c>
      <c r="L33" s="238">
        <v>202810116</v>
      </c>
      <c r="M33" s="238">
        <v>10</v>
      </c>
      <c r="N33" s="238">
        <v>7</v>
      </c>
      <c r="O33" s="238">
        <v>2020</v>
      </c>
      <c r="P33" s="238" t="s">
        <v>355</v>
      </c>
      <c r="Q33" s="238">
        <v>11</v>
      </c>
      <c r="S33" s="238">
        <v>5</v>
      </c>
      <c r="T33" s="238">
        <v>0</v>
      </c>
      <c r="U33" s="238">
        <v>2</v>
      </c>
      <c r="V33" s="238">
        <v>10</v>
      </c>
      <c r="W33" s="238">
        <v>10</v>
      </c>
      <c r="X33" s="238">
        <v>16</v>
      </c>
      <c r="Y33" s="238">
        <v>1</v>
      </c>
      <c r="Z33" s="238">
        <v>1</v>
      </c>
      <c r="AB33" s="238">
        <v>1</v>
      </c>
      <c r="AC33" s="238">
        <v>98</v>
      </c>
      <c r="AD33" s="238" t="s">
        <v>3836</v>
      </c>
      <c r="AF33" s="238" t="s">
        <v>3837</v>
      </c>
      <c r="AG33" s="238">
        <v>5</v>
      </c>
      <c r="AH33" s="238">
        <v>2</v>
      </c>
      <c r="AI33" s="238">
        <v>2</v>
      </c>
      <c r="AJ33" s="238">
        <v>4</v>
      </c>
      <c r="AK33" s="238">
        <v>23</v>
      </c>
      <c r="AL33" s="238">
        <v>58</v>
      </c>
      <c r="AM33" s="238" t="s">
        <v>363</v>
      </c>
      <c r="AN33" s="238">
        <v>5</v>
      </c>
      <c r="AO33" s="238">
        <v>1</v>
      </c>
      <c r="AS33" s="238">
        <v>12</v>
      </c>
      <c r="AT33" s="238">
        <v>9</v>
      </c>
      <c r="AU33" s="238">
        <v>45</v>
      </c>
      <c r="AV33" s="238">
        <v>11</v>
      </c>
      <c r="AW33" s="238">
        <v>21</v>
      </c>
      <c r="AX33" s="238">
        <v>2</v>
      </c>
      <c r="AY33" s="238">
        <v>3</v>
      </c>
      <c r="AZ33" s="238">
        <v>4</v>
      </c>
      <c r="BA33" s="238">
        <v>27</v>
      </c>
      <c r="BB33" s="238">
        <v>19</v>
      </c>
      <c r="BC33" s="238" t="s">
        <v>363</v>
      </c>
      <c r="BD33" s="238">
        <v>5</v>
      </c>
      <c r="BE33" s="238">
        <v>71</v>
      </c>
      <c r="BI33" s="238">
        <v>12</v>
      </c>
      <c r="BJ33" s="238">
        <v>9</v>
      </c>
      <c r="BK33" s="238">
        <v>45</v>
      </c>
      <c r="BL33" s="238">
        <v>11</v>
      </c>
      <c r="BM33" s="238">
        <v>21</v>
      </c>
      <c r="CT33" s="238">
        <v>443910.07988404902</v>
      </c>
      <c r="CU33" s="238">
        <v>4974798.8244166402</v>
      </c>
      <c r="CV33" s="238">
        <v>44.924408069999998</v>
      </c>
      <c r="CW33" s="238">
        <v>-93.710728880000005</v>
      </c>
      <c r="CX33" s="238" t="s">
        <v>359</v>
      </c>
      <c r="CY33" s="238" t="s">
        <v>3870</v>
      </c>
    </row>
    <row r="34" spans="1:103" x14ac:dyDescent="0.25">
      <c r="A34" s="238">
        <v>823012</v>
      </c>
      <c r="B34" s="238">
        <v>4</v>
      </c>
      <c r="C34" s="238">
        <v>110</v>
      </c>
      <c r="D34" s="238">
        <v>2.0699999999999998</v>
      </c>
      <c r="E34" s="238">
        <v>27</v>
      </c>
      <c r="F34" s="238" t="s">
        <v>1119</v>
      </c>
      <c r="H34" s="238" t="s">
        <v>354</v>
      </c>
      <c r="I34" s="238">
        <v>25</v>
      </c>
      <c r="K34" s="238">
        <v>20003356</v>
      </c>
      <c r="L34" s="238">
        <v>202140084</v>
      </c>
      <c r="M34" s="238">
        <v>8</v>
      </c>
      <c r="N34" s="238">
        <v>1</v>
      </c>
      <c r="O34" s="238">
        <v>2020</v>
      </c>
      <c r="P34" s="238" t="s">
        <v>364</v>
      </c>
      <c r="Q34" s="238">
        <v>1</v>
      </c>
      <c r="S34" s="238">
        <v>5</v>
      </c>
      <c r="T34" s="238">
        <v>0</v>
      </c>
      <c r="U34" s="238">
        <v>1</v>
      </c>
      <c r="W34" s="238">
        <v>48</v>
      </c>
      <c r="X34" s="238">
        <v>20</v>
      </c>
      <c r="Y34" s="238">
        <v>4</v>
      </c>
      <c r="Z34" s="238">
        <v>1</v>
      </c>
      <c r="AB34" s="238">
        <v>1</v>
      </c>
      <c r="AC34" s="238">
        <v>98</v>
      </c>
      <c r="AD34" s="238" t="s">
        <v>3836</v>
      </c>
      <c r="AF34" s="238" t="s">
        <v>3837</v>
      </c>
      <c r="AG34" s="238">
        <v>3</v>
      </c>
      <c r="AH34" s="238">
        <v>2</v>
      </c>
      <c r="AI34" s="238">
        <v>2</v>
      </c>
      <c r="AJ34" s="238">
        <v>3</v>
      </c>
      <c r="AK34" s="238">
        <v>21</v>
      </c>
      <c r="AL34" s="238">
        <v>17</v>
      </c>
      <c r="AM34" s="238" t="s">
        <v>354</v>
      </c>
      <c r="AN34" s="238">
        <v>10</v>
      </c>
      <c r="AO34" s="238">
        <v>70</v>
      </c>
      <c r="AS34" s="238">
        <v>12</v>
      </c>
      <c r="AT34" s="238">
        <v>9</v>
      </c>
      <c r="AU34" s="238">
        <v>45</v>
      </c>
      <c r="AV34" s="238">
        <v>11</v>
      </c>
      <c r="AW34" s="238">
        <v>21</v>
      </c>
      <c r="CT34" s="238">
        <v>444168.86508068797</v>
      </c>
      <c r="CU34" s="238">
        <v>4974786.5547636896</v>
      </c>
      <c r="CV34" s="238">
        <v>44.924317979999998</v>
      </c>
      <c r="CW34" s="238">
        <v>-93.707448650000003</v>
      </c>
      <c r="CX34" s="238" t="s">
        <v>359</v>
      </c>
      <c r="CY34" s="238" t="s">
        <v>3871</v>
      </c>
    </row>
    <row r="35" spans="1:103" x14ac:dyDescent="0.25">
      <c r="A35" s="238">
        <v>10785633</v>
      </c>
      <c r="B35" s="238">
        <v>4</v>
      </c>
      <c r="C35" s="238">
        <v>110</v>
      </c>
      <c r="D35" s="238">
        <v>2.0920000000000001</v>
      </c>
      <c r="E35" s="238">
        <v>27</v>
      </c>
      <c r="F35" s="238" t="s">
        <v>1119</v>
      </c>
      <c r="H35" s="238" t="s">
        <v>354</v>
      </c>
      <c r="I35" s="238">
        <v>25</v>
      </c>
      <c r="K35" s="238">
        <v>12000878</v>
      </c>
      <c r="L35" s="238">
        <v>120510249</v>
      </c>
      <c r="M35" s="238">
        <v>2</v>
      </c>
      <c r="N35" s="238">
        <v>20</v>
      </c>
      <c r="O35" s="238">
        <v>2012</v>
      </c>
      <c r="P35" s="238" t="s">
        <v>361</v>
      </c>
      <c r="Q35" s="238">
        <v>21</v>
      </c>
      <c r="S35" s="238">
        <v>5</v>
      </c>
      <c r="T35" s="238">
        <v>0</v>
      </c>
      <c r="U35" s="238">
        <v>1</v>
      </c>
      <c r="V35" s="238">
        <v>4</v>
      </c>
      <c r="W35" s="238">
        <v>69</v>
      </c>
      <c r="X35" s="238">
        <v>2</v>
      </c>
      <c r="Y35" s="238">
        <v>6</v>
      </c>
      <c r="Z35" s="238">
        <v>4</v>
      </c>
      <c r="AA35" s="238">
        <v>7</v>
      </c>
      <c r="AB35" s="238">
        <v>3</v>
      </c>
      <c r="AC35" s="238">
        <v>98</v>
      </c>
      <c r="AD35" s="238" t="s">
        <v>3851</v>
      </c>
      <c r="AE35" s="238" t="s">
        <v>3872</v>
      </c>
      <c r="AF35" s="238" t="s">
        <v>3837</v>
      </c>
      <c r="AG35" s="238">
        <v>3</v>
      </c>
      <c r="AH35" s="238">
        <v>2</v>
      </c>
      <c r="AI35" s="238">
        <v>4</v>
      </c>
      <c r="AJ35" s="238">
        <v>4</v>
      </c>
      <c r="AK35" s="238">
        <v>21</v>
      </c>
      <c r="AL35" s="238">
        <v>42</v>
      </c>
      <c r="AM35" s="238" t="s">
        <v>363</v>
      </c>
      <c r="AN35" s="238">
        <v>5</v>
      </c>
      <c r="AO35" s="238">
        <v>1</v>
      </c>
      <c r="AS35" s="238">
        <v>7</v>
      </c>
      <c r="AT35" s="238">
        <v>98</v>
      </c>
      <c r="AU35" s="238">
        <v>45</v>
      </c>
      <c r="AV35" s="238">
        <v>10</v>
      </c>
      <c r="AW35" s="238">
        <v>20</v>
      </c>
      <c r="CT35" s="238">
        <v>444204</v>
      </c>
      <c r="CU35" s="238">
        <v>4974790</v>
      </c>
      <c r="CV35" s="238">
        <v>44.924347900000001</v>
      </c>
      <c r="CW35" s="238">
        <v>-93.707010100000005</v>
      </c>
      <c r="CX35" s="238" t="s">
        <v>359</v>
      </c>
      <c r="CY35" s="238" t="s">
        <v>3873</v>
      </c>
    </row>
    <row r="36" spans="1:103" x14ac:dyDescent="0.25">
      <c r="A36" s="238">
        <v>10743130</v>
      </c>
      <c r="B36" s="238">
        <v>4</v>
      </c>
      <c r="C36" s="238">
        <v>110</v>
      </c>
      <c r="D36" s="238">
        <v>2.3820000000000001</v>
      </c>
      <c r="E36" s="238">
        <v>27</v>
      </c>
      <c r="F36" s="238" t="s">
        <v>1119</v>
      </c>
      <c r="H36" s="238" t="s">
        <v>354</v>
      </c>
      <c r="I36" s="238">
        <v>25</v>
      </c>
      <c r="K36" s="238">
        <v>11005335</v>
      </c>
      <c r="L36" s="238">
        <v>112450241</v>
      </c>
      <c r="M36" s="238">
        <v>9</v>
      </c>
      <c r="N36" s="238">
        <v>2</v>
      </c>
      <c r="O36" s="238">
        <v>2011</v>
      </c>
      <c r="P36" s="238" t="s">
        <v>362</v>
      </c>
      <c r="Q36" s="238">
        <v>12</v>
      </c>
      <c r="R36" s="238" t="s">
        <v>369</v>
      </c>
      <c r="S36" s="238">
        <v>5</v>
      </c>
      <c r="T36" s="238">
        <v>0</v>
      </c>
      <c r="U36" s="238">
        <v>1</v>
      </c>
      <c r="V36" s="238">
        <v>90</v>
      </c>
      <c r="W36" s="238">
        <v>92</v>
      </c>
      <c r="X36" s="238">
        <v>3</v>
      </c>
      <c r="Y36" s="238">
        <v>1</v>
      </c>
      <c r="Z36" s="238">
        <v>1</v>
      </c>
      <c r="AB36" s="238">
        <v>1</v>
      </c>
      <c r="AC36" s="238">
        <v>98</v>
      </c>
      <c r="AD36" s="238" t="s">
        <v>3874</v>
      </c>
      <c r="AE36" s="238" t="s">
        <v>3875</v>
      </c>
      <c r="AF36" s="238" t="s">
        <v>3837</v>
      </c>
      <c r="AG36" s="238">
        <v>4</v>
      </c>
      <c r="AH36" s="238">
        <v>2</v>
      </c>
      <c r="AI36" s="238">
        <v>41</v>
      </c>
      <c r="AJ36" s="238">
        <v>3</v>
      </c>
      <c r="AK36" s="238">
        <v>21</v>
      </c>
      <c r="AL36" s="238">
        <v>51</v>
      </c>
      <c r="AM36" s="238" t="s">
        <v>354</v>
      </c>
      <c r="AN36" s="238">
        <v>5</v>
      </c>
      <c r="AO36" s="238">
        <v>15</v>
      </c>
      <c r="AS36" s="238">
        <v>7</v>
      </c>
      <c r="AT36" s="238">
        <v>98</v>
      </c>
      <c r="AU36" s="238">
        <v>45</v>
      </c>
      <c r="AV36" s="238">
        <v>11</v>
      </c>
      <c r="AW36" s="238">
        <v>21</v>
      </c>
      <c r="CT36" s="238">
        <v>444652</v>
      </c>
      <c r="CU36" s="238">
        <v>4974692</v>
      </c>
      <c r="CV36" s="238">
        <v>44.923503400000001</v>
      </c>
      <c r="CW36" s="238">
        <v>-93.701320199999998</v>
      </c>
      <c r="CX36" s="238" t="s">
        <v>359</v>
      </c>
      <c r="CY36" s="238" t="s">
        <v>3876</v>
      </c>
    </row>
    <row r="37" spans="1:103" x14ac:dyDescent="0.25">
      <c r="A37" s="238">
        <v>10793895</v>
      </c>
      <c r="B37" s="238">
        <v>4</v>
      </c>
      <c r="C37" s="238">
        <v>110</v>
      </c>
      <c r="D37" s="238">
        <v>2.3820000000000001</v>
      </c>
      <c r="E37" s="238">
        <v>27</v>
      </c>
      <c r="F37" s="238" t="s">
        <v>1119</v>
      </c>
      <c r="H37" s="238" t="s">
        <v>354</v>
      </c>
      <c r="I37" s="238">
        <v>25</v>
      </c>
      <c r="L37" s="238">
        <v>120880098</v>
      </c>
      <c r="M37" s="238">
        <v>2</v>
      </c>
      <c r="N37" s="238">
        <v>21</v>
      </c>
      <c r="O37" s="238">
        <v>2012</v>
      </c>
      <c r="P37" s="238" t="s">
        <v>368</v>
      </c>
      <c r="Q37" s="238">
        <v>3</v>
      </c>
      <c r="S37" s="238">
        <v>5</v>
      </c>
      <c r="T37" s="238">
        <v>0</v>
      </c>
      <c r="U37" s="238">
        <v>1</v>
      </c>
      <c r="V37" s="238">
        <v>90</v>
      </c>
      <c r="W37" s="238">
        <v>30</v>
      </c>
      <c r="Y37" s="238">
        <v>7</v>
      </c>
      <c r="Z37" s="238">
        <v>4</v>
      </c>
      <c r="AB37" s="238">
        <v>3</v>
      </c>
      <c r="AC37" s="238">
        <v>98</v>
      </c>
      <c r="AF37" s="238" t="s">
        <v>3837</v>
      </c>
      <c r="AG37" s="238">
        <v>3</v>
      </c>
      <c r="AH37" s="238">
        <v>2</v>
      </c>
      <c r="AI37" s="238">
        <v>1</v>
      </c>
      <c r="AJ37" s="238">
        <v>3</v>
      </c>
      <c r="AK37" s="238">
        <v>21</v>
      </c>
      <c r="AL37" s="238">
        <v>40</v>
      </c>
      <c r="AM37" s="238" t="s">
        <v>354</v>
      </c>
      <c r="AT37" s="238">
        <v>98</v>
      </c>
      <c r="AU37" s="238">
        <v>35</v>
      </c>
      <c r="CT37" s="238">
        <v>444652</v>
      </c>
      <c r="CU37" s="238">
        <v>4974692</v>
      </c>
      <c r="CV37" s="238">
        <v>44.923503400000001</v>
      </c>
      <c r="CW37" s="238">
        <v>-93.701320199999998</v>
      </c>
      <c r="CX37" s="238" t="s">
        <v>359</v>
      </c>
    </row>
    <row r="38" spans="1:103" x14ac:dyDescent="0.25">
      <c r="A38" s="238">
        <v>381542</v>
      </c>
      <c r="B38" s="238">
        <v>4</v>
      </c>
      <c r="C38" s="238">
        <v>110</v>
      </c>
      <c r="D38" s="238">
        <v>2.3849999999999998</v>
      </c>
      <c r="E38" s="238">
        <v>27</v>
      </c>
      <c r="F38" s="238" t="s">
        <v>1119</v>
      </c>
      <c r="H38" s="238" t="s">
        <v>354</v>
      </c>
      <c r="I38" s="238">
        <v>25</v>
      </c>
      <c r="K38" s="238">
        <v>16004148</v>
      </c>
      <c r="M38" s="238">
        <v>9</v>
      </c>
      <c r="N38" s="238">
        <v>24</v>
      </c>
      <c r="O38" s="238">
        <v>2016</v>
      </c>
      <c r="P38" s="238" t="s">
        <v>364</v>
      </c>
      <c r="Q38" s="238">
        <v>15</v>
      </c>
      <c r="S38" s="238">
        <v>5</v>
      </c>
      <c r="T38" s="238">
        <v>0</v>
      </c>
      <c r="U38" s="238">
        <v>2</v>
      </c>
      <c r="V38" s="238">
        <v>90</v>
      </c>
      <c r="W38" s="238">
        <v>10</v>
      </c>
      <c r="X38" s="238">
        <v>10</v>
      </c>
      <c r="Y38" s="238">
        <v>1</v>
      </c>
      <c r="Z38" s="238">
        <v>1</v>
      </c>
      <c r="AB38" s="238">
        <v>1</v>
      </c>
      <c r="AC38" s="238">
        <v>98</v>
      </c>
      <c r="AD38" s="238" t="s">
        <v>3836</v>
      </c>
      <c r="AF38" s="238" t="s">
        <v>3837</v>
      </c>
      <c r="AG38" s="238">
        <v>90</v>
      </c>
      <c r="AH38" s="238">
        <v>2</v>
      </c>
      <c r="AI38" s="238">
        <v>2</v>
      </c>
      <c r="AJ38" s="238">
        <v>4</v>
      </c>
      <c r="AK38" s="238">
        <v>21</v>
      </c>
      <c r="AL38" s="238">
        <v>81</v>
      </c>
      <c r="AM38" s="238" t="s">
        <v>363</v>
      </c>
      <c r="AN38" s="238">
        <v>5</v>
      </c>
      <c r="AO38" s="238">
        <v>1</v>
      </c>
      <c r="AS38" s="238">
        <v>12</v>
      </c>
      <c r="AT38" s="238">
        <v>9</v>
      </c>
      <c r="AV38" s="238">
        <v>11</v>
      </c>
      <c r="AW38" s="238">
        <v>21</v>
      </c>
      <c r="AX38" s="238">
        <v>2</v>
      </c>
      <c r="AY38" s="238">
        <v>2</v>
      </c>
      <c r="AZ38" s="238">
        <v>3</v>
      </c>
      <c r="BA38" s="238">
        <v>24</v>
      </c>
      <c r="BB38" s="238">
        <v>21</v>
      </c>
      <c r="BC38" s="238" t="s">
        <v>363</v>
      </c>
      <c r="BD38" s="238">
        <v>5</v>
      </c>
      <c r="BE38" s="238">
        <v>2</v>
      </c>
      <c r="BI38" s="238">
        <v>12</v>
      </c>
      <c r="BJ38" s="238">
        <v>9</v>
      </c>
      <c r="BK38" s="238">
        <v>45</v>
      </c>
      <c r="BL38" s="238">
        <v>11</v>
      </c>
      <c r="BM38" s="238">
        <v>22</v>
      </c>
      <c r="CT38" s="238">
        <v>444655.50667600898</v>
      </c>
      <c r="CU38" s="238">
        <v>4974689.5833854796</v>
      </c>
      <c r="CV38" s="238">
        <v>44.923483140000002</v>
      </c>
      <c r="CW38" s="238">
        <v>-93.701272149999994</v>
      </c>
      <c r="CX38" s="238" t="s">
        <v>359</v>
      </c>
      <c r="CY38" s="238" t="s">
        <v>3877</v>
      </c>
    </row>
    <row r="39" spans="1:103" x14ac:dyDescent="0.25">
      <c r="A39" s="238">
        <v>835533</v>
      </c>
      <c r="B39" s="238">
        <v>4</v>
      </c>
      <c r="C39" s="238">
        <v>110</v>
      </c>
      <c r="D39" s="238">
        <v>2.5760000000000001</v>
      </c>
      <c r="E39" s="238">
        <v>27</v>
      </c>
      <c r="F39" s="238" t="s">
        <v>1119</v>
      </c>
      <c r="H39" s="238" t="s">
        <v>354</v>
      </c>
      <c r="I39" s="238">
        <v>25</v>
      </c>
      <c r="K39" s="238">
        <v>20003543</v>
      </c>
      <c r="L39" s="238">
        <v>202250195</v>
      </c>
      <c r="M39" s="238">
        <v>8</v>
      </c>
      <c r="N39" s="238">
        <v>12</v>
      </c>
      <c r="O39" s="238">
        <v>2020</v>
      </c>
      <c r="P39" s="238" t="s">
        <v>355</v>
      </c>
      <c r="Q39" s="238">
        <v>18</v>
      </c>
      <c r="R39" s="238">
        <v>98</v>
      </c>
      <c r="S39" s="238">
        <v>3</v>
      </c>
      <c r="T39" s="238">
        <v>0</v>
      </c>
      <c r="U39" s="238">
        <v>1</v>
      </c>
      <c r="W39" s="238">
        <v>28</v>
      </c>
      <c r="X39" s="238">
        <v>2</v>
      </c>
      <c r="Y39" s="238">
        <v>1</v>
      </c>
      <c r="Z39" s="238">
        <v>2</v>
      </c>
      <c r="AB39" s="238">
        <v>2</v>
      </c>
      <c r="AC39" s="238">
        <v>98</v>
      </c>
      <c r="AD39" s="238" t="s">
        <v>3836</v>
      </c>
      <c r="AF39" s="238" t="s">
        <v>3837</v>
      </c>
      <c r="AG39" s="238">
        <v>3</v>
      </c>
      <c r="AH39" s="238">
        <v>2</v>
      </c>
      <c r="AI39" s="238">
        <v>3</v>
      </c>
      <c r="AJ39" s="238">
        <v>4</v>
      </c>
      <c r="AK39" s="238">
        <v>21</v>
      </c>
      <c r="AL39" s="238">
        <v>29</v>
      </c>
      <c r="AM39" s="238" t="s">
        <v>354</v>
      </c>
      <c r="AN39" s="238">
        <v>10</v>
      </c>
      <c r="AO39" s="238">
        <v>75</v>
      </c>
      <c r="AP39" s="238">
        <v>7</v>
      </c>
      <c r="AS39" s="238">
        <v>12</v>
      </c>
      <c r="AT39" s="238">
        <v>9</v>
      </c>
      <c r="AU39" s="238">
        <v>35</v>
      </c>
      <c r="AV39" s="238">
        <v>12</v>
      </c>
      <c r="AW39" s="238">
        <v>21</v>
      </c>
      <c r="CT39" s="238">
        <v>444935.60693510302</v>
      </c>
      <c r="CU39" s="238">
        <v>4974564.9322821898</v>
      </c>
      <c r="CV39" s="238">
        <v>44.922382839999997</v>
      </c>
      <c r="CW39" s="238">
        <v>-93.697709669999995</v>
      </c>
      <c r="CX39" s="238" t="s">
        <v>359</v>
      </c>
      <c r="CY39" s="238" t="s">
        <v>3878</v>
      </c>
    </row>
    <row r="40" spans="1:103" x14ac:dyDescent="0.25">
      <c r="A40" s="238">
        <v>590677</v>
      </c>
      <c r="B40" s="238">
        <v>4</v>
      </c>
      <c r="C40" s="238">
        <v>110</v>
      </c>
      <c r="D40" s="238">
        <v>2.5950000000000002</v>
      </c>
      <c r="E40" s="238">
        <v>27</v>
      </c>
      <c r="F40" s="238" t="s">
        <v>1119</v>
      </c>
      <c r="H40" s="238" t="s">
        <v>354</v>
      </c>
      <c r="I40" s="238">
        <v>25</v>
      </c>
      <c r="K40" s="238">
        <v>18001688</v>
      </c>
      <c r="M40" s="238">
        <v>4</v>
      </c>
      <c r="N40" s="238">
        <v>13</v>
      </c>
      <c r="O40" s="238">
        <v>2018</v>
      </c>
      <c r="P40" s="238" t="s">
        <v>362</v>
      </c>
      <c r="Q40" s="238">
        <v>23</v>
      </c>
      <c r="S40" s="238">
        <v>5</v>
      </c>
      <c r="T40" s="238">
        <v>0</v>
      </c>
      <c r="U40" s="238">
        <v>1</v>
      </c>
      <c r="W40" s="238">
        <v>70</v>
      </c>
      <c r="X40" s="238">
        <v>2</v>
      </c>
      <c r="Y40" s="238">
        <v>6</v>
      </c>
      <c r="Z40" s="238">
        <v>4</v>
      </c>
      <c r="AA40" s="238">
        <v>7</v>
      </c>
      <c r="AB40" s="238">
        <v>5</v>
      </c>
      <c r="AC40" s="238">
        <v>98</v>
      </c>
      <c r="AD40" s="238" t="s">
        <v>3836</v>
      </c>
      <c r="AF40" s="238" t="s">
        <v>3837</v>
      </c>
      <c r="AG40" s="238">
        <v>3</v>
      </c>
      <c r="AH40" s="238">
        <v>2</v>
      </c>
      <c r="AI40" s="238">
        <v>2</v>
      </c>
      <c r="AJ40" s="238">
        <v>4</v>
      </c>
      <c r="AK40" s="238">
        <v>21</v>
      </c>
      <c r="AL40" s="238">
        <v>27</v>
      </c>
      <c r="AM40" s="238" t="s">
        <v>354</v>
      </c>
      <c r="AN40" s="238">
        <v>5</v>
      </c>
      <c r="AO40" s="238">
        <v>1</v>
      </c>
      <c r="AS40" s="238">
        <v>12</v>
      </c>
      <c r="AT40" s="238">
        <v>9</v>
      </c>
      <c r="AU40" s="238">
        <v>35</v>
      </c>
      <c r="AV40" s="238">
        <v>13</v>
      </c>
      <c r="AW40" s="238">
        <v>21</v>
      </c>
      <c r="CT40" s="238">
        <v>444965.11568917503</v>
      </c>
      <c r="CU40" s="238">
        <v>4974562.0767979901</v>
      </c>
      <c r="CV40" s="238">
        <v>44.922359419999999</v>
      </c>
      <c r="CW40" s="238">
        <v>-93.69733549</v>
      </c>
      <c r="CX40" s="238" t="s">
        <v>359</v>
      </c>
      <c r="CY40" s="238" t="s">
        <v>3879</v>
      </c>
    </row>
    <row r="41" spans="1:103" x14ac:dyDescent="0.25">
      <c r="A41" s="238">
        <v>397054</v>
      </c>
      <c r="B41" s="238">
        <v>4</v>
      </c>
      <c r="C41" s="238">
        <v>110</v>
      </c>
      <c r="D41" s="238">
        <v>2.617</v>
      </c>
      <c r="E41" s="238">
        <v>27</v>
      </c>
      <c r="F41" s="238" t="s">
        <v>1119</v>
      </c>
      <c r="H41" s="238" t="s">
        <v>354</v>
      </c>
      <c r="I41" s="238">
        <v>25</v>
      </c>
      <c r="K41" s="238">
        <v>16005141</v>
      </c>
      <c r="M41" s="238">
        <v>11</v>
      </c>
      <c r="N41" s="238">
        <v>22</v>
      </c>
      <c r="O41" s="238">
        <v>2016</v>
      </c>
      <c r="P41" s="238" t="s">
        <v>368</v>
      </c>
      <c r="Q41" s="238">
        <v>18</v>
      </c>
      <c r="S41" s="238">
        <v>4</v>
      </c>
      <c r="T41" s="238">
        <v>0</v>
      </c>
      <c r="U41" s="238">
        <v>2</v>
      </c>
      <c r="V41" s="238">
        <v>11</v>
      </c>
      <c r="W41" s="238">
        <v>10</v>
      </c>
      <c r="X41" s="238">
        <v>2</v>
      </c>
      <c r="Y41" s="238">
        <v>4</v>
      </c>
      <c r="Z41" s="238">
        <v>5</v>
      </c>
      <c r="AA41" s="238">
        <v>4</v>
      </c>
      <c r="AB41" s="238">
        <v>4</v>
      </c>
      <c r="AC41" s="238">
        <v>98</v>
      </c>
      <c r="AD41" s="238" t="s">
        <v>3836</v>
      </c>
      <c r="AF41" s="238" t="s">
        <v>3837</v>
      </c>
      <c r="AG41" s="238">
        <v>6</v>
      </c>
      <c r="AH41" s="238">
        <v>2</v>
      </c>
      <c r="AI41" s="238">
        <v>4</v>
      </c>
      <c r="AJ41" s="238">
        <v>4</v>
      </c>
      <c r="AK41" s="238">
        <v>27</v>
      </c>
      <c r="AL41" s="238">
        <v>19</v>
      </c>
      <c r="AM41" s="238" t="s">
        <v>363</v>
      </c>
      <c r="AN41" s="238">
        <v>5</v>
      </c>
      <c r="AO41" s="238">
        <v>1</v>
      </c>
      <c r="AS41" s="238">
        <v>12</v>
      </c>
      <c r="AT41" s="238">
        <v>9</v>
      </c>
      <c r="AU41" s="238">
        <v>35</v>
      </c>
      <c r="AV41" s="238">
        <v>11</v>
      </c>
      <c r="AW41" s="238">
        <v>21</v>
      </c>
      <c r="AX41" s="238">
        <v>2</v>
      </c>
      <c r="AY41" s="238">
        <v>3</v>
      </c>
      <c r="AZ41" s="238">
        <v>3</v>
      </c>
      <c r="BA41" s="238">
        <v>21</v>
      </c>
      <c r="BB41" s="238">
        <v>57</v>
      </c>
      <c r="BC41" s="238" t="s">
        <v>363</v>
      </c>
      <c r="BD41" s="238">
        <v>5</v>
      </c>
      <c r="BE41" s="238">
        <v>1</v>
      </c>
      <c r="BI41" s="238">
        <v>12</v>
      </c>
      <c r="BJ41" s="238">
        <v>9</v>
      </c>
      <c r="BK41" s="238">
        <v>35</v>
      </c>
      <c r="BL41" s="238">
        <v>11</v>
      </c>
      <c r="BM41" s="238">
        <v>21</v>
      </c>
      <c r="CT41" s="238">
        <v>445001.22373300302</v>
      </c>
      <c r="CU41" s="238">
        <v>4974563.1540925996</v>
      </c>
      <c r="CV41" s="238">
        <v>44.922371910000003</v>
      </c>
      <c r="CW41" s="238">
        <v>-93.696878119999994</v>
      </c>
      <c r="CX41" s="238" t="s">
        <v>359</v>
      </c>
      <c r="CY41" s="238" t="s">
        <v>3880</v>
      </c>
    </row>
    <row r="42" spans="1:103" x14ac:dyDescent="0.25">
      <c r="A42" s="238">
        <v>385639</v>
      </c>
      <c r="B42" s="238">
        <v>4</v>
      </c>
      <c r="C42" s="238">
        <v>110</v>
      </c>
      <c r="D42" s="238">
        <v>2.7309999999999999</v>
      </c>
      <c r="E42" s="238">
        <v>27</v>
      </c>
      <c r="F42" s="238" t="s">
        <v>1119</v>
      </c>
      <c r="H42" s="238" t="s">
        <v>354</v>
      </c>
      <c r="I42" s="238">
        <v>25</v>
      </c>
      <c r="K42" s="238">
        <v>16004449</v>
      </c>
      <c r="M42" s="238">
        <v>10</v>
      </c>
      <c r="N42" s="238">
        <v>10</v>
      </c>
      <c r="O42" s="238">
        <v>2016</v>
      </c>
      <c r="P42" s="238" t="s">
        <v>361</v>
      </c>
      <c r="Q42" s="238">
        <v>19</v>
      </c>
      <c r="S42" s="238">
        <v>4</v>
      </c>
      <c r="T42" s="238">
        <v>0</v>
      </c>
      <c r="U42" s="238">
        <v>1</v>
      </c>
      <c r="W42" s="238">
        <v>16</v>
      </c>
      <c r="X42" s="238">
        <v>2</v>
      </c>
      <c r="Y42" s="238">
        <v>6</v>
      </c>
      <c r="Z42" s="238">
        <v>1</v>
      </c>
      <c r="AB42" s="238">
        <v>1</v>
      </c>
      <c r="AC42" s="238">
        <v>98</v>
      </c>
      <c r="AD42" s="238" t="s">
        <v>3815</v>
      </c>
      <c r="AF42" s="238" t="s">
        <v>3837</v>
      </c>
      <c r="AG42" s="238">
        <v>4</v>
      </c>
      <c r="AH42" s="238">
        <v>2</v>
      </c>
      <c r="AI42" s="238">
        <v>31</v>
      </c>
      <c r="AJ42" s="238">
        <v>4</v>
      </c>
      <c r="AK42" s="238">
        <v>21</v>
      </c>
      <c r="AL42" s="238">
        <v>30</v>
      </c>
      <c r="AM42" s="238" t="s">
        <v>354</v>
      </c>
      <c r="AN42" s="238">
        <v>5</v>
      </c>
      <c r="AO42" s="238">
        <v>1</v>
      </c>
      <c r="AS42" s="238">
        <v>12</v>
      </c>
      <c r="AT42" s="238">
        <v>98</v>
      </c>
      <c r="AU42" s="238">
        <v>35</v>
      </c>
      <c r="AV42" s="238">
        <v>11</v>
      </c>
      <c r="AW42" s="238">
        <v>24</v>
      </c>
      <c r="CT42" s="238">
        <v>445175.58449839102</v>
      </c>
      <c r="CU42" s="238">
        <v>4974609.0117211398</v>
      </c>
      <c r="CV42" s="238">
        <v>44.922798149999998</v>
      </c>
      <c r="CW42" s="238">
        <v>-93.694673969999997</v>
      </c>
      <c r="CX42" s="238" t="s">
        <v>359</v>
      </c>
      <c r="CY42" s="238" t="s">
        <v>3881</v>
      </c>
    </row>
    <row r="43" spans="1:103" x14ac:dyDescent="0.25">
      <c r="A43" s="238">
        <v>359135</v>
      </c>
      <c r="B43" s="238">
        <v>4</v>
      </c>
      <c r="C43" s="238">
        <v>110</v>
      </c>
      <c r="D43" s="238">
        <v>3.0819999999999999</v>
      </c>
      <c r="E43" s="238">
        <v>27</v>
      </c>
      <c r="F43" s="238" t="s">
        <v>2776</v>
      </c>
      <c r="H43" s="238" t="s">
        <v>354</v>
      </c>
      <c r="I43" s="238">
        <v>25</v>
      </c>
      <c r="K43" s="238">
        <v>16002679</v>
      </c>
      <c r="M43" s="238">
        <v>6</v>
      </c>
      <c r="N43" s="238">
        <v>25</v>
      </c>
      <c r="O43" s="238">
        <v>2016</v>
      </c>
      <c r="P43" s="238" t="s">
        <v>364</v>
      </c>
      <c r="Q43" s="238">
        <v>0</v>
      </c>
      <c r="R43" s="238" t="s">
        <v>369</v>
      </c>
      <c r="S43" s="238">
        <v>5</v>
      </c>
      <c r="T43" s="238">
        <v>0</v>
      </c>
      <c r="U43" s="238">
        <v>1</v>
      </c>
      <c r="W43" s="238">
        <v>69</v>
      </c>
      <c r="X43" s="238">
        <v>90</v>
      </c>
      <c r="Y43" s="238">
        <v>4</v>
      </c>
      <c r="Z43" s="238">
        <v>1</v>
      </c>
      <c r="AB43" s="238">
        <v>1</v>
      </c>
      <c r="AC43" s="238">
        <v>98</v>
      </c>
      <c r="AD43" s="238" t="s">
        <v>3815</v>
      </c>
      <c r="AF43" s="238" t="s">
        <v>3837</v>
      </c>
      <c r="AG43" s="238">
        <v>3</v>
      </c>
      <c r="AH43" s="238">
        <v>2</v>
      </c>
      <c r="AI43" s="238">
        <v>3</v>
      </c>
      <c r="AJ43" s="238">
        <v>3</v>
      </c>
      <c r="AK43" s="238">
        <v>21</v>
      </c>
      <c r="AL43" s="238">
        <v>17</v>
      </c>
      <c r="AM43" s="238" t="s">
        <v>363</v>
      </c>
      <c r="AN43" s="238">
        <v>5</v>
      </c>
      <c r="AO43" s="238">
        <v>90</v>
      </c>
      <c r="AS43" s="238">
        <v>12</v>
      </c>
      <c r="AT43" s="238">
        <v>9</v>
      </c>
      <c r="AU43" s="238">
        <v>35</v>
      </c>
      <c r="AV43" s="238">
        <v>11</v>
      </c>
      <c r="AW43" s="238">
        <v>21</v>
      </c>
      <c r="CT43" s="238">
        <v>445698.98922384001</v>
      </c>
      <c r="CU43" s="238">
        <v>4974817.1016321601</v>
      </c>
      <c r="CV43" s="238">
        <v>44.9247114</v>
      </c>
      <c r="CW43" s="238">
        <v>-93.68806481</v>
      </c>
      <c r="CX43" s="238" t="s">
        <v>359</v>
      </c>
      <c r="CY43" s="238" t="s">
        <v>3882</v>
      </c>
    </row>
    <row r="44" spans="1:103" x14ac:dyDescent="0.25">
      <c r="A44" s="238">
        <v>11052399</v>
      </c>
      <c r="B44" s="238">
        <v>4</v>
      </c>
      <c r="C44" s="238">
        <v>110</v>
      </c>
      <c r="D44" s="238">
        <v>3.3109999999999999</v>
      </c>
      <c r="E44" s="238">
        <v>27</v>
      </c>
      <c r="F44" s="238" t="s">
        <v>1119</v>
      </c>
      <c r="H44" s="238" t="s">
        <v>354</v>
      </c>
      <c r="I44" s="238">
        <v>25</v>
      </c>
      <c r="K44" s="238" t="s">
        <v>3883</v>
      </c>
      <c r="L44" s="238">
        <v>152000118</v>
      </c>
      <c r="M44" s="238">
        <v>7</v>
      </c>
      <c r="N44" s="238">
        <v>19</v>
      </c>
      <c r="O44" s="238">
        <v>2015</v>
      </c>
      <c r="P44" s="238" t="s">
        <v>366</v>
      </c>
      <c r="Q44" s="238">
        <v>15</v>
      </c>
      <c r="R44" s="238" t="s">
        <v>356</v>
      </c>
      <c r="S44" s="238">
        <v>5</v>
      </c>
      <c r="T44" s="238">
        <v>0</v>
      </c>
      <c r="U44" s="238">
        <v>2</v>
      </c>
      <c r="V44" s="238">
        <v>98</v>
      </c>
      <c r="W44" s="238">
        <v>10</v>
      </c>
      <c r="X44" s="238">
        <v>2</v>
      </c>
      <c r="Y44" s="238">
        <v>1</v>
      </c>
      <c r="Z44" s="238">
        <v>1</v>
      </c>
      <c r="AB44" s="238">
        <v>1</v>
      </c>
      <c r="AC44" s="238">
        <v>98</v>
      </c>
      <c r="AD44" s="238" t="s">
        <v>3884</v>
      </c>
      <c r="AE44" s="238" t="s">
        <v>3885</v>
      </c>
      <c r="AF44" s="238" t="s">
        <v>3837</v>
      </c>
      <c r="AG44" s="238">
        <v>90</v>
      </c>
      <c r="AH44" s="238">
        <v>2</v>
      </c>
      <c r="AI44" s="238">
        <v>4</v>
      </c>
      <c r="AJ44" s="238">
        <v>4</v>
      </c>
      <c r="AK44" s="238">
        <v>24</v>
      </c>
      <c r="AL44" s="238">
        <v>33</v>
      </c>
      <c r="AM44" s="238" t="s">
        <v>354</v>
      </c>
      <c r="AN44" s="238">
        <v>5</v>
      </c>
      <c r="AO44" s="238">
        <v>1</v>
      </c>
      <c r="AS44" s="238">
        <v>7</v>
      </c>
      <c r="AT44" s="238">
        <v>98</v>
      </c>
      <c r="AU44" s="238">
        <v>35</v>
      </c>
      <c r="AV44" s="238">
        <v>11</v>
      </c>
      <c r="AW44" s="238">
        <v>21</v>
      </c>
      <c r="AX44" s="238">
        <v>2</v>
      </c>
      <c r="AY44" s="238">
        <v>3</v>
      </c>
      <c r="AZ44" s="238">
        <v>4</v>
      </c>
      <c r="BA44" s="238">
        <v>21</v>
      </c>
      <c r="BB44" s="238">
        <v>16</v>
      </c>
      <c r="BC44" s="238" t="s">
        <v>354</v>
      </c>
      <c r="BD44" s="238">
        <v>5</v>
      </c>
      <c r="BE44" s="238">
        <v>15</v>
      </c>
      <c r="BI44" s="238">
        <v>7</v>
      </c>
      <c r="BJ44" s="238">
        <v>98</v>
      </c>
      <c r="BK44" s="238">
        <v>35</v>
      </c>
      <c r="BL44" s="238">
        <v>11</v>
      </c>
      <c r="BM44" s="238">
        <v>21</v>
      </c>
      <c r="CT44" s="238">
        <v>446061</v>
      </c>
      <c r="CU44" s="238">
        <v>4974868</v>
      </c>
      <c r="CV44" s="238">
        <v>44.925198000000002</v>
      </c>
      <c r="CW44" s="238">
        <v>-93.6834834</v>
      </c>
      <c r="CX44" s="238" t="s">
        <v>359</v>
      </c>
      <c r="CY44" s="238" t="s">
        <v>3886</v>
      </c>
    </row>
    <row r="45" spans="1:103" x14ac:dyDescent="0.25">
      <c r="A45" s="238">
        <v>630604</v>
      </c>
      <c r="B45" s="238">
        <v>4</v>
      </c>
      <c r="C45" s="238">
        <v>110</v>
      </c>
      <c r="D45" s="238">
        <v>3.331</v>
      </c>
      <c r="E45" s="238">
        <v>27</v>
      </c>
      <c r="F45" s="238" t="s">
        <v>2776</v>
      </c>
      <c r="H45" s="238" t="s">
        <v>354</v>
      </c>
      <c r="I45" s="238">
        <v>25</v>
      </c>
      <c r="K45" s="238" t="s">
        <v>3887</v>
      </c>
      <c r="M45" s="238">
        <v>8</v>
      </c>
      <c r="N45" s="238">
        <v>24</v>
      </c>
      <c r="O45" s="238">
        <v>2018</v>
      </c>
      <c r="P45" s="238" t="s">
        <v>362</v>
      </c>
      <c r="Q45" s="238">
        <v>16</v>
      </c>
      <c r="S45" s="238">
        <v>5</v>
      </c>
      <c r="T45" s="238">
        <v>0</v>
      </c>
      <c r="U45" s="238">
        <v>2</v>
      </c>
      <c r="V45" s="238">
        <v>14</v>
      </c>
      <c r="W45" s="238">
        <v>10</v>
      </c>
      <c r="X45" s="238">
        <v>2</v>
      </c>
      <c r="Y45" s="238">
        <v>1</v>
      </c>
      <c r="Z45" s="238">
        <v>1</v>
      </c>
      <c r="AB45" s="238">
        <v>1</v>
      </c>
      <c r="AC45" s="238">
        <v>98</v>
      </c>
      <c r="AD45" s="238" t="s">
        <v>3815</v>
      </c>
      <c r="AF45" s="238" t="s">
        <v>3837</v>
      </c>
      <c r="AG45" s="238">
        <v>90</v>
      </c>
      <c r="AH45" s="238">
        <v>2</v>
      </c>
      <c r="AI45" s="238">
        <v>2</v>
      </c>
      <c r="AJ45" s="238">
        <v>1</v>
      </c>
      <c r="AK45" s="238">
        <v>33</v>
      </c>
      <c r="AL45" s="238">
        <v>49</v>
      </c>
      <c r="AM45" s="238" t="s">
        <v>363</v>
      </c>
      <c r="AN45" s="238">
        <v>5</v>
      </c>
      <c r="AO45" s="238">
        <v>11</v>
      </c>
      <c r="AS45" s="238">
        <v>12</v>
      </c>
      <c r="AT45" s="238">
        <v>9</v>
      </c>
      <c r="AU45" s="238">
        <v>30</v>
      </c>
      <c r="AV45" s="238">
        <v>11</v>
      </c>
      <c r="AW45" s="238">
        <v>21</v>
      </c>
      <c r="AX45" s="238">
        <v>2</v>
      </c>
      <c r="AY45" s="238">
        <v>2</v>
      </c>
      <c r="AZ45" s="238">
        <v>2</v>
      </c>
      <c r="BA45" s="238">
        <v>33</v>
      </c>
      <c r="BB45" s="238">
        <v>50</v>
      </c>
      <c r="BC45" s="238" t="s">
        <v>363</v>
      </c>
      <c r="BD45" s="238">
        <v>5</v>
      </c>
      <c r="BE45" s="238">
        <v>11</v>
      </c>
      <c r="BI45" s="238">
        <v>12</v>
      </c>
      <c r="BJ45" s="238">
        <v>9</v>
      </c>
      <c r="BK45" s="238">
        <v>30</v>
      </c>
      <c r="BL45" s="238">
        <v>11</v>
      </c>
      <c r="BM45" s="238">
        <v>21</v>
      </c>
      <c r="CT45" s="238">
        <v>446091.64564719301</v>
      </c>
      <c r="CU45" s="238">
        <v>4974877.5465065502</v>
      </c>
      <c r="CV45" s="238">
        <v>44.925285359999997</v>
      </c>
      <c r="CW45" s="238">
        <v>-93.683096140000004</v>
      </c>
      <c r="CX45" s="238" t="s">
        <v>359</v>
      </c>
      <c r="CY45" s="238" t="s">
        <v>3888</v>
      </c>
    </row>
    <row r="46" spans="1:103" x14ac:dyDescent="0.25">
      <c r="A46" s="238">
        <v>862759</v>
      </c>
      <c r="B46" s="238">
        <v>4</v>
      </c>
      <c r="C46" s="238">
        <v>110</v>
      </c>
      <c r="D46" s="238">
        <v>3.4</v>
      </c>
      <c r="E46" s="238">
        <v>27</v>
      </c>
      <c r="F46" s="238" t="s">
        <v>2776</v>
      </c>
      <c r="H46" s="238" t="s">
        <v>354</v>
      </c>
      <c r="I46" s="238">
        <v>25</v>
      </c>
      <c r="K46" s="238" t="s">
        <v>3889</v>
      </c>
      <c r="L46" s="238">
        <v>203100200</v>
      </c>
      <c r="M46" s="238">
        <v>11</v>
      </c>
      <c r="N46" s="238">
        <v>5</v>
      </c>
      <c r="O46" s="238">
        <v>2020</v>
      </c>
      <c r="P46" s="238" t="s">
        <v>384</v>
      </c>
      <c r="Q46" s="238">
        <v>16</v>
      </c>
      <c r="R46" s="238" t="s">
        <v>356</v>
      </c>
      <c r="S46" s="238">
        <v>5</v>
      </c>
      <c r="T46" s="238">
        <v>0</v>
      </c>
      <c r="U46" s="238">
        <v>1</v>
      </c>
      <c r="W46" s="238">
        <v>16</v>
      </c>
      <c r="X46" s="238">
        <v>2</v>
      </c>
      <c r="Y46" s="238">
        <v>3</v>
      </c>
      <c r="Z46" s="238">
        <v>1</v>
      </c>
      <c r="AB46" s="238">
        <v>1</v>
      </c>
      <c r="AC46" s="238">
        <v>98</v>
      </c>
      <c r="AD46" s="238" t="s">
        <v>3815</v>
      </c>
      <c r="AF46" s="238" t="s">
        <v>3837</v>
      </c>
      <c r="AG46" s="238">
        <v>4</v>
      </c>
      <c r="AH46" s="238">
        <v>2</v>
      </c>
      <c r="AI46" s="238">
        <v>31</v>
      </c>
      <c r="AJ46" s="238">
        <v>4</v>
      </c>
      <c r="AK46" s="238">
        <v>21</v>
      </c>
      <c r="AL46" s="238">
        <v>53</v>
      </c>
      <c r="AM46" s="238" t="s">
        <v>354</v>
      </c>
      <c r="AN46" s="238">
        <v>5</v>
      </c>
      <c r="AO46" s="238">
        <v>1</v>
      </c>
      <c r="AS46" s="238">
        <v>12</v>
      </c>
      <c r="AT46" s="238">
        <v>98</v>
      </c>
      <c r="AV46" s="238">
        <v>11</v>
      </c>
      <c r="AW46" s="238">
        <v>21</v>
      </c>
      <c r="CT46" s="238">
        <v>446199.59586309397</v>
      </c>
      <c r="CU46" s="238">
        <v>4974907.4340669597</v>
      </c>
      <c r="CV46" s="238">
        <v>44.925562560000003</v>
      </c>
      <c r="CW46" s="238">
        <v>-93.681731529999993</v>
      </c>
      <c r="CX46" s="238" t="s">
        <v>359</v>
      </c>
      <c r="CY46" s="238" t="s">
        <v>3890</v>
      </c>
    </row>
    <row r="47" spans="1:103" x14ac:dyDescent="0.25">
      <c r="A47" s="238">
        <v>488100</v>
      </c>
      <c r="B47" s="238">
        <v>4</v>
      </c>
      <c r="C47" s="238">
        <v>110</v>
      </c>
      <c r="D47" s="238">
        <v>3.4020000000000001</v>
      </c>
      <c r="E47" s="238">
        <v>27</v>
      </c>
      <c r="F47" s="238" t="s">
        <v>2776</v>
      </c>
      <c r="H47" s="238" t="s">
        <v>354</v>
      </c>
      <c r="I47" s="238">
        <v>25</v>
      </c>
      <c r="K47" s="238" t="s">
        <v>3891</v>
      </c>
      <c r="M47" s="238">
        <v>7</v>
      </c>
      <c r="N47" s="238">
        <v>19</v>
      </c>
      <c r="O47" s="238">
        <v>2017</v>
      </c>
      <c r="P47" s="238" t="s">
        <v>355</v>
      </c>
      <c r="Q47" s="238">
        <v>21</v>
      </c>
      <c r="R47" s="238">
        <v>98</v>
      </c>
      <c r="S47" s="238">
        <v>3</v>
      </c>
      <c r="T47" s="238">
        <v>0</v>
      </c>
      <c r="U47" s="238">
        <v>2</v>
      </c>
      <c r="V47" s="238">
        <v>5</v>
      </c>
      <c r="W47" s="238">
        <v>10</v>
      </c>
      <c r="X47" s="238">
        <v>3</v>
      </c>
      <c r="Y47" s="238">
        <v>3</v>
      </c>
      <c r="Z47" s="238">
        <v>2</v>
      </c>
      <c r="AB47" s="238">
        <v>1</v>
      </c>
      <c r="AC47" s="238">
        <v>98</v>
      </c>
      <c r="AD47" s="238" t="s">
        <v>3815</v>
      </c>
      <c r="AF47" s="238" t="s">
        <v>3837</v>
      </c>
      <c r="AG47" s="238">
        <v>10</v>
      </c>
      <c r="AH47" s="238">
        <v>2</v>
      </c>
      <c r="AI47" s="238">
        <v>4</v>
      </c>
      <c r="AJ47" s="238">
        <v>2</v>
      </c>
      <c r="AK47" s="238">
        <v>21</v>
      </c>
      <c r="AL47" s="238">
        <v>72</v>
      </c>
      <c r="AM47" s="238" t="s">
        <v>363</v>
      </c>
      <c r="AN47" s="238">
        <v>5</v>
      </c>
      <c r="AO47" s="238">
        <v>99</v>
      </c>
      <c r="AS47" s="238">
        <v>12</v>
      </c>
      <c r="AT47" s="238">
        <v>23</v>
      </c>
      <c r="AU47" s="238">
        <v>30</v>
      </c>
      <c r="AV47" s="238">
        <v>11</v>
      </c>
      <c r="AW47" s="238">
        <v>21</v>
      </c>
      <c r="AX47" s="238">
        <v>2</v>
      </c>
      <c r="AY47" s="238">
        <v>4</v>
      </c>
      <c r="AZ47" s="238">
        <v>4</v>
      </c>
      <c r="BA47" s="238">
        <v>21</v>
      </c>
      <c r="BB47" s="238">
        <v>35</v>
      </c>
      <c r="BC47" s="238" t="s">
        <v>354</v>
      </c>
      <c r="BD47" s="238">
        <v>5</v>
      </c>
      <c r="BE47" s="238">
        <v>99</v>
      </c>
      <c r="BI47" s="238">
        <v>12</v>
      </c>
      <c r="BJ47" s="238">
        <v>9</v>
      </c>
      <c r="BK47" s="238">
        <v>30</v>
      </c>
      <c r="BL47" s="238">
        <v>11</v>
      </c>
      <c r="BM47" s="238">
        <v>21</v>
      </c>
      <c r="CT47" s="238">
        <v>446202.77086944401</v>
      </c>
      <c r="CU47" s="238">
        <v>4974909.1273293998</v>
      </c>
      <c r="CV47" s="238">
        <v>44.925578039999998</v>
      </c>
      <c r="CW47" s="238">
        <v>-93.681691479999998</v>
      </c>
      <c r="CX47" s="238" t="s">
        <v>359</v>
      </c>
      <c r="CY47" s="238" t="s">
        <v>3892</v>
      </c>
    </row>
    <row r="48" spans="1:103" x14ac:dyDescent="0.25">
      <c r="A48" s="238">
        <v>862099</v>
      </c>
      <c r="B48" s="238">
        <v>4</v>
      </c>
      <c r="C48" s="238">
        <v>110</v>
      </c>
      <c r="D48" s="238">
        <v>3.4049999999999998</v>
      </c>
      <c r="E48" s="238">
        <v>27</v>
      </c>
      <c r="F48" s="238" t="s">
        <v>2776</v>
      </c>
      <c r="H48" s="238" t="s">
        <v>354</v>
      </c>
      <c r="I48" s="238">
        <v>25</v>
      </c>
      <c r="K48" s="238">
        <v>20008681</v>
      </c>
      <c r="L48" s="238">
        <v>203140092</v>
      </c>
      <c r="M48" s="238">
        <v>11</v>
      </c>
      <c r="N48" s="238">
        <v>9</v>
      </c>
      <c r="O48" s="238">
        <v>2020</v>
      </c>
      <c r="P48" s="238" t="s">
        <v>361</v>
      </c>
      <c r="Q48" s="238">
        <v>15</v>
      </c>
      <c r="R48" s="238" t="s">
        <v>369</v>
      </c>
      <c r="S48" s="238">
        <v>4</v>
      </c>
      <c r="T48" s="238">
        <v>0</v>
      </c>
      <c r="U48" s="238">
        <v>2</v>
      </c>
      <c r="V48" s="238">
        <v>12</v>
      </c>
      <c r="W48" s="238">
        <v>10</v>
      </c>
      <c r="X48" s="238">
        <v>4</v>
      </c>
      <c r="Y48" s="238">
        <v>1</v>
      </c>
      <c r="Z48" s="238">
        <v>3</v>
      </c>
      <c r="AB48" s="238">
        <v>2</v>
      </c>
      <c r="AC48" s="238">
        <v>98</v>
      </c>
      <c r="AD48" s="238" t="s">
        <v>3815</v>
      </c>
      <c r="AF48" s="238" t="s">
        <v>3837</v>
      </c>
      <c r="AG48" s="238">
        <v>7</v>
      </c>
      <c r="AH48" s="238">
        <v>2</v>
      </c>
      <c r="AI48" s="238">
        <v>2</v>
      </c>
      <c r="AJ48" s="238">
        <v>3</v>
      </c>
      <c r="AK48" s="238">
        <v>34</v>
      </c>
      <c r="AL48" s="238">
        <v>21</v>
      </c>
      <c r="AM48" s="238" t="s">
        <v>354</v>
      </c>
      <c r="AN48" s="238">
        <v>5</v>
      </c>
      <c r="AO48" s="238">
        <v>1</v>
      </c>
      <c r="AS48" s="238">
        <v>12</v>
      </c>
      <c r="AT48" s="238">
        <v>9</v>
      </c>
      <c r="AU48" s="238">
        <v>30</v>
      </c>
      <c r="AV48" s="238">
        <v>11</v>
      </c>
      <c r="AW48" s="238">
        <v>21</v>
      </c>
      <c r="AX48" s="238">
        <v>2</v>
      </c>
      <c r="AY48" s="238">
        <v>4</v>
      </c>
      <c r="AZ48" s="238">
        <v>3</v>
      </c>
      <c r="BA48" s="238">
        <v>21</v>
      </c>
      <c r="BB48" s="238">
        <v>53</v>
      </c>
      <c r="BC48" s="238" t="s">
        <v>363</v>
      </c>
      <c r="BD48" s="238">
        <v>5</v>
      </c>
      <c r="BE48" s="238">
        <v>4</v>
      </c>
      <c r="BI48" s="238">
        <v>12</v>
      </c>
      <c r="BJ48" s="238">
        <v>9</v>
      </c>
      <c r="BK48" s="238">
        <v>30</v>
      </c>
      <c r="BL48" s="238">
        <v>11</v>
      </c>
      <c r="BM48" s="238">
        <v>21</v>
      </c>
      <c r="CT48" s="238">
        <v>446206.53484771302</v>
      </c>
      <c r="CU48" s="238">
        <v>4974909.7026710603</v>
      </c>
      <c r="CV48" s="238">
        <v>44.925583510000003</v>
      </c>
      <c r="CW48" s="238">
        <v>-93.68164385</v>
      </c>
      <c r="CX48" s="238" t="s">
        <v>359</v>
      </c>
      <c r="CY48" s="238" t="s">
        <v>3893</v>
      </c>
    </row>
    <row r="49" spans="1:103" x14ac:dyDescent="0.25">
      <c r="A49" s="238">
        <v>10959044</v>
      </c>
      <c r="B49" s="238">
        <v>4</v>
      </c>
      <c r="C49" s="238">
        <v>110</v>
      </c>
      <c r="D49" s="238">
        <v>3.4049999999999998</v>
      </c>
      <c r="E49" s="238">
        <v>27</v>
      </c>
      <c r="F49" s="238" t="s">
        <v>1119</v>
      </c>
      <c r="H49" s="238" t="s">
        <v>354</v>
      </c>
      <c r="I49" s="238">
        <v>25</v>
      </c>
      <c r="K49" s="238" t="s">
        <v>3894</v>
      </c>
      <c r="L49" s="238">
        <v>141550231</v>
      </c>
      <c r="M49" s="238">
        <v>6</v>
      </c>
      <c r="N49" s="238">
        <v>4</v>
      </c>
      <c r="O49" s="238">
        <v>2014</v>
      </c>
      <c r="P49" s="238" t="s">
        <v>355</v>
      </c>
      <c r="Q49" s="238">
        <v>22</v>
      </c>
      <c r="S49" s="238">
        <v>5</v>
      </c>
      <c r="T49" s="238">
        <v>0</v>
      </c>
      <c r="U49" s="238">
        <v>1</v>
      </c>
      <c r="V49" s="238">
        <v>98</v>
      </c>
      <c r="W49" s="238">
        <v>68</v>
      </c>
      <c r="X49" s="238">
        <v>3</v>
      </c>
      <c r="Y49" s="238">
        <v>6</v>
      </c>
      <c r="Z49" s="238">
        <v>1</v>
      </c>
      <c r="AA49" s="238">
        <v>1</v>
      </c>
      <c r="AB49" s="238">
        <v>1</v>
      </c>
      <c r="AC49" s="238">
        <v>98</v>
      </c>
      <c r="AD49" s="238" t="s">
        <v>3828</v>
      </c>
      <c r="AE49" s="238" t="s">
        <v>3829</v>
      </c>
      <c r="AF49" s="238" t="s">
        <v>3837</v>
      </c>
      <c r="AG49" s="238">
        <v>3</v>
      </c>
      <c r="AH49" s="238">
        <v>2</v>
      </c>
      <c r="AI49" s="238">
        <v>4</v>
      </c>
      <c r="AJ49" s="238">
        <v>3</v>
      </c>
      <c r="AK49" s="238">
        <v>21</v>
      </c>
      <c r="AL49" s="238">
        <v>23</v>
      </c>
      <c r="AM49" s="238" t="s">
        <v>354</v>
      </c>
      <c r="AN49" s="238">
        <v>5</v>
      </c>
      <c r="AS49" s="238">
        <v>7</v>
      </c>
      <c r="AT49" s="238">
        <v>2</v>
      </c>
      <c r="AU49" s="238">
        <v>30</v>
      </c>
      <c r="AV49" s="238">
        <v>11</v>
      </c>
      <c r="AW49" s="238">
        <v>21</v>
      </c>
      <c r="CT49" s="238">
        <v>446207</v>
      </c>
      <c r="CU49" s="238">
        <v>4974909</v>
      </c>
      <c r="CV49" s="238">
        <v>44.925579499999998</v>
      </c>
      <c r="CW49" s="238">
        <v>-93.681643399999999</v>
      </c>
      <c r="CX49" s="238" t="s">
        <v>359</v>
      </c>
      <c r="CY49" s="238" t="s">
        <v>3895</v>
      </c>
    </row>
    <row r="50" spans="1:103" x14ac:dyDescent="0.25">
      <c r="A50" s="238">
        <v>385694</v>
      </c>
      <c r="B50" s="238">
        <v>4</v>
      </c>
      <c r="C50" s="238">
        <v>110</v>
      </c>
      <c r="D50" s="238">
        <v>3.4049999999999998</v>
      </c>
      <c r="E50" s="238">
        <v>27</v>
      </c>
      <c r="F50" s="238" t="s">
        <v>2776</v>
      </c>
      <c r="H50" s="238" t="s">
        <v>354</v>
      </c>
      <c r="I50" s="238">
        <v>25</v>
      </c>
      <c r="K50" s="238" t="s">
        <v>3896</v>
      </c>
      <c r="M50" s="238">
        <v>10</v>
      </c>
      <c r="N50" s="238">
        <v>10</v>
      </c>
      <c r="O50" s="238">
        <v>2016</v>
      </c>
      <c r="P50" s="238" t="s">
        <v>361</v>
      </c>
      <c r="Q50" s="238">
        <v>15</v>
      </c>
      <c r="S50" s="238">
        <v>5</v>
      </c>
      <c r="T50" s="238">
        <v>0</v>
      </c>
      <c r="U50" s="238">
        <v>2</v>
      </c>
      <c r="V50" s="238">
        <v>5</v>
      </c>
      <c r="W50" s="238">
        <v>10</v>
      </c>
      <c r="X50" s="238">
        <v>3</v>
      </c>
      <c r="Y50" s="238">
        <v>1</v>
      </c>
      <c r="Z50" s="238">
        <v>1</v>
      </c>
      <c r="AB50" s="238">
        <v>1</v>
      </c>
      <c r="AC50" s="238">
        <v>98</v>
      </c>
      <c r="AD50" s="238" t="s">
        <v>3815</v>
      </c>
      <c r="AE50" s="238" t="s">
        <v>3811</v>
      </c>
      <c r="AF50" s="238" t="s">
        <v>3837</v>
      </c>
      <c r="AG50" s="238">
        <v>10</v>
      </c>
      <c r="AH50" s="238">
        <v>2</v>
      </c>
      <c r="AI50" s="238">
        <v>2</v>
      </c>
      <c r="AJ50" s="238">
        <v>2</v>
      </c>
      <c r="AK50" s="238">
        <v>31</v>
      </c>
      <c r="AL50" s="238">
        <v>34</v>
      </c>
      <c r="AM50" s="238" t="s">
        <v>354</v>
      </c>
      <c r="AN50" s="238">
        <v>5</v>
      </c>
      <c r="AO50" s="238">
        <v>90</v>
      </c>
      <c r="AS50" s="238">
        <v>12</v>
      </c>
      <c r="AT50" s="238">
        <v>23</v>
      </c>
      <c r="AU50" s="238">
        <v>30</v>
      </c>
      <c r="AV50" s="238">
        <v>11</v>
      </c>
      <c r="AW50" s="238">
        <v>21</v>
      </c>
      <c r="AX50" s="238">
        <v>2</v>
      </c>
      <c r="AY50" s="238">
        <v>2</v>
      </c>
      <c r="AZ50" s="238">
        <v>3</v>
      </c>
      <c r="BA50" s="238">
        <v>21</v>
      </c>
      <c r="BB50" s="238">
        <v>25</v>
      </c>
      <c r="BC50" s="238" t="s">
        <v>363</v>
      </c>
      <c r="BD50" s="238">
        <v>5</v>
      </c>
      <c r="BE50" s="238">
        <v>1</v>
      </c>
      <c r="BI50" s="238">
        <v>12</v>
      </c>
      <c r="BJ50" s="238">
        <v>23</v>
      </c>
      <c r="BK50" s="238">
        <v>35</v>
      </c>
      <c r="BL50" s="238">
        <v>11</v>
      </c>
      <c r="BM50" s="238">
        <v>21</v>
      </c>
      <c r="CT50" s="238">
        <v>446207.71329405799</v>
      </c>
      <c r="CU50" s="238">
        <v>4974909.2013883302</v>
      </c>
      <c r="CV50" s="238">
        <v>44.925579079999999</v>
      </c>
      <c r="CW50" s="238">
        <v>-93.681628869999997</v>
      </c>
      <c r="CX50" s="238" t="s">
        <v>359</v>
      </c>
      <c r="CY50" s="238" t="s">
        <v>3897</v>
      </c>
    </row>
    <row r="51" spans="1:103" x14ac:dyDescent="0.25">
      <c r="A51" s="238">
        <v>487964</v>
      </c>
      <c r="B51" s="238">
        <v>4</v>
      </c>
      <c r="C51" s="238">
        <v>110</v>
      </c>
      <c r="D51" s="238">
        <v>3.4049999999999998</v>
      </c>
      <c r="E51" s="238">
        <v>27</v>
      </c>
      <c r="F51" s="238" t="s">
        <v>2776</v>
      </c>
      <c r="H51" s="238" t="s">
        <v>354</v>
      </c>
      <c r="I51" s="238">
        <v>25</v>
      </c>
      <c r="K51" s="238">
        <v>17008762</v>
      </c>
      <c r="M51" s="238">
        <v>7</v>
      </c>
      <c r="N51" s="238">
        <v>19</v>
      </c>
      <c r="O51" s="238">
        <v>2017</v>
      </c>
      <c r="P51" s="238" t="s">
        <v>355</v>
      </c>
      <c r="Q51" s="238">
        <v>12</v>
      </c>
      <c r="R51" s="238" t="s">
        <v>369</v>
      </c>
      <c r="S51" s="238">
        <v>5</v>
      </c>
      <c r="T51" s="238">
        <v>0</v>
      </c>
      <c r="U51" s="238">
        <v>2</v>
      </c>
      <c r="V51" s="238">
        <v>11</v>
      </c>
      <c r="W51" s="238">
        <v>10</v>
      </c>
      <c r="X51" s="238">
        <v>3</v>
      </c>
      <c r="Y51" s="238">
        <v>1</v>
      </c>
      <c r="Z51" s="238">
        <v>1</v>
      </c>
      <c r="AB51" s="238">
        <v>1</v>
      </c>
      <c r="AC51" s="238">
        <v>98</v>
      </c>
      <c r="AD51" s="238" t="s">
        <v>3815</v>
      </c>
      <c r="AE51" s="238" t="s">
        <v>3811</v>
      </c>
      <c r="AF51" s="238" t="s">
        <v>3837</v>
      </c>
      <c r="AG51" s="238">
        <v>6</v>
      </c>
      <c r="AH51" s="238">
        <v>2</v>
      </c>
      <c r="AI51" s="238">
        <v>2</v>
      </c>
      <c r="AJ51" s="238">
        <v>3</v>
      </c>
      <c r="AK51" s="238">
        <v>31</v>
      </c>
      <c r="AL51" s="238">
        <v>19</v>
      </c>
      <c r="AM51" s="238" t="s">
        <v>354</v>
      </c>
      <c r="AN51" s="238">
        <v>5</v>
      </c>
      <c r="AO51" s="238">
        <v>2</v>
      </c>
      <c r="AS51" s="238">
        <v>12</v>
      </c>
      <c r="AT51" s="238">
        <v>23</v>
      </c>
      <c r="AV51" s="238">
        <v>11</v>
      </c>
      <c r="AW51" s="238">
        <v>21</v>
      </c>
      <c r="AX51" s="238">
        <v>2</v>
      </c>
      <c r="AY51" s="238">
        <v>2</v>
      </c>
      <c r="AZ51" s="238">
        <v>3</v>
      </c>
      <c r="BA51" s="238">
        <v>21</v>
      </c>
      <c r="BB51" s="238">
        <v>17</v>
      </c>
      <c r="BC51" s="238" t="s">
        <v>354</v>
      </c>
      <c r="BD51" s="238">
        <v>5</v>
      </c>
      <c r="BE51" s="238">
        <v>1</v>
      </c>
      <c r="BI51" s="238">
        <v>12</v>
      </c>
      <c r="BJ51" s="238">
        <v>9</v>
      </c>
      <c r="BL51" s="238">
        <v>11</v>
      </c>
      <c r="BM51" s="238">
        <v>21</v>
      </c>
      <c r="CT51" s="238">
        <v>446206.72075755597</v>
      </c>
      <c r="CU51" s="238">
        <v>4974912.2413096698</v>
      </c>
      <c r="CV51" s="238">
        <v>44.925606369999997</v>
      </c>
      <c r="CW51" s="238">
        <v>-93.681641769999999</v>
      </c>
      <c r="CX51" s="238" t="s">
        <v>359</v>
      </c>
      <c r="CY51" s="238" t="s">
        <v>3898</v>
      </c>
    </row>
    <row r="52" spans="1:103" x14ac:dyDescent="0.25">
      <c r="A52" s="238">
        <v>813367</v>
      </c>
      <c r="B52" s="238">
        <v>4</v>
      </c>
      <c r="C52" s="238">
        <v>110</v>
      </c>
      <c r="D52" s="238">
        <v>3.4049999999999998</v>
      </c>
      <c r="E52" s="238">
        <v>27</v>
      </c>
      <c r="F52" s="238" t="s">
        <v>2776</v>
      </c>
      <c r="H52" s="238" t="s">
        <v>354</v>
      </c>
      <c r="I52" s="238">
        <v>25</v>
      </c>
      <c r="K52" s="238" t="s">
        <v>3899</v>
      </c>
      <c r="L52" s="238">
        <v>201590085</v>
      </c>
      <c r="M52" s="238">
        <v>6</v>
      </c>
      <c r="N52" s="238">
        <v>7</v>
      </c>
      <c r="O52" s="238">
        <v>2020</v>
      </c>
      <c r="P52" s="238" t="s">
        <v>366</v>
      </c>
      <c r="Q52" s="238">
        <v>20</v>
      </c>
      <c r="R52" s="238">
        <v>98</v>
      </c>
      <c r="S52" s="238">
        <v>5</v>
      </c>
      <c r="T52" s="238">
        <v>0</v>
      </c>
      <c r="U52" s="238">
        <v>2</v>
      </c>
      <c r="V52" s="238">
        <v>11</v>
      </c>
      <c r="W52" s="238">
        <v>10</v>
      </c>
      <c r="X52" s="238">
        <v>3</v>
      </c>
      <c r="Y52" s="238">
        <v>1</v>
      </c>
      <c r="Z52" s="238">
        <v>1</v>
      </c>
      <c r="AB52" s="238">
        <v>1</v>
      </c>
      <c r="AC52" s="238">
        <v>98</v>
      </c>
      <c r="AD52" s="238" t="s">
        <v>3815</v>
      </c>
      <c r="AF52" s="238" t="s">
        <v>3837</v>
      </c>
      <c r="AG52" s="238">
        <v>6</v>
      </c>
      <c r="AH52" s="238">
        <v>2</v>
      </c>
      <c r="AI52" s="238">
        <v>2</v>
      </c>
      <c r="AJ52" s="238">
        <v>1</v>
      </c>
      <c r="AK52" s="238">
        <v>21</v>
      </c>
      <c r="AL52" s="238">
        <v>16</v>
      </c>
      <c r="AM52" s="238" t="s">
        <v>354</v>
      </c>
      <c r="AN52" s="238">
        <v>5</v>
      </c>
      <c r="AO52" s="238">
        <v>2</v>
      </c>
      <c r="AS52" s="238">
        <v>12</v>
      </c>
      <c r="AT52" s="238">
        <v>23</v>
      </c>
      <c r="AU52" s="238">
        <v>35</v>
      </c>
      <c r="AV52" s="238">
        <v>11</v>
      </c>
      <c r="AW52" s="238">
        <v>21</v>
      </c>
      <c r="AX52" s="238">
        <v>2</v>
      </c>
      <c r="AY52" s="238">
        <v>2</v>
      </c>
      <c r="AZ52" s="238">
        <v>4</v>
      </c>
      <c r="BA52" s="238">
        <v>21</v>
      </c>
      <c r="BB52" s="238">
        <v>21</v>
      </c>
      <c r="BC52" s="238" t="s">
        <v>354</v>
      </c>
      <c r="BD52" s="238">
        <v>5</v>
      </c>
      <c r="BE52" s="238">
        <v>1</v>
      </c>
      <c r="BI52" s="238">
        <v>12</v>
      </c>
      <c r="BJ52" s="238">
        <v>9</v>
      </c>
      <c r="BK52" s="238">
        <v>35</v>
      </c>
      <c r="BL52" s="238">
        <v>11</v>
      </c>
      <c r="BM52" s="238">
        <v>21</v>
      </c>
      <c r="CT52" s="238">
        <v>446207.24992528098</v>
      </c>
      <c r="CU52" s="238">
        <v>4974909.7281263201</v>
      </c>
      <c r="CV52" s="238">
        <v>44.925583789999997</v>
      </c>
      <c r="CW52" s="238">
        <v>-93.681634799999998</v>
      </c>
      <c r="CX52" s="238" t="s">
        <v>359</v>
      </c>
      <c r="CY52" s="238" t="s">
        <v>3900</v>
      </c>
    </row>
    <row r="53" spans="1:103" x14ac:dyDescent="0.25">
      <c r="A53" s="238">
        <v>845468</v>
      </c>
      <c r="B53" s="238">
        <v>4</v>
      </c>
      <c r="C53" s="238">
        <v>110</v>
      </c>
      <c r="D53" s="238">
        <v>3.4049999999999998</v>
      </c>
      <c r="E53" s="238">
        <v>27</v>
      </c>
      <c r="F53" s="238" t="s">
        <v>2776</v>
      </c>
      <c r="H53" s="238" t="s">
        <v>354</v>
      </c>
      <c r="I53" s="238">
        <v>25</v>
      </c>
      <c r="K53" s="238">
        <v>20007888</v>
      </c>
      <c r="L53" s="238">
        <v>202830124</v>
      </c>
      <c r="M53" s="238">
        <v>10</v>
      </c>
      <c r="N53" s="238">
        <v>9</v>
      </c>
      <c r="O53" s="238">
        <v>2020</v>
      </c>
      <c r="P53" s="238" t="s">
        <v>362</v>
      </c>
      <c r="Q53" s="238">
        <v>21</v>
      </c>
      <c r="S53" s="238">
        <v>5</v>
      </c>
      <c r="T53" s="238">
        <v>0</v>
      </c>
      <c r="U53" s="238">
        <v>2</v>
      </c>
      <c r="V53" s="238">
        <v>5</v>
      </c>
      <c r="W53" s="238">
        <v>10</v>
      </c>
      <c r="X53" s="238">
        <v>3</v>
      </c>
      <c r="Y53" s="238">
        <v>4</v>
      </c>
      <c r="Z53" s="238">
        <v>1</v>
      </c>
      <c r="AB53" s="238">
        <v>1</v>
      </c>
      <c r="AC53" s="238">
        <v>98</v>
      </c>
      <c r="AD53" s="238" t="s">
        <v>3815</v>
      </c>
      <c r="AF53" s="238" t="s">
        <v>3837</v>
      </c>
      <c r="AG53" s="238">
        <v>10</v>
      </c>
      <c r="AH53" s="238">
        <v>2</v>
      </c>
      <c r="AI53" s="238">
        <v>2</v>
      </c>
      <c r="AJ53" s="238">
        <v>1</v>
      </c>
      <c r="AK53" s="238">
        <v>21</v>
      </c>
      <c r="AL53" s="238">
        <v>16</v>
      </c>
      <c r="AM53" s="238" t="s">
        <v>363</v>
      </c>
      <c r="AN53" s="238">
        <v>5</v>
      </c>
      <c r="AO53" s="238">
        <v>1</v>
      </c>
      <c r="AS53" s="238">
        <v>12</v>
      </c>
      <c r="AT53" s="238">
        <v>23</v>
      </c>
      <c r="AU53" s="238">
        <v>30</v>
      </c>
      <c r="AV53" s="238">
        <v>11</v>
      </c>
      <c r="AW53" s="238">
        <v>23</v>
      </c>
      <c r="AX53" s="238">
        <v>2</v>
      </c>
      <c r="AY53" s="238">
        <v>2</v>
      </c>
      <c r="AZ53" s="238">
        <v>4</v>
      </c>
      <c r="BA53" s="238">
        <v>21</v>
      </c>
      <c r="BB53" s="238">
        <v>18</v>
      </c>
      <c r="BC53" s="238" t="s">
        <v>363</v>
      </c>
      <c r="BD53" s="238">
        <v>5</v>
      </c>
      <c r="BE53" s="238">
        <v>1</v>
      </c>
      <c r="BI53" s="238">
        <v>12</v>
      </c>
      <c r="BJ53" s="238">
        <v>9</v>
      </c>
      <c r="BK53" s="238">
        <v>35</v>
      </c>
      <c r="BL53" s="238">
        <v>11</v>
      </c>
      <c r="BM53" s="238">
        <v>21</v>
      </c>
      <c r="CT53" s="238">
        <v>446207.55481684202</v>
      </c>
      <c r="CU53" s="238">
        <v>4974909.1886232896</v>
      </c>
      <c r="CV53" s="238">
        <v>44.925578960000003</v>
      </c>
      <c r="CW53" s="238">
        <v>-93.68163088</v>
      </c>
      <c r="CX53" s="238" t="s">
        <v>359</v>
      </c>
      <c r="CY53" s="238" t="s">
        <v>3901</v>
      </c>
    </row>
    <row r="54" spans="1:103" x14ac:dyDescent="0.25">
      <c r="A54" s="238">
        <v>10717842</v>
      </c>
      <c r="B54" s="238">
        <v>4</v>
      </c>
      <c r="C54" s="238">
        <v>110</v>
      </c>
      <c r="D54" s="238">
        <v>3.4060000000000001</v>
      </c>
      <c r="E54" s="238">
        <v>27</v>
      </c>
      <c r="F54" s="238" t="s">
        <v>1119</v>
      </c>
      <c r="H54" s="238" t="s">
        <v>354</v>
      </c>
      <c r="I54" s="238">
        <v>25</v>
      </c>
      <c r="K54" s="238">
        <v>110460</v>
      </c>
      <c r="L54" s="238">
        <v>110740027</v>
      </c>
      <c r="M54" s="238">
        <v>2</v>
      </c>
      <c r="N54" s="238">
        <v>28</v>
      </c>
      <c r="O54" s="238">
        <v>2011</v>
      </c>
      <c r="P54" s="238" t="s">
        <v>361</v>
      </c>
      <c r="Q54" s="238">
        <v>13</v>
      </c>
      <c r="S54" s="238">
        <v>4</v>
      </c>
      <c r="T54" s="238">
        <v>0</v>
      </c>
      <c r="U54" s="238">
        <v>2</v>
      </c>
      <c r="V54" s="238">
        <v>90</v>
      </c>
      <c r="W54" s="238">
        <v>10</v>
      </c>
      <c r="X54" s="238">
        <v>3</v>
      </c>
      <c r="Y54" s="238">
        <v>1</v>
      </c>
      <c r="Z54" s="238">
        <v>1</v>
      </c>
      <c r="AB54" s="238">
        <v>2</v>
      </c>
      <c r="AC54" s="238">
        <v>98</v>
      </c>
      <c r="AF54" s="238" t="s">
        <v>3837</v>
      </c>
      <c r="AG54" s="238">
        <v>90</v>
      </c>
      <c r="AH54" s="238">
        <v>2</v>
      </c>
      <c r="AI54" s="238">
        <v>4</v>
      </c>
      <c r="AJ54" s="238">
        <v>1</v>
      </c>
      <c r="AK54" s="238">
        <v>7</v>
      </c>
      <c r="AL54" s="238">
        <v>75</v>
      </c>
      <c r="AM54" s="238" t="s">
        <v>363</v>
      </c>
      <c r="AN54" s="238">
        <v>5</v>
      </c>
      <c r="AO54" s="238">
        <v>2</v>
      </c>
      <c r="AS54" s="238">
        <v>7</v>
      </c>
      <c r="AT54" s="238">
        <v>2</v>
      </c>
      <c r="AU54" s="238">
        <v>30</v>
      </c>
      <c r="AV54" s="238">
        <v>11</v>
      </c>
      <c r="AW54" s="238">
        <v>21</v>
      </c>
      <c r="AX54" s="238">
        <v>2</v>
      </c>
      <c r="AY54" s="238">
        <v>2</v>
      </c>
      <c r="AZ54" s="238">
        <v>3</v>
      </c>
      <c r="BA54" s="238">
        <v>21</v>
      </c>
      <c r="BB54" s="238">
        <v>66</v>
      </c>
      <c r="BC54" s="238" t="s">
        <v>363</v>
      </c>
      <c r="BD54" s="238">
        <v>5</v>
      </c>
      <c r="BE54" s="238">
        <v>1</v>
      </c>
      <c r="BI54" s="238">
        <v>7</v>
      </c>
      <c r="BJ54" s="238">
        <v>2</v>
      </c>
      <c r="BK54" s="238">
        <v>30</v>
      </c>
      <c r="BL54" s="238">
        <v>11</v>
      </c>
      <c r="BM54" s="238">
        <v>21</v>
      </c>
      <c r="CT54" s="238">
        <v>446208</v>
      </c>
      <c r="CU54" s="238">
        <v>4974910</v>
      </c>
      <c r="CV54" s="238">
        <v>44.925583699999997</v>
      </c>
      <c r="CW54" s="238">
        <v>-93.681622899999994</v>
      </c>
      <c r="CX54" s="238" t="s">
        <v>359</v>
      </c>
    </row>
    <row r="55" spans="1:103" x14ac:dyDescent="0.25">
      <c r="A55" s="238">
        <v>10720901</v>
      </c>
      <c r="B55" s="238">
        <v>4</v>
      </c>
      <c r="C55" s="238">
        <v>110</v>
      </c>
      <c r="D55" s="238">
        <v>3.4060000000000001</v>
      </c>
      <c r="E55" s="238">
        <v>27</v>
      </c>
      <c r="F55" s="238" t="s">
        <v>1119</v>
      </c>
      <c r="H55" s="238" t="s">
        <v>354</v>
      </c>
      <c r="I55" s="238">
        <v>25</v>
      </c>
      <c r="L55" s="238">
        <v>111310052</v>
      </c>
      <c r="M55" s="238">
        <v>4</v>
      </c>
      <c r="N55" s="238">
        <v>6</v>
      </c>
      <c r="O55" s="238">
        <v>2011</v>
      </c>
      <c r="P55" s="238" t="s">
        <v>355</v>
      </c>
      <c r="Q55" s="238">
        <v>9</v>
      </c>
      <c r="S55" s="238">
        <v>4</v>
      </c>
      <c r="T55" s="238">
        <v>0</v>
      </c>
      <c r="U55" s="238">
        <v>2</v>
      </c>
      <c r="W55" s="238">
        <v>10</v>
      </c>
      <c r="Y55" s="238">
        <v>1</v>
      </c>
      <c r="Z55" s="238">
        <v>1</v>
      </c>
      <c r="AB55" s="238">
        <v>1</v>
      </c>
      <c r="AC55" s="238">
        <v>98</v>
      </c>
      <c r="AF55" s="238" t="s">
        <v>3837</v>
      </c>
      <c r="AG55" s="238">
        <v>90</v>
      </c>
      <c r="AH55" s="238">
        <v>2</v>
      </c>
      <c r="AI55" s="238">
        <v>3</v>
      </c>
      <c r="AJ55" s="238">
        <v>4</v>
      </c>
      <c r="AK55" s="238">
        <v>21</v>
      </c>
      <c r="AL55" s="238">
        <v>65</v>
      </c>
      <c r="AM55" s="238" t="s">
        <v>354</v>
      </c>
      <c r="AT55" s="238">
        <v>2</v>
      </c>
      <c r="AU55" s="238">
        <v>35</v>
      </c>
      <c r="AX55" s="238">
        <v>2</v>
      </c>
      <c r="AY55" s="238">
        <v>4</v>
      </c>
      <c r="AZ55" s="238">
        <v>1</v>
      </c>
      <c r="BA55" s="238">
        <v>21</v>
      </c>
      <c r="BB55" s="238">
        <v>50</v>
      </c>
      <c r="BC55" s="238" t="s">
        <v>363</v>
      </c>
      <c r="BJ55" s="238">
        <v>2</v>
      </c>
      <c r="BK55" s="238">
        <v>35</v>
      </c>
      <c r="CT55" s="238">
        <v>446208</v>
      </c>
      <c r="CU55" s="238">
        <v>4974910</v>
      </c>
      <c r="CV55" s="238">
        <v>44.925583699999997</v>
      </c>
      <c r="CW55" s="238">
        <v>-93.681622899999994</v>
      </c>
      <c r="CX55" s="238" t="s">
        <v>359</v>
      </c>
    </row>
    <row r="56" spans="1:103" x14ac:dyDescent="0.25">
      <c r="A56" s="238">
        <v>10743768</v>
      </c>
      <c r="B56" s="238">
        <v>4</v>
      </c>
      <c r="C56" s="238">
        <v>110</v>
      </c>
      <c r="D56" s="238">
        <v>3.4060000000000001</v>
      </c>
      <c r="E56" s="238">
        <v>27</v>
      </c>
      <c r="F56" s="238" t="s">
        <v>1119</v>
      </c>
      <c r="H56" s="238" t="s">
        <v>354</v>
      </c>
      <c r="I56" s="238">
        <v>25</v>
      </c>
      <c r="L56" s="238">
        <v>112510136</v>
      </c>
      <c r="M56" s="238">
        <v>8</v>
      </c>
      <c r="N56" s="238">
        <v>6</v>
      </c>
      <c r="O56" s="238">
        <v>2011</v>
      </c>
      <c r="P56" s="238" t="s">
        <v>364</v>
      </c>
      <c r="Q56" s="238">
        <v>17</v>
      </c>
      <c r="S56" s="238">
        <v>5</v>
      </c>
      <c r="T56" s="238">
        <v>0</v>
      </c>
      <c r="U56" s="238">
        <v>1</v>
      </c>
      <c r="V56" s="238">
        <v>4</v>
      </c>
      <c r="W56" s="238">
        <v>67</v>
      </c>
      <c r="Y56" s="238">
        <v>2</v>
      </c>
      <c r="Z56" s="238">
        <v>1</v>
      </c>
      <c r="AB56" s="238">
        <v>1</v>
      </c>
      <c r="AC56" s="238">
        <v>98</v>
      </c>
      <c r="AF56" s="238" t="s">
        <v>3837</v>
      </c>
      <c r="AG56" s="238">
        <v>3</v>
      </c>
      <c r="AH56" s="238">
        <v>2</v>
      </c>
      <c r="AI56" s="238">
        <v>2</v>
      </c>
      <c r="AJ56" s="238">
        <v>4</v>
      </c>
      <c r="AK56" s="238">
        <v>27</v>
      </c>
      <c r="AL56" s="238">
        <v>35</v>
      </c>
      <c r="AM56" s="238" t="s">
        <v>354</v>
      </c>
      <c r="AT56" s="238">
        <v>98</v>
      </c>
      <c r="AU56" s="238">
        <v>35</v>
      </c>
      <c r="CT56" s="238">
        <v>446208</v>
      </c>
      <c r="CU56" s="238">
        <v>4974910</v>
      </c>
      <c r="CV56" s="238">
        <v>44.925583699999997</v>
      </c>
      <c r="CW56" s="238">
        <v>-93.681622899999994</v>
      </c>
      <c r="CX56" s="238" t="s">
        <v>359</v>
      </c>
    </row>
    <row r="57" spans="1:103" x14ac:dyDescent="0.25">
      <c r="A57" s="238">
        <v>10747655</v>
      </c>
      <c r="B57" s="238">
        <v>4</v>
      </c>
      <c r="C57" s="238">
        <v>110</v>
      </c>
      <c r="D57" s="238">
        <v>3.4060000000000001</v>
      </c>
      <c r="E57" s="238">
        <v>27</v>
      </c>
      <c r="F57" s="238" t="s">
        <v>1119</v>
      </c>
      <c r="H57" s="238" t="s">
        <v>354</v>
      </c>
      <c r="I57" s="238">
        <v>25</v>
      </c>
      <c r="K57" s="238">
        <v>264011</v>
      </c>
      <c r="L57" s="238">
        <v>112720157</v>
      </c>
      <c r="M57" s="238">
        <v>9</v>
      </c>
      <c r="N57" s="238">
        <v>29</v>
      </c>
      <c r="O57" s="238">
        <v>2011</v>
      </c>
      <c r="P57" s="238" t="s">
        <v>384</v>
      </c>
      <c r="Q57" s="238">
        <v>13</v>
      </c>
      <c r="S57" s="238">
        <v>4</v>
      </c>
      <c r="T57" s="238">
        <v>0</v>
      </c>
      <c r="U57" s="238">
        <v>2</v>
      </c>
      <c r="V57" s="238">
        <v>5</v>
      </c>
      <c r="W57" s="238">
        <v>10</v>
      </c>
      <c r="X57" s="238">
        <v>3</v>
      </c>
      <c r="Y57" s="238">
        <v>1</v>
      </c>
      <c r="Z57" s="238">
        <v>1</v>
      </c>
      <c r="AB57" s="238">
        <v>1</v>
      </c>
      <c r="AC57" s="238">
        <v>98</v>
      </c>
      <c r="AD57" s="238" t="s">
        <v>3902</v>
      </c>
      <c r="AE57" s="238" t="s">
        <v>3903</v>
      </c>
      <c r="AF57" s="238" t="s">
        <v>3837</v>
      </c>
      <c r="AG57" s="238">
        <v>10</v>
      </c>
      <c r="AH57" s="238">
        <v>2</v>
      </c>
      <c r="AI57" s="238">
        <v>2</v>
      </c>
      <c r="AJ57" s="238">
        <v>1</v>
      </c>
      <c r="AK57" s="238">
        <v>21</v>
      </c>
      <c r="AL57" s="238">
        <v>56</v>
      </c>
      <c r="AM57" s="238" t="s">
        <v>363</v>
      </c>
      <c r="AN57" s="238">
        <v>5</v>
      </c>
      <c r="AO57" s="238">
        <v>2</v>
      </c>
      <c r="AP57" s="238">
        <v>4</v>
      </c>
      <c r="AS57" s="238">
        <v>7</v>
      </c>
      <c r="AT57" s="238">
        <v>2</v>
      </c>
      <c r="AU57" s="238">
        <v>30</v>
      </c>
      <c r="AV57" s="238">
        <v>11</v>
      </c>
      <c r="AW57" s="238">
        <v>21</v>
      </c>
      <c r="AX57" s="238">
        <v>2</v>
      </c>
      <c r="AY57" s="238">
        <v>4</v>
      </c>
      <c r="AZ57" s="238">
        <v>4</v>
      </c>
      <c r="BA57" s="238">
        <v>21</v>
      </c>
      <c r="BB57" s="238">
        <v>41</v>
      </c>
      <c r="BC57" s="238" t="s">
        <v>363</v>
      </c>
      <c r="BD57" s="238">
        <v>5</v>
      </c>
      <c r="BE57" s="238">
        <v>1</v>
      </c>
      <c r="BI57" s="238">
        <v>7</v>
      </c>
      <c r="BJ57" s="238">
        <v>2</v>
      </c>
      <c r="BK57" s="238">
        <v>30</v>
      </c>
      <c r="BL57" s="238">
        <v>11</v>
      </c>
      <c r="BM57" s="238">
        <v>21</v>
      </c>
      <c r="CT57" s="238">
        <v>446208</v>
      </c>
      <c r="CU57" s="238">
        <v>4974910</v>
      </c>
      <c r="CV57" s="238">
        <v>44.925583699999997</v>
      </c>
      <c r="CW57" s="238">
        <v>-93.681622899999994</v>
      </c>
      <c r="CX57" s="238" t="s">
        <v>359</v>
      </c>
      <c r="CY57" s="238" t="s">
        <v>3904</v>
      </c>
    </row>
    <row r="58" spans="1:103" x14ac:dyDescent="0.25">
      <c r="A58" s="238">
        <v>10751333</v>
      </c>
      <c r="B58" s="238">
        <v>4</v>
      </c>
      <c r="C58" s="238">
        <v>110</v>
      </c>
      <c r="D58" s="238">
        <v>3.4060000000000001</v>
      </c>
      <c r="E58" s="238">
        <v>27</v>
      </c>
      <c r="F58" s="238" t="s">
        <v>1119</v>
      </c>
      <c r="H58" s="238" t="s">
        <v>354</v>
      </c>
      <c r="I58" s="238">
        <v>25</v>
      </c>
      <c r="K58" s="238">
        <v>390751</v>
      </c>
      <c r="L58" s="238">
        <v>113060144</v>
      </c>
      <c r="M58" s="238">
        <v>11</v>
      </c>
      <c r="N58" s="238">
        <v>2</v>
      </c>
      <c r="O58" s="238">
        <v>2011</v>
      </c>
      <c r="P58" s="238" t="s">
        <v>355</v>
      </c>
      <c r="Q58" s="238">
        <v>15</v>
      </c>
      <c r="S58" s="238">
        <v>5</v>
      </c>
      <c r="T58" s="238">
        <v>0</v>
      </c>
      <c r="U58" s="238">
        <v>2</v>
      </c>
      <c r="V58" s="238">
        <v>5</v>
      </c>
      <c r="W58" s="238">
        <v>10</v>
      </c>
      <c r="X58" s="238">
        <v>3</v>
      </c>
      <c r="Y58" s="238">
        <v>1</v>
      </c>
      <c r="Z58" s="238">
        <v>2</v>
      </c>
      <c r="AB58" s="238">
        <v>1</v>
      </c>
      <c r="AC58" s="238">
        <v>98</v>
      </c>
      <c r="AD58" s="238" t="s">
        <v>3902</v>
      </c>
      <c r="AE58" s="238" t="s">
        <v>3903</v>
      </c>
      <c r="AF58" s="238" t="s">
        <v>3837</v>
      </c>
      <c r="AG58" s="238">
        <v>10</v>
      </c>
      <c r="AH58" s="238">
        <v>2</v>
      </c>
      <c r="AI58" s="238">
        <v>4</v>
      </c>
      <c r="AJ58" s="238">
        <v>1</v>
      </c>
      <c r="AK58" s="238">
        <v>21</v>
      </c>
      <c r="AL58" s="238">
        <v>52</v>
      </c>
      <c r="AM58" s="238" t="s">
        <v>363</v>
      </c>
      <c r="AN58" s="238">
        <v>5</v>
      </c>
      <c r="AO58" s="238">
        <v>2</v>
      </c>
      <c r="AS58" s="238">
        <v>7</v>
      </c>
      <c r="AT58" s="238">
        <v>2</v>
      </c>
      <c r="AU58" s="238">
        <v>30</v>
      </c>
      <c r="AV58" s="238">
        <v>11</v>
      </c>
      <c r="AW58" s="238">
        <v>21</v>
      </c>
      <c r="AX58" s="238">
        <v>2</v>
      </c>
      <c r="AY58" s="238">
        <v>2</v>
      </c>
      <c r="AZ58" s="238">
        <v>4</v>
      </c>
      <c r="BA58" s="238">
        <v>21</v>
      </c>
      <c r="BB58" s="238">
        <v>38</v>
      </c>
      <c r="BC58" s="238" t="s">
        <v>354</v>
      </c>
      <c r="BD58" s="238">
        <v>5</v>
      </c>
      <c r="BE58" s="238">
        <v>1</v>
      </c>
      <c r="BI58" s="238">
        <v>7</v>
      </c>
      <c r="BJ58" s="238">
        <v>2</v>
      </c>
      <c r="BK58" s="238">
        <v>30</v>
      </c>
      <c r="BL58" s="238">
        <v>11</v>
      </c>
      <c r="BM58" s="238">
        <v>21</v>
      </c>
      <c r="CT58" s="238">
        <v>446208</v>
      </c>
      <c r="CU58" s="238">
        <v>4974910</v>
      </c>
      <c r="CV58" s="238">
        <v>44.925583699999997</v>
      </c>
      <c r="CW58" s="238">
        <v>-93.681622899999994</v>
      </c>
      <c r="CX58" s="238" t="s">
        <v>359</v>
      </c>
      <c r="CY58" s="238" t="s">
        <v>3905</v>
      </c>
    </row>
    <row r="59" spans="1:103" x14ac:dyDescent="0.25">
      <c r="A59" s="238">
        <v>10802553</v>
      </c>
      <c r="B59" s="238">
        <v>4</v>
      </c>
      <c r="C59" s="238">
        <v>110</v>
      </c>
      <c r="D59" s="238">
        <v>3.4060000000000001</v>
      </c>
      <c r="E59" s="238">
        <v>27</v>
      </c>
      <c r="F59" s="238" t="s">
        <v>1119</v>
      </c>
      <c r="H59" s="238" t="s">
        <v>354</v>
      </c>
      <c r="I59" s="238">
        <v>25</v>
      </c>
      <c r="L59" s="238">
        <v>122410034</v>
      </c>
      <c r="M59" s="238">
        <v>7</v>
      </c>
      <c r="N59" s="238">
        <v>24</v>
      </c>
      <c r="O59" s="238">
        <v>2012</v>
      </c>
      <c r="P59" s="238" t="s">
        <v>368</v>
      </c>
      <c r="Q59" s="238">
        <v>12</v>
      </c>
      <c r="S59" s="238">
        <v>5</v>
      </c>
      <c r="T59" s="238">
        <v>0</v>
      </c>
      <c r="U59" s="238">
        <v>2</v>
      </c>
      <c r="V59" s="238">
        <v>90</v>
      </c>
      <c r="W59" s="238">
        <v>10</v>
      </c>
      <c r="Y59" s="238">
        <v>1</v>
      </c>
      <c r="Z59" s="238">
        <v>1</v>
      </c>
      <c r="AB59" s="238">
        <v>1</v>
      </c>
      <c r="AC59" s="238">
        <v>98</v>
      </c>
      <c r="AF59" s="238" t="s">
        <v>3837</v>
      </c>
      <c r="AG59" s="238">
        <v>90</v>
      </c>
      <c r="AH59" s="238">
        <v>2</v>
      </c>
      <c r="AI59" s="238">
        <v>2</v>
      </c>
      <c r="AJ59" s="238">
        <v>4</v>
      </c>
      <c r="AK59" s="238">
        <v>21</v>
      </c>
      <c r="AL59" s="238">
        <v>64</v>
      </c>
      <c r="AM59" s="238" t="s">
        <v>363</v>
      </c>
      <c r="AT59" s="238">
        <v>2</v>
      </c>
      <c r="AU59" s="238">
        <v>30</v>
      </c>
      <c r="AX59" s="238">
        <v>2</v>
      </c>
      <c r="AY59" s="238">
        <v>1</v>
      </c>
      <c r="AZ59" s="238">
        <v>1</v>
      </c>
      <c r="BA59" s="238">
        <v>6</v>
      </c>
      <c r="BB59" s="238">
        <v>37</v>
      </c>
      <c r="BC59" s="238" t="s">
        <v>363</v>
      </c>
      <c r="BJ59" s="238">
        <v>2</v>
      </c>
      <c r="BK59" s="238">
        <v>30</v>
      </c>
      <c r="CT59" s="238">
        <v>446208</v>
      </c>
      <c r="CU59" s="238">
        <v>4974910</v>
      </c>
      <c r="CV59" s="238">
        <v>44.925583699999997</v>
      </c>
      <c r="CW59" s="238">
        <v>-93.681622899999994</v>
      </c>
      <c r="CX59" s="238" t="s">
        <v>359</v>
      </c>
    </row>
    <row r="60" spans="1:103" x14ac:dyDescent="0.25">
      <c r="A60" s="238">
        <v>10809913</v>
      </c>
      <c r="B60" s="238">
        <v>4</v>
      </c>
      <c r="C60" s="238">
        <v>110</v>
      </c>
      <c r="D60" s="238">
        <v>3.4060000000000001</v>
      </c>
      <c r="E60" s="238">
        <v>27</v>
      </c>
      <c r="F60" s="238" t="s">
        <v>1119</v>
      </c>
      <c r="H60" s="238" t="s">
        <v>354</v>
      </c>
      <c r="I60" s="238">
        <v>25</v>
      </c>
      <c r="K60" s="238">
        <v>12005189</v>
      </c>
      <c r="L60" s="238">
        <v>122630087</v>
      </c>
      <c r="M60" s="238">
        <v>9</v>
      </c>
      <c r="N60" s="238">
        <v>19</v>
      </c>
      <c r="O60" s="238">
        <v>2012</v>
      </c>
      <c r="P60" s="238" t="s">
        <v>355</v>
      </c>
      <c r="Q60" s="238">
        <v>9</v>
      </c>
      <c r="S60" s="238">
        <v>5</v>
      </c>
      <c r="T60" s="238">
        <v>0</v>
      </c>
      <c r="U60" s="238">
        <v>2</v>
      </c>
      <c r="V60" s="238">
        <v>8</v>
      </c>
      <c r="W60" s="238">
        <v>10</v>
      </c>
      <c r="X60" s="238">
        <v>3</v>
      </c>
      <c r="Y60" s="238">
        <v>1</v>
      </c>
      <c r="Z60" s="238">
        <v>1</v>
      </c>
      <c r="AB60" s="238">
        <v>1</v>
      </c>
      <c r="AC60" s="238">
        <v>98</v>
      </c>
      <c r="AD60" s="238" t="s">
        <v>3906</v>
      </c>
      <c r="AE60" s="238" t="s">
        <v>3829</v>
      </c>
      <c r="AF60" s="238" t="s">
        <v>3837</v>
      </c>
      <c r="AG60" s="238">
        <v>8</v>
      </c>
      <c r="AH60" s="238">
        <v>2</v>
      </c>
      <c r="AI60" s="238">
        <v>2</v>
      </c>
      <c r="AJ60" s="238">
        <v>4</v>
      </c>
      <c r="AK60" s="238">
        <v>21</v>
      </c>
      <c r="AL60" s="238">
        <v>23</v>
      </c>
      <c r="AM60" s="238" t="s">
        <v>363</v>
      </c>
      <c r="AN60" s="238">
        <v>5</v>
      </c>
      <c r="AO60" s="238">
        <v>1</v>
      </c>
      <c r="AS60" s="238">
        <v>7</v>
      </c>
      <c r="AT60" s="238">
        <v>2</v>
      </c>
      <c r="AU60" s="238">
        <v>30</v>
      </c>
      <c r="AV60" s="238">
        <v>11</v>
      </c>
      <c r="AW60" s="238">
        <v>21</v>
      </c>
      <c r="AX60" s="238">
        <v>2</v>
      </c>
      <c r="AY60" s="238">
        <v>1</v>
      </c>
      <c r="AZ60" s="238">
        <v>1</v>
      </c>
      <c r="BA60" s="238">
        <v>21</v>
      </c>
      <c r="BB60" s="238">
        <v>42</v>
      </c>
      <c r="BC60" s="238" t="s">
        <v>354</v>
      </c>
      <c r="BD60" s="238">
        <v>5</v>
      </c>
      <c r="BE60" s="238">
        <v>2</v>
      </c>
      <c r="BI60" s="238">
        <v>7</v>
      </c>
      <c r="BJ60" s="238">
        <v>2</v>
      </c>
      <c r="BK60" s="238">
        <v>30</v>
      </c>
      <c r="BL60" s="238">
        <v>11</v>
      </c>
      <c r="BM60" s="238">
        <v>21</v>
      </c>
      <c r="CT60" s="238">
        <v>446208</v>
      </c>
      <c r="CU60" s="238">
        <v>4974910</v>
      </c>
      <c r="CV60" s="238">
        <v>44.925583699999997</v>
      </c>
      <c r="CW60" s="238">
        <v>-93.681622899999994</v>
      </c>
      <c r="CX60" s="238" t="s">
        <v>359</v>
      </c>
      <c r="CY60" s="238" t="s">
        <v>3907</v>
      </c>
    </row>
    <row r="61" spans="1:103" x14ac:dyDescent="0.25">
      <c r="A61" s="238">
        <v>10884134</v>
      </c>
      <c r="B61" s="238">
        <v>4</v>
      </c>
      <c r="C61" s="238">
        <v>110</v>
      </c>
      <c r="D61" s="238">
        <v>3.4060000000000001</v>
      </c>
      <c r="E61" s="238">
        <v>27</v>
      </c>
      <c r="F61" s="238" t="s">
        <v>1119</v>
      </c>
      <c r="H61" s="238" t="s">
        <v>354</v>
      </c>
      <c r="I61" s="238">
        <v>25</v>
      </c>
      <c r="K61" s="238" t="s">
        <v>3908</v>
      </c>
      <c r="L61" s="238">
        <v>132070037</v>
      </c>
      <c r="M61" s="238">
        <v>7</v>
      </c>
      <c r="N61" s="238">
        <v>25</v>
      </c>
      <c r="O61" s="238">
        <v>2013</v>
      </c>
      <c r="P61" s="238" t="s">
        <v>384</v>
      </c>
      <c r="Q61" s="238">
        <v>11</v>
      </c>
      <c r="S61" s="238">
        <v>5</v>
      </c>
      <c r="T61" s="238">
        <v>0</v>
      </c>
      <c r="U61" s="238">
        <v>2</v>
      </c>
      <c r="V61" s="238">
        <v>5</v>
      </c>
      <c r="W61" s="238">
        <v>10</v>
      </c>
      <c r="X61" s="238">
        <v>3</v>
      </c>
      <c r="Y61" s="238">
        <v>1</v>
      </c>
      <c r="Z61" s="238">
        <v>1</v>
      </c>
      <c r="AB61" s="238">
        <v>1</v>
      </c>
      <c r="AC61" s="238">
        <v>98</v>
      </c>
      <c r="AD61" s="238" t="s">
        <v>3902</v>
      </c>
      <c r="AE61" s="238" t="s">
        <v>3903</v>
      </c>
      <c r="AF61" s="238" t="s">
        <v>3837</v>
      </c>
      <c r="AG61" s="238">
        <v>10</v>
      </c>
      <c r="AH61" s="238">
        <v>2</v>
      </c>
      <c r="AI61" s="238">
        <v>4</v>
      </c>
      <c r="AJ61" s="238">
        <v>1</v>
      </c>
      <c r="AK61" s="238">
        <v>21</v>
      </c>
      <c r="AL61" s="238">
        <v>62</v>
      </c>
      <c r="AM61" s="238" t="s">
        <v>354</v>
      </c>
      <c r="AN61" s="238">
        <v>5</v>
      </c>
      <c r="AO61" s="238">
        <v>2</v>
      </c>
      <c r="AS61" s="238">
        <v>7</v>
      </c>
      <c r="AT61" s="238">
        <v>2</v>
      </c>
      <c r="AU61" s="238">
        <v>30</v>
      </c>
      <c r="AV61" s="238">
        <v>11</v>
      </c>
      <c r="AW61" s="238">
        <v>21</v>
      </c>
      <c r="AX61" s="238">
        <v>2</v>
      </c>
      <c r="AY61" s="238">
        <v>2</v>
      </c>
      <c r="AZ61" s="238">
        <v>3</v>
      </c>
      <c r="BA61" s="238">
        <v>21</v>
      </c>
      <c r="BB61" s="238">
        <v>87</v>
      </c>
      <c r="BC61" s="238" t="s">
        <v>363</v>
      </c>
      <c r="BD61" s="238">
        <v>5</v>
      </c>
      <c r="BE61" s="238">
        <v>1</v>
      </c>
      <c r="BI61" s="238">
        <v>7</v>
      </c>
      <c r="BJ61" s="238">
        <v>2</v>
      </c>
      <c r="BK61" s="238">
        <v>30</v>
      </c>
      <c r="BL61" s="238">
        <v>11</v>
      </c>
      <c r="BM61" s="238">
        <v>21</v>
      </c>
      <c r="CT61" s="238">
        <v>446208</v>
      </c>
      <c r="CU61" s="238">
        <v>4974910</v>
      </c>
      <c r="CV61" s="238">
        <v>44.925583699999997</v>
      </c>
      <c r="CW61" s="238">
        <v>-93.681622899999994</v>
      </c>
      <c r="CX61" s="238" t="s">
        <v>359</v>
      </c>
      <c r="CY61" s="238" t="s">
        <v>3909</v>
      </c>
    </row>
    <row r="62" spans="1:103" x14ac:dyDescent="0.25">
      <c r="A62" s="238">
        <v>10885697</v>
      </c>
      <c r="B62" s="238">
        <v>4</v>
      </c>
      <c r="C62" s="238">
        <v>110</v>
      </c>
      <c r="D62" s="238">
        <v>3.4060000000000001</v>
      </c>
      <c r="E62" s="238">
        <v>27</v>
      </c>
      <c r="F62" s="238" t="s">
        <v>1119</v>
      </c>
      <c r="H62" s="238" t="s">
        <v>354</v>
      </c>
      <c r="I62" s="238">
        <v>25</v>
      </c>
      <c r="K62" s="238" t="s">
        <v>3910</v>
      </c>
      <c r="L62" s="238">
        <v>132300025</v>
      </c>
      <c r="M62" s="238">
        <v>8</v>
      </c>
      <c r="N62" s="238">
        <v>17</v>
      </c>
      <c r="O62" s="238">
        <v>2013</v>
      </c>
      <c r="P62" s="238" t="s">
        <v>364</v>
      </c>
      <c r="Q62" s="238">
        <v>12</v>
      </c>
      <c r="R62" s="238" t="s">
        <v>419</v>
      </c>
      <c r="S62" s="238">
        <v>5</v>
      </c>
      <c r="T62" s="238">
        <v>0</v>
      </c>
      <c r="U62" s="238">
        <v>2</v>
      </c>
      <c r="V62" s="238">
        <v>90</v>
      </c>
      <c r="W62" s="238">
        <v>10</v>
      </c>
      <c r="X62" s="238">
        <v>3</v>
      </c>
      <c r="Y62" s="238">
        <v>1</v>
      </c>
      <c r="Z62" s="238">
        <v>1</v>
      </c>
      <c r="AA62" s="238">
        <v>1</v>
      </c>
      <c r="AB62" s="238">
        <v>1</v>
      </c>
      <c r="AC62" s="238">
        <v>98</v>
      </c>
      <c r="AD62" s="238" t="s">
        <v>3911</v>
      </c>
      <c r="AE62" s="238" t="s">
        <v>3912</v>
      </c>
      <c r="AF62" s="238" t="s">
        <v>3837</v>
      </c>
      <c r="AG62" s="238">
        <v>90</v>
      </c>
      <c r="AH62" s="238">
        <v>2</v>
      </c>
      <c r="AI62" s="238">
        <v>4</v>
      </c>
      <c r="AJ62" s="238">
        <v>1</v>
      </c>
      <c r="AK62" s="238">
        <v>24</v>
      </c>
      <c r="AL62" s="238">
        <v>51</v>
      </c>
      <c r="AM62" s="238" t="s">
        <v>354</v>
      </c>
      <c r="AN62" s="238">
        <v>5</v>
      </c>
      <c r="AO62" s="238">
        <v>1</v>
      </c>
      <c r="AP62" s="238">
        <v>1</v>
      </c>
      <c r="AS62" s="238">
        <v>3</v>
      </c>
      <c r="AT62" s="238">
        <v>2</v>
      </c>
      <c r="AU62" s="238">
        <v>35</v>
      </c>
      <c r="AV62" s="238">
        <v>11</v>
      </c>
      <c r="AW62" s="238">
        <v>21</v>
      </c>
      <c r="AX62" s="238">
        <v>2</v>
      </c>
      <c r="AY62" s="238">
        <v>2</v>
      </c>
      <c r="AZ62" s="238">
        <v>3</v>
      </c>
      <c r="BA62" s="238">
        <v>21</v>
      </c>
      <c r="BB62" s="238">
        <v>55</v>
      </c>
      <c r="BC62" s="238" t="s">
        <v>354</v>
      </c>
      <c r="BD62" s="238">
        <v>5</v>
      </c>
      <c r="BE62" s="238">
        <v>1</v>
      </c>
      <c r="BF62" s="238">
        <v>1</v>
      </c>
      <c r="BI62" s="238">
        <v>3</v>
      </c>
      <c r="BJ62" s="238">
        <v>2</v>
      </c>
      <c r="BK62" s="238">
        <v>35</v>
      </c>
      <c r="BL62" s="238">
        <v>11</v>
      </c>
      <c r="BM62" s="238">
        <v>21</v>
      </c>
      <c r="CT62" s="238">
        <v>446208</v>
      </c>
      <c r="CU62" s="238">
        <v>4974910</v>
      </c>
      <c r="CV62" s="238">
        <v>44.925583699999997</v>
      </c>
      <c r="CW62" s="238">
        <v>-93.681622899999994</v>
      </c>
      <c r="CX62" s="238" t="s">
        <v>359</v>
      </c>
      <c r="CY62" s="238" t="s">
        <v>3913</v>
      </c>
    </row>
    <row r="63" spans="1:103" x14ac:dyDescent="0.25">
      <c r="A63" s="238">
        <v>10901277</v>
      </c>
      <c r="B63" s="238">
        <v>4</v>
      </c>
      <c r="C63" s="238">
        <v>110</v>
      </c>
      <c r="D63" s="238">
        <v>3.4060000000000001</v>
      </c>
      <c r="E63" s="238">
        <v>27</v>
      </c>
      <c r="F63" s="238" t="s">
        <v>1119</v>
      </c>
      <c r="H63" s="238" t="s">
        <v>354</v>
      </c>
      <c r="I63" s="238">
        <v>25</v>
      </c>
      <c r="K63" s="238">
        <v>13013763</v>
      </c>
      <c r="L63" s="238">
        <v>132760045</v>
      </c>
      <c r="M63" s="238">
        <v>10</v>
      </c>
      <c r="N63" s="238">
        <v>3</v>
      </c>
      <c r="O63" s="238">
        <v>2013</v>
      </c>
      <c r="P63" s="238" t="s">
        <v>384</v>
      </c>
      <c r="Q63" s="238">
        <v>7</v>
      </c>
      <c r="S63" s="238">
        <v>5</v>
      </c>
      <c r="T63" s="238">
        <v>0</v>
      </c>
      <c r="U63" s="238">
        <v>3</v>
      </c>
      <c r="V63" s="238">
        <v>5</v>
      </c>
      <c r="W63" s="238">
        <v>10</v>
      </c>
      <c r="X63" s="238">
        <v>3</v>
      </c>
      <c r="Y63" s="238">
        <v>1</v>
      </c>
      <c r="Z63" s="238">
        <v>2</v>
      </c>
      <c r="AA63" s="238">
        <v>3</v>
      </c>
      <c r="AB63" s="238">
        <v>2</v>
      </c>
      <c r="AC63" s="238">
        <v>98</v>
      </c>
      <c r="AD63" s="238" t="s">
        <v>3828</v>
      </c>
      <c r="AE63" s="238" t="s">
        <v>3829</v>
      </c>
      <c r="AF63" s="238" t="s">
        <v>3837</v>
      </c>
      <c r="AG63" s="238">
        <v>10</v>
      </c>
      <c r="AH63" s="238">
        <v>2</v>
      </c>
      <c r="AI63" s="238">
        <v>2</v>
      </c>
      <c r="AJ63" s="238">
        <v>2</v>
      </c>
      <c r="AK63" s="238">
        <v>21</v>
      </c>
      <c r="AL63" s="238">
        <v>46</v>
      </c>
      <c r="AM63" s="238" t="s">
        <v>363</v>
      </c>
      <c r="AN63" s="238">
        <v>5</v>
      </c>
      <c r="AO63" s="238">
        <v>2</v>
      </c>
      <c r="AS63" s="238">
        <v>7</v>
      </c>
      <c r="AT63" s="238">
        <v>2</v>
      </c>
      <c r="AU63" s="238">
        <v>30</v>
      </c>
      <c r="AV63" s="238">
        <v>11</v>
      </c>
      <c r="AW63" s="238">
        <v>21</v>
      </c>
      <c r="AX63" s="238">
        <v>2</v>
      </c>
      <c r="AY63" s="238">
        <v>2</v>
      </c>
      <c r="AZ63" s="238">
        <v>3</v>
      </c>
      <c r="BA63" s="238">
        <v>21</v>
      </c>
      <c r="BB63" s="238">
        <v>30</v>
      </c>
      <c r="BC63" s="238" t="s">
        <v>363</v>
      </c>
      <c r="BD63" s="238">
        <v>5</v>
      </c>
      <c r="BE63" s="238">
        <v>1</v>
      </c>
      <c r="BI63" s="238">
        <v>7</v>
      </c>
      <c r="BJ63" s="238">
        <v>2</v>
      </c>
      <c r="BK63" s="238">
        <v>30</v>
      </c>
      <c r="BL63" s="238">
        <v>11</v>
      </c>
      <c r="BM63" s="238">
        <v>21</v>
      </c>
      <c r="BN63" s="238">
        <v>2</v>
      </c>
      <c r="BO63" s="238">
        <v>1</v>
      </c>
      <c r="BP63" s="238">
        <v>1</v>
      </c>
      <c r="BQ63" s="238">
        <v>8</v>
      </c>
      <c r="BR63" s="238">
        <v>40</v>
      </c>
      <c r="BS63" s="238" t="s">
        <v>363</v>
      </c>
      <c r="BT63" s="238">
        <v>5</v>
      </c>
      <c r="BU63" s="238">
        <v>1</v>
      </c>
      <c r="BY63" s="238">
        <v>7</v>
      </c>
      <c r="BZ63" s="238">
        <v>2</v>
      </c>
      <c r="CA63" s="238">
        <v>30</v>
      </c>
      <c r="CB63" s="238">
        <v>11</v>
      </c>
      <c r="CC63" s="238">
        <v>21</v>
      </c>
      <c r="CT63" s="238">
        <v>446208</v>
      </c>
      <c r="CU63" s="238">
        <v>4974910</v>
      </c>
      <c r="CV63" s="238">
        <v>44.925583699999997</v>
      </c>
      <c r="CW63" s="238">
        <v>-93.681622899999994</v>
      </c>
      <c r="CX63" s="238" t="s">
        <v>359</v>
      </c>
      <c r="CY63" s="238" t="s">
        <v>3914</v>
      </c>
    </row>
    <row r="64" spans="1:103" x14ac:dyDescent="0.25">
      <c r="A64" s="238">
        <v>10904550</v>
      </c>
      <c r="B64" s="238">
        <v>4</v>
      </c>
      <c r="C64" s="238">
        <v>110</v>
      </c>
      <c r="D64" s="238">
        <v>3.4060000000000001</v>
      </c>
      <c r="E64" s="238">
        <v>27</v>
      </c>
      <c r="F64" s="238" t="s">
        <v>1119</v>
      </c>
      <c r="H64" s="238" t="s">
        <v>354</v>
      </c>
      <c r="I64" s="238">
        <v>25</v>
      </c>
      <c r="K64" s="238">
        <v>13015037</v>
      </c>
      <c r="L64" s="238">
        <v>133020170</v>
      </c>
      <c r="M64" s="238">
        <v>10</v>
      </c>
      <c r="N64" s="238">
        <v>29</v>
      </c>
      <c r="O64" s="238">
        <v>2013</v>
      </c>
      <c r="P64" s="238" t="s">
        <v>368</v>
      </c>
      <c r="Q64" s="238">
        <v>12</v>
      </c>
      <c r="S64" s="238">
        <v>5</v>
      </c>
      <c r="T64" s="238">
        <v>0</v>
      </c>
      <c r="U64" s="238">
        <v>2</v>
      </c>
      <c r="V64" s="238">
        <v>5</v>
      </c>
      <c r="W64" s="238">
        <v>10</v>
      </c>
      <c r="X64" s="238">
        <v>10</v>
      </c>
      <c r="Y64" s="238">
        <v>1</v>
      </c>
      <c r="Z64" s="238">
        <v>2</v>
      </c>
      <c r="AA64" s="238">
        <v>3</v>
      </c>
      <c r="AB64" s="238">
        <v>2</v>
      </c>
      <c r="AC64" s="238">
        <v>98</v>
      </c>
      <c r="AD64" s="238" t="s">
        <v>3828</v>
      </c>
      <c r="AE64" s="238" t="s">
        <v>3829</v>
      </c>
      <c r="AF64" s="238" t="s">
        <v>3837</v>
      </c>
      <c r="AG64" s="238">
        <v>10</v>
      </c>
      <c r="AH64" s="238">
        <v>2</v>
      </c>
      <c r="AI64" s="238">
        <v>3</v>
      </c>
      <c r="AJ64" s="238">
        <v>1</v>
      </c>
      <c r="AK64" s="238">
        <v>24</v>
      </c>
      <c r="AL64" s="238">
        <v>58</v>
      </c>
      <c r="AM64" s="238" t="s">
        <v>354</v>
      </c>
      <c r="AN64" s="238">
        <v>5</v>
      </c>
      <c r="AO64" s="238">
        <v>2</v>
      </c>
      <c r="AP64" s="238">
        <v>15</v>
      </c>
      <c r="AS64" s="238">
        <v>7</v>
      </c>
      <c r="AT64" s="238">
        <v>2</v>
      </c>
      <c r="AU64" s="238">
        <v>30</v>
      </c>
      <c r="AV64" s="238">
        <v>11</v>
      </c>
      <c r="AW64" s="238">
        <v>21</v>
      </c>
      <c r="AX64" s="238">
        <v>2</v>
      </c>
      <c r="AY64" s="238">
        <v>3</v>
      </c>
      <c r="AZ64" s="238">
        <v>3</v>
      </c>
      <c r="BA64" s="238">
        <v>21</v>
      </c>
      <c r="BB64" s="238">
        <v>42</v>
      </c>
      <c r="BC64" s="238" t="s">
        <v>354</v>
      </c>
      <c r="BD64" s="238">
        <v>5</v>
      </c>
      <c r="BE64" s="238">
        <v>1</v>
      </c>
      <c r="BF64" s="238">
        <v>1</v>
      </c>
      <c r="BI64" s="238">
        <v>7</v>
      </c>
      <c r="BJ64" s="238">
        <v>2</v>
      </c>
      <c r="BK64" s="238">
        <v>30</v>
      </c>
      <c r="BL64" s="238">
        <v>11</v>
      </c>
      <c r="BM64" s="238">
        <v>21</v>
      </c>
      <c r="CT64" s="238">
        <v>446208</v>
      </c>
      <c r="CU64" s="238">
        <v>4974910</v>
      </c>
      <c r="CV64" s="238">
        <v>44.925583699999997</v>
      </c>
      <c r="CW64" s="238">
        <v>-93.681622899999994</v>
      </c>
      <c r="CX64" s="238" t="s">
        <v>359</v>
      </c>
      <c r="CY64" s="238" t="s">
        <v>3915</v>
      </c>
    </row>
    <row r="65" spans="1:103" x14ac:dyDescent="0.25">
      <c r="A65" s="238">
        <v>10956026</v>
      </c>
      <c r="B65" s="238">
        <v>4</v>
      </c>
      <c r="C65" s="238">
        <v>110</v>
      </c>
      <c r="D65" s="238">
        <v>3.4060000000000001</v>
      </c>
      <c r="E65" s="238">
        <v>27</v>
      </c>
      <c r="F65" s="238" t="s">
        <v>1119</v>
      </c>
      <c r="H65" s="238" t="s">
        <v>354</v>
      </c>
      <c r="I65" s="238">
        <v>25</v>
      </c>
      <c r="K65" s="238" t="s">
        <v>3916</v>
      </c>
      <c r="L65" s="238">
        <v>141010098</v>
      </c>
      <c r="M65" s="238">
        <v>4</v>
      </c>
      <c r="N65" s="238">
        <v>11</v>
      </c>
      <c r="O65" s="238">
        <v>2014</v>
      </c>
      <c r="P65" s="238" t="s">
        <v>362</v>
      </c>
      <c r="Q65" s="238">
        <v>17</v>
      </c>
      <c r="S65" s="238">
        <v>5</v>
      </c>
      <c r="T65" s="238">
        <v>0</v>
      </c>
      <c r="U65" s="238">
        <v>2</v>
      </c>
      <c r="V65" s="238">
        <v>5</v>
      </c>
      <c r="W65" s="238">
        <v>10</v>
      </c>
      <c r="X65" s="238">
        <v>10</v>
      </c>
      <c r="Y65" s="238">
        <v>1</v>
      </c>
      <c r="Z65" s="238">
        <v>1</v>
      </c>
      <c r="AA65" s="238">
        <v>2</v>
      </c>
      <c r="AB65" s="238">
        <v>1</v>
      </c>
      <c r="AC65" s="238">
        <v>98</v>
      </c>
      <c r="AD65" s="238" t="s">
        <v>3828</v>
      </c>
      <c r="AE65" s="238" t="s">
        <v>3829</v>
      </c>
      <c r="AF65" s="238" t="s">
        <v>3837</v>
      </c>
      <c r="AG65" s="238">
        <v>10</v>
      </c>
      <c r="AH65" s="238">
        <v>2</v>
      </c>
      <c r="AI65" s="238">
        <v>2</v>
      </c>
      <c r="AJ65" s="238">
        <v>4</v>
      </c>
      <c r="AK65" s="238">
        <v>21</v>
      </c>
      <c r="AL65" s="238">
        <v>32</v>
      </c>
      <c r="AM65" s="238" t="s">
        <v>354</v>
      </c>
      <c r="AN65" s="238">
        <v>5</v>
      </c>
      <c r="AO65" s="238">
        <v>1</v>
      </c>
      <c r="AP65" s="238">
        <v>1</v>
      </c>
      <c r="AS65" s="238">
        <v>7</v>
      </c>
      <c r="AT65" s="238">
        <v>2</v>
      </c>
      <c r="AU65" s="238">
        <v>30</v>
      </c>
      <c r="AV65" s="238">
        <v>10</v>
      </c>
      <c r="AW65" s="238">
        <v>21</v>
      </c>
      <c r="AX65" s="238">
        <v>0</v>
      </c>
      <c r="AY65" s="238">
        <v>2</v>
      </c>
      <c r="AZ65" s="238">
        <v>2</v>
      </c>
      <c r="BB65" s="238">
        <v>16</v>
      </c>
      <c r="BC65" s="238" t="s">
        <v>363</v>
      </c>
      <c r="BD65" s="238">
        <v>5</v>
      </c>
      <c r="BE65" s="238">
        <v>2</v>
      </c>
      <c r="BF65" s="238">
        <v>16</v>
      </c>
      <c r="BG65" s="238">
        <v>7</v>
      </c>
      <c r="BI65" s="238">
        <v>7</v>
      </c>
      <c r="BJ65" s="238">
        <v>2</v>
      </c>
      <c r="BK65" s="238">
        <v>30</v>
      </c>
      <c r="BL65" s="238">
        <v>10</v>
      </c>
      <c r="BM65" s="238">
        <v>21</v>
      </c>
      <c r="CT65" s="238">
        <v>446208</v>
      </c>
      <c r="CU65" s="238">
        <v>4974910</v>
      </c>
      <c r="CV65" s="238">
        <v>44.925583699999997</v>
      </c>
      <c r="CW65" s="238">
        <v>-93.681622899999994</v>
      </c>
      <c r="CX65" s="238" t="s">
        <v>359</v>
      </c>
      <c r="CY65" s="238" t="s">
        <v>3917</v>
      </c>
    </row>
    <row r="66" spans="1:103" x14ac:dyDescent="0.25">
      <c r="A66" s="238">
        <v>10959644</v>
      </c>
      <c r="B66" s="238">
        <v>4</v>
      </c>
      <c r="C66" s="238">
        <v>110</v>
      </c>
      <c r="D66" s="238">
        <v>3.4060000000000001</v>
      </c>
      <c r="E66" s="238">
        <v>27</v>
      </c>
      <c r="F66" s="238" t="s">
        <v>1119</v>
      </c>
      <c r="H66" s="238" t="s">
        <v>354</v>
      </c>
      <c r="I66" s="238">
        <v>25</v>
      </c>
      <c r="K66" s="238" t="s">
        <v>3918</v>
      </c>
      <c r="L66" s="238">
        <v>141640082</v>
      </c>
      <c r="M66" s="238">
        <v>6</v>
      </c>
      <c r="N66" s="238">
        <v>13</v>
      </c>
      <c r="O66" s="238">
        <v>2014</v>
      </c>
      <c r="P66" s="238" t="s">
        <v>362</v>
      </c>
      <c r="Q66" s="238">
        <v>8</v>
      </c>
      <c r="S66" s="238">
        <v>5</v>
      </c>
      <c r="T66" s="238">
        <v>0</v>
      </c>
      <c r="U66" s="238">
        <v>2</v>
      </c>
      <c r="V66" s="238">
        <v>6</v>
      </c>
      <c r="W66" s="238">
        <v>10</v>
      </c>
      <c r="X66" s="238">
        <v>3</v>
      </c>
      <c r="Y66" s="238">
        <v>1</v>
      </c>
      <c r="Z66" s="238">
        <v>1</v>
      </c>
      <c r="AB66" s="238">
        <v>1</v>
      </c>
      <c r="AC66" s="238">
        <v>98</v>
      </c>
      <c r="AD66" s="238" t="s">
        <v>3828</v>
      </c>
      <c r="AE66" s="238" t="s">
        <v>3829</v>
      </c>
      <c r="AF66" s="238" t="s">
        <v>3837</v>
      </c>
      <c r="AG66" s="238">
        <v>90</v>
      </c>
      <c r="AH66" s="238">
        <v>2</v>
      </c>
      <c r="AI66" s="238">
        <v>4</v>
      </c>
      <c r="AJ66" s="238">
        <v>3</v>
      </c>
      <c r="AK66" s="238">
        <v>23</v>
      </c>
      <c r="AL66" s="238">
        <v>43</v>
      </c>
      <c r="AM66" s="238" t="s">
        <v>363</v>
      </c>
      <c r="AN66" s="238">
        <v>5</v>
      </c>
      <c r="AO66" s="238">
        <v>2</v>
      </c>
      <c r="AS66" s="238">
        <v>7</v>
      </c>
      <c r="AT66" s="238">
        <v>2</v>
      </c>
      <c r="AU66" s="238">
        <v>30</v>
      </c>
      <c r="AV66" s="238">
        <v>11</v>
      </c>
      <c r="AW66" s="238">
        <v>21</v>
      </c>
      <c r="AX66" s="238">
        <v>2</v>
      </c>
      <c r="AY66" s="238">
        <v>1</v>
      </c>
      <c r="AZ66" s="238">
        <v>3</v>
      </c>
      <c r="BA66" s="238">
        <v>21</v>
      </c>
      <c r="BB66" s="238">
        <v>70</v>
      </c>
      <c r="BC66" s="238" t="s">
        <v>363</v>
      </c>
      <c r="BD66" s="238">
        <v>5</v>
      </c>
      <c r="BE66" s="238">
        <v>1</v>
      </c>
      <c r="BI66" s="238">
        <v>7</v>
      </c>
      <c r="BJ66" s="238">
        <v>2</v>
      </c>
      <c r="BK66" s="238">
        <v>30</v>
      </c>
      <c r="BL66" s="238">
        <v>11</v>
      </c>
      <c r="BM66" s="238">
        <v>21</v>
      </c>
      <c r="CT66" s="238">
        <v>446208</v>
      </c>
      <c r="CU66" s="238">
        <v>4974910</v>
      </c>
      <c r="CV66" s="238">
        <v>44.925583699999997</v>
      </c>
      <c r="CW66" s="238">
        <v>-93.681622899999994</v>
      </c>
      <c r="CX66" s="238" t="s">
        <v>359</v>
      </c>
      <c r="CY66" s="238" t="s">
        <v>3919</v>
      </c>
    </row>
    <row r="67" spans="1:103" x14ac:dyDescent="0.25">
      <c r="A67" s="238">
        <v>10981289</v>
      </c>
      <c r="B67" s="238">
        <v>4</v>
      </c>
      <c r="C67" s="238">
        <v>110</v>
      </c>
      <c r="D67" s="238">
        <v>3.4060000000000001</v>
      </c>
      <c r="E67" s="238">
        <v>27</v>
      </c>
      <c r="F67" s="238" t="s">
        <v>1119</v>
      </c>
      <c r="H67" s="238" t="s">
        <v>354</v>
      </c>
      <c r="I67" s="238">
        <v>25</v>
      </c>
      <c r="K67" s="238" t="s">
        <v>3920</v>
      </c>
      <c r="L67" s="238">
        <v>142320128</v>
      </c>
      <c r="M67" s="238">
        <v>8</v>
      </c>
      <c r="N67" s="238">
        <v>20</v>
      </c>
      <c r="O67" s="238">
        <v>2014</v>
      </c>
      <c r="P67" s="238" t="s">
        <v>355</v>
      </c>
      <c r="Q67" s="238">
        <v>17</v>
      </c>
      <c r="R67" s="238" t="s">
        <v>369</v>
      </c>
      <c r="S67" s="238">
        <v>4</v>
      </c>
      <c r="T67" s="238">
        <v>0</v>
      </c>
      <c r="U67" s="238">
        <v>2</v>
      </c>
      <c r="V67" s="238">
        <v>98</v>
      </c>
      <c r="W67" s="238">
        <v>10</v>
      </c>
      <c r="X67" s="238">
        <v>4</v>
      </c>
      <c r="Y67" s="238">
        <v>1</v>
      </c>
      <c r="Z67" s="238">
        <v>1</v>
      </c>
      <c r="AA67" s="238">
        <v>1</v>
      </c>
      <c r="AB67" s="238">
        <v>1</v>
      </c>
      <c r="AC67" s="238">
        <v>98</v>
      </c>
      <c r="AD67" s="238" t="s">
        <v>3822</v>
      </c>
      <c r="AE67" s="238" t="s">
        <v>3823</v>
      </c>
      <c r="AF67" s="238" t="s">
        <v>3837</v>
      </c>
      <c r="AG67" s="238">
        <v>90</v>
      </c>
      <c r="AH67" s="238">
        <v>2</v>
      </c>
      <c r="AI67" s="238">
        <v>3</v>
      </c>
      <c r="AJ67" s="238">
        <v>3</v>
      </c>
      <c r="AK67" s="238">
        <v>21</v>
      </c>
      <c r="AL67" s="238">
        <v>54</v>
      </c>
      <c r="AM67" s="238" t="s">
        <v>354</v>
      </c>
      <c r="AN67" s="238">
        <v>5</v>
      </c>
      <c r="AO67" s="238">
        <v>1</v>
      </c>
      <c r="AP67" s="238">
        <v>1</v>
      </c>
      <c r="AS67" s="238">
        <v>7</v>
      </c>
      <c r="AT67" s="238">
        <v>2</v>
      </c>
      <c r="AU67" s="238">
        <v>35</v>
      </c>
      <c r="AV67" s="238">
        <v>11</v>
      </c>
      <c r="AW67" s="238">
        <v>21</v>
      </c>
      <c r="AX67" s="238">
        <v>2</v>
      </c>
      <c r="AY67" s="238">
        <v>3</v>
      </c>
      <c r="AZ67" s="238">
        <v>1</v>
      </c>
      <c r="BA67" s="238">
        <v>24</v>
      </c>
      <c r="BB67" s="238">
        <v>66</v>
      </c>
      <c r="BC67" s="238" t="s">
        <v>354</v>
      </c>
      <c r="BD67" s="238">
        <v>5</v>
      </c>
      <c r="BE67" s="238">
        <v>2</v>
      </c>
      <c r="BI67" s="238">
        <v>7</v>
      </c>
      <c r="BJ67" s="238">
        <v>2</v>
      </c>
      <c r="BK67" s="238">
        <v>35</v>
      </c>
      <c r="BL67" s="238">
        <v>11</v>
      </c>
      <c r="BM67" s="238">
        <v>21</v>
      </c>
      <c r="CT67" s="238">
        <v>446208</v>
      </c>
      <c r="CU67" s="238">
        <v>4974910</v>
      </c>
      <c r="CV67" s="238">
        <v>44.925583699999997</v>
      </c>
      <c r="CW67" s="238">
        <v>-93.681622899999994</v>
      </c>
      <c r="CX67" s="238" t="s">
        <v>359</v>
      </c>
      <c r="CY67" s="238" t="s">
        <v>3921</v>
      </c>
    </row>
    <row r="68" spans="1:103" x14ac:dyDescent="0.25">
      <c r="A68" s="238">
        <v>10988696</v>
      </c>
      <c r="B68" s="238">
        <v>4</v>
      </c>
      <c r="C68" s="238">
        <v>110</v>
      </c>
      <c r="D68" s="238">
        <v>3.4060000000000001</v>
      </c>
      <c r="E68" s="238">
        <v>27</v>
      </c>
      <c r="F68" s="238" t="s">
        <v>1119</v>
      </c>
      <c r="H68" s="238" t="s">
        <v>354</v>
      </c>
      <c r="I68" s="238">
        <v>25</v>
      </c>
      <c r="K68" s="238">
        <v>14014128</v>
      </c>
      <c r="L68" s="238">
        <v>142950025</v>
      </c>
      <c r="M68" s="238">
        <v>10</v>
      </c>
      <c r="N68" s="238">
        <v>21</v>
      </c>
      <c r="O68" s="238">
        <v>2014</v>
      </c>
      <c r="P68" s="238" t="s">
        <v>368</v>
      </c>
      <c r="Q68" s="238">
        <v>10</v>
      </c>
      <c r="S68" s="238">
        <v>4</v>
      </c>
      <c r="T68" s="238">
        <v>0</v>
      </c>
      <c r="U68" s="238">
        <v>2</v>
      </c>
      <c r="V68" s="238">
        <v>90</v>
      </c>
      <c r="W68" s="238">
        <v>10</v>
      </c>
      <c r="X68" s="238">
        <v>3</v>
      </c>
      <c r="Y68" s="238">
        <v>1</v>
      </c>
      <c r="Z68" s="238">
        <v>1</v>
      </c>
      <c r="AA68" s="238">
        <v>1</v>
      </c>
      <c r="AB68" s="238">
        <v>1</v>
      </c>
      <c r="AC68" s="238">
        <v>98</v>
      </c>
      <c r="AD68" s="238" t="s">
        <v>3828</v>
      </c>
      <c r="AE68" s="238" t="s">
        <v>3829</v>
      </c>
      <c r="AF68" s="238" t="s">
        <v>3837</v>
      </c>
      <c r="AG68" s="238">
        <v>90</v>
      </c>
      <c r="AH68" s="238">
        <v>2</v>
      </c>
      <c r="AI68" s="238">
        <v>3</v>
      </c>
      <c r="AJ68" s="238">
        <v>1</v>
      </c>
      <c r="AK68" s="238">
        <v>21</v>
      </c>
      <c r="AL68" s="238">
        <v>20</v>
      </c>
      <c r="AM68" s="238" t="s">
        <v>354</v>
      </c>
      <c r="AN68" s="238">
        <v>5</v>
      </c>
      <c r="AO68" s="238">
        <v>4</v>
      </c>
      <c r="AP68" s="238">
        <v>2</v>
      </c>
      <c r="AS68" s="238">
        <v>7</v>
      </c>
      <c r="AT68" s="238">
        <v>2</v>
      </c>
      <c r="AU68" s="238">
        <v>30</v>
      </c>
      <c r="AV68" s="238">
        <v>11</v>
      </c>
      <c r="AW68" s="238">
        <v>20</v>
      </c>
      <c r="AX68" s="238">
        <v>2</v>
      </c>
      <c r="AY68" s="238">
        <v>2</v>
      </c>
      <c r="AZ68" s="238">
        <v>4</v>
      </c>
      <c r="BA68" s="238">
        <v>21</v>
      </c>
      <c r="BB68" s="238">
        <v>30</v>
      </c>
      <c r="BC68" s="238" t="s">
        <v>363</v>
      </c>
      <c r="BD68" s="238">
        <v>5</v>
      </c>
      <c r="BE68" s="238">
        <v>1</v>
      </c>
      <c r="BF68" s="238">
        <v>1</v>
      </c>
      <c r="BI68" s="238">
        <v>7</v>
      </c>
      <c r="BJ68" s="238">
        <v>2</v>
      </c>
      <c r="BK68" s="238">
        <v>30</v>
      </c>
      <c r="BL68" s="238">
        <v>11</v>
      </c>
      <c r="BM68" s="238">
        <v>20</v>
      </c>
      <c r="CT68" s="238">
        <v>446208</v>
      </c>
      <c r="CU68" s="238">
        <v>4974910</v>
      </c>
      <c r="CV68" s="238">
        <v>44.925583699999997</v>
      </c>
      <c r="CW68" s="238">
        <v>-93.681622899999994</v>
      </c>
      <c r="CX68" s="238" t="s">
        <v>359</v>
      </c>
    </row>
    <row r="69" spans="1:103" x14ac:dyDescent="0.25">
      <c r="A69" s="238">
        <v>11015965</v>
      </c>
      <c r="B69" s="238">
        <v>4</v>
      </c>
      <c r="C69" s="238">
        <v>110</v>
      </c>
      <c r="D69" s="238">
        <v>3.4060000000000001</v>
      </c>
      <c r="E69" s="238">
        <v>27</v>
      </c>
      <c r="F69" s="238" t="s">
        <v>1119</v>
      </c>
      <c r="H69" s="238" t="s">
        <v>354</v>
      </c>
      <c r="I69" s="238">
        <v>25</v>
      </c>
      <c r="K69" s="238" t="s">
        <v>3922</v>
      </c>
      <c r="L69" s="238">
        <v>150100149</v>
      </c>
      <c r="M69" s="238">
        <v>1</v>
      </c>
      <c r="N69" s="238">
        <v>10</v>
      </c>
      <c r="O69" s="238">
        <v>2015</v>
      </c>
      <c r="P69" s="238" t="s">
        <v>364</v>
      </c>
      <c r="Q69" s="238">
        <v>13</v>
      </c>
      <c r="S69" s="238">
        <v>4</v>
      </c>
      <c r="T69" s="238">
        <v>0</v>
      </c>
      <c r="U69" s="238">
        <v>2</v>
      </c>
      <c r="V69" s="238">
        <v>90</v>
      </c>
      <c r="W69" s="238">
        <v>10</v>
      </c>
      <c r="X69" s="238">
        <v>3</v>
      </c>
      <c r="Y69" s="238">
        <v>1</v>
      </c>
      <c r="Z69" s="238">
        <v>1</v>
      </c>
      <c r="AB69" s="238">
        <v>2</v>
      </c>
      <c r="AC69" s="238">
        <v>98</v>
      </c>
      <c r="AD69" s="238" t="s">
        <v>2933</v>
      </c>
      <c r="AE69" s="238" t="s">
        <v>3829</v>
      </c>
      <c r="AF69" s="238" t="s">
        <v>3837</v>
      </c>
      <c r="AG69" s="238">
        <v>90</v>
      </c>
      <c r="AH69" s="238">
        <v>2</v>
      </c>
      <c r="AI69" s="238">
        <v>4</v>
      </c>
      <c r="AJ69" s="238">
        <v>1</v>
      </c>
      <c r="AK69" s="238">
        <v>21</v>
      </c>
      <c r="AL69" s="238">
        <v>39</v>
      </c>
      <c r="AM69" s="238" t="s">
        <v>363</v>
      </c>
      <c r="AN69" s="238">
        <v>5</v>
      </c>
      <c r="AO69" s="238">
        <v>2</v>
      </c>
      <c r="AP69" s="238">
        <v>1</v>
      </c>
      <c r="AS69" s="238">
        <v>7</v>
      </c>
      <c r="AT69" s="238">
        <v>2</v>
      </c>
      <c r="AU69" s="238">
        <v>30</v>
      </c>
      <c r="AV69" s="238">
        <v>11</v>
      </c>
      <c r="AW69" s="238">
        <v>21</v>
      </c>
      <c r="AX69" s="238">
        <v>2</v>
      </c>
      <c r="AY69" s="238">
        <v>2</v>
      </c>
      <c r="AZ69" s="238">
        <v>4</v>
      </c>
      <c r="BA69" s="238">
        <v>21</v>
      </c>
      <c r="BB69" s="238">
        <v>73</v>
      </c>
      <c r="BC69" s="238" t="s">
        <v>354</v>
      </c>
      <c r="BD69" s="238">
        <v>5</v>
      </c>
      <c r="BE69" s="238">
        <v>1</v>
      </c>
      <c r="BI69" s="238">
        <v>7</v>
      </c>
      <c r="BJ69" s="238">
        <v>2</v>
      </c>
      <c r="BK69" s="238">
        <v>30</v>
      </c>
      <c r="BL69" s="238">
        <v>11</v>
      </c>
      <c r="BM69" s="238">
        <v>21</v>
      </c>
      <c r="CT69" s="238">
        <v>446208</v>
      </c>
      <c r="CU69" s="238">
        <v>4974910</v>
      </c>
      <c r="CV69" s="238">
        <v>44.925583699999997</v>
      </c>
      <c r="CW69" s="238">
        <v>-93.681622899999994</v>
      </c>
      <c r="CX69" s="238" t="s">
        <v>359</v>
      </c>
      <c r="CY69" s="238" t="s">
        <v>3923</v>
      </c>
    </row>
    <row r="70" spans="1:103" x14ac:dyDescent="0.25">
      <c r="A70" s="238">
        <v>11042239</v>
      </c>
      <c r="B70" s="238">
        <v>4</v>
      </c>
      <c r="C70" s="238">
        <v>110</v>
      </c>
      <c r="D70" s="238">
        <v>3.4060000000000001</v>
      </c>
      <c r="E70" s="238">
        <v>27</v>
      </c>
      <c r="F70" s="238" t="s">
        <v>1119</v>
      </c>
      <c r="H70" s="238" t="s">
        <v>354</v>
      </c>
      <c r="I70" s="238">
        <v>25</v>
      </c>
      <c r="K70" s="238" t="s">
        <v>3924</v>
      </c>
      <c r="L70" s="238">
        <v>151560003</v>
      </c>
      <c r="M70" s="238">
        <v>6</v>
      </c>
      <c r="N70" s="238">
        <v>4</v>
      </c>
      <c r="O70" s="238">
        <v>2015</v>
      </c>
      <c r="P70" s="238" t="s">
        <v>384</v>
      </c>
      <c r="Q70" s="238">
        <v>20</v>
      </c>
      <c r="S70" s="238">
        <v>4</v>
      </c>
      <c r="T70" s="238">
        <v>0</v>
      </c>
      <c r="U70" s="238">
        <v>2</v>
      </c>
      <c r="V70" s="238">
        <v>90</v>
      </c>
      <c r="W70" s="238">
        <v>10</v>
      </c>
      <c r="X70" s="238">
        <v>3</v>
      </c>
      <c r="Y70" s="238">
        <v>1</v>
      </c>
      <c r="Z70" s="238">
        <v>1</v>
      </c>
      <c r="AA70" s="238">
        <v>1</v>
      </c>
      <c r="AB70" s="238">
        <v>1</v>
      </c>
      <c r="AC70" s="238">
        <v>98</v>
      </c>
      <c r="AD70" s="238" t="s">
        <v>3828</v>
      </c>
      <c r="AE70" s="238" t="s">
        <v>3829</v>
      </c>
      <c r="AF70" s="238" t="s">
        <v>3837</v>
      </c>
      <c r="AG70" s="238">
        <v>90</v>
      </c>
      <c r="AH70" s="238">
        <v>2</v>
      </c>
      <c r="AI70" s="238">
        <v>2</v>
      </c>
      <c r="AJ70" s="238">
        <v>1</v>
      </c>
      <c r="AK70" s="238">
        <v>21</v>
      </c>
      <c r="AL70" s="238">
        <v>21</v>
      </c>
      <c r="AM70" s="238" t="s">
        <v>354</v>
      </c>
      <c r="AN70" s="238">
        <v>5</v>
      </c>
      <c r="AO70" s="238">
        <v>2</v>
      </c>
      <c r="AP70" s="238">
        <v>2</v>
      </c>
      <c r="AS70" s="238">
        <v>7</v>
      </c>
      <c r="AT70" s="238">
        <v>2</v>
      </c>
      <c r="AU70" s="238">
        <v>30</v>
      </c>
      <c r="AV70" s="238">
        <v>11</v>
      </c>
      <c r="AW70" s="238">
        <v>21</v>
      </c>
      <c r="AX70" s="238">
        <v>2</v>
      </c>
      <c r="AY70" s="238">
        <v>4</v>
      </c>
      <c r="AZ70" s="238">
        <v>4</v>
      </c>
      <c r="BA70" s="238">
        <v>21</v>
      </c>
      <c r="BB70" s="238">
        <v>29</v>
      </c>
      <c r="BC70" s="238" t="s">
        <v>363</v>
      </c>
      <c r="BD70" s="238">
        <v>5</v>
      </c>
      <c r="BE70" s="238">
        <v>1</v>
      </c>
      <c r="BF70" s="238">
        <v>1</v>
      </c>
      <c r="BI70" s="238">
        <v>7</v>
      </c>
      <c r="BJ70" s="238">
        <v>2</v>
      </c>
      <c r="BK70" s="238">
        <v>30</v>
      </c>
      <c r="BL70" s="238">
        <v>11</v>
      </c>
      <c r="BM70" s="238">
        <v>21</v>
      </c>
      <c r="CT70" s="238">
        <v>446208</v>
      </c>
      <c r="CU70" s="238">
        <v>4974910</v>
      </c>
      <c r="CV70" s="238">
        <v>44.925583699999997</v>
      </c>
      <c r="CW70" s="238">
        <v>-93.681622899999994</v>
      </c>
      <c r="CX70" s="238" t="s">
        <v>359</v>
      </c>
      <c r="CY70" s="238" t="s">
        <v>3925</v>
      </c>
    </row>
    <row r="71" spans="1:103" x14ac:dyDescent="0.25">
      <c r="A71" s="238">
        <v>11050474</v>
      </c>
      <c r="B71" s="238">
        <v>4</v>
      </c>
      <c r="C71" s="238">
        <v>110</v>
      </c>
      <c r="D71" s="238">
        <v>3.4060000000000001</v>
      </c>
      <c r="E71" s="238">
        <v>27</v>
      </c>
      <c r="F71" s="238" t="s">
        <v>1119</v>
      </c>
      <c r="H71" s="238" t="s">
        <v>354</v>
      </c>
      <c r="I71" s="238">
        <v>25</v>
      </c>
      <c r="K71" s="238" t="s">
        <v>3926</v>
      </c>
      <c r="L71" s="238">
        <v>151710093</v>
      </c>
      <c r="M71" s="238">
        <v>6</v>
      </c>
      <c r="N71" s="238">
        <v>20</v>
      </c>
      <c r="O71" s="238">
        <v>2015</v>
      </c>
      <c r="P71" s="238" t="s">
        <v>364</v>
      </c>
      <c r="Q71" s="238">
        <v>8</v>
      </c>
      <c r="S71" s="238">
        <v>5</v>
      </c>
      <c r="T71" s="238">
        <v>0</v>
      </c>
      <c r="U71" s="238">
        <v>2</v>
      </c>
      <c r="V71" s="238">
        <v>10</v>
      </c>
      <c r="W71" s="238">
        <v>10</v>
      </c>
      <c r="X71" s="238">
        <v>3</v>
      </c>
      <c r="Y71" s="238">
        <v>1</v>
      </c>
      <c r="Z71" s="238">
        <v>2</v>
      </c>
      <c r="AA71" s="238">
        <v>3</v>
      </c>
      <c r="AB71" s="238">
        <v>2</v>
      </c>
      <c r="AC71" s="238">
        <v>98</v>
      </c>
      <c r="AD71" s="238" t="s">
        <v>3828</v>
      </c>
      <c r="AE71" s="238" t="s">
        <v>3829</v>
      </c>
      <c r="AF71" s="238" t="s">
        <v>3837</v>
      </c>
      <c r="AG71" s="238">
        <v>5</v>
      </c>
      <c r="AH71" s="238">
        <v>2</v>
      </c>
      <c r="AI71" s="238">
        <v>2</v>
      </c>
      <c r="AJ71" s="238">
        <v>3</v>
      </c>
      <c r="AK71" s="238">
        <v>23</v>
      </c>
      <c r="AL71" s="238">
        <v>46</v>
      </c>
      <c r="AM71" s="238" t="s">
        <v>354</v>
      </c>
      <c r="AN71" s="238">
        <v>5</v>
      </c>
      <c r="AO71" s="238">
        <v>2</v>
      </c>
      <c r="AP71" s="238">
        <v>1</v>
      </c>
      <c r="AS71" s="238">
        <v>7</v>
      </c>
      <c r="AT71" s="238">
        <v>2</v>
      </c>
      <c r="AU71" s="238">
        <v>30</v>
      </c>
      <c r="AV71" s="238">
        <v>11</v>
      </c>
      <c r="AW71" s="238">
        <v>21</v>
      </c>
      <c r="AX71" s="238">
        <v>2</v>
      </c>
      <c r="AY71" s="238">
        <v>2</v>
      </c>
      <c r="AZ71" s="238">
        <v>3</v>
      </c>
      <c r="BA71" s="238">
        <v>21</v>
      </c>
      <c r="BB71" s="238">
        <v>41</v>
      </c>
      <c r="BC71" s="238" t="s">
        <v>363</v>
      </c>
      <c r="BD71" s="238">
        <v>5</v>
      </c>
      <c r="BE71" s="238">
        <v>1</v>
      </c>
      <c r="BI71" s="238">
        <v>7</v>
      </c>
      <c r="BJ71" s="238">
        <v>2</v>
      </c>
      <c r="BK71" s="238">
        <v>30</v>
      </c>
      <c r="BL71" s="238">
        <v>11</v>
      </c>
      <c r="BM71" s="238">
        <v>21</v>
      </c>
      <c r="CT71" s="238">
        <v>446208</v>
      </c>
      <c r="CU71" s="238">
        <v>4974910</v>
      </c>
      <c r="CV71" s="238">
        <v>44.925583699999997</v>
      </c>
      <c r="CW71" s="238">
        <v>-93.681622899999994</v>
      </c>
      <c r="CX71" s="238" t="s">
        <v>359</v>
      </c>
      <c r="CY71" s="238" t="s">
        <v>3927</v>
      </c>
    </row>
    <row r="72" spans="1:103" x14ac:dyDescent="0.25">
      <c r="A72" s="238">
        <v>11050719</v>
      </c>
      <c r="B72" s="238">
        <v>4</v>
      </c>
      <c r="C72" s="238">
        <v>110</v>
      </c>
      <c r="D72" s="238">
        <v>3.4060000000000001</v>
      </c>
      <c r="E72" s="238">
        <v>27</v>
      </c>
      <c r="F72" s="238" t="s">
        <v>1119</v>
      </c>
      <c r="H72" s="238" t="s">
        <v>354</v>
      </c>
      <c r="I72" s="238">
        <v>25</v>
      </c>
      <c r="K72" s="238" t="s">
        <v>3928</v>
      </c>
      <c r="L72" s="238">
        <v>151750148</v>
      </c>
      <c r="M72" s="238">
        <v>6</v>
      </c>
      <c r="N72" s="238">
        <v>24</v>
      </c>
      <c r="O72" s="238">
        <v>2015</v>
      </c>
      <c r="P72" s="238" t="s">
        <v>355</v>
      </c>
      <c r="Q72" s="238">
        <v>17</v>
      </c>
      <c r="R72" s="238" t="s">
        <v>419</v>
      </c>
      <c r="S72" s="238">
        <v>5</v>
      </c>
      <c r="T72" s="238">
        <v>0</v>
      </c>
      <c r="U72" s="238">
        <v>2</v>
      </c>
      <c r="V72" s="238">
        <v>98</v>
      </c>
      <c r="W72" s="238">
        <v>10</v>
      </c>
      <c r="X72" s="238">
        <v>4</v>
      </c>
      <c r="Y72" s="238">
        <v>1</v>
      </c>
      <c r="Z72" s="238">
        <v>1</v>
      </c>
      <c r="AB72" s="238">
        <v>1</v>
      </c>
      <c r="AC72" s="238">
        <v>98</v>
      </c>
      <c r="AD72" s="238" t="s">
        <v>3929</v>
      </c>
      <c r="AE72" s="238" t="s">
        <v>3822</v>
      </c>
      <c r="AF72" s="238" t="s">
        <v>3837</v>
      </c>
      <c r="AG72" s="238">
        <v>90</v>
      </c>
      <c r="AH72" s="238">
        <v>2</v>
      </c>
      <c r="AI72" s="238">
        <v>4</v>
      </c>
      <c r="AJ72" s="238">
        <v>1</v>
      </c>
      <c r="AK72" s="238">
        <v>8</v>
      </c>
      <c r="AL72" s="238">
        <v>44</v>
      </c>
      <c r="AM72" s="238" t="s">
        <v>363</v>
      </c>
      <c r="AN72" s="238">
        <v>5</v>
      </c>
      <c r="AO72" s="238">
        <v>1</v>
      </c>
      <c r="AT72" s="238">
        <v>2</v>
      </c>
      <c r="AU72" s="238">
        <v>30</v>
      </c>
      <c r="AV72" s="238">
        <v>10</v>
      </c>
      <c r="AW72" s="238">
        <v>21</v>
      </c>
      <c r="AX72" s="238">
        <v>2</v>
      </c>
      <c r="AY72" s="238">
        <v>4</v>
      </c>
      <c r="AZ72" s="238">
        <v>1</v>
      </c>
      <c r="BA72" s="238">
        <v>7</v>
      </c>
      <c r="BB72" s="238">
        <v>17</v>
      </c>
      <c r="BC72" s="238" t="s">
        <v>363</v>
      </c>
      <c r="BD72" s="238">
        <v>5</v>
      </c>
      <c r="BE72" s="238">
        <v>9</v>
      </c>
      <c r="BJ72" s="238">
        <v>2</v>
      </c>
      <c r="BK72" s="238">
        <v>30</v>
      </c>
      <c r="BL72" s="238">
        <v>10</v>
      </c>
      <c r="BM72" s="238">
        <v>21</v>
      </c>
      <c r="CT72" s="238">
        <v>446208</v>
      </c>
      <c r="CU72" s="238">
        <v>4974910</v>
      </c>
      <c r="CV72" s="238">
        <v>44.925583699999997</v>
      </c>
      <c r="CW72" s="238">
        <v>-93.681622899999994</v>
      </c>
      <c r="CX72" s="238" t="s">
        <v>359</v>
      </c>
      <c r="CY72" s="238" t="s">
        <v>3930</v>
      </c>
    </row>
    <row r="73" spans="1:103" x14ac:dyDescent="0.25">
      <c r="A73" s="238">
        <v>11053430</v>
      </c>
      <c r="B73" s="238">
        <v>4</v>
      </c>
      <c r="C73" s="238">
        <v>110</v>
      </c>
      <c r="D73" s="238">
        <v>3.4060000000000001</v>
      </c>
      <c r="E73" s="238">
        <v>27</v>
      </c>
      <c r="F73" s="238" t="s">
        <v>1119</v>
      </c>
      <c r="H73" s="238" t="s">
        <v>354</v>
      </c>
      <c r="I73" s="238">
        <v>25</v>
      </c>
      <c r="K73" s="238">
        <v>15008907</v>
      </c>
      <c r="L73" s="238">
        <v>152130124</v>
      </c>
      <c r="M73" s="238">
        <v>8</v>
      </c>
      <c r="N73" s="238">
        <v>1</v>
      </c>
      <c r="O73" s="238">
        <v>2015</v>
      </c>
      <c r="P73" s="238" t="s">
        <v>364</v>
      </c>
      <c r="Q73" s="238">
        <v>16</v>
      </c>
      <c r="R73" s="238" t="s">
        <v>419</v>
      </c>
      <c r="S73" s="238">
        <v>5</v>
      </c>
      <c r="T73" s="238">
        <v>0</v>
      </c>
      <c r="U73" s="238">
        <v>2</v>
      </c>
      <c r="V73" s="238">
        <v>5</v>
      </c>
      <c r="W73" s="238">
        <v>10</v>
      </c>
      <c r="X73" s="238">
        <v>10</v>
      </c>
      <c r="Y73" s="238">
        <v>1</v>
      </c>
      <c r="Z73" s="238">
        <v>1</v>
      </c>
      <c r="AB73" s="238">
        <v>1</v>
      </c>
      <c r="AC73" s="238">
        <v>98</v>
      </c>
      <c r="AD73" s="238" t="s">
        <v>3829</v>
      </c>
      <c r="AE73" s="238" t="s">
        <v>3828</v>
      </c>
      <c r="AF73" s="238" t="s">
        <v>3837</v>
      </c>
      <c r="AG73" s="238">
        <v>10</v>
      </c>
      <c r="AH73" s="238">
        <v>2</v>
      </c>
      <c r="AI73" s="238">
        <v>2</v>
      </c>
      <c r="AJ73" s="238">
        <v>4</v>
      </c>
      <c r="AK73" s="238">
        <v>21</v>
      </c>
      <c r="AL73" s="238">
        <v>62</v>
      </c>
      <c r="AM73" s="238" t="s">
        <v>363</v>
      </c>
      <c r="AN73" s="238">
        <v>5</v>
      </c>
      <c r="AO73" s="238">
        <v>1</v>
      </c>
      <c r="AS73" s="238">
        <v>7</v>
      </c>
      <c r="AT73" s="238">
        <v>2</v>
      </c>
      <c r="AU73" s="238">
        <v>35</v>
      </c>
      <c r="AV73" s="238">
        <v>11</v>
      </c>
      <c r="AW73" s="238">
        <v>21</v>
      </c>
      <c r="AX73" s="238">
        <v>2</v>
      </c>
      <c r="AY73" s="238">
        <v>1</v>
      </c>
      <c r="AZ73" s="238">
        <v>1</v>
      </c>
      <c r="BA73" s="238">
        <v>21</v>
      </c>
      <c r="BB73" s="238">
        <v>18</v>
      </c>
      <c r="BC73" s="238" t="s">
        <v>363</v>
      </c>
      <c r="BD73" s="238">
        <v>5</v>
      </c>
      <c r="BE73" s="238">
        <v>2</v>
      </c>
      <c r="BF73" s="238">
        <v>4</v>
      </c>
      <c r="BI73" s="238">
        <v>7</v>
      </c>
      <c r="BJ73" s="238">
        <v>2</v>
      </c>
      <c r="BK73" s="238">
        <v>35</v>
      </c>
      <c r="BL73" s="238">
        <v>11</v>
      </c>
      <c r="BM73" s="238">
        <v>21</v>
      </c>
      <c r="CT73" s="238">
        <v>446208</v>
      </c>
      <c r="CU73" s="238">
        <v>4974910</v>
      </c>
      <c r="CV73" s="238">
        <v>44.925583699999997</v>
      </c>
      <c r="CW73" s="238">
        <v>-93.681622899999994</v>
      </c>
      <c r="CX73" s="238" t="s">
        <v>359</v>
      </c>
      <c r="CY73" s="238" t="s">
        <v>3931</v>
      </c>
    </row>
    <row r="74" spans="1:103" x14ac:dyDescent="0.25">
      <c r="A74" s="238">
        <v>11053903</v>
      </c>
      <c r="B74" s="238">
        <v>4</v>
      </c>
      <c r="C74" s="238">
        <v>110</v>
      </c>
      <c r="D74" s="238">
        <v>3.4060000000000001</v>
      </c>
      <c r="E74" s="238">
        <v>27</v>
      </c>
      <c r="F74" s="238" t="s">
        <v>1119</v>
      </c>
      <c r="H74" s="238" t="s">
        <v>354</v>
      </c>
      <c r="I74" s="238">
        <v>25</v>
      </c>
      <c r="K74" s="238" t="s">
        <v>3932</v>
      </c>
      <c r="L74" s="238">
        <v>152190153</v>
      </c>
      <c r="M74" s="238">
        <v>8</v>
      </c>
      <c r="N74" s="238">
        <v>7</v>
      </c>
      <c r="O74" s="238">
        <v>2015</v>
      </c>
      <c r="P74" s="238" t="s">
        <v>362</v>
      </c>
      <c r="Q74" s="238">
        <v>16</v>
      </c>
      <c r="R74" s="238" t="s">
        <v>356</v>
      </c>
      <c r="S74" s="238">
        <v>5</v>
      </c>
      <c r="T74" s="238">
        <v>0</v>
      </c>
      <c r="U74" s="238">
        <v>2</v>
      </c>
      <c r="V74" s="238">
        <v>98</v>
      </c>
      <c r="W74" s="238">
        <v>10</v>
      </c>
      <c r="X74" s="238">
        <v>4</v>
      </c>
      <c r="Y74" s="238">
        <v>1</v>
      </c>
      <c r="Z74" s="238">
        <v>1</v>
      </c>
      <c r="AB74" s="238">
        <v>1</v>
      </c>
      <c r="AC74" s="238">
        <v>98</v>
      </c>
      <c r="AD74" s="238" t="s">
        <v>3822</v>
      </c>
      <c r="AE74" s="238" t="s">
        <v>3823</v>
      </c>
      <c r="AF74" s="238" t="s">
        <v>3837</v>
      </c>
      <c r="AG74" s="238">
        <v>90</v>
      </c>
      <c r="AH74" s="238">
        <v>2</v>
      </c>
      <c r="AI74" s="238">
        <v>2</v>
      </c>
      <c r="AJ74" s="238">
        <v>3</v>
      </c>
      <c r="AK74" s="238">
        <v>24</v>
      </c>
      <c r="AL74" s="238">
        <v>16</v>
      </c>
      <c r="AM74" s="238" t="s">
        <v>354</v>
      </c>
      <c r="AN74" s="238">
        <v>5</v>
      </c>
      <c r="AO74" s="238">
        <v>2</v>
      </c>
      <c r="AS74" s="238">
        <v>7</v>
      </c>
      <c r="AT74" s="238">
        <v>2</v>
      </c>
      <c r="AU74" s="238">
        <v>35</v>
      </c>
      <c r="AV74" s="238">
        <v>11</v>
      </c>
      <c r="AW74" s="238">
        <v>21</v>
      </c>
      <c r="AX74" s="238">
        <v>2</v>
      </c>
      <c r="AY74" s="238">
        <v>2</v>
      </c>
      <c r="AZ74" s="238">
        <v>4</v>
      </c>
      <c r="BA74" s="238">
        <v>21</v>
      </c>
      <c r="BB74" s="238">
        <v>58</v>
      </c>
      <c r="BC74" s="238" t="s">
        <v>363</v>
      </c>
      <c r="BD74" s="238">
        <v>5</v>
      </c>
      <c r="BE74" s="238">
        <v>1</v>
      </c>
      <c r="BI74" s="238">
        <v>7</v>
      </c>
      <c r="BJ74" s="238">
        <v>2</v>
      </c>
      <c r="BK74" s="238">
        <v>35</v>
      </c>
      <c r="BL74" s="238">
        <v>11</v>
      </c>
      <c r="BM74" s="238">
        <v>21</v>
      </c>
      <c r="CT74" s="238">
        <v>446208</v>
      </c>
      <c r="CU74" s="238">
        <v>4974910</v>
      </c>
      <c r="CV74" s="238">
        <v>44.925583699999997</v>
      </c>
      <c r="CW74" s="238">
        <v>-93.681622899999994</v>
      </c>
      <c r="CX74" s="238" t="s">
        <v>359</v>
      </c>
      <c r="CY74" s="238" t="s">
        <v>3933</v>
      </c>
    </row>
    <row r="75" spans="1:103" x14ac:dyDescent="0.25">
      <c r="A75" s="238">
        <v>809853</v>
      </c>
      <c r="B75" s="238">
        <v>4</v>
      </c>
      <c r="C75" s="238">
        <v>110</v>
      </c>
      <c r="D75" s="238">
        <v>3.407</v>
      </c>
      <c r="E75" s="238">
        <v>27</v>
      </c>
      <c r="F75" s="238" t="s">
        <v>2776</v>
      </c>
      <c r="H75" s="238" t="s">
        <v>354</v>
      </c>
      <c r="I75" s="238">
        <v>25</v>
      </c>
      <c r="K75" s="238" t="s">
        <v>3934</v>
      </c>
      <c r="L75" s="238">
        <v>201320025</v>
      </c>
      <c r="M75" s="238">
        <v>5</v>
      </c>
      <c r="N75" s="238">
        <v>11</v>
      </c>
      <c r="O75" s="238">
        <v>2020</v>
      </c>
      <c r="P75" s="238" t="s">
        <v>361</v>
      </c>
      <c r="Q75" s="238">
        <v>15</v>
      </c>
      <c r="R75" s="238" t="s">
        <v>419</v>
      </c>
      <c r="S75" s="238">
        <v>5</v>
      </c>
      <c r="T75" s="238">
        <v>0</v>
      </c>
      <c r="U75" s="238">
        <v>2</v>
      </c>
      <c r="V75" s="238">
        <v>5</v>
      </c>
      <c r="W75" s="238">
        <v>10</v>
      </c>
      <c r="X75" s="238">
        <v>4</v>
      </c>
      <c r="Y75" s="238">
        <v>1</v>
      </c>
      <c r="Z75" s="238">
        <v>1</v>
      </c>
      <c r="AB75" s="238">
        <v>1</v>
      </c>
      <c r="AC75" s="238">
        <v>98</v>
      </c>
      <c r="AD75" s="238" t="s">
        <v>3815</v>
      </c>
      <c r="AF75" s="238" t="s">
        <v>3837</v>
      </c>
      <c r="AG75" s="238">
        <v>10</v>
      </c>
      <c r="AH75" s="238">
        <v>2</v>
      </c>
      <c r="AI75" s="238">
        <v>4</v>
      </c>
      <c r="AJ75" s="238">
        <v>1</v>
      </c>
      <c r="AK75" s="238">
        <v>21</v>
      </c>
      <c r="AL75" s="238">
        <v>79</v>
      </c>
      <c r="AM75" s="238" t="s">
        <v>363</v>
      </c>
      <c r="AN75" s="238">
        <v>5</v>
      </c>
      <c r="AO75" s="238">
        <v>2</v>
      </c>
      <c r="AS75" s="238">
        <v>12</v>
      </c>
      <c r="AT75" s="238">
        <v>23</v>
      </c>
      <c r="AU75" s="238">
        <v>30</v>
      </c>
      <c r="AV75" s="238">
        <v>11</v>
      </c>
      <c r="AW75" s="238">
        <v>21</v>
      </c>
      <c r="AX75" s="238">
        <v>2</v>
      </c>
      <c r="AY75" s="238">
        <v>2</v>
      </c>
      <c r="AZ75" s="238">
        <v>4</v>
      </c>
      <c r="BA75" s="238">
        <v>21</v>
      </c>
      <c r="BB75" s="238">
        <v>61</v>
      </c>
      <c r="BC75" s="238" t="s">
        <v>354</v>
      </c>
      <c r="BD75" s="238">
        <v>5</v>
      </c>
      <c r="BE75" s="238">
        <v>1</v>
      </c>
      <c r="BI75" s="238">
        <v>12</v>
      </c>
      <c r="BJ75" s="238">
        <v>9</v>
      </c>
      <c r="BK75" s="238">
        <v>30</v>
      </c>
      <c r="BL75" s="238">
        <v>11</v>
      </c>
      <c r="BM75" s="238">
        <v>21</v>
      </c>
      <c r="CT75" s="238">
        <v>446209.47502133698</v>
      </c>
      <c r="CU75" s="238">
        <v>4974909.8682417301</v>
      </c>
      <c r="CV75" s="238">
        <v>44.925585220000002</v>
      </c>
      <c r="CW75" s="238">
        <v>-93.681606619999997</v>
      </c>
      <c r="CX75" s="238" t="s">
        <v>359</v>
      </c>
      <c r="CY75" s="238" t="s">
        <v>3935</v>
      </c>
    </row>
    <row r="76" spans="1:103" x14ac:dyDescent="0.25">
      <c r="A76" s="238">
        <v>383331</v>
      </c>
      <c r="B76" s="238">
        <v>4</v>
      </c>
      <c r="C76" s="238">
        <v>110</v>
      </c>
      <c r="D76" s="238">
        <v>3.4089999999999998</v>
      </c>
      <c r="E76" s="238">
        <v>27</v>
      </c>
      <c r="F76" s="238" t="s">
        <v>2776</v>
      </c>
      <c r="H76" s="238" t="s">
        <v>354</v>
      </c>
      <c r="I76" s="238">
        <v>25</v>
      </c>
      <c r="K76" s="238">
        <v>16011473</v>
      </c>
      <c r="M76" s="238">
        <v>10</v>
      </c>
      <c r="N76" s="238">
        <v>1</v>
      </c>
      <c r="O76" s="238">
        <v>2016</v>
      </c>
      <c r="P76" s="238" t="s">
        <v>364</v>
      </c>
      <c r="Q76" s="238">
        <v>18</v>
      </c>
      <c r="R76" s="238" t="s">
        <v>419</v>
      </c>
      <c r="S76" s="238">
        <v>5</v>
      </c>
      <c r="T76" s="238">
        <v>0</v>
      </c>
      <c r="U76" s="238">
        <v>2</v>
      </c>
      <c r="V76" s="238">
        <v>12</v>
      </c>
      <c r="W76" s="238">
        <v>10</v>
      </c>
      <c r="X76" s="238">
        <v>3</v>
      </c>
      <c r="Y76" s="238">
        <v>3</v>
      </c>
      <c r="Z76" s="238">
        <v>1</v>
      </c>
      <c r="AB76" s="238">
        <v>1</v>
      </c>
      <c r="AC76" s="238">
        <v>98</v>
      </c>
      <c r="AD76" s="238" t="s">
        <v>3815</v>
      </c>
      <c r="AF76" s="238" t="s">
        <v>3837</v>
      </c>
      <c r="AG76" s="238">
        <v>7</v>
      </c>
      <c r="AH76" s="238">
        <v>2</v>
      </c>
      <c r="AI76" s="238">
        <v>2</v>
      </c>
      <c r="AJ76" s="238">
        <v>1</v>
      </c>
      <c r="AK76" s="238">
        <v>31</v>
      </c>
      <c r="AL76" s="238">
        <v>16</v>
      </c>
      <c r="AM76" s="238" t="s">
        <v>363</v>
      </c>
      <c r="AN76" s="238">
        <v>5</v>
      </c>
      <c r="AO76" s="238">
        <v>1</v>
      </c>
      <c r="AS76" s="238">
        <v>12</v>
      </c>
      <c r="AT76" s="238">
        <v>23</v>
      </c>
      <c r="AU76" s="238">
        <v>35</v>
      </c>
      <c r="AV76" s="238">
        <v>11</v>
      </c>
      <c r="AW76" s="238">
        <v>21</v>
      </c>
      <c r="AX76" s="238">
        <v>1</v>
      </c>
      <c r="AY76" s="238">
        <v>2</v>
      </c>
      <c r="AZ76" s="238">
        <v>1</v>
      </c>
      <c r="BA76" s="238">
        <v>34</v>
      </c>
      <c r="BI76" s="238">
        <v>12</v>
      </c>
      <c r="BJ76" s="238">
        <v>23</v>
      </c>
      <c r="BK76" s="238">
        <v>35</v>
      </c>
      <c r="BL76" s="238">
        <v>11</v>
      </c>
      <c r="BM76" s="238">
        <v>21</v>
      </c>
      <c r="CT76" s="238">
        <v>446214.41255939403</v>
      </c>
      <c r="CU76" s="238">
        <v>4974907.2645194801</v>
      </c>
      <c r="CV76" s="238">
        <v>44.925562149999998</v>
      </c>
      <c r="CW76" s="238">
        <v>-93.681543779999998</v>
      </c>
      <c r="CX76" s="238" t="s">
        <v>359</v>
      </c>
      <c r="CY76" s="238" t="s">
        <v>3936</v>
      </c>
    </row>
    <row r="77" spans="1:103" x14ac:dyDescent="0.25">
      <c r="A77" s="238">
        <v>10793048</v>
      </c>
      <c r="B77" s="238">
        <v>4</v>
      </c>
      <c r="C77" s="238">
        <v>110</v>
      </c>
      <c r="D77" s="238">
        <v>3.41</v>
      </c>
      <c r="E77" s="238">
        <v>27</v>
      </c>
      <c r="F77" s="238" t="s">
        <v>1119</v>
      </c>
      <c r="H77" s="238" t="s">
        <v>354</v>
      </c>
      <c r="I77" s="238">
        <v>25</v>
      </c>
      <c r="K77" s="238" t="s">
        <v>3937</v>
      </c>
      <c r="L77" s="238">
        <v>120700058</v>
      </c>
      <c r="M77" s="238">
        <v>3</v>
      </c>
      <c r="N77" s="238">
        <v>10</v>
      </c>
      <c r="O77" s="238">
        <v>2012</v>
      </c>
      <c r="P77" s="238" t="s">
        <v>364</v>
      </c>
      <c r="Q77" s="238">
        <v>12</v>
      </c>
      <c r="R77" s="238" t="s">
        <v>356</v>
      </c>
      <c r="S77" s="238">
        <v>5</v>
      </c>
      <c r="T77" s="238">
        <v>0</v>
      </c>
      <c r="U77" s="238">
        <v>2</v>
      </c>
      <c r="V77" s="238">
        <v>98</v>
      </c>
      <c r="W77" s="238">
        <v>10</v>
      </c>
      <c r="X77" s="238">
        <v>10</v>
      </c>
      <c r="Y77" s="238">
        <v>1</v>
      </c>
      <c r="Z77" s="238">
        <v>1</v>
      </c>
      <c r="AA77" s="238">
        <v>1</v>
      </c>
      <c r="AB77" s="238">
        <v>1</v>
      </c>
      <c r="AC77" s="238">
        <v>98</v>
      </c>
      <c r="AD77" s="238" t="s">
        <v>3938</v>
      </c>
      <c r="AE77" s="238" t="s">
        <v>3939</v>
      </c>
      <c r="AF77" s="238" t="s">
        <v>3837</v>
      </c>
      <c r="AG77" s="238">
        <v>90</v>
      </c>
      <c r="AH77" s="238">
        <v>0</v>
      </c>
      <c r="AI77" s="238">
        <v>4</v>
      </c>
      <c r="AJ77" s="238">
        <v>1</v>
      </c>
      <c r="AL77" s="238">
        <v>69</v>
      </c>
      <c r="AM77" s="238" t="s">
        <v>354</v>
      </c>
      <c r="AN77" s="238">
        <v>5</v>
      </c>
      <c r="AO77" s="238">
        <v>2</v>
      </c>
      <c r="AP77" s="238">
        <v>1</v>
      </c>
      <c r="AQ77" s="238">
        <v>26</v>
      </c>
      <c r="AS77" s="238">
        <v>7</v>
      </c>
      <c r="AT77" s="238">
        <v>2</v>
      </c>
      <c r="AU77" s="238">
        <v>30</v>
      </c>
      <c r="AV77" s="238">
        <v>11</v>
      </c>
      <c r="AW77" s="238">
        <v>21</v>
      </c>
      <c r="AX77" s="238">
        <v>2</v>
      </c>
      <c r="AY77" s="238">
        <v>2</v>
      </c>
      <c r="AZ77" s="238">
        <v>4</v>
      </c>
      <c r="BA77" s="238">
        <v>21</v>
      </c>
      <c r="BB77" s="238">
        <v>70</v>
      </c>
      <c r="BC77" s="238" t="s">
        <v>363</v>
      </c>
      <c r="BD77" s="238">
        <v>5</v>
      </c>
      <c r="BE77" s="238">
        <v>1</v>
      </c>
      <c r="BF77" s="238">
        <v>1</v>
      </c>
      <c r="BI77" s="238">
        <v>7</v>
      </c>
      <c r="BJ77" s="238">
        <v>2</v>
      </c>
      <c r="BK77" s="238">
        <v>30</v>
      </c>
      <c r="BL77" s="238">
        <v>11</v>
      </c>
      <c r="BM77" s="238">
        <v>21</v>
      </c>
      <c r="CT77" s="238">
        <v>446214</v>
      </c>
      <c r="CU77" s="238">
        <v>4974910</v>
      </c>
      <c r="CV77" s="238">
        <v>44.925590300000003</v>
      </c>
      <c r="CW77" s="238">
        <v>-93.681548199999995</v>
      </c>
      <c r="CX77" s="238" t="s">
        <v>359</v>
      </c>
      <c r="CY77" s="238" t="s">
        <v>3940</v>
      </c>
    </row>
    <row r="78" spans="1:103" x14ac:dyDescent="0.25">
      <c r="A78" s="238">
        <v>10873709</v>
      </c>
      <c r="B78" s="238">
        <v>4</v>
      </c>
      <c r="C78" s="238">
        <v>110</v>
      </c>
      <c r="D78" s="238">
        <v>3.472</v>
      </c>
      <c r="E78" s="238">
        <v>27</v>
      </c>
      <c r="F78" s="238" t="s">
        <v>1119</v>
      </c>
      <c r="H78" s="238" t="s">
        <v>354</v>
      </c>
      <c r="I78" s="238">
        <v>25</v>
      </c>
      <c r="K78" s="238" t="s">
        <v>3941</v>
      </c>
      <c r="L78" s="238">
        <v>131470079</v>
      </c>
      <c r="M78" s="238">
        <v>5</v>
      </c>
      <c r="N78" s="238">
        <v>27</v>
      </c>
      <c r="O78" s="238">
        <v>2013</v>
      </c>
      <c r="P78" s="238" t="s">
        <v>361</v>
      </c>
      <c r="Q78" s="238">
        <v>16</v>
      </c>
      <c r="R78" s="238" t="s">
        <v>356</v>
      </c>
      <c r="S78" s="238">
        <v>5</v>
      </c>
      <c r="T78" s="238">
        <v>0</v>
      </c>
      <c r="U78" s="238">
        <v>1</v>
      </c>
      <c r="W78" s="238">
        <v>69</v>
      </c>
      <c r="X78" s="238">
        <v>4</v>
      </c>
      <c r="Y78" s="238">
        <v>1</v>
      </c>
      <c r="Z78" s="238">
        <v>2</v>
      </c>
      <c r="AB78" s="238">
        <v>1</v>
      </c>
      <c r="AC78" s="238">
        <v>98</v>
      </c>
      <c r="AD78" s="238" t="s">
        <v>3942</v>
      </c>
      <c r="AE78" s="238" t="s">
        <v>3943</v>
      </c>
      <c r="AF78" s="238" t="s">
        <v>3837</v>
      </c>
      <c r="AG78" s="238">
        <v>3</v>
      </c>
      <c r="AH78" s="238">
        <v>2</v>
      </c>
      <c r="AI78" s="238">
        <v>4</v>
      </c>
      <c r="AJ78" s="238">
        <v>4</v>
      </c>
      <c r="AK78" s="238">
        <v>21</v>
      </c>
      <c r="AL78" s="238">
        <v>44</v>
      </c>
      <c r="AM78" s="238" t="s">
        <v>363</v>
      </c>
      <c r="AN78" s="238">
        <v>9</v>
      </c>
      <c r="AS78" s="238">
        <v>7</v>
      </c>
      <c r="AT78" s="238">
        <v>98</v>
      </c>
      <c r="AU78" s="238">
        <v>30</v>
      </c>
      <c r="AV78" s="238">
        <v>11</v>
      </c>
      <c r="AW78" s="238">
        <v>20</v>
      </c>
      <c r="CT78" s="238">
        <v>446314</v>
      </c>
      <c r="CU78" s="238">
        <v>4974922</v>
      </c>
      <c r="CV78" s="238">
        <v>44.925702299999998</v>
      </c>
      <c r="CW78" s="238">
        <v>-93.680286699999996</v>
      </c>
      <c r="CX78" s="238" t="s">
        <v>359</v>
      </c>
      <c r="CY78" s="238" t="s">
        <v>3944</v>
      </c>
    </row>
    <row r="79" spans="1:103" x14ac:dyDescent="0.25">
      <c r="A79" s="238">
        <v>732636</v>
      </c>
      <c r="B79" s="238">
        <v>4</v>
      </c>
      <c r="C79" s="238">
        <v>110</v>
      </c>
      <c r="D79" s="238">
        <v>3.4750000000000001</v>
      </c>
      <c r="E79" s="238">
        <v>27</v>
      </c>
      <c r="F79" s="238" t="s">
        <v>2776</v>
      </c>
      <c r="H79" s="238" t="s">
        <v>354</v>
      </c>
      <c r="I79" s="238">
        <v>25</v>
      </c>
      <c r="K79" s="238" t="s">
        <v>3945</v>
      </c>
      <c r="M79" s="238">
        <v>7</v>
      </c>
      <c r="N79" s="238">
        <v>10</v>
      </c>
      <c r="O79" s="238">
        <v>2019</v>
      </c>
      <c r="P79" s="238" t="s">
        <v>355</v>
      </c>
      <c r="Q79" s="238">
        <v>15</v>
      </c>
      <c r="S79" s="238">
        <v>5</v>
      </c>
      <c r="T79" s="238">
        <v>0</v>
      </c>
      <c r="U79" s="238">
        <v>2</v>
      </c>
      <c r="V79" s="238">
        <v>10</v>
      </c>
      <c r="W79" s="238">
        <v>10</v>
      </c>
      <c r="X79" s="238">
        <v>4</v>
      </c>
      <c r="Y79" s="238">
        <v>1</v>
      </c>
      <c r="Z79" s="238">
        <v>3</v>
      </c>
      <c r="AB79" s="238">
        <v>2</v>
      </c>
      <c r="AC79" s="238">
        <v>98</v>
      </c>
      <c r="AD79" s="238" t="s">
        <v>3815</v>
      </c>
      <c r="AF79" s="238" t="s">
        <v>3837</v>
      </c>
      <c r="AG79" s="238">
        <v>5</v>
      </c>
      <c r="AH79" s="238">
        <v>2</v>
      </c>
      <c r="AI79" s="238">
        <v>2</v>
      </c>
      <c r="AJ79" s="238">
        <v>4</v>
      </c>
      <c r="AK79" s="238">
        <v>34</v>
      </c>
      <c r="AL79" s="238">
        <v>16</v>
      </c>
      <c r="AM79" s="238" t="s">
        <v>354</v>
      </c>
      <c r="AN79" s="238">
        <v>5</v>
      </c>
      <c r="AO79" s="238">
        <v>1</v>
      </c>
      <c r="AS79" s="238">
        <v>12</v>
      </c>
      <c r="AT79" s="238">
        <v>9</v>
      </c>
      <c r="AU79" s="238">
        <v>30</v>
      </c>
      <c r="AV79" s="238">
        <v>13</v>
      </c>
      <c r="AW79" s="238">
        <v>21</v>
      </c>
      <c r="AX79" s="238">
        <v>2</v>
      </c>
      <c r="AY79" s="238">
        <v>3</v>
      </c>
      <c r="AZ79" s="238">
        <v>4</v>
      </c>
      <c r="BA79" s="238">
        <v>27</v>
      </c>
      <c r="BB79" s="238">
        <v>27</v>
      </c>
      <c r="BC79" s="238" t="s">
        <v>354</v>
      </c>
      <c r="BD79" s="238">
        <v>5</v>
      </c>
      <c r="BE79" s="238">
        <v>4</v>
      </c>
      <c r="BI79" s="238">
        <v>12</v>
      </c>
      <c r="BJ79" s="238">
        <v>9</v>
      </c>
      <c r="BK79" s="238">
        <v>30</v>
      </c>
      <c r="BL79" s="238">
        <v>13</v>
      </c>
      <c r="BM79" s="238">
        <v>21</v>
      </c>
      <c r="CT79" s="238">
        <v>446319.16889911902</v>
      </c>
      <c r="CU79" s="238">
        <v>4974924.5448226202</v>
      </c>
      <c r="CV79" s="238">
        <v>44.925725620000001</v>
      </c>
      <c r="CW79" s="238">
        <v>-93.680218289999999</v>
      </c>
      <c r="CX79" s="238" t="s">
        <v>359</v>
      </c>
      <c r="CY79" s="238" t="s">
        <v>3946</v>
      </c>
    </row>
    <row r="80" spans="1:103" x14ac:dyDescent="0.25">
      <c r="A80" s="238">
        <v>753407</v>
      </c>
      <c r="B80" s="238">
        <v>4</v>
      </c>
      <c r="C80" s="238">
        <v>110</v>
      </c>
      <c r="D80" s="238">
        <v>3.5470000000000002</v>
      </c>
      <c r="E80" s="238">
        <v>27</v>
      </c>
      <c r="F80" s="238" t="s">
        <v>2776</v>
      </c>
      <c r="H80" s="238" t="s">
        <v>354</v>
      </c>
      <c r="I80" s="238">
        <v>25</v>
      </c>
      <c r="K80" s="238">
        <v>19009122</v>
      </c>
      <c r="M80" s="238">
        <v>10</v>
      </c>
      <c r="N80" s="238">
        <v>8</v>
      </c>
      <c r="O80" s="238">
        <v>2019</v>
      </c>
      <c r="P80" s="238" t="s">
        <v>368</v>
      </c>
      <c r="Q80" s="238">
        <v>21</v>
      </c>
      <c r="R80" s="238" t="s">
        <v>356</v>
      </c>
      <c r="S80" s="238">
        <v>5</v>
      </c>
      <c r="T80" s="238">
        <v>0</v>
      </c>
      <c r="U80" s="238">
        <v>1</v>
      </c>
      <c r="W80" s="238">
        <v>67</v>
      </c>
      <c r="X80" s="238">
        <v>2</v>
      </c>
      <c r="Y80" s="238">
        <v>4</v>
      </c>
      <c r="Z80" s="238">
        <v>1</v>
      </c>
      <c r="AB80" s="238">
        <v>1</v>
      </c>
      <c r="AC80" s="238">
        <v>98</v>
      </c>
      <c r="AD80" s="238" t="s">
        <v>3815</v>
      </c>
      <c r="AF80" s="238" t="s">
        <v>3837</v>
      </c>
      <c r="AG80" s="238">
        <v>3</v>
      </c>
      <c r="AH80" s="238">
        <v>2</v>
      </c>
      <c r="AI80" s="238">
        <v>2</v>
      </c>
      <c r="AJ80" s="238">
        <v>4</v>
      </c>
      <c r="AK80" s="238">
        <v>21</v>
      </c>
      <c r="AL80" s="238">
        <v>31</v>
      </c>
      <c r="AM80" s="238" t="s">
        <v>354</v>
      </c>
      <c r="AN80" s="238">
        <v>10</v>
      </c>
      <c r="AO80" s="238">
        <v>70</v>
      </c>
      <c r="AS80" s="238">
        <v>12</v>
      </c>
      <c r="AT80" s="238">
        <v>9</v>
      </c>
      <c r="AU80" s="238">
        <v>30</v>
      </c>
      <c r="AV80" s="238">
        <v>11</v>
      </c>
      <c r="AW80" s="238">
        <v>21</v>
      </c>
      <c r="CT80" s="238">
        <v>446425.07375936501</v>
      </c>
      <c r="CU80" s="238">
        <v>4974964.61864735</v>
      </c>
      <c r="CV80" s="238">
        <v>44.926094319999997</v>
      </c>
      <c r="CW80" s="238">
        <v>-93.678880660000004</v>
      </c>
      <c r="CX80" s="238" t="s">
        <v>359</v>
      </c>
      <c r="CY80" s="238" t="s">
        <v>3947</v>
      </c>
    </row>
    <row r="81" spans="1:103" x14ac:dyDescent="0.25">
      <c r="A81" s="238">
        <v>515543</v>
      </c>
      <c r="B81" s="238">
        <v>4</v>
      </c>
      <c r="C81" s="238">
        <v>110</v>
      </c>
      <c r="D81" s="238">
        <v>3.5830000000000002</v>
      </c>
      <c r="E81" s="238">
        <v>27</v>
      </c>
      <c r="F81" s="238" t="s">
        <v>2776</v>
      </c>
      <c r="H81" s="238" t="s">
        <v>354</v>
      </c>
      <c r="I81" s="238">
        <v>25</v>
      </c>
      <c r="K81" s="238" t="s">
        <v>3948</v>
      </c>
      <c r="M81" s="238">
        <v>11</v>
      </c>
      <c r="N81" s="238">
        <v>8</v>
      </c>
      <c r="O81" s="238">
        <v>2017</v>
      </c>
      <c r="P81" s="238" t="s">
        <v>355</v>
      </c>
      <c r="Q81" s="238">
        <v>18</v>
      </c>
      <c r="R81" s="238">
        <v>98</v>
      </c>
      <c r="S81" s="238">
        <v>5</v>
      </c>
      <c r="T81" s="238">
        <v>0</v>
      </c>
      <c r="U81" s="238">
        <v>2</v>
      </c>
      <c r="V81" s="238">
        <v>14</v>
      </c>
      <c r="W81" s="238">
        <v>10</v>
      </c>
      <c r="X81" s="238">
        <v>2</v>
      </c>
      <c r="Y81" s="238">
        <v>3</v>
      </c>
      <c r="Z81" s="238">
        <v>1</v>
      </c>
      <c r="AB81" s="238">
        <v>1</v>
      </c>
      <c r="AC81" s="238">
        <v>1</v>
      </c>
      <c r="AD81" s="238" t="s">
        <v>3815</v>
      </c>
      <c r="AF81" s="238" t="s">
        <v>3837</v>
      </c>
      <c r="AG81" s="238">
        <v>90</v>
      </c>
      <c r="AH81" s="238">
        <v>2</v>
      </c>
      <c r="AI81" s="238">
        <v>4</v>
      </c>
      <c r="AJ81" s="238">
        <v>2</v>
      </c>
      <c r="AK81" s="238">
        <v>33</v>
      </c>
      <c r="AL81" s="238">
        <v>70</v>
      </c>
      <c r="AM81" s="238" t="s">
        <v>354</v>
      </c>
      <c r="AN81" s="238">
        <v>10</v>
      </c>
      <c r="AO81" s="238">
        <v>99</v>
      </c>
      <c r="AS81" s="238">
        <v>12</v>
      </c>
      <c r="AT81" s="238">
        <v>25</v>
      </c>
      <c r="AU81" s="238">
        <v>30</v>
      </c>
      <c r="AV81" s="238">
        <v>11</v>
      </c>
      <c r="AW81" s="238">
        <v>21</v>
      </c>
      <c r="AX81" s="238">
        <v>2</v>
      </c>
      <c r="AY81" s="238">
        <v>2</v>
      </c>
      <c r="AZ81" s="238">
        <v>10</v>
      </c>
      <c r="BA81" s="238">
        <v>34</v>
      </c>
      <c r="BB81" s="238">
        <v>54</v>
      </c>
      <c r="BC81" s="238" t="s">
        <v>363</v>
      </c>
      <c r="BD81" s="238">
        <v>5</v>
      </c>
      <c r="BE81" s="238">
        <v>1</v>
      </c>
      <c r="BI81" s="238">
        <v>12</v>
      </c>
      <c r="BJ81" s="238">
        <v>25</v>
      </c>
      <c r="BK81" s="238">
        <v>30</v>
      </c>
      <c r="BL81" s="238">
        <v>11</v>
      </c>
      <c r="BM81" s="238">
        <v>21</v>
      </c>
      <c r="CT81" s="238">
        <v>446472.09837164503</v>
      </c>
      <c r="CU81" s="238">
        <v>4974997.0408009496</v>
      </c>
      <c r="CV81" s="238">
        <v>44.926389710000002</v>
      </c>
      <c r="CW81" s="238">
        <v>-93.678288249999994</v>
      </c>
      <c r="CX81" s="238" t="s">
        <v>359</v>
      </c>
      <c r="CY81" s="238" t="s">
        <v>3949</v>
      </c>
    </row>
    <row r="82" spans="1:103" x14ac:dyDescent="0.25">
      <c r="A82" s="238">
        <v>494780</v>
      </c>
      <c r="B82" s="238">
        <v>4</v>
      </c>
      <c r="C82" s="238">
        <v>110</v>
      </c>
      <c r="D82" s="238">
        <v>3.6150000000000002</v>
      </c>
      <c r="E82" s="238">
        <v>27</v>
      </c>
      <c r="F82" s="238" t="s">
        <v>2776</v>
      </c>
      <c r="H82" s="238" t="s">
        <v>354</v>
      </c>
      <c r="I82" s="238">
        <v>25</v>
      </c>
      <c r="K82" s="238" t="s">
        <v>3950</v>
      </c>
      <c r="M82" s="238">
        <v>8</v>
      </c>
      <c r="N82" s="238">
        <v>17</v>
      </c>
      <c r="O82" s="238">
        <v>2017</v>
      </c>
      <c r="P82" s="238" t="s">
        <v>384</v>
      </c>
      <c r="Q82" s="238">
        <v>2</v>
      </c>
      <c r="R82" s="238" t="s">
        <v>419</v>
      </c>
      <c r="S82" s="238">
        <v>4</v>
      </c>
      <c r="T82" s="238">
        <v>0</v>
      </c>
      <c r="U82" s="238">
        <v>1</v>
      </c>
      <c r="W82" s="238">
        <v>75</v>
      </c>
      <c r="X82" s="238">
        <v>2</v>
      </c>
      <c r="Y82" s="238">
        <v>4</v>
      </c>
      <c r="Z82" s="238">
        <v>2</v>
      </c>
      <c r="AB82" s="238">
        <v>2</v>
      </c>
      <c r="AC82" s="238">
        <v>98</v>
      </c>
      <c r="AD82" s="238" t="s">
        <v>3815</v>
      </c>
      <c r="AF82" s="238" t="s">
        <v>3837</v>
      </c>
      <c r="AG82" s="238">
        <v>3</v>
      </c>
      <c r="AH82" s="238">
        <v>2</v>
      </c>
      <c r="AI82" s="238">
        <v>2</v>
      </c>
      <c r="AJ82" s="238">
        <v>1</v>
      </c>
      <c r="AK82" s="238">
        <v>21</v>
      </c>
      <c r="AL82" s="238">
        <v>30</v>
      </c>
      <c r="AM82" s="238" t="s">
        <v>354</v>
      </c>
      <c r="AN82" s="238">
        <v>8</v>
      </c>
      <c r="AO82" s="238">
        <v>90</v>
      </c>
      <c r="AS82" s="238">
        <v>12</v>
      </c>
      <c r="AT82" s="238">
        <v>9</v>
      </c>
      <c r="AU82" s="238">
        <v>30</v>
      </c>
      <c r="AV82" s="238">
        <v>11</v>
      </c>
      <c r="AW82" s="238">
        <v>21</v>
      </c>
      <c r="CT82" s="238">
        <v>446517.449279433</v>
      </c>
      <c r="CU82" s="238">
        <v>4975022.8983921297</v>
      </c>
      <c r="CV82" s="238">
        <v>44.926625870000002</v>
      </c>
      <c r="CW82" s="238">
        <v>-93.677716360000005</v>
      </c>
      <c r="CX82" s="238" t="s">
        <v>359</v>
      </c>
      <c r="CY82" s="238" t="s">
        <v>3951</v>
      </c>
    </row>
    <row r="83" spans="1:103" x14ac:dyDescent="0.25">
      <c r="A83" s="238">
        <v>10906073</v>
      </c>
      <c r="B83" s="238">
        <v>4</v>
      </c>
      <c r="C83" s="238">
        <v>110</v>
      </c>
      <c r="D83" s="238">
        <v>3.629</v>
      </c>
      <c r="E83" s="238">
        <v>27</v>
      </c>
      <c r="F83" s="238" t="s">
        <v>1119</v>
      </c>
      <c r="H83" s="238" t="s">
        <v>354</v>
      </c>
      <c r="I83" s="238">
        <v>25</v>
      </c>
      <c r="K83" s="238">
        <v>13015578</v>
      </c>
      <c r="L83" s="238">
        <v>133140012</v>
      </c>
      <c r="M83" s="238">
        <v>11</v>
      </c>
      <c r="N83" s="238">
        <v>10</v>
      </c>
      <c r="O83" s="238">
        <v>2013</v>
      </c>
      <c r="P83" s="238" t="s">
        <v>366</v>
      </c>
      <c r="Q83" s="238">
        <v>10</v>
      </c>
      <c r="S83" s="238">
        <v>4</v>
      </c>
      <c r="T83" s="238">
        <v>0</v>
      </c>
      <c r="U83" s="238">
        <v>2</v>
      </c>
      <c r="V83" s="238">
        <v>90</v>
      </c>
      <c r="W83" s="238">
        <v>10</v>
      </c>
      <c r="X83" s="238">
        <v>2</v>
      </c>
      <c r="Y83" s="238">
        <v>1</v>
      </c>
      <c r="Z83" s="238">
        <v>2</v>
      </c>
      <c r="AB83" s="238">
        <v>1</v>
      </c>
      <c r="AC83" s="238">
        <v>98</v>
      </c>
      <c r="AD83" s="238" t="s">
        <v>3952</v>
      </c>
      <c r="AE83" s="238" t="s">
        <v>3953</v>
      </c>
      <c r="AF83" s="238" t="s">
        <v>3837</v>
      </c>
      <c r="AG83" s="238">
        <v>90</v>
      </c>
      <c r="AH83" s="238">
        <v>2</v>
      </c>
      <c r="AI83" s="238">
        <v>2</v>
      </c>
      <c r="AJ83" s="238">
        <v>1</v>
      </c>
      <c r="AK83" s="238">
        <v>33</v>
      </c>
      <c r="AL83" s="238">
        <v>21</v>
      </c>
      <c r="AM83" s="238" t="s">
        <v>354</v>
      </c>
      <c r="AN83" s="238">
        <v>5</v>
      </c>
      <c r="AO83" s="238">
        <v>2</v>
      </c>
      <c r="AS83" s="238">
        <v>7</v>
      </c>
      <c r="AT83" s="238">
        <v>98</v>
      </c>
      <c r="AU83" s="238">
        <v>39</v>
      </c>
      <c r="AV83" s="238">
        <v>11</v>
      </c>
      <c r="AW83" s="238">
        <v>21</v>
      </c>
      <c r="AX83" s="238">
        <v>2</v>
      </c>
      <c r="AY83" s="238">
        <v>4</v>
      </c>
      <c r="AZ83" s="238">
        <v>3</v>
      </c>
      <c r="BA83" s="238">
        <v>21</v>
      </c>
      <c r="BB83" s="238">
        <v>68</v>
      </c>
      <c r="BC83" s="238" t="s">
        <v>363</v>
      </c>
      <c r="BD83" s="238">
        <v>5</v>
      </c>
      <c r="BE83" s="238">
        <v>1</v>
      </c>
      <c r="BI83" s="238">
        <v>7</v>
      </c>
      <c r="BJ83" s="238">
        <v>98</v>
      </c>
      <c r="BK83" s="238">
        <v>39</v>
      </c>
      <c r="BL83" s="238">
        <v>11</v>
      </c>
      <c r="BM83" s="238">
        <v>21</v>
      </c>
      <c r="CT83" s="238">
        <v>446537</v>
      </c>
      <c r="CU83" s="238">
        <v>4975035</v>
      </c>
      <c r="CV83" s="238">
        <v>44.926738200000003</v>
      </c>
      <c r="CW83" s="238">
        <v>-93.677475999999999</v>
      </c>
      <c r="CX83" s="238" t="s">
        <v>359</v>
      </c>
      <c r="CY83" s="238" t="s">
        <v>3954</v>
      </c>
    </row>
    <row r="84" spans="1:103" x14ac:dyDescent="0.25">
      <c r="A84" s="238">
        <v>676937</v>
      </c>
      <c r="B84" s="238">
        <v>4</v>
      </c>
      <c r="C84" s="238">
        <v>110</v>
      </c>
      <c r="D84" s="238">
        <v>3.6419999999999999</v>
      </c>
      <c r="E84" s="238">
        <v>27</v>
      </c>
      <c r="F84" s="238" t="s">
        <v>2776</v>
      </c>
      <c r="H84" s="238" t="s">
        <v>354</v>
      </c>
      <c r="I84" s="238">
        <v>25</v>
      </c>
      <c r="K84" s="238">
        <v>19000506</v>
      </c>
      <c r="M84" s="238">
        <v>1</v>
      </c>
      <c r="N84" s="238">
        <v>18</v>
      </c>
      <c r="O84" s="238">
        <v>2019</v>
      </c>
      <c r="P84" s="238" t="s">
        <v>362</v>
      </c>
      <c r="Q84" s="238">
        <v>13</v>
      </c>
      <c r="S84" s="238">
        <v>5</v>
      </c>
      <c r="T84" s="238">
        <v>0</v>
      </c>
      <c r="U84" s="238">
        <v>2</v>
      </c>
      <c r="V84" s="238">
        <v>12</v>
      </c>
      <c r="W84" s="238">
        <v>10</v>
      </c>
      <c r="X84" s="238">
        <v>4</v>
      </c>
      <c r="Y84" s="238">
        <v>1</v>
      </c>
      <c r="Z84" s="238">
        <v>4</v>
      </c>
      <c r="AA84" s="238">
        <v>7</v>
      </c>
      <c r="AB84" s="238">
        <v>5</v>
      </c>
      <c r="AC84" s="238">
        <v>98</v>
      </c>
      <c r="AD84" s="238" t="s">
        <v>3815</v>
      </c>
      <c r="AF84" s="238" t="s">
        <v>3837</v>
      </c>
      <c r="AG84" s="238">
        <v>7</v>
      </c>
      <c r="AH84" s="238">
        <v>2</v>
      </c>
      <c r="AI84" s="238">
        <v>2</v>
      </c>
      <c r="AJ84" s="238">
        <v>4</v>
      </c>
      <c r="AK84" s="238">
        <v>34</v>
      </c>
      <c r="AL84" s="238">
        <v>42</v>
      </c>
      <c r="AM84" s="238" t="s">
        <v>354</v>
      </c>
      <c r="AN84" s="238">
        <v>5</v>
      </c>
      <c r="AO84" s="238">
        <v>1</v>
      </c>
      <c r="AS84" s="238">
        <v>12</v>
      </c>
      <c r="AT84" s="238">
        <v>9</v>
      </c>
      <c r="AU84" s="238">
        <v>30</v>
      </c>
      <c r="AV84" s="238">
        <v>11</v>
      </c>
      <c r="AW84" s="238">
        <v>21</v>
      </c>
      <c r="AX84" s="238">
        <v>2</v>
      </c>
      <c r="AY84" s="238">
        <v>4</v>
      </c>
      <c r="AZ84" s="238">
        <v>4</v>
      </c>
      <c r="BA84" s="238">
        <v>21</v>
      </c>
      <c r="BB84" s="238">
        <v>48</v>
      </c>
      <c r="BC84" s="238" t="s">
        <v>363</v>
      </c>
      <c r="BD84" s="238">
        <v>5</v>
      </c>
      <c r="BE84" s="238">
        <v>4</v>
      </c>
      <c r="BI84" s="238">
        <v>12</v>
      </c>
      <c r="BJ84" s="238">
        <v>9</v>
      </c>
      <c r="BK84" s="238">
        <v>30</v>
      </c>
      <c r="BL84" s="238">
        <v>11</v>
      </c>
      <c r="BM84" s="238">
        <v>21</v>
      </c>
      <c r="CT84" s="238">
        <v>446555.196574295</v>
      </c>
      <c r="CU84" s="238">
        <v>4975044.5942670004</v>
      </c>
      <c r="CV84" s="238">
        <v>44.926824000000003</v>
      </c>
      <c r="CW84" s="238">
        <v>-93.677240359999999</v>
      </c>
      <c r="CX84" s="238" t="s">
        <v>359</v>
      </c>
      <c r="CY84" s="238" t="s">
        <v>3955</v>
      </c>
    </row>
    <row r="85" spans="1:103" x14ac:dyDescent="0.25">
      <c r="A85" s="238">
        <v>10810233</v>
      </c>
      <c r="B85" s="238">
        <v>4</v>
      </c>
      <c r="C85" s="238">
        <v>110</v>
      </c>
      <c r="D85" s="238">
        <v>3.6429999999999998</v>
      </c>
      <c r="E85" s="238">
        <v>27</v>
      </c>
      <c r="F85" s="238" t="s">
        <v>1119</v>
      </c>
      <c r="H85" s="238" t="s">
        <v>354</v>
      </c>
      <c r="I85" s="238">
        <v>25</v>
      </c>
      <c r="K85" s="238">
        <v>257832</v>
      </c>
      <c r="L85" s="238">
        <v>122700043</v>
      </c>
      <c r="M85" s="238">
        <v>9</v>
      </c>
      <c r="N85" s="238">
        <v>26</v>
      </c>
      <c r="O85" s="238">
        <v>2012</v>
      </c>
      <c r="P85" s="238" t="s">
        <v>355</v>
      </c>
      <c r="Q85" s="238">
        <v>8</v>
      </c>
      <c r="R85" s="238" t="s">
        <v>356</v>
      </c>
      <c r="S85" s="238">
        <v>5</v>
      </c>
      <c r="T85" s="238">
        <v>0</v>
      </c>
      <c r="U85" s="238">
        <v>1</v>
      </c>
      <c r="V85" s="238">
        <v>7</v>
      </c>
      <c r="W85" s="238">
        <v>67</v>
      </c>
      <c r="X85" s="238">
        <v>4</v>
      </c>
      <c r="Y85" s="238">
        <v>1</v>
      </c>
      <c r="Z85" s="238">
        <v>1</v>
      </c>
      <c r="AB85" s="238">
        <v>1</v>
      </c>
      <c r="AC85" s="238">
        <v>98</v>
      </c>
      <c r="AD85" s="238" t="s">
        <v>3956</v>
      </c>
      <c r="AE85" s="238" t="s">
        <v>3953</v>
      </c>
      <c r="AF85" s="238" t="s">
        <v>3837</v>
      </c>
      <c r="AG85" s="238">
        <v>3</v>
      </c>
      <c r="AH85" s="238">
        <v>2</v>
      </c>
      <c r="AI85" s="238">
        <v>2</v>
      </c>
      <c r="AJ85" s="238">
        <v>4</v>
      </c>
      <c r="AK85" s="238">
        <v>21</v>
      </c>
      <c r="AL85" s="238">
        <v>44</v>
      </c>
      <c r="AM85" s="238" t="s">
        <v>363</v>
      </c>
      <c r="AN85" s="238">
        <v>5</v>
      </c>
      <c r="AO85" s="238">
        <v>15</v>
      </c>
      <c r="AS85" s="238">
        <v>7</v>
      </c>
      <c r="AT85" s="238">
        <v>98</v>
      </c>
      <c r="AU85" s="238">
        <v>30</v>
      </c>
      <c r="AV85" s="238">
        <v>11</v>
      </c>
      <c r="AW85" s="238">
        <v>21</v>
      </c>
      <c r="CT85" s="238">
        <v>446556</v>
      </c>
      <c r="CU85" s="238">
        <v>4975046</v>
      </c>
      <c r="CV85" s="238">
        <v>44.926836399999999</v>
      </c>
      <c r="CW85" s="238">
        <v>-93.677224699999996</v>
      </c>
      <c r="CX85" s="238" t="s">
        <v>359</v>
      </c>
      <c r="CY85" s="238" t="s">
        <v>3957</v>
      </c>
    </row>
    <row r="86" spans="1:103" x14ac:dyDescent="0.25">
      <c r="A86" s="238">
        <v>488128</v>
      </c>
      <c r="B86" s="238">
        <v>4</v>
      </c>
      <c r="C86" s="238">
        <v>110</v>
      </c>
      <c r="D86" s="238">
        <v>3.6429999999999998</v>
      </c>
      <c r="E86" s="238">
        <v>27</v>
      </c>
      <c r="F86" s="238" t="s">
        <v>2776</v>
      </c>
      <c r="H86" s="238" t="s">
        <v>354</v>
      </c>
      <c r="I86" s="238">
        <v>25</v>
      </c>
      <c r="K86" s="238">
        <v>17008773</v>
      </c>
      <c r="M86" s="238">
        <v>7</v>
      </c>
      <c r="N86" s="238">
        <v>19</v>
      </c>
      <c r="O86" s="238">
        <v>2017</v>
      </c>
      <c r="P86" s="238" t="s">
        <v>355</v>
      </c>
      <c r="Q86" s="238">
        <v>15</v>
      </c>
      <c r="R86" s="238">
        <v>98</v>
      </c>
      <c r="S86" s="238">
        <v>5</v>
      </c>
      <c r="T86" s="238">
        <v>0</v>
      </c>
      <c r="U86" s="238">
        <v>2</v>
      </c>
      <c r="V86" s="238">
        <v>12</v>
      </c>
      <c r="W86" s="238">
        <v>10</v>
      </c>
      <c r="X86" s="238">
        <v>4</v>
      </c>
      <c r="Y86" s="238">
        <v>1</v>
      </c>
      <c r="Z86" s="238">
        <v>2</v>
      </c>
      <c r="AA86" s="238">
        <v>3</v>
      </c>
      <c r="AB86" s="238">
        <v>2</v>
      </c>
      <c r="AC86" s="238">
        <v>98</v>
      </c>
      <c r="AD86" s="238" t="s">
        <v>3815</v>
      </c>
      <c r="AF86" s="238" t="s">
        <v>3837</v>
      </c>
      <c r="AG86" s="238">
        <v>7</v>
      </c>
      <c r="AH86" s="238">
        <v>2</v>
      </c>
      <c r="AI86" s="238">
        <v>4</v>
      </c>
      <c r="AJ86" s="238">
        <v>4</v>
      </c>
      <c r="AK86" s="238">
        <v>34</v>
      </c>
      <c r="AL86" s="238">
        <v>35</v>
      </c>
      <c r="AM86" s="238" t="s">
        <v>354</v>
      </c>
      <c r="AN86" s="238">
        <v>5</v>
      </c>
      <c r="AO86" s="238">
        <v>1</v>
      </c>
      <c r="AS86" s="238">
        <v>12</v>
      </c>
      <c r="AT86" s="238">
        <v>9</v>
      </c>
      <c r="AU86" s="238">
        <v>30</v>
      </c>
      <c r="AV86" s="238">
        <v>11</v>
      </c>
      <c r="AW86" s="238">
        <v>21</v>
      </c>
      <c r="AX86" s="238">
        <v>2</v>
      </c>
      <c r="AY86" s="238">
        <v>4</v>
      </c>
      <c r="AZ86" s="238">
        <v>4</v>
      </c>
      <c r="BA86" s="238">
        <v>21</v>
      </c>
      <c r="BB86" s="238">
        <v>16</v>
      </c>
      <c r="BC86" s="238" t="s">
        <v>363</v>
      </c>
      <c r="BD86" s="238">
        <v>5</v>
      </c>
      <c r="BE86" s="238">
        <v>74</v>
      </c>
      <c r="BI86" s="238">
        <v>12</v>
      </c>
      <c r="BJ86" s="238">
        <v>9</v>
      </c>
      <c r="BK86" s="238">
        <v>30</v>
      </c>
      <c r="BL86" s="238">
        <v>11</v>
      </c>
      <c r="BM86" s="238">
        <v>21</v>
      </c>
      <c r="CT86" s="238">
        <v>446557.31324519502</v>
      </c>
      <c r="CU86" s="238">
        <v>4975044.5942670004</v>
      </c>
      <c r="CV86" s="238">
        <v>44.926824160000002</v>
      </c>
      <c r="CW86" s="238">
        <v>-93.677213539999997</v>
      </c>
      <c r="CX86" s="238" t="s">
        <v>359</v>
      </c>
      <c r="CY86" s="238" t="s">
        <v>3958</v>
      </c>
    </row>
    <row r="87" spans="1:103" x14ac:dyDescent="0.25">
      <c r="A87" s="238">
        <v>10953803</v>
      </c>
      <c r="B87" s="238">
        <v>4</v>
      </c>
      <c r="C87" s="238">
        <v>110</v>
      </c>
      <c r="D87" s="238">
        <v>3.6720000000000002</v>
      </c>
      <c r="E87" s="238">
        <v>27</v>
      </c>
      <c r="F87" s="238" t="s">
        <v>1119</v>
      </c>
      <c r="H87" s="238" t="s">
        <v>354</v>
      </c>
      <c r="I87" s="238">
        <v>25</v>
      </c>
      <c r="K87" s="238" t="s">
        <v>3959</v>
      </c>
      <c r="L87" s="238">
        <v>140670058</v>
      </c>
      <c r="M87" s="238">
        <v>3</v>
      </c>
      <c r="N87" s="238">
        <v>8</v>
      </c>
      <c r="O87" s="238">
        <v>2014</v>
      </c>
      <c r="P87" s="238" t="s">
        <v>364</v>
      </c>
      <c r="Q87" s="238">
        <v>10</v>
      </c>
      <c r="S87" s="238">
        <v>5</v>
      </c>
      <c r="T87" s="238">
        <v>0</v>
      </c>
      <c r="U87" s="238">
        <v>2</v>
      </c>
      <c r="V87" s="238">
        <v>5</v>
      </c>
      <c r="W87" s="238">
        <v>10</v>
      </c>
      <c r="X87" s="238">
        <v>3</v>
      </c>
      <c r="Y87" s="238">
        <v>1</v>
      </c>
      <c r="Z87" s="238">
        <v>1</v>
      </c>
      <c r="AA87" s="238">
        <v>1</v>
      </c>
      <c r="AB87" s="238">
        <v>1</v>
      </c>
      <c r="AC87" s="238">
        <v>98</v>
      </c>
      <c r="AD87" s="238" t="s">
        <v>3815</v>
      </c>
      <c r="AE87" s="238" t="s">
        <v>3960</v>
      </c>
      <c r="AF87" s="238" t="s">
        <v>3837</v>
      </c>
      <c r="AG87" s="238">
        <v>10</v>
      </c>
      <c r="AH87" s="238">
        <v>2</v>
      </c>
      <c r="AI87" s="238">
        <v>2</v>
      </c>
      <c r="AJ87" s="238">
        <v>2</v>
      </c>
      <c r="AK87" s="238">
        <v>24</v>
      </c>
      <c r="AL87" s="238">
        <v>70</v>
      </c>
      <c r="AM87" s="238" t="s">
        <v>363</v>
      </c>
      <c r="AN87" s="238">
        <v>5</v>
      </c>
      <c r="AO87" s="238">
        <v>2</v>
      </c>
      <c r="AS87" s="238">
        <v>7</v>
      </c>
      <c r="AT87" s="238">
        <v>2</v>
      </c>
      <c r="AU87" s="238">
        <v>35</v>
      </c>
      <c r="AV87" s="238">
        <v>11</v>
      </c>
      <c r="AW87" s="238">
        <v>21</v>
      </c>
      <c r="AX87" s="238">
        <v>2</v>
      </c>
      <c r="AY87" s="238">
        <v>4</v>
      </c>
      <c r="AZ87" s="238">
        <v>4</v>
      </c>
      <c r="BA87" s="238">
        <v>21</v>
      </c>
      <c r="BB87" s="238">
        <v>34</v>
      </c>
      <c r="BC87" s="238" t="s">
        <v>363</v>
      </c>
      <c r="BD87" s="238">
        <v>5</v>
      </c>
      <c r="BE87" s="238">
        <v>1</v>
      </c>
      <c r="BF87" s="238">
        <v>1</v>
      </c>
      <c r="BI87" s="238">
        <v>7</v>
      </c>
      <c r="BJ87" s="238">
        <v>2</v>
      </c>
      <c r="BK87" s="238">
        <v>35</v>
      </c>
      <c r="BL87" s="238">
        <v>11</v>
      </c>
      <c r="BM87" s="238">
        <v>21</v>
      </c>
      <c r="CT87" s="238">
        <v>446597</v>
      </c>
      <c r="CU87" s="238">
        <v>4975068</v>
      </c>
      <c r="CV87" s="238">
        <v>44.927033399999999</v>
      </c>
      <c r="CW87" s="238">
        <v>-93.676707300000004</v>
      </c>
      <c r="CX87" s="238" t="s">
        <v>359</v>
      </c>
      <c r="CY87" s="238" t="s">
        <v>3961</v>
      </c>
    </row>
    <row r="88" spans="1:103" x14ac:dyDescent="0.25">
      <c r="A88" s="238">
        <v>474574</v>
      </c>
      <c r="B88" s="238">
        <v>4</v>
      </c>
      <c r="C88" s="238">
        <v>110</v>
      </c>
      <c r="D88" s="238">
        <v>3.8140000000000001</v>
      </c>
      <c r="E88" s="238">
        <v>27</v>
      </c>
      <c r="F88" s="238" t="s">
        <v>2776</v>
      </c>
      <c r="H88" s="238" t="s">
        <v>354</v>
      </c>
      <c r="I88" s="238">
        <v>25</v>
      </c>
      <c r="K88" s="238">
        <v>17007078</v>
      </c>
      <c r="M88" s="238">
        <v>6</v>
      </c>
      <c r="N88" s="238">
        <v>16</v>
      </c>
      <c r="O88" s="238">
        <v>2017</v>
      </c>
      <c r="P88" s="238" t="s">
        <v>362</v>
      </c>
      <c r="Q88" s="238">
        <v>0</v>
      </c>
      <c r="R88" s="238" t="s">
        <v>356</v>
      </c>
      <c r="S88" s="238">
        <v>5</v>
      </c>
      <c r="T88" s="238">
        <v>0</v>
      </c>
      <c r="U88" s="238">
        <v>1</v>
      </c>
      <c r="W88" s="238">
        <v>49</v>
      </c>
      <c r="X88" s="238">
        <v>2</v>
      </c>
      <c r="Y88" s="238">
        <v>4</v>
      </c>
      <c r="Z88" s="238">
        <v>1</v>
      </c>
      <c r="AB88" s="238">
        <v>1</v>
      </c>
      <c r="AC88" s="238">
        <v>98</v>
      </c>
      <c r="AD88" s="238" t="s">
        <v>3815</v>
      </c>
      <c r="AF88" s="238" t="s">
        <v>3837</v>
      </c>
      <c r="AG88" s="238">
        <v>3</v>
      </c>
      <c r="AH88" s="238">
        <v>2</v>
      </c>
      <c r="AI88" s="238">
        <v>4</v>
      </c>
      <c r="AJ88" s="238">
        <v>4</v>
      </c>
      <c r="AK88" s="238">
        <v>32</v>
      </c>
      <c r="AL88" s="238">
        <v>40</v>
      </c>
      <c r="AM88" s="238" t="s">
        <v>354</v>
      </c>
      <c r="AN88" s="238">
        <v>10</v>
      </c>
      <c r="AO88" s="238">
        <v>74</v>
      </c>
      <c r="AP88" s="238">
        <v>75</v>
      </c>
      <c r="AS88" s="238">
        <v>12</v>
      </c>
      <c r="AT88" s="238">
        <v>9</v>
      </c>
      <c r="AV88" s="238">
        <v>13</v>
      </c>
      <c r="AW88" s="238">
        <v>23</v>
      </c>
      <c r="CT88" s="238">
        <v>446819.78043679602</v>
      </c>
      <c r="CU88" s="238">
        <v>4975120.7944194004</v>
      </c>
      <c r="CV88" s="238">
        <v>44.927529749999998</v>
      </c>
      <c r="CW88" s="238">
        <v>-93.673895869999996</v>
      </c>
      <c r="CX88" s="238" t="s">
        <v>359</v>
      </c>
      <c r="CY88" s="238" t="s">
        <v>3962</v>
      </c>
    </row>
    <row r="89" spans="1:103" x14ac:dyDescent="0.25">
      <c r="A89" s="238">
        <v>565746</v>
      </c>
      <c r="B89" s="238">
        <v>4</v>
      </c>
      <c r="C89" s="238">
        <v>110</v>
      </c>
      <c r="D89" s="238">
        <v>3.8839999999999999</v>
      </c>
      <c r="E89" s="238">
        <v>27</v>
      </c>
      <c r="F89" s="238" t="s">
        <v>2776</v>
      </c>
      <c r="H89" s="238" t="s">
        <v>354</v>
      </c>
      <c r="I89" s="238">
        <v>25</v>
      </c>
      <c r="K89" s="238">
        <v>18001454</v>
      </c>
      <c r="M89" s="238">
        <v>2</v>
      </c>
      <c r="N89" s="238">
        <v>13</v>
      </c>
      <c r="O89" s="238">
        <v>2018</v>
      </c>
      <c r="P89" s="238" t="s">
        <v>368</v>
      </c>
      <c r="Q89" s="238">
        <v>17</v>
      </c>
      <c r="R89" s="238" t="s">
        <v>369</v>
      </c>
      <c r="S89" s="238">
        <v>5</v>
      </c>
      <c r="T89" s="238">
        <v>0</v>
      </c>
      <c r="U89" s="238">
        <v>2</v>
      </c>
      <c r="V89" s="238">
        <v>12</v>
      </c>
      <c r="W89" s="238">
        <v>10</v>
      </c>
      <c r="X89" s="238">
        <v>2</v>
      </c>
      <c r="Y89" s="238">
        <v>3</v>
      </c>
      <c r="Z89" s="238">
        <v>1</v>
      </c>
      <c r="AB89" s="238">
        <v>1</v>
      </c>
      <c r="AC89" s="238">
        <v>98</v>
      </c>
      <c r="AD89" s="238" t="s">
        <v>3815</v>
      </c>
      <c r="AF89" s="238" t="s">
        <v>3837</v>
      </c>
      <c r="AG89" s="238">
        <v>7</v>
      </c>
      <c r="AH89" s="238">
        <v>2</v>
      </c>
      <c r="AI89" s="238">
        <v>2</v>
      </c>
      <c r="AJ89" s="238">
        <v>3</v>
      </c>
      <c r="AK89" s="238">
        <v>26</v>
      </c>
      <c r="AL89" s="238">
        <v>32</v>
      </c>
      <c r="AM89" s="238" t="s">
        <v>354</v>
      </c>
      <c r="AN89" s="238">
        <v>5</v>
      </c>
      <c r="AO89" s="238">
        <v>1</v>
      </c>
      <c r="AS89" s="238">
        <v>12</v>
      </c>
      <c r="AT89" s="238">
        <v>9</v>
      </c>
      <c r="AU89" s="238">
        <v>30</v>
      </c>
      <c r="AV89" s="238">
        <v>11</v>
      </c>
      <c r="AW89" s="238">
        <v>24</v>
      </c>
      <c r="AX89" s="238">
        <v>2</v>
      </c>
      <c r="AY89" s="238">
        <v>2</v>
      </c>
      <c r="AZ89" s="238">
        <v>3</v>
      </c>
      <c r="BA89" s="238">
        <v>21</v>
      </c>
      <c r="BB89" s="238">
        <v>25</v>
      </c>
      <c r="BC89" s="238" t="s">
        <v>363</v>
      </c>
      <c r="BD89" s="238">
        <v>5</v>
      </c>
      <c r="BE89" s="238">
        <v>1</v>
      </c>
      <c r="BI89" s="238">
        <v>12</v>
      </c>
      <c r="BJ89" s="238">
        <v>9</v>
      </c>
      <c r="BK89" s="238">
        <v>30</v>
      </c>
      <c r="BL89" s="238">
        <v>11</v>
      </c>
      <c r="BM89" s="238">
        <v>24</v>
      </c>
      <c r="CT89" s="238">
        <v>446928.78898814699</v>
      </c>
      <c r="CU89" s="238">
        <v>4975139.8444574997</v>
      </c>
      <c r="CV89" s="238">
        <v>44.927709370000002</v>
      </c>
      <c r="CW89" s="238">
        <v>-93.672516619999996</v>
      </c>
      <c r="CX89" s="238" t="s">
        <v>359</v>
      </c>
      <c r="CY89" s="238" t="s">
        <v>3963</v>
      </c>
    </row>
    <row r="90" spans="1:103" x14ac:dyDescent="0.25">
      <c r="A90" s="238">
        <v>10875473</v>
      </c>
      <c r="B90" s="238">
        <v>4</v>
      </c>
      <c r="C90" s="238">
        <v>110</v>
      </c>
      <c r="D90" s="238">
        <v>3.92</v>
      </c>
      <c r="E90" s="238">
        <v>27</v>
      </c>
      <c r="F90" s="238" t="s">
        <v>2776</v>
      </c>
      <c r="H90" s="238" t="s">
        <v>354</v>
      </c>
      <c r="I90" s="238">
        <v>25</v>
      </c>
      <c r="K90" s="238">
        <v>13008113</v>
      </c>
      <c r="L90" s="238">
        <v>131730120</v>
      </c>
      <c r="M90" s="238">
        <v>6</v>
      </c>
      <c r="N90" s="238">
        <v>22</v>
      </c>
      <c r="O90" s="238">
        <v>2013</v>
      </c>
      <c r="P90" s="238" t="s">
        <v>364</v>
      </c>
      <c r="Q90" s="238">
        <v>17</v>
      </c>
      <c r="S90" s="238">
        <v>5</v>
      </c>
      <c r="T90" s="238">
        <v>0</v>
      </c>
      <c r="U90" s="238">
        <v>1</v>
      </c>
      <c r="V90" s="238">
        <v>5</v>
      </c>
      <c r="W90" s="238">
        <v>16</v>
      </c>
      <c r="X90" s="238">
        <v>2</v>
      </c>
      <c r="Y90" s="238">
        <v>1</v>
      </c>
      <c r="Z90" s="238">
        <v>1</v>
      </c>
      <c r="AB90" s="238">
        <v>1</v>
      </c>
      <c r="AC90" s="238">
        <v>98</v>
      </c>
      <c r="AD90" s="238" t="s">
        <v>3964</v>
      </c>
      <c r="AE90" s="238" t="s">
        <v>3965</v>
      </c>
      <c r="AF90" s="238" t="s">
        <v>3837</v>
      </c>
      <c r="AG90" s="238">
        <v>4</v>
      </c>
      <c r="AH90" s="238">
        <v>2</v>
      </c>
      <c r="AI90" s="238">
        <v>2</v>
      </c>
      <c r="AJ90" s="238">
        <v>4</v>
      </c>
      <c r="AK90" s="238">
        <v>21</v>
      </c>
      <c r="AL90" s="238">
        <v>57</v>
      </c>
      <c r="AM90" s="238" t="s">
        <v>363</v>
      </c>
      <c r="AN90" s="238">
        <v>5</v>
      </c>
      <c r="AO90" s="238">
        <v>1</v>
      </c>
      <c r="AS90" s="238">
        <v>7</v>
      </c>
      <c r="AT90" s="238">
        <v>98</v>
      </c>
      <c r="AU90" s="238">
        <v>30</v>
      </c>
      <c r="AV90" s="238">
        <v>11</v>
      </c>
      <c r="AW90" s="238">
        <v>21</v>
      </c>
      <c r="CT90" s="238">
        <v>446977</v>
      </c>
      <c r="CU90" s="238">
        <v>4975170</v>
      </c>
      <c r="CV90" s="238">
        <v>44.927986400000002</v>
      </c>
      <c r="CW90" s="238">
        <v>-93.671912699999993</v>
      </c>
      <c r="CX90" s="238" t="s">
        <v>359</v>
      </c>
      <c r="CY90" s="238" t="s">
        <v>3966</v>
      </c>
    </row>
    <row r="91" spans="1:103" x14ac:dyDescent="0.25">
      <c r="A91" s="238">
        <v>541603</v>
      </c>
      <c r="B91" s="238">
        <v>4</v>
      </c>
      <c r="C91" s="238">
        <v>110</v>
      </c>
      <c r="D91" s="238">
        <v>3.9329999999999998</v>
      </c>
      <c r="E91" s="238">
        <v>27</v>
      </c>
      <c r="F91" s="238" t="s">
        <v>2776</v>
      </c>
      <c r="H91" s="238" t="s">
        <v>354</v>
      </c>
      <c r="I91" s="238">
        <v>25</v>
      </c>
      <c r="K91" s="238">
        <v>18001063</v>
      </c>
      <c r="M91" s="238">
        <v>1</v>
      </c>
      <c r="N91" s="238">
        <v>31</v>
      </c>
      <c r="O91" s="238">
        <v>2018</v>
      </c>
      <c r="P91" s="238" t="s">
        <v>355</v>
      </c>
      <c r="Q91" s="238">
        <v>19</v>
      </c>
      <c r="R91" s="238" t="s">
        <v>419</v>
      </c>
      <c r="S91" s="238">
        <v>5</v>
      </c>
      <c r="T91" s="238">
        <v>0</v>
      </c>
      <c r="U91" s="238">
        <v>1</v>
      </c>
      <c r="W91" s="238">
        <v>69</v>
      </c>
      <c r="X91" s="238">
        <v>2</v>
      </c>
      <c r="Y91" s="238">
        <v>6</v>
      </c>
      <c r="Z91" s="238">
        <v>4</v>
      </c>
      <c r="AA91" s="238">
        <v>7</v>
      </c>
      <c r="AB91" s="238">
        <v>3</v>
      </c>
      <c r="AC91" s="238">
        <v>98</v>
      </c>
      <c r="AD91" s="238" t="s">
        <v>3815</v>
      </c>
      <c r="AF91" s="238" t="s">
        <v>3837</v>
      </c>
      <c r="AG91" s="238">
        <v>3</v>
      </c>
      <c r="AH91" s="238">
        <v>2</v>
      </c>
      <c r="AI91" s="238">
        <v>4</v>
      </c>
      <c r="AJ91" s="238">
        <v>1</v>
      </c>
      <c r="AK91" s="238">
        <v>32</v>
      </c>
      <c r="AL91" s="238">
        <v>70</v>
      </c>
      <c r="AM91" s="238" t="s">
        <v>354</v>
      </c>
      <c r="AN91" s="238">
        <v>5</v>
      </c>
      <c r="AO91" s="238">
        <v>1</v>
      </c>
      <c r="AS91" s="238">
        <v>12</v>
      </c>
      <c r="AT91" s="238">
        <v>9</v>
      </c>
      <c r="AV91" s="238">
        <v>12</v>
      </c>
      <c r="AW91" s="238">
        <v>24</v>
      </c>
      <c r="CT91" s="238">
        <v>446996.50152794999</v>
      </c>
      <c r="CU91" s="238">
        <v>4975182.6009125402</v>
      </c>
      <c r="CV91" s="238">
        <v>44.928099279999998</v>
      </c>
      <c r="CW91" s="238">
        <v>-93.671663109999997</v>
      </c>
      <c r="CX91" s="238" t="s">
        <v>359</v>
      </c>
      <c r="CY91" s="238" t="s">
        <v>3967</v>
      </c>
    </row>
    <row r="92" spans="1:103" x14ac:dyDescent="0.25">
      <c r="A92" s="238">
        <v>844280</v>
      </c>
      <c r="B92" s="238">
        <v>4</v>
      </c>
      <c r="C92" s="238">
        <v>110</v>
      </c>
      <c r="D92" s="238">
        <v>4.0720000000000001</v>
      </c>
      <c r="E92" s="238">
        <v>27</v>
      </c>
      <c r="F92" s="238" t="s">
        <v>2776</v>
      </c>
      <c r="H92" s="238" t="s">
        <v>354</v>
      </c>
      <c r="I92" s="238">
        <v>25</v>
      </c>
      <c r="K92" s="238" t="s">
        <v>3968</v>
      </c>
      <c r="L92" s="238">
        <v>202760145</v>
      </c>
      <c r="M92" s="238">
        <v>10</v>
      </c>
      <c r="N92" s="238">
        <v>2</v>
      </c>
      <c r="O92" s="238">
        <v>2020</v>
      </c>
      <c r="P92" s="238" t="s">
        <v>362</v>
      </c>
      <c r="Q92" s="238">
        <v>4</v>
      </c>
      <c r="R92" s="238" t="s">
        <v>196</v>
      </c>
      <c r="S92" s="238">
        <v>2</v>
      </c>
      <c r="T92" s="238">
        <v>0</v>
      </c>
      <c r="U92" s="238">
        <v>1</v>
      </c>
      <c r="W92" s="238">
        <v>83</v>
      </c>
      <c r="X92" s="238">
        <v>2</v>
      </c>
      <c r="Y92" s="238">
        <v>4</v>
      </c>
      <c r="Z92" s="238">
        <v>1</v>
      </c>
      <c r="AB92" s="238">
        <v>1</v>
      </c>
      <c r="AC92" s="238">
        <v>98</v>
      </c>
      <c r="AD92" s="238" t="s">
        <v>3815</v>
      </c>
      <c r="AF92" s="238" t="s">
        <v>3837</v>
      </c>
      <c r="AG92" s="238">
        <v>3</v>
      </c>
      <c r="AH92" s="238">
        <v>2</v>
      </c>
      <c r="AI92" s="238">
        <v>2</v>
      </c>
      <c r="AJ92" s="238">
        <v>2</v>
      </c>
      <c r="AK92" s="238">
        <v>32</v>
      </c>
      <c r="AL92" s="238">
        <v>50</v>
      </c>
      <c r="AM92" s="238" t="s">
        <v>354</v>
      </c>
      <c r="AN92" s="238">
        <v>11</v>
      </c>
      <c r="AO92" s="238">
        <v>90</v>
      </c>
      <c r="AS92" s="238">
        <v>12</v>
      </c>
      <c r="AT92" s="238">
        <v>9</v>
      </c>
      <c r="AU92" s="238">
        <v>30</v>
      </c>
      <c r="AV92" s="238">
        <v>13</v>
      </c>
      <c r="AW92" s="238">
        <v>21</v>
      </c>
      <c r="CT92" s="238">
        <v>447130.40369216201</v>
      </c>
      <c r="CU92" s="238">
        <v>4975359.4710831</v>
      </c>
      <c r="CV92" s="238">
        <v>44.92970133</v>
      </c>
      <c r="CW92" s="238">
        <v>-93.669984920000005</v>
      </c>
      <c r="CX92" s="238" t="s">
        <v>359</v>
      </c>
      <c r="CY92" s="238" t="s">
        <v>3969</v>
      </c>
    </row>
    <row r="93" spans="1:103" x14ac:dyDescent="0.25">
      <c r="A93" s="238">
        <v>444373</v>
      </c>
      <c r="B93" s="238">
        <v>4</v>
      </c>
      <c r="C93" s="238">
        <v>110</v>
      </c>
      <c r="D93" s="238">
        <v>4.0919999999999996</v>
      </c>
      <c r="E93" s="238">
        <v>27</v>
      </c>
      <c r="F93" s="238" t="s">
        <v>2776</v>
      </c>
      <c r="H93" s="238" t="s">
        <v>354</v>
      </c>
      <c r="I93" s="238">
        <v>25</v>
      </c>
      <c r="K93" s="238">
        <v>17003823</v>
      </c>
      <c r="M93" s="238">
        <v>4</v>
      </c>
      <c r="N93" s="238">
        <v>9</v>
      </c>
      <c r="O93" s="238">
        <v>2017</v>
      </c>
      <c r="P93" s="238" t="s">
        <v>366</v>
      </c>
      <c r="Q93" s="238">
        <v>16</v>
      </c>
      <c r="R93" s="238" t="s">
        <v>356</v>
      </c>
      <c r="S93" s="238">
        <v>2</v>
      </c>
      <c r="T93" s="238">
        <v>0</v>
      </c>
      <c r="U93" s="238">
        <v>2</v>
      </c>
      <c r="V93" s="238">
        <v>13</v>
      </c>
      <c r="W93" s="238">
        <v>10</v>
      </c>
      <c r="X93" s="238">
        <v>2</v>
      </c>
      <c r="Y93" s="238">
        <v>1</v>
      </c>
      <c r="Z93" s="238">
        <v>2</v>
      </c>
      <c r="AB93" s="238">
        <v>1</v>
      </c>
      <c r="AC93" s="238">
        <v>98</v>
      </c>
      <c r="AD93" s="238" t="s">
        <v>3815</v>
      </c>
      <c r="AF93" s="238" t="s">
        <v>3837</v>
      </c>
      <c r="AG93" s="238">
        <v>8</v>
      </c>
      <c r="AH93" s="238">
        <v>2</v>
      </c>
      <c r="AI93" s="238">
        <v>2</v>
      </c>
      <c r="AJ93" s="238">
        <v>4</v>
      </c>
      <c r="AK93" s="238">
        <v>21</v>
      </c>
      <c r="AL93" s="238">
        <v>19</v>
      </c>
      <c r="AM93" s="238" t="s">
        <v>363</v>
      </c>
      <c r="AN93" s="238">
        <v>99</v>
      </c>
      <c r="AO93" s="238">
        <v>70</v>
      </c>
      <c r="AS93" s="238">
        <v>12</v>
      </c>
      <c r="AT93" s="238">
        <v>9</v>
      </c>
      <c r="AU93" s="238">
        <v>30</v>
      </c>
      <c r="AV93" s="238">
        <v>13</v>
      </c>
      <c r="AW93" s="238">
        <v>21</v>
      </c>
      <c r="AX93" s="238">
        <v>2</v>
      </c>
      <c r="AY93" s="238">
        <v>4</v>
      </c>
      <c r="AZ93" s="238">
        <v>3</v>
      </c>
      <c r="BA93" s="238">
        <v>21</v>
      </c>
      <c r="BB93" s="238">
        <v>51</v>
      </c>
      <c r="BC93" s="238" t="s">
        <v>363</v>
      </c>
      <c r="BD93" s="238">
        <v>5</v>
      </c>
      <c r="BE93" s="238">
        <v>1</v>
      </c>
      <c r="BI93" s="238">
        <v>12</v>
      </c>
      <c r="BJ93" s="238">
        <v>9</v>
      </c>
      <c r="BK93" s="238">
        <v>30</v>
      </c>
      <c r="BL93" s="238">
        <v>13</v>
      </c>
      <c r="BM93" s="238">
        <v>21</v>
      </c>
      <c r="CT93" s="238">
        <v>447151.67427888798</v>
      </c>
      <c r="CU93" s="238">
        <v>4975383.7697205404</v>
      </c>
      <c r="CV93" s="238">
        <v>44.929921640000003</v>
      </c>
      <c r="CW93" s="238">
        <v>-93.669717930000004</v>
      </c>
      <c r="CX93" s="238" t="s">
        <v>359</v>
      </c>
      <c r="CY93" s="238" t="s">
        <v>3970</v>
      </c>
    </row>
    <row r="94" spans="1:103" x14ac:dyDescent="0.25">
      <c r="A94" s="238">
        <v>357881</v>
      </c>
      <c r="B94" s="238">
        <v>4</v>
      </c>
      <c r="C94" s="238">
        <v>110</v>
      </c>
      <c r="D94" s="238">
        <v>4.1180000000000003</v>
      </c>
      <c r="E94" s="238">
        <v>27</v>
      </c>
      <c r="F94" s="238" t="s">
        <v>2776</v>
      </c>
      <c r="H94" s="238" t="s">
        <v>354</v>
      </c>
      <c r="I94" s="238">
        <v>25</v>
      </c>
      <c r="K94" s="238" t="s">
        <v>3971</v>
      </c>
      <c r="M94" s="238">
        <v>6</v>
      </c>
      <c r="N94" s="238">
        <v>10</v>
      </c>
      <c r="O94" s="238">
        <v>2016</v>
      </c>
      <c r="P94" s="238" t="s">
        <v>362</v>
      </c>
      <c r="Q94" s="238">
        <v>12</v>
      </c>
      <c r="R94" s="238" t="s">
        <v>196</v>
      </c>
      <c r="S94" s="238">
        <v>5</v>
      </c>
      <c r="T94" s="238">
        <v>0</v>
      </c>
      <c r="U94" s="238">
        <v>2</v>
      </c>
      <c r="V94" s="238">
        <v>12</v>
      </c>
      <c r="W94" s="238">
        <v>10</v>
      </c>
      <c r="X94" s="238">
        <v>2</v>
      </c>
      <c r="Y94" s="238">
        <v>1</v>
      </c>
      <c r="Z94" s="238">
        <v>1</v>
      </c>
      <c r="AB94" s="238">
        <v>1</v>
      </c>
      <c r="AC94" s="238">
        <v>98</v>
      </c>
      <c r="AD94" s="238" t="s">
        <v>3815</v>
      </c>
      <c r="AF94" s="238" t="s">
        <v>3837</v>
      </c>
      <c r="AG94" s="238">
        <v>7</v>
      </c>
      <c r="AH94" s="238">
        <v>2</v>
      </c>
      <c r="AI94" s="238">
        <v>2</v>
      </c>
      <c r="AJ94" s="238">
        <v>2</v>
      </c>
      <c r="AK94" s="238">
        <v>21</v>
      </c>
      <c r="AL94" s="238">
        <v>17</v>
      </c>
      <c r="AM94" s="238" t="s">
        <v>354</v>
      </c>
      <c r="AN94" s="238">
        <v>5</v>
      </c>
      <c r="AO94" s="238">
        <v>99</v>
      </c>
      <c r="AS94" s="238">
        <v>12</v>
      </c>
      <c r="AT94" s="238">
        <v>9</v>
      </c>
      <c r="AU94" s="238">
        <v>30</v>
      </c>
      <c r="AV94" s="238">
        <v>13</v>
      </c>
      <c r="AW94" s="238">
        <v>21</v>
      </c>
      <c r="AX94" s="238">
        <v>2</v>
      </c>
      <c r="AY94" s="238">
        <v>2</v>
      </c>
      <c r="AZ94" s="238">
        <v>2</v>
      </c>
      <c r="BA94" s="238">
        <v>21</v>
      </c>
      <c r="BB94" s="238">
        <v>23</v>
      </c>
      <c r="BC94" s="238" t="s">
        <v>363</v>
      </c>
      <c r="BD94" s="238">
        <v>5</v>
      </c>
      <c r="BE94" s="238">
        <v>1</v>
      </c>
      <c r="BI94" s="238">
        <v>12</v>
      </c>
      <c r="BJ94" s="238">
        <v>9</v>
      </c>
      <c r="BK94" s="238">
        <v>30</v>
      </c>
      <c r="BL94" s="238">
        <v>13</v>
      </c>
      <c r="BM94" s="238">
        <v>21</v>
      </c>
      <c r="CT94" s="238">
        <v>447164.79779349797</v>
      </c>
      <c r="CU94" s="238">
        <v>4975422.4200226497</v>
      </c>
      <c r="CV94" s="238">
        <v>44.930270520000001</v>
      </c>
      <c r="CW94" s="238">
        <v>-93.669555680000002</v>
      </c>
      <c r="CX94" s="238" t="s">
        <v>359</v>
      </c>
      <c r="CY94" s="238" t="s">
        <v>3972</v>
      </c>
    </row>
    <row r="95" spans="1:103" x14ac:dyDescent="0.25">
      <c r="A95" s="238">
        <v>10845261</v>
      </c>
      <c r="B95" s="238">
        <v>4</v>
      </c>
      <c r="C95" s="238">
        <v>110</v>
      </c>
      <c r="D95" s="238">
        <v>4.1470000000000002</v>
      </c>
      <c r="E95" s="238">
        <v>27</v>
      </c>
      <c r="F95" s="238" t="s">
        <v>2776</v>
      </c>
      <c r="H95" s="238" t="s">
        <v>354</v>
      </c>
      <c r="I95" s="238">
        <v>25</v>
      </c>
      <c r="K95" s="238">
        <v>541261</v>
      </c>
      <c r="L95" s="238">
        <v>123630185</v>
      </c>
      <c r="M95" s="238">
        <v>12</v>
      </c>
      <c r="N95" s="238">
        <v>28</v>
      </c>
      <c r="O95" s="238">
        <v>2012</v>
      </c>
      <c r="P95" s="238" t="s">
        <v>362</v>
      </c>
      <c r="Q95" s="238">
        <v>12</v>
      </c>
      <c r="S95" s="238">
        <v>4</v>
      </c>
      <c r="T95" s="238">
        <v>0</v>
      </c>
      <c r="U95" s="238">
        <v>2</v>
      </c>
      <c r="V95" s="238">
        <v>8</v>
      </c>
      <c r="W95" s="238">
        <v>10</v>
      </c>
      <c r="X95" s="238">
        <v>4</v>
      </c>
      <c r="Y95" s="238">
        <v>1</v>
      </c>
      <c r="Z95" s="238">
        <v>4</v>
      </c>
      <c r="AA95" s="238">
        <v>2</v>
      </c>
      <c r="AB95" s="238">
        <v>3</v>
      </c>
      <c r="AC95" s="238">
        <v>98</v>
      </c>
      <c r="AD95" s="238" t="s">
        <v>3973</v>
      </c>
      <c r="AE95" s="238" t="s">
        <v>3815</v>
      </c>
      <c r="AF95" s="238" t="s">
        <v>3837</v>
      </c>
      <c r="AG95" s="238">
        <v>8</v>
      </c>
      <c r="AH95" s="238">
        <v>2</v>
      </c>
      <c r="AI95" s="238">
        <v>2</v>
      </c>
      <c r="AJ95" s="238">
        <v>4</v>
      </c>
      <c r="AK95" s="238">
        <v>24</v>
      </c>
      <c r="AL95" s="238">
        <v>18</v>
      </c>
      <c r="AM95" s="238" t="s">
        <v>363</v>
      </c>
      <c r="AN95" s="238">
        <v>5</v>
      </c>
      <c r="AO95" s="238">
        <v>2</v>
      </c>
      <c r="AP95" s="238">
        <v>10</v>
      </c>
      <c r="AS95" s="238">
        <v>7</v>
      </c>
      <c r="AT95" s="238">
        <v>2</v>
      </c>
      <c r="AU95" s="238">
        <v>30</v>
      </c>
      <c r="AV95" s="238">
        <v>10</v>
      </c>
      <c r="AW95" s="238">
        <v>21</v>
      </c>
      <c r="AX95" s="238">
        <v>2</v>
      </c>
      <c r="AY95" s="238">
        <v>4</v>
      </c>
      <c r="AZ95" s="238">
        <v>1</v>
      </c>
      <c r="BA95" s="238">
        <v>21</v>
      </c>
      <c r="BB95" s="238">
        <v>47</v>
      </c>
      <c r="BC95" s="238" t="s">
        <v>363</v>
      </c>
      <c r="BD95" s="238">
        <v>5</v>
      </c>
      <c r="BE95" s="238">
        <v>1</v>
      </c>
      <c r="BF95" s="238">
        <v>1</v>
      </c>
      <c r="BI95" s="238">
        <v>7</v>
      </c>
      <c r="BJ95" s="238">
        <v>2</v>
      </c>
      <c r="BK95" s="238">
        <v>30</v>
      </c>
      <c r="BL95" s="238">
        <v>10</v>
      </c>
      <c r="BM95" s="238">
        <v>21</v>
      </c>
      <c r="CT95" s="238">
        <v>447178</v>
      </c>
      <c r="CU95" s="238">
        <v>4975467</v>
      </c>
      <c r="CV95" s="238">
        <v>44.930675899999997</v>
      </c>
      <c r="CW95" s="238">
        <v>-93.669393200000002</v>
      </c>
      <c r="CX95" s="238" t="s">
        <v>359</v>
      </c>
      <c r="CY95" s="238" t="s">
        <v>3974</v>
      </c>
    </row>
    <row r="96" spans="1:103" x14ac:dyDescent="0.25">
      <c r="A96" s="238">
        <v>342669</v>
      </c>
      <c r="B96" s="238">
        <v>4</v>
      </c>
      <c r="C96" s="238">
        <v>110</v>
      </c>
      <c r="D96" s="238">
        <v>4.1479999999999997</v>
      </c>
      <c r="E96" s="238">
        <v>27</v>
      </c>
      <c r="F96" s="238" t="s">
        <v>2776</v>
      </c>
      <c r="H96" s="238" t="s">
        <v>354</v>
      </c>
      <c r="I96" s="238">
        <v>25</v>
      </c>
      <c r="K96" s="238">
        <v>16003745</v>
      </c>
      <c r="M96" s="238">
        <v>4</v>
      </c>
      <c r="N96" s="238">
        <v>16</v>
      </c>
      <c r="O96" s="238">
        <v>2016</v>
      </c>
      <c r="P96" s="238" t="s">
        <v>364</v>
      </c>
      <c r="Q96" s="238">
        <v>15</v>
      </c>
      <c r="S96" s="238">
        <v>3</v>
      </c>
      <c r="T96" s="238">
        <v>0</v>
      </c>
      <c r="U96" s="238">
        <v>1</v>
      </c>
      <c r="V96" s="238">
        <v>10</v>
      </c>
      <c r="W96" s="238">
        <v>10</v>
      </c>
      <c r="X96" s="238">
        <v>4</v>
      </c>
      <c r="Y96" s="238">
        <v>1</v>
      </c>
      <c r="Z96" s="238">
        <v>1</v>
      </c>
      <c r="AB96" s="238">
        <v>1</v>
      </c>
      <c r="AC96" s="238">
        <v>98</v>
      </c>
      <c r="AD96" s="238" t="s">
        <v>3975</v>
      </c>
      <c r="AF96" s="238" t="s">
        <v>3837</v>
      </c>
      <c r="AG96" s="238">
        <v>2</v>
      </c>
      <c r="AH96" s="238">
        <v>2</v>
      </c>
      <c r="AI96" s="238">
        <v>2</v>
      </c>
      <c r="AJ96" s="238">
        <v>2</v>
      </c>
      <c r="AK96" s="238">
        <v>24</v>
      </c>
      <c r="AL96" s="238">
        <v>44</v>
      </c>
      <c r="AM96" s="238" t="s">
        <v>354</v>
      </c>
      <c r="AN96" s="238">
        <v>5</v>
      </c>
      <c r="AO96" s="238">
        <v>1</v>
      </c>
      <c r="AS96" s="238">
        <v>12</v>
      </c>
      <c r="AT96" s="238">
        <v>23</v>
      </c>
      <c r="AU96" s="238">
        <v>30</v>
      </c>
      <c r="AV96" s="238">
        <v>11</v>
      </c>
      <c r="AW96" s="238">
        <v>21</v>
      </c>
      <c r="AX96" s="238">
        <v>6</v>
      </c>
      <c r="BB96" s="238">
        <v>9</v>
      </c>
      <c r="BC96" s="238" t="s">
        <v>354</v>
      </c>
      <c r="BD96" s="238">
        <v>5</v>
      </c>
      <c r="BE96" s="238">
        <v>23</v>
      </c>
      <c r="BF96" s="238">
        <v>2</v>
      </c>
      <c r="BG96" s="238">
        <v>30</v>
      </c>
      <c r="BH96" s="238">
        <v>3</v>
      </c>
      <c r="CT96" s="238">
        <v>447179.57245416602</v>
      </c>
      <c r="CU96" s="238">
        <v>4975469.47370461</v>
      </c>
      <c r="CV96" s="238">
        <v>44.93069517</v>
      </c>
      <c r="CW96" s="238">
        <v>-93.669373379999996</v>
      </c>
      <c r="CX96" s="238" t="s">
        <v>359</v>
      </c>
      <c r="CY96" s="238" t="s">
        <v>3976</v>
      </c>
    </row>
    <row r="97" spans="1:103" x14ac:dyDescent="0.25">
      <c r="A97" s="238">
        <v>752565</v>
      </c>
      <c r="B97" s="238">
        <v>4</v>
      </c>
      <c r="C97" s="238">
        <v>110</v>
      </c>
      <c r="D97" s="238">
        <v>4.1479999999999997</v>
      </c>
      <c r="E97" s="238">
        <v>27</v>
      </c>
      <c r="F97" s="238" t="s">
        <v>2776</v>
      </c>
      <c r="H97" s="238" t="s">
        <v>354</v>
      </c>
      <c r="I97" s="238">
        <v>25</v>
      </c>
      <c r="K97" s="238">
        <v>19009049</v>
      </c>
      <c r="M97" s="238">
        <v>10</v>
      </c>
      <c r="N97" s="238">
        <v>6</v>
      </c>
      <c r="O97" s="238">
        <v>2019</v>
      </c>
      <c r="P97" s="238" t="s">
        <v>366</v>
      </c>
      <c r="Q97" s="238">
        <v>13</v>
      </c>
      <c r="R97" s="238" t="s">
        <v>196</v>
      </c>
      <c r="S97" s="238">
        <v>5</v>
      </c>
      <c r="T97" s="238">
        <v>0</v>
      </c>
      <c r="U97" s="238">
        <v>2</v>
      </c>
      <c r="V97" s="238">
        <v>90</v>
      </c>
      <c r="W97" s="238">
        <v>10</v>
      </c>
      <c r="X97" s="238">
        <v>4</v>
      </c>
      <c r="Y97" s="238">
        <v>1</v>
      </c>
      <c r="Z97" s="238">
        <v>1</v>
      </c>
      <c r="AB97" s="238">
        <v>1</v>
      </c>
      <c r="AC97" s="238">
        <v>98</v>
      </c>
      <c r="AD97" s="238" t="s">
        <v>3975</v>
      </c>
      <c r="AF97" s="238" t="s">
        <v>3837</v>
      </c>
      <c r="AG97" s="238">
        <v>90</v>
      </c>
      <c r="AH97" s="238">
        <v>2</v>
      </c>
      <c r="AI97" s="238">
        <v>3</v>
      </c>
      <c r="AJ97" s="238">
        <v>2</v>
      </c>
      <c r="AK97" s="238">
        <v>21</v>
      </c>
      <c r="AL97" s="238">
        <v>37</v>
      </c>
      <c r="AM97" s="238" t="s">
        <v>354</v>
      </c>
      <c r="AN97" s="238">
        <v>5</v>
      </c>
      <c r="AO97" s="238">
        <v>1</v>
      </c>
      <c r="AS97" s="238">
        <v>12</v>
      </c>
      <c r="AT97" s="238">
        <v>9</v>
      </c>
      <c r="AU97" s="238">
        <v>30</v>
      </c>
      <c r="AV97" s="238">
        <v>11</v>
      </c>
      <c r="AW97" s="238">
        <v>21</v>
      </c>
      <c r="AX97" s="238">
        <v>2</v>
      </c>
      <c r="AY97" s="238">
        <v>3</v>
      </c>
      <c r="AZ97" s="238">
        <v>10</v>
      </c>
      <c r="BA97" s="238">
        <v>31</v>
      </c>
      <c r="BB97" s="238">
        <v>38</v>
      </c>
      <c r="BC97" s="238" t="s">
        <v>354</v>
      </c>
      <c r="BD97" s="238">
        <v>5</v>
      </c>
      <c r="BE97" s="238">
        <v>10</v>
      </c>
      <c r="BI97" s="238">
        <v>12</v>
      </c>
      <c r="BJ97" s="238">
        <v>9</v>
      </c>
      <c r="BK97" s="238">
        <v>30</v>
      </c>
      <c r="BL97" s="238">
        <v>11</v>
      </c>
      <c r="BM97" s="238">
        <v>21</v>
      </c>
      <c r="CT97" s="238">
        <v>447177.90349108499</v>
      </c>
      <c r="CU97" s="238">
        <v>4975469.4700876698</v>
      </c>
      <c r="CV97" s="238">
        <v>44.930695010000001</v>
      </c>
      <c r="CW97" s="238">
        <v>-93.669394530000005</v>
      </c>
      <c r="CX97" s="238" t="s">
        <v>359</v>
      </c>
      <c r="CY97" s="238" t="s">
        <v>3977</v>
      </c>
    </row>
    <row r="98" spans="1:103" x14ac:dyDescent="0.25">
      <c r="A98" s="238">
        <v>689318</v>
      </c>
      <c r="B98" s="238">
        <v>4</v>
      </c>
      <c r="C98" s="238">
        <v>110</v>
      </c>
      <c r="D98" s="238">
        <v>4.1559999999999997</v>
      </c>
      <c r="E98" s="238">
        <v>27</v>
      </c>
      <c r="F98" s="238" t="s">
        <v>2776</v>
      </c>
      <c r="H98" s="238" t="s">
        <v>354</v>
      </c>
      <c r="I98" s="238">
        <v>25</v>
      </c>
      <c r="K98" s="238">
        <v>19001326</v>
      </c>
      <c r="M98" s="238">
        <v>2</v>
      </c>
      <c r="N98" s="238">
        <v>18</v>
      </c>
      <c r="O98" s="238">
        <v>2019</v>
      </c>
      <c r="P98" s="238" t="s">
        <v>361</v>
      </c>
      <c r="Q98" s="238">
        <v>9</v>
      </c>
      <c r="R98" s="238">
        <v>98</v>
      </c>
      <c r="S98" s="238">
        <v>5</v>
      </c>
      <c r="T98" s="238">
        <v>0</v>
      </c>
      <c r="U98" s="238">
        <v>1</v>
      </c>
      <c r="W98" s="238">
        <v>28</v>
      </c>
      <c r="X98" s="238">
        <v>2</v>
      </c>
      <c r="Y98" s="238">
        <v>1</v>
      </c>
      <c r="Z98" s="238">
        <v>1</v>
      </c>
      <c r="AA98" s="238">
        <v>90</v>
      </c>
      <c r="AB98" s="238">
        <v>1</v>
      </c>
      <c r="AC98" s="238">
        <v>98</v>
      </c>
      <c r="AD98" s="238" t="s">
        <v>3975</v>
      </c>
      <c r="AF98" s="238" t="s">
        <v>3837</v>
      </c>
      <c r="AG98" s="238">
        <v>3</v>
      </c>
      <c r="AH98" s="238">
        <v>2</v>
      </c>
      <c r="AI98" s="238">
        <v>49</v>
      </c>
      <c r="AJ98" s="238">
        <v>4</v>
      </c>
      <c r="AK98" s="238">
        <v>21</v>
      </c>
      <c r="AL98" s="238">
        <v>36</v>
      </c>
      <c r="AM98" s="238" t="s">
        <v>354</v>
      </c>
      <c r="AN98" s="238">
        <v>5</v>
      </c>
      <c r="AO98" s="238">
        <v>1</v>
      </c>
      <c r="AS98" s="238">
        <v>90</v>
      </c>
      <c r="AT98" s="238">
        <v>98</v>
      </c>
      <c r="AU98" s="238">
        <v>30</v>
      </c>
      <c r="AV98" s="238">
        <v>11</v>
      </c>
      <c r="AW98" s="238">
        <v>21</v>
      </c>
      <c r="CT98" s="238">
        <v>447179.44383874699</v>
      </c>
      <c r="CU98" s="238">
        <v>4975481.1502317004</v>
      </c>
      <c r="CV98" s="238">
        <v>44.930800259999998</v>
      </c>
      <c r="CW98" s="238">
        <v>-93.669376229999997</v>
      </c>
      <c r="CX98" s="238" t="s">
        <v>391</v>
      </c>
      <c r="CY98" s="238" t="s">
        <v>3978</v>
      </c>
    </row>
    <row r="99" spans="1:103" x14ac:dyDescent="0.25">
      <c r="A99" s="238">
        <v>379005</v>
      </c>
      <c r="B99" s="238">
        <v>4</v>
      </c>
      <c r="C99" s="238">
        <v>110</v>
      </c>
      <c r="D99" s="238">
        <v>4.1630000000000003</v>
      </c>
      <c r="E99" s="238">
        <v>27</v>
      </c>
      <c r="F99" s="238" t="s">
        <v>2776</v>
      </c>
      <c r="H99" s="238" t="s">
        <v>354</v>
      </c>
      <c r="I99" s="238">
        <v>25</v>
      </c>
      <c r="K99" s="238" t="s">
        <v>3979</v>
      </c>
      <c r="M99" s="238">
        <v>9</v>
      </c>
      <c r="N99" s="238">
        <v>14</v>
      </c>
      <c r="O99" s="238">
        <v>2016</v>
      </c>
      <c r="P99" s="238" t="s">
        <v>355</v>
      </c>
      <c r="Q99" s="238">
        <v>9</v>
      </c>
      <c r="R99" s="238">
        <v>98</v>
      </c>
      <c r="S99" s="238">
        <v>5</v>
      </c>
      <c r="T99" s="238">
        <v>0</v>
      </c>
      <c r="U99" s="238">
        <v>2</v>
      </c>
      <c r="V99" s="238">
        <v>12</v>
      </c>
      <c r="W99" s="238">
        <v>10</v>
      </c>
      <c r="X99" s="238">
        <v>2</v>
      </c>
      <c r="Y99" s="238">
        <v>1</v>
      </c>
      <c r="Z99" s="238">
        <v>1</v>
      </c>
      <c r="AB99" s="238">
        <v>1</v>
      </c>
      <c r="AC99" s="238">
        <v>98</v>
      </c>
      <c r="AD99" s="238" t="s">
        <v>3975</v>
      </c>
      <c r="AF99" s="238" t="s">
        <v>3837</v>
      </c>
      <c r="AG99" s="238">
        <v>7</v>
      </c>
      <c r="AH99" s="238">
        <v>2</v>
      </c>
      <c r="AI99" s="238">
        <v>4</v>
      </c>
      <c r="AJ99" s="238">
        <v>1</v>
      </c>
      <c r="AK99" s="238">
        <v>24</v>
      </c>
      <c r="AL99" s="238">
        <v>25</v>
      </c>
      <c r="AM99" s="238" t="s">
        <v>363</v>
      </c>
      <c r="AN99" s="238">
        <v>5</v>
      </c>
      <c r="AO99" s="238">
        <v>1</v>
      </c>
      <c r="AS99" s="238">
        <v>12</v>
      </c>
      <c r="AT99" s="238">
        <v>9</v>
      </c>
      <c r="AU99" s="238">
        <v>35</v>
      </c>
      <c r="AV99" s="238">
        <v>11</v>
      </c>
      <c r="AW99" s="238">
        <v>21</v>
      </c>
      <c r="AX99" s="238">
        <v>2</v>
      </c>
      <c r="AY99" s="238">
        <v>48</v>
      </c>
      <c r="AZ99" s="238">
        <v>1</v>
      </c>
      <c r="BA99" s="238">
        <v>21</v>
      </c>
      <c r="BB99" s="238">
        <v>22</v>
      </c>
      <c r="BC99" s="238" t="s">
        <v>354</v>
      </c>
      <c r="BD99" s="238">
        <v>5</v>
      </c>
      <c r="BE99" s="238">
        <v>75</v>
      </c>
      <c r="BI99" s="238">
        <v>12</v>
      </c>
      <c r="BJ99" s="238">
        <v>9</v>
      </c>
      <c r="BK99" s="238">
        <v>35</v>
      </c>
      <c r="BL99" s="238">
        <v>11</v>
      </c>
      <c r="BM99" s="238">
        <v>21</v>
      </c>
      <c r="CT99" s="238">
        <v>447182.78949614801</v>
      </c>
      <c r="CU99" s="238">
        <v>4975493.4554282902</v>
      </c>
      <c r="CV99" s="238">
        <v>44.930911279999997</v>
      </c>
      <c r="CW99" s="238">
        <v>-93.66933512</v>
      </c>
      <c r="CX99" s="238" t="s">
        <v>359</v>
      </c>
      <c r="CY99" s="238" t="s">
        <v>3980</v>
      </c>
    </row>
    <row r="100" spans="1:103" x14ac:dyDescent="0.25">
      <c r="A100" s="238">
        <v>698490</v>
      </c>
      <c r="B100" s="238">
        <v>4</v>
      </c>
      <c r="C100" s="238">
        <v>110</v>
      </c>
      <c r="D100" s="238">
        <v>4.1970000000000001</v>
      </c>
      <c r="E100" s="238">
        <v>27</v>
      </c>
      <c r="F100" s="238" t="s">
        <v>2776</v>
      </c>
      <c r="H100" s="238" t="s">
        <v>354</v>
      </c>
      <c r="I100" s="238">
        <v>25</v>
      </c>
      <c r="K100" s="238">
        <v>19001682</v>
      </c>
      <c r="M100" s="238">
        <v>3</v>
      </c>
      <c r="N100" s="238">
        <v>2</v>
      </c>
      <c r="O100" s="238">
        <v>2019</v>
      </c>
      <c r="P100" s="238" t="s">
        <v>364</v>
      </c>
      <c r="Q100" s="238">
        <v>21</v>
      </c>
      <c r="R100" s="238">
        <v>98</v>
      </c>
      <c r="S100" s="238">
        <v>5</v>
      </c>
      <c r="T100" s="238">
        <v>0</v>
      </c>
      <c r="U100" s="238">
        <v>2</v>
      </c>
      <c r="W100" s="238">
        <v>11</v>
      </c>
      <c r="X100" s="238">
        <v>2</v>
      </c>
      <c r="Y100" s="238">
        <v>4</v>
      </c>
      <c r="Z100" s="238">
        <v>1</v>
      </c>
      <c r="AB100" s="238">
        <v>1</v>
      </c>
      <c r="AC100" s="238">
        <v>98</v>
      </c>
      <c r="AD100" s="238" t="s">
        <v>3975</v>
      </c>
      <c r="AF100" s="238" t="s">
        <v>3837</v>
      </c>
      <c r="AG100" s="238">
        <v>90</v>
      </c>
      <c r="AH100" s="238">
        <v>2</v>
      </c>
      <c r="AI100" s="238">
        <v>6</v>
      </c>
      <c r="AJ100" s="238">
        <v>99</v>
      </c>
      <c r="AK100" s="238">
        <v>33</v>
      </c>
      <c r="AL100" s="238">
        <v>40</v>
      </c>
      <c r="AM100" s="238" t="s">
        <v>354</v>
      </c>
      <c r="AN100" s="238">
        <v>10</v>
      </c>
      <c r="AO100" s="238">
        <v>70</v>
      </c>
      <c r="AS100" s="238">
        <v>90</v>
      </c>
      <c r="AT100" s="238">
        <v>98</v>
      </c>
      <c r="AU100" s="238">
        <v>15</v>
      </c>
      <c r="AV100" s="238">
        <v>11</v>
      </c>
      <c r="AW100" s="238">
        <v>21</v>
      </c>
      <c r="AX100" s="238">
        <v>3</v>
      </c>
      <c r="AY100" s="238">
        <v>3</v>
      </c>
      <c r="AZ100" s="238">
        <v>99</v>
      </c>
      <c r="BA100" s="238">
        <v>20</v>
      </c>
      <c r="BI100" s="238">
        <v>90</v>
      </c>
      <c r="BJ100" s="238">
        <v>98</v>
      </c>
      <c r="BK100" s="238">
        <v>15</v>
      </c>
      <c r="BL100" s="238">
        <v>11</v>
      </c>
      <c r="BM100" s="238">
        <v>21</v>
      </c>
      <c r="CT100" s="238">
        <v>447186.49367022299</v>
      </c>
      <c r="CU100" s="238">
        <v>4975548.1502934899</v>
      </c>
      <c r="CV100" s="238">
        <v>44.931403879999998</v>
      </c>
      <c r="CW100" s="238">
        <v>-93.6692939</v>
      </c>
      <c r="CX100" s="238" t="s">
        <v>391</v>
      </c>
      <c r="CY100" s="238" t="s">
        <v>3981</v>
      </c>
    </row>
    <row r="101" spans="1:103" x14ac:dyDescent="0.25">
      <c r="A101" s="238">
        <v>603556</v>
      </c>
      <c r="B101" s="238">
        <v>4</v>
      </c>
      <c r="C101" s="238">
        <v>110</v>
      </c>
      <c r="D101" s="238">
        <v>4.2279999999999998</v>
      </c>
      <c r="E101" s="238">
        <v>27</v>
      </c>
      <c r="F101" s="238" t="s">
        <v>2776</v>
      </c>
      <c r="H101" s="238" t="s">
        <v>354</v>
      </c>
      <c r="I101" s="238">
        <v>25</v>
      </c>
      <c r="K101" s="238" t="s">
        <v>3982</v>
      </c>
      <c r="M101" s="238">
        <v>6</v>
      </c>
      <c r="N101" s="238">
        <v>8</v>
      </c>
      <c r="O101" s="238">
        <v>2018</v>
      </c>
      <c r="P101" s="238" t="s">
        <v>362</v>
      </c>
      <c r="Q101" s="238">
        <v>13</v>
      </c>
      <c r="R101" s="238" t="s">
        <v>196</v>
      </c>
      <c r="S101" s="238">
        <v>1</v>
      </c>
      <c r="T101" s="238">
        <v>1</v>
      </c>
      <c r="U101" s="238">
        <v>1</v>
      </c>
      <c r="W101" s="238">
        <v>75</v>
      </c>
      <c r="X101" s="238">
        <v>2</v>
      </c>
      <c r="Y101" s="238">
        <v>1</v>
      </c>
      <c r="Z101" s="238">
        <v>1</v>
      </c>
      <c r="AB101" s="238">
        <v>1</v>
      </c>
      <c r="AC101" s="238">
        <v>98</v>
      </c>
      <c r="AD101" s="238" t="s">
        <v>3975</v>
      </c>
      <c r="AF101" s="238" t="s">
        <v>3837</v>
      </c>
      <c r="AG101" s="238">
        <v>3</v>
      </c>
      <c r="AH101" s="238">
        <v>2</v>
      </c>
      <c r="AI101" s="238">
        <v>31</v>
      </c>
      <c r="AJ101" s="238">
        <v>2</v>
      </c>
      <c r="AK101" s="238">
        <v>21</v>
      </c>
      <c r="AL101" s="238">
        <v>42</v>
      </c>
      <c r="AM101" s="238" t="s">
        <v>354</v>
      </c>
      <c r="AN101" s="238">
        <v>90</v>
      </c>
      <c r="AO101" s="238">
        <v>75</v>
      </c>
      <c r="AP101" s="238">
        <v>68</v>
      </c>
      <c r="AS101" s="238">
        <v>12</v>
      </c>
      <c r="AT101" s="238">
        <v>9</v>
      </c>
      <c r="AU101" s="238">
        <v>30</v>
      </c>
      <c r="AV101" s="238">
        <v>12</v>
      </c>
      <c r="AW101" s="238">
        <v>21</v>
      </c>
      <c r="CT101" s="238">
        <v>447184.37989795097</v>
      </c>
      <c r="CU101" s="238">
        <v>4975598.0072532203</v>
      </c>
      <c r="CV101" s="238">
        <v>44.931852509999999</v>
      </c>
      <c r="CW101" s="238">
        <v>-93.669325900000004</v>
      </c>
      <c r="CX101" s="238" t="s">
        <v>359</v>
      </c>
      <c r="CY101" s="238" t="s">
        <v>3983</v>
      </c>
    </row>
    <row r="102" spans="1:103" x14ac:dyDescent="0.25">
      <c r="A102" s="238">
        <v>819774</v>
      </c>
      <c r="B102" s="238">
        <v>4</v>
      </c>
      <c r="C102" s="238">
        <v>110</v>
      </c>
      <c r="D102" s="238">
        <v>4.2300000000000004</v>
      </c>
      <c r="E102" s="238">
        <v>27</v>
      </c>
      <c r="F102" s="238" t="s">
        <v>2776</v>
      </c>
      <c r="H102" s="238" t="s">
        <v>354</v>
      </c>
      <c r="I102" s="238">
        <v>25</v>
      </c>
      <c r="K102" s="238" t="s">
        <v>3984</v>
      </c>
      <c r="L102" s="238">
        <v>201970052</v>
      </c>
      <c r="M102" s="238">
        <v>7</v>
      </c>
      <c r="N102" s="238">
        <v>15</v>
      </c>
      <c r="O102" s="238">
        <v>2020</v>
      </c>
      <c r="P102" s="238" t="s">
        <v>355</v>
      </c>
      <c r="Q102" s="238">
        <v>12</v>
      </c>
      <c r="S102" s="238">
        <v>5</v>
      </c>
      <c r="T102" s="238">
        <v>0</v>
      </c>
      <c r="U102" s="238">
        <v>2</v>
      </c>
      <c r="W102" s="238">
        <v>11</v>
      </c>
      <c r="X102" s="238">
        <v>2</v>
      </c>
      <c r="Y102" s="238">
        <v>1</v>
      </c>
      <c r="Z102" s="238">
        <v>1</v>
      </c>
      <c r="AB102" s="238">
        <v>1</v>
      </c>
      <c r="AC102" s="238">
        <v>98</v>
      </c>
      <c r="AD102" s="238" t="s">
        <v>3975</v>
      </c>
      <c r="AF102" s="238" t="s">
        <v>3837</v>
      </c>
      <c r="AG102" s="238">
        <v>90</v>
      </c>
      <c r="AH102" s="238">
        <v>3</v>
      </c>
      <c r="AI102" s="238">
        <v>2</v>
      </c>
      <c r="AJ102" s="238">
        <v>2</v>
      </c>
      <c r="AK102" s="238">
        <v>20</v>
      </c>
      <c r="AS102" s="238">
        <v>12</v>
      </c>
      <c r="AT102" s="238">
        <v>9</v>
      </c>
      <c r="AU102" s="238">
        <v>35</v>
      </c>
      <c r="AV102" s="238">
        <v>11</v>
      </c>
      <c r="AW102" s="238">
        <v>21</v>
      </c>
      <c r="AX102" s="238">
        <v>2</v>
      </c>
      <c r="AY102" s="238">
        <v>2</v>
      </c>
      <c r="AZ102" s="238">
        <v>4</v>
      </c>
      <c r="BA102" s="238">
        <v>21</v>
      </c>
      <c r="BB102" s="238">
        <v>42</v>
      </c>
      <c r="BC102" s="238" t="s">
        <v>354</v>
      </c>
      <c r="BD102" s="238">
        <v>7</v>
      </c>
      <c r="BE102" s="238">
        <v>90</v>
      </c>
      <c r="BI102" s="238">
        <v>12</v>
      </c>
      <c r="BJ102" s="238">
        <v>9</v>
      </c>
      <c r="BK102" s="238">
        <v>35</v>
      </c>
      <c r="BL102" s="238">
        <v>11</v>
      </c>
      <c r="BM102" s="238">
        <v>21</v>
      </c>
      <c r="CT102" s="238">
        <v>447188.72376322898</v>
      </c>
      <c r="CU102" s="238">
        <v>4975600.0274235904</v>
      </c>
      <c r="CV102" s="238">
        <v>44.931871020000003</v>
      </c>
      <c r="CW102" s="238">
        <v>-93.66927106</v>
      </c>
      <c r="CX102" s="238" t="s">
        <v>359</v>
      </c>
      <c r="CY102" s="238" t="s">
        <v>3985</v>
      </c>
    </row>
    <row r="103" spans="1:103" x14ac:dyDescent="0.25">
      <c r="A103" s="238">
        <v>866325</v>
      </c>
      <c r="B103" s="238">
        <v>4</v>
      </c>
      <c r="C103" s="238">
        <v>110</v>
      </c>
      <c r="D103" s="238">
        <v>4.2519999999999998</v>
      </c>
      <c r="E103" s="238">
        <v>27</v>
      </c>
      <c r="F103" s="238" t="s">
        <v>2776</v>
      </c>
      <c r="H103" s="238" t="s">
        <v>354</v>
      </c>
      <c r="I103" s="238">
        <v>25</v>
      </c>
      <c r="K103" s="238">
        <v>20009338</v>
      </c>
      <c r="L103" s="238">
        <v>203370117</v>
      </c>
      <c r="M103" s="238">
        <v>12</v>
      </c>
      <c r="N103" s="238">
        <v>2</v>
      </c>
      <c r="O103" s="238">
        <v>2020</v>
      </c>
      <c r="P103" s="238" t="s">
        <v>355</v>
      </c>
      <c r="Q103" s="238">
        <v>7</v>
      </c>
      <c r="R103" s="238" t="s">
        <v>419</v>
      </c>
      <c r="S103" s="238">
        <v>5</v>
      </c>
      <c r="T103" s="238">
        <v>0</v>
      </c>
      <c r="U103" s="238">
        <v>2</v>
      </c>
      <c r="V103" s="238">
        <v>13</v>
      </c>
      <c r="W103" s="238">
        <v>10</v>
      </c>
      <c r="X103" s="238">
        <v>2</v>
      </c>
      <c r="Y103" s="238">
        <v>2</v>
      </c>
      <c r="Z103" s="238">
        <v>1</v>
      </c>
      <c r="AB103" s="238">
        <v>1</v>
      </c>
      <c r="AC103" s="238">
        <v>98</v>
      </c>
      <c r="AD103" s="238" t="s">
        <v>3975</v>
      </c>
      <c r="AF103" s="238" t="s">
        <v>3837</v>
      </c>
      <c r="AG103" s="238">
        <v>8</v>
      </c>
      <c r="AH103" s="238">
        <v>2</v>
      </c>
      <c r="AI103" s="238">
        <v>4</v>
      </c>
      <c r="AJ103" s="238">
        <v>1</v>
      </c>
      <c r="AK103" s="238">
        <v>21</v>
      </c>
      <c r="AL103" s="238">
        <v>41</v>
      </c>
      <c r="AM103" s="238" t="s">
        <v>363</v>
      </c>
      <c r="AN103" s="238">
        <v>5</v>
      </c>
      <c r="AO103" s="238">
        <v>1</v>
      </c>
      <c r="AS103" s="238">
        <v>12</v>
      </c>
      <c r="AT103" s="238">
        <v>9</v>
      </c>
      <c r="AU103" s="238">
        <v>30</v>
      </c>
      <c r="AV103" s="238">
        <v>11</v>
      </c>
      <c r="AW103" s="238">
        <v>21</v>
      </c>
      <c r="AX103" s="238">
        <v>1</v>
      </c>
      <c r="AY103" s="238">
        <v>2</v>
      </c>
      <c r="AZ103" s="238">
        <v>2</v>
      </c>
      <c r="BA103" s="238">
        <v>21</v>
      </c>
      <c r="BI103" s="238">
        <v>12</v>
      </c>
      <c r="BJ103" s="238">
        <v>9</v>
      </c>
      <c r="BK103" s="238">
        <v>30</v>
      </c>
      <c r="BL103" s="238">
        <v>11</v>
      </c>
      <c r="BM103" s="238">
        <v>21</v>
      </c>
      <c r="CT103" s="238">
        <v>447194.50050099898</v>
      </c>
      <c r="CU103" s="238">
        <v>4975634.8937643403</v>
      </c>
      <c r="CV103" s="238">
        <v>44.93218529</v>
      </c>
      <c r="CW103" s="238">
        <v>-93.669201509999994</v>
      </c>
      <c r="CX103" s="238" t="s">
        <v>359</v>
      </c>
      <c r="CY103" s="238" t="s">
        <v>3986</v>
      </c>
    </row>
    <row r="104" spans="1:103" x14ac:dyDescent="0.25">
      <c r="A104" s="238">
        <v>403836</v>
      </c>
      <c r="B104" s="238">
        <v>4</v>
      </c>
      <c r="C104" s="238">
        <v>110</v>
      </c>
      <c r="D104" s="238">
        <v>4.3070000000000004</v>
      </c>
      <c r="E104" s="238">
        <v>27</v>
      </c>
      <c r="F104" s="238" t="s">
        <v>2776</v>
      </c>
      <c r="H104" s="238" t="s">
        <v>354</v>
      </c>
      <c r="I104" s="238">
        <v>25</v>
      </c>
      <c r="K104" s="238">
        <v>16014428</v>
      </c>
      <c r="M104" s="238">
        <v>12</v>
      </c>
      <c r="N104" s="238">
        <v>14</v>
      </c>
      <c r="O104" s="238">
        <v>2016</v>
      </c>
      <c r="P104" s="238" t="s">
        <v>355</v>
      </c>
      <c r="Q104" s="238">
        <v>14</v>
      </c>
      <c r="R104" s="238" t="s">
        <v>419</v>
      </c>
      <c r="S104" s="238">
        <v>5</v>
      </c>
      <c r="T104" s="238">
        <v>0</v>
      </c>
      <c r="U104" s="238">
        <v>2</v>
      </c>
      <c r="V104" s="238">
        <v>11</v>
      </c>
      <c r="W104" s="238">
        <v>10</v>
      </c>
      <c r="X104" s="238">
        <v>2</v>
      </c>
      <c r="Y104" s="238">
        <v>1</v>
      </c>
      <c r="Z104" s="238">
        <v>1</v>
      </c>
      <c r="AB104" s="238">
        <v>1</v>
      </c>
      <c r="AC104" s="238">
        <v>98</v>
      </c>
      <c r="AD104" s="238" t="s">
        <v>3975</v>
      </c>
      <c r="AF104" s="238" t="s">
        <v>3837</v>
      </c>
      <c r="AG104" s="238">
        <v>6</v>
      </c>
      <c r="AH104" s="238">
        <v>2</v>
      </c>
      <c r="AI104" s="238">
        <v>2</v>
      </c>
      <c r="AJ104" s="238">
        <v>1</v>
      </c>
      <c r="AK104" s="238">
        <v>21</v>
      </c>
      <c r="AL104" s="238">
        <v>19</v>
      </c>
      <c r="AM104" s="238" t="s">
        <v>363</v>
      </c>
      <c r="AN104" s="238">
        <v>5</v>
      </c>
      <c r="AO104" s="238">
        <v>99</v>
      </c>
      <c r="AS104" s="238">
        <v>14</v>
      </c>
      <c r="AT104" s="238">
        <v>9</v>
      </c>
      <c r="AU104" s="238">
        <v>30</v>
      </c>
      <c r="AV104" s="238">
        <v>13</v>
      </c>
      <c r="AW104" s="238">
        <v>21</v>
      </c>
      <c r="AX104" s="238">
        <v>2</v>
      </c>
      <c r="AY104" s="238">
        <v>2</v>
      </c>
      <c r="AZ104" s="238">
        <v>1</v>
      </c>
      <c r="BA104" s="238">
        <v>21</v>
      </c>
      <c r="BB104" s="238">
        <v>73</v>
      </c>
      <c r="BC104" s="238" t="s">
        <v>354</v>
      </c>
      <c r="BD104" s="238">
        <v>5</v>
      </c>
      <c r="BE104" s="238">
        <v>1</v>
      </c>
      <c r="BI104" s="238">
        <v>14</v>
      </c>
      <c r="BJ104" s="238">
        <v>9</v>
      </c>
      <c r="BK104" s="238">
        <v>30</v>
      </c>
      <c r="BL104" s="238">
        <v>13</v>
      </c>
      <c r="BM104" s="238">
        <v>21</v>
      </c>
      <c r="CT104" s="238">
        <v>447208.18954694801</v>
      </c>
      <c r="CU104" s="238">
        <v>4975722.9872904504</v>
      </c>
      <c r="CV104" s="238">
        <v>44.932979269999997</v>
      </c>
      <c r="CW104" s="238">
        <v>-93.669037239999994</v>
      </c>
      <c r="CX104" s="238" t="s">
        <v>359</v>
      </c>
      <c r="CY104" s="238" t="s">
        <v>3987</v>
      </c>
    </row>
    <row r="105" spans="1:103" x14ac:dyDescent="0.25">
      <c r="A105" s="238">
        <v>533954</v>
      </c>
      <c r="B105" s="238">
        <v>4</v>
      </c>
      <c r="C105" s="238">
        <v>110</v>
      </c>
      <c r="D105" s="238">
        <v>4.3390000000000004</v>
      </c>
      <c r="E105" s="238">
        <v>27</v>
      </c>
      <c r="F105" s="238" t="s">
        <v>2776</v>
      </c>
      <c r="H105" s="238" t="s">
        <v>354</v>
      </c>
      <c r="I105" s="238">
        <v>25</v>
      </c>
      <c r="K105" s="238" t="s">
        <v>3988</v>
      </c>
      <c r="M105" s="238">
        <v>1</v>
      </c>
      <c r="N105" s="238">
        <v>7</v>
      </c>
      <c r="O105" s="238">
        <v>2018</v>
      </c>
      <c r="P105" s="238" t="s">
        <v>366</v>
      </c>
      <c r="Q105" s="238">
        <v>23</v>
      </c>
      <c r="S105" s="238">
        <v>5</v>
      </c>
      <c r="T105" s="238">
        <v>0</v>
      </c>
      <c r="U105" s="238">
        <v>2</v>
      </c>
      <c r="W105" s="238">
        <v>11</v>
      </c>
      <c r="X105" s="238">
        <v>2</v>
      </c>
      <c r="Y105" s="238">
        <v>4</v>
      </c>
      <c r="Z105" s="238">
        <v>1</v>
      </c>
      <c r="AB105" s="238">
        <v>1</v>
      </c>
      <c r="AC105" s="238">
        <v>98</v>
      </c>
      <c r="AD105" s="238" t="s">
        <v>3975</v>
      </c>
      <c r="AF105" s="238" t="s">
        <v>3837</v>
      </c>
      <c r="AG105" s="238">
        <v>90</v>
      </c>
      <c r="AH105" s="238">
        <v>2</v>
      </c>
      <c r="AI105" s="238">
        <v>4</v>
      </c>
      <c r="AJ105" s="238">
        <v>1</v>
      </c>
      <c r="AK105" s="238">
        <v>22</v>
      </c>
      <c r="AL105" s="238">
        <v>37</v>
      </c>
      <c r="AM105" s="238" t="s">
        <v>354</v>
      </c>
      <c r="AN105" s="238">
        <v>5</v>
      </c>
      <c r="AO105" s="238">
        <v>1</v>
      </c>
      <c r="AS105" s="238">
        <v>12</v>
      </c>
      <c r="AT105" s="238">
        <v>9</v>
      </c>
      <c r="AU105" s="238">
        <v>30</v>
      </c>
      <c r="AV105" s="238">
        <v>13</v>
      </c>
      <c r="AW105" s="238">
        <v>21</v>
      </c>
      <c r="AX105" s="238">
        <v>3</v>
      </c>
      <c r="AY105" s="238">
        <v>2</v>
      </c>
      <c r="AZ105" s="238">
        <v>10</v>
      </c>
      <c r="BA105" s="238">
        <v>20</v>
      </c>
      <c r="BI105" s="238">
        <v>12</v>
      </c>
      <c r="BJ105" s="238">
        <v>9</v>
      </c>
      <c r="BL105" s="238">
        <v>13</v>
      </c>
      <c r="BM105" s="238">
        <v>21</v>
      </c>
      <c r="CT105" s="238">
        <v>447234.64793319802</v>
      </c>
      <c r="CU105" s="238">
        <v>4975768.4957148004</v>
      </c>
      <c r="CV105" s="238">
        <v>44.933390879999997</v>
      </c>
      <c r="CW105" s="238">
        <v>-93.668706709999995</v>
      </c>
      <c r="CX105" s="238" t="s">
        <v>391</v>
      </c>
      <c r="CY105" s="238" t="s">
        <v>3989</v>
      </c>
    </row>
    <row r="106" spans="1:103" x14ac:dyDescent="0.25">
      <c r="A106" s="238">
        <v>10901305</v>
      </c>
      <c r="B106" s="238">
        <v>4</v>
      </c>
      <c r="C106" s="238">
        <v>110</v>
      </c>
      <c r="D106" s="238">
        <v>4.3959999999999999</v>
      </c>
      <c r="E106" s="238">
        <v>27</v>
      </c>
      <c r="F106" s="238" t="s">
        <v>2776</v>
      </c>
      <c r="H106" s="238" t="s">
        <v>354</v>
      </c>
      <c r="I106" s="238">
        <v>25</v>
      </c>
      <c r="K106" s="238">
        <v>13013776</v>
      </c>
      <c r="L106" s="238">
        <v>132760094</v>
      </c>
      <c r="M106" s="238">
        <v>10</v>
      </c>
      <c r="N106" s="238">
        <v>3</v>
      </c>
      <c r="O106" s="238">
        <v>2013</v>
      </c>
      <c r="P106" s="238" t="s">
        <v>384</v>
      </c>
      <c r="Q106" s="238">
        <v>11</v>
      </c>
      <c r="S106" s="238">
        <v>5</v>
      </c>
      <c r="T106" s="238">
        <v>0</v>
      </c>
      <c r="U106" s="238">
        <v>2</v>
      </c>
      <c r="V106" s="238">
        <v>1</v>
      </c>
      <c r="W106" s="238">
        <v>11</v>
      </c>
      <c r="X106" s="238">
        <v>2</v>
      </c>
      <c r="Y106" s="238">
        <v>1</v>
      </c>
      <c r="Z106" s="238">
        <v>2</v>
      </c>
      <c r="AA106" s="238">
        <v>3</v>
      </c>
      <c r="AB106" s="238">
        <v>2</v>
      </c>
      <c r="AC106" s="238">
        <v>98</v>
      </c>
      <c r="AD106" s="238" t="s">
        <v>3906</v>
      </c>
      <c r="AE106" s="238" t="s">
        <v>3828</v>
      </c>
      <c r="AF106" s="238" t="s">
        <v>3837</v>
      </c>
      <c r="AG106" s="238">
        <v>7</v>
      </c>
      <c r="AH106" s="238">
        <v>2</v>
      </c>
      <c r="AI106" s="238">
        <v>4</v>
      </c>
      <c r="AJ106" s="238">
        <v>2</v>
      </c>
      <c r="AK106" s="238">
        <v>21</v>
      </c>
      <c r="AL106" s="238">
        <v>39</v>
      </c>
      <c r="AM106" s="238" t="s">
        <v>363</v>
      </c>
      <c r="AN106" s="238">
        <v>5</v>
      </c>
      <c r="AO106" s="238">
        <v>15</v>
      </c>
      <c r="AS106" s="238">
        <v>7</v>
      </c>
      <c r="AT106" s="238">
        <v>98</v>
      </c>
      <c r="AU106" s="238">
        <v>30</v>
      </c>
      <c r="AV106" s="238">
        <v>11</v>
      </c>
      <c r="AW106" s="238">
        <v>21</v>
      </c>
      <c r="AX106" s="238">
        <v>3</v>
      </c>
      <c r="AY106" s="238">
        <v>4</v>
      </c>
      <c r="AZ106" s="238">
        <v>98</v>
      </c>
      <c r="BA106" s="238">
        <v>1</v>
      </c>
      <c r="BE106" s="238">
        <v>1</v>
      </c>
      <c r="BI106" s="238">
        <v>7</v>
      </c>
      <c r="BJ106" s="238">
        <v>98</v>
      </c>
      <c r="BK106" s="238">
        <v>30</v>
      </c>
      <c r="BL106" s="238">
        <v>11</v>
      </c>
      <c r="BM106" s="238">
        <v>21</v>
      </c>
      <c r="CT106" s="238">
        <v>447299</v>
      </c>
      <c r="CU106" s="238">
        <v>4975833</v>
      </c>
      <c r="CV106" s="238">
        <v>44.933978099999997</v>
      </c>
      <c r="CW106" s="238">
        <v>-93.667898100000002</v>
      </c>
      <c r="CX106" s="238" t="s">
        <v>359</v>
      </c>
      <c r="CY106" s="238" t="s">
        <v>3990</v>
      </c>
    </row>
    <row r="107" spans="1:103" x14ac:dyDescent="0.25">
      <c r="A107" s="238">
        <v>733901</v>
      </c>
      <c r="B107" s="238">
        <v>4</v>
      </c>
      <c r="C107" s="238">
        <v>110</v>
      </c>
      <c r="D107" s="238">
        <v>4.4619999999999997</v>
      </c>
      <c r="E107" s="238">
        <v>27</v>
      </c>
      <c r="F107" s="238" t="s">
        <v>2776</v>
      </c>
      <c r="H107" s="238" t="s">
        <v>354</v>
      </c>
      <c r="I107" s="238">
        <v>25</v>
      </c>
      <c r="K107" s="238" t="s">
        <v>3991</v>
      </c>
      <c r="M107" s="238">
        <v>7</v>
      </c>
      <c r="N107" s="238">
        <v>16</v>
      </c>
      <c r="O107" s="238">
        <v>2019</v>
      </c>
      <c r="P107" s="238" t="s">
        <v>368</v>
      </c>
      <c r="Q107" s="238">
        <v>16</v>
      </c>
      <c r="R107" s="238" t="s">
        <v>196</v>
      </c>
      <c r="S107" s="238">
        <v>5</v>
      </c>
      <c r="T107" s="238">
        <v>0</v>
      </c>
      <c r="U107" s="238">
        <v>2</v>
      </c>
      <c r="V107" s="238">
        <v>13</v>
      </c>
      <c r="W107" s="238">
        <v>10</v>
      </c>
      <c r="X107" s="238">
        <v>2</v>
      </c>
      <c r="Y107" s="238">
        <v>1</v>
      </c>
      <c r="Z107" s="238">
        <v>1</v>
      </c>
      <c r="AB107" s="238">
        <v>1</v>
      </c>
      <c r="AC107" s="238">
        <v>98</v>
      </c>
      <c r="AD107" s="238" t="s">
        <v>3975</v>
      </c>
      <c r="AF107" s="238" t="s">
        <v>3837</v>
      </c>
      <c r="AG107" s="238">
        <v>7</v>
      </c>
      <c r="AH107" s="238">
        <v>2</v>
      </c>
      <c r="AI107" s="238">
        <v>4</v>
      </c>
      <c r="AJ107" s="238">
        <v>2</v>
      </c>
      <c r="AK107" s="238">
        <v>24</v>
      </c>
      <c r="AL107" s="238">
        <v>39</v>
      </c>
      <c r="AM107" s="238" t="s">
        <v>363</v>
      </c>
      <c r="AN107" s="238">
        <v>5</v>
      </c>
      <c r="AO107" s="238">
        <v>2</v>
      </c>
      <c r="AS107" s="238">
        <v>12</v>
      </c>
      <c r="AT107" s="238">
        <v>9</v>
      </c>
      <c r="AU107" s="238">
        <v>30</v>
      </c>
      <c r="AV107" s="238">
        <v>13</v>
      </c>
      <c r="AW107" s="238">
        <v>21</v>
      </c>
      <c r="AX107" s="238">
        <v>2</v>
      </c>
      <c r="AY107" s="238">
        <v>4</v>
      </c>
      <c r="AZ107" s="238">
        <v>2</v>
      </c>
      <c r="BA107" s="238">
        <v>21</v>
      </c>
      <c r="BB107" s="238">
        <v>18</v>
      </c>
      <c r="BC107" s="238" t="s">
        <v>363</v>
      </c>
      <c r="BD107" s="238">
        <v>5</v>
      </c>
      <c r="BE107" s="238">
        <v>1</v>
      </c>
      <c r="BI107" s="238">
        <v>12</v>
      </c>
      <c r="BJ107" s="238">
        <v>9</v>
      </c>
      <c r="BK107" s="238">
        <v>30</v>
      </c>
      <c r="BL107" s="238">
        <v>13</v>
      </c>
      <c r="BM107" s="238">
        <v>21</v>
      </c>
      <c r="CT107" s="238">
        <v>447376.81764865498</v>
      </c>
      <c r="CU107" s="238">
        <v>4975905.07981015</v>
      </c>
      <c r="CV107" s="238">
        <v>44.934630859999999</v>
      </c>
      <c r="CW107" s="238">
        <v>-93.666919320000005</v>
      </c>
      <c r="CX107" s="238" t="s">
        <v>359</v>
      </c>
      <c r="CY107" s="238" t="s">
        <v>3992</v>
      </c>
    </row>
    <row r="108" spans="1:103" x14ac:dyDescent="0.25">
      <c r="A108" s="238">
        <v>10754263</v>
      </c>
      <c r="B108" s="238">
        <v>4</v>
      </c>
      <c r="C108" s="238">
        <v>110</v>
      </c>
      <c r="D108" s="238">
        <v>4.4630000000000001</v>
      </c>
      <c r="E108" s="238">
        <v>27</v>
      </c>
      <c r="F108" s="238" t="s">
        <v>2776</v>
      </c>
      <c r="H108" s="238" t="s">
        <v>354</v>
      </c>
      <c r="I108" s="238">
        <v>25</v>
      </c>
      <c r="K108" s="238">
        <v>455398</v>
      </c>
      <c r="L108" s="238">
        <v>113280077</v>
      </c>
      <c r="M108" s="238">
        <v>11</v>
      </c>
      <c r="N108" s="238">
        <v>23</v>
      </c>
      <c r="O108" s="238">
        <v>2011</v>
      </c>
      <c r="P108" s="238" t="s">
        <v>355</v>
      </c>
      <c r="Q108" s="238">
        <v>22</v>
      </c>
      <c r="S108" s="238">
        <v>4</v>
      </c>
      <c r="T108" s="238">
        <v>0</v>
      </c>
      <c r="U108" s="238">
        <v>1</v>
      </c>
      <c r="V108" s="238">
        <v>4</v>
      </c>
      <c r="W108" s="238">
        <v>75</v>
      </c>
      <c r="X108" s="238">
        <v>2</v>
      </c>
      <c r="Y108" s="238">
        <v>4</v>
      </c>
      <c r="Z108" s="238">
        <v>1</v>
      </c>
      <c r="AA108" s="238">
        <v>1</v>
      </c>
      <c r="AB108" s="238">
        <v>2</v>
      </c>
      <c r="AC108" s="238">
        <v>98</v>
      </c>
      <c r="AD108" s="238" t="s">
        <v>2778</v>
      </c>
      <c r="AE108" s="238" t="s">
        <v>3993</v>
      </c>
      <c r="AF108" s="238" t="s">
        <v>3837</v>
      </c>
      <c r="AG108" s="238">
        <v>3</v>
      </c>
      <c r="AH108" s="238">
        <v>2</v>
      </c>
      <c r="AI108" s="238">
        <v>4</v>
      </c>
      <c r="AJ108" s="238">
        <v>2</v>
      </c>
      <c r="AK108" s="238">
        <v>21</v>
      </c>
      <c r="AL108" s="238">
        <v>16</v>
      </c>
      <c r="AM108" s="238" t="s">
        <v>354</v>
      </c>
      <c r="AN108" s="238">
        <v>10</v>
      </c>
      <c r="AO108" s="238">
        <v>3</v>
      </c>
      <c r="AP108" s="238">
        <v>18</v>
      </c>
      <c r="AS108" s="238">
        <v>7</v>
      </c>
      <c r="AT108" s="238">
        <v>98</v>
      </c>
      <c r="AU108" s="238">
        <v>30</v>
      </c>
      <c r="AV108" s="238">
        <v>10</v>
      </c>
      <c r="AW108" s="238">
        <v>20</v>
      </c>
      <c r="CT108" s="238">
        <v>447379</v>
      </c>
      <c r="CU108" s="238">
        <v>4975906</v>
      </c>
      <c r="CV108" s="238">
        <v>44.934636699999999</v>
      </c>
      <c r="CW108" s="238">
        <v>-93.666893299999998</v>
      </c>
      <c r="CX108" s="238" t="s">
        <v>359</v>
      </c>
      <c r="CY108" s="238" t="s">
        <v>3994</v>
      </c>
    </row>
    <row r="109" spans="1:103" x14ac:dyDescent="0.25">
      <c r="A109" s="238">
        <v>418563</v>
      </c>
      <c r="B109" s="238">
        <v>4</v>
      </c>
      <c r="C109" s="238">
        <v>110</v>
      </c>
      <c r="D109" s="238">
        <v>4.4720000000000004</v>
      </c>
      <c r="E109" s="238">
        <v>27</v>
      </c>
      <c r="F109" s="238" t="s">
        <v>2776</v>
      </c>
      <c r="H109" s="238" t="s">
        <v>354</v>
      </c>
      <c r="I109" s="238">
        <v>25</v>
      </c>
      <c r="K109" s="238" t="s">
        <v>3995</v>
      </c>
      <c r="M109" s="238">
        <v>1</v>
      </c>
      <c r="N109" s="238">
        <v>25</v>
      </c>
      <c r="O109" s="238">
        <v>2017</v>
      </c>
      <c r="P109" s="238" t="s">
        <v>355</v>
      </c>
      <c r="Q109" s="238">
        <v>8</v>
      </c>
      <c r="R109" s="238" t="s">
        <v>196</v>
      </c>
      <c r="S109" s="238">
        <v>5</v>
      </c>
      <c r="T109" s="238">
        <v>0</v>
      </c>
      <c r="U109" s="238">
        <v>2</v>
      </c>
      <c r="V109" s="238">
        <v>11</v>
      </c>
      <c r="W109" s="238">
        <v>10</v>
      </c>
      <c r="X109" s="238">
        <v>2</v>
      </c>
      <c r="Y109" s="238">
        <v>1</v>
      </c>
      <c r="Z109" s="238">
        <v>4</v>
      </c>
      <c r="AB109" s="238">
        <v>4</v>
      </c>
      <c r="AC109" s="238">
        <v>98</v>
      </c>
      <c r="AD109" s="238" t="s">
        <v>3975</v>
      </c>
      <c r="AF109" s="238" t="s">
        <v>3837</v>
      </c>
      <c r="AG109" s="238">
        <v>6</v>
      </c>
      <c r="AH109" s="238">
        <v>2</v>
      </c>
      <c r="AI109" s="238">
        <v>2</v>
      </c>
      <c r="AJ109" s="238">
        <v>2</v>
      </c>
      <c r="AK109" s="238">
        <v>21</v>
      </c>
      <c r="AL109" s="238">
        <v>30</v>
      </c>
      <c r="AM109" s="238" t="s">
        <v>363</v>
      </c>
      <c r="AN109" s="238">
        <v>5</v>
      </c>
      <c r="AO109" s="238">
        <v>99</v>
      </c>
      <c r="AS109" s="238">
        <v>12</v>
      </c>
      <c r="AT109" s="238">
        <v>98</v>
      </c>
      <c r="AU109" s="238">
        <v>30</v>
      </c>
      <c r="AV109" s="238">
        <v>13</v>
      </c>
      <c r="AW109" s="238">
        <v>21</v>
      </c>
      <c r="AX109" s="238">
        <v>2</v>
      </c>
      <c r="AY109" s="238">
        <v>2</v>
      </c>
      <c r="AZ109" s="238">
        <v>1</v>
      </c>
      <c r="BA109" s="238">
        <v>21</v>
      </c>
      <c r="BB109" s="238">
        <v>54</v>
      </c>
      <c r="BC109" s="238" t="s">
        <v>354</v>
      </c>
      <c r="BD109" s="238">
        <v>5</v>
      </c>
      <c r="BE109" s="238">
        <v>1</v>
      </c>
      <c r="BI109" s="238">
        <v>12</v>
      </c>
      <c r="BJ109" s="238">
        <v>98</v>
      </c>
      <c r="BK109" s="238">
        <v>30</v>
      </c>
      <c r="BL109" s="238">
        <v>12</v>
      </c>
      <c r="BM109" s="238">
        <v>21</v>
      </c>
      <c r="CT109" s="238">
        <v>447388.13137818599</v>
      </c>
      <c r="CU109" s="238">
        <v>4975916.0756323598</v>
      </c>
      <c r="CV109" s="238">
        <v>44.934730680000001</v>
      </c>
      <c r="CW109" s="238">
        <v>-93.666777089999997</v>
      </c>
      <c r="CX109" s="238" t="s">
        <v>359</v>
      </c>
      <c r="CY109" s="238" t="s">
        <v>3996</v>
      </c>
    </row>
    <row r="110" spans="1:103" x14ac:dyDescent="0.25">
      <c r="A110" s="238">
        <v>10839391</v>
      </c>
      <c r="B110" s="238">
        <v>4</v>
      </c>
      <c r="C110" s="238">
        <v>110</v>
      </c>
      <c r="D110" s="238">
        <v>4.4790000000000001</v>
      </c>
      <c r="E110" s="238">
        <v>27</v>
      </c>
      <c r="F110" s="238" t="s">
        <v>2776</v>
      </c>
      <c r="H110" s="238" t="s">
        <v>354</v>
      </c>
      <c r="I110" s="238">
        <v>25</v>
      </c>
      <c r="K110" s="238">
        <v>483187</v>
      </c>
      <c r="L110" s="238">
        <v>123440127</v>
      </c>
      <c r="M110" s="238">
        <v>12</v>
      </c>
      <c r="N110" s="238">
        <v>9</v>
      </c>
      <c r="O110" s="238">
        <v>2012</v>
      </c>
      <c r="P110" s="238" t="s">
        <v>366</v>
      </c>
      <c r="Q110" s="238">
        <v>8</v>
      </c>
      <c r="S110" s="238">
        <v>5</v>
      </c>
      <c r="T110" s="238">
        <v>0</v>
      </c>
      <c r="U110" s="238">
        <v>2</v>
      </c>
      <c r="V110" s="238">
        <v>90</v>
      </c>
      <c r="W110" s="238">
        <v>11</v>
      </c>
      <c r="X110" s="238">
        <v>2</v>
      </c>
      <c r="Y110" s="238">
        <v>1</v>
      </c>
      <c r="Z110" s="238">
        <v>4</v>
      </c>
      <c r="AA110" s="238">
        <v>4</v>
      </c>
      <c r="AB110" s="238">
        <v>3</v>
      </c>
      <c r="AC110" s="238">
        <v>98</v>
      </c>
      <c r="AD110" s="238" t="s">
        <v>3906</v>
      </c>
      <c r="AE110" s="238" t="s">
        <v>3997</v>
      </c>
      <c r="AF110" s="238" t="s">
        <v>3837</v>
      </c>
      <c r="AG110" s="238">
        <v>90</v>
      </c>
      <c r="AH110" s="238">
        <v>2</v>
      </c>
      <c r="AI110" s="238">
        <v>4</v>
      </c>
      <c r="AJ110" s="238">
        <v>5</v>
      </c>
      <c r="AK110" s="238">
        <v>26</v>
      </c>
      <c r="AL110" s="238">
        <v>43</v>
      </c>
      <c r="AM110" s="238" t="s">
        <v>363</v>
      </c>
      <c r="AN110" s="238">
        <v>5</v>
      </c>
      <c r="AS110" s="238">
        <v>7</v>
      </c>
      <c r="AT110" s="238">
        <v>98</v>
      </c>
      <c r="AU110" s="238">
        <v>30</v>
      </c>
      <c r="AV110" s="238">
        <v>10</v>
      </c>
      <c r="AW110" s="238">
        <v>21</v>
      </c>
      <c r="AX110" s="238">
        <v>0</v>
      </c>
      <c r="AY110" s="238">
        <v>3</v>
      </c>
      <c r="AZ110" s="238">
        <v>1</v>
      </c>
      <c r="BI110" s="238">
        <v>7</v>
      </c>
      <c r="BJ110" s="238">
        <v>98</v>
      </c>
      <c r="BK110" s="238">
        <v>30</v>
      </c>
      <c r="BL110" s="238">
        <v>10</v>
      </c>
      <c r="BM110" s="238">
        <v>21</v>
      </c>
      <c r="CT110" s="238">
        <v>447394</v>
      </c>
      <c r="CU110" s="238">
        <v>4975926</v>
      </c>
      <c r="CV110" s="238">
        <v>44.934824399999997</v>
      </c>
      <c r="CW110" s="238">
        <v>-93.666707099999996</v>
      </c>
      <c r="CX110" s="238" t="s">
        <v>359</v>
      </c>
      <c r="CY110" s="238" t="s">
        <v>3998</v>
      </c>
    </row>
    <row r="111" spans="1:103" x14ac:dyDescent="0.25">
      <c r="A111" s="238">
        <v>475515</v>
      </c>
      <c r="B111" s="238">
        <v>4</v>
      </c>
      <c r="C111" s="238">
        <v>110</v>
      </c>
      <c r="D111" s="238">
        <v>4.4850000000000003</v>
      </c>
      <c r="E111" s="238">
        <v>27</v>
      </c>
      <c r="F111" s="238" t="s">
        <v>2776</v>
      </c>
      <c r="H111" s="238" t="s">
        <v>354</v>
      </c>
      <c r="I111" s="238">
        <v>25</v>
      </c>
      <c r="K111" s="238">
        <v>17008244</v>
      </c>
      <c r="M111" s="238">
        <v>7</v>
      </c>
      <c r="N111" s="238">
        <v>8</v>
      </c>
      <c r="O111" s="238">
        <v>2017</v>
      </c>
      <c r="P111" s="238" t="s">
        <v>364</v>
      </c>
      <c r="Q111" s="238">
        <v>17</v>
      </c>
      <c r="R111" s="238" t="s">
        <v>419</v>
      </c>
      <c r="S111" s="238">
        <v>5</v>
      </c>
      <c r="T111" s="238">
        <v>0</v>
      </c>
      <c r="U111" s="238">
        <v>2</v>
      </c>
      <c r="V111" s="238">
        <v>10</v>
      </c>
      <c r="W111" s="238">
        <v>10</v>
      </c>
      <c r="X111" s="238">
        <v>2</v>
      </c>
      <c r="Y111" s="238">
        <v>1</v>
      </c>
      <c r="Z111" s="238">
        <v>1</v>
      </c>
      <c r="AB111" s="238">
        <v>1</v>
      </c>
      <c r="AC111" s="238">
        <v>98</v>
      </c>
      <c r="AD111" s="238" t="s">
        <v>3975</v>
      </c>
      <c r="AF111" s="238" t="s">
        <v>3837</v>
      </c>
      <c r="AG111" s="238">
        <v>5</v>
      </c>
      <c r="AH111" s="238">
        <v>2</v>
      </c>
      <c r="AI111" s="238">
        <v>2</v>
      </c>
      <c r="AJ111" s="238">
        <v>1</v>
      </c>
      <c r="AK111" s="238">
        <v>20</v>
      </c>
      <c r="AL111" s="238">
        <v>59</v>
      </c>
      <c r="AM111" s="238" t="s">
        <v>354</v>
      </c>
      <c r="AN111" s="238">
        <v>5</v>
      </c>
      <c r="AO111" s="238">
        <v>10</v>
      </c>
      <c r="AS111" s="238">
        <v>14</v>
      </c>
      <c r="AT111" s="238">
        <v>9</v>
      </c>
      <c r="AU111" s="238">
        <v>30</v>
      </c>
      <c r="AV111" s="238">
        <v>12</v>
      </c>
      <c r="AW111" s="238">
        <v>21</v>
      </c>
      <c r="AX111" s="238">
        <v>2</v>
      </c>
      <c r="AY111" s="238">
        <v>3</v>
      </c>
      <c r="AZ111" s="238">
        <v>1</v>
      </c>
      <c r="BA111" s="238">
        <v>21</v>
      </c>
      <c r="BB111" s="238">
        <v>20</v>
      </c>
      <c r="BC111" s="238" t="s">
        <v>354</v>
      </c>
      <c r="BD111" s="238">
        <v>5</v>
      </c>
      <c r="BE111" s="238">
        <v>1</v>
      </c>
      <c r="BI111" s="238">
        <v>14</v>
      </c>
      <c r="BJ111" s="238">
        <v>9</v>
      </c>
      <c r="BK111" s="238">
        <v>30</v>
      </c>
      <c r="BL111" s="238">
        <v>12</v>
      </c>
      <c r="BM111" s="238">
        <v>21</v>
      </c>
      <c r="CT111" s="238">
        <v>447403.98160519899</v>
      </c>
      <c r="CU111" s="238">
        <v>4975931.4793741005</v>
      </c>
      <c r="CV111" s="238">
        <v>44.934870510000003</v>
      </c>
      <c r="CW111" s="238">
        <v>-93.666577829999994</v>
      </c>
      <c r="CX111" s="238" t="s">
        <v>359</v>
      </c>
      <c r="CY111" s="238" t="s">
        <v>3999</v>
      </c>
    </row>
    <row r="112" spans="1:103" x14ac:dyDescent="0.25">
      <c r="A112" s="238">
        <v>10874960</v>
      </c>
      <c r="B112" s="238">
        <v>4</v>
      </c>
      <c r="C112" s="238">
        <v>110</v>
      </c>
      <c r="D112" s="238">
        <v>4.5490000000000004</v>
      </c>
      <c r="E112" s="238">
        <v>27</v>
      </c>
      <c r="F112" s="238" t="s">
        <v>2776</v>
      </c>
      <c r="H112" s="238" t="s">
        <v>354</v>
      </c>
      <c r="I112" s="238">
        <v>25</v>
      </c>
      <c r="K112" s="238" t="s">
        <v>4000</v>
      </c>
      <c r="L112" s="238">
        <v>131660055</v>
      </c>
      <c r="M112" s="238">
        <v>6</v>
      </c>
      <c r="N112" s="238">
        <v>15</v>
      </c>
      <c r="O112" s="238">
        <v>2013</v>
      </c>
      <c r="P112" s="238" t="s">
        <v>364</v>
      </c>
      <c r="Q112" s="238">
        <v>8</v>
      </c>
      <c r="S112" s="238">
        <v>5</v>
      </c>
      <c r="T112" s="238">
        <v>0</v>
      </c>
      <c r="U112" s="238">
        <v>2</v>
      </c>
      <c r="V112" s="238">
        <v>10</v>
      </c>
      <c r="W112" s="238">
        <v>11</v>
      </c>
      <c r="X112" s="238">
        <v>2</v>
      </c>
      <c r="Y112" s="238">
        <v>1</v>
      </c>
      <c r="Z112" s="238">
        <v>2</v>
      </c>
      <c r="AB112" s="238">
        <v>1</v>
      </c>
      <c r="AC112" s="238">
        <v>98</v>
      </c>
      <c r="AD112" s="238" t="s">
        <v>3975</v>
      </c>
      <c r="AE112" s="238" t="s">
        <v>4001</v>
      </c>
      <c r="AF112" s="238" t="s">
        <v>3837</v>
      </c>
      <c r="AG112" s="238">
        <v>5</v>
      </c>
      <c r="AH112" s="238">
        <v>2</v>
      </c>
      <c r="AI112" s="238">
        <v>3</v>
      </c>
      <c r="AJ112" s="238">
        <v>1</v>
      </c>
      <c r="AK112" s="238">
        <v>21</v>
      </c>
      <c r="AL112" s="238">
        <v>58</v>
      </c>
      <c r="AM112" s="238" t="s">
        <v>354</v>
      </c>
      <c r="AN112" s="238">
        <v>1</v>
      </c>
      <c r="AO112" s="238">
        <v>15</v>
      </c>
      <c r="AP112" s="238">
        <v>18</v>
      </c>
      <c r="AS112" s="238">
        <v>7</v>
      </c>
      <c r="AT112" s="238">
        <v>98</v>
      </c>
      <c r="AU112" s="238">
        <v>30</v>
      </c>
      <c r="AV112" s="238">
        <v>10</v>
      </c>
      <c r="AW112" s="238">
        <v>21</v>
      </c>
      <c r="AX112" s="238">
        <v>3</v>
      </c>
      <c r="AY112" s="238">
        <v>3</v>
      </c>
      <c r="AZ112" s="238">
        <v>1</v>
      </c>
      <c r="BA112" s="238">
        <v>1</v>
      </c>
      <c r="BB112" s="238">
        <v>40</v>
      </c>
      <c r="BC112" s="238" t="s">
        <v>354</v>
      </c>
      <c r="BD112" s="238">
        <v>5</v>
      </c>
      <c r="BE112" s="238">
        <v>1</v>
      </c>
      <c r="BI112" s="238">
        <v>7</v>
      </c>
      <c r="BJ112" s="238">
        <v>98</v>
      </c>
      <c r="BK112" s="238">
        <v>30</v>
      </c>
      <c r="BL112" s="238">
        <v>10</v>
      </c>
      <c r="BM112" s="238">
        <v>21</v>
      </c>
      <c r="CT112" s="238">
        <v>447412</v>
      </c>
      <c r="CU112" s="238">
        <v>4976036</v>
      </c>
      <c r="CV112" s="238">
        <v>44.935813699999997</v>
      </c>
      <c r="CW112" s="238">
        <v>-93.666490300000007</v>
      </c>
      <c r="CX112" s="238" t="s">
        <v>359</v>
      </c>
      <c r="CY112" s="238" t="s">
        <v>4002</v>
      </c>
    </row>
    <row r="113" spans="1:103" x14ac:dyDescent="0.25">
      <c r="A113" s="238">
        <v>341175</v>
      </c>
      <c r="B113" s="238">
        <v>4</v>
      </c>
      <c r="C113" s="238">
        <v>110</v>
      </c>
      <c r="D113" s="238">
        <v>4.5529999999999999</v>
      </c>
      <c r="E113" s="238">
        <v>27</v>
      </c>
      <c r="F113" s="238" t="s">
        <v>2776</v>
      </c>
      <c r="H113" s="238" t="s">
        <v>354</v>
      </c>
      <c r="I113" s="238">
        <v>25</v>
      </c>
      <c r="K113" s="238">
        <v>16003373</v>
      </c>
      <c r="M113" s="238">
        <v>4</v>
      </c>
      <c r="N113" s="238">
        <v>8</v>
      </c>
      <c r="O113" s="238">
        <v>2016</v>
      </c>
      <c r="P113" s="238" t="s">
        <v>362</v>
      </c>
      <c r="Q113" s="238">
        <v>5</v>
      </c>
      <c r="R113" s="238" t="s">
        <v>419</v>
      </c>
      <c r="S113" s="238">
        <v>5</v>
      </c>
      <c r="T113" s="238">
        <v>0</v>
      </c>
      <c r="U113" s="238">
        <v>2</v>
      </c>
      <c r="W113" s="238">
        <v>11</v>
      </c>
      <c r="X113" s="238">
        <v>4</v>
      </c>
      <c r="Y113" s="238">
        <v>4</v>
      </c>
      <c r="Z113" s="238">
        <v>1</v>
      </c>
      <c r="AB113" s="238">
        <v>1</v>
      </c>
      <c r="AC113" s="238">
        <v>98</v>
      </c>
      <c r="AD113" s="238" t="s">
        <v>3975</v>
      </c>
      <c r="AF113" s="238" t="s">
        <v>3837</v>
      </c>
      <c r="AG113" s="238">
        <v>90</v>
      </c>
      <c r="AH113" s="238">
        <v>2</v>
      </c>
      <c r="AI113" s="238">
        <v>3</v>
      </c>
      <c r="AJ113" s="238">
        <v>1</v>
      </c>
      <c r="AK113" s="238">
        <v>27</v>
      </c>
      <c r="AL113" s="238">
        <v>35</v>
      </c>
      <c r="AM113" s="238" t="s">
        <v>354</v>
      </c>
      <c r="AN113" s="238">
        <v>5</v>
      </c>
      <c r="AO113" s="238">
        <v>71</v>
      </c>
      <c r="AS113" s="238">
        <v>12</v>
      </c>
      <c r="AT113" s="238">
        <v>9</v>
      </c>
      <c r="AU113" s="238">
        <v>30</v>
      </c>
      <c r="AV113" s="238">
        <v>11</v>
      </c>
      <c r="AW113" s="238">
        <v>21</v>
      </c>
      <c r="AX113" s="238">
        <v>3</v>
      </c>
      <c r="AY113" s="238">
        <v>4</v>
      </c>
      <c r="AZ113" s="238">
        <v>1</v>
      </c>
      <c r="BA113" s="238">
        <v>20</v>
      </c>
      <c r="BI113" s="238">
        <v>12</v>
      </c>
      <c r="BJ113" s="238">
        <v>9</v>
      </c>
      <c r="BK113" s="238">
        <v>30</v>
      </c>
      <c r="BL113" s="238">
        <v>11</v>
      </c>
      <c r="BM113" s="238">
        <v>21</v>
      </c>
      <c r="CT113" s="238">
        <v>447414.546089874</v>
      </c>
      <c r="CU113" s="238">
        <v>4976042.3636067295</v>
      </c>
      <c r="CV113" s="238">
        <v>44.935869400000001</v>
      </c>
      <c r="CW113" s="238">
        <v>-93.666455490000004</v>
      </c>
      <c r="CX113" s="238" t="s">
        <v>359</v>
      </c>
      <c r="CY113" s="238" t="s">
        <v>4003</v>
      </c>
    </row>
    <row r="114" spans="1:103" x14ac:dyDescent="0.25">
      <c r="A114" s="238">
        <v>10796681</v>
      </c>
      <c r="B114" s="238">
        <v>4</v>
      </c>
      <c r="C114" s="238">
        <v>110</v>
      </c>
      <c r="D114" s="238">
        <v>4.5570000000000004</v>
      </c>
      <c r="E114" s="238">
        <v>27</v>
      </c>
      <c r="F114" s="238" t="s">
        <v>2776</v>
      </c>
      <c r="H114" s="238" t="s">
        <v>354</v>
      </c>
      <c r="I114" s="238">
        <v>25</v>
      </c>
      <c r="K114" s="238" t="s">
        <v>4004</v>
      </c>
      <c r="L114" s="238">
        <v>121410007</v>
      </c>
      <c r="M114" s="238">
        <v>5</v>
      </c>
      <c r="N114" s="238">
        <v>19</v>
      </c>
      <c r="O114" s="238">
        <v>2012</v>
      </c>
      <c r="P114" s="238" t="s">
        <v>364</v>
      </c>
      <c r="Q114" s="238">
        <v>23</v>
      </c>
      <c r="S114" s="238">
        <v>5</v>
      </c>
      <c r="T114" s="238">
        <v>0</v>
      </c>
      <c r="U114" s="238">
        <v>2</v>
      </c>
      <c r="V114" s="238">
        <v>3</v>
      </c>
      <c r="W114" s="238">
        <v>10</v>
      </c>
      <c r="X114" s="238">
        <v>2</v>
      </c>
      <c r="Y114" s="238">
        <v>4</v>
      </c>
      <c r="Z114" s="238">
        <v>2</v>
      </c>
      <c r="AA114" s="238">
        <v>3</v>
      </c>
      <c r="AB114" s="238">
        <v>2</v>
      </c>
      <c r="AC114" s="238">
        <v>98</v>
      </c>
      <c r="AD114" s="238" t="s">
        <v>4005</v>
      </c>
      <c r="AE114" s="238" t="s">
        <v>4006</v>
      </c>
      <c r="AF114" s="238" t="s">
        <v>3837</v>
      </c>
      <c r="AG114" s="238">
        <v>9</v>
      </c>
      <c r="AH114" s="238">
        <v>2</v>
      </c>
      <c r="AI114" s="238">
        <v>4</v>
      </c>
      <c r="AJ114" s="238">
        <v>2</v>
      </c>
      <c r="AK114" s="238">
        <v>6</v>
      </c>
      <c r="AL114" s="238">
        <v>43</v>
      </c>
      <c r="AM114" s="238" t="s">
        <v>354</v>
      </c>
      <c r="AN114" s="238">
        <v>5</v>
      </c>
      <c r="AO114" s="238">
        <v>15</v>
      </c>
      <c r="AS114" s="238">
        <v>7</v>
      </c>
      <c r="AT114" s="238">
        <v>98</v>
      </c>
      <c r="AU114" s="238">
        <v>30</v>
      </c>
      <c r="AV114" s="238">
        <v>11</v>
      </c>
      <c r="AW114" s="238">
        <v>21</v>
      </c>
      <c r="AX114" s="238">
        <v>2</v>
      </c>
      <c r="AY114" s="238">
        <v>4</v>
      </c>
      <c r="AZ114" s="238">
        <v>2</v>
      </c>
      <c r="BA114" s="238">
        <v>21</v>
      </c>
      <c r="BB114" s="238">
        <v>44</v>
      </c>
      <c r="BC114" s="238" t="s">
        <v>363</v>
      </c>
      <c r="BD114" s="238">
        <v>5</v>
      </c>
      <c r="BE114" s="238">
        <v>1</v>
      </c>
      <c r="BI114" s="238">
        <v>7</v>
      </c>
      <c r="BJ114" s="238">
        <v>98</v>
      </c>
      <c r="BK114" s="238">
        <v>30</v>
      </c>
      <c r="BL114" s="238">
        <v>11</v>
      </c>
      <c r="BM114" s="238">
        <v>21</v>
      </c>
      <c r="CT114" s="238">
        <v>447413</v>
      </c>
      <c r="CU114" s="238">
        <v>4976049</v>
      </c>
      <c r="CV114" s="238">
        <v>44.935926199999997</v>
      </c>
      <c r="CW114" s="238">
        <v>-93.666477599999993</v>
      </c>
      <c r="CX114" s="238" t="s">
        <v>359</v>
      </c>
      <c r="CY114" s="238" t="s">
        <v>4007</v>
      </c>
    </row>
    <row r="115" spans="1:103" x14ac:dyDescent="0.25">
      <c r="A115" s="238">
        <v>10705829</v>
      </c>
      <c r="B115" s="238">
        <v>4</v>
      </c>
      <c r="C115" s="238">
        <v>110</v>
      </c>
      <c r="D115" s="238">
        <v>4.5599999999999996</v>
      </c>
      <c r="E115" s="238">
        <v>27</v>
      </c>
      <c r="F115" s="238" t="s">
        <v>2776</v>
      </c>
      <c r="H115" s="238" t="s">
        <v>354</v>
      </c>
      <c r="I115" s="238">
        <v>25</v>
      </c>
      <c r="K115" s="238" t="s">
        <v>4008</v>
      </c>
      <c r="L115" s="238">
        <v>110040283</v>
      </c>
      <c r="M115" s="238">
        <v>1</v>
      </c>
      <c r="N115" s="238">
        <v>4</v>
      </c>
      <c r="O115" s="238">
        <v>2011</v>
      </c>
      <c r="P115" s="238" t="s">
        <v>368</v>
      </c>
      <c r="Q115" s="238">
        <v>15</v>
      </c>
      <c r="S115" s="238">
        <v>5</v>
      </c>
      <c r="T115" s="238">
        <v>0</v>
      </c>
      <c r="U115" s="238">
        <v>2</v>
      </c>
      <c r="V115" s="238">
        <v>6</v>
      </c>
      <c r="W115" s="238">
        <v>10</v>
      </c>
      <c r="X115" s="238">
        <v>4</v>
      </c>
      <c r="Y115" s="238">
        <v>1</v>
      </c>
      <c r="Z115" s="238">
        <v>1</v>
      </c>
      <c r="AB115" s="238">
        <v>2</v>
      </c>
      <c r="AC115" s="238">
        <v>98</v>
      </c>
      <c r="AD115" s="238" t="s">
        <v>4009</v>
      </c>
      <c r="AE115" s="238" t="s">
        <v>4006</v>
      </c>
      <c r="AF115" s="238" t="s">
        <v>3837</v>
      </c>
      <c r="AG115" s="238">
        <v>90</v>
      </c>
      <c r="AH115" s="238">
        <v>2</v>
      </c>
      <c r="AI115" s="238">
        <v>2</v>
      </c>
      <c r="AJ115" s="238">
        <v>1</v>
      </c>
      <c r="AK115" s="238">
        <v>21</v>
      </c>
      <c r="AL115" s="238">
        <v>20</v>
      </c>
      <c r="AM115" s="238" t="s">
        <v>354</v>
      </c>
      <c r="AN115" s="238">
        <v>5</v>
      </c>
      <c r="AO115" s="238">
        <v>2</v>
      </c>
      <c r="AP115" s="238">
        <v>7</v>
      </c>
      <c r="AS115" s="238">
        <v>7</v>
      </c>
      <c r="AT115" s="238">
        <v>98</v>
      </c>
      <c r="AU115" s="238">
        <v>30</v>
      </c>
      <c r="AV115" s="238">
        <v>11</v>
      </c>
      <c r="AW115" s="238">
        <v>21</v>
      </c>
      <c r="AX115" s="238">
        <v>2</v>
      </c>
      <c r="AY115" s="238">
        <v>1</v>
      </c>
      <c r="AZ115" s="238">
        <v>3</v>
      </c>
      <c r="BA115" s="238">
        <v>23</v>
      </c>
      <c r="BB115" s="238">
        <v>54</v>
      </c>
      <c r="BC115" s="238" t="s">
        <v>354</v>
      </c>
      <c r="BD115" s="238">
        <v>5</v>
      </c>
      <c r="BE115" s="238">
        <v>1</v>
      </c>
      <c r="BI115" s="238">
        <v>7</v>
      </c>
      <c r="BJ115" s="238">
        <v>98</v>
      </c>
      <c r="BK115" s="238">
        <v>30</v>
      </c>
      <c r="BL115" s="238">
        <v>11</v>
      </c>
      <c r="BM115" s="238">
        <v>21</v>
      </c>
      <c r="CT115" s="238">
        <v>447413</v>
      </c>
      <c r="CU115" s="238">
        <v>4976054</v>
      </c>
      <c r="CV115" s="238">
        <v>44.935972399999997</v>
      </c>
      <c r="CW115" s="238">
        <v>-93.666472200000001</v>
      </c>
      <c r="CX115" s="238" t="s">
        <v>359</v>
      </c>
      <c r="CY115" s="238" t="s">
        <v>4010</v>
      </c>
    </row>
    <row r="116" spans="1:103" x14ac:dyDescent="0.25">
      <c r="A116" s="238">
        <v>10716660</v>
      </c>
      <c r="B116" s="238">
        <v>4</v>
      </c>
      <c r="C116" s="238">
        <v>110</v>
      </c>
      <c r="D116" s="238">
        <v>4.5599999999999996</v>
      </c>
      <c r="E116" s="238">
        <v>27</v>
      </c>
      <c r="F116" s="238" t="s">
        <v>2776</v>
      </c>
      <c r="H116" s="238" t="s">
        <v>354</v>
      </c>
      <c r="I116" s="238">
        <v>25</v>
      </c>
      <c r="K116" s="238">
        <v>11445</v>
      </c>
      <c r="L116" s="238">
        <v>110580180</v>
      </c>
      <c r="M116" s="238">
        <v>2</v>
      </c>
      <c r="N116" s="238">
        <v>26</v>
      </c>
      <c r="O116" s="238">
        <v>2011</v>
      </c>
      <c r="P116" s="238" t="s">
        <v>364</v>
      </c>
      <c r="Q116" s="238">
        <v>18</v>
      </c>
      <c r="R116" s="238" t="s">
        <v>419</v>
      </c>
      <c r="S116" s="238">
        <v>5</v>
      </c>
      <c r="T116" s="238">
        <v>0</v>
      </c>
      <c r="U116" s="238">
        <v>1</v>
      </c>
      <c r="V116" s="238">
        <v>1</v>
      </c>
      <c r="W116" s="238">
        <v>11</v>
      </c>
      <c r="X116" s="238">
        <v>2</v>
      </c>
      <c r="Y116" s="238">
        <v>4</v>
      </c>
      <c r="Z116" s="238">
        <v>1</v>
      </c>
      <c r="AB116" s="238">
        <v>3</v>
      </c>
      <c r="AC116" s="238">
        <v>98</v>
      </c>
      <c r="AD116" s="238" t="s">
        <v>4011</v>
      </c>
      <c r="AE116" s="238" t="s">
        <v>3997</v>
      </c>
      <c r="AF116" s="238" t="s">
        <v>3837</v>
      </c>
      <c r="AG116" s="238">
        <v>4</v>
      </c>
      <c r="AH116" s="238">
        <v>2</v>
      </c>
      <c r="AI116" s="238">
        <v>1</v>
      </c>
      <c r="AJ116" s="238">
        <v>1</v>
      </c>
      <c r="AK116" s="238">
        <v>21</v>
      </c>
      <c r="AL116" s="238">
        <v>45</v>
      </c>
      <c r="AM116" s="238" t="s">
        <v>363</v>
      </c>
      <c r="AN116" s="238">
        <v>1</v>
      </c>
      <c r="AO116" s="238">
        <v>18</v>
      </c>
      <c r="AS116" s="238">
        <v>7</v>
      </c>
      <c r="AT116" s="238">
        <v>98</v>
      </c>
      <c r="AU116" s="238">
        <v>30</v>
      </c>
      <c r="AV116" s="238">
        <v>10</v>
      </c>
      <c r="AW116" s="238">
        <v>21</v>
      </c>
      <c r="AX116" s="238">
        <v>3</v>
      </c>
      <c r="AY116" s="238">
        <v>2</v>
      </c>
      <c r="AZ116" s="238">
        <v>1</v>
      </c>
      <c r="BA116" s="238">
        <v>1</v>
      </c>
      <c r="BE116" s="238">
        <v>1</v>
      </c>
      <c r="BI116" s="238">
        <v>7</v>
      </c>
      <c r="BJ116" s="238">
        <v>98</v>
      </c>
      <c r="BK116" s="238">
        <v>30</v>
      </c>
      <c r="BL116" s="238">
        <v>10</v>
      </c>
      <c r="BM116" s="238">
        <v>21</v>
      </c>
      <c r="CT116" s="238">
        <v>447413</v>
      </c>
      <c r="CU116" s="238">
        <v>4976054</v>
      </c>
      <c r="CV116" s="238">
        <v>44.935972399999997</v>
      </c>
      <c r="CW116" s="238">
        <v>-93.666472200000001</v>
      </c>
      <c r="CX116" s="238" t="s">
        <v>359</v>
      </c>
      <c r="CY116" s="238" t="s">
        <v>4012</v>
      </c>
    </row>
    <row r="117" spans="1:103" x14ac:dyDescent="0.25">
      <c r="A117" s="238">
        <v>11052402</v>
      </c>
      <c r="B117" s="238">
        <v>4</v>
      </c>
      <c r="C117" s="238">
        <v>110</v>
      </c>
      <c r="D117" s="238">
        <v>4.5599999999999996</v>
      </c>
      <c r="E117" s="238">
        <v>27</v>
      </c>
      <c r="F117" s="238" t="s">
        <v>2776</v>
      </c>
      <c r="H117" s="238" t="s">
        <v>354</v>
      </c>
      <c r="I117" s="238">
        <v>25</v>
      </c>
      <c r="K117" s="238">
        <v>15008314</v>
      </c>
      <c r="L117" s="238">
        <v>152000135</v>
      </c>
      <c r="M117" s="238">
        <v>7</v>
      </c>
      <c r="N117" s="238">
        <v>19</v>
      </c>
      <c r="O117" s="238">
        <v>2015</v>
      </c>
      <c r="P117" s="238" t="s">
        <v>366</v>
      </c>
      <c r="Q117" s="238">
        <v>16</v>
      </c>
      <c r="S117" s="238">
        <v>5</v>
      </c>
      <c r="T117" s="238">
        <v>0</v>
      </c>
      <c r="U117" s="238">
        <v>2</v>
      </c>
      <c r="V117" s="238">
        <v>5</v>
      </c>
      <c r="W117" s="238">
        <v>10</v>
      </c>
      <c r="X117" s="238">
        <v>4</v>
      </c>
      <c r="Y117" s="238">
        <v>1</v>
      </c>
      <c r="Z117" s="238">
        <v>1</v>
      </c>
      <c r="AA117" s="238">
        <v>1</v>
      </c>
      <c r="AB117" s="238">
        <v>1</v>
      </c>
      <c r="AC117" s="238">
        <v>98</v>
      </c>
      <c r="AD117" s="238" t="s">
        <v>3975</v>
      </c>
      <c r="AE117" s="238" t="s">
        <v>4001</v>
      </c>
      <c r="AF117" s="238" t="s">
        <v>3837</v>
      </c>
      <c r="AG117" s="238">
        <v>10</v>
      </c>
      <c r="AH117" s="238">
        <v>2</v>
      </c>
      <c r="AI117" s="238">
        <v>2</v>
      </c>
      <c r="AJ117" s="238">
        <v>4</v>
      </c>
      <c r="AK117" s="238">
        <v>24</v>
      </c>
      <c r="AL117" s="238">
        <v>22</v>
      </c>
      <c r="AM117" s="238" t="s">
        <v>363</v>
      </c>
      <c r="AN117" s="238">
        <v>5</v>
      </c>
      <c r="AO117" s="238">
        <v>15</v>
      </c>
      <c r="AP117" s="238">
        <v>1</v>
      </c>
      <c r="AS117" s="238">
        <v>7</v>
      </c>
      <c r="AT117" s="238">
        <v>2</v>
      </c>
      <c r="AU117" s="238">
        <v>35</v>
      </c>
      <c r="AV117" s="238">
        <v>11</v>
      </c>
      <c r="AW117" s="238">
        <v>21</v>
      </c>
      <c r="AX117" s="238">
        <v>2</v>
      </c>
      <c r="AY117" s="238">
        <v>2</v>
      </c>
      <c r="AZ117" s="238">
        <v>1</v>
      </c>
      <c r="BA117" s="238">
        <v>21</v>
      </c>
      <c r="BB117" s="238">
        <v>27</v>
      </c>
      <c r="BC117" s="238" t="s">
        <v>363</v>
      </c>
      <c r="BD117" s="238">
        <v>5</v>
      </c>
      <c r="BE117" s="238">
        <v>1</v>
      </c>
      <c r="BF117" s="238">
        <v>1</v>
      </c>
      <c r="BI117" s="238">
        <v>7</v>
      </c>
      <c r="BJ117" s="238">
        <v>2</v>
      </c>
      <c r="BK117" s="238">
        <v>35</v>
      </c>
      <c r="BL117" s="238">
        <v>11</v>
      </c>
      <c r="BM117" s="238">
        <v>21</v>
      </c>
      <c r="CT117" s="238">
        <v>447413</v>
      </c>
      <c r="CU117" s="238">
        <v>4976054</v>
      </c>
      <c r="CV117" s="238">
        <v>44.935972399999997</v>
      </c>
      <c r="CW117" s="238">
        <v>-93.666472200000001</v>
      </c>
      <c r="CX117" s="238" t="s">
        <v>359</v>
      </c>
      <c r="CY117" s="238" t="s">
        <v>4013</v>
      </c>
    </row>
    <row r="118" spans="1:103" x14ac:dyDescent="0.25">
      <c r="A118" s="238">
        <v>844433</v>
      </c>
      <c r="B118" s="238">
        <v>4</v>
      </c>
      <c r="C118" s="238">
        <v>110</v>
      </c>
      <c r="D118" s="238">
        <v>4.5609999999999999</v>
      </c>
      <c r="E118" s="238">
        <v>27</v>
      </c>
      <c r="F118" s="238" t="s">
        <v>2776</v>
      </c>
      <c r="H118" s="238" t="s">
        <v>354</v>
      </c>
      <c r="I118" s="238">
        <v>25</v>
      </c>
      <c r="K118" s="238">
        <v>20007725</v>
      </c>
      <c r="L118" s="238">
        <v>202780064</v>
      </c>
      <c r="M118" s="238">
        <v>10</v>
      </c>
      <c r="N118" s="238">
        <v>4</v>
      </c>
      <c r="O118" s="238">
        <v>2020</v>
      </c>
      <c r="P118" s="238" t="s">
        <v>366</v>
      </c>
      <c r="Q118" s="238">
        <v>18</v>
      </c>
      <c r="S118" s="238">
        <v>4</v>
      </c>
      <c r="T118" s="238">
        <v>0</v>
      </c>
      <c r="U118" s="238">
        <v>2</v>
      </c>
      <c r="V118" s="238">
        <v>5</v>
      </c>
      <c r="W118" s="238">
        <v>10</v>
      </c>
      <c r="X118" s="238">
        <v>10</v>
      </c>
      <c r="Y118" s="238">
        <v>1</v>
      </c>
      <c r="Z118" s="238">
        <v>1</v>
      </c>
      <c r="AB118" s="238">
        <v>1</v>
      </c>
      <c r="AC118" s="238">
        <v>98</v>
      </c>
      <c r="AD118" s="238" t="s">
        <v>3975</v>
      </c>
      <c r="AF118" s="238" t="s">
        <v>3837</v>
      </c>
      <c r="AG118" s="238">
        <v>10</v>
      </c>
      <c r="AH118" s="238">
        <v>2</v>
      </c>
      <c r="AI118" s="238">
        <v>4</v>
      </c>
      <c r="AJ118" s="238">
        <v>1</v>
      </c>
      <c r="AK118" s="238">
        <v>21</v>
      </c>
      <c r="AL118" s="238">
        <v>24</v>
      </c>
      <c r="AM118" s="238" t="s">
        <v>363</v>
      </c>
      <c r="AN118" s="238">
        <v>5</v>
      </c>
      <c r="AO118" s="238">
        <v>1</v>
      </c>
      <c r="AS118" s="238">
        <v>12</v>
      </c>
      <c r="AT118" s="238">
        <v>9</v>
      </c>
      <c r="AU118" s="238">
        <v>30</v>
      </c>
      <c r="AV118" s="238">
        <v>11</v>
      </c>
      <c r="AW118" s="238">
        <v>21</v>
      </c>
      <c r="AX118" s="238">
        <v>2</v>
      </c>
      <c r="AY118" s="238">
        <v>4</v>
      </c>
      <c r="AZ118" s="238">
        <v>3</v>
      </c>
      <c r="BA118" s="238">
        <v>90</v>
      </c>
      <c r="BB118" s="238">
        <v>16</v>
      </c>
      <c r="BC118" s="238" t="s">
        <v>363</v>
      </c>
      <c r="BD118" s="238">
        <v>5</v>
      </c>
      <c r="BE118" s="238">
        <v>2</v>
      </c>
      <c r="BI118" s="238">
        <v>12</v>
      </c>
      <c r="BJ118" s="238">
        <v>99</v>
      </c>
      <c r="BK118" s="238">
        <v>30</v>
      </c>
      <c r="BL118" s="238">
        <v>11</v>
      </c>
      <c r="BM118" s="238">
        <v>21</v>
      </c>
      <c r="CT118" s="238">
        <v>447412.97745652398</v>
      </c>
      <c r="CU118" s="238">
        <v>4976055.9396294802</v>
      </c>
      <c r="CV118" s="238">
        <v>44.935991489999999</v>
      </c>
      <c r="CW118" s="238">
        <v>-93.666476779999996</v>
      </c>
      <c r="CX118" s="238" t="s">
        <v>359</v>
      </c>
      <c r="CY118" s="238" t="s">
        <v>4014</v>
      </c>
    </row>
    <row r="119" spans="1:103" x14ac:dyDescent="0.25">
      <c r="A119" s="238">
        <v>10748687</v>
      </c>
      <c r="B119" s="238">
        <v>4</v>
      </c>
      <c r="C119" s="238">
        <v>110</v>
      </c>
      <c r="D119" s="238">
        <v>4.5679999999999996</v>
      </c>
      <c r="E119" s="238">
        <v>27</v>
      </c>
      <c r="F119" s="238" t="s">
        <v>2776</v>
      </c>
      <c r="H119" s="238" t="s">
        <v>354</v>
      </c>
      <c r="I119" s="238">
        <v>25</v>
      </c>
      <c r="K119" s="238">
        <v>112726</v>
      </c>
      <c r="L119" s="238">
        <v>112810183</v>
      </c>
      <c r="M119" s="238">
        <v>10</v>
      </c>
      <c r="N119" s="238">
        <v>7</v>
      </c>
      <c r="O119" s="238">
        <v>2011</v>
      </c>
      <c r="P119" s="238" t="s">
        <v>362</v>
      </c>
      <c r="Q119" s="238">
        <v>17</v>
      </c>
      <c r="R119" s="238" t="s">
        <v>196</v>
      </c>
      <c r="S119" s="238">
        <v>3</v>
      </c>
      <c r="T119" s="238">
        <v>0</v>
      </c>
      <c r="U119" s="238">
        <v>1</v>
      </c>
      <c r="V119" s="238">
        <v>5</v>
      </c>
      <c r="W119" s="238">
        <v>9</v>
      </c>
      <c r="X119" s="238">
        <v>2</v>
      </c>
      <c r="Y119" s="238">
        <v>1</v>
      </c>
      <c r="Z119" s="238">
        <v>1</v>
      </c>
      <c r="AA119" s="238">
        <v>8</v>
      </c>
      <c r="AB119" s="238">
        <v>1</v>
      </c>
      <c r="AC119" s="238">
        <v>98</v>
      </c>
      <c r="AD119" s="238" t="s">
        <v>4011</v>
      </c>
      <c r="AE119" s="238" t="s">
        <v>4006</v>
      </c>
      <c r="AF119" s="238" t="s">
        <v>3837</v>
      </c>
      <c r="AG119" s="238">
        <v>2</v>
      </c>
      <c r="AH119" s="238">
        <v>2</v>
      </c>
      <c r="AI119" s="238">
        <v>2</v>
      </c>
      <c r="AJ119" s="238">
        <v>2</v>
      </c>
      <c r="AK119" s="238">
        <v>21</v>
      </c>
      <c r="AL119" s="238">
        <v>19</v>
      </c>
      <c r="AM119" s="238" t="s">
        <v>354</v>
      </c>
      <c r="AN119" s="238">
        <v>5</v>
      </c>
      <c r="AO119" s="238">
        <v>2</v>
      </c>
      <c r="AP119" s="238">
        <v>15</v>
      </c>
      <c r="AS119" s="238">
        <v>4</v>
      </c>
      <c r="AT119" s="238">
        <v>98</v>
      </c>
      <c r="AU119" s="238">
        <v>30</v>
      </c>
      <c r="AV119" s="238">
        <v>11</v>
      </c>
      <c r="AW119" s="238">
        <v>21</v>
      </c>
      <c r="AX119" s="238">
        <v>6</v>
      </c>
      <c r="AY119" s="238">
        <v>62</v>
      </c>
      <c r="AZ119" s="238">
        <v>3</v>
      </c>
      <c r="BB119" s="238">
        <v>22</v>
      </c>
      <c r="BC119" s="238" t="s">
        <v>363</v>
      </c>
      <c r="BD119" s="238">
        <v>5</v>
      </c>
      <c r="BE119" s="238">
        <v>1</v>
      </c>
      <c r="BG119" s="238">
        <v>5</v>
      </c>
      <c r="BI119" s="238">
        <v>4</v>
      </c>
      <c r="BJ119" s="238">
        <v>98</v>
      </c>
      <c r="BK119" s="238">
        <v>30</v>
      </c>
      <c r="BL119" s="238">
        <v>11</v>
      </c>
      <c r="BM119" s="238">
        <v>21</v>
      </c>
      <c r="CT119" s="238">
        <v>447414</v>
      </c>
      <c r="CU119" s="238">
        <v>4976066</v>
      </c>
      <c r="CV119" s="238">
        <v>44.936083799999999</v>
      </c>
      <c r="CW119" s="238">
        <v>-93.666461299999995</v>
      </c>
      <c r="CX119" s="238" t="s">
        <v>359</v>
      </c>
      <c r="CY119" s="238" t="s">
        <v>4015</v>
      </c>
    </row>
    <row r="120" spans="1:103" x14ac:dyDescent="0.25">
      <c r="A120" s="238">
        <v>351859</v>
      </c>
      <c r="B120" s="238">
        <v>4</v>
      </c>
      <c r="C120" s="238">
        <v>110</v>
      </c>
      <c r="D120" s="238">
        <v>4.58</v>
      </c>
      <c r="E120" s="238">
        <v>27</v>
      </c>
      <c r="F120" s="238" t="s">
        <v>2776</v>
      </c>
      <c r="H120" s="238" t="s">
        <v>354</v>
      </c>
      <c r="I120" s="238">
        <v>25</v>
      </c>
      <c r="K120" s="238" t="s">
        <v>4016</v>
      </c>
      <c r="M120" s="238">
        <v>5</v>
      </c>
      <c r="N120" s="238">
        <v>26</v>
      </c>
      <c r="O120" s="238">
        <v>2016</v>
      </c>
      <c r="P120" s="238" t="s">
        <v>384</v>
      </c>
      <c r="Q120" s="238">
        <v>12</v>
      </c>
      <c r="R120" s="238" t="s">
        <v>369</v>
      </c>
      <c r="S120" s="238">
        <v>5</v>
      </c>
      <c r="T120" s="238">
        <v>0</v>
      </c>
      <c r="U120" s="238">
        <v>2</v>
      </c>
      <c r="W120" s="238">
        <v>11</v>
      </c>
      <c r="X120" s="238">
        <v>2</v>
      </c>
      <c r="Y120" s="238">
        <v>1</v>
      </c>
      <c r="Z120" s="238">
        <v>1</v>
      </c>
      <c r="AB120" s="238">
        <v>1</v>
      </c>
      <c r="AC120" s="238">
        <v>98</v>
      </c>
      <c r="AD120" s="238" t="s">
        <v>3975</v>
      </c>
      <c r="AF120" s="238" t="s">
        <v>3837</v>
      </c>
      <c r="AG120" s="238">
        <v>90</v>
      </c>
      <c r="AH120" s="238">
        <v>2</v>
      </c>
      <c r="AI120" s="238">
        <v>2</v>
      </c>
      <c r="AJ120" s="238">
        <v>2</v>
      </c>
      <c r="AK120" s="238">
        <v>33</v>
      </c>
      <c r="AL120" s="238">
        <v>54</v>
      </c>
      <c r="AM120" s="238" t="s">
        <v>363</v>
      </c>
      <c r="AN120" s="238">
        <v>5</v>
      </c>
      <c r="AO120" s="238">
        <v>11</v>
      </c>
      <c r="AS120" s="238">
        <v>90</v>
      </c>
      <c r="AT120" s="238">
        <v>9</v>
      </c>
      <c r="AU120" s="238">
        <v>15</v>
      </c>
      <c r="AV120" s="238">
        <v>11</v>
      </c>
      <c r="AW120" s="238">
        <v>21</v>
      </c>
      <c r="AX120" s="238">
        <v>3</v>
      </c>
      <c r="AY120" s="238">
        <v>2</v>
      </c>
      <c r="AZ120" s="238">
        <v>2</v>
      </c>
      <c r="BA120" s="238">
        <v>20</v>
      </c>
      <c r="BI120" s="238">
        <v>90</v>
      </c>
      <c r="BJ120" s="238">
        <v>9</v>
      </c>
      <c r="BK120" s="238">
        <v>15</v>
      </c>
      <c r="BL120" s="238">
        <v>11</v>
      </c>
      <c r="BM120" s="238">
        <v>21</v>
      </c>
      <c r="CT120" s="238">
        <v>447415.49591248803</v>
      </c>
      <c r="CU120" s="238">
        <v>4976085.8694193102</v>
      </c>
      <c r="CV120" s="238">
        <v>44.936261090000002</v>
      </c>
      <c r="CW120" s="238">
        <v>-93.666447980000001</v>
      </c>
      <c r="CX120" s="238" t="s">
        <v>359</v>
      </c>
      <c r="CY120" s="238" t="s">
        <v>4017</v>
      </c>
    </row>
    <row r="121" spans="1:103" x14ac:dyDescent="0.25">
      <c r="A121" s="238">
        <v>10906672</v>
      </c>
      <c r="B121" s="238">
        <v>4</v>
      </c>
      <c r="C121" s="238">
        <v>110</v>
      </c>
      <c r="D121" s="238">
        <v>4.6120000000000001</v>
      </c>
      <c r="E121" s="238">
        <v>27</v>
      </c>
      <c r="F121" s="238" t="s">
        <v>2776</v>
      </c>
      <c r="H121" s="238" t="s">
        <v>354</v>
      </c>
      <c r="I121" s="238">
        <v>25</v>
      </c>
      <c r="K121" s="238">
        <v>13015756</v>
      </c>
      <c r="L121" s="238">
        <v>133180164</v>
      </c>
      <c r="M121" s="238">
        <v>11</v>
      </c>
      <c r="N121" s="238">
        <v>14</v>
      </c>
      <c r="O121" s="238">
        <v>2013</v>
      </c>
      <c r="P121" s="238" t="s">
        <v>384</v>
      </c>
      <c r="Q121" s="238">
        <v>18</v>
      </c>
      <c r="R121" s="238" t="s">
        <v>419</v>
      </c>
      <c r="S121" s="238">
        <v>5</v>
      </c>
      <c r="T121" s="238">
        <v>0</v>
      </c>
      <c r="U121" s="238">
        <v>2</v>
      </c>
      <c r="V121" s="238">
        <v>10</v>
      </c>
      <c r="W121" s="238">
        <v>10</v>
      </c>
      <c r="X121" s="238">
        <v>2</v>
      </c>
      <c r="Y121" s="238">
        <v>4</v>
      </c>
      <c r="Z121" s="238">
        <v>1</v>
      </c>
      <c r="AB121" s="238">
        <v>1</v>
      </c>
      <c r="AC121" s="238">
        <v>98</v>
      </c>
      <c r="AD121" s="238" t="s">
        <v>4011</v>
      </c>
      <c r="AE121" s="238" t="s">
        <v>2921</v>
      </c>
      <c r="AF121" s="238" t="s">
        <v>3837</v>
      </c>
      <c r="AG121" s="238">
        <v>5</v>
      </c>
      <c r="AH121" s="238">
        <v>2</v>
      </c>
      <c r="AI121" s="238">
        <v>2</v>
      </c>
      <c r="AJ121" s="238">
        <v>1</v>
      </c>
      <c r="AK121" s="238">
        <v>28</v>
      </c>
      <c r="AL121" s="238">
        <v>20</v>
      </c>
      <c r="AM121" s="238" t="s">
        <v>354</v>
      </c>
      <c r="AN121" s="238">
        <v>5</v>
      </c>
      <c r="AO121" s="238">
        <v>8</v>
      </c>
      <c r="AS121" s="238">
        <v>4</v>
      </c>
      <c r="AT121" s="238">
        <v>98</v>
      </c>
      <c r="AU121" s="238">
        <v>30</v>
      </c>
      <c r="AV121" s="238">
        <v>11</v>
      </c>
      <c r="AW121" s="238">
        <v>21</v>
      </c>
      <c r="AX121" s="238">
        <v>2</v>
      </c>
      <c r="AY121" s="238">
        <v>4</v>
      </c>
      <c r="AZ121" s="238">
        <v>1</v>
      </c>
      <c r="BA121" s="238">
        <v>21</v>
      </c>
      <c r="BB121" s="238">
        <v>42</v>
      </c>
      <c r="BC121" s="238" t="s">
        <v>354</v>
      </c>
      <c r="BD121" s="238">
        <v>5</v>
      </c>
      <c r="BE121" s="238">
        <v>1</v>
      </c>
      <c r="BI121" s="238">
        <v>4</v>
      </c>
      <c r="BJ121" s="238">
        <v>98</v>
      </c>
      <c r="BK121" s="238">
        <v>30</v>
      </c>
      <c r="BL121" s="238">
        <v>11</v>
      </c>
      <c r="BM121" s="238">
        <v>21</v>
      </c>
      <c r="CT121" s="238">
        <v>447420</v>
      </c>
      <c r="CU121" s="238">
        <v>4976136</v>
      </c>
      <c r="CV121" s="238">
        <v>44.936715499999998</v>
      </c>
      <c r="CW121" s="238">
        <v>-93.666399499999997</v>
      </c>
      <c r="CX121" s="238" t="s">
        <v>359</v>
      </c>
      <c r="CY121" s="238" t="s">
        <v>4018</v>
      </c>
    </row>
    <row r="122" spans="1:103" x14ac:dyDescent="0.25">
      <c r="A122" s="238">
        <v>10995190</v>
      </c>
      <c r="B122" s="238">
        <v>4</v>
      </c>
      <c r="C122" s="238">
        <v>110</v>
      </c>
      <c r="D122" s="238">
        <v>4.6120000000000001</v>
      </c>
      <c r="E122" s="238">
        <v>27</v>
      </c>
      <c r="F122" s="238" t="s">
        <v>2776</v>
      </c>
      <c r="H122" s="238" t="s">
        <v>354</v>
      </c>
      <c r="I122" s="238">
        <v>25</v>
      </c>
      <c r="K122" s="238" t="s">
        <v>4019</v>
      </c>
      <c r="L122" s="238">
        <v>143160182</v>
      </c>
      <c r="M122" s="238">
        <v>11</v>
      </c>
      <c r="N122" s="238">
        <v>12</v>
      </c>
      <c r="O122" s="238">
        <v>2014</v>
      </c>
      <c r="P122" s="238" t="s">
        <v>355</v>
      </c>
      <c r="Q122" s="238">
        <v>17</v>
      </c>
      <c r="S122" s="238">
        <v>5</v>
      </c>
      <c r="T122" s="238">
        <v>0</v>
      </c>
      <c r="U122" s="238">
        <v>1</v>
      </c>
      <c r="V122" s="238">
        <v>8</v>
      </c>
      <c r="W122" s="238">
        <v>16</v>
      </c>
      <c r="X122" s="238">
        <v>2</v>
      </c>
      <c r="Y122" s="238">
        <v>4</v>
      </c>
      <c r="Z122" s="238">
        <v>2</v>
      </c>
      <c r="AA122" s="238">
        <v>4</v>
      </c>
      <c r="AB122" s="238">
        <v>5</v>
      </c>
      <c r="AC122" s="238">
        <v>98</v>
      </c>
      <c r="AD122" s="238" t="s">
        <v>4020</v>
      </c>
      <c r="AE122" s="238" t="s">
        <v>4001</v>
      </c>
      <c r="AF122" s="238" t="s">
        <v>3837</v>
      </c>
      <c r="AG122" s="238">
        <v>4</v>
      </c>
      <c r="AH122" s="238">
        <v>2</v>
      </c>
      <c r="AI122" s="238">
        <v>2</v>
      </c>
      <c r="AJ122" s="238">
        <v>2</v>
      </c>
      <c r="AK122" s="238">
        <v>21</v>
      </c>
      <c r="AL122" s="238">
        <v>57</v>
      </c>
      <c r="AM122" s="238" t="s">
        <v>363</v>
      </c>
      <c r="AN122" s="238">
        <v>5</v>
      </c>
      <c r="AO122" s="238">
        <v>1</v>
      </c>
      <c r="AP122" s="238">
        <v>1</v>
      </c>
      <c r="AS122" s="238">
        <v>7</v>
      </c>
      <c r="AT122" s="238">
        <v>98</v>
      </c>
      <c r="AU122" s="238">
        <v>35</v>
      </c>
      <c r="AV122" s="238">
        <v>11</v>
      </c>
      <c r="AW122" s="238">
        <v>21</v>
      </c>
      <c r="CT122" s="238">
        <v>447420</v>
      </c>
      <c r="CU122" s="238">
        <v>4976136</v>
      </c>
      <c r="CV122" s="238">
        <v>44.936715499999998</v>
      </c>
      <c r="CW122" s="238">
        <v>-93.666399499999997</v>
      </c>
      <c r="CX122" s="238" t="s">
        <v>359</v>
      </c>
      <c r="CY122" s="238" t="s">
        <v>4021</v>
      </c>
    </row>
    <row r="123" spans="1:103" x14ac:dyDescent="0.25">
      <c r="A123" s="238">
        <v>11052924</v>
      </c>
      <c r="B123" s="238">
        <v>4</v>
      </c>
      <c r="C123" s="238">
        <v>110</v>
      </c>
      <c r="D123" s="238">
        <v>4.6239999999999997</v>
      </c>
      <c r="E123" s="238">
        <v>27</v>
      </c>
      <c r="F123" s="238" t="s">
        <v>2776</v>
      </c>
      <c r="H123" s="238" t="s">
        <v>354</v>
      </c>
      <c r="I123" s="238">
        <v>25</v>
      </c>
      <c r="K123" s="238">
        <v>15008622</v>
      </c>
      <c r="L123" s="238">
        <v>152070057</v>
      </c>
      <c r="M123" s="238">
        <v>7</v>
      </c>
      <c r="N123" s="238">
        <v>26</v>
      </c>
      <c r="O123" s="238">
        <v>2015</v>
      </c>
      <c r="P123" s="238" t="s">
        <v>366</v>
      </c>
      <c r="Q123" s="238">
        <v>11</v>
      </c>
      <c r="S123" s="238">
        <v>4</v>
      </c>
      <c r="T123" s="238">
        <v>0</v>
      </c>
      <c r="U123" s="238">
        <v>2</v>
      </c>
      <c r="V123" s="238">
        <v>3</v>
      </c>
      <c r="W123" s="238">
        <v>10</v>
      </c>
      <c r="X123" s="238">
        <v>10</v>
      </c>
      <c r="Y123" s="238">
        <v>1</v>
      </c>
      <c r="Z123" s="238">
        <v>1</v>
      </c>
      <c r="AA123" s="238">
        <v>1</v>
      </c>
      <c r="AB123" s="238">
        <v>1</v>
      </c>
      <c r="AC123" s="238">
        <v>98</v>
      </c>
      <c r="AD123" s="238" t="s">
        <v>4005</v>
      </c>
      <c r="AE123" s="238" t="s">
        <v>2921</v>
      </c>
      <c r="AF123" s="238" t="s">
        <v>3837</v>
      </c>
      <c r="AG123" s="238">
        <v>9</v>
      </c>
      <c r="AH123" s="238">
        <v>2</v>
      </c>
      <c r="AI123" s="238">
        <v>2</v>
      </c>
      <c r="AJ123" s="238">
        <v>1</v>
      </c>
      <c r="AK123" s="238">
        <v>21</v>
      </c>
      <c r="AL123" s="238">
        <v>39</v>
      </c>
      <c r="AM123" s="238" t="s">
        <v>363</v>
      </c>
      <c r="AN123" s="238">
        <v>5</v>
      </c>
      <c r="AO123" s="238">
        <v>1</v>
      </c>
      <c r="AP123" s="238">
        <v>1</v>
      </c>
      <c r="AS123" s="238">
        <v>4</v>
      </c>
      <c r="AT123" s="238">
        <v>20</v>
      </c>
      <c r="AU123" s="238">
        <v>30</v>
      </c>
      <c r="AV123" s="238">
        <v>11</v>
      </c>
      <c r="AW123" s="238">
        <v>21</v>
      </c>
      <c r="AX123" s="238">
        <v>2</v>
      </c>
      <c r="AY123" s="238">
        <v>2</v>
      </c>
      <c r="AZ123" s="238">
        <v>6</v>
      </c>
      <c r="BA123" s="238">
        <v>24</v>
      </c>
      <c r="BB123" s="238">
        <v>22</v>
      </c>
      <c r="BC123" s="238" t="s">
        <v>363</v>
      </c>
      <c r="BD123" s="238">
        <v>5</v>
      </c>
      <c r="BE123" s="238">
        <v>2</v>
      </c>
      <c r="BI123" s="238">
        <v>4</v>
      </c>
      <c r="BJ123" s="238">
        <v>20</v>
      </c>
      <c r="BK123" s="238">
        <v>30</v>
      </c>
      <c r="BL123" s="238">
        <v>11</v>
      </c>
      <c r="BM123" s="238">
        <v>21</v>
      </c>
      <c r="CT123" s="238">
        <v>447421</v>
      </c>
      <c r="CU123" s="238">
        <v>4976157</v>
      </c>
      <c r="CV123" s="238">
        <v>44.936897600000002</v>
      </c>
      <c r="CW123" s="238">
        <v>-93.666381700000002</v>
      </c>
      <c r="CX123" s="238" t="s">
        <v>359</v>
      </c>
      <c r="CY123" s="238" t="s">
        <v>4022</v>
      </c>
    </row>
    <row r="124" spans="1:103" x14ac:dyDescent="0.25">
      <c r="A124" s="238">
        <v>10796464</v>
      </c>
      <c r="B124" s="238">
        <v>4</v>
      </c>
      <c r="C124" s="238">
        <v>110</v>
      </c>
      <c r="D124" s="238">
        <v>4.625</v>
      </c>
      <c r="E124" s="238">
        <v>27</v>
      </c>
      <c r="F124" s="238" t="s">
        <v>2776</v>
      </c>
      <c r="H124" s="238" t="s">
        <v>354</v>
      </c>
      <c r="I124" s="238">
        <v>25</v>
      </c>
      <c r="K124" s="238">
        <v>12001188</v>
      </c>
      <c r="L124" s="238">
        <v>121370210</v>
      </c>
      <c r="M124" s="238">
        <v>5</v>
      </c>
      <c r="N124" s="238">
        <v>16</v>
      </c>
      <c r="O124" s="238">
        <v>2012</v>
      </c>
      <c r="P124" s="238" t="s">
        <v>355</v>
      </c>
      <c r="Q124" s="238">
        <v>19</v>
      </c>
      <c r="R124" s="238" t="s">
        <v>419</v>
      </c>
      <c r="S124" s="238">
        <v>5</v>
      </c>
      <c r="T124" s="238">
        <v>0</v>
      </c>
      <c r="U124" s="238">
        <v>1</v>
      </c>
      <c r="V124" s="238">
        <v>7</v>
      </c>
      <c r="W124" s="238">
        <v>26</v>
      </c>
      <c r="X124" s="238">
        <v>10</v>
      </c>
      <c r="Y124" s="238">
        <v>1</v>
      </c>
      <c r="Z124" s="238">
        <v>1</v>
      </c>
      <c r="AB124" s="238">
        <v>1</v>
      </c>
      <c r="AC124" s="238">
        <v>98</v>
      </c>
      <c r="AD124" s="238" t="s">
        <v>3906</v>
      </c>
      <c r="AE124" s="238" t="s">
        <v>2795</v>
      </c>
      <c r="AF124" s="238" t="s">
        <v>3837</v>
      </c>
      <c r="AG124" s="238">
        <v>3</v>
      </c>
      <c r="AH124" s="238">
        <v>2</v>
      </c>
      <c r="AI124" s="238">
        <v>4</v>
      </c>
      <c r="AJ124" s="238">
        <v>1</v>
      </c>
      <c r="AK124" s="238">
        <v>4</v>
      </c>
      <c r="AL124" s="238">
        <v>72</v>
      </c>
      <c r="AM124" s="238" t="s">
        <v>363</v>
      </c>
      <c r="AN124" s="238">
        <v>5</v>
      </c>
      <c r="AO124" s="238">
        <v>8</v>
      </c>
      <c r="AS124" s="238">
        <v>3</v>
      </c>
      <c r="AT124" s="238">
        <v>20</v>
      </c>
      <c r="AU124" s="238">
        <v>30</v>
      </c>
      <c r="AV124" s="238">
        <v>11</v>
      </c>
      <c r="AW124" s="238">
        <v>21</v>
      </c>
      <c r="CT124" s="238">
        <v>447421</v>
      </c>
      <c r="CU124" s="238">
        <v>4976158</v>
      </c>
      <c r="CV124" s="238">
        <v>44.936914299999998</v>
      </c>
      <c r="CW124" s="238">
        <v>-93.666379699999993</v>
      </c>
      <c r="CX124" s="238" t="s">
        <v>359</v>
      </c>
      <c r="CY124" s="238" t="s">
        <v>4023</v>
      </c>
    </row>
    <row r="125" spans="1:103" x14ac:dyDescent="0.25">
      <c r="A125" s="238">
        <v>10868879</v>
      </c>
      <c r="B125" s="238">
        <v>4</v>
      </c>
      <c r="C125" s="238">
        <v>110</v>
      </c>
      <c r="D125" s="238">
        <v>4.6340000000000003</v>
      </c>
      <c r="E125" s="238">
        <v>27</v>
      </c>
      <c r="F125" s="238" t="s">
        <v>2776</v>
      </c>
      <c r="H125" s="238" t="s">
        <v>354</v>
      </c>
      <c r="I125" s="238">
        <v>25</v>
      </c>
      <c r="K125" s="238">
        <v>13003310</v>
      </c>
      <c r="L125" s="238">
        <v>130730039</v>
      </c>
      <c r="M125" s="238">
        <v>3</v>
      </c>
      <c r="N125" s="238">
        <v>14</v>
      </c>
      <c r="O125" s="238">
        <v>2013</v>
      </c>
      <c r="P125" s="238" t="s">
        <v>384</v>
      </c>
      <c r="Q125" s="238">
        <v>7</v>
      </c>
      <c r="R125" s="238" t="s">
        <v>419</v>
      </c>
      <c r="S125" s="238">
        <v>5</v>
      </c>
      <c r="T125" s="238">
        <v>0</v>
      </c>
      <c r="U125" s="238">
        <v>2</v>
      </c>
      <c r="V125" s="238">
        <v>98</v>
      </c>
      <c r="W125" s="238">
        <v>32</v>
      </c>
      <c r="X125" s="238">
        <v>4</v>
      </c>
      <c r="Y125" s="238">
        <v>1</v>
      </c>
      <c r="Z125" s="238">
        <v>2</v>
      </c>
      <c r="AA125" s="238">
        <v>4</v>
      </c>
      <c r="AB125" s="238">
        <v>3</v>
      </c>
      <c r="AC125" s="238">
        <v>98</v>
      </c>
      <c r="AD125" s="238" t="s">
        <v>4024</v>
      </c>
      <c r="AE125" s="238" t="s">
        <v>2800</v>
      </c>
      <c r="AF125" s="238" t="s">
        <v>3837</v>
      </c>
      <c r="AG125" s="238">
        <v>90</v>
      </c>
      <c r="AH125" s="238">
        <v>2</v>
      </c>
      <c r="AI125" s="238">
        <v>4</v>
      </c>
      <c r="AJ125" s="238">
        <v>1</v>
      </c>
      <c r="AK125" s="238">
        <v>21</v>
      </c>
      <c r="AL125" s="238">
        <v>16</v>
      </c>
      <c r="AM125" s="238" t="s">
        <v>363</v>
      </c>
      <c r="AN125" s="238">
        <v>5</v>
      </c>
      <c r="AO125" s="238">
        <v>72</v>
      </c>
      <c r="AP125" s="238">
        <v>1</v>
      </c>
      <c r="AS125" s="238">
        <v>4</v>
      </c>
      <c r="AT125" s="238">
        <v>20</v>
      </c>
      <c r="AU125" s="238">
        <v>30</v>
      </c>
      <c r="AV125" s="238">
        <v>11</v>
      </c>
      <c r="AW125" s="238">
        <v>21</v>
      </c>
      <c r="AX125" s="238">
        <v>2</v>
      </c>
      <c r="AY125" s="238">
        <v>2</v>
      </c>
      <c r="AZ125" s="238">
        <v>2</v>
      </c>
      <c r="BA125" s="238">
        <v>21</v>
      </c>
      <c r="BB125" s="238">
        <v>68</v>
      </c>
      <c r="BC125" s="238" t="s">
        <v>354</v>
      </c>
      <c r="BD125" s="238">
        <v>5</v>
      </c>
      <c r="BE125" s="238">
        <v>1</v>
      </c>
      <c r="BF125" s="238">
        <v>1</v>
      </c>
      <c r="BI125" s="238">
        <v>4</v>
      </c>
      <c r="BJ125" s="238">
        <v>20</v>
      </c>
      <c r="BK125" s="238">
        <v>30</v>
      </c>
      <c r="BL125" s="238">
        <v>11</v>
      </c>
      <c r="BM125" s="238">
        <v>21</v>
      </c>
      <c r="CT125" s="238">
        <v>447423</v>
      </c>
      <c r="CU125" s="238">
        <v>4976172</v>
      </c>
      <c r="CV125" s="238">
        <v>44.937040099999997</v>
      </c>
      <c r="CW125" s="238">
        <v>-93.6663645</v>
      </c>
      <c r="CX125" s="238" t="s">
        <v>359</v>
      </c>
      <c r="CY125" s="238" t="s">
        <v>4025</v>
      </c>
    </row>
    <row r="126" spans="1:103" x14ac:dyDescent="0.25">
      <c r="A126" s="238">
        <v>10875025</v>
      </c>
      <c r="B126" s="238">
        <v>4</v>
      </c>
      <c r="C126" s="238">
        <v>125</v>
      </c>
      <c r="D126" s="238">
        <v>0</v>
      </c>
      <c r="E126" s="238">
        <v>27</v>
      </c>
      <c r="F126" s="238" t="s">
        <v>2776</v>
      </c>
      <c r="H126" s="238" t="s">
        <v>354</v>
      </c>
      <c r="I126" s="238">
        <v>25</v>
      </c>
      <c r="K126" s="238" t="s">
        <v>4026</v>
      </c>
      <c r="L126" s="238">
        <v>131670092</v>
      </c>
      <c r="M126" s="238">
        <v>6</v>
      </c>
      <c r="N126" s="238">
        <v>16</v>
      </c>
      <c r="O126" s="238">
        <v>2013</v>
      </c>
      <c r="P126" s="238" t="s">
        <v>366</v>
      </c>
      <c r="Q126" s="238">
        <v>14</v>
      </c>
      <c r="R126" s="238" t="s">
        <v>419</v>
      </c>
      <c r="S126" s="238">
        <v>5</v>
      </c>
      <c r="T126" s="238">
        <v>0</v>
      </c>
      <c r="U126" s="238">
        <v>2</v>
      </c>
      <c r="V126" s="238">
        <v>3</v>
      </c>
      <c r="W126" s="238">
        <v>10</v>
      </c>
      <c r="X126" s="238">
        <v>4</v>
      </c>
      <c r="Y126" s="238">
        <v>1</v>
      </c>
      <c r="Z126" s="238">
        <v>1</v>
      </c>
      <c r="AA126" s="238">
        <v>1</v>
      </c>
      <c r="AB126" s="238">
        <v>1</v>
      </c>
      <c r="AC126" s="238">
        <v>98</v>
      </c>
      <c r="AD126" s="238" t="s">
        <v>4005</v>
      </c>
      <c r="AE126" s="238" t="s">
        <v>2933</v>
      </c>
      <c r="AF126" s="238" t="s">
        <v>4027</v>
      </c>
      <c r="AG126" s="238">
        <v>9</v>
      </c>
      <c r="AH126" s="238">
        <v>2</v>
      </c>
      <c r="AI126" s="238">
        <v>2</v>
      </c>
      <c r="AJ126" s="238">
        <v>1</v>
      </c>
      <c r="AK126" s="238">
        <v>21</v>
      </c>
      <c r="AL126" s="238">
        <v>30</v>
      </c>
      <c r="AM126" s="238" t="s">
        <v>363</v>
      </c>
      <c r="AN126" s="238">
        <v>5</v>
      </c>
      <c r="AO126" s="238">
        <v>1</v>
      </c>
      <c r="AP126" s="238">
        <v>1</v>
      </c>
      <c r="AS126" s="238">
        <v>7</v>
      </c>
      <c r="AT126" s="238">
        <v>98</v>
      </c>
      <c r="AU126" s="238">
        <v>35</v>
      </c>
      <c r="AV126" s="238">
        <v>11</v>
      </c>
      <c r="AW126" s="238">
        <v>21</v>
      </c>
      <c r="AX126" s="238">
        <v>2</v>
      </c>
      <c r="AY126" s="238">
        <v>2</v>
      </c>
      <c r="AZ126" s="238">
        <v>4</v>
      </c>
      <c r="BA126" s="238">
        <v>24</v>
      </c>
      <c r="BB126" s="238">
        <v>27</v>
      </c>
      <c r="BC126" s="238" t="s">
        <v>354</v>
      </c>
      <c r="BD126" s="238">
        <v>5</v>
      </c>
      <c r="BE126" s="238">
        <v>1</v>
      </c>
      <c r="BF126" s="238">
        <v>1</v>
      </c>
      <c r="BI126" s="238">
        <v>7</v>
      </c>
      <c r="BJ126" s="238">
        <v>98</v>
      </c>
      <c r="BK126" s="238">
        <v>35</v>
      </c>
      <c r="BL126" s="238">
        <v>11</v>
      </c>
      <c r="BM126" s="238">
        <v>21</v>
      </c>
      <c r="CT126" s="238">
        <v>447178</v>
      </c>
      <c r="CU126" s="238">
        <v>4975467</v>
      </c>
      <c r="CV126" s="238">
        <v>44.930675899999997</v>
      </c>
      <c r="CW126" s="238">
        <v>-93.669393200000002</v>
      </c>
      <c r="CX126" s="238" t="s">
        <v>359</v>
      </c>
      <c r="CY126" s="238" t="s">
        <v>4028</v>
      </c>
    </row>
    <row r="127" spans="1:103" x14ac:dyDescent="0.25">
      <c r="A127" s="238">
        <v>10958054</v>
      </c>
      <c r="B127" s="238">
        <v>4</v>
      </c>
      <c r="C127" s="238">
        <v>125</v>
      </c>
      <c r="D127" s="238">
        <v>0</v>
      </c>
      <c r="E127" s="238">
        <v>27</v>
      </c>
      <c r="F127" s="238" t="s">
        <v>2776</v>
      </c>
      <c r="H127" s="238" t="s">
        <v>354</v>
      </c>
      <c r="I127" s="238">
        <v>25</v>
      </c>
      <c r="K127" s="238">
        <v>14006045</v>
      </c>
      <c r="L127" s="238">
        <v>141390097</v>
      </c>
      <c r="M127" s="238">
        <v>5</v>
      </c>
      <c r="N127" s="238">
        <v>17</v>
      </c>
      <c r="O127" s="238">
        <v>2014</v>
      </c>
      <c r="P127" s="238" t="s">
        <v>364</v>
      </c>
      <c r="Q127" s="238">
        <v>14</v>
      </c>
      <c r="R127" s="238" t="s">
        <v>369</v>
      </c>
      <c r="S127" s="238">
        <v>3</v>
      </c>
      <c r="T127" s="238">
        <v>0</v>
      </c>
      <c r="U127" s="238">
        <v>1</v>
      </c>
      <c r="W127" s="238">
        <v>9</v>
      </c>
      <c r="X127" s="238">
        <v>2</v>
      </c>
      <c r="Y127" s="238">
        <v>1</v>
      </c>
      <c r="Z127" s="238">
        <v>1</v>
      </c>
      <c r="AA127" s="238">
        <v>1</v>
      </c>
      <c r="AB127" s="238">
        <v>1</v>
      </c>
      <c r="AC127" s="238">
        <v>98</v>
      </c>
      <c r="AD127" s="238" t="s">
        <v>3815</v>
      </c>
      <c r="AE127" s="238" t="s">
        <v>3975</v>
      </c>
      <c r="AF127" s="238" t="s">
        <v>4027</v>
      </c>
      <c r="AG127" s="238">
        <v>2</v>
      </c>
      <c r="AH127" s="238">
        <v>2</v>
      </c>
      <c r="AI127" s="238">
        <v>2</v>
      </c>
      <c r="AJ127" s="238">
        <v>3</v>
      </c>
      <c r="AK127" s="238">
        <v>23</v>
      </c>
      <c r="AL127" s="238">
        <v>37</v>
      </c>
      <c r="AM127" s="238" t="s">
        <v>363</v>
      </c>
      <c r="AN127" s="238">
        <v>5</v>
      </c>
      <c r="AO127" s="238">
        <v>1</v>
      </c>
      <c r="AS127" s="238">
        <v>7</v>
      </c>
      <c r="AT127" s="238">
        <v>98</v>
      </c>
      <c r="AU127" s="238">
        <v>35</v>
      </c>
      <c r="AV127" s="238">
        <v>10</v>
      </c>
      <c r="AW127" s="238">
        <v>20</v>
      </c>
      <c r="AX127" s="238">
        <v>6</v>
      </c>
      <c r="AY127" s="238">
        <v>62</v>
      </c>
      <c r="BA127" s="238">
        <v>21</v>
      </c>
      <c r="BB127" s="238">
        <v>45</v>
      </c>
      <c r="BC127" s="238" t="s">
        <v>354</v>
      </c>
      <c r="BD127" s="238">
        <v>5</v>
      </c>
      <c r="BE127" s="238">
        <v>1</v>
      </c>
      <c r="BI127" s="238">
        <v>7</v>
      </c>
      <c r="BJ127" s="238">
        <v>98</v>
      </c>
      <c r="BK127" s="238">
        <v>35</v>
      </c>
      <c r="BL127" s="238">
        <v>10</v>
      </c>
      <c r="BM127" s="238">
        <v>20</v>
      </c>
      <c r="CT127" s="238">
        <v>447178</v>
      </c>
      <c r="CU127" s="238">
        <v>4975467</v>
      </c>
      <c r="CV127" s="238">
        <v>44.930675899999997</v>
      </c>
      <c r="CW127" s="238">
        <v>-93.669393200000002</v>
      </c>
      <c r="CX127" s="238" t="s">
        <v>359</v>
      </c>
      <c r="CY127" s="238" t="s">
        <v>4029</v>
      </c>
    </row>
    <row r="128" spans="1:103" x14ac:dyDescent="0.25">
      <c r="A128" s="238">
        <v>10968769</v>
      </c>
      <c r="B128" s="238">
        <v>4</v>
      </c>
      <c r="C128" s="238">
        <v>125</v>
      </c>
      <c r="D128" s="238">
        <v>0</v>
      </c>
      <c r="E128" s="238">
        <v>27</v>
      </c>
      <c r="F128" s="238" t="s">
        <v>2776</v>
      </c>
      <c r="H128" s="238" t="s">
        <v>354</v>
      </c>
      <c r="I128" s="238">
        <v>25</v>
      </c>
      <c r="K128" s="238" t="s">
        <v>4030</v>
      </c>
      <c r="L128" s="238">
        <v>141920152</v>
      </c>
      <c r="M128" s="238">
        <v>7</v>
      </c>
      <c r="N128" s="238">
        <v>10</v>
      </c>
      <c r="O128" s="238">
        <v>2014</v>
      </c>
      <c r="P128" s="238" t="s">
        <v>384</v>
      </c>
      <c r="Q128" s="238">
        <v>17</v>
      </c>
      <c r="S128" s="238">
        <v>5</v>
      </c>
      <c r="T128" s="238">
        <v>0</v>
      </c>
      <c r="U128" s="238">
        <v>2</v>
      </c>
      <c r="V128" s="238">
        <v>90</v>
      </c>
      <c r="W128" s="238">
        <v>10</v>
      </c>
      <c r="X128" s="238">
        <v>4</v>
      </c>
      <c r="Y128" s="238">
        <v>1</v>
      </c>
      <c r="Z128" s="238">
        <v>1</v>
      </c>
      <c r="AA128" s="238">
        <v>1</v>
      </c>
      <c r="AB128" s="238">
        <v>1</v>
      </c>
      <c r="AC128" s="238">
        <v>98</v>
      </c>
      <c r="AD128" s="238" t="s">
        <v>3828</v>
      </c>
      <c r="AE128" s="238" t="s">
        <v>3906</v>
      </c>
      <c r="AF128" s="238" t="s">
        <v>4027</v>
      </c>
      <c r="AG128" s="238">
        <v>90</v>
      </c>
      <c r="AH128" s="238">
        <v>2</v>
      </c>
      <c r="AI128" s="238">
        <v>4</v>
      </c>
      <c r="AJ128" s="238">
        <v>4</v>
      </c>
      <c r="AK128" s="238">
        <v>8</v>
      </c>
      <c r="AL128" s="238">
        <v>32</v>
      </c>
      <c r="AM128" s="238" t="s">
        <v>363</v>
      </c>
      <c r="AN128" s="238">
        <v>5</v>
      </c>
      <c r="AO128" s="238">
        <v>1</v>
      </c>
      <c r="AP128" s="238">
        <v>1</v>
      </c>
      <c r="AS128" s="238">
        <v>5</v>
      </c>
      <c r="AT128" s="238">
        <v>2</v>
      </c>
      <c r="AU128" s="238">
        <v>30</v>
      </c>
      <c r="AV128" s="238">
        <v>11</v>
      </c>
      <c r="AW128" s="238">
        <v>21</v>
      </c>
      <c r="AX128" s="238">
        <v>2</v>
      </c>
      <c r="AY128" s="238">
        <v>3</v>
      </c>
      <c r="AZ128" s="238">
        <v>2</v>
      </c>
      <c r="BA128" s="238">
        <v>33</v>
      </c>
      <c r="BB128" s="238">
        <v>81</v>
      </c>
      <c r="BC128" s="238" t="s">
        <v>354</v>
      </c>
      <c r="BD128" s="238">
        <v>5</v>
      </c>
      <c r="BE128" s="238">
        <v>1</v>
      </c>
      <c r="BF128" s="238">
        <v>1</v>
      </c>
      <c r="BI128" s="238">
        <v>5</v>
      </c>
      <c r="BJ128" s="238">
        <v>2</v>
      </c>
      <c r="BK128" s="238">
        <v>30</v>
      </c>
      <c r="BL128" s="238">
        <v>11</v>
      </c>
      <c r="BM128" s="238">
        <v>21</v>
      </c>
      <c r="CT128" s="238">
        <v>447178</v>
      </c>
      <c r="CU128" s="238">
        <v>4975467</v>
      </c>
      <c r="CV128" s="238">
        <v>44.930675899999997</v>
      </c>
      <c r="CW128" s="238">
        <v>-93.669393200000002</v>
      </c>
      <c r="CX128" s="238" t="s">
        <v>359</v>
      </c>
      <c r="CY128" s="238" t="s">
        <v>4031</v>
      </c>
    </row>
    <row r="129" spans="1:103" x14ac:dyDescent="0.25">
      <c r="A129" s="238">
        <v>11008629</v>
      </c>
      <c r="B129" s="238">
        <v>4</v>
      </c>
      <c r="C129" s="238">
        <v>125</v>
      </c>
      <c r="D129" s="238">
        <v>0</v>
      </c>
      <c r="E129" s="238">
        <v>27</v>
      </c>
      <c r="F129" s="238" t="s">
        <v>2776</v>
      </c>
      <c r="H129" s="238" t="s">
        <v>354</v>
      </c>
      <c r="I129" s="238">
        <v>25</v>
      </c>
      <c r="K129" s="238" t="s">
        <v>4032</v>
      </c>
      <c r="L129" s="238">
        <v>143610237</v>
      </c>
      <c r="M129" s="238">
        <v>12</v>
      </c>
      <c r="N129" s="238">
        <v>26</v>
      </c>
      <c r="O129" s="238">
        <v>2014</v>
      </c>
      <c r="P129" s="238" t="s">
        <v>362</v>
      </c>
      <c r="Q129" s="238">
        <v>20</v>
      </c>
      <c r="R129" s="238" t="s">
        <v>196</v>
      </c>
      <c r="S129" s="238">
        <v>5</v>
      </c>
      <c r="T129" s="238">
        <v>0</v>
      </c>
      <c r="U129" s="238">
        <v>2</v>
      </c>
      <c r="V129" s="238">
        <v>98</v>
      </c>
      <c r="W129" s="238">
        <v>10</v>
      </c>
      <c r="X129" s="238">
        <v>4</v>
      </c>
      <c r="Y129" s="238">
        <v>4</v>
      </c>
      <c r="Z129" s="238">
        <v>4</v>
      </c>
      <c r="AA129" s="238">
        <v>4</v>
      </c>
      <c r="AB129" s="238">
        <v>3</v>
      </c>
      <c r="AC129" s="238">
        <v>98</v>
      </c>
      <c r="AD129" s="238" t="s">
        <v>3822</v>
      </c>
      <c r="AE129" s="238" t="s">
        <v>4033</v>
      </c>
      <c r="AF129" s="238" t="s">
        <v>4027</v>
      </c>
      <c r="AG129" s="238">
        <v>90</v>
      </c>
      <c r="AH129" s="238">
        <v>0</v>
      </c>
      <c r="AI129" s="238">
        <v>4</v>
      </c>
      <c r="AJ129" s="238">
        <v>4</v>
      </c>
      <c r="AL129" s="238">
        <v>16</v>
      </c>
      <c r="AM129" s="238" t="s">
        <v>354</v>
      </c>
      <c r="AN129" s="238">
        <v>5</v>
      </c>
      <c r="AQ129" s="238">
        <v>26</v>
      </c>
      <c r="AT129" s="238">
        <v>2</v>
      </c>
      <c r="AU129" s="238">
        <v>30</v>
      </c>
      <c r="AV129" s="238">
        <v>11</v>
      </c>
      <c r="AW129" s="238">
        <v>21</v>
      </c>
      <c r="AX129" s="238">
        <v>2</v>
      </c>
      <c r="AY129" s="238">
        <v>1</v>
      </c>
      <c r="AZ129" s="238">
        <v>2</v>
      </c>
      <c r="BA129" s="238">
        <v>24</v>
      </c>
      <c r="BB129" s="238">
        <v>65</v>
      </c>
      <c r="BC129" s="238" t="s">
        <v>354</v>
      </c>
      <c r="BD129" s="238">
        <v>5</v>
      </c>
      <c r="BE129" s="238">
        <v>1</v>
      </c>
      <c r="BJ129" s="238">
        <v>2</v>
      </c>
      <c r="BK129" s="238">
        <v>30</v>
      </c>
      <c r="BL129" s="238">
        <v>11</v>
      </c>
      <c r="BM129" s="238">
        <v>21</v>
      </c>
      <c r="CT129" s="238">
        <v>447178</v>
      </c>
      <c r="CU129" s="238">
        <v>4975467</v>
      </c>
      <c r="CV129" s="238">
        <v>44.930675899999997</v>
      </c>
      <c r="CW129" s="238">
        <v>-93.669393200000002</v>
      </c>
      <c r="CX129" s="238" t="s">
        <v>359</v>
      </c>
      <c r="CY129" s="238" t="s">
        <v>4034</v>
      </c>
    </row>
    <row r="130" spans="1:103" x14ac:dyDescent="0.25">
      <c r="A130" s="238">
        <v>816935</v>
      </c>
      <c r="B130" s="238">
        <v>4</v>
      </c>
      <c r="C130" s="238">
        <v>125</v>
      </c>
      <c r="D130" s="238">
        <v>2E-3</v>
      </c>
      <c r="E130" s="238">
        <v>27</v>
      </c>
      <c r="F130" s="238" t="s">
        <v>2776</v>
      </c>
      <c r="H130" s="238" t="s">
        <v>354</v>
      </c>
      <c r="I130" s="238">
        <v>25</v>
      </c>
      <c r="K130" s="238">
        <v>20004647</v>
      </c>
      <c r="L130" s="238">
        <v>201760192</v>
      </c>
      <c r="M130" s="238">
        <v>6</v>
      </c>
      <c r="N130" s="238">
        <v>24</v>
      </c>
      <c r="O130" s="238">
        <v>2020</v>
      </c>
      <c r="P130" s="238" t="s">
        <v>355</v>
      </c>
      <c r="Q130" s="238">
        <v>13</v>
      </c>
      <c r="R130" s="238" t="s">
        <v>196</v>
      </c>
      <c r="S130" s="238">
        <v>5</v>
      </c>
      <c r="T130" s="238">
        <v>0</v>
      </c>
      <c r="U130" s="238">
        <v>2</v>
      </c>
      <c r="V130" s="238">
        <v>12</v>
      </c>
      <c r="W130" s="238">
        <v>10</v>
      </c>
      <c r="X130" s="238">
        <v>4</v>
      </c>
      <c r="Y130" s="238">
        <v>1</v>
      </c>
      <c r="Z130" s="238">
        <v>1</v>
      </c>
      <c r="AB130" s="238">
        <v>1</v>
      </c>
      <c r="AC130" s="238">
        <v>98</v>
      </c>
      <c r="AD130" s="238" t="s">
        <v>3815</v>
      </c>
      <c r="AF130" s="238" t="s">
        <v>4027</v>
      </c>
      <c r="AG130" s="238">
        <v>7</v>
      </c>
      <c r="AH130" s="238">
        <v>2</v>
      </c>
      <c r="AI130" s="238">
        <v>2</v>
      </c>
      <c r="AJ130" s="238">
        <v>2</v>
      </c>
      <c r="AK130" s="238">
        <v>24</v>
      </c>
      <c r="AL130" s="238">
        <v>55</v>
      </c>
      <c r="AM130" s="238" t="s">
        <v>363</v>
      </c>
      <c r="AN130" s="238">
        <v>5</v>
      </c>
      <c r="AO130" s="238">
        <v>1</v>
      </c>
      <c r="AS130" s="238">
        <v>12</v>
      </c>
      <c r="AT130" s="238">
        <v>9</v>
      </c>
      <c r="AU130" s="238">
        <v>30</v>
      </c>
      <c r="AV130" s="238">
        <v>11</v>
      </c>
      <c r="AW130" s="238">
        <v>21</v>
      </c>
      <c r="AX130" s="238">
        <v>2</v>
      </c>
      <c r="AY130" s="238">
        <v>2</v>
      </c>
      <c r="AZ130" s="238">
        <v>2</v>
      </c>
      <c r="BA130" s="238">
        <v>21</v>
      </c>
      <c r="BB130" s="238">
        <v>22</v>
      </c>
      <c r="BC130" s="238" t="s">
        <v>354</v>
      </c>
      <c r="BD130" s="238">
        <v>5</v>
      </c>
      <c r="BE130" s="238">
        <v>4</v>
      </c>
      <c r="BI130" s="238">
        <v>12</v>
      </c>
      <c r="BJ130" s="238">
        <v>9</v>
      </c>
      <c r="BK130" s="238">
        <v>30</v>
      </c>
      <c r="BL130" s="238">
        <v>11</v>
      </c>
      <c r="BM130" s="238">
        <v>21</v>
      </c>
      <c r="CT130" s="238">
        <v>447180.40824138501</v>
      </c>
      <c r="CU130" s="238">
        <v>4975467.9284469998</v>
      </c>
      <c r="CV130" s="238">
        <v>44.930681319999998</v>
      </c>
      <c r="CW130" s="238">
        <v>-93.669362629999995</v>
      </c>
      <c r="CX130" s="238" t="s">
        <v>359</v>
      </c>
      <c r="CY130" s="238" t="s">
        <v>4035</v>
      </c>
    </row>
    <row r="131" spans="1:103" x14ac:dyDescent="0.25">
      <c r="A131" s="238">
        <v>724159</v>
      </c>
      <c r="B131" s="238">
        <v>4</v>
      </c>
      <c r="C131" s="238">
        <v>125</v>
      </c>
      <c r="D131" s="238">
        <v>2E-3</v>
      </c>
      <c r="E131" s="238">
        <v>27</v>
      </c>
      <c r="F131" s="238" t="s">
        <v>2776</v>
      </c>
      <c r="H131" s="238" t="s">
        <v>354</v>
      </c>
      <c r="I131" s="238">
        <v>25</v>
      </c>
      <c r="K131" s="238">
        <v>19004502</v>
      </c>
      <c r="M131" s="238">
        <v>6</v>
      </c>
      <c r="N131" s="238">
        <v>1</v>
      </c>
      <c r="O131" s="238">
        <v>2019</v>
      </c>
      <c r="P131" s="238" t="s">
        <v>364</v>
      </c>
      <c r="Q131" s="238">
        <v>17</v>
      </c>
      <c r="R131" s="238" t="s">
        <v>356</v>
      </c>
      <c r="S131" s="238">
        <v>5</v>
      </c>
      <c r="T131" s="238">
        <v>0</v>
      </c>
      <c r="U131" s="238">
        <v>2</v>
      </c>
      <c r="V131" s="238">
        <v>5</v>
      </c>
      <c r="W131" s="238">
        <v>10</v>
      </c>
      <c r="X131" s="238">
        <v>4</v>
      </c>
      <c r="Y131" s="238">
        <v>1</v>
      </c>
      <c r="Z131" s="238">
        <v>1</v>
      </c>
      <c r="AB131" s="238">
        <v>1</v>
      </c>
      <c r="AC131" s="238">
        <v>98</v>
      </c>
      <c r="AD131" s="238" t="s">
        <v>3815</v>
      </c>
      <c r="AF131" s="238" t="s">
        <v>4027</v>
      </c>
      <c r="AG131" s="238">
        <v>10</v>
      </c>
      <c r="AH131" s="238">
        <v>2</v>
      </c>
      <c r="AI131" s="238">
        <v>90</v>
      </c>
      <c r="AJ131" s="238">
        <v>4</v>
      </c>
      <c r="AK131" s="238">
        <v>21</v>
      </c>
      <c r="AL131" s="238">
        <v>59</v>
      </c>
      <c r="AM131" s="238" t="s">
        <v>354</v>
      </c>
      <c r="AN131" s="238">
        <v>5</v>
      </c>
      <c r="AO131" s="238">
        <v>99</v>
      </c>
      <c r="AS131" s="238">
        <v>12</v>
      </c>
      <c r="AT131" s="238">
        <v>23</v>
      </c>
      <c r="AU131" s="238">
        <v>30</v>
      </c>
      <c r="AV131" s="238">
        <v>11</v>
      </c>
      <c r="AW131" s="238">
        <v>21</v>
      </c>
      <c r="AX131" s="238">
        <v>2</v>
      </c>
      <c r="AY131" s="238">
        <v>2</v>
      </c>
      <c r="AZ131" s="238">
        <v>4</v>
      </c>
      <c r="BA131" s="238">
        <v>21</v>
      </c>
      <c r="BB131" s="238">
        <v>85</v>
      </c>
      <c r="BC131" s="238" t="s">
        <v>354</v>
      </c>
      <c r="BD131" s="238">
        <v>5</v>
      </c>
      <c r="BE131" s="238">
        <v>1</v>
      </c>
      <c r="BI131" s="238">
        <v>12</v>
      </c>
      <c r="BJ131" s="238">
        <v>23</v>
      </c>
      <c r="BK131" s="238">
        <v>30</v>
      </c>
      <c r="BL131" s="238">
        <v>11</v>
      </c>
      <c r="BM131" s="238">
        <v>21</v>
      </c>
      <c r="CT131" s="238">
        <v>447181.45713547099</v>
      </c>
      <c r="CU131" s="238">
        <v>4975468.3592088697</v>
      </c>
      <c r="CV131" s="238">
        <v>44.930685269999998</v>
      </c>
      <c r="CW131" s="238">
        <v>-93.66934938</v>
      </c>
      <c r="CX131" s="238" t="s">
        <v>359</v>
      </c>
      <c r="CY131" s="238" t="s">
        <v>4036</v>
      </c>
    </row>
    <row r="132" spans="1:103" x14ac:dyDescent="0.25">
      <c r="A132" s="238">
        <v>10794221</v>
      </c>
      <c r="B132" s="238">
        <v>4</v>
      </c>
      <c r="C132" s="238">
        <v>125</v>
      </c>
      <c r="D132" s="238">
        <v>4.0000000000000001E-3</v>
      </c>
      <c r="E132" s="238">
        <v>27</v>
      </c>
      <c r="F132" s="238" t="s">
        <v>2776</v>
      </c>
      <c r="H132" s="238" t="s">
        <v>354</v>
      </c>
      <c r="I132" s="238">
        <v>25</v>
      </c>
      <c r="K132" s="238" t="s">
        <v>4037</v>
      </c>
      <c r="L132" s="238">
        <v>120940163</v>
      </c>
      <c r="M132" s="238">
        <v>4</v>
      </c>
      <c r="N132" s="238">
        <v>2</v>
      </c>
      <c r="O132" s="238">
        <v>2012</v>
      </c>
      <c r="P132" s="238" t="s">
        <v>361</v>
      </c>
      <c r="Q132" s="238">
        <v>17</v>
      </c>
      <c r="R132" s="238" t="s">
        <v>356</v>
      </c>
      <c r="S132" s="238">
        <v>5</v>
      </c>
      <c r="T132" s="238">
        <v>0</v>
      </c>
      <c r="U132" s="238">
        <v>3</v>
      </c>
      <c r="V132" s="238">
        <v>1</v>
      </c>
      <c r="W132" s="238">
        <v>10</v>
      </c>
      <c r="X132" s="238">
        <v>4</v>
      </c>
      <c r="Y132" s="238">
        <v>1</v>
      </c>
      <c r="Z132" s="238">
        <v>2</v>
      </c>
      <c r="AB132" s="238">
        <v>1</v>
      </c>
      <c r="AC132" s="238">
        <v>98</v>
      </c>
      <c r="AD132" s="238" t="s">
        <v>4038</v>
      </c>
      <c r="AE132" s="238" t="s">
        <v>3906</v>
      </c>
      <c r="AF132" s="238" t="s">
        <v>4027</v>
      </c>
      <c r="AG132" s="238">
        <v>7</v>
      </c>
      <c r="AH132" s="238">
        <v>2</v>
      </c>
      <c r="AI132" s="238">
        <v>2</v>
      </c>
      <c r="AJ132" s="238">
        <v>4</v>
      </c>
      <c r="AK132" s="238">
        <v>8</v>
      </c>
      <c r="AL132" s="238">
        <v>19</v>
      </c>
      <c r="AM132" s="238" t="s">
        <v>354</v>
      </c>
      <c r="AN132" s="238">
        <v>5</v>
      </c>
      <c r="AO132" s="238">
        <v>1</v>
      </c>
      <c r="AS132" s="238">
        <v>7</v>
      </c>
      <c r="AT132" s="238">
        <v>2</v>
      </c>
      <c r="AU132" s="238">
        <v>30</v>
      </c>
      <c r="AV132" s="238">
        <v>11</v>
      </c>
      <c r="AW132" s="238">
        <v>21</v>
      </c>
      <c r="AX132" s="238">
        <v>2</v>
      </c>
      <c r="AY132" s="238">
        <v>2</v>
      </c>
      <c r="AZ132" s="238">
        <v>4</v>
      </c>
      <c r="BA132" s="238">
        <v>21</v>
      </c>
      <c r="BB132" s="238">
        <v>32</v>
      </c>
      <c r="BC132" s="238" t="s">
        <v>354</v>
      </c>
      <c r="BD132" s="238">
        <v>1</v>
      </c>
      <c r="BE132" s="238">
        <v>18</v>
      </c>
      <c r="BI132" s="238">
        <v>7</v>
      </c>
      <c r="BJ132" s="238">
        <v>2</v>
      </c>
      <c r="BK132" s="238">
        <v>30</v>
      </c>
      <c r="BL132" s="238">
        <v>11</v>
      </c>
      <c r="BM132" s="238">
        <v>21</v>
      </c>
      <c r="BN132" s="238">
        <v>2</v>
      </c>
      <c r="BO132" s="238">
        <v>2</v>
      </c>
      <c r="BP132" s="238">
        <v>4</v>
      </c>
      <c r="BQ132" s="238">
        <v>8</v>
      </c>
      <c r="BR132" s="238">
        <v>51</v>
      </c>
      <c r="BS132" s="238" t="s">
        <v>354</v>
      </c>
      <c r="BT132" s="238">
        <v>5</v>
      </c>
      <c r="BU132" s="238">
        <v>1</v>
      </c>
      <c r="BY132" s="238">
        <v>7</v>
      </c>
      <c r="BZ132" s="238">
        <v>2</v>
      </c>
      <c r="CA132" s="238">
        <v>30</v>
      </c>
      <c r="CB132" s="238">
        <v>11</v>
      </c>
      <c r="CC132" s="238">
        <v>21</v>
      </c>
      <c r="CT132" s="238">
        <v>447184</v>
      </c>
      <c r="CU132" s="238">
        <v>4975467</v>
      </c>
      <c r="CV132" s="238">
        <v>44.930677500000002</v>
      </c>
      <c r="CW132" s="238">
        <v>-93.669312000000005</v>
      </c>
      <c r="CX132" s="238" t="s">
        <v>359</v>
      </c>
      <c r="CY132" s="238" t="s">
        <v>4039</v>
      </c>
    </row>
    <row r="133" spans="1:103" x14ac:dyDescent="0.25">
      <c r="A133" s="238">
        <v>602594</v>
      </c>
      <c r="B133" s="238">
        <v>4</v>
      </c>
      <c r="C133" s="238">
        <v>125</v>
      </c>
      <c r="D133" s="238">
        <v>5.0000000000000001E-3</v>
      </c>
      <c r="E133" s="238">
        <v>27</v>
      </c>
      <c r="F133" s="238" t="s">
        <v>2776</v>
      </c>
      <c r="H133" s="238" t="s">
        <v>354</v>
      </c>
      <c r="I133" s="238">
        <v>25</v>
      </c>
      <c r="K133" s="238" t="s">
        <v>4040</v>
      </c>
      <c r="M133" s="238">
        <v>6</v>
      </c>
      <c r="N133" s="238">
        <v>6</v>
      </c>
      <c r="O133" s="238">
        <v>2018</v>
      </c>
      <c r="P133" s="238" t="s">
        <v>355</v>
      </c>
      <c r="Q133" s="238">
        <v>9</v>
      </c>
      <c r="S133" s="238">
        <v>5</v>
      </c>
      <c r="T133" s="238">
        <v>0</v>
      </c>
      <c r="U133" s="238">
        <v>2</v>
      </c>
      <c r="V133" s="238">
        <v>5</v>
      </c>
      <c r="W133" s="238">
        <v>10</v>
      </c>
      <c r="X133" s="238">
        <v>4</v>
      </c>
      <c r="Y133" s="238">
        <v>1</v>
      </c>
      <c r="Z133" s="238">
        <v>2</v>
      </c>
      <c r="AB133" s="238">
        <v>2</v>
      </c>
      <c r="AC133" s="238">
        <v>98</v>
      </c>
      <c r="AD133" s="238" t="s">
        <v>3815</v>
      </c>
      <c r="AE133" s="238" t="s">
        <v>3975</v>
      </c>
      <c r="AF133" s="238" t="s">
        <v>4027</v>
      </c>
      <c r="AG133" s="238">
        <v>10</v>
      </c>
      <c r="AH133" s="238">
        <v>2</v>
      </c>
      <c r="AI133" s="238">
        <v>3</v>
      </c>
      <c r="AJ133" s="238">
        <v>1</v>
      </c>
      <c r="AK133" s="238">
        <v>21</v>
      </c>
      <c r="AL133" s="238">
        <v>33</v>
      </c>
      <c r="AM133" s="238" t="s">
        <v>363</v>
      </c>
      <c r="AN133" s="238">
        <v>5</v>
      </c>
      <c r="AO133" s="238">
        <v>1</v>
      </c>
      <c r="AS133" s="238">
        <v>12</v>
      </c>
      <c r="AT133" s="238">
        <v>23</v>
      </c>
      <c r="AU133" s="238">
        <v>30</v>
      </c>
      <c r="AV133" s="238">
        <v>11</v>
      </c>
      <c r="AW133" s="238">
        <v>21</v>
      </c>
      <c r="AX133" s="238">
        <v>2</v>
      </c>
      <c r="AY133" s="238">
        <v>2</v>
      </c>
      <c r="AZ133" s="238">
        <v>4</v>
      </c>
      <c r="BA133" s="238">
        <v>24</v>
      </c>
      <c r="BB133" s="238">
        <v>75</v>
      </c>
      <c r="BC133" s="238" t="s">
        <v>363</v>
      </c>
      <c r="BD133" s="238">
        <v>5</v>
      </c>
      <c r="BE133" s="238">
        <v>2</v>
      </c>
      <c r="BI133" s="238">
        <v>12</v>
      </c>
      <c r="BJ133" s="238">
        <v>23</v>
      </c>
      <c r="BK133" s="238">
        <v>30</v>
      </c>
      <c r="BL133" s="238">
        <v>11</v>
      </c>
      <c r="BM133" s="238">
        <v>21</v>
      </c>
      <c r="CT133" s="238">
        <v>447185.96450249798</v>
      </c>
      <c r="CU133" s="238">
        <v>4975470.0874280604</v>
      </c>
      <c r="CV133" s="238">
        <v>44.930701169999999</v>
      </c>
      <c r="CW133" s="238">
        <v>-93.669292440000007</v>
      </c>
      <c r="CX133" s="238" t="s">
        <v>359</v>
      </c>
      <c r="CY133" s="238" t="s">
        <v>4041</v>
      </c>
    </row>
    <row r="134" spans="1:103" x14ac:dyDescent="0.25">
      <c r="A134" s="238">
        <v>381214</v>
      </c>
      <c r="B134" s="238">
        <v>5</v>
      </c>
      <c r="C134" s="238">
        <v>108</v>
      </c>
      <c r="D134" s="238">
        <v>0.20100000000000001</v>
      </c>
      <c r="E134" s="238">
        <v>27</v>
      </c>
      <c r="F134" s="238" t="s">
        <v>2776</v>
      </c>
      <c r="H134" s="238" t="s">
        <v>354</v>
      </c>
      <c r="I134" s="238">
        <v>25</v>
      </c>
      <c r="K134" s="238">
        <v>16011109</v>
      </c>
      <c r="M134" s="238">
        <v>9</v>
      </c>
      <c r="N134" s="238">
        <v>23</v>
      </c>
      <c r="O134" s="238">
        <v>2016</v>
      </c>
      <c r="P134" s="238" t="s">
        <v>362</v>
      </c>
      <c r="Q134" s="238">
        <v>7</v>
      </c>
      <c r="R134" s="238">
        <v>98</v>
      </c>
      <c r="S134" s="238">
        <v>3</v>
      </c>
      <c r="T134" s="238">
        <v>0</v>
      </c>
      <c r="U134" s="238">
        <v>2</v>
      </c>
      <c r="V134" s="238">
        <v>5</v>
      </c>
      <c r="W134" s="238">
        <v>10</v>
      </c>
      <c r="X134" s="238">
        <v>4</v>
      </c>
      <c r="Y134" s="238">
        <v>1</v>
      </c>
      <c r="Z134" s="238">
        <v>2</v>
      </c>
      <c r="AB134" s="238">
        <v>1</v>
      </c>
      <c r="AC134" s="238">
        <v>98</v>
      </c>
      <c r="AD134" s="238" t="s">
        <v>4001</v>
      </c>
      <c r="AE134" s="238" t="s">
        <v>3975</v>
      </c>
      <c r="AF134" s="238" t="s">
        <v>4042</v>
      </c>
      <c r="AG134" s="238">
        <v>10</v>
      </c>
      <c r="AH134" s="238">
        <v>2</v>
      </c>
      <c r="AI134" s="238">
        <v>3</v>
      </c>
      <c r="AJ134" s="238">
        <v>1</v>
      </c>
      <c r="AK134" s="238">
        <v>21</v>
      </c>
      <c r="AL134" s="238">
        <v>44</v>
      </c>
      <c r="AM134" s="238" t="s">
        <v>363</v>
      </c>
      <c r="AN134" s="238">
        <v>5</v>
      </c>
      <c r="AO134" s="238">
        <v>1</v>
      </c>
      <c r="AS134" s="238">
        <v>12</v>
      </c>
      <c r="AT134" s="238">
        <v>23</v>
      </c>
      <c r="AU134" s="238">
        <v>30</v>
      </c>
      <c r="AV134" s="238">
        <v>11</v>
      </c>
      <c r="AW134" s="238">
        <v>21</v>
      </c>
      <c r="AX134" s="238">
        <v>2</v>
      </c>
      <c r="AY134" s="238">
        <v>2</v>
      </c>
      <c r="AZ134" s="238">
        <v>4</v>
      </c>
      <c r="BA134" s="238">
        <v>24</v>
      </c>
      <c r="BB134" s="238">
        <v>19</v>
      </c>
      <c r="BC134" s="238" t="s">
        <v>354</v>
      </c>
      <c r="BD134" s="238">
        <v>5</v>
      </c>
      <c r="BE134" s="238">
        <v>2</v>
      </c>
      <c r="BF134" s="238">
        <v>1</v>
      </c>
      <c r="BI134" s="238">
        <v>15</v>
      </c>
      <c r="BJ134" s="238">
        <v>23</v>
      </c>
      <c r="BK134" s="238">
        <v>30</v>
      </c>
      <c r="BL134" s="238">
        <v>11</v>
      </c>
      <c r="BM134" s="238">
        <v>21</v>
      </c>
      <c r="CT134" s="238">
        <v>447419.22127394303</v>
      </c>
      <c r="CU134" s="238">
        <v>4976051.6216996498</v>
      </c>
      <c r="CV134" s="238">
        <v>44.935953089999998</v>
      </c>
      <c r="CW134" s="238">
        <v>-93.66639721</v>
      </c>
      <c r="CX134" s="238" t="s">
        <v>359</v>
      </c>
      <c r="CY134" s="238" t="s">
        <v>4043</v>
      </c>
    </row>
    <row r="135" spans="1:103" x14ac:dyDescent="0.25">
      <c r="A135" s="238">
        <v>691310</v>
      </c>
      <c r="B135" s="238">
        <v>5</v>
      </c>
      <c r="C135" s="238">
        <v>105</v>
      </c>
      <c r="D135" s="238">
        <v>1.294</v>
      </c>
      <c r="E135" s="238">
        <v>27</v>
      </c>
      <c r="F135" s="238" t="s">
        <v>1119</v>
      </c>
      <c r="H135" s="238" t="s">
        <v>354</v>
      </c>
      <c r="I135" s="238">
        <v>25</v>
      </c>
      <c r="K135" s="238">
        <v>19000820</v>
      </c>
      <c r="M135" s="238">
        <v>2</v>
      </c>
      <c r="N135" s="238">
        <v>24</v>
      </c>
      <c r="O135" s="238">
        <v>2019</v>
      </c>
      <c r="P135" s="238" t="s">
        <v>366</v>
      </c>
      <c r="Q135" s="238">
        <v>12</v>
      </c>
      <c r="S135" s="238">
        <v>4</v>
      </c>
      <c r="T135" s="238">
        <v>0</v>
      </c>
      <c r="U135" s="238">
        <v>2</v>
      </c>
      <c r="V135" s="238">
        <v>12</v>
      </c>
      <c r="W135" s="238">
        <v>10</v>
      </c>
      <c r="X135" s="238">
        <v>3</v>
      </c>
      <c r="Y135" s="238">
        <v>1</v>
      </c>
      <c r="Z135" s="238">
        <v>7</v>
      </c>
      <c r="AB135" s="238">
        <v>3</v>
      </c>
      <c r="AC135" s="238">
        <v>98</v>
      </c>
      <c r="AD135" s="238" t="s">
        <v>1197</v>
      </c>
      <c r="AF135" s="238" t="s">
        <v>4044</v>
      </c>
      <c r="AG135" s="238">
        <v>7</v>
      </c>
      <c r="AH135" s="238">
        <v>2</v>
      </c>
      <c r="AI135" s="238">
        <v>4</v>
      </c>
      <c r="AJ135" s="238">
        <v>4</v>
      </c>
      <c r="AK135" s="238">
        <v>21</v>
      </c>
      <c r="AL135" s="238">
        <v>33</v>
      </c>
      <c r="AM135" s="238" t="s">
        <v>354</v>
      </c>
      <c r="AN135" s="238">
        <v>5</v>
      </c>
      <c r="AO135" s="238">
        <v>1</v>
      </c>
      <c r="AS135" s="238">
        <v>12</v>
      </c>
      <c r="AT135" s="238">
        <v>9</v>
      </c>
      <c r="AU135" s="238">
        <v>45</v>
      </c>
      <c r="AV135" s="238">
        <v>11</v>
      </c>
      <c r="AW135" s="238">
        <v>22</v>
      </c>
      <c r="AX135" s="238">
        <v>2</v>
      </c>
      <c r="AY135" s="238">
        <v>4</v>
      </c>
      <c r="AZ135" s="238">
        <v>4</v>
      </c>
      <c r="BA135" s="238">
        <v>24</v>
      </c>
      <c r="BB135" s="238">
        <v>18</v>
      </c>
      <c r="BC135" s="238" t="s">
        <v>363</v>
      </c>
      <c r="BD135" s="238">
        <v>5</v>
      </c>
      <c r="BE135" s="238">
        <v>1</v>
      </c>
      <c r="BI135" s="238">
        <v>12</v>
      </c>
      <c r="BJ135" s="238">
        <v>9</v>
      </c>
      <c r="BK135" s="238">
        <v>45</v>
      </c>
      <c r="BL135" s="238">
        <v>11</v>
      </c>
      <c r="BM135" s="238">
        <v>22</v>
      </c>
      <c r="CT135" s="238">
        <v>441830.45072478999</v>
      </c>
      <c r="CU135" s="238">
        <v>4974105.9531781999</v>
      </c>
      <c r="CV135" s="238">
        <v>44.9180043</v>
      </c>
      <c r="CW135" s="238">
        <v>-93.736998479999997</v>
      </c>
      <c r="CX135" s="238" t="s">
        <v>359</v>
      </c>
      <c r="CY135" s="238" t="s">
        <v>4045</v>
      </c>
    </row>
    <row r="136" spans="1:103" x14ac:dyDescent="0.25">
      <c r="A136" s="238">
        <v>10763017</v>
      </c>
      <c r="B136" s="238">
        <v>5</v>
      </c>
      <c r="C136" s="238">
        <v>111</v>
      </c>
      <c r="D136" s="238">
        <v>0</v>
      </c>
      <c r="E136" s="238">
        <v>27</v>
      </c>
      <c r="F136" s="238" t="s">
        <v>1119</v>
      </c>
      <c r="H136" s="238" t="s">
        <v>354</v>
      </c>
      <c r="I136" s="238">
        <v>25</v>
      </c>
      <c r="L136" s="238">
        <v>113500119</v>
      </c>
      <c r="M136" s="238">
        <v>11</v>
      </c>
      <c r="N136" s="238">
        <v>18</v>
      </c>
      <c r="O136" s="238">
        <v>2011</v>
      </c>
      <c r="P136" s="238" t="s">
        <v>362</v>
      </c>
      <c r="Q136" s="238">
        <v>19</v>
      </c>
      <c r="S136" s="238">
        <v>5</v>
      </c>
      <c r="T136" s="238">
        <v>0</v>
      </c>
      <c r="U136" s="238">
        <v>1</v>
      </c>
      <c r="V136" s="238">
        <v>8</v>
      </c>
      <c r="W136" s="238">
        <v>4</v>
      </c>
      <c r="Y136" s="238">
        <v>6</v>
      </c>
      <c r="Z136" s="238">
        <v>1</v>
      </c>
      <c r="AB136" s="238">
        <v>1</v>
      </c>
      <c r="AC136" s="238">
        <v>98</v>
      </c>
      <c r="AF136" s="238" t="s">
        <v>4046</v>
      </c>
      <c r="AG136" s="238">
        <v>4</v>
      </c>
      <c r="AH136" s="238">
        <v>2</v>
      </c>
      <c r="AI136" s="238">
        <v>3</v>
      </c>
      <c r="AJ136" s="238">
        <v>2</v>
      </c>
      <c r="AK136" s="238">
        <v>21</v>
      </c>
      <c r="AL136" s="238">
        <v>23</v>
      </c>
      <c r="AM136" s="238" t="s">
        <v>354</v>
      </c>
      <c r="AT136" s="238">
        <v>98</v>
      </c>
      <c r="AU136" s="238">
        <v>45</v>
      </c>
      <c r="CT136" s="238">
        <v>441830</v>
      </c>
      <c r="CU136" s="238">
        <v>4974108</v>
      </c>
      <c r="CV136" s="238">
        <v>44.918018199999999</v>
      </c>
      <c r="CW136" s="238">
        <v>-93.737002000000004</v>
      </c>
      <c r="CX136" s="238" t="s">
        <v>359</v>
      </c>
    </row>
    <row r="137" spans="1:103" x14ac:dyDescent="0.25">
      <c r="A137" s="238">
        <v>10751811</v>
      </c>
      <c r="B137" s="238">
        <v>10</v>
      </c>
      <c r="C137" s="238">
        <v>22</v>
      </c>
      <c r="D137" s="238">
        <v>0</v>
      </c>
      <c r="E137" s="238">
        <v>27</v>
      </c>
      <c r="F137" s="238" t="s">
        <v>2776</v>
      </c>
      <c r="H137" s="238" t="s">
        <v>354</v>
      </c>
      <c r="I137" s="238">
        <v>25</v>
      </c>
      <c r="L137" s="238">
        <v>113110144</v>
      </c>
      <c r="M137" s="238">
        <v>10</v>
      </c>
      <c r="N137" s="238">
        <v>2</v>
      </c>
      <c r="O137" s="238">
        <v>2011</v>
      </c>
      <c r="P137" s="238" t="s">
        <v>366</v>
      </c>
      <c r="Q137" s="238">
        <v>13</v>
      </c>
      <c r="S137" s="238">
        <v>5</v>
      </c>
      <c r="T137" s="238">
        <v>0</v>
      </c>
      <c r="U137" s="238">
        <v>2</v>
      </c>
      <c r="W137" s="238">
        <v>10</v>
      </c>
      <c r="AB137" s="238">
        <v>1</v>
      </c>
      <c r="AC137" s="238">
        <v>98</v>
      </c>
      <c r="AF137" s="238" t="s">
        <v>4047</v>
      </c>
      <c r="AG137" s="238">
        <v>90</v>
      </c>
      <c r="AH137" s="238">
        <v>2</v>
      </c>
      <c r="AI137" s="238">
        <v>4</v>
      </c>
      <c r="AK137" s="238">
        <v>26</v>
      </c>
      <c r="AL137" s="238">
        <v>51</v>
      </c>
      <c r="AM137" s="238" t="s">
        <v>354</v>
      </c>
      <c r="AT137" s="238">
        <v>98</v>
      </c>
      <c r="AX137" s="238">
        <v>2</v>
      </c>
      <c r="AY137" s="238">
        <v>2</v>
      </c>
      <c r="BA137" s="238">
        <v>26</v>
      </c>
      <c r="BB137" s="238">
        <v>25</v>
      </c>
      <c r="BC137" s="238" t="s">
        <v>354</v>
      </c>
      <c r="BJ137" s="238">
        <v>98</v>
      </c>
      <c r="CT137" s="238">
        <v>446208</v>
      </c>
      <c r="CU137" s="238">
        <v>4974910</v>
      </c>
      <c r="CV137" s="238">
        <v>44.925583699999997</v>
      </c>
      <c r="CW137" s="238">
        <v>-93.681622899999994</v>
      </c>
      <c r="CX137" s="238" t="s">
        <v>359</v>
      </c>
    </row>
    <row r="138" spans="1:103" x14ac:dyDescent="0.25">
      <c r="A138" s="238">
        <v>10899468</v>
      </c>
      <c r="B138" s="238">
        <v>10</v>
      </c>
      <c r="C138" s="238">
        <v>22</v>
      </c>
      <c r="D138" s="238">
        <v>0</v>
      </c>
      <c r="E138" s="238">
        <v>27</v>
      </c>
      <c r="F138" s="238" t="s">
        <v>2776</v>
      </c>
      <c r="H138" s="238" t="s">
        <v>354</v>
      </c>
      <c r="I138" s="238">
        <v>25</v>
      </c>
      <c r="K138" s="238">
        <v>13013075</v>
      </c>
      <c r="L138" s="238">
        <v>132610147</v>
      </c>
      <c r="M138" s="238">
        <v>9</v>
      </c>
      <c r="N138" s="238">
        <v>18</v>
      </c>
      <c r="O138" s="238">
        <v>2013</v>
      </c>
      <c r="P138" s="238" t="s">
        <v>355</v>
      </c>
      <c r="Q138" s="238">
        <v>14</v>
      </c>
      <c r="S138" s="238">
        <v>4</v>
      </c>
      <c r="T138" s="238">
        <v>0</v>
      </c>
      <c r="U138" s="238">
        <v>2</v>
      </c>
      <c r="V138" s="238">
        <v>5</v>
      </c>
      <c r="W138" s="238">
        <v>10</v>
      </c>
      <c r="X138" s="238">
        <v>3</v>
      </c>
      <c r="Y138" s="238">
        <v>1</v>
      </c>
      <c r="Z138" s="238">
        <v>2</v>
      </c>
      <c r="AB138" s="238">
        <v>1</v>
      </c>
      <c r="AC138" s="238">
        <v>98</v>
      </c>
      <c r="AD138" s="238" t="s">
        <v>3829</v>
      </c>
      <c r="AE138" s="238" t="s">
        <v>3828</v>
      </c>
      <c r="AF138" s="238" t="s">
        <v>4047</v>
      </c>
      <c r="AG138" s="238">
        <v>10</v>
      </c>
      <c r="AH138" s="238">
        <v>2</v>
      </c>
      <c r="AI138" s="238">
        <v>2</v>
      </c>
      <c r="AJ138" s="238">
        <v>1</v>
      </c>
      <c r="AK138" s="238">
        <v>24</v>
      </c>
      <c r="AL138" s="238">
        <v>74</v>
      </c>
      <c r="AM138" s="238" t="s">
        <v>363</v>
      </c>
      <c r="AN138" s="238">
        <v>5</v>
      </c>
      <c r="AO138" s="238">
        <v>2</v>
      </c>
      <c r="AS138" s="238">
        <v>7</v>
      </c>
      <c r="AT138" s="238">
        <v>13</v>
      </c>
      <c r="AU138" s="238">
        <v>30</v>
      </c>
      <c r="AV138" s="238">
        <v>11</v>
      </c>
      <c r="AW138" s="238">
        <v>21</v>
      </c>
      <c r="AX138" s="238">
        <v>2</v>
      </c>
      <c r="AY138" s="238">
        <v>2</v>
      </c>
      <c r="AZ138" s="238">
        <v>2</v>
      </c>
      <c r="BA138" s="238">
        <v>21</v>
      </c>
      <c r="BB138" s="238">
        <v>27</v>
      </c>
      <c r="BC138" s="238" t="s">
        <v>363</v>
      </c>
      <c r="BD138" s="238">
        <v>5</v>
      </c>
      <c r="BE138" s="238">
        <v>1</v>
      </c>
      <c r="BI138" s="238">
        <v>7</v>
      </c>
      <c r="BJ138" s="238">
        <v>13</v>
      </c>
      <c r="BK138" s="238">
        <v>30</v>
      </c>
      <c r="BL138" s="238">
        <v>11</v>
      </c>
      <c r="BM138" s="238">
        <v>21</v>
      </c>
      <c r="CT138" s="238">
        <v>446208</v>
      </c>
      <c r="CU138" s="238">
        <v>4974910</v>
      </c>
      <c r="CV138" s="238">
        <v>44.925583699999997</v>
      </c>
      <c r="CW138" s="238">
        <v>-93.681622899999994</v>
      </c>
      <c r="CX138" s="238" t="s">
        <v>359</v>
      </c>
      <c r="CY138" s="238" t="s">
        <v>4048</v>
      </c>
    </row>
    <row r="139" spans="1:103" x14ac:dyDescent="0.25">
      <c r="A139" s="238">
        <v>10904197</v>
      </c>
      <c r="B139" s="238">
        <v>10</v>
      </c>
      <c r="C139" s="238">
        <v>22</v>
      </c>
      <c r="D139" s="238">
        <v>0</v>
      </c>
      <c r="E139" s="238">
        <v>27</v>
      </c>
      <c r="F139" s="238" t="s">
        <v>2776</v>
      </c>
      <c r="H139" s="238" t="s">
        <v>354</v>
      </c>
      <c r="I139" s="238">
        <v>25</v>
      </c>
      <c r="K139" s="238" t="s">
        <v>4049</v>
      </c>
      <c r="L139" s="238">
        <v>133000002</v>
      </c>
      <c r="M139" s="238">
        <v>10</v>
      </c>
      <c r="N139" s="238">
        <v>26</v>
      </c>
      <c r="O139" s="238">
        <v>2013</v>
      </c>
      <c r="P139" s="238" t="s">
        <v>364</v>
      </c>
      <c r="Q139" s="238">
        <v>21</v>
      </c>
      <c r="R139" s="238" t="s">
        <v>419</v>
      </c>
      <c r="S139" s="238">
        <v>5</v>
      </c>
      <c r="T139" s="238">
        <v>0</v>
      </c>
      <c r="U139" s="238">
        <v>2</v>
      </c>
      <c r="V139" s="238">
        <v>10</v>
      </c>
      <c r="W139" s="238">
        <v>10</v>
      </c>
      <c r="X139" s="238">
        <v>3</v>
      </c>
      <c r="Y139" s="238">
        <v>4</v>
      </c>
      <c r="Z139" s="238">
        <v>2</v>
      </c>
      <c r="AB139" s="238">
        <v>1</v>
      </c>
      <c r="AC139" s="238">
        <v>98</v>
      </c>
      <c r="AD139" s="238" t="s">
        <v>3815</v>
      </c>
      <c r="AE139" s="238" t="s">
        <v>3811</v>
      </c>
      <c r="AF139" s="238" t="s">
        <v>4047</v>
      </c>
      <c r="AG139" s="238">
        <v>5</v>
      </c>
      <c r="AH139" s="238">
        <v>2</v>
      </c>
      <c r="AI139" s="238">
        <v>4</v>
      </c>
      <c r="AJ139" s="238">
        <v>1</v>
      </c>
      <c r="AK139" s="238">
        <v>24</v>
      </c>
      <c r="AL139" s="238">
        <v>58</v>
      </c>
      <c r="AM139" s="238" t="s">
        <v>363</v>
      </c>
      <c r="AN139" s="238">
        <v>5</v>
      </c>
      <c r="AO139" s="238">
        <v>1</v>
      </c>
      <c r="AS139" s="238">
        <v>7</v>
      </c>
      <c r="AT139" s="238">
        <v>2</v>
      </c>
      <c r="AU139" s="238">
        <v>30</v>
      </c>
      <c r="AV139" s="238">
        <v>11</v>
      </c>
      <c r="AW139" s="238">
        <v>20</v>
      </c>
      <c r="AX139" s="238">
        <v>2</v>
      </c>
      <c r="AY139" s="238">
        <v>4</v>
      </c>
      <c r="AZ139" s="238">
        <v>1</v>
      </c>
      <c r="BA139" s="238">
        <v>24</v>
      </c>
      <c r="BB139" s="238">
        <v>45</v>
      </c>
      <c r="BC139" s="238" t="s">
        <v>354</v>
      </c>
      <c r="BD139" s="238">
        <v>5</v>
      </c>
      <c r="BE139" s="238">
        <v>1</v>
      </c>
      <c r="BI139" s="238">
        <v>7</v>
      </c>
      <c r="BJ139" s="238">
        <v>2</v>
      </c>
      <c r="BK139" s="238">
        <v>30</v>
      </c>
      <c r="BL139" s="238">
        <v>11</v>
      </c>
      <c r="BM139" s="238">
        <v>20</v>
      </c>
      <c r="CT139" s="238">
        <v>446208</v>
      </c>
      <c r="CU139" s="238">
        <v>4974910</v>
      </c>
      <c r="CV139" s="238">
        <v>44.925583699999997</v>
      </c>
      <c r="CW139" s="238">
        <v>-93.681622899999994</v>
      </c>
      <c r="CX139" s="238" t="s">
        <v>359</v>
      </c>
      <c r="CY139" s="238" t="s">
        <v>4050</v>
      </c>
    </row>
    <row r="140" spans="1:103" x14ac:dyDescent="0.25">
      <c r="A140" s="238">
        <v>11039325</v>
      </c>
      <c r="B140" s="238">
        <v>10</v>
      </c>
      <c r="C140" s="238">
        <v>22</v>
      </c>
      <c r="D140" s="238">
        <v>0</v>
      </c>
      <c r="E140" s="238">
        <v>27</v>
      </c>
      <c r="F140" s="238" t="s">
        <v>2776</v>
      </c>
      <c r="H140" s="238" t="s">
        <v>354</v>
      </c>
      <c r="I140" s="238">
        <v>25</v>
      </c>
      <c r="K140" s="238" t="s">
        <v>4051</v>
      </c>
      <c r="L140" s="238">
        <v>151130052</v>
      </c>
      <c r="M140" s="238">
        <v>4</v>
      </c>
      <c r="N140" s="238">
        <v>23</v>
      </c>
      <c r="O140" s="238">
        <v>2015</v>
      </c>
      <c r="P140" s="238" t="s">
        <v>384</v>
      </c>
      <c r="Q140" s="238">
        <v>9</v>
      </c>
      <c r="S140" s="238">
        <v>5</v>
      </c>
      <c r="T140" s="238">
        <v>0</v>
      </c>
      <c r="U140" s="238">
        <v>2</v>
      </c>
      <c r="V140" s="238">
        <v>5</v>
      </c>
      <c r="W140" s="238">
        <v>10</v>
      </c>
      <c r="X140" s="238">
        <v>3</v>
      </c>
      <c r="Y140" s="238">
        <v>1</v>
      </c>
      <c r="Z140" s="238">
        <v>1</v>
      </c>
      <c r="AA140" s="238">
        <v>1</v>
      </c>
      <c r="AB140" s="238">
        <v>1</v>
      </c>
      <c r="AC140" s="238">
        <v>98</v>
      </c>
      <c r="AD140" s="238" t="s">
        <v>3815</v>
      </c>
      <c r="AE140" s="238" t="s">
        <v>3811</v>
      </c>
      <c r="AF140" s="238" t="s">
        <v>4047</v>
      </c>
      <c r="AG140" s="238">
        <v>10</v>
      </c>
      <c r="AH140" s="238">
        <v>2</v>
      </c>
      <c r="AI140" s="238">
        <v>3</v>
      </c>
      <c r="AJ140" s="238">
        <v>3</v>
      </c>
      <c r="AK140" s="238">
        <v>21</v>
      </c>
      <c r="AL140" s="238">
        <v>68</v>
      </c>
      <c r="AM140" s="238" t="s">
        <v>354</v>
      </c>
      <c r="AN140" s="238">
        <v>5</v>
      </c>
      <c r="AO140" s="238">
        <v>1</v>
      </c>
      <c r="AP140" s="238">
        <v>1</v>
      </c>
      <c r="AS140" s="238">
        <v>7</v>
      </c>
      <c r="AT140" s="238">
        <v>2</v>
      </c>
      <c r="AU140" s="238">
        <v>35</v>
      </c>
      <c r="AV140" s="238">
        <v>11</v>
      </c>
      <c r="AW140" s="238">
        <v>21</v>
      </c>
      <c r="AX140" s="238">
        <v>2</v>
      </c>
      <c r="AY140" s="238">
        <v>4</v>
      </c>
      <c r="AZ140" s="238">
        <v>1</v>
      </c>
      <c r="BA140" s="238">
        <v>23</v>
      </c>
      <c r="BB140" s="238">
        <v>54</v>
      </c>
      <c r="BC140" s="238" t="s">
        <v>354</v>
      </c>
      <c r="BD140" s="238">
        <v>5</v>
      </c>
      <c r="BE140" s="238">
        <v>2</v>
      </c>
      <c r="BF140" s="238">
        <v>2</v>
      </c>
      <c r="BI140" s="238">
        <v>7</v>
      </c>
      <c r="BJ140" s="238">
        <v>2</v>
      </c>
      <c r="BK140" s="238">
        <v>35</v>
      </c>
      <c r="BL140" s="238">
        <v>11</v>
      </c>
      <c r="BM140" s="238">
        <v>21</v>
      </c>
      <c r="CT140" s="238">
        <v>446208</v>
      </c>
      <c r="CU140" s="238">
        <v>4974910</v>
      </c>
      <c r="CV140" s="238">
        <v>44.925583699999997</v>
      </c>
      <c r="CW140" s="238">
        <v>-93.681622899999994</v>
      </c>
      <c r="CX140" s="238" t="s">
        <v>359</v>
      </c>
      <c r="CY140" s="238" t="s">
        <v>4052</v>
      </c>
    </row>
    <row r="141" spans="1:103" x14ac:dyDescent="0.25">
      <c r="A141" s="238">
        <v>764865</v>
      </c>
      <c r="B141" s="238">
        <v>10</v>
      </c>
      <c r="C141" s="238">
        <v>22</v>
      </c>
      <c r="D141" s="238">
        <v>1E-3</v>
      </c>
      <c r="E141" s="238">
        <v>27</v>
      </c>
      <c r="F141" s="238" t="s">
        <v>2776</v>
      </c>
      <c r="H141" s="238" t="s">
        <v>354</v>
      </c>
      <c r="I141" s="238">
        <v>25</v>
      </c>
      <c r="K141" s="238">
        <v>19010298</v>
      </c>
      <c r="M141" s="238">
        <v>11</v>
      </c>
      <c r="N141" s="238">
        <v>24</v>
      </c>
      <c r="O141" s="238">
        <v>2019</v>
      </c>
      <c r="P141" s="238" t="s">
        <v>366</v>
      </c>
      <c r="Q141" s="238">
        <v>12</v>
      </c>
      <c r="S141" s="238">
        <v>5</v>
      </c>
      <c r="T141" s="238">
        <v>0</v>
      </c>
      <c r="U141" s="238">
        <v>2</v>
      </c>
      <c r="V141" s="238">
        <v>11</v>
      </c>
      <c r="W141" s="238">
        <v>10</v>
      </c>
      <c r="X141" s="238">
        <v>2</v>
      </c>
      <c r="Y141" s="238">
        <v>1</v>
      </c>
      <c r="Z141" s="238">
        <v>1</v>
      </c>
      <c r="AB141" s="238">
        <v>1</v>
      </c>
      <c r="AC141" s="238">
        <v>98</v>
      </c>
      <c r="AD141" s="238" t="s">
        <v>3811</v>
      </c>
      <c r="AF141" s="238" t="s">
        <v>4047</v>
      </c>
      <c r="AG141" s="238">
        <v>6</v>
      </c>
      <c r="AH141" s="238">
        <v>2</v>
      </c>
      <c r="AI141" s="238">
        <v>4</v>
      </c>
      <c r="AJ141" s="238">
        <v>3</v>
      </c>
      <c r="AK141" s="238">
        <v>23</v>
      </c>
      <c r="AL141" s="238">
        <v>16</v>
      </c>
      <c r="AM141" s="238" t="s">
        <v>354</v>
      </c>
      <c r="AN141" s="238">
        <v>5</v>
      </c>
      <c r="AO141" s="238">
        <v>1</v>
      </c>
      <c r="AS141" s="238">
        <v>12</v>
      </c>
      <c r="AT141" s="238">
        <v>23</v>
      </c>
      <c r="AU141" s="238">
        <v>35</v>
      </c>
      <c r="AV141" s="238">
        <v>12</v>
      </c>
      <c r="AW141" s="238">
        <v>22</v>
      </c>
      <c r="AX141" s="238">
        <v>2</v>
      </c>
      <c r="AY141" s="238">
        <v>2</v>
      </c>
      <c r="AZ141" s="238">
        <v>3</v>
      </c>
      <c r="BA141" s="238">
        <v>21</v>
      </c>
      <c r="BB141" s="238">
        <v>27</v>
      </c>
      <c r="BC141" s="238" t="s">
        <v>363</v>
      </c>
      <c r="BD141" s="238">
        <v>5</v>
      </c>
      <c r="BE141" s="238">
        <v>1</v>
      </c>
      <c r="BI141" s="238">
        <v>12</v>
      </c>
      <c r="BJ141" s="238">
        <v>23</v>
      </c>
      <c r="BK141" s="238">
        <v>35</v>
      </c>
      <c r="BL141" s="238">
        <v>12</v>
      </c>
      <c r="BM141" s="238">
        <v>22</v>
      </c>
      <c r="CT141" s="238">
        <v>446209.12188214401</v>
      </c>
      <c r="CU141" s="238">
        <v>4974911.2315002996</v>
      </c>
      <c r="CV141" s="238">
        <v>44.925597459999999</v>
      </c>
      <c r="CW141" s="238">
        <v>-93.681611239999995</v>
      </c>
      <c r="CX141" s="238" t="s">
        <v>359</v>
      </c>
      <c r="CY141" s="238" t="s">
        <v>4053</v>
      </c>
    </row>
    <row r="142" spans="1:103" x14ac:dyDescent="0.25">
      <c r="A142" s="238">
        <v>384643</v>
      </c>
      <c r="B142" s="238">
        <v>10</v>
      </c>
      <c r="C142" s="238">
        <v>22</v>
      </c>
      <c r="D142" s="238">
        <v>1E-3</v>
      </c>
      <c r="E142" s="238">
        <v>27</v>
      </c>
      <c r="F142" s="238" t="s">
        <v>2776</v>
      </c>
      <c r="H142" s="238" t="s">
        <v>354</v>
      </c>
      <c r="I142" s="238">
        <v>25</v>
      </c>
      <c r="K142" s="238" t="s">
        <v>4054</v>
      </c>
      <c r="M142" s="238">
        <v>10</v>
      </c>
      <c r="N142" s="238">
        <v>6</v>
      </c>
      <c r="O142" s="238">
        <v>2016</v>
      </c>
      <c r="P142" s="238" t="s">
        <v>384</v>
      </c>
      <c r="Q142" s="238">
        <v>15</v>
      </c>
      <c r="S142" s="238">
        <v>5</v>
      </c>
      <c r="T142" s="238">
        <v>0</v>
      </c>
      <c r="U142" s="238">
        <v>2</v>
      </c>
      <c r="V142" s="238">
        <v>5</v>
      </c>
      <c r="W142" s="238">
        <v>10</v>
      </c>
      <c r="X142" s="238">
        <v>3</v>
      </c>
      <c r="Y142" s="238">
        <v>1</v>
      </c>
      <c r="Z142" s="238">
        <v>2</v>
      </c>
      <c r="AB142" s="238">
        <v>1</v>
      </c>
      <c r="AC142" s="238">
        <v>98</v>
      </c>
      <c r="AD142" s="238" t="s">
        <v>3811</v>
      </c>
      <c r="AE142" s="238" t="s">
        <v>3815</v>
      </c>
      <c r="AF142" s="238" t="s">
        <v>4047</v>
      </c>
      <c r="AG142" s="238">
        <v>10</v>
      </c>
      <c r="AH142" s="238">
        <v>2</v>
      </c>
      <c r="AI142" s="238">
        <v>2</v>
      </c>
      <c r="AJ142" s="238">
        <v>4</v>
      </c>
      <c r="AK142" s="238">
        <v>23</v>
      </c>
      <c r="AL142" s="238">
        <v>65</v>
      </c>
      <c r="AM142" s="238" t="s">
        <v>363</v>
      </c>
      <c r="AN142" s="238">
        <v>5</v>
      </c>
      <c r="AO142" s="238">
        <v>90</v>
      </c>
      <c r="AS142" s="238">
        <v>12</v>
      </c>
      <c r="AT142" s="238">
        <v>23</v>
      </c>
      <c r="AU142" s="238">
        <v>35</v>
      </c>
      <c r="AV142" s="238">
        <v>11</v>
      </c>
      <c r="AW142" s="238">
        <v>21</v>
      </c>
      <c r="AX142" s="238">
        <v>2</v>
      </c>
      <c r="AY142" s="238">
        <v>4</v>
      </c>
      <c r="AZ142" s="238">
        <v>4</v>
      </c>
      <c r="BA142" s="238">
        <v>29</v>
      </c>
      <c r="BB142" s="238">
        <v>24</v>
      </c>
      <c r="BC142" s="238" t="s">
        <v>363</v>
      </c>
      <c r="BD142" s="238">
        <v>5</v>
      </c>
      <c r="BE142" s="238">
        <v>7</v>
      </c>
      <c r="BI142" s="238">
        <v>12</v>
      </c>
      <c r="BJ142" s="238">
        <v>23</v>
      </c>
      <c r="BK142" s="238">
        <v>35</v>
      </c>
      <c r="BL142" s="238">
        <v>11</v>
      </c>
      <c r="BM142" s="238">
        <v>21</v>
      </c>
      <c r="CT142" s="238">
        <v>446205.92700596899</v>
      </c>
      <c r="CU142" s="238">
        <v>4974912.1093810899</v>
      </c>
      <c r="CV142" s="238">
        <v>44.92560512</v>
      </c>
      <c r="CW142" s="238">
        <v>-93.681651810000005</v>
      </c>
      <c r="CX142" s="238" t="s">
        <v>359</v>
      </c>
      <c r="CY142" s="238" t="s">
        <v>4055</v>
      </c>
    </row>
    <row r="143" spans="1:103" x14ac:dyDescent="0.25">
      <c r="A143" s="238">
        <v>10812793</v>
      </c>
      <c r="B143" s="238">
        <v>10</v>
      </c>
      <c r="C143" s="238">
        <v>22</v>
      </c>
      <c r="D143" s="238">
        <v>2E-3</v>
      </c>
      <c r="E143" s="238">
        <v>27</v>
      </c>
      <c r="F143" s="238" t="s">
        <v>2776</v>
      </c>
      <c r="H143" s="238" t="s">
        <v>354</v>
      </c>
      <c r="I143" s="238">
        <v>25</v>
      </c>
      <c r="K143" s="238">
        <v>386398</v>
      </c>
      <c r="L143" s="238">
        <v>123120033</v>
      </c>
      <c r="M143" s="238">
        <v>11</v>
      </c>
      <c r="N143" s="238">
        <v>7</v>
      </c>
      <c r="O143" s="238">
        <v>2012</v>
      </c>
      <c r="P143" s="238" t="s">
        <v>355</v>
      </c>
      <c r="Q143" s="238">
        <v>7</v>
      </c>
      <c r="R143" s="238" t="s">
        <v>196</v>
      </c>
      <c r="S143" s="238">
        <v>5</v>
      </c>
      <c r="T143" s="238">
        <v>0</v>
      </c>
      <c r="U143" s="238">
        <v>2</v>
      </c>
      <c r="V143" s="238">
        <v>98</v>
      </c>
      <c r="W143" s="238">
        <v>10</v>
      </c>
      <c r="X143" s="238">
        <v>4</v>
      </c>
      <c r="Y143" s="238">
        <v>1</v>
      </c>
      <c r="Z143" s="238">
        <v>2</v>
      </c>
      <c r="AA143" s="238">
        <v>2</v>
      </c>
      <c r="AB143" s="238">
        <v>1</v>
      </c>
      <c r="AC143" s="238">
        <v>98</v>
      </c>
      <c r="AD143" s="238" t="s">
        <v>4056</v>
      </c>
      <c r="AE143" s="238" t="s">
        <v>4057</v>
      </c>
      <c r="AF143" s="238" t="s">
        <v>4047</v>
      </c>
      <c r="AG143" s="238">
        <v>90</v>
      </c>
      <c r="AH143" s="238">
        <v>2</v>
      </c>
      <c r="AI143" s="238">
        <v>4</v>
      </c>
      <c r="AJ143" s="238">
        <v>2</v>
      </c>
      <c r="AK143" s="238">
        <v>33</v>
      </c>
      <c r="AL143" s="238">
        <v>19</v>
      </c>
      <c r="AM143" s="238" t="s">
        <v>363</v>
      </c>
      <c r="AN143" s="238">
        <v>5</v>
      </c>
      <c r="AO143" s="238">
        <v>11</v>
      </c>
      <c r="AP143" s="238">
        <v>1</v>
      </c>
      <c r="AT143" s="238">
        <v>2</v>
      </c>
      <c r="AU143" s="238">
        <v>35</v>
      </c>
      <c r="AV143" s="238">
        <v>11</v>
      </c>
      <c r="AW143" s="238">
        <v>21</v>
      </c>
      <c r="AX143" s="238">
        <v>2</v>
      </c>
      <c r="AY143" s="238">
        <v>2</v>
      </c>
      <c r="AZ143" s="238">
        <v>2</v>
      </c>
      <c r="BA143" s="238">
        <v>21</v>
      </c>
      <c r="BB143" s="238">
        <v>17</v>
      </c>
      <c r="BC143" s="238" t="s">
        <v>363</v>
      </c>
      <c r="BD143" s="238">
        <v>5</v>
      </c>
      <c r="BE143" s="238">
        <v>1</v>
      </c>
      <c r="BF143" s="238">
        <v>1</v>
      </c>
      <c r="BJ143" s="238">
        <v>2</v>
      </c>
      <c r="BK143" s="238">
        <v>35</v>
      </c>
      <c r="BL143" s="238">
        <v>11</v>
      </c>
      <c r="BM143" s="238">
        <v>21</v>
      </c>
      <c r="CT143" s="238">
        <v>446208</v>
      </c>
      <c r="CU143" s="238">
        <v>4974913</v>
      </c>
      <c r="CV143" s="238">
        <v>44.925613300000002</v>
      </c>
      <c r="CW143" s="238">
        <v>-93.681621800000002</v>
      </c>
      <c r="CX143" s="238" t="s">
        <v>359</v>
      </c>
      <c r="CY143" s="238" t="s">
        <v>4058</v>
      </c>
    </row>
    <row r="144" spans="1:103" x14ac:dyDescent="0.25">
      <c r="A144" s="238">
        <v>10989903</v>
      </c>
      <c r="B144" s="238">
        <v>10</v>
      </c>
      <c r="C144" s="238">
        <v>28</v>
      </c>
      <c r="D144" s="238">
        <v>0.2</v>
      </c>
      <c r="E144" s="238">
        <v>27</v>
      </c>
      <c r="F144" s="238" t="s">
        <v>2776</v>
      </c>
      <c r="H144" s="238" t="s">
        <v>354</v>
      </c>
      <c r="I144" s="238">
        <v>25</v>
      </c>
      <c r="K144" s="238">
        <v>14014541</v>
      </c>
      <c r="L144" s="238">
        <v>143040165</v>
      </c>
      <c r="M144" s="238">
        <v>10</v>
      </c>
      <c r="N144" s="238">
        <v>31</v>
      </c>
      <c r="O144" s="238">
        <v>2014</v>
      </c>
      <c r="P144" s="238" t="s">
        <v>362</v>
      </c>
      <c r="Q144" s="238">
        <v>17</v>
      </c>
      <c r="R144" s="238" t="s">
        <v>196</v>
      </c>
      <c r="S144" s="238">
        <v>5</v>
      </c>
      <c r="T144" s="238">
        <v>0</v>
      </c>
      <c r="U144" s="238">
        <v>2</v>
      </c>
      <c r="V144" s="238">
        <v>1</v>
      </c>
      <c r="W144" s="238">
        <v>10</v>
      </c>
      <c r="X144" s="238">
        <v>2</v>
      </c>
      <c r="Y144" s="238">
        <v>1</v>
      </c>
      <c r="Z144" s="238">
        <v>1</v>
      </c>
      <c r="AB144" s="238">
        <v>1</v>
      </c>
      <c r="AC144" s="238">
        <v>98</v>
      </c>
      <c r="AD144" s="238" t="s">
        <v>4059</v>
      </c>
      <c r="AE144" s="238" t="s">
        <v>4060</v>
      </c>
      <c r="AF144" s="238" t="s">
        <v>4061</v>
      </c>
      <c r="AG144" s="238">
        <v>7</v>
      </c>
      <c r="AH144" s="238">
        <v>2</v>
      </c>
      <c r="AI144" s="238">
        <v>3</v>
      </c>
      <c r="AJ144" s="238">
        <v>2</v>
      </c>
      <c r="AK144" s="238">
        <v>21</v>
      </c>
      <c r="AL144" s="238">
        <v>55</v>
      </c>
      <c r="AM144" s="238" t="s">
        <v>363</v>
      </c>
      <c r="AN144" s="238">
        <v>5</v>
      </c>
      <c r="AO144" s="238">
        <v>1</v>
      </c>
      <c r="AP144" s="238">
        <v>1</v>
      </c>
      <c r="AS144" s="238">
        <v>7</v>
      </c>
      <c r="AT144" s="238">
        <v>98</v>
      </c>
      <c r="AU144" s="238">
        <v>35</v>
      </c>
      <c r="AV144" s="238">
        <v>11</v>
      </c>
      <c r="AW144" s="238">
        <v>21</v>
      </c>
      <c r="AX144" s="238">
        <v>2</v>
      </c>
      <c r="AY144" s="238">
        <v>2</v>
      </c>
      <c r="AZ144" s="238">
        <v>2</v>
      </c>
      <c r="BA144" s="238">
        <v>21</v>
      </c>
      <c r="BB144" s="238">
        <v>19</v>
      </c>
      <c r="BC144" s="238" t="s">
        <v>354</v>
      </c>
      <c r="BD144" s="238">
        <v>5</v>
      </c>
      <c r="BE144" s="238">
        <v>19</v>
      </c>
      <c r="BI144" s="238">
        <v>7</v>
      </c>
      <c r="BJ144" s="238">
        <v>98</v>
      </c>
      <c r="BK144" s="238">
        <v>35</v>
      </c>
      <c r="BL144" s="238">
        <v>11</v>
      </c>
      <c r="BM144" s="238">
        <v>21</v>
      </c>
      <c r="CT144" s="238">
        <v>446314</v>
      </c>
      <c r="CU144" s="238">
        <v>4974922</v>
      </c>
      <c r="CV144" s="238">
        <v>44.925702299999998</v>
      </c>
      <c r="CW144" s="238">
        <v>-93.680286699999996</v>
      </c>
      <c r="CX144" s="238" t="s">
        <v>359</v>
      </c>
      <c r="CY144" s="238" t="s">
        <v>4062</v>
      </c>
    </row>
    <row r="145" spans="1:103" x14ac:dyDescent="0.25">
      <c r="A145" s="238">
        <v>840954</v>
      </c>
      <c r="B145" s="238">
        <v>10</v>
      </c>
      <c r="C145" s="238">
        <v>34</v>
      </c>
      <c r="D145" s="238">
        <v>0.19400000000000001</v>
      </c>
      <c r="E145" s="238">
        <v>27</v>
      </c>
      <c r="F145" s="238" t="s">
        <v>2776</v>
      </c>
      <c r="H145" s="238" t="s">
        <v>354</v>
      </c>
      <c r="I145" s="238">
        <v>25</v>
      </c>
      <c r="K145" s="238">
        <v>20007201</v>
      </c>
      <c r="L145" s="238">
        <v>202590100</v>
      </c>
      <c r="M145" s="238">
        <v>9</v>
      </c>
      <c r="N145" s="238">
        <v>15</v>
      </c>
      <c r="O145" s="238">
        <v>2020</v>
      </c>
      <c r="P145" s="238" t="s">
        <v>368</v>
      </c>
      <c r="Q145" s="238">
        <v>19</v>
      </c>
      <c r="R145" s="238" t="s">
        <v>356</v>
      </c>
      <c r="S145" s="238">
        <v>2</v>
      </c>
      <c r="T145" s="238">
        <v>0</v>
      </c>
      <c r="U145" s="238">
        <v>2</v>
      </c>
      <c r="V145" s="238">
        <v>5</v>
      </c>
      <c r="W145" s="238">
        <v>10</v>
      </c>
      <c r="X145" s="238">
        <v>2</v>
      </c>
      <c r="Y145" s="238">
        <v>4</v>
      </c>
      <c r="Z145" s="238">
        <v>1</v>
      </c>
      <c r="AB145" s="238">
        <v>1</v>
      </c>
      <c r="AC145" s="238">
        <v>98</v>
      </c>
      <c r="AD145" s="238" t="s">
        <v>4063</v>
      </c>
      <c r="AF145" s="238" t="s">
        <v>4064</v>
      </c>
      <c r="AG145" s="238">
        <v>9</v>
      </c>
      <c r="AH145" s="238">
        <v>2</v>
      </c>
      <c r="AI145" s="238">
        <v>2</v>
      </c>
      <c r="AJ145" s="238">
        <v>4</v>
      </c>
      <c r="AK145" s="238">
        <v>24</v>
      </c>
      <c r="AL145" s="238">
        <v>18</v>
      </c>
      <c r="AM145" s="238" t="s">
        <v>354</v>
      </c>
      <c r="AN145" s="238">
        <v>5</v>
      </c>
      <c r="AO145" s="238">
        <v>10</v>
      </c>
      <c r="AS145" s="238">
        <v>12</v>
      </c>
      <c r="AT145" s="238">
        <v>9</v>
      </c>
      <c r="AU145" s="238">
        <v>30</v>
      </c>
      <c r="AV145" s="238">
        <v>12</v>
      </c>
      <c r="AW145" s="238">
        <v>21</v>
      </c>
      <c r="AX145" s="238">
        <v>2</v>
      </c>
      <c r="AY145" s="238">
        <v>31</v>
      </c>
      <c r="AZ145" s="238">
        <v>3</v>
      </c>
      <c r="BA145" s="238">
        <v>21</v>
      </c>
      <c r="BB145" s="238">
        <v>65</v>
      </c>
      <c r="BC145" s="238" t="s">
        <v>354</v>
      </c>
      <c r="BD145" s="238">
        <v>5</v>
      </c>
      <c r="BE145" s="238">
        <v>1</v>
      </c>
      <c r="BI145" s="238">
        <v>12</v>
      </c>
      <c r="BJ145" s="238">
        <v>9</v>
      </c>
      <c r="BK145" s="238">
        <v>30</v>
      </c>
      <c r="BL145" s="238">
        <v>13</v>
      </c>
      <c r="BM145" s="238">
        <v>21</v>
      </c>
      <c r="CT145" s="238">
        <v>446538.23122295499</v>
      </c>
      <c r="CU145" s="238">
        <v>4975035.3225484099</v>
      </c>
      <c r="CV145" s="238">
        <v>44.926739269999999</v>
      </c>
      <c r="CW145" s="238">
        <v>-93.677454350000005</v>
      </c>
      <c r="CX145" s="238" t="s">
        <v>359</v>
      </c>
      <c r="CY145" s="238" t="s">
        <v>4065</v>
      </c>
    </row>
    <row r="146" spans="1:103" x14ac:dyDescent="0.25">
      <c r="A146" s="238">
        <v>722084</v>
      </c>
      <c r="B146" s="238">
        <v>10</v>
      </c>
      <c r="C146" s="238">
        <v>253</v>
      </c>
      <c r="D146" s="238">
        <v>0</v>
      </c>
      <c r="E146" s="238">
        <v>27</v>
      </c>
      <c r="F146" s="238" t="s">
        <v>2776</v>
      </c>
      <c r="H146" s="238" t="s">
        <v>354</v>
      </c>
      <c r="I146" s="238">
        <v>25</v>
      </c>
      <c r="K146" s="238">
        <v>19004182</v>
      </c>
      <c r="M146" s="238">
        <v>5</v>
      </c>
      <c r="N146" s="238">
        <v>24</v>
      </c>
      <c r="O146" s="238">
        <v>2019</v>
      </c>
      <c r="P146" s="238" t="s">
        <v>362</v>
      </c>
      <c r="Q146" s="238">
        <v>14</v>
      </c>
      <c r="R146" s="238" t="s">
        <v>356</v>
      </c>
      <c r="S146" s="238">
        <v>5</v>
      </c>
      <c r="T146" s="238">
        <v>0</v>
      </c>
      <c r="U146" s="238">
        <v>2</v>
      </c>
      <c r="V146" s="238">
        <v>90</v>
      </c>
      <c r="W146" s="238">
        <v>10</v>
      </c>
      <c r="X146" s="238">
        <v>4</v>
      </c>
      <c r="Y146" s="238">
        <v>1</v>
      </c>
      <c r="Z146" s="238">
        <v>2</v>
      </c>
      <c r="AB146" s="238">
        <v>1</v>
      </c>
      <c r="AC146" s="238">
        <v>98</v>
      </c>
      <c r="AD146" s="238" t="s">
        <v>4066</v>
      </c>
      <c r="AF146" s="238" t="s">
        <v>4067</v>
      </c>
      <c r="AG146" s="238">
        <v>90</v>
      </c>
      <c r="AH146" s="238">
        <v>2</v>
      </c>
      <c r="AI146" s="238">
        <v>2</v>
      </c>
      <c r="AJ146" s="238">
        <v>2</v>
      </c>
      <c r="AK146" s="238">
        <v>24</v>
      </c>
      <c r="AL146" s="238">
        <v>82</v>
      </c>
      <c r="AM146" s="238" t="s">
        <v>363</v>
      </c>
      <c r="AN146" s="238">
        <v>5</v>
      </c>
      <c r="AO146" s="238">
        <v>2</v>
      </c>
      <c r="AS146" s="238">
        <v>12</v>
      </c>
      <c r="AT146" s="238">
        <v>23</v>
      </c>
      <c r="AU146" s="238">
        <v>30</v>
      </c>
      <c r="AV146" s="238">
        <v>11</v>
      </c>
      <c r="AW146" s="238">
        <v>21</v>
      </c>
      <c r="AX146" s="238">
        <v>2</v>
      </c>
      <c r="AY146" s="238">
        <v>4</v>
      </c>
      <c r="AZ146" s="238">
        <v>4</v>
      </c>
      <c r="BA146" s="238">
        <v>21</v>
      </c>
      <c r="BB146" s="238">
        <v>16</v>
      </c>
      <c r="BC146" s="238" t="s">
        <v>363</v>
      </c>
      <c r="BD146" s="238">
        <v>5</v>
      </c>
      <c r="BE146" s="238">
        <v>1</v>
      </c>
      <c r="BI146" s="238">
        <v>12</v>
      </c>
      <c r="BJ146" s="238">
        <v>9</v>
      </c>
      <c r="BK146" s="238">
        <v>30</v>
      </c>
      <c r="BL146" s="238">
        <v>11</v>
      </c>
      <c r="BM146" s="238">
        <v>21</v>
      </c>
      <c r="CT146" s="238">
        <v>446053.262117306</v>
      </c>
      <c r="CU146" s="238">
        <v>4974866.0720918002</v>
      </c>
      <c r="CV146" s="238">
        <v>44.925179159999999</v>
      </c>
      <c r="CW146" s="238">
        <v>-93.683581250000003</v>
      </c>
      <c r="CX146" s="238" t="s">
        <v>359</v>
      </c>
      <c r="CY146" s="238" t="s">
        <v>4068</v>
      </c>
    </row>
  </sheetData>
  <autoFilter ref="A1:CY146" xr:uid="{7B1544FE-2948-401B-8DD7-092C544D9CB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8760-726F-47CF-BCBA-73381A243CBF}">
  <sheetPr>
    <tabColor theme="2" tint="-0.499984740745262"/>
  </sheetPr>
  <dimension ref="A1:CY39"/>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11041396</v>
      </c>
      <c r="B2" s="238">
        <v>4</v>
      </c>
      <c r="C2" s="238">
        <v>92</v>
      </c>
      <c r="D2" s="238">
        <v>0.79500000000000004</v>
      </c>
      <c r="E2" s="238">
        <v>27</v>
      </c>
      <c r="F2" s="238" t="s">
        <v>1128</v>
      </c>
      <c r="H2" s="238" t="s">
        <v>354</v>
      </c>
      <c r="I2" s="238">
        <v>25</v>
      </c>
      <c r="K2" s="238">
        <v>15002613</v>
      </c>
      <c r="L2" s="238">
        <v>151440011</v>
      </c>
      <c r="M2" s="238">
        <v>5</v>
      </c>
      <c r="N2" s="238">
        <v>23</v>
      </c>
      <c r="O2" s="238">
        <v>2015</v>
      </c>
      <c r="P2" s="238" t="s">
        <v>364</v>
      </c>
      <c r="Q2" s="238">
        <v>23</v>
      </c>
      <c r="S2" s="238">
        <v>5</v>
      </c>
      <c r="T2" s="238">
        <v>0</v>
      </c>
      <c r="U2" s="238">
        <v>2</v>
      </c>
      <c r="V2" s="238">
        <v>1</v>
      </c>
      <c r="W2" s="238">
        <v>10</v>
      </c>
      <c r="X2" s="238">
        <v>2</v>
      </c>
      <c r="Y2" s="238">
        <v>4</v>
      </c>
      <c r="Z2" s="238">
        <v>1</v>
      </c>
      <c r="AB2" s="238">
        <v>1</v>
      </c>
      <c r="AC2" s="238">
        <v>98</v>
      </c>
      <c r="AD2" s="238" t="s">
        <v>1138</v>
      </c>
      <c r="AE2" s="238" t="s">
        <v>424</v>
      </c>
      <c r="AF2" s="238" t="s">
        <v>4069</v>
      </c>
      <c r="AG2" s="238">
        <v>7</v>
      </c>
      <c r="AH2" s="238">
        <v>2</v>
      </c>
      <c r="AI2" s="238">
        <v>4</v>
      </c>
      <c r="AJ2" s="238">
        <v>2</v>
      </c>
      <c r="AK2" s="238">
        <v>21</v>
      </c>
      <c r="AL2" s="238">
        <v>19</v>
      </c>
      <c r="AM2" s="238" t="s">
        <v>354</v>
      </c>
      <c r="AN2" s="238">
        <v>5</v>
      </c>
      <c r="AO2" s="238">
        <v>15</v>
      </c>
      <c r="AS2" s="238">
        <v>7</v>
      </c>
      <c r="AT2" s="238">
        <v>98</v>
      </c>
      <c r="AU2" s="238">
        <v>30</v>
      </c>
      <c r="AV2" s="238">
        <v>11</v>
      </c>
      <c r="AW2" s="238">
        <v>20</v>
      </c>
      <c r="AX2" s="238">
        <v>2</v>
      </c>
      <c r="AY2" s="238">
        <v>4</v>
      </c>
      <c r="AZ2" s="238">
        <v>2</v>
      </c>
      <c r="BA2" s="238">
        <v>24</v>
      </c>
      <c r="BB2" s="238">
        <v>24</v>
      </c>
      <c r="BC2" s="238" t="s">
        <v>363</v>
      </c>
      <c r="BD2" s="238">
        <v>5</v>
      </c>
      <c r="BE2" s="238">
        <v>1</v>
      </c>
      <c r="BI2" s="238">
        <v>7</v>
      </c>
      <c r="BJ2" s="238">
        <v>98</v>
      </c>
      <c r="BK2" s="238">
        <v>30</v>
      </c>
      <c r="BL2" s="238">
        <v>11</v>
      </c>
      <c r="BM2" s="238">
        <v>20</v>
      </c>
      <c r="CT2" s="238">
        <v>441004</v>
      </c>
      <c r="CU2" s="238">
        <v>4972351</v>
      </c>
      <c r="CV2" s="238">
        <v>44.902142900000001</v>
      </c>
      <c r="CW2" s="238">
        <v>-93.747263899999993</v>
      </c>
      <c r="CX2" s="238" t="s">
        <v>359</v>
      </c>
      <c r="CY2" s="238" t="s">
        <v>4070</v>
      </c>
    </row>
    <row r="3" spans="1:103" x14ac:dyDescent="0.25">
      <c r="A3" s="238">
        <v>530749</v>
      </c>
      <c r="B3" s="238">
        <v>4</v>
      </c>
      <c r="C3" s="238">
        <v>92</v>
      </c>
      <c r="D3" s="238">
        <v>0.79600000000000004</v>
      </c>
      <c r="E3" s="238">
        <v>27</v>
      </c>
      <c r="F3" s="238" t="s">
        <v>1128</v>
      </c>
      <c r="H3" s="238" t="s">
        <v>354</v>
      </c>
      <c r="I3" s="238">
        <v>25</v>
      </c>
      <c r="K3" s="238">
        <v>17006251</v>
      </c>
      <c r="M3" s="238">
        <v>12</v>
      </c>
      <c r="N3" s="238">
        <v>31</v>
      </c>
      <c r="O3" s="238">
        <v>2017</v>
      </c>
      <c r="P3" s="238" t="s">
        <v>366</v>
      </c>
      <c r="Q3" s="238">
        <v>11</v>
      </c>
      <c r="R3" s="238">
        <v>98</v>
      </c>
      <c r="S3" s="238">
        <v>5</v>
      </c>
      <c r="T3" s="238">
        <v>0</v>
      </c>
      <c r="U3" s="238">
        <v>2</v>
      </c>
      <c r="V3" s="238">
        <v>12</v>
      </c>
      <c r="W3" s="238">
        <v>10</v>
      </c>
      <c r="X3" s="238">
        <v>2</v>
      </c>
      <c r="Y3" s="238">
        <v>1</v>
      </c>
      <c r="Z3" s="238">
        <v>1</v>
      </c>
      <c r="AB3" s="238">
        <v>3</v>
      </c>
      <c r="AC3" s="238">
        <v>98</v>
      </c>
      <c r="AD3" s="238" t="s">
        <v>699</v>
      </c>
      <c r="AF3" s="238" t="s">
        <v>4069</v>
      </c>
      <c r="AG3" s="238">
        <v>7</v>
      </c>
      <c r="AH3" s="238">
        <v>2</v>
      </c>
      <c r="AI3" s="238">
        <v>4</v>
      </c>
      <c r="AJ3" s="238">
        <v>1</v>
      </c>
      <c r="AK3" s="238">
        <v>21</v>
      </c>
      <c r="AL3" s="238">
        <v>69</v>
      </c>
      <c r="AM3" s="238" t="s">
        <v>363</v>
      </c>
      <c r="AN3" s="238">
        <v>5</v>
      </c>
      <c r="AO3" s="238">
        <v>99</v>
      </c>
      <c r="AS3" s="238">
        <v>12</v>
      </c>
      <c r="AT3" s="238">
        <v>9</v>
      </c>
      <c r="AU3" s="238">
        <v>30</v>
      </c>
      <c r="AV3" s="238">
        <v>11</v>
      </c>
      <c r="AW3" s="238">
        <v>23</v>
      </c>
      <c r="AX3" s="238">
        <v>2</v>
      </c>
      <c r="AY3" s="238">
        <v>2</v>
      </c>
      <c r="AZ3" s="238">
        <v>1</v>
      </c>
      <c r="BA3" s="238">
        <v>26</v>
      </c>
      <c r="BB3" s="238">
        <v>18</v>
      </c>
      <c r="BC3" s="238" t="s">
        <v>354</v>
      </c>
      <c r="BD3" s="238">
        <v>5</v>
      </c>
      <c r="BE3" s="238">
        <v>1</v>
      </c>
      <c r="BI3" s="238">
        <v>12</v>
      </c>
      <c r="BJ3" s="238">
        <v>9</v>
      </c>
      <c r="BK3" s="238">
        <v>30</v>
      </c>
      <c r="BL3" s="238">
        <v>11</v>
      </c>
      <c r="BM3" s="238">
        <v>23</v>
      </c>
      <c r="CT3" s="238">
        <v>441000.71573198697</v>
      </c>
      <c r="CU3" s="238">
        <v>4972353.3496729899</v>
      </c>
      <c r="CV3" s="238">
        <v>44.902160260000002</v>
      </c>
      <c r="CW3" s="238">
        <v>-93.747305729999994</v>
      </c>
      <c r="CX3" s="238" t="s">
        <v>359</v>
      </c>
      <c r="CY3" s="238" t="s">
        <v>4071</v>
      </c>
    </row>
    <row r="4" spans="1:103" x14ac:dyDescent="0.25">
      <c r="A4" s="238">
        <v>720564</v>
      </c>
      <c r="B4" s="238">
        <v>4</v>
      </c>
      <c r="C4" s="238">
        <v>92</v>
      </c>
      <c r="D4" s="238">
        <v>0.79600000000000004</v>
      </c>
      <c r="E4" s="238">
        <v>27</v>
      </c>
      <c r="F4" s="238" t="s">
        <v>1128</v>
      </c>
      <c r="H4" s="238" t="s">
        <v>354</v>
      </c>
      <c r="I4" s="238">
        <v>25</v>
      </c>
      <c r="K4" s="238">
        <v>19002216</v>
      </c>
      <c r="M4" s="238">
        <v>5</v>
      </c>
      <c r="N4" s="238">
        <v>17</v>
      </c>
      <c r="O4" s="238">
        <v>2019</v>
      </c>
      <c r="P4" s="238" t="s">
        <v>362</v>
      </c>
      <c r="Q4" s="238">
        <v>16</v>
      </c>
      <c r="R4" s="238" t="s">
        <v>196</v>
      </c>
      <c r="S4" s="238">
        <v>5</v>
      </c>
      <c r="T4" s="238">
        <v>0</v>
      </c>
      <c r="U4" s="238">
        <v>2</v>
      </c>
      <c r="W4" s="238">
        <v>11</v>
      </c>
      <c r="X4" s="238">
        <v>3</v>
      </c>
      <c r="Y4" s="238">
        <v>1</v>
      </c>
      <c r="Z4" s="238">
        <v>1</v>
      </c>
      <c r="AB4" s="238">
        <v>1</v>
      </c>
      <c r="AC4" s="238">
        <v>98</v>
      </c>
      <c r="AD4" s="238" t="s">
        <v>699</v>
      </c>
      <c r="AF4" s="238" t="s">
        <v>4069</v>
      </c>
      <c r="AG4" s="238">
        <v>90</v>
      </c>
      <c r="AH4" s="238">
        <v>2</v>
      </c>
      <c r="AI4" s="238">
        <v>4</v>
      </c>
      <c r="AJ4" s="238">
        <v>2</v>
      </c>
      <c r="AK4" s="238">
        <v>34</v>
      </c>
      <c r="AL4" s="238">
        <v>46</v>
      </c>
      <c r="AM4" s="238" t="s">
        <v>363</v>
      </c>
      <c r="AN4" s="238">
        <v>5</v>
      </c>
      <c r="AO4" s="238">
        <v>1</v>
      </c>
      <c r="AS4" s="238">
        <v>14</v>
      </c>
      <c r="AT4" s="238">
        <v>20</v>
      </c>
      <c r="AU4" s="238">
        <v>30</v>
      </c>
      <c r="AV4" s="238">
        <v>11</v>
      </c>
      <c r="AW4" s="238">
        <v>24</v>
      </c>
      <c r="AX4" s="238">
        <v>2</v>
      </c>
      <c r="AY4" s="238">
        <v>3</v>
      </c>
      <c r="AZ4" s="238">
        <v>2</v>
      </c>
      <c r="BA4" s="238">
        <v>21</v>
      </c>
      <c r="BB4" s="238">
        <v>30</v>
      </c>
      <c r="BC4" s="238" t="s">
        <v>354</v>
      </c>
      <c r="BD4" s="238">
        <v>5</v>
      </c>
      <c r="BE4" s="238">
        <v>70</v>
      </c>
      <c r="BI4" s="238">
        <v>14</v>
      </c>
      <c r="BJ4" s="238">
        <v>20</v>
      </c>
      <c r="BK4" s="238">
        <v>30</v>
      </c>
      <c r="BL4" s="238">
        <v>11</v>
      </c>
      <c r="BM4" s="238">
        <v>24</v>
      </c>
      <c r="CT4" s="238">
        <v>440996.40770899999</v>
      </c>
      <c r="CU4" s="238">
        <v>4972353.5936192302</v>
      </c>
      <c r="CV4" s="238">
        <v>44.902162099999998</v>
      </c>
      <c r="CW4" s="238">
        <v>-93.747360319999999</v>
      </c>
      <c r="CX4" s="238" t="s">
        <v>359</v>
      </c>
      <c r="CY4" s="238" t="s">
        <v>4072</v>
      </c>
    </row>
    <row r="5" spans="1:103" x14ac:dyDescent="0.25">
      <c r="A5" s="238">
        <v>761591</v>
      </c>
      <c r="B5" s="238">
        <v>4</v>
      </c>
      <c r="C5" s="238">
        <v>92</v>
      </c>
      <c r="D5" s="238">
        <v>0.80900000000000005</v>
      </c>
      <c r="E5" s="238">
        <v>27</v>
      </c>
      <c r="F5" s="238" t="s">
        <v>1128</v>
      </c>
      <c r="H5" s="238" t="s">
        <v>354</v>
      </c>
      <c r="I5" s="238">
        <v>25</v>
      </c>
      <c r="K5" s="238">
        <v>19005230</v>
      </c>
      <c r="M5" s="238">
        <v>11</v>
      </c>
      <c r="N5" s="238">
        <v>9</v>
      </c>
      <c r="O5" s="238">
        <v>2019</v>
      </c>
      <c r="P5" s="238" t="s">
        <v>364</v>
      </c>
      <c r="Q5" s="238">
        <v>9</v>
      </c>
      <c r="R5" s="238" t="s">
        <v>196</v>
      </c>
      <c r="S5" s="238">
        <v>5</v>
      </c>
      <c r="T5" s="238">
        <v>0</v>
      </c>
      <c r="U5" s="238">
        <v>2</v>
      </c>
      <c r="V5" s="238">
        <v>11</v>
      </c>
      <c r="W5" s="238">
        <v>10</v>
      </c>
      <c r="X5" s="238">
        <v>3</v>
      </c>
      <c r="Y5" s="238">
        <v>1</v>
      </c>
      <c r="Z5" s="238">
        <v>1</v>
      </c>
      <c r="AB5" s="238">
        <v>1</v>
      </c>
      <c r="AC5" s="238">
        <v>98</v>
      </c>
      <c r="AD5" s="238" t="s">
        <v>699</v>
      </c>
      <c r="AF5" s="238" t="s">
        <v>4069</v>
      </c>
      <c r="AG5" s="238">
        <v>6</v>
      </c>
      <c r="AH5" s="238">
        <v>2</v>
      </c>
      <c r="AI5" s="238">
        <v>4</v>
      </c>
      <c r="AJ5" s="238">
        <v>2</v>
      </c>
      <c r="AK5" s="238">
        <v>21</v>
      </c>
      <c r="AL5" s="238">
        <v>72</v>
      </c>
      <c r="AM5" s="238" t="s">
        <v>354</v>
      </c>
      <c r="AN5" s="238">
        <v>99</v>
      </c>
      <c r="AO5" s="238">
        <v>1</v>
      </c>
      <c r="AS5" s="238">
        <v>14</v>
      </c>
      <c r="AT5" s="238">
        <v>23</v>
      </c>
      <c r="AU5" s="238">
        <v>30</v>
      </c>
      <c r="AV5" s="238">
        <v>11</v>
      </c>
      <c r="AW5" s="238">
        <v>24</v>
      </c>
      <c r="AX5" s="238">
        <v>2</v>
      </c>
      <c r="AY5" s="238">
        <v>2</v>
      </c>
      <c r="AZ5" s="238">
        <v>3</v>
      </c>
      <c r="BA5" s="238">
        <v>24</v>
      </c>
      <c r="BB5" s="238">
        <v>20</v>
      </c>
      <c r="BC5" s="238" t="s">
        <v>363</v>
      </c>
      <c r="BD5" s="238">
        <v>99</v>
      </c>
      <c r="BE5" s="238">
        <v>99</v>
      </c>
      <c r="BI5" s="238">
        <v>12</v>
      </c>
      <c r="BJ5" s="238">
        <v>20</v>
      </c>
      <c r="BK5" s="238">
        <v>30</v>
      </c>
      <c r="BL5" s="238">
        <v>11</v>
      </c>
      <c r="BM5" s="238">
        <v>24</v>
      </c>
      <c r="CT5" s="238">
        <v>440996.41670900001</v>
      </c>
      <c r="CU5" s="238">
        <v>4972374.7593282303</v>
      </c>
      <c r="CV5" s="238">
        <v>44.902352620000002</v>
      </c>
      <c r="CW5" s="238">
        <v>-93.747362670000001</v>
      </c>
      <c r="CX5" s="238" t="s">
        <v>359</v>
      </c>
      <c r="CY5" s="238" t="s">
        <v>4073</v>
      </c>
    </row>
    <row r="6" spans="1:103" x14ac:dyDescent="0.25">
      <c r="A6" s="238">
        <v>505296</v>
      </c>
      <c r="B6" s="238">
        <v>4</v>
      </c>
      <c r="C6" s="238">
        <v>92</v>
      </c>
      <c r="D6" s="238">
        <v>0.88</v>
      </c>
      <c r="E6" s="238">
        <v>27</v>
      </c>
      <c r="F6" s="238" t="s">
        <v>1128</v>
      </c>
      <c r="H6" s="238" t="s">
        <v>354</v>
      </c>
      <c r="I6" s="238">
        <v>25</v>
      </c>
      <c r="K6" s="238">
        <v>17004897</v>
      </c>
      <c r="M6" s="238">
        <v>9</v>
      </c>
      <c r="N6" s="238">
        <v>30</v>
      </c>
      <c r="O6" s="238">
        <v>2017</v>
      </c>
      <c r="P6" s="238" t="s">
        <v>364</v>
      </c>
      <c r="Q6" s="238">
        <v>12</v>
      </c>
      <c r="S6" s="238">
        <v>3</v>
      </c>
      <c r="T6" s="238">
        <v>0</v>
      </c>
      <c r="U6" s="238">
        <v>2</v>
      </c>
      <c r="V6" s="238">
        <v>5</v>
      </c>
      <c r="W6" s="238">
        <v>10</v>
      </c>
      <c r="X6" s="238">
        <v>2</v>
      </c>
      <c r="Y6" s="238">
        <v>1</v>
      </c>
      <c r="Z6" s="238">
        <v>1</v>
      </c>
      <c r="AB6" s="238">
        <v>1</v>
      </c>
      <c r="AC6" s="238">
        <v>98</v>
      </c>
      <c r="AD6" s="238" t="s">
        <v>699</v>
      </c>
      <c r="AF6" s="238" t="s">
        <v>4069</v>
      </c>
      <c r="AG6" s="238">
        <v>10</v>
      </c>
      <c r="AH6" s="238">
        <v>2</v>
      </c>
      <c r="AI6" s="238">
        <v>2</v>
      </c>
      <c r="AJ6" s="238">
        <v>3</v>
      </c>
      <c r="AK6" s="238">
        <v>25</v>
      </c>
      <c r="AL6" s="238">
        <v>35</v>
      </c>
      <c r="AM6" s="238" t="s">
        <v>363</v>
      </c>
      <c r="AN6" s="238">
        <v>5</v>
      </c>
      <c r="AO6" s="238">
        <v>70</v>
      </c>
      <c r="AS6" s="238">
        <v>12</v>
      </c>
      <c r="AT6" s="238">
        <v>9</v>
      </c>
      <c r="AU6" s="238">
        <v>30</v>
      </c>
      <c r="AV6" s="238">
        <v>11</v>
      </c>
      <c r="AW6" s="238">
        <v>24</v>
      </c>
      <c r="AX6" s="238">
        <v>2</v>
      </c>
      <c r="AY6" s="238">
        <v>4</v>
      </c>
      <c r="AZ6" s="238">
        <v>2</v>
      </c>
      <c r="BA6" s="238">
        <v>21</v>
      </c>
      <c r="BB6" s="238">
        <v>22</v>
      </c>
      <c r="BC6" s="238" t="s">
        <v>354</v>
      </c>
      <c r="BD6" s="238">
        <v>5</v>
      </c>
      <c r="BE6" s="238">
        <v>1</v>
      </c>
      <c r="BI6" s="238">
        <v>12</v>
      </c>
      <c r="BJ6" s="238">
        <v>9</v>
      </c>
      <c r="BK6" s="238">
        <v>30</v>
      </c>
      <c r="BL6" s="238">
        <v>11</v>
      </c>
      <c r="BM6" s="238">
        <v>24</v>
      </c>
      <c r="CT6" s="238">
        <v>441000.11188307498</v>
      </c>
      <c r="CU6" s="238">
        <v>4972489.58972455</v>
      </c>
      <c r="CV6" s="238">
        <v>44.90338655</v>
      </c>
      <c r="CW6" s="238">
        <v>-93.747329260000001</v>
      </c>
      <c r="CX6" s="238" t="s">
        <v>359</v>
      </c>
      <c r="CY6" s="238" t="s">
        <v>4074</v>
      </c>
    </row>
    <row r="7" spans="1:103" x14ac:dyDescent="0.25">
      <c r="A7" s="238">
        <v>540578</v>
      </c>
      <c r="B7" s="238">
        <v>4</v>
      </c>
      <c r="C7" s="238">
        <v>92</v>
      </c>
      <c r="D7" s="238">
        <v>0.91100000000000003</v>
      </c>
      <c r="E7" s="238">
        <v>27</v>
      </c>
      <c r="F7" s="238" t="s">
        <v>1128</v>
      </c>
      <c r="H7" s="238" t="s">
        <v>354</v>
      </c>
      <c r="I7" s="238">
        <v>25</v>
      </c>
      <c r="K7" s="238">
        <v>18000407</v>
      </c>
      <c r="M7" s="238">
        <v>1</v>
      </c>
      <c r="N7" s="238">
        <v>27</v>
      </c>
      <c r="O7" s="238">
        <v>2018</v>
      </c>
      <c r="P7" s="238" t="s">
        <v>364</v>
      </c>
      <c r="Q7" s="238">
        <v>18</v>
      </c>
      <c r="R7" s="238" t="s">
        <v>419</v>
      </c>
      <c r="S7" s="238">
        <v>5</v>
      </c>
      <c r="T7" s="238">
        <v>0</v>
      </c>
      <c r="U7" s="238">
        <v>2</v>
      </c>
      <c r="W7" s="238">
        <v>11</v>
      </c>
      <c r="X7" s="238">
        <v>2</v>
      </c>
      <c r="Y7" s="238">
        <v>4</v>
      </c>
      <c r="Z7" s="238">
        <v>1</v>
      </c>
      <c r="AB7" s="238">
        <v>2</v>
      </c>
      <c r="AC7" s="238">
        <v>98</v>
      </c>
      <c r="AD7" s="238" t="s">
        <v>699</v>
      </c>
      <c r="AF7" s="238" t="s">
        <v>4069</v>
      </c>
      <c r="AG7" s="238">
        <v>90</v>
      </c>
      <c r="AH7" s="238">
        <v>3</v>
      </c>
      <c r="AI7" s="238">
        <v>2</v>
      </c>
      <c r="AJ7" s="238">
        <v>1</v>
      </c>
      <c r="AK7" s="238">
        <v>20</v>
      </c>
      <c r="AS7" s="238">
        <v>12</v>
      </c>
      <c r="AT7" s="238">
        <v>9</v>
      </c>
      <c r="AU7" s="238">
        <v>30</v>
      </c>
      <c r="AV7" s="238">
        <v>11</v>
      </c>
      <c r="AW7" s="238">
        <v>21</v>
      </c>
      <c r="AX7" s="238">
        <v>1</v>
      </c>
      <c r="AY7" s="238">
        <v>3</v>
      </c>
      <c r="AZ7" s="238">
        <v>1</v>
      </c>
      <c r="BA7" s="238">
        <v>20</v>
      </c>
      <c r="BI7" s="238">
        <v>12</v>
      </c>
      <c r="BJ7" s="238">
        <v>9</v>
      </c>
      <c r="BK7" s="238">
        <v>30</v>
      </c>
      <c r="BL7" s="238">
        <v>11</v>
      </c>
      <c r="BM7" s="238">
        <v>21</v>
      </c>
      <c r="CT7" s="238">
        <v>441007.06574468699</v>
      </c>
      <c r="CU7" s="238">
        <v>4972539.6167122005</v>
      </c>
      <c r="CV7" s="238">
        <v>44.903837430000003</v>
      </c>
      <c r="CW7" s="238">
        <v>-93.747247020000003</v>
      </c>
      <c r="CX7" s="238" t="s">
        <v>359</v>
      </c>
      <c r="CY7" s="238" t="s">
        <v>4075</v>
      </c>
    </row>
    <row r="8" spans="1:103" x14ac:dyDescent="0.25">
      <c r="A8" s="238">
        <v>586176</v>
      </c>
      <c r="B8" s="238">
        <v>4</v>
      </c>
      <c r="C8" s="238">
        <v>92</v>
      </c>
      <c r="D8" s="238">
        <v>0.91800000000000004</v>
      </c>
      <c r="E8" s="238">
        <v>27</v>
      </c>
      <c r="F8" s="238" t="s">
        <v>1128</v>
      </c>
      <c r="H8" s="238" t="s">
        <v>354</v>
      </c>
      <c r="I8" s="238">
        <v>25</v>
      </c>
      <c r="K8" s="238">
        <v>18001401</v>
      </c>
      <c r="M8" s="238">
        <v>3</v>
      </c>
      <c r="N8" s="238">
        <v>29</v>
      </c>
      <c r="O8" s="238">
        <v>2018</v>
      </c>
      <c r="P8" s="238" t="s">
        <v>384</v>
      </c>
      <c r="Q8" s="238">
        <v>1</v>
      </c>
      <c r="S8" s="238">
        <v>4</v>
      </c>
      <c r="T8" s="238">
        <v>0</v>
      </c>
      <c r="U8" s="238">
        <v>2</v>
      </c>
      <c r="W8" s="238">
        <v>11</v>
      </c>
      <c r="X8" s="238">
        <v>2</v>
      </c>
      <c r="Y8" s="238">
        <v>4</v>
      </c>
      <c r="Z8" s="238">
        <v>1</v>
      </c>
      <c r="AB8" s="238">
        <v>1</v>
      </c>
      <c r="AC8" s="238">
        <v>98</v>
      </c>
      <c r="AD8" s="238" t="s">
        <v>699</v>
      </c>
      <c r="AF8" s="238" t="s">
        <v>4069</v>
      </c>
      <c r="AG8" s="238">
        <v>90</v>
      </c>
      <c r="AH8" s="238">
        <v>2</v>
      </c>
      <c r="AI8" s="238">
        <v>4</v>
      </c>
      <c r="AJ8" s="238">
        <v>1</v>
      </c>
      <c r="AK8" s="238">
        <v>21</v>
      </c>
      <c r="AL8" s="238">
        <v>80</v>
      </c>
      <c r="AM8" s="238" t="s">
        <v>363</v>
      </c>
      <c r="AN8" s="238">
        <v>7</v>
      </c>
      <c r="AO8" s="238">
        <v>68</v>
      </c>
      <c r="AS8" s="238">
        <v>12</v>
      </c>
      <c r="AT8" s="238">
        <v>9</v>
      </c>
      <c r="AU8" s="238">
        <v>30</v>
      </c>
      <c r="AV8" s="238">
        <v>11</v>
      </c>
      <c r="AW8" s="238">
        <v>23</v>
      </c>
      <c r="AX8" s="238">
        <v>3</v>
      </c>
      <c r="AY8" s="238">
        <v>4</v>
      </c>
      <c r="AZ8" s="238">
        <v>1</v>
      </c>
      <c r="BA8" s="238">
        <v>20</v>
      </c>
      <c r="BI8" s="238">
        <v>12</v>
      </c>
      <c r="BJ8" s="238">
        <v>9</v>
      </c>
      <c r="BK8" s="238">
        <v>30</v>
      </c>
      <c r="BL8" s="238">
        <v>11</v>
      </c>
      <c r="BM8" s="238">
        <v>23</v>
      </c>
      <c r="CT8" s="238">
        <v>441006.9910635</v>
      </c>
      <c r="CU8" s="238">
        <v>4972550.4440129297</v>
      </c>
      <c r="CV8" s="238">
        <v>44.903934890000002</v>
      </c>
      <c r="CW8" s="238">
        <v>-93.747249229999994</v>
      </c>
      <c r="CX8" s="238" t="s">
        <v>359</v>
      </c>
      <c r="CY8" s="238" t="s">
        <v>4076</v>
      </c>
    </row>
    <row r="9" spans="1:103" x14ac:dyDescent="0.25">
      <c r="A9" s="238">
        <v>735269</v>
      </c>
      <c r="B9" s="238">
        <v>4</v>
      </c>
      <c r="C9" s="238">
        <v>92</v>
      </c>
      <c r="D9" s="238">
        <v>0.93899999999999995</v>
      </c>
      <c r="E9" s="238">
        <v>27</v>
      </c>
      <c r="F9" s="238" t="s">
        <v>1128</v>
      </c>
      <c r="H9" s="238" t="s">
        <v>354</v>
      </c>
      <c r="I9" s="238">
        <v>25</v>
      </c>
      <c r="K9" s="238">
        <v>19003417</v>
      </c>
      <c r="M9" s="238">
        <v>7</v>
      </c>
      <c r="N9" s="238">
        <v>22</v>
      </c>
      <c r="O9" s="238">
        <v>2019</v>
      </c>
      <c r="P9" s="238" t="s">
        <v>361</v>
      </c>
      <c r="Q9" s="238">
        <v>17</v>
      </c>
      <c r="S9" s="238">
        <v>5</v>
      </c>
      <c r="T9" s="238">
        <v>0</v>
      </c>
      <c r="U9" s="238">
        <v>2</v>
      </c>
      <c r="V9" s="238">
        <v>10</v>
      </c>
      <c r="W9" s="238">
        <v>10</v>
      </c>
      <c r="X9" s="238">
        <v>3</v>
      </c>
      <c r="Y9" s="238">
        <v>1</v>
      </c>
      <c r="Z9" s="238">
        <v>1</v>
      </c>
      <c r="AB9" s="238">
        <v>1</v>
      </c>
      <c r="AC9" s="238">
        <v>98</v>
      </c>
      <c r="AD9" s="238" t="s">
        <v>699</v>
      </c>
      <c r="AF9" s="238" t="s">
        <v>4069</v>
      </c>
      <c r="AG9" s="238">
        <v>5</v>
      </c>
      <c r="AH9" s="238">
        <v>2</v>
      </c>
      <c r="AI9" s="238">
        <v>4</v>
      </c>
      <c r="AJ9" s="238">
        <v>1</v>
      </c>
      <c r="AK9" s="238">
        <v>26</v>
      </c>
      <c r="AL9" s="238">
        <v>33</v>
      </c>
      <c r="AM9" s="238" t="s">
        <v>363</v>
      </c>
      <c r="AN9" s="238">
        <v>5</v>
      </c>
      <c r="AO9" s="238">
        <v>1</v>
      </c>
      <c r="AS9" s="238">
        <v>12</v>
      </c>
      <c r="AT9" s="238">
        <v>9</v>
      </c>
      <c r="AU9" s="238">
        <v>30</v>
      </c>
      <c r="AV9" s="238">
        <v>11</v>
      </c>
      <c r="AW9" s="238">
        <v>21</v>
      </c>
      <c r="AX9" s="238">
        <v>2</v>
      </c>
      <c r="AY9" s="238">
        <v>3</v>
      </c>
      <c r="AZ9" s="238">
        <v>1</v>
      </c>
      <c r="BA9" s="238">
        <v>21</v>
      </c>
      <c r="BB9" s="238">
        <v>33</v>
      </c>
      <c r="BC9" s="238" t="s">
        <v>354</v>
      </c>
      <c r="BD9" s="238">
        <v>5</v>
      </c>
      <c r="BE9" s="238">
        <v>74</v>
      </c>
      <c r="BI9" s="238">
        <v>12</v>
      </c>
      <c r="BJ9" s="238">
        <v>9</v>
      </c>
      <c r="BK9" s="238">
        <v>30</v>
      </c>
      <c r="BL9" s="238">
        <v>11</v>
      </c>
      <c r="BM9" s="238">
        <v>21</v>
      </c>
      <c r="CT9" s="238">
        <v>440999.65739653702</v>
      </c>
      <c r="CU9" s="238">
        <v>4972583.7283197902</v>
      </c>
      <c r="CV9" s="238">
        <v>44.90423388</v>
      </c>
      <c r="CW9" s="238">
        <v>-93.747345999999993</v>
      </c>
      <c r="CX9" s="238" t="s">
        <v>359</v>
      </c>
      <c r="CY9" s="238" t="s">
        <v>4077</v>
      </c>
    </row>
    <row r="10" spans="1:103" x14ac:dyDescent="0.25">
      <c r="A10" s="238">
        <v>10837070</v>
      </c>
      <c r="B10" s="238">
        <v>4</v>
      </c>
      <c r="C10" s="238">
        <v>92</v>
      </c>
      <c r="D10" s="238">
        <v>0.95299999999999996</v>
      </c>
      <c r="E10" s="238">
        <v>27</v>
      </c>
      <c r="F10" s="238" t="s">
        <v>1128</v>
      </c>
      <c r="H10" s="238" t="s">
        <v>354</v>
      </c>
      <c r="I10" s="238">
        <v>25</v>
      </c>
      <c r="K10" s="238">
        <v>12006502</v>
      </c>
      <c r="L10" s="238">
        <v>123310015</v>
      </c>
      <c r="M10" s="238">
        <v>11</v>
      </c>
      <c r="N10" s="238">
        <v>25</v>
      </c>
      <c r="O10" s="238">
        <v>2012</v>
      </c>
      <c r="P10" s="238" t="s">
        <v>366</v>
      </c>
      <c r="Q10" s="238">
        <v>1</v>
      </c>
      <c r="S10" s="238">
        <v>5</v>
      </c>
      <c r="T10" s="238">
        <v>0</v>
      </c>
      <c r="U10" s="238">
        <v>2</v>
      </c>
      <c r="V10" s="238">
        <v>1</v>
      </c>
      <c r="W10" s="238">
        <v>11</v>
      </c>
      <c r="X10" s="238">
        <v>3</v>
      </c>
      <c r="Y10" s="238">
        <v>4</v>
      </c>
      <c r="Z10" s="238">
        <v>1</v>
      </c>
      <c r="AA10" s="238">
        <v>1</v>
      </c>
      <c r="AB10" s="238">
        <v>1</v>
      </c>
      <c r="AC10" s="238">
        <v>98</v>
      </c>
      <c r="AD10" s="238" t="s">
        <v>4078</v>
      </c>
      <c r="AE10" s="238" t="s">
        <v>4079</v>
      </c>
      <c r="AF10" s="238" t="s">
        <v>4069</v>
      </c>
      <c r="AG10" s="238">
        <v>7</v>
      </c>
      <c r="AH10" s="238">
        <v>2</v>
      </c>
      <c r="AI10" s="238">
        <v>3</v>
      </c>
      <c r="AJ10" s="238">
        <v>4</v>
      </c>
      <c r="AK10" s="238">
        <v>24</v>
      </c>
      <c r="AL10" s="238">
        <v>24</v>
      </c>
      <c r="AM10" s="238" t="s">
        <v>354</v>
      </c>
      <c r="AN10" s="238">
        <v>10</v>
      </c>
      <c r="AO10" s="238">
        <v>3</v>
      </c>
      <c r="AP10" s="238">
        <v>1</v>
      </c>
      <c r="AS10" s="238">
        <v>7</v>
      </c>
      <c r="AT10" s="238">
        <v>2</v>
      </c>
      <c r="AU10" s="238">
        <v>30</v>
      </c>
      <c r="AV10" s="238">
        <v>11</v>
      </c>
      <c r="AW10" s="238">
        <v>21</v>
      </c>
      <c r="AX10" s="238">
        <v>3</v>
      </c>
      <c r="AY10" s="238">
        <v>4</v>
      </c>
      <c r="AZ10" s="238">
        <v>4</v>
      </c>
      <c r="BA10" s="238">
        <v>1</v>
      </c>
      <c r="BD10" s="238">
        <v>98</v>
      </c>
      <c r="BE10" s="238">
        <v>1</v>
      </c>
      <c r="BF10" s="238">
        <v>1</v>
      </c>
      <c r="BI10" s="238">
        <v>7</v>
      </c>
      <c r="BJ10" s="238">
        <v>2</v>
      </c>
      <c r="BK10" s="238">
        <v>30</v>
      </c>
      <c r="BL10" s="238">
        <v>11</v>
      </c>
      <c r="BM10" s="238">
        <v>21</v>
      </c>
      <c r="CT10" s="238">
        <v>440998</v>
      </c>
      <c r="CU10" s="238">
        <v>4972606</v>
      </c>
      <c r="CV10" s="238">
        <v>44.904436699999998</v>
      </c>
      <c r="CW10" s="238">
        <v>-93.747370200000006</v>
      </c>
      <c r="CX10" s="238" t="s">
        <v>359</v>
      </c>
      <c r="CY10" s="238" t="s">
        <v>4080</v>
      </c>
    </row>
    <row r="11" spans="1:103" x14ac:dyDescent="0.25">
      <c r="A11" s="238">
        <v>798439</v>
      </c>
      <c r="B11" s="238">
        <v>4</v>
      </c>
      <c r="C11" s="238">
        <v>92</v>
      </c>
      <c r="D11" s="238">
        <v>0.95499999999999996</v>
      </c>
      <c r="E11" s="238">
        <v>27</v>
      </c>
      <c r="F11" s="238" t="s">
        <v>1128</v>
      </c>
      <c r="H11" s="238" t="s">
        <v>354</v>
      </c>
      <c r="I11" s="238">
        <v>25</v>
      </c>
      <c r="K11" s="238">
        <v>20000796</v>
      </c>
      <c r="L11" s="238">
        <v>200480174</v>
      </c>
      <c r="M11" s="238">
        <v>2</v>
      </c>
      <c r="N11" s="238">
        <v>17</v>
      </c>
      <c r="O11" s="238">
        <v>2020</v>
      </c>
      <c r="P11" s="238" t="s">
        <v>361</v>
      </c>
      <c r="Q11" s="238">
        <v>17</v>
      </c>
      <c r="R11" s="238" t="s">
        <v>196</v>
      </c>
      <c r="S11" s="238">
        <v>5</v>
      </c>
      <c r="T11" s="238">
        <v>0</v>
      </c>
      <c r="U11" s="238">
        <v>2</v>
      </c>
      <c r="W11" s="238">
        <v>11</v>
      </c>
      <c r="X11" s="238">
        <v>2</v>
      </c>
      <c r="Y11" s="238">
        <v>3</v>
      </c>
      <c r="Z11" s="238">
        <v>4</v>
      </c>
      <c r="AB11" s="238">
        <v>3</v>
      </c>
      <c r="AC11" s="238">
        <v>98</v>
      </c>
      <c r="AD11" s="238" t="s">
        <v>699</v>
      </c>
      <c r="AF11" s="238" t="s">
        <v>4069</v>
      </c>
      <c r="AG11" s="238">
        <v>90</v>
      </c>
      <c r="AH11" s="238">
        <v>2</v>
      </c>
      <c r="AI11" s="238">
        <v>3</v>
      </c>
      <c r="AJ11" s="238">
        <v>2</v>
      </c>
      <c r="AK11" s="238">
        <v>24</v>
      </c>
      <c r="AL11" s="238">
        <v>30</v>
      </c>
      <c r="AM11" s="238" t="s">
        <v>354</v>
      </c>
      <c r="AN11" s="238">
        <v>5</v>
      </c>
      <c r="AO11" s="238">
        <v>90</v>
      </c>
      <c r="AS11" s="238">
        <v>12</v>
      </c>
      <c r="AT11" s="238">
        <v>9</v>
      </c>
      <c r="AU11" s="238">
        <v>30</v>
      </c>
      <c r="AV11" s="238">
        <v>11</v>
      </c>
      <c r="AW11" s="238">
        <v>21</v>
      </c>
      <c r="AX11" s="238">
        <v>3</v>
      </c>
      <c r="AY11" s="238">
        <v>3</v>
      </c>
      <c r="AZ11" s="238">
        <v>2</v>
      </c>
      <c r="BA11" s="238">
        <v>20</v>
      </c>
      <c r="BI11" s="238">
        <v>12</v>
      </c>
      <c r="BJ11" s="238">
        <v>9</v>
      </c>
      <c r="BK11" s="238">
        <v>30</v>
      </c>
      <c r="BL11" s="238">
        <v>11</v>
      </c>
      <c r="BM11" s="238">
        <v>21</v>
      </c>
      <c r="CT11" s="238">
        <v>440997.10598818801</v>
      </c>
      <c r="CU11" s="238">
        <v>4972609.1393848304</v>
      </c>
      <c r="CV11" s="238">
        <v>44.9044624</v>
      </c>
      <c r="CW11" s="238">
        <v>-93.747381279999999</v>
      </c>
      <c r="CX11" s="238" t="s">
        <v>359</v>
      </c>
      <c r="CY11" s="238" t="s">
        <v>4081</v>
      </c>
    </row>
    <row r="12" spans="1:103" x14ac:dyDescent="0.25">
      <c r="A12" s="238">
        <v>10984961</v>
      </c>
      <c r="B12" s="238">
        <v>4</v>
      </c>
      <c r="C12" s="238">
        <v>92</v>
      </c>
      <c r="D12" s="238">
        <v>0.95699999999999996</v>
      </c>
      <c r="E12" s="238">
        <v>27</v>
      </c>
      <c r="F12" s="238" t="s">
        <v>1128</v>
      </c>
      <c r="H12" s="238" t="s">
        <v>354</v>
      </c>
      <c r="I12" s="238">
        <v>25</v>
      </c>
      <c r="K12" s="238">
        <v>14004715</v>
      </c>
      <c r="L12" s="238">
        <v>142650009</v>
      </c>
      <c r="M12" s="238">
        <v>9</v>
      </c>
      <c r="N12" s="238">
        <v>21</v>
      </c>
      <c r="O12" s="238">
        <v>2014</v>
      </c>
      <c r="P12" s="238" t="s">
        <v>366</v>
      </c>
      <c r="Q12" s="238">
        <v>0</v>
      </c>
      <c r="S12" s="238">
        <v>4</v>
      </c>
      <c r="T12" s="238">
        <v>0</v>
      </c>
      <c r="U12" s="238">
        <v>1</v>
      </c>
      <c r="V12" s="238">
        <v>98</v>
      </c>
      <c r="W12" s="238">
        <v>8</v>
      </c>
      <c r="X12" s="238">
        <v>3</v>
      </c>
      <c r="Y12" s="238">
        <v>4</v>
      </c>
      <c r="Z12" s="238">
        <v>1</v>
      </c>
      <c r="AB12" s="238">
        <v>1</v>
      </c>
      <c r="AC12" s="238">
        <v>98</v>
      </c>
      <c r="AD12" s="238" t="s">
        <v>1138</v>
      </c>
      <c r="AE12" s="238" t="s">
        <v>4082</v>
      </c>
      <c r="AF12" s="238" t="s">
        <v>4069</v>
      </c>
      <c r="AG12" s="238">
        <v>1</v>
      </c>
      <c r="AH12" s="238">
        <v>2</v>
      </c>
      <c r="AI12" s="238">
        <v>2</v>
      </c>
      <c r="AJ12" s="238">
        <v>2</v>
      </c>
      <c r="AK12" s="238">
        <v>21</v>
      </c>
      <c r="AL12" s="238">
        <v>21</v>
      </c>
      <c r="AM12" s="238" t="s">
        <v>354</v>
      </c>
      <c r="AN12" s="238">
        <v>5</v>
      </c>
      <c r="AO12" s="238">
        <v>2</v>
      </c>
      <c r="AS12" s="238">
        <v>7</v>
      </c>
      <c r="AT12" s="238">
        <v>90</v>
      </c>
      <c r="AU12" s="238">
        <v>30</v>
      </c>
      <c r="AV12" s="238">
        <v>11</v>
      </c>
      <c r="AW12" s="238">
        <v>22</v>
      </c>
      <c r="AX12" s="238">
        <v>5</v>
      </c>
      <c r="AY12" s="238">
        <v>60</v>
      </c>
      <c r="BB12" s="238">
        <v>31</v>
      </c>
      <c r="BC12" s="238" t="s">
        <v>354</v>
      </c>
      <c r="BD12" s="238">
        <v>10</v>
      </c>
      <c r="BE12" s="238">
        <v>1</v>
      </c>
      <c r="BG12" s="238">
        <v>5</v>
      </c>
      <c r="BI12" s="238">
        <v>7</v>
      </c>
      <c r="BJ12" s="238">
        <v>90</v>
      </c>
      <c r="BK12" s="238">
        <v>30</v>
      </c>
      <c r="BL12" s="238">
        <v>11</v>
      </c>
      <c r="BM12" s="238">
        <v>22</v>
      </c>
      <c r="CT12" s="238">
        <v>440998</v>
      </c>
      <c r="CU12" s="238">
        <v>4972613</v>
      </c>
      <c r="CV12" s="238">
        <v>44.904493600000002</v>
      </c>
      <c r="CW12" s="238">
        <v>-93.747372900000002</v>
      </c>
      <c r="CX12" s="238" t="s">
        <v>359</v>
      </c>
      <c r="CY12" s="238" t="s">
        <v>4083</v>
      </c>
    </row>
    <row r="13" spans="1:103" x14ac:dyDescent="0.25">
      <c r="A13" s="238">
        <v>11052251</v>
      </c>
      <c r="B13" s="238">
        <v>4</v>
      </c>
      <c r="C13" s="238">
        <v>92</v>
      </c>
      <c r="D13" s="238">
        <v>0.95699999999999996</v>
      </c>
      <c r="E13" s="238">
        <v>27</v>
      </c>
      <c r="F13" s="238" t="s">
        <v>1128</v>
      </c>
      <c r="H13" s="238" t="s">
        <v>354</v>
      </c>
      <c r="I13" s="238">
        <v>25</v>
      </c>
      <c r="K13" s="238">
        <v>15003419</v>
      </c>
      <c r="L13" s="238">
        <v>151980116</v>
      </c>
      <c r="M13" s="238">
        <v>7</v>
      </c>
      <c r="N13" s="238">
        <v>17</v>
      </c>
      <c r="O13" s="238">
        <v>2015</v>
      </c>
      <c r="P13" s="238" t="s">
        <v>362</v>
      </c>
      <c r="Q13" s="238">
        <v>16</v>
      </c>
      <c r="S13" s="238">
        <v>5</v>
      </c>
      <c r="T13" s="238">
        <v>0</v>
      </c>
      <c r="U13" s="238">
        <v>2</v>
      </c>
      <c r="V13" s="238">
        <v>1</v>
      </c>
      <c r="W13" s="238">
        <v>10</v>
      </c>
      <c r="X13" s="238">
        <v>2</v>
      </c>
      <c r="Y13" s="238">
        <v>1</v>
      </c>
      <c r="Z13" s="238">
        <v>1</v>
      </c>
      <c r="AA13" s="238">
        <v>1</v>
      </c>
      <c r="AB13" s="238">
        <v>1</v>
      </c>
      <c r="AC13" s="238">
        <v>98</v>
      </c>
      <c r="AD13" s="238" t="s">
        <v>1158</v>
      </c>
      <c r="AE13" s="238" t="s">
        <v>4078</v>
      </c>
      <c r="AF13" s="238" t="s">
        <v>4069</v>
      </c>
      <c r="AG13" s="238">
        <v>7</v>
      </c>
      <c r="AH13" s="238">
        <v>2</v>
      </c>
      <c r="AI13" s="238">
        <v>2</v>
      </c>
      <c r="AJ13" s="238">
        <v>2</v>
      </c>
      <c r="AK13" s="238">
        <v>24</v>
      </c>
      <c r="AL13" s="238">
        <v>54</v>
      </c>
      <c r="AM13" s="238" t="s">
        <v>363</v>
      </c>
      <c r="AN13" s="238">
        <v>5</v>
      </c>
      <c r="AO13" s="238">
        <v>1</v>
      </c>
      <c r="AS13" s="238">
        <v>7</v>
      </c>
      <c r="AT13" s="238">
        <v>98</v>
      </c>
      <c r="AU13" s="238">
        <v>30</v>
      </c>
      <c r="AV13" s="238">
        <v>11</v>
      </c>
      <c r="AW13" s="238">
        <v>22</v>
      </c>
      <c r="AX13" s="238">
        <v>2</v>
      </c>
      <c r="AY13" s="238">
        <v>2</v>
      </c>
      <c r="AZ13" s="238">
        <v>2</v>
      </c>
      <c r="BA13" s="238">
        <v>21</v>
      </c>
      <c r="BB13" s="238">
        <v>22</v>
      </c>
      <c r="BC13" s="238" t="s">
        <v>354</v>
      </c>
      <c r="BD13" s="238">
        <v>5</v>
      </c>
      <c r="BE13" s="238">
        <v>15</v>
      </c>
      <c r="BI13" s="238">
        <v>7</v>
      </c>
      <c r="BJ13" s="238">
        <v>98</v>
      </c>
      <c r="BK13" s="238">
        <v>30</v>
      </c>
      <c r="BL13" s="238">
        <v>11</v>
      </c>
      <c r="BM13" s="238">
        <v>22</v>
      </c>
      <c r="CT13" s="238">
        <v>440998</v>
      </c>
      <c r="CU13" s="238">
        <v>4972613</v>
      </c>
      <c r="CV13" s="238">
        <v>44.904493600000002</v>
      </c>
      <c r="CW13" s="238">
        <v>-93.747372900000002</v>
      </c>
      <c r="CX13" s="238" t="s">
        <v>359</v>
      </c>
      <c r="CY13" s="238" t="s">
        <v>4084</v>
      </c>
    </row>
    <row r="14" spans="1:103" x14ac:dyDescent="0.25">
      <c r="A14" s="238">
        <v>11053657</v>
      </c>
      <c r="B14" s="238">
        <v>4</v>
      </c>
      <c r="C14" s="238">
        <v>92</v>
      </c>
      <c r="D14" s="238">
        <v>0.95699999999999996</v>
      </c>
      <c r="E14" s="238">
        <v>27</v>
      </c>
      <c r="F14" s="238" t="s">
        <v>1128</v>
      </c>
      <c r="H14" s="238" t="s">
        <v>354</v>
      </c>
      <c r="I14" s="238">
        <v>25</v>
      </c>
      <c r="K14" s="238">
        <v>15004053</v>
      </c>
      <c r="L14" s="238">
        <v>152160154</v>
      </c>
      <c r="M14" s="238">
        <v>8</v>
      </c>
      <c r="N14" s="238">
        <v>4</v>
      </c>
      <c r="O14" s="238">
        <v>2015</v>
      </c>
      <c r="P14" s="238" t="s">
        <v>368</v>
      </c>
      <c r="Q14" s="238">
        <v>17</v>
      </c>
      <c r="S14" s="238">
        <v>5</v>
      </c>
      <c r="T14" s="238">
        <v>0</v>
      </c>
      <c r="U14" s="238">
        <v>2</v>
      </c>
      <c r="V14" s="238">
        <v>1</v>
      </c>
      <c r="W14" s="238">
        <v>10</v>
      </c>
      <c r="X14" s="238">
        <v>10</v>
      </c>
      <c r="Y14" s="238">
        <v>1</v>
      </c>
      <c r="Z14" s="238">
        <v>1</v>
      </c>
      <c r="AA14" s="238">
        <v>1</v>
      </c>
      <c r="AB14" s="238">
        <v>1</v>
      </c>
      <c r="AC14" s="238">
        <v>98</v>
      </c>
      <c r="AD14" s="238" t="s">
        <v>4085</v>
      </c>
      <c r="AE14" s="238" t="s">
        <v>4086</v>
      </c>
      <c r="AF14" s="238" t="s">
        <v>4069</v>
      </c>
      <c r="AG14" s="238">
        <v>7</v>
      </c>
      <c r="AH14" s="238">
        <v>2</v>
      </c>
      <c r="AI14" s="238">
        <v>2</v>
      </c>
      <c r="AJ14" s="238">
        <v>1</v>
      </c>
      <c r="AK14" s="238">
        <v>21</v>
      </c>
      <c r="AL14" s="238">
        <v>44</v>
      </c>
      <c r="AM14" s="238" t="s">
        <v>354</v>
      </c>
      <c r="AN14" s="238">
        <v>5</v>
      </c>
      <c r="AO14" s="238">
        <v>5</v>
      </c>
      <c r="AS14" s="238">
        <v>7</v>
      </c>
      <c r="AT14" s="238">
        <v>98</v>
      </c>
      <c r="AU14" s="238">
        <v>30</v>
      </c>
      <c r="AV14" s="238">
        <v>11</v>
      </c>
      <c r="AW14" s="238">
        <v>21</v>
      </c>
      <c r="AX14" s="238">
        <v>2</v>
      </c>
      <c r="AY14" s="238">
        <v>4</v>
      </c>
      <c r="AZ14" s="238">
        <v>1</v>
      </c>
      <c r="BA14" s="238">
        <v>21</v>
      </c>
      <c r="BB14" s="238">
        <v>30</v>
      </c>
      <c r="BC14" s="238" t="s">
        <v>363</v>
      </c>
      <c r="BD14" s="238">
        <v>5</v>
      </c>
      <c r="BE14" s="238">
        <v>1</v>
      </c>
      <c r="BF14" s="238">
        <v>1</v>
      </c>
      <c r="BI14" s="238">
        <v>7</v>
      </c>
      <c r="BJ14" s="238">
        <v>98</v>
      </c>
      <c r="BK14" s="238">
        <v>30</v>
      </c>
      <c r="BL14" s="238">
        <v>11</v>
      </c>
      <c r="BM14" s="238">
        <v>21</v>
      </c>
      <c r="CT14" s="238">
        <v>440998</v>
      </c>
      <c r="CU14" s="238">
        <v>4972613</v>
      </c>
      <c r="CV14" s="238">
        <v>44.904493600000002</v>
      </c>
      <c r="CW14" s="238">
        <v>-93.747372900000002</v>
      </c>
      <c r="CX14" s="238" t="s">
        <v>359</v>
      </c>
      <c r="CY14" s="238" t="s">
        <v>4087</v>
      </c>
    </row>
    <row r="15" spans="1:103" x14ac:dyDescent="0.25">
      <c r="A15" s="238">
        <v>10799659</v>
      </c>
      <c r="B15" s="238">
        <v>4</v>
      </c>
      <c r="C15" s="238">
        <v>92</v>
      </c>
      <c r="D15" s="238">
        <v>1.0329999999999999</v>
      </c>
      <c r="E15" s="238">
        <v>27</v>
      </c>
      <c r="F15" s="238" t="s">
        <v>1128</v>
      </c>
      <c r="H15" s="238" t="s">
        <v>354</v>
      </c>
      <c r="I15" s="238">
        <v>25</v>
      </c>
      <c r="K15" s="238">
        <v>12003852</v>
      </c>
      <c r="L15" s="238">
        <v>121920172</v>
      </c>
      <c r="M15" s="238">
        <v>7</v>
      </c>
      <c r="N15" s="238">
        <v>10</v>
      </c>
      <c r="O15" s="238">
        <v>2012</v>
      </c>
      <c r="P15" s="238" t="s">
        <v>368</v>
      </c>
      <c r="Q15" s="238">
        <v>16</v>
      </c>
      <c r="S15" s="238">
        <v>5</v>
      </c>
      <c r="T15" s="238">
        <v>0</v>
      </c>
      <c r="U15" s="238">
        <v>2</v>
      </c>
      <c r="V15" s="238">
        <v>1</v>
      </c>
      <c r="W15" s="238">
        <v>10</v>
      </c>
      <c r="X15" s="238">
        <v>3</v>
      </c>
      <c r="Y15" s="238">
        <v>1</v>
      </c>
      <c r="Z15" s="238">
        <v>1</v>
      </c>
      <c r="AA15" s="238">
        <v>1</v>
      </c>
      <c r="AB15" s="238">
        <v>1</v>
      </c>
      <c r="AC15" s="238">
        <v>98</v>
      </c>
      <c r="AD15" s="238" t="s">
        <v>1138</v>
      </c>
      <c r="AE15" s="238" t="s">
        <v>4088</v>
      </c>
      <c r="AF15" s="238" t="s">
        <v>4069</v>
      </c>
      <c r="AG15" s="238">
        <v>7</v>
      </c>
      <c r="AH15" s="238">
        <v>2</v>
      </c>
      <c r="AI15" s="238">
        <v>2</v>
      </c>
      <c r="AJ15" s="238">
        <v>1</v>
      </c>
      <c r="AK15" s="238">
        <v>24</v>
      </c>
      <c r="AL15" s="238">
        <v>18</v>
      </c>
      <c r="AM15" s="238" t="s">
        <v>354</v>
      </c>
      <c r="AN15" s="238">
        <v>5</v>
      </c>
      <c r="AO15" s="238">
        <v>1</v>
      </c>
      <c r="AS15" s="238">
        <v>7</v>
      </c>
      <c r="AT15" s="238">
        <v>98</v>
      </c>
      <c r="AU15" s="238">
        <v>30</v>
      </c>
      <c r="AV15" s="238">
        <v>11</v>
      </c>
      <c r="AW15" s="238">
        <v>21</v>
      </c>
      <c r="AX15" s="238">
        <v>2</v>
      </c>
      <c r="AY15" s="238">
        <v>2</v>
      </c>
      <c r="AZ15" s="238">
        <v>1</v>
      </c>
      <c r="BA15" s="238">
        <v>21</v>
      </c>
      <c r="BB15" s="238">
        <v>38</v>
      </c>
      <c r="BC15" s="238" t="s">
        <v>363</v>
      </c>
      <c r="BD15" s="238">
        <v>5</v>
      </c>
      <c r="BE15" s="238">
        <v>15</v>
      </c>
      <c r="BI15" s="238">
        <v>7</v>
      </c>
      <c r="BJ15" s="238">
        <v>98</v>
      </c>
      <c r="BK15" s="238">
        <v>30</v>
      </c>
      <c r="BL15" s="238">
        <v>11</v>
      </c>
      <c r="BM15" s="238">
        <v>21</v>
      </c>
      <c r="CT15" s="238">
        <v>441001</v>
      </c>
      <c r="CU15" s="238">
        <v>4972736</v>
      </c>
      <c r="CV15" s="238">
        <v>44.905600200000002</v>
      </c>
      <c r="CW15" s="238">
        <v>-93.747351899999998</v>
      </c>
      <c r="CX15" s="238" t="s">
        <v>359</v>
      </c>
      <c r="CY15" s="238" t="s">
        <v>4089</v>
      </c>
    </row>
    <row r="16" spans="1:103" x14ac:dyDescent="0.25">
      <c r="A16" s="238">
        <v>734261</v>
      </c>
      <c r="B16" s="238">
        <v>4</v>
      </c>
      <c r="C16" s="238">
        <v>92</v>
      </c>
      <c r="D16" s="238">
        <v>1.0529999999999999</v>
      </c>
      <c r="E16" s="238">
        <v>27</v>
      </c>
      <c r="F16" s="238" t="s">
        <v>1128</v>
      </c>
      <c r="H16" s="238" t="s">
        <v>354</v>
      </c>
      <c r="I16" s="238">
        <v>25</v>
      </c>
      <c r="K16" s="238">
        <v>19003338</v>
      </c>
      <c r="M16" s="238">
        <v>7</v>
      </c>
      <c r="N16" s="238">
        <v>17</v>
      </c>
      <c r="O16" s="238">
        <v>2019</v>
      </c>
      <c r="P16" s="238" t="s">
        <v>355</v>
      </c>
      <c r="Q16" s="238">
        <v>17</v>
      </c>
      <c r="R16" s="238" t="s">
        <v>196</v>
      </c>
      <c r="S16" s="238">
        <v>5</v>
      </c>
      <c r="T16" s="238">
        <v>0</v>
      </c>
      <c r="U16" s="238">
        <v>2</v>
      </c>
      <c r="V16" s="238">
        <v>12</v>
      </c>
      <c r="W16" s="238">
        <v>10</v>
      </c>
      <c r="X16" s="238">
        <v>2</v>
      </c>
      <c r="Y16" s="238">
        <v>1</v>
      </c>
      <c r="Z16" s="238">
        <v>1</v>
      </c>
      <c r="AB16" s="238">
        <v>1</v>
      </c>
      <c r="AC16" s="238">
        <v>98</v>
      </c>
      <c r="AD16" s="238" t="s">
        <v>699</v>
      </c>
      <c r="AF16" s="238" t="s">
        <v>4069</v>
      </c>
      <c r="AG16" s="238">
        <v>7</v>
      </c>
      <c r="AH16" s="238">
        <v>2</v>
      </c>
      <c r="AI16" s="238">
        <v>4</v>
      </c>
      <c r="AJ16" s="238">
        <v>2</v>
      </c>
      <c r="AK16" s="238">
        <v>21</v>
      </c>
      <c r="AL16" s="238">
        <v>33</v>
      </c>
      <c r="AM16" s="238" t="s">
        <v>363</v>
      </c>
      <c r="AN16" s="238">
        <v>5</v>
      </c>
      <c r="AO16" s="238">
        <v>1</v>
      </c>
      <c r="AS16" s="238">
        <v>12</v>
      </c>
      <c r="AT16" s="238">
        <v>9</v>
      </c>
      <c r="AV16" s="238">
        <v>11</v>
      </c>
      <c r="AW16" s="238">
        <v>21</v>
      </c>
      <c r="AX16" s="238">
        <v>2</v>
      </c>
      <c r="AY16" s="238">
        <v>2</v>
      </c>
      <c r="AZ16" s="238">
        <v>2</v>
      </c>
      <c r="BA16" s="238">
        <v>21</v>
      </c>
      <c r="BB16" s="238">
        <v>17</v>
      </c>
      <c r="BC16" s="238" t="s">
        <v>354</v>
      </c>
      <c r="BD16" s="238">
        <v>5</v>
      </c>
      <c r="BE16" s="238">
        <v>4</v>
      </c>
      <c r="BF16" s="238">
        <v>74</v>
      </c>
      <c r="BI16" s="238">
        <v>12</v>
      </c>
      <c r="BJ16" s="238">
        <v>9</v>
      </c>
      <c r="BK16" s="238">
        <v>30</v>
      </c>
      <c r="BL16" s="238">
        <v>11</v>
      </c>
      <c r="BM16" s="238">
        <v>21</v>
      </c>
      <c r="CT16" s="238">
        <v>440997.67742944497</v>
      </c>
      <c r="CU16" s="238">
        <v>4972766.5982040502</v>
      </c>
      <c r="CV16" s="238">
        <v>44.90587979</v>
      </c>
      <c r="CW16" s="238">
        <v>-93.747392410000003</v>
      </c>
      <c r="CX16" s="238" t="s">
        <v>359</v>
      </c>
      <c r="CY16" s="238" t="s">
        <v>4090</v>
      </c>
    </row>
    <row r="17" spans="1:103" x14ac:dyDescent="0.25">
      <c r="A17" s="238">
        <v>10868139</v>
      </c>
      <c r="B17" s="238">
        <v>4</v>
      </c>
      <c r="C17" s="238">
        <v>92</v>
      </c>
      <c r="D17" s="238">
        <v>1.1140000000000001</v>
      </c>
      <c r="E17" s="238">
        <v>27</v>
      </c>
      <c r="F17" s="238" t="s">
        <v>1128</v>
      </c>
      <c r="H17" s="238" t="s">
        <v>354</v>
      </c>
      <c r="I17" s="238">
        <v>25</v>
      </c>
      <c r="K17" s="238">
        <v>13001010</v>
      </c>
      <c r="L17" s="238">
        <v>130640054</v>
      </c>
      <c r="M17" s="238">
        <v>3</v>
      </c>
      <c r="N17" s="238">
        <v>5</v>
      </c>
      <c r="O17" s="238">
        <v>2013</v>
      </c>
      <c r="P17" s="238" t="s">
        <v>368</v>
      </c>
      <c r="Q17" s="238">
        <v>7</v>
      </c>
      <c r="S17" s="238">
        <v>5</v>
      </c>
      <c r="T17" s="238">
        <v>0</v>
      </c>
      <c r="U17" s="238">
        <v>2</v>
      </c>
      <c r="V17" s="238">
        <v>5</v>
      </c>
      <c r="W17" s="238">
        <v>10</v>
      </c>
      <c r="X17" s="238">
        <v>2</v>
      </c>
      <c r="Y17" s="238">
        <v>1</v>
      </c>
      <c r="Z17" s="238">
        <v>4</v>
      </c>
      <c r="AA17" s="238">
        <v>2</v>
      </c>
      <c r="AB17" s="238">
        <v>3</v>
      </c>
      <c r="AC17" s="238">
        <v>98</v>
      </c>
      <c r="AD17" s="238" t="s">
        <v>4091</v>
      </c>
      <c r="AE17" s="238" t="s">
        <v>4092</v>
      </c>
      <c r="AF17" s="238" t="s">
        <v>4069</v>
      </c>
      <c r="AG17" s="238">
        <v>10</v>
      </c>
      <c r="AH17" s="238">
        <v>2</v>
      </c>
      <c r="AI17" s="238">
        <v>2</v>
      </c>
      <c r="AJ17" s="238">
        <v>2</v>
      </c>
      <c r="AK17" s="238">
        <v>21</v>
      </c>
      <c r="AL17" s="238">
        <v>35</v>
      </c>
      <c r="AM17" s="238" t="s">
        <v>363</v>
      </c>
      <c r="AN17" s="238">
        <v>5</v>
      </c>
      <c r="AO17" s="238">
        <v>1</v>
      </c>
      <c r="AP17" s="238">
        <v>1</v>
      </c>
      <c r="AS17" s="238">
        <v>7</v>
      </c>
      <c r="AT17" s="238">
        <v>98</v>
      </c>
      <c r="AU17" s="238">
        <v>45</v>
      </c>
      <c r="AV17" s="238">
        <v>11</v>
      </c>
      <c r="AW17" s="238">
        <v>22</v>
      </c>
      <c r="AX17" s="238">
        <v>2</v>
      </c>
      <c r="AY17" s="238">
        <v>2</v>
      </c>
      <c r="AZ17" s="238">
        <v>3</v>
      </c>
      <c r="BA17" s="238">
        <v>33</v>
      </c>
      <c r="BB17" s="238">
        <v>56</v>
      </c>
      <c r="BC17" s="238" t="s">
        <v>354</v>
      </c>
      <c r="BD17" s="238">
        <v>5</v>
      </c>
      <c r="BI17" s="238">
        <v>7</v>
      </c>
      <c r="BJ17" s="238">
        <v>98</v>
      </c>
      <c r="BK17" s="238">
        <v>45</v>
      </c>
      <c r="BL17" s="238">
        <v>11</v>
      </c>
      <c r="BM17" s="238">
        <v>22</v>
      </c>
      <c r="CT17" s="238">
        <v>441004</v>
      </c>
      <c r="CU17" s="238">
        <v>4972865</v>
      </c>
      <c r="CV17" s="238">
        <v>44.906769699999998</v>
      </c>
      <c r="CW17" s="238">
        <v>-93.747326700000002</v>
      </c>
      <c r="CX17" s="238" t="s">
        <v>359</v>
      </c>
      <c r="CY17" s="238" t="s">
        <v>4093</v>
      </c>
    </row>
    <row r="18" spans="1:103" x14ac:dyDescent="0.25">
      <c r="A18" s="238">
        <v>512074</v>
      </c>
      <c r="B18" s="238">
        <v>4</v>
      </c>
      <c r="C18" s="238">
        <v>92</v>
      </c>
      <c r="D18" s="238">
        <v>1.1220000000000001</v>
      </c>
      <c r="E18" s="238">
        <v>27</v>
      </c>
      <c r="F18" s="238" t="s">
        <v>1128</v>
      </c>
      <c r="H18" s="238" t="s">
        <v>354</v>
      </c>
      <c r="I18" s="238">
        <v>25</v>
      </c>
      <c r="K18" s="238">
        <v>17005308</v>
      </c>
      <c r="M18" s="238">
        <v>10</v>
      </c>
      <c r="N18" s="238">
        <v>27</v>
      </c>
      <c r="O18" s="238">
        <v>2017</v>
      </c>
      <c r="P18" s="238" t="s">
        <v>362</v>
      </c>
      <c r="Q18" s="238">
        <v>17</v>
      </c>
      <c r="R18" s="238" t="s">
        <v>419</v>
      </c>
      <c r="S18" s="238">
        <v>5</v>
      </c>
      <c r="T18" s="238">
        <v>0</v>
      </c>
      <c r="U18" s="238">
        <v>2</v>
      </c>
      <c r="V18" s="238">
        <v>12</v>
      </c>
      <c r="W18" s="238">
        <v>10</v>
      </c>
      <c r="X18" s="238">
        <v>3</v>
      </c>
      <c r="Y18" s="238">
        <v>3</v>
      </c>
      <c r="Z18" s="238">
        <v>4</v>
      </c>
      <c r="AA18" s="238">
        <v>3</v>
      </c>
      <c r="AB18" s="238">
        <v>2</v>
      </c>
      <c r="AC18" s="238">
        <v>98</v>
      </c>
      <c r="AD18" s="238" t="s">
        <v>699</v>
      </c>
      <c r="AF18" s="238" t="s">
        <v>4069</v>
      </c>
      <c r="AG18" s="238">
        <v>7</v>
      </c>
      <c r="AH18" s="238">
        <v>2</v>
      </c>
      <c r="AI18" s="238">
        <v>2</v>
      </c>
      <c r="AJ18" s="238">
        <v>1</v>
      </c>
      <c r="AK18" s="238">
        <v>21</v>
      </c>
      <c r="AL18" s="238">
        <v>30</v>
      </c>
      <c r="AM18" s="238" t="s">
        <v>354</v>
      </c>
      <c r="AN18" s="238">
        <v>5</v>
      </c>
      <c r="AO18" s="238">
        <v>74</v>
      </c>
      <c r="AS18" s="238">
        <v>14</v>
      </c>
      <c r="AT18" s="238">
        <v>90</v>
      </c>
      <c r="AU18" s="238">
        <v>30</v>
      </c>
      <c r="AV18" s="238">
        <v>11</v>
      </c>
      <c r="AW18" s="238">
        <v>23</v>
      </c>
      <c r="AX18" s="238">
        <v>2</v>
      </c>
      <c r="AY18" s="238">
        <v>4</v>
      </c>
      <c r="AZ18" s="238">
        <v>1</v>
      </c>
      <c r="BA18" s="238">
        <v>34</v>
      </c>
      <c r="BB18" s="238">
        <v>62</v>
      </c>
      <c r="BC18" s="238" t="s">
        <v>354</v>
      </c>
      <c r="BD18" s="238">
        <v>5</v>
      </c>
      <c r="BE18" s="238">
        <v>1</v>
      </c>
      <c r="BI18" s="238">
        <v>14</v>
      </c>
      <c r="BJ18" s="238">
        <v>90</v>
      </c>
      <c r="BK18" s="238">
        <v>30</v>
      </c>
      <c r="BL18" s="238">
        <v>11</v>
      </c>
      <c r="BM18" s="238">
        <v>23</v>
      </c>
      <c r="CT18" s="238">
        <v>441009.10773440002</v>
      </c>
      <c r="CU18" s="238">
        <v>4972878.5280024298</v>
      </c>
      <c r="CV18" s="238">
        <v>44.906888250000002</v>
      </c>
      <c r="CW18" s="238">
        <v>-93.747260679999997</v>
      </c>
      <c r="CX18" s="238" t="s">
        <v>359</v>
      </c>
      <c r="CY18" s="238" t="s">
        <v>4094</v>
      </c>
    </row>
    <row r="19" spans="1:103" x14ac:dyDescent="0.25">
      <c r="A19" s="238">
        <v>10811176</v>
      </c>
      <c r="B19" s="238">
        <v>4</v>
      </c>
      <c r="C19" s="238">
        <v>92</v>
      </c>
      <c r="D19" s="238">
        <v>1.127</v>
      </c>
      <c r="E19" s="238">
        <v>27</v>
      </c>
      <c r="F19" s="238" t="s">
        <v>1128</v>
      </c>
      <c r="H19" s="238" t="s">
        <v>354</v>
      </c>
      <c r="I19" s="238">
        <v>25</v>
      </c>
      <c r="K19" s="238">
        <v>12005614</v>
      </c>
      <c r="L19" s="238">
        <v>122850176</v>
      </c>
      <c r="M19" s="238">
        <v>10</v>
      </c>
      <c r="N19" s="238">
        <v>11</v>
      </c>
      <c r="O19" s="238">
        <v>2012</v>
      </c>
      <c r="P19" s="238" t="s">
        <v>384</v>
      </c>
      <c r="Q19" s="238">
        <v>18</v>
      </c>
      <c r="R19" s="238" t="s">
        <v>419</v>
      </c>
      <c r="S19" s="238">
        <v>5</v>
      </c>
      <c r="T19" s="238">
        <v>0</v>
      </c>
      <c r="U19" s="238">
        <v>1</v>
      </c>
      <c r="V19" s="238">
        <v>7</v>
      </c>
      <c r="W19" s="238">
        <v>69</v>
      </c>
      <c r="X19" s="238">
        <v>2</v>
      </c>
      <c r="Y19" s="238">
        <v>3</v>
      </c>
      <c r="Z19" s="238">
        <v>1</v>
      </c>
      <c r="AB19" s="238">
        <v>1</v>
      </c>
      <c r="AC19" s="238">
        <v>98</v>
      </c>
      <c r="AD19" s="238" t="s">
        <v>4095</v>
      </c>
      <c r="AE19" s="238" t="s">
        <v>4096</v>
      </c>
      <c r="AF19" s="238" t="s">
        <v>4069</v>
      </c>
      <c r="AG19" s="238">
        <v>3</v>
      </c>
      <c r="AH19" s="238">
        <v>2</v>
      </c>
      <c r="AI19" s="238">
        <v>2</v>
      </c>
      <c r="AJ19" s="238">
        <v>1</v>
      </c>
      <c r="AK19" s="238">
        <v>21</v>
      </c>
      <c r="AL19" s="238">
        <v>26</v>
      </c>
      <c r="AM19" s="238" t="s">
        <v>363</v>
      </c>
      <c r="AN19" s="238">
        <v>5</v>
      </c>
      <c r="AO19" s="238">
        <v>21</v>
      </c>
      <c r="AS19" s="238">
        <v>7</v>
      </c>
      <c r="AT19" s="238">
        <v>98</v>
      </c>
      <c r="AU19" s="238">
        <v>50</v>
      </c>
      <c r="AV19" s="238">
        <v>10</v>
      </c>
      <c r="AW19" s="238">
        <v>21</v>
      </c>
      <c r="CT19" s="238">
        <v>441004</v>
      </c>
      <c r="CU19" s="238">
        <v>4972886</v>
      </c>
      <c r="CV19" s="238">
        <v>44.9069571</v>
      </c>
      <c r="CW19" s="238">
        <v>-93.747322699999998</v>
      </c>
      <c r="CX19" s="238" t="s">
        <v>359</v>
      </c>
      <c r="CY19" s="238" t="s">
        <v>4097</v>
      </c>
    </row>
    <row r="20" spans="1:103" x14ac:dyDescent="0.25">
      <c r="A20" s="238">
        <v>671812</v>
      </c>
      <c r="B20" s="238">
        <v>4</v>
      </c>
      <c r="C20" s="238">
        <v>92</v>
      </c>
      <c r="D20" s="238">
        <v>1.1639999999999999</v>
      </c>
      <c r="E20" s="238">
        <v>27</v>
      </c>
      <c r="F20" s="238" t="s">
        <v>1128</v>
      </c>
      <c r="H20" s="238" t="s">
        <v>354</v>
      </c>
      <c r="I20" s="238">
        <v>25</v>
      </c>
      <c r="K20" s="238">
        <v>18006331</v>
      </c>
      <c r="M20" s="238">
        <v>12</v>
      </c>
      <c r="N20" s="238">
        <v>28</v>
      </c>
      <c r="O20" s="238">
        <v>2018</v>
      </c>
      <c r="P20" s="238" t="s">
        <v>362</v>
      </c>
      <c r="Q20" s="238">
        <v>6</v>
      </c>
      <c r="S20" s="238">
        <v>5</v>
      </c>
      <c r="T20" s="238">
        <v>0</v>
      </c>
      <c r="U20" s="238">
        <v>2</v>
      </c>
      <c r="V20" s="238">
        <v>5</v>
      </c>
      <c r="W20" s="238">
        <v>10</v>
      </c>
      <c r="X20" s="238">
        <v>2</v>
      </c>
      <c r="Y20" s="238">
        <v>4</v>
      </c>
      <c r="Z20" s="238">
        <v>7</v>
      </c>
      <c r="AB20" s="238">
        <v>5</v>
      </c>
      <c r="AC20" s="238">
        <v>98</v>
      </c>
      <c r="AD20" s="238" t="s">
        <v>699</v>
      </c>
      <c r="AF20" s="238" t="s">
        <v>4069</v>
      </c>
      <c r="AG20" s="238">
        <v>10</v>
      </c>
      <c r="AH20" s="238">
        <v>2</v>
      </c>
      <c r="AI20" s="238">
        <v>4</v>
      </c>
      <c r="AJ20" s="238">
        <v>2</v>
      </c>
      <c r="AK20" s="238">
        <v>21</v>
      </c>
      <c r="AL20" s="238">
        <v>30</v>
      </c>
      <c r="AM20" s="238" t="s">
        <v>363</v>
      </c>
      <c r="AN20" s="238">
        <v>5</v>
      </c>
      <c r="AO20" s="238">
        <v>1</v>
      </c>
      <c r="AS20" s="238">
        <v>12</v>
      </c>
      <c r="AT20" s="238">
        <v>9</v>
      </c>
      <c r="AU20" s="238">
        <v>30</v>
      </c>
      <c r="AV20" s="238">
        <v>11</v>
      </c>
      <c r="AW20" s="238">
        <v>21</v>
      </c>
      <c r="AX20" s="238">
        <v>2</v>
      </c>
      <c r="AY20" s="238">
        <v>3</v>
      </c>
      <c r="AZ20" s="238">
        <v>3</v>
      </c>
      <c r="BA20" s="238">
        <v>34</v>
      </c>
      <c r="BB20" s="238">
        <v>54</v>
      </c>
      <c r="BC20" s="238" t="s">
        <v>354</v>
      </c>
      <c r="BD20" s="238">
        <v>5</v>
      </c>
      <c r="BE20" s="238">
        <v>99</v>
      </c>
      <c r="BI20" s="238">
        <v>12</v>
      </c>
      <c r="BJ20" s="238">
        <v>9</v>
      </c>
      <c r="BK20" s="238">
        <v>30</v>
      </c>
      <c r="BL20" s="238">
        <v>11</v>
      </c>
      <c r="BM20" s="238">
        <v>21</v>
      </c>
      <c r="CT20" s="238">
        <v>441004.87439259997</v>
      </c>
      <c r="CU20" s="238">
        <v>4972946.2614712296</v>
      </c>
      <c r="CV20" s="238">
        <v>44.907497589999998</v>
      </c>
      <c r="CW20" s="238">
        <v>-93.747322199999999</v>
      </c>
      <c r="CX20" s="238" t="s">
        <v>359</v>
      </c>
      <c r="CY20" s="238" t="s">
        <v>4098</v>
      </c>
    </row>
    <row r="21" spans="1:103" x14ac:dyDescent="0.25">
      <c r="A21" s="238">
        <v>10967229</v>
      </c>
      <c r="B21" s="238">
        <v>4</v>
      </c>
      <c r="C21" s="238">
        <v>92</v>
      </c>
      <c r="D21" s="238">
        <v>1.1679999999999999</v>
      </c>
      <c r="E21" s="238">
        <v>27</v>
      </c>
      <c r="F21" s="238" t="s">
        <v>1128</v>
      </c>
      <c r="H21" s="238" t="s">
        <v>354</v>
      </c>
      <c r="I21" s="238">
        <v>25</v>
      </c>
      <c r="K21" s="238">
        <v>14002981</v>
      </c>
      <c r="L21" s="238">
        <v>141700132</v>
      </c>
      <c r="M21" s="238">
        <v>6</v>
      </c>
      <c r="N21" s="238">
        <v>19</v>
      </c>
      <c r="O21" s="238">
        <v>2014</v>
      </c>
      <c r="P21" s="238" t="s">
        <v>384</v>
      </c>
      <c r="Q21" s="238">
        <v>15</v>
      </c>
      <c r="S21" s="238">
        <v>4</v>
      </c>
      <c r="T21" s="238">
        <v>0</v>
      </c>
      <c r="U21" s="238">
        <v>2</v>
      </c>
      <c r="V21" s="238">
        <v>8</v>
      </c>
      <c r="W21" s="238">
        <v>10</v>
      </c>
      <c r="X21" s="238">
        <v>4</v>
      </c>
      <c r="Y21" s="238">
        <v>1</v>
      </c>
      <c r="Z21" s="238">
        <v>1</v>
      </c>
      <c r="AB21" s="238">
        <v>1</v>
      </c>
      <c r="AC21" s="238">
        <v>98</v>
      </c>
      <c r="AD21" s="238" t="s">
        <v>1138</v>
      </c>
      <c r="AE21" s="238" t="s">
        <v>4099</v>
      </c>
      <c r="AF21" s="238" t="s">
        <v>4069</v>
      </c>
      <c r="AG21" s="238">
        <v>8</v>
      </c>
      <c r="AH21" s="238">
        <v>2</v>
      </c>
      <c r="AI21" s="238">
        <v>2</v>
      </c>
      <c r="AJ21" s="238">
        <v>2</v>
      </c>
      <c r="AK21" s="238">
        <v>21</v>
      </c>
      <c r="AL21" s="238">
        <v>87</v>
      </c>
      <c r="AM21" s="238" t="s">
        <v>363</v>
      </c>
      <c r="AN21" s="238">
        <v>5</v>
      </c>
      <c r="AO21" s="238">
        <v>1</v>
      </c>
      <c r="AS21" s="238">
        <v>7</v>
      </c>
      <c r="AT21" s="238">
        <v>98</v>
      </c>
      <c r="AU21" s="238">
        <v>30</v>
      </c>
      <c r="AV21" s="238">
        <v>11</v>
      </c>
      <c r="AW21" s="238">
        <v>21</v>
      </c>
      <c r="AX21" s="238">
        <v>2</v>
      </c>
      <c r="AY21" s="238">
        <v>4</v>
      </c>
      <c r="AZ21" s="238">
        <v>1</v>
      </c>
      <c r="BA21" s="238">
        <v>22</v>
      </c>
      <c r="BB21" s="238">
        <v>71</v>
      </c>
      <c r="BC21" s="238" t="s">
        <v>363</v>
      </c>
      <c r="BD21" s="238">
        <v>7</v>
      </c>
      <c r="BE21" s="238">
        <v>6</v>
      </c>
      <c r="BI21" s="238">
        <v>7</v>
      </c>
      <c r="BJ21" s="238">
        <v>98</v>
      </c>
      <c r="BK21" s="238">
        <v>30</v>
      </c>
      <c r="BL21" s="238">
        <v>11</v>
      </c>
      <c r="BM21" s="238">
        <v>21</v>
      </c>
      <c r="CT21" s="238">
        <v>441006</v>
      </c>
      <c r="CU21" s="238">
        <v>4972952</v>
      </c>
      <c r="CV21" s="238">
        <v>44.9075481</v>
      </c>
      <c r="CW21" s="238">
        <v>-93.747308500000003</v>
      </c>
      <c r="CX21" s="238" t="s">
        <v>359</v>
      </c>
      <c r="CY21" s="238" t="s">
        <v>4100</v>
      </c>
    </row>
    <row r="22" spans="1:103" x14ac:dyDescent="0.25">
      <c r="A22" s="238">
        <v>844026</v>
      </c>
      <c r="B22" s="238">
        <v>4</v>
      </c>
      <c r="C22" s="238">
        <v>92</v>
      </c>
      <c r="D22" s="238">
        <v>1.1719999999999999</v>
      </c>
      <c r="E22" s="238">
        <v>27</v>
      </c>
      <c r="F22" s="238" t="s">
        <v>1128</v>
      </c>
      <c r="H22" s="238" t="s">
        <v>354</v>
      </c>
      <c r="I22" s="238">
        <v>25</v>
      </c>
      <c r="K22" s="238">
        <v>20004434</v>
      </c>
      <c r="L22" s="238">
        <v>202750161</v>
      </c>
      <c r="M22" s="238">
        <v>10</v>
      </c>
      <c r="N22" s="238">
        <v>1</v>
      </c>
      <c r="O22" s="238">
        <v>2020</v>
      </c>
      <c r="P22" s="238" t="s">
        <v>384</v>
      </c>
      <c r="Q22" s="238">
        <v>21</v>
      </c>
      <c r="S22" s="238">
        <v>4</v>
      </c>
      <c r="T22" s="238">
        <v>0</v>
      </c>
      <c r="U22" s="238">
        <v>2</v>
      </c>
      <c r="V22" s="238">
        <v>12</v>
      </c>
      <c r="W22" s="238">
        <v>10</v>
      </c>
      <c r="X22" s="238">
        <v>2</v>
      </c>
      <c r="Y22" s="238">
        <v>4</v>
      </c>
      <c r="Z22" s="238">
        <v>1</v>
      </c>
      <c r="AB22" s="238">
        <v>1</v>
      </c>
      <c r="AC22" s="238">
        <v>98</v>
      </c>
      <c r="AD22" s="238" t="s">
        <v>699</v>
      </c>
      <c r="AF22" s="238" t="s">
        <v>4069</v>
      </c>
      <c r="AG22" s="238">
        <v>7</v>
      </c>
      <c r="AH22" s="238">
        <v>2</v>
      </c>
      <c r="AI22" s="238">
        <v>4</v>
      </c>
      <c r="AJ22" s="238">
        <v>2</v>
      </c>
      <c r="AK22" s="238">
        <v>21</v>
      </c>
      <c r="AL22" s="238">
        <v>19</v>
      </c>
      <c r="AM22" s="238" t="s">
        <v>363</v>
      </c>
      <c r="AN22" s="238">
        <v>5</v>
      </c>
      <c r="AO22" s="238">
        <v>1</v>
      </c>
      <c r="AS22" s="238">
        <v>12</v>
      </c>
      <c r="AT22" s="238">
        <v>9</v>
      </c>
      <c r="AU22" s="238">
        <v>30</v>
      </c>
      <c r="AV22" s="238">
        <v>11</v>
      </c>
      <c r="AW22" s="238">
        <v>24</v>
      </c>
      <c r="AX22" s="238">
        <v>2</v>
      </c>
      <c r="AY22" s="238">
        <v>4</v>
      </c>
      <c r="AZ22" s="238">
        <v>2</v>
      </c>
      <c r="BA22" s="238">
        <v>21</v>
      </c>
      <c r="BB22" s="238">
        <v>42</v>
      </c>
      <c r="BC22" s="238" t="s">
        <v>354</v>
      </c>
      <c r="BD22" s="238">
        <v>5</v>
      </c>
      <c r="BE22" s="238">
        <v>4</v>
      </c>
      <c r="BI22" s="238">
        <v>12</v>
      </c>
      <c r="BJ22" s="238">
        <v>9</v>
      </c>
      <c r="BK22" s="238">
        <v>30</v>
      </c>
      <c r="BL22" s="238">
        <v>11</v>
      </c>
      <c r="BM22" s="238">
        <v>24</v>
      </c>
      <c r="CT22" s="238">
        <v>441005.51315177901</v>
      </c>
      <c r="CU22" s="238">
        <v>4972959.0344996601</v>
      </c>
      <c r="CV22" s="238">
        <v>44.907612610000001</v>
      </c>
      <c r="CW22" s="238">
        <v>-93.747315599999993</v>
      </c>
      <c r="CX22" s="238" t="s">
        <v>359</v>
      </c>
      <c r="CY22" s="238" t="s">
        <v>4101</v>
      </c>
    </row>
    <row r="23" spans="1:103" x14ac:dyDescent="0.25">
      <c r="A23" s="238">
        <v>635001</v>
      </c>
      <c r="B23" s="238">
        <v>4</v>
      </c>
      <c r="C23" s="238">
        <v>92</v>
      </c>
      <c r="D23" s="238">
        <v>1.262</v>
      </c>
      <c r="E23" s="238">
        <v>27</v>
      </c>
      <c r="F23" s="238" t="s">
        <v>1128</v>
      </c>
      <c r="H23" s="238" t="s">
        <v>354</v>
      </c>
      <c r="I23" s="238">
        <v>25</v>
      </c>
      <c r="K23" s="238">
        <v>18004654</v>
      </c>
      <c r="M23" s="238">
        <v>9</v>
      </c>
      <c r="N23" s="238">
        <v>15</v>
      </c>
      <c r="O23" s="238">
        <v>2018</v>
      </c>
      <c r="P23" s="238" t="s">
        <v>364</v>
      </c>
      <c r="Q23" s="238">
        <v>10</v>
      </c>
      <c r="S23" s="238">
        <v>5</v>
      </c>
      <c r="T23" s="238">
        <v>0</v>
      </c>
      <c r="U23" s="238">
        <v>2</v>
      </c>
      <c r="V23" s="238">
        <v>5</v>
      </c>
      <c r="W23" s="238">
        <v>10</v>
      </c>
      <c r="X23" s="238">
        <v>4</v>
      </c>
      <c r="Y23" s="238">
        <v>1</v>
      </c>
      <c r="Z23" s="238">
        <v>1</v>
      </c>
      <c r="AB23" s="238">
        <v>1</v>
      </c>
      <c r="AC23" s="238">
        <v>98</v>
      </c>
      <c r="AD23" s="238" t="s">
        <v>699</v>
      </c>
      <c r="AF23" s="238" t="s">
        <v>4069</v>
      </c>
      <c r="AG23" s="238">
        <v>10</v>
      </c>
      <c r="AH23" s="238">
        <v>2</v>
      </c>
      <c r="AI23" s="238">
        <v>4</v>
      </c>
      <c r="AJ23" s="238">
        <v>4</v>
      </c>
      <c r="AK23" s="238">
        <v>24</v>
      </c>
      <c r="AL23" s="238">
        <v>30</v>
      </c>
      <c r="AM23" s="238" t="s">
        <v>363</v>
      </c>
      <c r="AN23" s="238">
        <v>5</v>
      </c>
      <c r="AO23" s="238">
        <v>2</v>
      </c>
      <c r="AS23" s="238">
        <v>12</v>
      </c>
      <c r="AT23" s="238">
        <v>23</v>
      </c>
      <c r="AU23" s="238">
        <v>30</v>
      </c>
      <c r="AV23" s="238">
        <v>11</v>
      </c>
      <c r="AW23" s="238">
        <v>21</v>
      </c>
      <c r="AX23" s="238">
        <v>2</v>
      </c>
      <c r="AY23" s="238">
        <v>5</v>
      </c>
      <c r="AZ23" s="238">
        <v>1</v>
      </c>
      <c r="BA23" s="238">
        <v>21</v>
      </c>
      <c r="BB23" s="238">
        <v>49</v>
      </c>
      <c r="BC23" s="238" t="s">
        <v>354</v>
      </c>
      <c r="BD23" s="238">
        <v>5</v>
      </c>
      <c r="BE23" s="238">
        <v>1</v>
      </c>
      <c r="BI23" s="238">
        <v>12</v>
      </c>
      <c r="BJ23" s="238">
        <v>9</v>
      </c>
      <c r="BK23" s="238">
        <v>30</v>
      </c>
      <c r="BL23" s="238">
        <v>11</v>
      </c>
      <c r="BM23" s="238">
        <v>21</v>
      </c>
      <c r="CT23" s="238">
        <v>441011.75357302499</v>
      </c>
      <c r="CU23" s="238">
        <v>4973103.5618662601</v>
      </c>
      <c r="CV23" s="238">
        <v>44.908914070000002</v>
      </c>
      <c r="CW23" s="238">
        <v>-93.747253420000007</v>
      </c>
      <c r="CX23" s="238" t="s">
        <v>359</v>
      </c>
      <c r="CY23" s="238" t="s">
        <v>4102</v>
      </c>
    </row>
    <row r="24" spans="1:103" x14ac:dyDescent="0.25">
      <c r="A24" s="238">
        <v>10720815</v>
      </c>
      <c r="B24" s="238">
        <v>4</v>
      </c>
      <c r="C24" s="238">
        <v>92</v>
      </c>
      <c r="D24" s="238">
        <v>1.3049999999999999</v>
      </c>
      <c r="E24" s="238">
        <v>27</v>
      </c>
      <c r="F24" s="238" t="s">
        <v>1128</v>
      </c>
      <c r="H24" s="238" t="s">
        <v>354</v>
      </c>
      <c r="I24" s="238">
        <v>25</v>
      </c>
      <c r="K24" s="238">
        <v>11002613</v>
      </c>
      <c r="L24" s="238">
        <v>111290144</v>
      </c>
      <c r="M24" s="238">
        <v>5</v>
      </c>
      <c r="N24" s="238">
        <v>8</v>
      </c>
      <c r="O24" s="238">
        <v>2011</v>
      </c>
      <c r="P24" s="238" t="s">
        <v>366</v>
      </c>
      <c r="Q24" s="238">
        <v>23</v>
      </c>
      <c r="S24" s="238">
        <v>5</v>
      </c>
      <c r="T24" s="238">
        <v>0</v>
      </c>
      <c r="U24" s="238">
        <v>2</v>
      </c>
      <c r="V24" s="238">
        <v>1</v>
      </c>
      <c r="W24" s="238">
        <v>11</v>
      </c>
      <c r="X24" s="238">
        <v>2</v>
      </c>
      <c r="Y24" s="238">
        <v>4</v>
      </c>
      <c r="Z24" s="238">
        <v>2</v>
      </c>
      <c r="AB24" s="238">
        <v>1</v>
      </c>
      <c r="AC24" s="238">
        <v>98</v>
      </c>
      <c r="AD24" s="238" t="s">
        <v>1138</v>
      </c>
      <c r="AE24" s="238" t="s">
        <v>4103</v>
      </c>
      <c r="AF24" s="238" t="s">
        <v>4069</v>
      </c>
      <c r="AG24" s="238">
        <v>7</v>
      </c>
      <c r="AH24" s="238">
        <v>2</v>
      </c>
      <c r="AI24" s="238">
        <v>4</v>
      </c>
      <c r="AJ24" s="238">
        <v>2</v>
      </c>
      <c r="AK24" s="238">
        <v>21</v>
      </c>
      <c r="AL24" s="238">
        <v>27</v>
      </c>
      <c r="AM24" s="238" t="s">
        <v>354</v>
      </c>
      <c r="AN24" s="238">
        <v>1</v>
      </c>
      <c r="AO24" s="238">
        <v>15</v>
      </c>
      <c r="AS24" s="238">
        <v>7</v>
      </c>
      <c r="AT24" s="238">
        <v>98</v>
      </c>
      <c r="AU24" s="238">
        <v>30</v>
      </c>
      <c r="AV24" s="238">
        <v>11</v>
      </c>
      <c r="AW24" s="238">
        <v>21</v>
      </c>
      <c r="AX24" s="238">
        <v>0</v>
      </c>
      <c r="AY24" s="238">
        <v>47</v>
      </c>
      <c r="AZ24" s="238">
        <v>98</v>
      </c>
      <c r="BI24" s="238">
        <v>7</v>
      </c>
      <c r="BJ24" s="238">
        <v>98</v>
      </c>
      <c r="BK24" s="238">
        <v>30</v>
      </c>
      <c r="BL24" s="238">
        <v>11</v>
      </c>
      <c r="BM24" s="238">
        <v>21</v>
      </c>
      <c r="CT24" s="238">
        <v>441012</v>
      </c>
      <c r="CU24" s="238">
        <v>4973173</v>
      </c>
      <c r="CV24" s="238">
        <v>44.9095364</v>
      </c>
      <c r="CW24" s="238">
        <v>-93.747252399999994</v>
      </c>
      <c r="CX24" s="238" t="s">
        <v>359</v>
      </c>
      <c r="CY24" s="238" t="e">
        <v>#NAME?</v>
      </c>
    </row>
    <row r="25" spans="1:103" x14ac:dyDescent="0.25">
      <c r="A25" s="238">
        <v>10801847</v>
      </c>
      <c r="B25" s="238">
        <v>4</v>
      </c>
      <c r="C25" s="238">
        <v>92</v>
      </c>
      <c r="D25" s="238">
        <v>1.411</v>
      </c>
      <c r="E25" s="238">
        <v>27</v>
      </c>
      <c r="F25" s="238" t="s">
        <v>1128</v>
      </c>
      <c r="H25" s="238" t="s">
        <v>354</v>
      </c>
      <c r="I25" s="238">
        <v>25</v>
      </c>
      <c r="K25" s="238">
        <v>12004547</v>
      </c>
      <c r="L25" s="238">
        <v>122290149</v>
      </c>
      <c r="M25" s="238">
        <v>8</v>
      </c>
      <c r="N25" s="238">
        <v>16</v>
      </c>
      <c r="O25" s="238">
        <v>2012</v>
      </c>
      <c r="P25" s="238" t="s">
        <v>384</v>
      </c>
      <c r="Q25" s="238">
        <v>18</v>
      </c>
      <c r="R25" s="238" t="s">
        <v>419</v>
      </c>
      <c r="S25" s="238">
        <v>5</v>
      </c>
      <c r="T25" s="238">
        <v>0</v>
      </c>
      <c r="U25" s="238">
        <v>2</v>
      </c>
      <c r="V25" s="238">
        <v>90</v>
      </c>
      <c r="W25" s="238">
        <v>10</v>
      </c>
      <c r="X25" s="238">
        <v>10</v>
      </c>
      <c r="Y25" s="238">
        <v>1</v>
      </c>
      <c r="Z25" s="238">
        <v>1</v>
      </c>
      <c r="AB25" s="238">
        <v>1</v>
      </c>
      <c r="AC25" s="238">
        <v>98</v>
      </c>
      <c r="AD25" s="238" t="s">
        <v>4095</v>
      </c>
      <c r="AE25" s="238" t="s">
        <v>4104</v>
      </c>
      <c r="AF25" s="238" t="s">
        <v>4069</v>
      </c>
      <c r="AG25" s="238">
        <v>90</v>
      </c>
      <c r="AH25" s="238">
        <v>2</v>
      </c>
      <c r="AI25" s="238">
        <v>2</v>
      </c>
      <c r="AJ25" s="238">
        <v>3</v>
      </c>
      <c r="AK25" s="238">
        <v>21</v>
      </c>
      <c r="AL25" s="238">
        <v>19</v>
      </c>
      <c r="AM25" s="238" t="s">
        <v>354</v>
      </c>
      <c r="AN25" s="238">
        <v>5</v>
      </c>
      <c r="AO25" s="238">
        <v>2</v>
      </c>
      <c r="AT25" s="238">
        <v>2</v>
      </c>
      <c r="AU25" s="238">
        <v>45</v>
      </c>
      <c r="AV25" s="238">
        <v>11</v>
      </c>
      <c r="AW25" s="238">
        <v>21</v>
      </c>
      <c r="AX25" s="238">
        <v>2</v>
      </c>
      <c r="AY25" s="238">
        <v>4</v>
      </c>
      <c r="AZ25" s="238">
        <v>1</v>
      </c>
      <c r="BA25" s="238">
        <v>21</v>
      </c>
      <c r="BB25" s="238">
        <v>48</v>
      </c>
      <c r="BC25" s="238" t="s">
        <v>363</v>
      </c>
      <c r="BD25" s="238">
        <v>5</v>
      </c>
      <c r="BE25" s="238">
        <v>1</v>
      </c>
      <c r="BJ25" s="238">
        <v>2</v>
      </c>
      <c r="BK25" s="238">
        <v>45</v>
      </c>
      <c r="BL25" s="238">
        <v>11</v>
      </c>
      <c r="BM25" s="238">
        <v>21</v>
      </c>
      <c r="CT25" s="238">
        <v>441013</v>
      </c>
      <c r="CU25" s="238">
        <v>4973342</v>
      </c>
      <c r="CV25" s="238">
        <v>44.911064099999997</v>
      </c>
      <c r="CW25" s="238">
        <v>-93.747267899999997</v>
      </c>
      <c r="CX25" s="238" t="s">
        <v>359</v>
      </c>
      <c r="CY25" s="238" t="s">
        <v>4105</v>
      </c>
    </row>
    <row r="26" spans="1:103" x14ac:dyDescent="0.25">
      <c r="A26" s="238">
        <v>11079592</v>
      </c>
      <c r="B26" s="238">
        <v>4</v>
      </c>
      <c r="C26" s="238">
        <v>92</v>
      </c>
      <c r="D26" s="238">
        <v>1.4990000000000001</v>
      </c>
      <c r="E26" s="238">
        <v>27</v>
      </c>
      <c r="F26" s="238" t="s">
        <v>1128</v>
      </c>
      <c r="H26" s="238" t="s">
        <v>354</v>
      </c>
      <c r="I26" s="238">
        <v>25</v>
      </c>
      <c r="K26" s="238">
        <v>15005744</v>
      </c>
      <c r="L26" s="238">
        <v>153170068</v>
      </c>
      <c r="M26" s="238">
        <v>11</v>
      </c>
      <c r="N26" s="238">
        <v>13</v>
      </c>
      <c r="O26" s="238">
        <v>2015</v>
      </c>
      <c r="P26" s="238" t="s">
        <v>362</v>
      </c>
      <c r="Q26" s="238">
        <v>7</v>
      </c>
      <c r="S26" s="238">
        <v>5</v>
      </c>
      <c r="T26" s="238">
        <v>0</v>
      </c>
      <c r="U26" s="238">
        <v>2</v>
      </c>
      <c r="V26" s="238">
        <v>5</v>
      </c>
      <c r="W26" s="238">
        <v>10</v>
      </c>
      <c r="X26" s="238">
        <v>3</v>
      </c>
      <c r="Y26" s="238">
        <v>2</v>
      </c>
      <c r="Z26" s="238">
        <v>1</v>
      </c>
      <c r="AA26" s="238">
        <v>1</v>
      </c>
      <c r="AB26" s="238">
        <v>1</v>
      </c>
      <c r="AC26" s="238">
        <v>98</v>
      </c>
      <c r="AD26" s="238" t="s">
        <v>1138</v>
      </c>
      <c r="AE26" s="238" t="s">
        <v>4106</v>
      </c>
      <c r="AF26" s="238" t="s">
        <v>4069</v>
      </c>
      <c r="AG26" s="238">
        <v>10</v>
      </c>
      <c r="AH26" s="238">
        <v>2</v>
      </c>
      <c r="AI26" s="238">
        <v>2</v>
      </c>
      <c r="AJ26" s="238">
        <v>1</v>
      </c>
      <c r="AK26" s="238">
        <v>21</v>
      </c>
      <c r="AL26" s="238">
        <v>16</v>
      </c>
      <c r="AM26" s="238" t="s">
        <v>363</v>
      </c>
      <c r="AN26" s="238">
        <v>5</v>
      </c>
      <c r="AO26" s="238">
        <v>1</v>
      </c>
      <c r="AP26" s="238">
        <v>1</v>
      </c>
      <c r="AS26" s="238">
        <v>7</v>
      </c>
      <c r="AT26" s="238">
        <v>2</v>
      </c>
      <c r="AU26" s="238">
        <v>45</v>
      </c>
      <c r="AV26" s="238">
        <v>11</v>
      </c>
      <c r="AW26" s="238">
        <v>21</v>
      </c>
      <c r="AX26" s="238">
        <v>2</v>
      </c>
      <c r="AY26" s="238">
        <v>2</v>
      </c>
      <c r="AZ26" s="238">
        <v>4</v>
      </c>
      <c r="BA26" s="238">
        <v>21</v>
      </c>
      <c r="BB26" s="238">
        <v>16</v>
      </c>
      <c r="BC26" s="238" t="s">
        <v>354</v>
      </c>
      <c r="BD26" s="238">
        <v>5</v>
      </c>
      <c r="BE26" s="238">
        <v>2</v>
      </c>
      <c r="BF26" s="238">
        <v>16</v>
      </c>
      <c r="BI26" s="238">
        <v>7</v>
      </c>
      <c r="BJ26" s="238">
        <v>2</v>
      </c>
      <c r="BK26" s="238">
        <v>45</v>
      </c>
      <c r="BL26" s="238">
        <v>11</v>
      </c>
      <c r="BM26" s="238">
        <v>21</v>
      </c>
      <c r="CT26" s="238">
        <v>441013</v>
      </c>
      <c r="CU26" s="238">
        <v>4973484</v>
      </c>
      <c r="CV26" s="238">
        <v>44.912339099999997</v>
      </c>
      <c r="CW26" s="238">
        <v>-93.747285700000006</v>
      </c>
      <c r="CX26" s="238" t="s">
        <v>359</v>
      </c>
      <c r="CY26" s="238" t="s">
        <v>4107</v>
      </c>
    </row>
    <row r="27" spans="1:103" x14ac:dyDescent="0.25">
      <c r="A27" s="238">
        <v>865465</v>
      </c>
      <c r="B27" s="238">
        <v>4</v>
      </c>
      <c r="C27" s="238">
        <v>92</v>
      </c>
      <c r="D27" s="238">
        <v>1.5009999999999999</v>
      </c>
      <c r="E27" s="238">
        <v>27</v>
      </c>
      <c r="F27" s="238" t="s">
        <v>1128</v>
      </c>
      <c r="H27" s="238" t="s">
        <v>354</v>
      </c>
      <c r="I27" s="238">
        <v>25</v>
      </c>
      <c r="K27" s="238">
        <v>20005219</v>
      </c>
      <c r="L27" s="238">
        <v>203310049</v>
      </c>
      <c r="M27" s="238">
        <v>11</v>
      </c>
      <c r="N27" s="238">
        <v>26</v>
      </c>
      <c r="O27" s="238">
        <v>2020</v>
      </c>
      <c r="P27" s="238" t="s">
        <v>384</v>
      </c>
      <c r="Q27" s="238">
        <v>19</v>
      </c>
      <c r="R27" s="238" t="s">
        <v>419</v>
      </c>
      <c r="S27" s="238">
        <v>5</v>
      </c>
      <c r="T27" s="238">
        <v>0</v>
      </c>
      <c r="U27" s="238">
        <v>2</v>
      </c>
      <c r="V27" s="238">
        <v>12</v>
      </c>
      <c r="W27" s="238">
        <v>10</v>
      </c>
      <c r="X27" s="238">
        <v>3</v>
      </c>
      <c r="Y27" s="238">
        <v>4</v>
      </c>
      <c r="Z27" s="238">
        <v>1</v>
      </c>
      <c r="AB27" s="238">
        <v>1</v>
      </c>
      <c r="AC27" s="238">
        <v>98</v>
      </c>
      <c r="AD27" s="238" t="s">
        <v>4095</v>
      </c>
      <c r="AF27" s="238" t="s">
        <v>4069</v>
      </c>
      <c r="AG27" s="238">
        <v>7</v>
      </c>
      <c r="AH27" s="238">
        <v>2</v>
      </c>
      <c r="AI27" s="238">
        <v>4</v>
      </c>
      <c r="AJ27" s="238">
        <v>1</v>
      </c>
      <c r="AK27" s="238">
        <v>21</v>
      </c>
      <c r="AL27" s="238">
        <v>17</v>
      </c>
      <c r="AM27" s="238" t="s">
        <v>354</v>
      </c>
      <c r="AN27" s="238">
        <v>5</v>
      </c>
      <c r="AO27" s="238">
        <v>4</v>
      </c>
      <c r="AS27" s="238">
        <v>12</v>
      </c>
      <c r="AT27" s="238">
        <v>9</v>
      </c>
      <c r="AU27" s="238">
        <v>45</v>
      </c>
      <c r="AV27" s="238">
        <v>11</v>
      </c>
      <c r="AW27" s="238">
        <v>23</v>
      </c>
      <c r="AX27" s="238">
        <v>2</v>
      </c>
      <c r="AY27" s="238">
        <v>3</v>
      </c>
      <c r="AZ27" s="238">
        <v>1</v>
      </c>
      <c r="BA27" s="238">
        <v>24</v>
      </c>
      <c r="BB27" s="238">
        <v>62</v>
      </c>
      <c r="BC27" s="238" t="s">
        <v>354</v>
      </c>
      <c r="BD27" s="238">
        <v>5</v>
      </c>
      <c r="BE27" s="238">
        <v>1</v>
      </c>
      <c r="BI27" s="238">
        <v>12</v>
      </c>
      <c r="BJ27" s="238">
        <v>9</v>
      </c>
      <c r="BK27" s="238">
        <v>45</v>
      </c>
      <c r="BL27" s="238">
        <v>11</v>
      </c>
      <c r="BM27" s="238">
        <v>23</v>
      </c>
      <c r="CT27" s="238">
        <v>441021.80775979999</v>
      </c>
      <c r="CU27" s="238">
        <v>4973488.0446012998</v>
      </c>
      <c r="CV27" s="238">
        <v>44.912375740000002</v>
      </c>
      <c r="CW27" s="238">
        <v>-93.7471709</v>
      </c>
      <c r="CX27" s="238" t="s">
        <v>359</v>
      </c>
      <c r="CY27" s="238" t="s">
        <v>4108</v>
      </c>
    </row>
    <row r="28" spans="1:103" x14ac:dyDescent="0.25">
      <c r="A28" s="238">
        <v>682787</v>
      </c>
      <c r="B28" s="238">
        <v>4</v>
      </c>
      <c r="C28" s="238">
        <v>92</v>
      </c>
      <c r="D28" s="238">
        <v>1.6279999999999999</v>
      </c>
      <c r="E28" s="238">
        <v>27</v>
      </c>
      <c r="F28" s="238" t="s">
        <v>1119</v>
      </c>
      <c r="H28" s="238" t="s">
        <v>354</v>
      </c>
      <c r="I28" s="238">
        <v>25</v>
      </c>
      <c r="K28" s="238">
        <v>19000523</v>
      </c>
      <c r="M28" s="238">
        <v>2</v>
      </c>
      <c r="N28" s="238">
        <v>3</v>
      </c>
      <c r="O28" s="238">
        <v>2019</v>
      </c>
      <c r="P28" s="238" t="s">
        <v>366</v>
      </c>
      <c r="Q28" s="238">
        <v>23</v>
      </c>
      <c r="R28" s="238" t="s">
        <v>419</v>
      </c>
      <c r="S28" s="238">
        <v>5</v>
      </c>
      <c r="T28" s="238">
        <v>0</v>
      </c>
      <c r="U28" s="238">
        <v>1</v>
      </c>
      <c r="W28" s="238">
        <v>67</v>
      </c>
      <c r="X28" s="238">
        <v>2</v>
      </c>
      <c r="Y28" s="238">
        <v>4</v>
      </c>
      <c r="Z28" s="238">
        <v>5</v>
      </c>
      <c r="AB28" s="238">
        <v>5</v>
      </c>
      <c r="AC28" s="238">
        <v>98</v>
      </c>
      <c r="AD28" s="238" t="s">
        <v>4095</v>
      </c>
      <c r="AF28" s="238" t="s">
        <v>4069</v>
      </c>
      <c r="AG28" s="238">
        <v>3</v>
      </c>
      <c r="AH28" s="238">
        <v>2</v>
      </c>
      <c r="AI28" s="238">
        <v>2</v>
      </c>
      <c r="AJ28" s="238">
        <v>1</v>
      </c>
      <c r="AK28" s="238">
        <v>21</v>
      </c>
      <c r="AL28" s="238">
        <v>35</v>
      </c>
      <c r="AM28" s="238" t="s">
        <v>363</v>
      </c>
      <c r="AN28" s="238">
        <v>5</v>
      </c>
      <c r="AO28" s="238">
        <v>1</v>
      </c>
      <c r="AS28" s="238">
        <v>12</v>
      </c>
      <c r="AT28" s="238">
        <v>9</v>
      </c>
      <c r="AU28" s="238">
        <v>45</v>
      </c>
      <c r="AV28" s="238">
        <v>11</v>
      </c>
      <c r="AW28" s="238">
        <v>21</v>
      </c>
      <c r="CT28" s="238">
        <v>441006.53657696198</v>
      </c>
      <c r="CU28" s="238">
        <v>4973691.6148495302</v>
      </c>
      <c r="CV28" s="238">
        <v>44.914206880000002</v>
      </c>
      <c r="CW28" s="238">
        <v>-93.747388099999995</v>
      </c>
      <c r="CX28" s="238" t="s">
        <v>359</v>
      </c>
      <c r="CY28" s="238" t="s">
        <v>4109</v>
      </c>
    </row>
    <row r="29" spans="1:103" x14ac:dyDescent="0.25">
      <c r="A29" s="238">
        <v>664714</v>
      </c>
      <c r="B29" s="238">
        <v>4</v>
      </c>
      <c r="C29" s="238">
        <v>92</v>
      </c>
      <c r="D29" s="238">
        <v>1.7909999999999999</v>
      </c>
      <c r="E29" s="238">
        <v>27</v>
      </c>
      <c r="F29" s="238" t="s">
        <v>1119</v>
      </c>
      <c r="H29" s="238" t="s">
        <v>354</v>
      </c>
      <c r="I29" s="238">
        <v>25</v>
      </c>
      <c r="K29" s="238">
        <v>18005915</v>
      </c>
      <c r="M29" s="238">
        <v>12</v>
      </c>
      <c r="N29" s="238">
        <v>1</v>
      </c>
      <c r="O29" s="238">
        <v>2018</v>
      </c>
      <c r="P29" s="238" t="s">
        <v>364</v>
      </c>
      <c r="Q29" s="238">
        <v>15</v>
      </c>
      <c r="R29" s="238" t="s">
        <v>196</v>
      </c>
      <c r="S29" s="238">
        <v>5</v>
      </c>
      <c r="T29" s="238">
        <v>0</v>
      </c>
      <c r="U29" s="238">
        <v>1</v>
      </c>
      <c r="W29" s="238">
        <v>69</v>
      </c>
      <c r="X29" s="238">
        <v>90</v>
      </c>
      <c r="Y29" s="238">
        <v>1</v>
      </c>
      <c r="Z29" s="238">
        <v>4</v>
      </c>
      <c r="AB29" s="238">
        <v>3</v>
      </c>
      <c r="AC29" s="238">
        <v>98</v>
      </c>
      <c r="AD29" s="238" t="s">
        <v>4095</v>
      </c>
      <c r="AF29" s="238" t="s">
        <v>4069</v>
      </c>
      <c r="AG29" s="238">
        <v>3</v>
      </c>
      <c r="AH29" s="238">
        <v>2</v>
      </c>
      <c r="AI29" s="238">
        <v>4</v>
      </c>
      <c r="AJ29" s="238">
        <v>4</v>
      </c>
      <c r="AK29" s="238">
        <v>24</v>
      </c>
      <c r="AL29" s="238">
        <v>75</v>
      </c>
      <c r="AM29" s="238" t="s">
        <v>354</v>
      </c>
      <c r="AN29" s="238">
        <v>5</v>
      </c>
      <c r="AO29" s="238">
        <v>62</v>
      </c>
      <c r="AS29" s="238">
        <v>12</v>
      </c>
      <c r="AT29" s="238">
        <v>23</v>
      </c>
      <c r="AU29" s="238">
        <v>45</v>
      </c>
      <c r="AV29" s="238">
        <v>11</v>
      </c>
      <c r="AW29" s="238">
        <v>21</v>
      </c>
      <c r="CT29" s="238">
        <v>441016.59076373698</v>
      </c>
      <c r="CU29" s="238">
        <v>4973954.1666614497</v>
      </c>
      <c r="CV29" s="238">
        <v>44.916571009999998</v>
      </c>
      <c r="CW29" s="238">
        <v>-93.747291369999999</v>
      </c>
      <c r="CX29" s="238" t="s">
        <v>359</v>
      </c>
      <c r="CY29" s="238" t="s">
        <v>4110</v>
      </c>
    </row>
    <row r="30" spans="1:103" x14ac:dyDescent="0.25">
      <c r="A30" s="238">
        <v>10784896</v>
      </c>
      <c r="B30" s="238">
        <v>4</v>
      </c>
      <c r="C30" s="238">
        <v>92</v>
      </c>
      <c r="D30" s="238">
        <v>1.7949999999999999</v>
      </c>
      <c r="E30" s="238">
        <v>27</v>
      </c>
      <c r="F30" s="238" t="s">
        <v>1119</v>
      </c>
      <c r="H30" s="238" t="s">
        <v>354</v>
      </c>
      <c r="I30" s="238">
        <v>25</v>
      </c>
      <c r="K30" s="238">
        <v>12000567</v>
      </c>
      <c r="L30" s="238">
        <v>120350041</v>
      </c>
      <c r="M30" s="238">
        <v>2</v>
      </c>
      <c r="N30" s="238">
        <v>4</v>
      </c>
      <c r="O30" s="238">
        <v>2012</v>
      </c>
      <c r="P30" s="238" t="s">
        <v>364</v>
      </c>
      <c r="Q30" s="238">
        <v>8</v>
      </c>
      <c r="S30" s="238">
        <v>5</v>
      </c>
      <c r="T30" s="238">
        <v>0</v>
      </c>
      <c r="U30" s="238">
        <v>1</v>
      </c>
      <c r="W30" s="238">
        <v>93</v>
      </c>
      <c r="X30" s="238">
        <v>2</v>
      </c>
      <c r="Y30" s="238">
        <v>1</v>
      </c>
      <c r="Z30" s="238">
        <v>6</v>
      </c>
      <c r="AA30" s="238">
        <v>6</v>
      </c>
      <c r="AB30" s="238">
        <v>2</v>
      </c>
      <c r="AC30" s="238">
        <v>98</v>
      </c>
      <c r="AD30" s="238" t="s">
        <v>4111</v>
      </c>
      <c r="AE30" s="238" t="s">
        <v>1151</v>
      </c>
      <c r="AF30" s="238" t="s">
        <v>4069</v>
      </c>
      <c r="AG30" s="238">
        <v>4</v>
      </c>
      <c r="AH30" s="238">
        <v>2</v>
      </c>
      <c r="AI30" s="238">
        <v>2</v>
      </c>
      <c r="AJ30" s="238">
        <v>2</v>
      </c>
      <c r="AK30" s="238">
        <v>24</v>
      </c>
      <c r="AL30" s="238">
        <v>62</v>
      </c>
      <c r="AM30" s="238" t="s">
        <v>354</v>
      </c>
      <c r="AN30" s="238">
        <v>5</v>
      </c>
      <c r="AO30" s="238">
        <v>1</v>
      </c>
      <c r="AP30" s="238">
        <v>10</v>
      </c>
      <c r="AS30" s="238">
        <v>7</v>
      </c>
      <c r="AT30" s="238">
        <v>98</v>
      </c>
      <c r="AU30" s="238">
        <v>55</v>
      </c>
      <c r="AV30" s="238">
        <v>11</v>
      </c>
      <c r="AW30" s="238">
        <v>21</v>
      </c>
      <c r="CT30" s="238">
        <v>441020</v>
      </c>
      <c r="CU30" s="238">
        <v>4973961</v>
      </c>
      <c r="CV30" s="238">
        <v>44.916632800000002</v>
      </c>
      <c r="CW30" s="238">
        <v>-93.747250199999996</v>
      </c>
      <c r="CX30" s="238" t="s">
        <v>359</v>
      </c>
      <c r="CY30" s="238" t="s">
        <v>4112</v>
      </c>
    </row>
    <row r="31" spans="1:103" x14ac:dyDescent="0.25">
      <c r="A31" s="238">
        <v>453684</v>
      </c>
      <c r="B31" s="238">
        <v>4</v>
      </c>
      <c r="C31" s="238">
        <v>92</v>
      </c>
      <c r="D31" s="238">
        <v>1.7949999999999999</v>
      </c>
      <c r="E31" s="238">
        <v>27</v>
      </c>
      <c r="F31" s="238" t="s">
        <v>1119</v>
      </c>
      <c r="H31" s="238" t="s">
        <v>354</v>
      </c>
      <c r="I31" s="238">
        <v>25</v>
      </c>
      <c r="K31" s="238">
        <v>17002444</v>
      </c>
      <c r="M31" s="238">
        <v>5</v>
      </c>
      <c r="N31" s="238">
        <v>20</v>
      </c>
      <c r="O31" s="238">
        <v>2017</v>
      </c>
      <c r="P31" s="238" t="s">
        <v>364</v>
      </c>
      <c r="Q31" s="238">
        <v>17</v>
      </c>
      <c r="R31" s="238">
        <v>98</v>
      </c>
      <c r="S31" s="238">
        <v>3</v>
      </c>
      <c r="T31" s="238">
        <v>0</v>
      </c>
      <c r="U31" s="238">
        <v>2</v>
      </c>
      <c r="V31" s="238">
        <v>13</v>
      </c>
      <c r="W31" s="238">
        <v>10</v>
      </c>
      <c r="X31" s="238">
        <v>4</v>
      </c>
      <c r="Y31" s="238">
        <v>1</v>
      </c>
      <c r="Z31" s="238">
        <v>3</v>
      </c>
      <c r="AB31" s="238">
        <v>2</v>
      </c>
      <c r="AC31" s="238">
        <v>98</v>
      </c>
      <c r="AD31" s="238" t="s">
        <v>4095</v>
      </c>
      <c r="AF31" s="238" t="s">
        <v>4069</v>
      </c>
      <c r="AG31" s="238">
        <v>10</v>
      </c>
      <c r="AH31" s="238">
        <v>2</v>
      </c>
      <c r="AI31" s="238">
        <v>4</v>
      </c>
      <c r="AJ31" s="238">
        <v>4</v>
      </c>
      <c r="AK31" s="238">
        <v>23</v>
      </c>
      <c r="AL31" s="238">
        <v>19</v>
      </c>
      <c r="AM31" s="238" t="s">
        <v>354</v>
      </c>
      <c r="AN31" s="238">
        <v>5</v>
      </c>
      <c r="AO31" s="238">
        <v>70</v>
      </c>
      <c r="AS31" s="238">
        <v>12</v>
      </c>
      <c r="AT31" s="238">
        <v>23</v>
      </c>
      <c r="AU31" s="238">
        <v>45</v>
      </c>
      <c r="AV31" s="238">
        <v>11</v>
      </c>
      <c r="AW31" s="238">
        <v>21</v>
      </c>
      <c r="AX31" s="238">
        <v>2</v>
      </c>
      <c r="AY31" s="238">
        <v>4</v>
      </c>
      <c r="AZ31" s="238">
        <v>1</v>
      </c>
      <c r="BA31" s="238">
        <v>21</v>
      </c>
      <c r="BB31" s="238">
        <v>18</v>
      </c>
      <c r="BC31" s="238" t="s">
        <v>363</v>
      </c>
      <c r="BD31" s="238">
        <v>5</v>
      </c>
      <c r="BE31" s="238">
        <v>1</v>
      </c>
      <c r="BI31" s="238">
        <v>12</v>
      </c>
      <c r="BJ31" s="238">
        <v>9</v>
      </c>
      <c r="BK31" s="238">
        <v>45</v>
      </c>
      <c r="BL31" s="238">
        <v>11</v>
      </c>
      <c r="BM31" s="238">
        <v>24</v>
      </c>
      <c r="CT31" s="238">
        <v>441020.55952167499</v>
      </c>
      <c r="CU31" s="238">
        <v>4973961.7549731396</v>
      </c>
      <c r="CV31" s="238">
        <v>44.91663965</v>
      </c>
      <c r="CW31" s="238">
        <v>-93.747241970000005</v>
      </c>
      <c r="CX31" s="238" t="s">
        <v>359</v>
      </c>
      <c r="CY31" s="238" t="s">
        <v>4113</v>
      </c>
    </row>
    <row r="32" spans="1:103" x14ac:dyDescent="0.25">
      <c r="A32" s="238">
        <v>733022</v>
      </c>
      <c r="B32" s="238">
        <v>4</v>
      </c>
      <c r="C32" s="238">
        <v>92</v>
      </c>
      <c r="D32" s="238">
        <v>1.8029999999999999</v>
      </c>
      <c r="E32" s="238">
        <v>27</v>
      </c>
      <c r="F32" s="238" t="s">
        <v>1119</v>
      </c>
      <c r="H32" s="238" t="s">
        <v>354</v>
      </c>
      <c r="I32" s="238">
        <v>25</v>
      </c>
      <c r="K32" s="238">
        <v>19003226</v>
      </c>
      <c r="M32" s="238">
        <v>7</v>
      </c>
      <c r="N32" s="238">
        <v>11</v>
      </c>
      <c r="O32" s="238">
        <v>2019</v>
      </c>
      <c r="P32" s="238" t="s">
        <v>384</v>
      </c>
      <c r="Q32" s="238">
        <v>18</v>
      </c>
      <c r="R32" s="238" t="s">
        <v>356</v>
      </c>
      <c r="S32" s="238">
        <v>5</v>
      </c>
      <c r="T32" s="238">
        <v>0</v>
      </c>
      <c r="U32" s="238">
        <v>2</v>
      </c>
      <c r="V32" s="238">
        <v>11</v>
      </c>
      <c r="W32" s="238">
        <v>10</v>
      </c>
      <c r="X32" s="238">
        <v>4</v>
      </c>
      <c r="Y32" s="238">
        <v>1</v>
      </c>
      <c r="Z32" s="238">
        <v>1</v>
      </c>
      <c r="AB32" s="238">
        <v>1</v>
      </c>
      <c r="AC32" s="238">
        <v>98</v>
      </c>
      <c r="AD32" s="238" t="s">
        <v>4095</v>
      </c>
      <c r="AF32" s="238" t="s">
        <v>4069</v>
      </c>
      <c r="AG32" s="238">
        <v>6</v>
      </c>
      <c r="AH32" s="238">
        <v>2</v>
      </c>
      <c r="AI32" s="238">
        <v>2</v>
      </c>
      <c r="AJ32" s="238">
        <v>1</v>
      </c>
      <c r="AK32" s="238">
        <v>21</v>
      </c>
      <c r="AL32" s="238">
        <v>27</v>
      </c>
      <c r="AM32" s="238" t="s">
        <v>354</v>
      </c>
      <c r="AN32" s="238">
        <v>5</v>
      </c>
      <c r="AO32" s="238">
        <v>1</v>
      </c>
      <c r="AS32" s="238">
        <v>12</v>
      </c>
      <c r="AT32" s="238">
        <v>9</v>
      </c>
      <c r="AU32" s="238">
        <v>55</v>
      </c>
      <c r="AV32" s="238">
        <v>11</v>
      </c>
      <c r="AW32" s="238">
        <v>21</v>
      </c>
      <c r="AX32" s="238">
        <v>2</v>
      </c>
      <c r="AY32" s="238">
        <v>2</v>
      </c>
      <c r="AZ32" s="238">
        <v>4</v>
      </c>
      <c r="BA32" s="238">
        <v>24</v>
      </c>
      <c r="BB32" s="238">
        <v>61</v>
      </c>
      <c r="BC32" s="238" t="s">
        <v>363</v>
      </c>
      <c r="BD32" s="238">
        <v>5</v>
      </c>
      <c r="BE32" s="238">
        <v>2</v>
      </c>
      <c r="BI32" s="238">
        <v>12</v>
      </c>
      <c r="BJ32" s="238">
        <v>23</v>
      </c>
      <c r="BK32" s="238">
        <v>45</v>
      </c>
      <c r="BL32" s="238">
        <v>11</v>
      </c>
      <c r="BM32" s="238">
        <v>21</v>
      </c>
      <c r="CT32" s="238">
        <v>441018.68427392101</v>
      </c>
      <c r="CU32" s="238">
        <v>4973974.2196361404</v>
      </c>
      <c r="CV32" s="238">
        <v>44.916751689999998</v>
      </c>
      <c r="CW32" s="238">
        <v>-93.747267179999994</v>
      </c>
      <c r="CX32" s="238" t="s">
        <v>359</v>
      </c>
      <c r="CY32" s="238" t="s">
        <v>4114</v>
      </c>
    </row>
    <row r="33" spans="1:103" x14ac:dyDescent="0.25">
      <c r="A33" s="238">
        <v>10738242</v>
      </c>
      <c r="B33" s="238">
        <v>4</v>
      </c>
      <c r="C33" s="238">
        <v>110</v>
      </c>
      <c r="D33" s="238">
        <v>0</v>
      </c>
      <c r="E33" s="238">
        <v>27</v>
      </c>
      <c r="F33" s="238" t="s">
        <v>1119</v>
      </c>
      <c r="H33" s="238" t="s">
        <v>354</v>
      </c>
      <c r="I33" s="238">
        <v>25</v>
      </c>
      <c r="K33" s="238">
        <v>11004384</v>
      </c>
      <c r="L33" s="238">
        <v>112030621</v>
      </c>
      <c r="M33" s="238">
        <v>7</v>
      </c>
      <c r="N33" s="238">
        <v>22</v>
      </c>
      <c r="O33" s="238">
        <v>2011</v>
      </c>
      <c r="P33" s="238" t="s">
        <v>362</v>
      </c>
      <c r="Q33" s="238">
        <v>19</v>
      </c>
      <c r="S33" s="238">
        <v>4</v>
      </c>
      <c r="T33" s="238">
        <v>0</v>
      </c>
      <c r="U33" s="238">
        <v>2</v>
      </c>
      <c r="V33" s="238">
        <v>3</v>
      </c>
      <c r="W33" s="238">
        <v>10</v>
      </c>
      <c r="X33" s="238">
        <v>4</v>
      </c>
      <c r="Y33" s="238">
        <v>3</v>
      </c>
      <c r="Z33" s="238">
        <v>1</v>
      </c>
      <c r="AB33" s="238">
        <v>1</v>
      </c>
      <c r="AC33" s="238">
        <v>98</v>
      </c>
      <c r="AD33" s="238" t="s">
        <v>3874</v>
      </c>
      <c r="AE33" s="238" t="s">
        <v>1151</v>
      </c>
      <c r="AF33" s="238" t="s">
        <v>3837</v>
      </c>
      <c r="AG33" s="238">
        <v>9</v>
      </c>
      <c r="AH33" s="238">
        <v>2</v>
      </c>
      <c r="AI33" s="238">
        <v>1</v>
      </c>
      <c r="AJ33" s="238">
        <v>1</v>
      </c>
      <c r="AK33" s="238">
        <v>21</v>
      </c>
      <c r="AL33" s="238">
        <v>44</v>
      </c>
      <c r="AM33" s="238" t="s">
        <v>363</v>
      </c>
      <c r="AN33" s="238">
        <v>5</v>
      </c>
      <c r="AO33" s="238">
        <v>1</v>
      </c>
      <c r="AS33" s="238">
        <v>7</v>
      </c>
      <c r="AT33" s="238">
        <v>2</v>
      </c>
      <c r="AU33" s="238">
        <v>55</v>
      </c>
      <c r="AV33" s="238">
        <v>11</v>
      </c>
      <c r="AW33" s="238">
        <v>21</v>
      </c>
      <c r="AX33" s="238">
        <v>2</v>
      </c>
      <c r="AY33" s="238">
        <v>2</v>
      </c>
      <c r="AZ33" s="238">
        <v>4</v>
      </c>
      <c r="BA33" s="238">
        <v>21</v>
      </c>
      <c r="BB33" s="238">
        <v>41</v>
      </c>
      <c r="BC33" s="238" t="s">
        <v>363</v>
      </c>
      <c r="BD33" s="238">
        <v>5</v>
      </c>
      <c r="BI33" s="238">
        <v>7</v>
      </c>
      <c r="BJ33" s="238">
        <v>2</v>
      </c>
      <c r="BK33" s="238">
        <v>55</v>
      </c>
      <c r="BL33" s="238">
        <v>11</v>
      </c>
      <c r="BM33" s="238">
        <v>21</v>
      </c>
      <c r="CT33" s="238">
        <v>441020</v>
      </c>
      <c r="CU33" s="238">
        <v>4973961</v>
      </c>
      <c r="CV33" s="238">
        <v>44.916632800000002</v>
      </c>
      <c r="CW33" s="238">
        <v>-93.747250199999996</v>
      </c>
      <c r="CX33" s="238" t="s">
        <v>359</v>
      </c>
      <c r="CY33" s="238" t="s">
        <v>4115</v>
      </c>
    </row>
    <row r="34" spans="1:103" x14ac:dyDescent="0.25">
      <c r="A34" s="238">
        <v>10786122</v>
      </c>
      <c r="B34" s="238">
        <v>4</v>
      </c>
      <c r="C34" s="238">
        <v>110</v>
      </c>
      <c r="D34" s="238">
        <v>0</v>
      </c>
      <c r="E34" s="238">
        <v>27</v>
      </c>
      <c r="F34" s="238" t="s">
        <v>1119</v>
      </c>
      <c r="H34" s="238" t="s">
        <v>354</v>
      </c>
      <c r="I34" s="238">
        <v>25</v>
      </c>
      <c r="K34" s="238">
        <v>12001042</v>
      </c>
      <c r="L34" s="238">
        <v>120600009</v>
      </c>
      <c r="M34" s="238">
        <v>2</v>
      </c>
      <c r="N34" s="238">
        <v>28</v>
      </c>
      <c r="O34" s="238">
        <v>2012</v>
      </c>
      <c r="P34" s="238" t="s">
        <v>368</v>
      </c>
      <c r="Q34" s="238">
        <v>21</v>
      </c>
      <c r="S34" s="238">
        <v>3</v>
      </c>
      <c r="T34" s="238">
        <v>0</v>
      </c>
      <c r="U34" s="238">
        <v>1</v>
      </c>
      <c r="V34" s="238">
        <v>4</v>
      </c>
      <c r="W34" s="238">
        <v>69</v>
      </c>
      <c r="X34" s="238">
        <v>2</v>
      </c>
      <c r="Y34" s="238">
        <v>6</v>
      </c>
      <c r="Z34" s="238">
        <v>5</v>
      </c>
      <c r="AB34" s="238">
        <v>4</v>
      </c>
      <c r="AC34" s="238">
        <v>98</v>
      </c>
      <c r="AD34" s="238" t="s">
        <v>4116</v>
      </c>
      <c r="AE34" s="238" t="s">
        <v>4117</v>
      </c>
      <c r="AF34" s="238" t="s">
        <v>3837</v>
      </c>
      <c r="AG34" s="238">
        <v>3</v>
      </c>
      <c r="AH34" s="238">
        <v>2</v>
      </c>
      <c r="AI34" s="238">
        <v>1</v>
      </c>
      <c r="AJ34" s="238">
        <v>1</v>
      </c>
      <c r="AK34" s="238">
        <v>21</v>
      </c>
      <c r="AL34" s="238">
        <v>78</v>
      </c>
      <c r="AM34" s="238" t="s">
        <v>354</v>
      </c>
      <c r="AN34" s="238">
        <v>5</v>
      </c>
      <c r="AS34" s="238">
        <v>7</v>
      </c>
      <c r="AT34" s="238">
        <v>98</v>
      </c>
      <c r="AU34" s="238">
        <v>40</v>
      </c>
      <c r="AV34" s="238">
        <v>10</v>
      </c>
      <c r="AW34" s="238">
        <v>21</v>
      </c>
      <c r="CT34" s="238">
        <v>441020</v>
      </c>
      <c r="CU34" s="238">
        <v>4973961</v>
      </c>
      <c r="CV34" s="238">
        <v>44.916632800000002</v>
      </c>
      <c r="CW34" s="238">
        <v>-93.747250199999996</v>
      </c>
      <c r="CX34" s="238" t="s">
        <v>359</v>
      </c>
      <c r="CY34" s="238" t="s">
        <v>4118</v>
      </c>
    </row>
    <row r="35" spans="1:103" x14ac:dyDescent="0.25">
      <c r="A35" s="238">
        <v>10900134</v>
      </c>
      <c r="B35" s="238">
        <v>4</v>
      </c>
      <c r="C35" s="238">
        <v>110</v>
      </c>
      <c r="D35" s="238">
        <v>0</v>
      </c>
      <c r="E35" s="238">
        <v>27</v>
      </c>
      <c r="F35" s="238" t="s">
        <v>1119</v>
      </c>
      <c r="H35" s="238" t="s">
        <v>354</v>
      </c>
      <c r="I35" s="238">
        <v>25</v>
      </c>
      <c r="K35" s="238">
        <v>13005472</v>
      </c>
      <c r="L35" s="238">
        <v>132670042</v>
      </c>
      <c r="M35" s="238">
        <v>9</v>
      </c>
      <c r="N35" s="238">
        <v>24</v>
      </c>
      <c r="O35" s="238">
        <v>2013</v>
      </c>
      <c r="P35" s="238" t="s">
        <v>368</v>
      </c>
      <c r="Q35" s="238">
        <v>7</v>
      </c>
      <c r="S35" s="238">
        <v>5</v>
      </c>
      <c r="T35" s="238">
        <v>0</v>
      </c>
      <c r="U35" s="238">
        <v>2</v>
      </c>
      <c r="V35" s="238">
        <v>5</v>
      </c>
      <c r="W35" s="238">
        <v>10</v>
      </c>
      <c r="X35" s="238">
        <v>4</v>
      </c>
      <c r="Y35" s="238">
        <v>1</v>
      </c>
      <c r="Z35" s="238">
        <v>1</v>
      </c>
      <c r="AB35" s="238">
        <v>1</v>
      </c>
      <c r="AC35" s="238">
        <v>98</v>
      </c>
      <c r="AD35" s="238" t="s">
        <v>1151</v>
      </c>
      <c r="AE35" s="238" t="s">
        <v>3874</v>
      </c>
      <c r="AF35" s="238" t="s">
        <v>3837</v>
      </c>
      <c r="AG35" s="238">
        <v>10</v>
      </c>
      <c r="AH35" s="238">
        <v>2</v>
      </c>
      <c r="AI35" s="238">
        <v>4</v>
      </c>
      <c r="AJ35" s="238">
        <v>4</v>
      </c>
      <c r="AK35" s="238">
        <v>24</v>
      </c>
      <c r="AL35" s="238">
        <v>17</v>
      </c>
      <c r="AM35" s="238" t="s">
        <v>363</v>
      </c>
      <c r="AN35" s="238">
        <v>5</v>
      </c>
      <c r="AO35" s="238">
        <v>2</v>
      </c>
      <c r="AS35" s="238">
        <v>7</v>
      </c>
      <c r="AT35" s="238">
        <v>2</v>
      </c>
      <c r="AU35" s="238">
        <v>45</v>
      </c>
      <c r="AV35" s="238">
        <v>11</v>
      </c>
      <c r="AW35" s="238">
        <v>20</v>
      </c>
      <c r="AX35" s="238">
        <v>2</v>
      </c>
      <c r="AY35" s="238">
        <v>2</v>
      </c>
      <c r="AZ35" s="238">
        <v>1</v>
      </c>
      <c r="BA35" s="238">
        <v>21</v>
      </c>
      <c r="BB35" s="238">
        <v>46</v>
      </c>
      <c r="BC35" s="238" t="s">
        <v>363</v>
      </c>
      <c r="BD35" s="238">
        <v>5</v>
      </c>
      <c r="BE35" s="238">
        <v>1</v>
      </c>
      <c r="BI35" s="238">
        <v>7</v>
      </c>
      <c r="BJ35" s="238">
        <v>2</v>
      </c>
      <c r="BK35" s="238">
        <v>45</v>
      </c>
      <c r="BL35" s="238">
        <v>11</v>
      </c>
      <c r="BM35" s="238">
        <v>20</v>
      </c>
      <c r="CT35" s="238">
        <v>441020</v>
      </c>
      <c r="CU35" s="238">
        <v>4973961</v>
      </c>
      <c r="CV35" s="238">
        <v>44.916632800000002</v>
      </c>
      <c r="CW35" s="238">
        <v>-93.747250199999996</v>
      </c>
      <c r="CX35" s="238" t="s">
        <v>359</v>
      </c>
      <c r="CY35" s="238" t="s">
        <v>4119</v>
      </c>
    </row>
    <row r="36" spans="1:103" x14ac:dyDescent="0.25">
      <c r="A36" s="238">
        <v>10951673</v>
      </c>
      <c r="B36" s="238">
        <v>4</v>
      </c>
      <c r="C36" s="238">
        <v>110</v>
      </c>
      <c r="D36" s="238">
        <v>0</v>
      </c>
      <c r="E36" s="238">
        <v>27</v>
      </c>
      <c r="F36" s="238" t="s">
        <v>1119</v>
      </c>
      <c r="H36" s="238" t="s">
        <v>354</v>
      </c>
      <c r="I36" s="238">
        <v>25</v>
      </c>
      <c r="K36" s="238">
        <v>14000848</v>
      </c>
      <c r="L36" s="238">
        <v>140510285</v>
      </c>
      <c r="M36" s="238">
        <v>2</v>
      </c>
      <c r="N36" s="238">
        <v>20</v>
      </c>
      <c r="O36" s="238">
        <v>2014</v>
      </c>
      <c r="P36" s="238" t="s">
        <v>384</v>
      </c>
      <c r="Q36" s="238">
        <v>16</v>
      </c>
      <c r="S36" s="238">
        <v>5</v>
      </c>
      <c r="T36" s="238">
        <v>0</v>
      </c>
      <c r="U36" s="238">
        <v>2</v>
      </c>
      <c r="V36" s="238">
        <v>8</v>
      </c>
      <c r="W36" s="238">
        <v>10</v>
      </c>
      <c r="X36" s="238">
        <v>4</v>
      </c>
      <c r="Y36" s="238">
        <v>1</v>
      </c>
      <c r="Z36" s="238">
        <v>4</v>
      </c>
      <c r="AB36" s="238">
        <v>3</v>
      </c>
      <c r="AC36" s="238">
        <v>98</v>
      </c>
      <c r="AD36" s="238" t="s">
        <v>4120</v>
      </c>
      <c r="AE36" s="238" t="s">
        <v>4121</v>
      </c>
      <c r="AF36" s="238" t="s">
        <v>3837</v>
      </c>
      <c r="AG36" s="238">
        <v>8</v>
      </c>
      <c r="AH36" s="238">
        <v>2</v>
      </c>
      <c r="AI36" s="238">
        <v>3</v>
      </c>
      <c r="AJ36" s="238">
        <v>4</v>
      </c>
      <c r="AK36" s="238">
        <v>21</v>
      </c>
      <c r="AL36" s="238">
        <v>53</v>
      </c>
      <c r="AM36" s="238" t="s">
        <v>354</v>
      </c>
      <c r="AN36" s="238">
        <v>5</v>
      </c>
      <c r="AO36" s="238">
        <v>1</v>
      </c>
      <c r="AS36" s="238">
        <v>7</v>
      </c>
      <c r="AT36" s="238">
        <v>2</v>
      </c>
      <c r="AU36" s="238">
        <v>55</v>
      </c>
      <c r="AV36" s="238">
        <v>11</v>
      </c>
      <c r="AW36" s="238">
        <v>20</v>
      </c>
      <c r="AX36" s="238">
        <v>2</v>
      </c>
      <c r="AY36" s="238">
        <v>3</v>
      </c>
      <c r="AZ36" s="238">
        <v>2</v>
      </c>
      <c r="BA36" s="238">
        <v>23</v>
      </c>
      <c r="BB36" s="238">
        <v>24</v>
      </c>
      <c r="BC36" s="238" t="s">
        <v>354</v>
      </c>
      <c r="BD36" s="238">
        <v>5</v>
      </c>
      <c r="BE36" s="238">
        <v>3</v>
      </c>
      <c r="BI36" s="238">
        <v>7</v>
      </c>
      <c r="BJ36" s="238">
        <v>2</v>
      </c>
      <c r="BK36" s="238">
        <v>55</v>
      </c>
      <c r="BL36" s="238">
        <v>11</v>
      </c>
      <c r="BM36" s="238">
        <v>20</v>
      </c>
      <c r="CT36" s="238">
        <v>441020</v>
      </c>
      <c r="CU36" s="238">
        <v>4973961</v>
      </c>
      <c r="CV36" s="238">
        <v>44.916632800000002</v>
      </c>
      <c r="CW36" s="238">
        <v>-93.747250199999996</v>
      </c>
      <c r="CX36" s="238" t="s">
        <v>359</v>
      </c>
      <c r="CY36" s="238" t="s">
        <v>4122</v>
      </c>
    </row>
    <row r="37" spans="1:103" x14ac:dyDescent="0.25">
      <c r="A37" s="238">
        <v>11015266</v>
      </c>
      <c r="B37" s="238">
        <v>4</v>
      </c>
      <c r="C37" s="238">
        <v>110</v>
      </c>
      <c r="D37" s="238">
        <v>0</v>
      </c>
      <c r="E37" s="238">
        <v>27</v>
      </c>
      <c r="F37" s="238" t="s">
        <v>1119</v>
      </c>
      <c r="H37" s="238" t="s">
        <v>354</v>
      </c>
      <c r="I37" s="238">
        <v>25</v>
      </c>
      <c r="K37" s="238">
        <v>15000107</v>
      </c>
      <c r="L37" s="238">
        <v>150070030</v>
      </c>
      <c r="M37" s="238">
        <v>1</v>
      </c>
      <c r="N37" s="238">
        <v>6</v>
      </c>
      <c r="O37" s="238">
        <v>2015</v>
      </c>
      <c r="P37" s="238" t="s">
        <v>368</v>
      </c>
      <c r="Q37" s="238">
        <v>7</v>
      </c>
      <c r="S37" s="238">
        <v>5</v>
      </c>
      <c r="T37" s="238">
        <v>0</v>
      </c>
      <c r="U37" s="238">
        <v>2</v>
      </c>
      <c r="V37" s="238">
        <v>8</v>
      </c>
      <c r="W37" s="238">
        <v>10</v>
      </c>
      <c r="X37" s="238">
        <v>4</v>
      </c>
      <c r="Y37" s="238">
        <v>2</v>
      </c>
      <c r="Z37" s="238">
        <v>7</v>
      </c>
      <c r="AB37" s="238">
        <v>5</v>
      </c>
      <c r="AC37" s="238">
        <v>98</v>
      </c>
      <c r="AD37" s="238" t="s">
        <v>4120</v>
      </c>
      <c r="AE37" s="238" t="s">
        <v>4121</v>
      </c>
      <c r="AF37" s="238" t="s">
        <v>3837</v>
      </c>
      <c r="AG37" s="238">
        <v>8</v>
      </c>
      <c r="AH37" s="238">
        <v>2</v>
      </c>
      <c r="AI37" s="238">
        <v>2</v>
      </c>
      <c r="AJ37" s="238">
        <v>4</v>
      </c>
      <c r="AK37" s="238">
        <v>21</v>
      </c>
      <c r="AL37" s="238">
        <v>36</v>
      </c>
      <c r="AM37" s="238" t="s">
        <v>354</v>
      </c>
      <c r="AN37" s="238">
        <v>5</v>
      </c>
      <c r="AO37" s="238">
        <v>1</v>
      </c>
      <c r="AS37" s="238">
        <v>7</v>
      </c>
      <c r="AT37" s="238">
        <v>2</v>
      </c>
      <c r="AU37" s="238">
        <v>45</v>
      </c>
      <c r="AV37" s="238">
        <v>10</v>
      </c>
      <c r="AW37" s="238">
        <v>20</v>
      </c>
      <c r="AX37" s="238">
        <v>2</v>
      </c>
      <c r="AY37" s="238">
        <v>3</v>
      </c>
      <c r="AZ37" s="238">
        <v>1</v>
      </c>
      <c r="BA37" s="238">
        <v>23</v>
      </c>
      <c r="BB37" s="238">
        <v>57</v>
      </c>
      <c r="BC37" s="238" t="s">
        <v>354</v>
      </c>
      <c r="BD37" s="238">
        <v>5</v>
      </c>
      <c r="BI37" s="238">
        <v>7</v>
      </c>
      <c r="BJ37" s="238">
        <v>2</v>
      </c>
      <c r="BK37" s="238">
        <v>45</v>
      </c>
      <c r="BL37" s="238">
        <v>10</v>
      </c>
      <c r="BM37" s="238">
        <v>20</v>
      </c>
      <c r="CT37" s="238">
        <v>441020</v>
      </c>
      <c r="CU37" s="238">
        <v>4973961</v>
      </c>
      <c r="CV37" s="238">
        <v>44.916632800000002</v>
      </c>
      <c r="CW37" s="238">
        <v>-93.747250199999996</v>
      </c>
      <c r="CX37" s="238" t="s">
        <v>359</v>
      </c>
      <c r="CY37" s="238" t="s">
        <v>4123</v>
      </c>
    </row>
    <row r="38" spans="1:103" x14ac:dyDescent="0.25">
      <c r="A38" s="238">
        <v>11082071</v>
      </c>
      <c r="B38" s="238">
        <v>4</v>
      </c>
      <c r="C38" s="238">
        <v>110</v>
      </c>
      <c r="D38" s="238">
        <v>0</v>
      </c>
      <c r="E38" s="238">
        <v>27</v>
      </c>
      <c r="F38" s="238" t="s">
        <v>1119</v>
      </c>
      <c r="H38" s="238" t="s">
        <v>354</v>
      </c>
      <c r="I38" s="238">
        <v>25</v>
      </c>
      <c r="K38" s="238">
        <v>15006067</v>
      </c>
      <c r="L38" s="238">
        <v>153340289</v>
      </c>
      <c r="M38" s="238">
        <v>11</v>
      </c>
      <c r="N38" s="238">
        <v>30</v>
      </c>
      <c r="O38" s="238">
        <v>2015</v>
      </c>
      <c r="P38" s="238" t="s">
        <v>361</v>
      </c>
      <c r="Q38" s="238">
        <v>17</v>
      </c>
      <c r="R38" s="238" t="s">
        <v>356</v>
      </c>
      <c r="S38" s="238">
        <v>5</v>
      </c>
      <c r="T38" s="238">
        <v>0</v>
      </c>
      <c r="U38" s="238">
        <v>2</v>
      </c>
      <c r="V38" s="238">
        <v>6</v>
      </c>
      <c r="W38" s="238">
        <v>10</v>
      </c>
      <c r="X38" s="238">
        <v>4</v>
      </c>
      <c r="Y38" s="238">
        <v>6</v>
      </c>
      <c r="Z38" s="238">
        <v>4</v>
      </c>
      <c r="AB38" s="238">
        <v>3</v>
      </c>
      <c r="AC38" s="238">
        <v>98</v>
      </c>
      <c r="AD38" s="238" t="s">
        <v>4124</v>
      </c>
      <c r="AE38" s="238" t="s">
        <v>4125</v>
      </c>
      <c r="AF38" s="238" t="s">
        <v>3837</v>
      </c>
      <c r="AG38" s="238">
        <v>90</v>
      </c>
      <c r="AH38" s="238">
        <v>2</v>
      </c>
      <c r="AI38" s="238">
        <v>2</v>
      </c>
      <c r="AJ38" s="238">
        <v>4</v>
      </c>
      <c r="AK38" s="238">
        <v>8</v>
      </c>
      <c r="AL38" s="238">
        <v>57</v>
      </c>
      <c r="AM38" s="238" t="s">
        <v>363</v>
      </c>
      <c r="AN38" s="238">
        <v>5</v>
      </c>
      <c r="AO38" s="238">
        <v>1</v>
      </c>
      <c r="AS38" s="238">
        <v>7</v>
      </c>
      <c r="AT38" s="238">
        <v>2</v>
      </c>
      <c r="AU38" s="238">
        <v>45</v>
      </c>
      <c r="AV38" s="238">
        <v>11</v>
      </c>
      <c r="AW38" s="238">
        <v>21</v>
      </c>
      <c r="AX38" s="238">
        <v>2</v>
      </c>
      <c r="AY38" s="238">
        <v>1</v>
      </c>
      <c r="AZ38" s="238">
        <v>1</v>
      </c>
      <c r="BA38" s="238">
        <v>23</v>
      </c>
      <c r="BB38" s="238">
        <v>58</v>
      </c>
      <c r="BC38" s="238" t="s">
        <v>354</v>
      </c>
      <c r="BD38" s="238">
        <v>5</v>
      </c>
      <c r="BI38" s="238">
        <v>7</v>
      </c>
      <c r="BJ38" s="238">
        <v>2</v>
      </c>
      <c r="BK38" s="238">
        <v>45</v>
      </c>
      <c r="BL38" s="238">
        <v>11</v>
      </c>
      <c r="BM38" s="238">
        <v>21</v>
      </c>
      <c r="CT38" s="238">
        <v>441020</v>
      </c>
      <c r="CU38" s="238">
        <v>4973961</v>
      </c>
      <c r="CV38" s="238">
        <v>44.916632800000002</v>
      </c>
      <c r="CW38" s="238">
        <v>-93.747250199999996</v>
      </c>
      <c r="CX38" s="238" t="s">
        <v>359</v>
      </c>
      <c r="CY38" s="238" t="s">
        <v>4126</v>
      </c>
    </row>
    <row r="39" spans="1:103" x14ac:dyDescent="0.25">
      <c r="A39" s="238">
        <v>10967409</v>
      </c>
      <c r="B39" s="238">
        <v>10</v>
      </c>
      <c r="C39" s="238">
        <v>1</v>
      </c>
      <c r="D39" s="238">
        <v>0.46700000000000003</v>
      </c>
      <c r="E39" s="238">
        <v>27</v>
      </c>
      <c r="F39" s="238" t="s">
        <v>1128</v>
      </c>
      <c r="H39" s="238" t="s">
        <v>354</v>
      </c>
      <c r="I39" s="238">
        <v>25</v>
      </c>
      <c r="K39" s="238">
        <v>14003042</v>
      </c>
      <c r="L39" s="238">
        <v>141730104</v>
      </c>
      <c r="M39" s="238">
        <v>6</v>
      </c>
      <c r="N39" s="238">
        <v>22</v>
      </c>
      <c r="O39" s="238">
        <v>2014</v>
      </c>
      <c r="P39" s="238" t="s">
        <v>366</v>
      </c>
      <c r="Q39" s="238">
        <v>17</v>
      </c>
      <c r="S39" s="238">
        <v>4</v>
      </c>
      <c r="T39" s="238">
        <v>0</v>
      </c>
      <c r="U39" s="238">
        <v>2</v>
      </c>
      <c r="V39" s="238">
        <v>1</v>
      </c>
      <c r="W39" s="238">
        <v>11</v>
      </c>
      <c r="X39" s="238">
        <v>2</v>
      </c>
      <c r="Y39" s="238">
        <v>1</v>
      </c>
      <c r="Z39" s="238">
        <v>2</v>
      </c>
      <c r="AA39" s="238">
        <v>3</v>
      </c>
      <c r="AB39" s="238">
        <v>1</v>
      </c>
      <c r="AC39" s="238">
        <v>98</v>
      </c>
      <c r="AD39" s="238" t="s">
        <v>1138</v>
      </c>
      <c r="AE39" s="238" t="s">
        <v>4088</v>
      </c>
      <c r="AF39" s="238" t="s">
        <v>4127</v>
      </c>
      <c r="AG39" s="238">
        <v>7</v>
      </c>
      <c r="AH39" s="238">
        <v>2</v>
      </c>
      <c r="AI39" s="238">
        <v>2</v>
      </c>
      <c r="AJ39" s="238">
        <v>2</v>
      </c>
      <c r="AK39" s="238">
        <v>21</v>
      </c>
      <c r="AL39" s="238">
        <v>17</v>
      </c>
      <c r="AM39" s="238" t="s">
        <v>363</v>
      </c>
      <c r="AN39" s="238">
        <v>5</v>
      </c>
      <c r="AO39" s="238">
        <v>8</v>
      </c>
      <c r="AP39" s="238">
        <v>8</v>
      </c>
      <c r="AS39" s="238">
        <v>7</v>
      </c>
      <c r="AT39" s="238">
        <v>98</v>
      </c>
      <c r="AU39" s="238">
        <v>30</v>
      </c>
      <c r="AV39" s="238">
        <v>11</v>
      </c>
      <c r="AW39" s="238">
        <v>21</v>
      </c>
      <c r="AX39" s="238">
        <v>3</v>
      </c>
      <c r="AY39" s="238">
        <v>3</v>
      </c>
      <c r="AZ39" s="238">
        <v>2</v>
      </c>
      <c r="BA39" s="238">
        <v>1</v>
      </c>
      <c r="BE39" s="238">
        <v>1</v>
      </c>
      <c r="BF39" s="238">
        <v>1</v>
      </c>
      <c r="BI39" s="238">
        <v>7</v>
      </c>
      <c r="BJ39" s="238">
        <v>98</v>
      </c>
      <c r="BK39" s="238">
        <v>30</v>
      </c>
      <c r="BL39" s="238">
        <v>11</v>
      </c>
      <c r="BM39" s="238">
        <v>21</v>
      </c>
      <c r="CT39" s="238">
        <v>441001</v>
      </c>
      <c r="CU39" s="238">
        <v>4972736</v>
      </c>
      <c r="CV39" s="238">
        <v>44.905600200000002</v>
      </c>
      <c r="CW39" s="238">
        <v>-93.747351899999998</v>
      </c>
      <c r="CX39" s="238" t="s">
        <v>359</v>
      </c>
      <c r="CY39" s="238" t="s">
        <v>4128</v>
      </c>
    </row>
  </sheetData>
  <autoFilter ref="A1:CY39" xr:uid="{6B0CF786-5803-4909-9233-E49439F87BC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5ED3C-C7CA-4F31-95BB-3127C23D01F5}">
  <sheetPr>
    <tabColor theme="2" tint="-0.499984740745262"/>
  </sheetPr>
  <dimension ref="A1:CY35"/>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754858</v>
      </c>
      <c r="B2" s="238">
        <v>4</v>
      </c>
      <c r="C2" s="238">
        <v>33</v>
      </c>
      <c r="D2" s="238">
        <v>1.494</v>
      </c>
      <c r="E2" s="238">
        <v>72</v>
      </c>
      <c r="G2" s="238" t="s">
        <v>4129</v>
      </c>
      <c r="H2" s="238" t="s">
        <v>354</v>
      </c>
      <c r="I2" s="238">
        <v>22</v>
      </c>
      <c r="K2" s="238">
        <v>19031032</v>
      </c>
      <c r="M2" s="238">
        <v>10</v>
      </c>
      <c r="N2" s="238">
        <v>15</v>
      </c>
      <c r="O2" s="238">
        <v>2019</v>
      </c>
      <c r="P2" s="238" t="s">
        <v>368</v>
      </c>
      <c r="Q2" s="238">
        <v>23</v>
      </c>
      <c r="S2" s="238">
        <v>5</v>
      </c>
      <c r="T2" s="238">
        <v>0</v>
      </c>
      <c r="U2" s="238">
        <v>1</v>
      </c>
      <c r="W2" s="238">
        <v>25</v>
      </c>
      <c r="X2" s="238">
        <v>2</v>
      </c>
      <c r="Y2" s="238">
        <v>4</v>
      </c>
      <c r="Z2" s="238">
        <v>2</v>
      </c>
      <c r="AB2" s="238">
        <v>1</v>
      </c>
      <c r="AC2" s="238">
        <v>98</v>
      </c>
      <c r="AD2" s="238" t="s">
        <v>873</v>
      </c>
      <c r="AF2" s="238" t="s">
        <v>4130</v>
      </c>
      <c r="AG2" s="238">
        <v>1</v>
      </c>
      <c r="AH2" s="238">
        <v>2</v>
      </c>
      <c r="AI2" s="238">
        <v>2</v>
      </c>
      <c r="AJ2" s="238">
        <v>2</v>
      </c>
      <c r="AK2" s="238">
        <v>29</v>
      </c>
      <c r="AL2" s="238">
        <v>65</v>
      </c>
      <c r="AM2" s="238" t="s">
        <v>363</v>
      </c>
      <c r="AN2" s="238">
        <v>5</v>
      </c>
      <c r="AO2" s="238">
        <v>99</v>
      </c>
      <c r="AS2" s="238">
        <v>12</v>
      </c>
      <c r="AT2" s="238">
        <v>9</v>
      </c>
      <c r="AU2" s="238">
        <v>55</v>
      </c>
      <c r="AV2" s="238">
        <v>11</v>
      </c>
      <c r="AW2" s="238">
        <v>21</v>
      </c>
      <c r="AX2" s="238">
        <v>8</v>
      </c>
      <c r="BB2" s="238">
        <v>37</v>
      </c>
      <c r="BC2" s="238" t="s">
        <v>354</v>
      </c>
      <c r="BD2" s="238">
        <v>5</v>
      </c>
      <c r="BE2" s="238">
        <v>22</v>
      </c>
      <c r="BG2" s="238">
        <v>35</v>
      </c>
      <c r="BH2" s="238">
        <v>5</v>
      </c>
      <c r="CT2" s="238">
        <v>429614.91181737301</v>
      </c>
      <c r="CU2" s="238">
        <v>4951874.6554011796</v>
      </c>
      <c r="CV2" s="238">
        <v>44.716793950000003</v>
      </c>
      <c r="CW2" s="238">
        <v>-93.888671119999998</v>
      </c>
      <c r="CX2" s="238" t="s">
        <v>359</v>
      </c>
      <c r="CY2" s="238" t="s">
        <v>4131</v>
      </c>
    </row>
    <row r="3" spans="1:103" x14ac:dyDescent="0.25">
      <c r="A3" s="238">
        <v>10702330</v>
      </c>
      <c r="B3" s="238">
        <v>4</v>
      </c>
      <c r="C3" s="238">
        <v>33</v>
      </c>
      <c r="D3" s="238">
        <v>1.5109999999999999</v>
      </c>
      <c r="E3" s="238">
        <v>10</v>
      </c>
      <c r="G3" s="238" t="s">
        <v>353</v>
      </c>
      <c r="H3" s="238" t="s">
        <v>354</v>
      </c>
      <c r="I3" s="238">
        <v>22</v>
      </c>
      <c r="K3" s="238">
        <v>11023327</v>
      </c>
      <c r="L3" s="238">
        <v>112050269</v>
      </c>
      <c r="M3" s="238">
        <v>7</v>
      </c>
      <c r="N3" s="238">
        <v>24</v>
      </c>
      <c r="O3" s="238">
        <v>2011</v>
      </c>
      <c r="P3" s="238" t="s">
        <v>366</v>
      </c>
      <c r="Q3" s="238">
        <v>11</v>
      </c>
      <c r="S3" s="238">
        <v>3</v>
      </c>
      <c r="T3" s="238">
        <v>0</v>
      </c>
      <c r="U3" s="238">
        <v>1</v>
      </c>
      <c r="V3" s="238">
        <v>7</v>
      </c>
      <c r="W3" s="238">
        <v>45</v>
      </c>
      <c r="X3" s="238">
        <v>4</v>
      </c>
      <c r="Y3" s="238">
        <v>1</v>
      </c>
      <c r="Z3" s="238">
        <v>1</v>
      </c>
      <c r="AA3" s="238">
        <v>90</v>
      </c>
      <c r="AB3" s="238">
        <v>1</v>
      </c>
      <c r="AC3" s="238">
        <v>98</v>
      </c>
      <c r="AD3" s="238">
        <v>33</v>
      </c>
      <c r="AE3" s="238" t="s">
        <v>4132</v>
      </c>
      <c r="AF3" s="238" t="s">
        <v>4130</v>
      </c>
      <c r="AG3" s="238">
        <v>3</v>
      </c>
      <c r="AH3" s="238">
        <v>2</v>
      </c>
      <c r="AI3" s="238">
        <v>2</v>
      </c>
      <c r="AJ3" s="238">
        <v>1</v>
      </c>
      <c r="AK3" s="238">
        <v>21</v>
      </c>
      <c r="AL3" s="238">
        <v>19</v>
      </c>
      <c r="AM3" s="238" t="s">
        <v>363</v>
      </c>
      <c r="AN3" s="238">
        <v>5</v>
      </c>
      <c r="AO3" s="238">
        <v>15</v>
      </c>
      <c r="AS3" s="238">
        <v>7</v>
      </c>
      <c r="AU3" s="238">
        <v>55</v>
      </c>
      <c r="AV3" s="238">
        <v>11</v>
      </c>
      <c r="AW3" s="238">
        <v>21</v>
      </c>
      <c r="CT3" s="238">
        <v>429614</v>
      </c>
      <c r="CU3" s="238">
        <v>4951902</v>
      </c>
      <c r="CV3" s="238">
        <v>44.717039999999997</v>
      </c>
      <c r="CW3" s="238">
        <v>-93.888685199999998</v>
      </c>
      <c r="CX3" s="238" t="s">
        <v>359</v>
      </c>
      <c r="CY3" s="238" t="s">
        <v>4133</v>
      </c>
    </row>
    <row r="4" spans="1:103" x14ac:dyDescent="0.25">
      <c r="A4" s="238">
        <v>10777977</v>
      </c>
      <c r="B4" s="238">
        <v>4</v>
      </c>
      <c r="C4" s="238">
        <v>40</v>
      </c>
      <c r="D4" s="238">
        <v>7.4569999999999999</v>
      </c>
      <c r="E4" s="238">
        <v>10</v>
      </c>
      <c r="G4" s="238" t="s">
        <v>4134</v>
      </c>
      <c r="H4" s="238" t="s">
        <v>354</v>
      </c>
      <c r="I4" s="238">
        <v>25</v>
      </c>
      <c r="K4" s="238">
        <v>12505271</v>
      </c>
      <c r="L4" s="238">
        <v>121550141</v>
      </c>
      <c r="M4" s="238">
        <v>6</v>
      </c>
      <c r="N4" s="238">
        <v>3</v>
      </c>
      <c r="O4" s="238">
        <v>2012</v>
      </c>
      <c r="P4" s="238" t="s">
        <v>366</v>
      </c>
      <c r="Q4" s="238">
        <v>11</v>
      </c>
      <c r="R4" s="238" t="s">
        <v>196</v>
      </c>
      <c r="S4" s="238">
        <v>3</v>
      </c>
      <c r="T4" s="238">
        <v>0</v>
      </c>
      <c r="U4" s="238">
        <v>1</v>
      </c>
      <c r="V4" s="238">
        <v>7</v>
      </c>
      <c r="W4" s="238">
        <v>45</v>
      </c>
      <c r="X4" s="238">
        <v>2</v>
      </c>
      <c r="Y4" s="238">
        <v>1</v>
      </c>
      <c r="Z4" s="238">
        <v>2</v>
      </c>
      <c r="AB4" s="238">
        <v>1</v>
      </c>
      <c r="AC4" s="238">
        <v>98</v>
      </c>
      <c r="AD4" s="238" t="s">
        <v>4135</v>
      </c>
      <c r="AE4" s="238" t="s">
        <v>4136</v>
      </c>
      <c r="AF4" s="238" t="s">
        <v>4137</v>
      </c>
      <c r="AG4" s="238">
        <v>3</v>
      </c>
      <c r="AH4" s="238">
        <v>2</v>
      </c>
      <c r="AI4" s="238">
        <v>31</v>
      </c>
      <c r="AJ4" s="238">
        <v>2</v>
      </c>
      <c r="AK4" s="238">
        <v>21</v>
      </c>
      <c r="AL4" s="238">
        <v>21</v>
      </c>
      <c r="AM4" s="238" t="s">
        <v>354</v>
      </c>
      <c r="AN4" s="238">
        <v>99</v>
      </c>
      <c r="AO4" s="238">
        <v>3</v>
      </c>
      <c r="AP4" s="238">
        <v>8</v>
      </c>
      <c r="AS4" s="238">
        <v>7</v>
      </c>
      <c r="AT4" s="238">
        <v>98</v>
      </c>
      <c r="AU4" s="238">
        <v>35</v>
      </c>
      <c r="AV4" s="238">
        <v>10</v>
      </c>
      <c r="AW4" s="238">
        <v>20</v>
      </c>
      <c r="CT4" s="238">
        <v>446013</v>
      </c>
      <c r="CU4" s="238">
        <v>4951828</v>
      </c>
      <c r="CV4" s="238">
        <v>44.717796399999997</v>
      </c>
      <c r="CW4" s="238">
        <v>-93.681648499999994</v>
      </c>
      <c r="CX4" s="238" t="s">
        <v>359</v>
      </c>
      <c r="CY4" s="238" t="s">
        <v>4138</v>
      </c>
    </row>
    <row r="5" spans="1:103" x14ac:dyDescent="0.25">
      <c r="A5" s="238">
        <v>10779312</v>
      </c>
      <c r="B5" s="238">
        <v>4</v>
      </c>
      <c r="C5" s="238">
        <v>40</v>
      </c>
      <c r="D5" s="238">
        <v>7.4589999999999996</v>
      </c>
      <c r="E5" s="238">
        <v>10</v>
      </c>
      <c r="G5" s="238" t="s">
        <v>410</v>
      </c>
      <c r="H5" s="238" t="s">
        <v>354</v>
      </c>
      <c r="I5" s="238">
        <v>25</v>
      </c>
      <c r="K5" s="238">
        <v>12023313</v>
      </c>
      <c r="L5" s="238">
        <v>122200074</v>
      </c>
      <c r="M5" s="238">
        <v>8</v>
      </c>
      <c r="N5" s="238">
        <v>7</v>
      </c>
      <c r="O5" s="238">
        <v>2012</v>
      </c>
      <c r="P5" s="238" t="s">
        <v>368</v>
      </c>
      <c r="Q5" s="238">
        <v>9</v>
      </c>
      <c r="S5" s="238">
        <v>4</v>
      </c>
      <c r="T5" s="238">
        <v>0</v>
      </c>
      <c r="U5" s="238">
        <v>2</v>
      </c>
      <c r="V5" s="238">
        <v>11</v>
      </c>
      <c r="W5" s="238">
        <v>10</v>
      </c>
      <c r="X5" s="238">
        <v>10</v>
      </c>
      <c r="Y5" s="238">
        <v>1</v>
      </c>
      <c r="Z5" s="238">
        <v>1</v>
      </c>
      <c r="AB5" s="238">
        <v>1</v>
      </c>
      <c r="AC5" s="238">
        <v>98</v>
      </c>
      <c r="AD5" s="238" t="s">
        <v>4139</v>
      </c>
      <c r="AE5" s="238" t="s">
        <v>2766</v>
      </c>
      <c r="AF5" s="238" t="s">
        <v>4137</v>
      </c>
      <c r="AG5" s="238">
        <v>6</v>
      </c>
      <c r="AH5" s="238">
        <v>2</v>
      </c>
      <c r="AI5" s="238">
        <v>4</v>
      </c>
      <c r="AJ5" s="238">
        <v>4</v>
      </c>
      <c r="AK5" s="238">
        <v>7</v>
      </c>
      <c r="AL5" s="238">
        <v>38</v>
      </c>
      <c r="AM5" s="238" t="s">
        <v>354</v>
      </c>
      <c r="AN5" s="238">
        <v>5</v>
      </c>
      <c r="AO5" s="238">
        <v>2</v>
      </c>
      <c r="AP5" s="238">
        <v>9</v>
      </c>
      <c r="AS5" s="238">
        <v>7</v>
      </c>
      <c r="AT5" s="238">
        <v>2</v>
      </c>
      <c r="AU5" s="238">
        <v>30</v>
      </c>
      <c r="AV5" s="238">
        <v>11</v>
      </c>
      <c r="AW5" s="238">
        <v>21</v>
      </c>
      <c r="AX5" s="238">
        <v>2</v>
      </c>
      <c r="AY5" s="238">
        <v>4</v>
      </c>
      <c r="AZ5" s="238">
        <v>2</v>
      </c>
      <c r="BA5" s="238">
        <v>21</v>
      </c>
      <c r="BB5" s="238">
        <v>63</v>
      </c>
      <c r="BC5" s="238" t="s">
        <v>363</v>
      </c>
      <c r="BD5" s="238">
        <v>5</v>
      </c>
      <c r="BE5" s="238">
        <v>1</v>
      </c>
      <c r="BI5" s="238">
        <v>7</v>
      </c>
      <c r="BJ5" s="238">
        <v>2</v>
      </c>
      <c r="BK5" s="238">
        <v>30</v>
      </c>
      <c r="BL5" s="238">
        <v>11</v>
      </c>
      <c r="BM5" s="238">
        <v>21</v>
      </c>
      <c r="CT5" s="238">
        <v>446012</v>
      </c>
      <c r="CU5" s="238">
        <v>4951831</v>
      </c>
      <c r="CV5" s="238">
        <v>44.717828799999999</v>
      </c>
      <c r="CW5" s="238">
        <v>-93.681650000000005</v>
      </c>
      <c r="CX5" s="238" t="s">
        <v>359</v>
      </c>
      <c r="CY5" s="238" t="s">
        <v>4140</v>
      </c>
    </row>
    <row r="6" spans="1:103" x14ac:dyDescent="0.25">
      <c r="A6" s="238">
        <v>10934872</v>
      </c>
      <c r="B6" s="238">
        <v>4</v>
      </c>
      <c r="C6" s="238">
        <v>40</v>
      </c>
      <c r="D6" s="238">
        <v>7.4589999999999996</v>
      </c>
      <c r="E6" s="238">
        <v>10</v>
      </c>
      <c r="G6" s="238" t="s">
        <v>410</v>
      </c>
      <c r="H6" s="238" t="s">
        <v>354</v>
      </c>
      <c r="I6" s="238">
        <v>25</v>
      </c>
      <c r="K6" s="238">
        <v>14011765</v>
      </c>
      <c r="L6" s="238">
        <v>141130023</v>
      </c>
      <c r="M6" s="238">
        <v>4</v>
      </c>
      <c r="N6" s="238">
        <v>19</v>
      </c>
      <c r="O6" s="238">
        <v>2014</v>
      </c>
      <c r="P6" s="238" t="s">
        <v>364</v>
      </c>
      <c r="Q6" s="238">
        <v>10</v>
      </c>
      <c r="S6" s="238">
        <v>4</v>
      </c>
      <c r="T6" s="238">
        <v>0</v>
      </c>
      <c r="U6" s="238">
        <v>3</v>
      </c>
      <c r="V6" s="238">
        <v>5</v>
      </c>
      <c r="W6" s="238">
        <v>10</v>
      </c>
      <c r="X6" s="238">
        <v>3</v>
      </c>
      <c r="Y6" s="238">
        <v>1</v>
      </c>
      <c r="Z6" s="238">
        <v>1</v>
      </c>
      <c r="AB6" s="238">
        <v>1</v>
      </c>
      <c r="AC6" s="238">
        <v>98</v>
      </c>
      <c r="AD6" s="238" t="s">
        <v>4139</v>
      </c>
      <c r="AE6" s="238" t="s">
        <v>2766</v>
      </c>
      <c r="AF6" s="238" t="s">
        <v>4137</v>
      </c>
      <c r="AG6" s="238">
        <v>10</v>
      </c>
      <c r="AH6" s="238">
        <v>0</v>
      </c>
      <c r="AI6" s="238">
        <v>2</v>
      </c>
      <c r="AJ6" s="238">
        <v>4</v>
      </c>
      <c r="AL6" s="238">
        <v>30</v>
      </c>
      <c r="AM6" s="238" t="s">
        <v>363</v>
      </c>
      <c r="AN6" s="238">
        <v>5</v>
      </c>
      <c r="AO6" s="238">
        <v>2</v>
      </c>
      <c r="AQ6" s="238">
        <v>7</v>
      </c>
      <c r="AS6" s="238">
        <v>7</v>
      </c>
      <c r="AT6" s="238">
        <v>2</v>
      </c>
      <c r="AU6" s="238">
        <v>35</v>
      </c>
      <c r="AV6" s="238">
        <v>11</v>
      </c>
      <c r="AW6" s="238">
        <v>21</v>
      </c>
      <c r="AX6" s="238">
        <v>2</v>
      </c>
      <c r="AY6" s="238">
        <v>4</v>
      </c>
      <c r="AZ6" s="238">
        <v>2</v>
      </c>
      <c r="BA6" s="238">
        <v>21</v>
      </c>
      <c r="BB6" s="238">
        <v>34</v>
      </c>
      <c r="BC6" s="238" t="s">
        <v>363</v>
      </c>
      <c r="BD6" s="238">
        <v>5</v>
      </c>
      <c r="BE6" s="238">
        <v>1</v>
      </c>
      <c r="BI6" s="238">
        <v>7</v>
      </c>
      <c r="BJ6" s="238">
        <v>2</v>
      </c>
      <c r="BK6" s="238">
        <v>35</v>
      </c>
      <c r="BL6" s="238">
        <v>11</v>
      </c>
      <c r="BM6" s="238">
        <v>21</v>
      </c>
      <c r="BN6" s="238">
        <v>0</v>
      </c>
      <c r="BO6" s="238">
        <v>4</v>
      </c>
      <c r="BP6" s="238">
        <v>3</v>
      </c>
      <c r="BR6" s="238">
        <v>54</v>
      </c>
      <c r="BS6" s="238" t="s">
        <v>354</v>
      </c>
      <c r="BT6" s="238">
        <v>5</v>
      </c>
      <c r="BU6" s="238">
        <v>1</v>
      </c>
      <c r="BW6" s="238">
        <v>26</v>
      </c>
      <c r="BY6" s="238">
        <v>7</v>
      </c>
      <c r="BZ6" s="238">
        <v>2</v>
      </c>
      <c r="CA6" s="238">
        <v>35</v>
      </c>
      <c r="CB6" s="238">
        <v>11</v>
      </c>
      <c r="CC6" s="238">
        <v>21</v>
      </c>
      <c r="CT6" s="238">
        <v>446012</v>
      </c>
      <c r="CU6" s="238">
        <v>4951831</v>
      </c>
      <c r="CV6" s="238">
        <v>44.717828799999999</v>
      </c>
      <c r="CW6" s="238">
        <v>-93.681650000000005</v>
      </c>
      <c r="CX6" s="238" t="s">
        <v>359</v>
      </c>
      <c r="CY6" s="238" t="s">
        <v>4141</v>
      </c>
    </row>
    <row r="7" spans="1:103" x14ac:dyDescent="0.25">
      <c r="A7" s="238">
        <v>733716</v>
      </c>
      <c r="B7" s="238">
        <v>4</v>
      </c>
      <c r="C7" s="238">
        <v>40</v>
      </c>
      <c r="D7" s="238">
        <v>7.4710000000000001</v>
      </c>
      <c r="E7" s="238">
        <v>10</v>
      </c>
      <c r="G7" s="238" t="s">
        <v>410</v>
      </c>
      <c r="H7" s="238" t="s">
        <v>354</v>
      </c>
      <c r="I7" s="238">
        <v>25</v>
      </c>
      <c r="K7" s="238">
        <v>19020498</v>
      </c>
      <c r="M7" s="238">
        <v>7</v>
      </c>
      <c r="N7" s="238">
        <v>15</v>
      </c>
      <c r="O7" s="238">
        <v>2019</v>
      </c>
      <c r="P7" s="238" t="s">
        <v>361</v>
      </c>
      <c r="Q7" s="238">
        <v>18</v>
      </c>
      <c r="R7" s="238">
        <v>98</v>
      </c>
      <c r="S7" s="238">
        <v>4</v>
      </c>
      <c r="T7" s="238">
        <v>0</v>
      </c>
      <c r="U7" s="238">
        <v>2</v>
      </c>
      <c r="V7" s="238">
        <v>5</v>
      </c>
      <c r="W7" s="238">
        <v>10</v>
      </c>
      <c r="X7" s="238">
        <v>3</v>
      </c>
      <c r="Y7" s="238">
        <v>1</v>
      </c>
      <c r="Z7" s="238">
        <v>3</v>
      </c>
      <c r="AB7" s="238">
        <v>2</v>
      </c>
      <c r="AC7" s="238">
        <v>98</v>
      </c>
      <c r="AD7" s="238" t="s">
        <v>4142</v>
      </c>
      <c r="AF7" s="238" t="s">
        <v>4137</v>
      </c>
      <c r="AG7" s="238">
        <v>10</v>
      </c>
      <c r="AH7" s="238">
        <v>2</v>
      </c>
      <c r="AI7" s="238">
        <v>2</v>
      </c>
      <c r="AJ7" s="238">
        <v>4</v>
      </c>
      <c r="AK7" s="238">
        <v>21</v>
      </c>
      <c r="AL7" s="238">
        <v>21</v>
      </c>
      <c r="AM7" s="238" t="s">
        <v>354</v>
      </c>
      <c r="AN7" s="238">
        <v>5</v>
      </c>
      <c r="AO7" s="238">
        <v>65</v>
      </c>
      <c r="AS7" s="238">
        <v>12</v>
      </c>
      <c r="AT7" s="238">
        <v>20</v>
      </c>
      <c r="AV7" s="238">
        <v>11</v>
      </c>
      <c r="AW7" s="238">
        <v>21</v>
      </c>
      <c r="AX7" s="238">
        <v>2</v>
      </c>
      <c r="AY7" s="238">
        <v>2</v>
      </c>
      <c r="AZ7" s="238">
        <v>4</v>
      </c>
      <c r="BA7" s="238">
        <v>21</v>
      </c>
      <c r="BB7" s="238">
        <v>30</v>
      </c>
      <c r="BC7" s="238" t="s">
        <v>363</v>
      </c>
      <c r="BD7" s="238">
        <v>5</v>
      </c>
      <c r="BE7" s="238">
        <v>1</v>
      </c>
      <c r="BI7" s="238">
        <v>12</v>
      </c>
      <c r="BJ7" s="238">
        <v>20</v>
      </c>
      <c r="BL7" s="238">
        <v>11</v>
      </c>
      <c r="BM7" s="238">
        <v>21</v>
      </c>
      <c r="CT7" s="238">
        <v>446015.13903450198</v>
      </c>
      <c r="CU7" s="238">
        <v>4951850.6626012595</v>
      </c>
      <c r="CV7" s="238">
        <v>44.718001469999997</v>
      </c>
      <c r="CW7" s="238">
        <v>-93.681618720000003</v>
      </c>
      <c r="CX7" s="238" t="s">
        <v>359</v>
      </c>
      <c r="CY7" s="238" t="s">
        <v>4143</v>
      </c>
    </row>
    <row r="8" spans="1:103" x14ac:dyDescent="0.25">
      <c r="A8" s="238">
        <v>515827</v>
      </c>
      <c r="B8" s="238">
        <v>4</v>
      </c>
      <c r="C8" s="238">
        <v>41</v>
      </c>
      <c r="D8" s="238">
        <v>2.024</v>
      </c>
      <c r="E8" s="238">
        <v>10</v>
      </c>
      <c r="G8" s="238" t="s">
        <v>410</v>
      </c>
      <c r="H8" s="238" t="s">
        <v>354</v>
      </c>
      <c r="I8" s="238">
        <v>25</v>
      </c>
      <c r="K8" s="238">
        <v>17036609</v>
      </c>
      <c r="M8" s="238">
        <v>11</v>
      </c>
      <c r="N8" s="238">
        <v>10</v>
      </c>
      <c r="O8" s="238">
        <v>2017</v>
      </c>
      <c r="P8" s="238" t="s">
        <v>362</v>
      </c>
      <c r="Q8" s="238">
        <v>7</v>
      </c>
      <c r="R8" s="238" t="s">
        <v>196</v>
      </c>
      <c r="S8" s="238">
        <v>5</v>
      </c>
      <c r="T8" s="238">
        <v>0</v>
      </c>
      <c r="U8" s="238">
        <v>2</v>
      </c>
      <c r="V8" s="238">
        <v>5</v>
      </c>
      <c r="W8" s="238">
        <v>10</v>
      </c>
      <c r="X8" s="238">
        <v>3</v>
      </c>
      <c r="Y8" s="238">
        <v>1</v>
      </c>
      <c r="Z8" s="238">
        <v>2</v>
      </c>
      <c r="AB8" s="238">
        <v>1</v>
      </c>
      <c r="AC8" s="238">
        <v>98</v>
      </c>
      <c r="AD8" s="238" t="s">
        <v>4144</v>
      </c>
      <c r="AF8" s="238" t="s">
        <v>4145</v>
      </c>
      <c r="AG8" s="238">
        <v>10</v>
      </c>
      <c r="AH8" s="238">
        <v>2</v>
      </c>
      <c r="AI8" s="238">
        <v>3</v>
      </c>
      <c r="AJ8" s="238">
        <v>3</v>
      </c>
      <c r="AK8" s="238">
        <v>21</v>
      </c>
      <c r="AL8" s="238">
        <v>26</v>
      </c>
      <c r="AM8" s="238" t="s">
        <v>354</v>
      </c>
      <c r="AN8" s="238">
        <v>5</v>
      </c>
      <c r="AO8" s="238">
        <v>1</v>
      </c>
      <c r="AS8" s="238">
        <v>12</v>
      </c>
      <c r="AT8" s="238">
        <v>9</v>
      </c>
      <c r="AU8" s="238">
        <v>55</v>
      </c>
      <c r="AV8" s="238">
        <v>11</v>
      </c>
      <c r="AW8" s="238">
        <v>21</v>
      </c>
      <c r="AX8" s="238">
        <v>2</v>
      </c>
      <c r="AY8" s="238">
        <v>3</v>
      </c>
      <c r="AZ8" s="238">
        <v>2</v>
      </c>
      <c r="BA8" s="238">
        <v>21</v>
      </c>
      <c r="BB8" s="238">
        <v>24</v>
      </c>
      <c r="BC8" s="238" t="s">
        <v>354</v>
      </c>
      <c r="BD8" s="238">
        <v>5</v>
      </c>
      <c r="BE8" s="238">
        <v>2</v>
      </c>
      <c r="BI8" s="238">
        <v>12</v>
      </c>
      <c r="BJ8" s="238">
        <v>23</v>
      </c>
      <c r="BK8" s="238">
        <v>55</v>
      </c>
      <c r="BL8" s="238">
        <v>11</v>
      </c>
      <c r="BM8" s="238">
        <v>21</v>
      </c>
      <c r="CT8" s="238">
        <v>441771.07190652803</v>
      </c>
      <c r="CU8" s="238">
        <v>4951832.6196504002</v>
      </c>
      <c r="CV8" s="238">
        <v>44.71750668</v>
      </c>
      <c r="CW8" s="238">
        <v>-93.73519847</v>
      </c>
      <c r="CX8" s="238" t="s">
        <v>359</v>
      </c>
      <c r="CY8" s="238" t="s">
        <v>4146</v>
      </c>
    </row>
    <row r="9" spans="1:103" x14ac:dyDescent="0.25">
      <c r="A9" s="238">
        <v>10934864</v>
      </c>
      <c r="B9" s="238">
        <v>4</v>
      </c>
      <c r="C9" s="238">
        <v>50</v>
      </c>
      <c r="D9" s="238">
        <v>12.487</v>
      </c>
      <c r="E9" s="238">
        <v>10</v>
      </c>
      <c r="G9" s="238" t="s">
        <v>4147</v>
      </c>
      <c r="H9" s="238" t="s">
        <v>354</v>
      </c>
      <c r="I9" s="238">
        <v>25</v>
      </c>
      <c r="K9" s="238">
        <v>14011995</v>
      </c>
      <c r="L9" s="238">
        <v>141120116</v>
      </c>
      <c r="M9" s="238">
        <v>4</v>
      </c>
      <c r="N9" s="238">
        <v>21</v>
      </c>
      <c r="O9" s="238">
        <v>2014</v>
      </c>
      <c r="P9" s="238" t="s">
        <v>361</v>
      </c>
      <c r="Q9" s="238">
        <v>12</v>
      </c>
      <c r="S9" s="238">
        <v>5</v>
      </c>
      <c r="T9" s="238">
        <v>0</v>
      </c>
      <c r="U9" s="238">
        <v>2</v>
      </c>
      <c r="V9" s="238">
        <v>10</v>
      </c>
      <c r="W9" s="238">
        <v>10</v>
      </c>
      <c r="X9" s="238">
        <v>2</v>
      </c>
      <c r="Y9" s="238">
        <v>1</v>
      </c>
      <c r="Z9" s="238">
        <v>1</v>
      </c>
      <c r="AB9" s="238">
        <v>1</v>
      </c>
      <c r="AC9" s="238">
        <v>98</v>
      </c>
      <c r="AD9" s="238" t="s">
        <v>2766</v>
      </c>
      <c r="AE9" s="238" t="s">
        <v>4148</v>
      </c>
      <c r="AF9" s="238" t="s">
        <v>2749</v>
      </c>
      <c r="AG9" s="238">
        <v>5</v>
      </c>
      <c r="AH9" s="238">
        <v>2</v>
      </c>
      <c r="AI9" s="238">
        <v>3</v>
      </c>
      <c r="AJ9" s="238">
        <v>4</v>
      </c>
      <c r="AK9" s="238">
        <v>29</v>
      </c>
      <c r="AL9" s="238">
        <v>51</v>
      </c>
      <c r="AM9" s="238" t="s">
        <v>363</v>
      </c>
      <c r="AN9" s="238">
        <v>5</v>
      </c>
      <c r="AO9" s="238">
        <v>7</v>
      </c>
      <c r="AS9" s="238">
        <v>7</v>
      </c>
      <c r="AT9" s="238">
        <v>98</v>
      </c>
      <c r="AU9" s="238">
        <v>55</v>
      </c>
      <c r="AV9" s="238">
        <v>11</v>
      </c>
      <c r="AW9" s="238">
        <v>21</v>
      </c>
      <c r="AX9" s="238">
        <v>0</v>
      </c>
      <c r="AY9" s="238">
        <v>90</v>
      </c>
      <c r="AZ9" s="238">
        <v>4</v>
      </c>
      <c r="BA9" s="238">
        <v>24</v>
      </c>
      <c r="BB9" s="238">
        <v>60</v>
      </c>
      <c r="BC9" s="238" t="s">
        <v>354</v>
      </c>
      <c r="BD9" s="238">
        <v>5</v>
      </c>
      <c r="BE9" s="238">
        <v>15</v>
      </c>
      <c r="BI9" s="238">
        <v>7</v>
      </c>
      <c r="BJ9" s="238">
        <v>98</v>
      </c>
      <c r="BK9" s="238">
        <v>55</v>
      </c>
      <c r="BL9" s="238">
        <v>11</v>
      </c>
      <c r="BM9" s="238">
        <v>21</v>
      </c>
      <c r="CT9" s="238">
        <v>437405</v>
      </c>
      <c r="CU9" s="238">
        <v>4951798</v>
      </c>
      <c r="CV9" s="238">
        <v>44.716828999999997</v>
      </c>
      <c r="CW9" s="238">
        <v>-93.790317999999999</v>
      </c>
      <c r="CX9" s="238" t="s">
        <v>359</v>
      </c>
      <c r="CY9" s="238" t="s">
        <v>4149</v>
      </c>
    </row>
    <row r="10" spans="1:103" x14ac:dyDescent="0.25">
      <c r="A10" s="238">
        <v>10931042</v>
      </c>
      <c r="B10" s="238">
        <v>4</v>
      </c>
      <c r="C10" s="238">
        <v>50</v>
      </c>
      <c r="D10" s="238">
        <v>12.568</v>
      </c>
      <c r="E10" s="238">
        <v>10</v>
      </c>
      <c r="G10" s="238" t="s">
        <v>4147</v>
      </c>
      <c r="H10" s="238" t="s">
        <v>354</v>
      </c>
      <c r="I10" s="238">
        <v>25</v>
      </c>
      <c r="K10" s="238">
        <v>14001109</v>
      </c>
      <c r="L10" s="238">
        <v>140180005</v>
      </c>
      <c r="M10" s="238">
        <v>1</v>
      </c>
      <c r="N10" s="238">
        <v>12</v>
      </c>
      <c r="O10" s="238">
        <v>2014</v>
      </c>
      <c r="P10" s="238" t="s">
        <v>366</v>
      </c>
      <c r="Q10" s="238">
        <v>18</v>
      </c>
      <c r="S10" s="238">
        <v>5</v>
      </c>
      <c r="T10" s="238">
        <v>0</v>
      </c>
      <c r="U10" s="238">
        <v>2</v>
      </c>
      <c r="V10" s="238">
        <v>8</v>
      </c>
      <c r="W10" s="238">
        <v>11</v>
      </c>
      <c r="X10" s="238">
        <v>2</v>
      </c>
      <c r="Y10" s="238">
        <v>6</v>
      </c>
      <c r="Z10" s="238">
        <v>1</v>
      </c>
      <c r="AA10" s="238">
        <v>1</v>
      </c>
      <c r="AB10" s="238">
        <v>1</v>
      </c>
      <c r="AC10" s="238">
        <v>98</v>
      </c>
      <c r="AD10" s="238" t="s">
        <v>2766</v>
      </c>
      <c r="AE10" s="238" t="s">
        <v>2773</v>
      </c>
      <c r="AF10" s="238" t="s">
        <v>2749</v>
      </c>
      <c r="AG10" s="238">
        <v>8</v>
      </c>
      <c r="AH10" s="238">
        <v>2</v>
      </c>
      <c r="AI10" s="238">
        <v>2</v>
      </c>
      <c r="AJ10" s="238">
        <v>3</v>
      </c>
      <c r="AK10" s="238">
        <v>21</v>
      </c>
      <c r="AL10" s="238">
        <v>18</v>
      </c>
      <c r="AM10" s="238" t="s">
        <v>354</v>
      </c>
      <c r="AN10" s="238">
        <v>5</v>
      </c>
      <c r="AO10" s="238">
        <v>1</v>
      </c>
      <c r="AP10" s="238">
        <v>1</v>
      </c>
      <c r="AS10" s="238">
        <v>7</v>
      </c>
      <c r="AT10" s="238">
        <v>98</v>
      </c>
      <c r="AU10" s="238">
        <v>45</v>
      </c>
      <c r="AV10" s="238">
        <v>11</v>
      </c>
      <c r="AW10" s="238">
        <v>21</v>
      </c>
      <c r="AX10" s="238">
        <v>2</v>
      </c>
      <c r="AY10" s="238">
        <v>2</v>
      </c>
      <c r="AZ10" s="238">
        <v>3</v>
      </c>
      <c r="BA10" s="238">
        <v>25</v>
      </c>
      <c r="BE10" s="238">
        <v>14</v>
      </c>
      <c r="BF10" s="238">
        <v>14</v>
      </c>
      <c r="BI10" s="238">
        <v>7</v>
      </c>
      <c r="BJ10" s="238">
        <v>98</v>
      </c>
      <c r="BK10" s="238">
        <v>45</v>
      </c>
      <c r="BL10" s="238">
        <v>11</v>
      </c>
      <c r="BM10" s="238">
        <v>21</v>
      </c>
      <c r="CT10" s="238">
        <v>437535</v>
      </c>
      <c r="CU10" s="238">
        <v>4951797</v>
      </c>
      <c r="CV10" s="238">
        <v>44.716831300000003</v>
      </c>
      <c r="CW10" s="238">
        <v>-93.788674499999999</v>
      </c>
      <c r="CX10" s="238" t="s">
        <v>359</v>
      </c>
      <c r="CY10" s="238" t="s">
        <v>4150</v>
      </c>
    </row>
    <row r="11" spans="1:103" x14ac:dyDescent="0.25">
      <c r="A11" s="238">
        <v>10854749</v>
      </c>
      <c r="B11" s="238">
        <v>4</v>
      </c>
      <c r="C11" s="238">
        <v>50</v>
      </c>
      <c r="D11" s="238">
        <v>12.587</v>
      </c>
      <c r="E11" s="238">
        <v>10</v>
      </c>
      <c r="G11" s="238" t="s">
        <v>4147</v>
      </c>
      <c r="H11" s="238" t="s">
        <v>354</v>
      </c>
      <c r="I11" s="238">
        <v>25</v>
      </c>
      <c r="K11" s="238">
        <v>13031474</v>
      </c>
      <c r="L11" s="238">
        <v>132910151</v>
      </c>
      <c r="M11" s="238">
        <v>10</v>
      </c>
      <c r="N11" s="238">
        <v>17</v>
      </c>
      <c r="O11" s="238">
        <v>2013</v>
      </c>
      <c r="P11" s="238" t="s">
        <v>384</v>
      </c>
      <c r="Q11" s="238">
        <v>12</v>
      </c>
      <c r="S11" s="238">
        <v>4</v>
      </c>
      <c r="T11" s="238">
        <v>0</v>
      </c>
      <c r="U11" s="238">
        <v>2</v>
      </c>
      <c r="V11" s="238">
        <v>5</v>
      </c>
      <c r="W11" s="238">
        <v>10</v>
      </c>
      <c r="X11" s="238">
        <v>3</v>
      </c>
      <c r="Y11" s="238">
        <v>1</v>
      </c>
      <c r="Z11" s="238">
        <v>2</v>
      </c>
      <c r="AA11" s="238">
        <v>2</v>
      </c>
      <c r="AB11" s="238">
        <v>1</v>
      </c>
      <c r="AC11" s="238">
        <v>98</v>
      </c>
      <c r="AD11" s="238" t="s">
        <v>4151</v>
      </c>
      <c r="AE11" s="238" t="s">
        <v>4152</v>
      </c>
      <c r="AF11" s="238" t="s">
        <v>2749</v>
      </c>
      <c r="AG11" s="238">
        <v>10</v>
      </c>
      <c r="AH11" s="238">
        <v>2</v>
      </c>
      <c r="AI11" s="238">
        <v>4</v>
      </c>
      <c r="AJ11" s="238">
        <v>4</v>
      </c>
      <c r="AK11" s="238">
        <v>7</v>
      </c>
      <c r="AL11" s="238">
        <v>40</v>
      </c>
      <c r="AM11" s="238" t="s">
        <v>363</v>
      </c>
      <c r="AN11" s="238">
        <v>5</v>
      </c>
      <c r="AO11" s="238">
        <v>2</v>
      </c>
      <c r="AP11" s="238">
        <v>1</v>
      </c>
      <c r="AS11" s="238">
        <v>7</v>
      </c>
      <c r="AT11" s="238">
        <v>2</v>
      </c>
      <c r="AU11" s="238">
        <v>40</v>
      </c>
      <c r="AV11" s="238">
        <v>11</v>
      </c>
      <c r="AW11" s="238">
        <v>21</v>
      </c>
      <c r="AX11" s="238">
        <v>2</v>
      </c>
      <c r="AY11" s="238">
        <v>3</v>
      </c>
      <c r="AZ11" s="238">
        <v>1</v>
      </c>
      <c r="BA11" s="238">
        <v>21</v>
      </c>
      <c r="BB11" s="238">
        <v>54</v>
      </c>
      <c r="BC11" s="238" t="s">
        <v>354</v>
      </c>
      <c r="BD11" s="238">
        <v>5</v>
      </c>
      <c r="BE11" s="238">
        <v>1</v>
      </c>
      <c r="BF11" s="238">
        <v>1</v>
      </c>
      <c r="BI11" s="238">
        <v>7</v>
      </c>
      <c r="BJ11" s="238">
        <v>2</v>
      </c>
      <c r="BK11" s="238">
        <v>40</v>
      </c>
      <c r="BL11" s="238">
        <v>11</v>
      </c>
      <c r="BM11" s="238">
        <v>21</v>
      </c>
      <c r="CT11" s="238">
        <v>437565</v>
      </c>
      <c r="CU11" s="238">
        <v>4951797</v>
      </c>
      <c r="CV11" s="238">
        <v>44.716831900000003</v>
      </c>
      <c r="CW11" s="238">
        <v>-93.788294699999994</v>
      </c>
      <c r="CX11" s="238" t="s">
        <v>359</v>
      </c>
      <c r="CY11" s="238" t="s">
        <v>4153</v>
      </c>
    </row>
    <row r="12" spans="1:103" x14ac:dyDescent="0.25">
      <c r="A12" s="238">
        <v>11021968</v>
      </c>
      <c r="B12" s="238">
        <v>4</v>
      </c>
      <c r="C12" s="238">
        <v>50</v>
      </c>
      <c r="D12" s="238">
        <v>12.587</v>
      </c>
      <c r="E12" s="238">
        <v>10</v>
      </c>
      <c r="G12" s="238" t="s">
        <v>4147</v>
      </c>
      <c r="H12" s="238" t="s">
        <v>354</v>
      </c>
      <c r="I12" s="238">
        <v>25</v>
      </c>
      <c r="K12" s="238">
        <v>15030812</v>
      </c>
      <c r="L12" s="238">
        <v>152650023</v>
      </c>
      <c r="M12" s="238">
        <v>9</v>
      </c>
      <c r="N12" s="238">
        <v>20</v>
      </c>
      <c r="O12" s="238">
        <v>2015</v>
      </c>
      <c r="P12" s="238" t="s">
        <v>366</v>
      </c>
      <c r="Q12" s="238">
        <v>19</v>
      </c>
      <c r="S12" s="238">
        <v>5</v>
      </c>
      <c r="T12" s="238">
        <v>0</v>
      </c>
      <c r="U12" s="238">
        <v>2</v>
      </c>
      <c r="V12" s="238">
        <v>5</v>
      </c>
      <c r="W12" s="238">
        <v>10</v>
      </c>
      <c r="X12" s="238">
        <v>3</v>
      </c>
      <c r="Y12" s="238">
        <v>1</v>
      </c>
      <c r="Z12" s="238">
        <v>1</v>
      </c>
      <c r="AA12" s="238">
        <v>1</v>
      </c>
      <c r="AB12" s="238">
        <v>1</v>
      </c>
      <c r="AC12" s="238">
        <v>98</v>
      </c>
      <c r="AD12" s="238">
        <v>53</v>
      </c>
      <c r="AE12" s="238">
        <v>50</v>
      </c>
      <c r="AF12" s="238" t="s">
        <v>2749</v>
      </c>
      <c r="AG12" s="238">
        <v>10</v>
      </c>
      <c r="AH12" s="238">
        <v>2</v>
      </c>
      <c r="AI12" s="238">
        <v>2</v>
      </c>
      <c r="AJ12" s="238">
        <v>4</v>
      </c>
      <c r="AK12" s="238">
        <v>21</v>
      </c>
      <c r="AL12" s="238">
        <v>22</v>
      </c>
      <c r="AM12" s="238" t="s">
        <v>354</v>
      </c>
      <c r="AN12" s="238">
        <v>98</v>
      </c>
      <c r="AO12" s="238">
        <v>2</v>
      </c>
      <c r="AS12" s="238">
        <v>7</v>
      </c>
      <c r="AT12" s="238">
        <v>20</v>
      </c>
      <c r="AU12" s="238">
        <v>55</v>
      </c>
      <c r="AV12" s="238">
        <v>11</v>
      </c>
      <c r="AW12" s="238">
        <v>21</v>
      </c>
      <c r="AX12" s="238">
        <v>2</v>
      </c>
      <c r="AY12" s="238">
        <v>2</v>
      </c>
      <c r="AZ12" s="238">
        <v>1</v>
      </c>
      <c r="BA12" s="238">
        <v>21</v>
      </c>
      <c r="BB12" s="238">
        <v>75</v>
      </c>
      <c r="BC12" s="238" t="s">
        <v>363</v>
      </c>
      <c r="BD12" s="238">
        <v>98</v>
      </c>
      <c r="BE12" s="238">
        <v>1</v>
      </c>
      <c r="BF12" s="238">
        <v>1</v>
      </c>
      <c r="BI12" s="238">
        <v>7</v>
      </c>
      <c r="BJ12" s="238">
        <v>20</v>
      </c>
      <c r="BK12" s="238">
        <v>55</v>
      </c>
      <c r="BL12" s="238">
        <v>11</v>
      </c>
      <c r="BM12" s="238">
        <v>21</v>
      </c>
      <c r="CT12" s="238">
        <v>437565</v>
      </c>
      <c r="CU12" s="238">
        <v>4951797</v>
      </c>
      <c r="CV12" s="238">
        <v>44.716831900000003</v>
      </c>
      <c r="CW12" s="238">
        <v>-93.788294699999994</v>
      </c>
      <c r="CX12" s="238" t="s">
        <v>359</v>
      </c>
      <c r="CY12" s="238" t="s">
        <v>4154</v>
      </c>
    </row>
    <row r="13" spans="1:103" x14ac:dyDescent="0.25">
      <c r="A13" s="238">
        <v>10780218</v>
      </c>
      <c r="B13" s="238">
        <v>4</v>
      </c>
      <c r="C13" s="238">
        <v>50</v>
      </c>
      <c r="D13" s="238">
        <v>13.679</v>
      </c>
      <c r="E13" s="238">
        <v>10</v>
      </c>
      <c r="G13" s="238" t="s">
        <v>4134</v>
      </c>
      <c r="H13" s="238" t="s">
        <v>354</v>
      </c>
      <c r="I13" s="238">
        <v>25</v>
      </c>
      <c r="K13" s="238">
        <v>12028219</v>
      </c>
      <c r="L13" s="238">
        <v>122630094</v>
      </c>
      <c r="M13" s="238">
        <v>9</v>
      </c>
      <c r="N13" s="238">
        <v>18</v>
      </c>
      <c r="O13" s="238">
        <v>2012</v>
      </c>
      <c r="P13" s="238" t="s">
        <v>368</v>
      </c>
      <c r="Q13" s="238">
        <v>14</v>
      </c>
      <c r="S13" s="238">
        <v>3</v>
      </c>
      <c r="T13" s="238">
        <v>0</v>
      </c>
      <c r="U13" s="238">
        <v>1</v>
      </c>
      <c r="V13" s="238">
        <v>7</v>
      </c>
      <c r="W13" s="238">
        <v>83</v>
      </c>
      <c r="X13" s="238">
        <v>2</v>
      </c>
      <c r="Y13" s="238">
        <v>1</v>
      </c>
      <c r="Z13" s="238">
        <v>99</v>
      </c>
      <c r="AB13" s="238">
        <v>99</v>
      </c>
      <c r="AC13" s="238">
        <v>98</v>
      </c>
      <c r="AD13" s="238" t="s">
        <v>4155</v>
      </c>
      <c r="AE13" s="238" t="s">
        <v>4156</v>
      </c>
      <c r="AF13" s="238" t="s">
        <v>2749</v>
      </c>
      <c r="AG13" s="238">
        <v>3</v>
      </c>
      <c r="AH13" s="238">
        <v>2</v>
      </c>
      <c r="AI13" s="238">
        <v>3</v>
      </c>
      <c r="AJ13" s="238">
        <v>3</v>
      </c>
      <c r="AK13" s="238">
        <v>21</v>
      </c>
      <c r="AL13" s="238">
        <v>74</v>
      </c>
      <c r="AM13" s="238" t="s">
        <v>363</v>
      </c>
      <c r="AN13" s="238">
        <v>99</v>
      </c>
      <c r="AO13" s="238">
        <v>72</v>
      </c>
      <c r="AS13" s="238">
        <v>7</v>
      </c>
      <c r="AT13" s="238">
        <v>98</v>
      </c>
      <c r="AU13" s="238">
        <v>55</v>
      </c>
      <c r="AV13" s="238">
        <v>11</v>
      </c>
      <c r="AW13" s="238">
        <v>21</v>
      </c>
      <c r="CT13" s="238">
        <v>439323</v>
      </c>
      <c r="CU13" s="238">
        <v>4951800</v>
      </c>
      <c r="CV13" s="238">
        <v>44.717006499999997</v>
      </c>
      <c r="CW13" s="238">
        <v>-93.766103299999997</v>
      </c>
      <c r="CX13" s="238" t="s">
        <v>359</v>
      </c>
      <c r="CY13" s="238" t="s">
        <v>4157</v>
      </c>
    </row>
    <row r="14" spans="1:103" x14ac:dyDescent="0.25">
      <c r="A14" s="238">
        <v>10852453</v>
      </c>
      <c r="B14" s="238">
        <v>4</v>
      </c>
      <c r="C14" s="238">
        <v>50</v>
      </c>
      <c r="D14" s="238">
        <v>13.977</v>
      </c>
      <c r="E14" s="238">
        <v>10</v>
      </c>
      <c r="G14" s="238" t="s">
        <v>4134</v>
      </c>
      <c r="H14" s="238" t="s">
        <v>354</v>
      </c>
      <c r="I14" s="238">
        <v>25</v>
      </c>
      <c r="K14" s="238">
        <v>13018135</v>
      </c>
      <c r="L14" s="238">
        <v>131710023</v>
      </c>
      <c r="M14" s="238">
        <v>6</v>
      </c>
      <c r="N14" s="238">
        <v>19</v>
      </c>
      <c r="O14" s="238">
        <v>2013</v>
      </c>
      <c r="P14" s="238" t="s">
        <v>355</v>
      </c>
      <c r="Q14" s="238">
        <v>6</v>
      </c>
      <c r="S14" s="238">
        <v>2</v>
      </c>
      <c r="T14" s="238">
        <v>0</v>
      </c>
      <c r="U14" s="238">
        <v>1</v>
      </c>
      <c r="V14" s="238">
        <v>8</v>
      </c>
      <c r="W14" s="238">
        <v>16</v>
      </c>
      <c r="X14" s="238">
        <v>2</v>
      </c>
      <c r="Y14" s="238">
        <v>2</v>
      </c>
      <c r="Z14" s="238">
        <v>2</v>
      </c>
      <c r="AA14" s="238">
        <v>2</v>
      </c>
      <c r="AB14" s="238">
        <v>1</v>
      </c>
      <c r="AC14" s="238">
        <v>98</v>
      </c>
      <c r="AD14" s="238" t="s">
        <v>2759</v>
      </c>
      <c r="AE14" s="238" t="s">
        <v>4158</v>
      </c>
      <c r="AF14" s="238" t="s">
        <v>2749</v>
      </c>
      <c r="AG14" s="238">
        <v>4</v>
      </c>
      <c r="AH14" s="238">
        <v>2</v>
      </c>
      <c r="AI14" s="238">
        <v>31</v>
      </c>
      <c r="AJ14" s="238">
        <v>4</v>
      </c>
      <c r="AK14" s="238">
        <v>21</v>
      </c>
      <c r="AL14" s="238">
        <v>45</v>
      </c>
      <c r="AM14" s="238" t="s">
        <v>354</v>
      </c>
      <c r="AN14" s="238">
        <v>5</v>
      </c>
      <c r="AO14" s="238">
        <v>1</v>
      </c>
      <c r="AP14" s="238">
        <v>1</v>
      </c>
      <c r="AS14" s="238">
        <v>7</v>
      </c>
      <c r="AT14" s="238">
        <v>98</v>
      </c>
      <c r="AU14" s="238">
        <v>55</v>
      </c>
      <c r="AV14" s="238">
        <v>11</v>
      </c>
      <c r="AW14" s="238">
        <v>20</v>
      </c>
      <c r="CT14" s="238">
        <v>439803</v>
      </c>
      <c r="CU14" s="238">
        <v>4951808</v>
      </c>
      <c r="CV14" s="238">
        <v>44.717125699999997</v>
      </c>
      <c r="CW14" s="238">
        <v>-93.760046799999998</v>
      </c>
      <c r="CX14" s="238" t="s">
        <v>359</v>
      </c>
      <c r="CY14" s="238" t="s">
        <v>4159</v>
      </c>
    </row>
    <row r="15" spans="1:103" x14ac:dyDescent="0.25">
      <c r="A15" s="238">
        <v>757477</v>
      </c>
      <c r="B15" s="238">
        <v>4</v>
      </c>
      <c r="C15" s="238">
        <v>50</v>
      </c>
      <c r="D15" s="238">
        <v>14.897</v>
      </c>
      <c r="E15" s="238">
        <v>10</v>
      </c>
      <c r="G15" s="238" t="s">
        <v>410</v>
      </c>
      <c r="H15" s="238" t="s">
        <v>354</v>
      </c>
      <c r="I15" s="238">
        <v>25</v>
      </c>
      <c r="K15" s="238">
        <v>19032193</v>
      </c>
      <c r="M15" s="238">
        <v>10</v>
      </c>
      <c r="N15" s="238">
        <v>26</v>
      </c>
      <c r="O15" s="238">
        <v>2019</v>
      </c>
      <c r="P15" s="238" t="s">
        <v>364</v>
      </c>
      <c r="Q15" s="238">
        <v>22</v>
      </c>
      <c r="R15" s="238">
        <v>98</v>
      </c>
      <c r="S15" s="238">
        <v>5</v>
      </c>
      <c r="T15" s="238">
        <v>0</v>
      </c>
      <c r="U15" s="238">
        <v>1</v>
      </c>
      <c r="W15" s="238">
        <v>16</v>
      </c>
      <c r="X15" s="238">
        <v>2</v>
      </c>
      <c r="Y15" s="238">
        <v>4</v>
      </c>
      <c r="Z15" s="238">
        <v>1</v>
      </c>
      <c r="AB15" s="238">
        <v>1</v>
      </c>
      <c r="AC15" s="238">
        <v>98</v>
      </c>
      <c r="AD15" s="238" t="s">
        <v>2748</v>
      </c>
      <c r="AF15" s="238" t="s">
        <v>2749</v>
      </c>
      <c r="AG15" s="238">
        <v>4</v>
      </c>
      <c r="AH15" s="238">
        <v>2</v>
      </c>
      <c r="AI15" s="238">
        <v>2</v>
      </c>
      <c r="AJ15" s="238">
        <v>4</v>
      </c>
      <c r="AK15" s="238">
        <v>21</v>
      </c>
      <c r="AL15" s="238">
        <v>42</v>
      </c>
      <c r="AM15" s="238" t="s">
        <v>354</v>
      </c>
      <c r="AN15" s="238">
        <v>5</v>
      </c>
      <c r="AO15" s="238">
        <v>1</v>
      </c>
      <c r="AS15" s="238">
        <v>12</v>
      </c>
      <c r="AT15" s="238">
        <v>9</v>
      </c>
      <c r="AU15" s="238">
        <v>55</v>
      </c>
      <c r="AV15" s="238">
        <v>11</v>
      </c>
      <c r="AW15" s="238">
        <v>21</v>
      </c>
      <c r="CT15" s="238">
        <v>441283.85390525701</v>
      </c>
      <c r="CU15" s="238">
        <v>4951818.5583335599</v>
      </c>
      <c r="CV15" s="238">
        <v>44.71734034</v>
      </c>
      <c r="CW15" s="238">
        <v>-93.741347959999999</v>
      </c>
      <c r="CX15" s="238" t="s">
        <v>359</v>
      </c>
      <c r="CY15" s="238" t="s">
        <v>4160</v>
      </c>
    </row>
    <row r="16" spans="1:103" x14ac:dyDescent="0.25">
      <c r="A16" s="238">
        <v>468777</v>
      </c>
      <c r="B16" s="238">
        <v>4</v>
      </c>
      <c r="C16" s="238">
        <v>50</v>
      </c>
      <c r="D16" s="238">
        <v>15.442</v>
      </c>
      <c r="E16" s="238">
        <v>10</v>
      </c>
      <c r="G16" s="238" t="s">
        <v>410</v>
      </c>
      <c r="H16" s="238" t="s">
        <v>354</v>
      </c>
      <c r="I16" s="238">
        <v>25</v>
      </c>
      <c r="K16" s="238">
        <v>17019327</v>
      </c>
      <c r="M16" s="238">
        <v>6</v>
      </c>
      <c r="N16" s="238">
        <v>10</v>
      </c>
      <c r="O16" s="238">
        <v>2017</v>
      </c>
      <c r="P16" s="238" t="s">
        <v>364</v>
      </c>
      <c r="Q16" s="238">
        <v>10</v>
      </c>
      <c r="S16" s="238">
        <v>5</v>
      </c>
      <c r="T16" s="238">
        <v>0</v>
      </c>
      <c r="U16" s="238">
        <v>1</v>
      </c>
      <c r="W16" s="238">
        <v>89</v>
      </c>
      <c r="X16" s="238">
        <v>2</v>
      </c>
      <c r="Y16" s="238">
        <v>1</v>
      </c>
      <c r="Z16" s="238">
        <v>8</v>
      </c>
      <c r="AB16" s="238">
        <v>1</v>
      </c>
      <c r="AC16" s="238">
        <v>98</v>
      </c>
      <c r="AD16" s="238" t="s">
        <v>2748</v>
      </c>
      <c r="AF16" s="238" t="s">
        <v>2749</v>
      </c>
      <c r="AG16" s="238">
        <v>4</v>
      </c>
      <c r="AH16" s="238">
        <v>2</v>
      </c>
      <c r="AI16" s="238">
        <v>4</v>
      </c>
      <c r="AJ16" s="238">
        <v>4</v>
      </c>
      <c r="AK16" s="238">
        <v>21</v>
      </c>
      <c r="AL16" s="238">
        <v>51</v>
      </c>
      <c r="AM16" s="238" t="s">
        <v>354</v>
      </c>
      <c r="AN16" s="238">
        <v>5</v>
      </c>
      <c r="AO16" s="238">
        <v>70</v>
      </c>
      <c r="AP16" s="238">
        <v>90</v>
      </c>
      <c r="AS16" s="238">
        <v>12</v>
      </c>
      <c r="AT16" s="238">
        <v>9</v>
      </c>
      <c r="AU16" s="238">
        <v>55</v>
      </c>
      <c r="AV16" s="238">
        <v>11</v>
      </c>
      <c r="AW16" s="238">
        <v>21</v>
      </c>
      <c r="CT16" s="238">
        <v>442160.80393599201</v>
      </c>
      <c r="CU16" s="238">
        <v>4951823.27459489</v>
      </c>
      <c r="CV16" s="238">
        <v>44.71745413</v>
      </c>
      <c r="CW16" s="238">
        <v>-93.730277060000006</v>
      </c>
      <c r="CX16" s="238" t="s">
        <v>359</v>
      </c>
      <c r="CY16" s="238" t="s">
        <v>4161</v>
      </c>
    </row>
    <row r="17" spans="1:103" x14ac:dyDescent="0.25">
      <c r="A17" s="238">
        <v>10937146</v>
      </c>
      <c r="B17" s="238">
        <v>4</v>
      </c>
      <c r="C17" s="238">
        <v>50</v>
      </c>
      <c r="D17" s="238">
        <v>15.71</v>
      </c>
      <c r="E17" s="238">
        <v>10</v>
      </c>
      <c r="G17" s="238" t="s">
        <v>4134</v>
      </c>
      <c r="H17" s="238" t="s">
        <v>354</v>
      </c>
      <c r="I17" s="238">
        <v>25</v>
      </c>
      <c r="K17" s="238">
        <v>14028800</v>
      </c>
      <c r="L17" s="238">
        <v>142470127</v>
      </c>
      <c r="M17" s="238">
        <v>9</v>
      </c>
      <c r="N17" s="238">
        <v>4</v>
      </c>
      <c r="O17" s="238">
        <v>2014</v>
      </c>
      <c r="P17" s="238" t="s">
        <v>384</v>
      </c>
      <c r="Q17" s="238">
        <v>9</v>
      </c>
      <c r="S17" s="238">
        <v>4</v>
      </c>
      <c r="T17" s="238">
        <v>0</v>
      </c>
      <c r="U17" s="238">
        <v>1</v>
      </c>
      <c r="V17" s="238">
        <v>7</v>
      </c>
      <c r="W17" s="238">
        <v>83</v>
      </c>
      <c r="X17" s="238">
        <v>2</v>
      </c>
      <c r="Y17" s="238">
        <v>1</v>
      </c>
      <c r="Z17" s="238">
        <v>1</v>
      </c>
      <c r="AB17" s="238">
        <v>1</v>
      </c>
      <c r="AC17" s="238">
        <v>98</v>
      </c>
      <c r="AD17" s="238" t="s">
        <v>2766</v>
      </c>
      <c r="AE17" s="238" t="s">
        <v>2136</v>
      </c>
      <c r="AF17" s="238" t="s">
        <v>2749</v>
      </c>
      <c r="AG17" s="238">
        <v>3</v>
      </c>
      <c r="AH17" s="238">
        <v>2</v>
      </c>
      <c r="AI17" s="238">
        <v>4</v>
      </c>
      <c r="AJ17" s="238">
        <v>4</v>
      </c>
      <c r="AK17" s="238">
        <v>21</v>
      </c>
      <c r="AL17" s="238">
        <v>20</v>
      </c>
      <c r="AM17" s="238" t="s">
        <v>354</v>
      </c>
      <c r="AN17" s="238">
        <v>5</v>
      </c>
      <c r="AO17" s="238">
        <v>72</v>
      </c>
      <c r="AS17" s="238">
        <v>7</v>
      </c>
      <c r="AT17" s="238">
        <v>98</v>
      </c>
      <c r="AU17" s="238">
        <v>55</v>
      </c>
      <c r="AV17" s="238">
        <v>11</v>
      </c>
      <c r="AW17" s="238">
        <v>21</v>
      </c>
      <c r="CT17" s="238">
        <v>442591</v>
      </c>
      <c r="CU17" s="238">
        <v>4951818</v>
      </c>
      <c r="CV17" s="238">
        <v>44.717441299999997</v>
      </c>
      <c r="CW17" s="238">
        <v>-93.724839700000004</v>
      </c>
      <c r="CX17" s="238" t="s">
        <v>359</v>
      </c>
      <c r="CY17" s="238" t="s">
        <v>4162</v>
      </c>
    </row>
    <row r="18" spans="1:103" x14ac:dyDescent="0.25">
      <c r="A18" s="238">
        <v>10939054</v>
      </c>
      <c r="B18" s="238">
        <v>4</v>
      </c>
      <c r="C18" s="238">
        <v>50</v>
      </c>
      <c r="D18" s="238">
        <v>15.971</v>
      </c>
      <c r="E18" s="238">
        <v>10</v>
      </c>
      <c r="G18" s="238" t="s">
        <v>4134</v>
      </c>
      <c r="H18" s="238" t="s">
        <v>354</v>
      </c>
      <c r="I18" s="238">
        <v>25</v>
      </c>
      <c r="K18" s="238">
        <v>14037853</v>
      </c>
      <c r="L18" s="238">
        <v>143280372</v>
      </c>
      <c r="M18" s="238">
        <v>11</v>
      </c>
      <c r="N18" s="238">
        <v>24</v>
      </c>
      <c r="O18" s="238">
        <v>2014</v>
      </c>
      <c r="P18" s="238" t="s">
        <v>361</v>
      </c>
      <c r="Q18" s="238">
        <v>6</v>
      </c>
      <c r="S18" s="238">
        <v>4</v>
      </c>
      <c r="T18" s="238">
        <v>0</v>
      </c>
      <c r="U18" s="238">
        <v>1</v>
      </c>
      <c r="V18" s="238">
        <v>4</v>
      </c>
      <c r="W18" s="238">
        <v>69</v>
      </c>
      <c r="X18" s="238">
        <v>2</v>
      </c>
      <c r="Y18" s="238">
        <v>6</v>
      </c>
      <c r="Z18" s="238">
        <v>5</v>
      </c>
      <c r="AA18" s="238">
        <v>7</v>
      </c>
      <c r="AB18" s="238">
        <v>5</v>
      </c>
      <c r="AC18" s="238">
        <v>98</v>
      </c>
      <c r="AD18" s="238" t="s">
        <v>4163</v>
      </c>
      <c r="AE18" s="238" t="s">
        <v>4163</v>
      </c>
      <c r="AF18" s="238" t="s">
        <v>2749</v>
      </c>
      <c r="AG18" s="238">
        <v>3</v>
      </c>
      <c r="AH18" s="238">
        <v>2</v>
      </c>
      <c r="AI18" s="238">
        <v>2</v>
      </c>
      <c r="AJ18" s="238">
        <v>3</v>
      </c>
      <c r="AK18" s="238">
        <v>21</v>
      </c>
      <c r="AL18" s="238">
        <v>34</v>
      </c>
      <c r="AM18" s="238" t="s">
        <v>354</v>
      </c>
      <c r="AN18" s="238">
        <v>5</v>
      </c>
      <c r="AS18" s="238">
        <v>7</v>
      </c>
      <c r="AT18" s="238">
        <v>98</v>
      </c>
      <c r="AU18" s="238">
        <v>55</v>
      </c>
      <c r="AV18" s="238">
        <v>11</v>
      </c>
      <c r="AW18" s="238">
        <v>22</v>
      </c>
      <c r="CT18" s="238">
        <v>443011</v>
      </c>
      <c r="CU18" s="238">
        <v>4951819</v>
      </c>
      <c r="CV18" s="238">
        <v>44.717486700000002</v>
      </c>
      <c r="CW18" s="238">
        <v>-93.719544999999997</v>
      </c>
      <c r="CX18" s="238" t="s">
        <v>359</v>
      </c>
      <c r="CY18" s="238" t="s">
        <v>4164</v>
      </c>
    </row>
    <row r="19" spans="1:103" x14ac:dyDescent="0.25">
      <c r="A19" s="238">
        <v>10703957</v>
      </c>
      <c r="B19" s="238">
        <v>4</v>
      </c>
      <c r="C19" s="238">
        <v>50</v>
      </c>
      <c r="D19" s="238">
        <v>16.164000000000001</v>
      </c>
      <c r="E19" s="238">
        <v>10</v>
      </c>
      <c r="G19" s="238" t="s">
        <v>4134</v>
      </c>
      <c r="H19" s="238" t="s">
        <v>354</v>
      </c>
      <c r="I19" s="238">
        <v>25</v>
      </c>
      <c r="K19" s="238">
        <v>11033150</v>
      </c>
      <c r="L19" s="238">
        <v>112880129</v>
      </c>
      <c r="M19" s="238">
        <v>10</v>
      </c>
      <c r="N19" s="238">
        <v>15</v>
      </c>
      <c r="O19" s="238">
        <v>2011</v>
      </c>
      <c r="P19" s="238" t="s">
        <v>364</v>
      </c>
      <c r="Q19" s="238">
        <v>11</v>
      </c>
      <c r="S19" s="238">
        <v>5</v>
      </c>
      <c r="T19" s="238">
        <v>0</v>
      </c>
      <c r="U19" s="238">
        <v>1</v>
      </c>
      <c r="V19" s="238">
        <v>7</v>
      </c>
      <c r="W19" s="238">
        <v>45</v>
      </c>
      <c r="X19" s="238">
        <v>2</v>
      </c>
      <c r="Y19" s="238">
        <v>1</v>
      </c>
      <c r="Z19" s="238">
        <v>1</v>
      </c>
      <c r="AB19" s="238">
        <v>1</v>
      </c>
      <c r="AC19" s="238">
        <v>98</v>
      </c>
      <c r="AD19" s="238">
        <v>50</v>
      </c>
      <c r="AE19" s="238" t="s">
        <v>4165</v>
      </c>
      <c r="AF19" s="238" t="s">
        <v>2749</v>
      </c>
      <c r="AG19" s="238">
        <v>3</v>
      </c>
      <c r="AH19" s="238">
        <v>2</v>
      </c>
      <c r="AI19" s="238">
        <v>41</v>
      </c>
      <c r="AJ19" s="238">
        <v>4</v>
      </c>
      <c r="AK19" s="238">
        <v>21</v>
      </c>
      <c r="AL19" s="238">
        <v>53</v>
      </c>
      <c r="AM19" s="238" t="s">
        <v>354</v>
      </c>
      <c r="AN19" s="238">
        <v>5</v>
      </c>
      <c r="AS19" s="238">
        <v>7</v>
      </c>
      <c r="AT19" s="238">
        <v>98</v>
      </c>
      <c r="AU19" s="238">
        <v>50</v>
      </c>
      <c r="AV19" s="238">
        <v>11</v>
      </c>
      <c r="AW19" s="238">
        <v>21</v>
      </c>
      <c r="CT19" s="238">
        <v>443322</v>
      </c>
      <c r="CU19" s="238">
        <v>4951820</v>
      </c>
      <c r="CV19" s="238">
        <v>44.717520299999997</v>
      </c>
      <c r="CW19" s="238">
        <v>-93.715611699999997</v>
      </c>
      <c r="CX19" s="238" t="s">
        <v>359</v>
      </c>
      <c r="CY19" s="238" t="s">
        <v>4166</v>
      </c>
    </row>
    <row r="20" spans="1:103" x14ac:dyDescent="0.25">
      <c r="A20" s="238">
        <v>10778430</v>
      </c>
      <c r="B20" s="238">
        <v>4</v>
      </c>
      <c r="C20" s="238">
        <v>50</v>
      </c>
      <c r="D20" s="238">
        <v>16.201000000000001</v>
      </c>
      <c r="E20" s="238">
        <v>10</v>
      </c>
      <c r="G20" s="238" t="s">
        <v>4134</v>
      </c>
      <c r="H20" s="238" t="s">
        <v>354</v>
      </c>
      <c r="I20" s="238">
        <v>25</v>
      </c>
      <c r="K20" s="238">
        <v>12018393</v>
      </c>
      <c r="L20" s="238">
        <v>121760105</v>
      </c>
      <c r="M20" s="238">
        <v>6</v>
      </c>
      <c r="N20" s="238">
        <v>24</v>
      </c>
      <c r="O20" s="238">
        <v>2012</v>
      </c>
      <c r="P20" s="238" t="s">
        <v>366</v>
      </c>
      <c r="Q20" s="238">
        <v>16</v>
      </c>
      <c r="S20" s="238">
        <v>4</v>
      </c>
      <c r="T20" s="238">
        <v>0</v>
      </c>
      <c r="U20" s="238">
        <v>1</v>
      </c>
      <c r="V20" s="238">
        <v>8</v>
      </c>
      <c r="W20" s="238">
        <v>69</v>
      </c>
      <c r="X20" s="238">
        <v>3</v>
      </c>
      <c r="Y20" s="238">
        <v>1</v>
      </c>
      <c r="Z20" s="238">
        <v>2</v>
      </c>
      <c r="AB20" s="238">
        <v>1</v>
      </c>
      <c r="AC20" s="238">
        <v>98</v>
      </c>
      <c r="AD20" s="238">
        <v>50</v>
      </c>
      <c r="AE20" s="238" t="s">
        <v>4165</v>
      </c>
      <c r="AF20" s="238" t="s">
        <v>2749</v>
      </c>
      <c r="AG20" s="238">
        <v>3</v>
      </c>
      <c r="AH20" s="238">
        <v>2</v>
      </c>
      <c r="AI20" s="238">
        <v>2</v>
      </c>
      <c r="AJ20" s="238">
        <v>4</v>
      </c>
      <c r="AK20" s="238">
        <v>21</v>
      </c>
      <c r="AL20" s="238">
        <v>18</v>
      </c>
      <c r="AM20" s="238" t="s">
        <v>354</v>
      </c>
      <c r="AN20" s="238">
        <v>5</v>
      </c>
      <c r="AO20" s="238">
        <v>15</v>
      </c>
      <c r="AP20" s="238">
        <v>21</v>
      </c>
      <c r="AS20" s="238">
        <v>7</v>
      </c>
      <c r="AT20" s="238">
        <v>98</v>
      </c>
      <c r="AU20" s="238">
        <v>55</v>
      </c>
      <c r="AV20" s="238">
        <v>10</v>
      </c>
      <c r="AW20" s="238">
        <v>22</v>
      </c>
      <c r="CT20" s="238">
        <v>443382</v>
      </c>
      <c r="CU20" s="238">
        <v>4951820</v>
      </c>
      <c r="CV20" s="238">
        <v>44.717526700000001</v>
      </c>
      <c r="CW20" s="238">
        <v>-93.714853599999998</v>
      </c>
      <c r="CX20" s="238" t="s">
        <v>359</v>
      </c>
      <c r="CY20" s="238" t="s">
        <v>4167</v>
      </c>
    </row>
    <row r="21" spans="1:103" x14ac:dyDescent="0.25">
      <c r="A21" s="238">
        <v>404328</v>
      </c>
      <c r="B21" s="238">
        <v>4</v>
      </c>
      <c r="C21" s="238">
        <v>50</v>
      </c>
      <c r="D21" s="238">
        <v>16.265999999999998</v>
      </c>
      <c r="E21" s="238">
        <v>10</v>
      </c>
      <c r="G21" s="238" t="s">
        <v>4168</v>
      </c>
      <c r="H21" s="238" t="s">
        <v>354</v>
      </c>
      <c r="I21" s="238">
        <v>25</v>
      </c>
      <c r="K21" s="238">
        <v>16042233</v>
      </c>
      <c r="M21" s="238">
        <v>12</v>
      </c>
      <c r="N21" s="238">
        <v>15</v>
      </c>
      <c r="O21" s="238">
        <v>2016</v>
      </c>
      <c r="P21" s="238" t="s">
        <v>384</v>
      </c>
      <c r="Q21" s="238">
        <v>18</v>
      </c>
      <c r="S21" s="238">
        <v>5</v>
      </c>
      <c r="T21" s="238">
        <v>0</v>
      </c>
      <c r="U21" s="238">
        <v>1</v>
      </c>
      <c r="W21" s="238">
        <v>16</v>
      </c>
      <c r="X21" s="238">
        <v>2</v>
      </c>
      <c r="Y21" s="238">
        <v>6</v>
      </c>
      <c r="Z21" s="238">
        <v>2</v>
      </c>
      <c r="AB21" s="238">
        <v>5</v>
      </c>
      <c r="AC21" s="238">
        <v>98</v>
      </c>
      <c r="AD21" s="238" t="s">
        <v>2748</v>
      </c>
      <c r="AF21" s="238" t="s">
        <v>2749</v>
      </c>
      <c r="AG21" s="238">
        <v>4</v>
      </c>
      <c r="AH21" s="238">
        <v>2</v>
      </c>
      <c r="AI21" s="238">
        <v>2</v>
      </c>
      <c r="AJ21" s="238">
        <v>3</v>
      </c>
      <c r="AK21" s="238">
        <v>21</v>
      </c>
      <c r="AL21" s="238">
        <v>70</v>
      </c>
      <c r="AM21" s="238" t="s">
        <v>354</v>
      </c>
      <c r="AN21" s="238">
        <v>5</v>
      </c>
      <c r="AO21" s="238">
        <v>1</v>
      </c>
      <c r="AS21" s="238">
        <v>12</v>
      </c>
      <c r="AT21" s="238">
        <v>9</v>
      </c>
      <c r="AU21" s="238">
        <v>55</v>
      </c>
      <c r="AV21" s="238">
        <v>11</v>
      </c>
      <c r="AW21" s="238">
        <v>21</v>
      </c>
      <c r="CT21" s="238">
        <v>443486.16259124101</v>
      </c>
      <c r="CU21" s="238">
        <v>4951818.1611191798</v>
      </c>
      <c r="CV21" s="238">
        <v>44.717513869999998</v>
      </c>
      <c r="CW21" s="238">
        <v>-93.71354384</v>
      </c>
      <c r="CX21" s="238" t="s">
        <v>359</v>
      </c>
      <c r="CY21" s="238" t="s">
        <v>4169</v>
      </c>
    </row>
    <row r="22" spans="1:103" x14ac:dyDescent="0.25">
      <c r="A22" s="238">
        <v>675551</v>
      </c>
      <c r="B22" s="238">
        <v>4</v>
      </c>
      <c r="C22" s="238">
        <v>50</v>
      </c>
      <c r="D22" s="238">
        <v>16.324000000000002</v>
      </c>
      <c r="E22" s="238">
        <v>10</v>
      </c>
      <c r="G22" s="238" t="s">
        <v>410</v>
      </c>
      <c r="H22" s="238" t="s">
        <v>354</v>
      </c>
      <c r="I22" s="238">
        <v>25</v>
      </c>
      <c r="K22" s="238">
        <v>19001098</v>
      </c>
      <c r="M22" s="238">
        <v>1</v>
      </c>
      <c r="N22" s="238">
        <v>11</v>
      </c>
      <c r="O22" s="238">
        <v>2019</v>
      </c>
      <c r="P22" s="238" t="s">
        <v>362</v>
      </c>
      <c r="Q22" s="238">
        <v>23</v>
      </c>
      <c r="S22" s="238">
        <v>5</v>
      </c>
      <c r="T22" s="238">
        <v>0</v>
      </c>
      <c r="U22" s="238">
        <v>1</v>
      </c>
      <c r="W22" s="238">
        <v>48</v>
      </c>
      <c r="X22" s="238">
        <v>2</v>
      </c>
      <c r="Y22" s="238">
        <v>6</v>
      </c>
      <c r="Z22" s="238">
        <v>1</v>
      </c>
      <c r="AB22" s="238">
        <v>1</v>
      </c>
      <c r="AC22" s="238">
        <v>98</v>
      </c>
      <c r="AD22" s="238" t="s">
        <v>2748</v>
      </c>
      <c r="AF22" s="238" t="s">
        <v>2749</v>
      </c>
      <c r="AG22" s="238">
        <v>3</v>
      </c>
      <c r="AH22" s="238">
        <v>2</v>
      </c>
      <c r="AI22" s="238">
        <v>4</v>
      </c>
      <c r="AJ22" s="238">
        <v>3</v>
      </c>
      <c r="AK22" s="238">
        <v>21</v>
      </c>
      <c r="AL22" s="238">
        <v>36</v>
      </c>
      <c r="AM22" s="238" t="s">
        <v>363</v>
      </c>
      <c r="AN22" s="238">
        <v>5</v>
      </c>
      <c r="AO22" s="238">
        <v>1</v>
      </c>
      <c r="AS22" s="238">
        <v>12</v>
      </c>
      <c r="AT22" s="238">
        <v>98</v>
      </c>
      <c r="AU22" s="238">
        <v>55</v>
      </c>
      <c r="AV22" s="238">
        <v>12</v>
      </c>
      <c r="AW22" s="238">
        <v>24</v>
      </c>
      <c r="CT22" s="238">
        <v>443577.75388904399</v>
      </c>
      <c r="CU22" s="238">
        <v>4951845.2365534501</v>
      </c>
      <c r="CV22" s="238">
        <v>44.717764809999998</v>
      </c>
      <c r="CW22" s="238">
        <v>-93.712390490000004</v>
      </c>
      <c r="CX22" s="238" t="s">
        <v>359</v>
      </c>
      <c r="CY22" s="238" t="s">
        <v>4170</v>
      </c>
    </row>
    <row r="23" spans="1:103" x14ac:dyDescent="0.25">
      <c r="A23" s="238">
        <v>10697009</v>
      </c>
      <c r="B23" s="238">
        <v>4</v>
      </c>
      <c r="C23" s="238">
        <v>50</v>
      </c>
      <c r="D23" s="238">
        <v>17.041</v>
      </c>
      <c r="E23" s="238">
        <v>10</v>
      </c>
      <c r="G23" s="238" t="s">
        <v>4134</v>
      </c>
      <c r="H23" s="238" t="s">
        <v>354</v>
      </c>
      <c r="I23" s="238">
        <v>25</v>
      </c>
      <c r="K23" s="238">
        <v>11002090</v>
      </c>
      <c r="L23" s="238">
        <v>110220099</v>
      </c>
      <c r="M23" s="238">
        <v>1</v>
      </c>
      <c r="N23" s="238">
        <v>22</v>
      </c>
      <c r="O23" s="238">
        <v>2011</v>
      </c>
      <c r="P23" s="238" t="s">
        <v>364</v>
      </c>
      <c r="Q23" s="238">
        <v>6</v>
      </c>
      <c r="S23" s="238">
        <v>4</v>
      </c>
      <c r="T23" s="238">
        <v>0</v>
      </c>
      <c r="U23" s="238">
        <v>1</v>
      </c>
      <c r="V23" s="238">
        <v>7</v>
      </c>
      <c r="W23" s="238">
        <v>83</v>
      </c>
      <c r="X23" s="238">
        <v>2</v>
      </c>
      <c r="Y23" s="238">
        <v>2</v>
      </c>
      <c r="Z23" s="238">
        <v>2</v>
      </c>
      <c r="AA23" s="238">
        <v>4</v>
      </c>
      <c r="AB23" s="238">
        <v>5</v>
      </c>
      <c r="AC23" s="238">
        <v>98</v>
      </c>
      <c r="AD23" s="238" t="s">
        <v>2766</v>
      </c>
      <c r="AE23" s="238" t="s">
        <v>4171</v>
      </c>
      <c r="AF23" s="238" t="s">
        <v>2749</v>
      </c>
      <c r="AG23" s="238">
        <v>3</v>
      </c>
      <c r="AH23" s="238">
        <v>2</v>
      </c>
      <c r="AI23" s="238">
        <v>2</v>
      </c>
      <c r="AJ23" s="238">
        <v>4</v>
      </c>
      <c r="AK23" s="238">
        <v>21</v>
      </c>
      <c r="AL23" s="238">
        <v>20</v>
      </c>
      <c r="AM23" s="238" t="s">
        <v>354</v>
      </c>
      <c r="AN23" s="238">
        <v>5</v>
      </c>
      <c r="AO23" s="238">
        <v>3</v>
      </c>
      <c r="AS23" s="238">
        <v>7</v>
      </c>
      <c r="AT23" s="238">
        <v>98</v>
      </c>
      <c r="AU23" s="238">
        <v>55</v>
      </c>
      <c r="AV23" s="238">
        <v>10</v>
      </c>
      <c r="AW23" s="238">
        <v>25</v>
      </c>
      <c r="CT23" s="238">
        <v>444683</v>
      </c>
      <c r="CU23" s="238">
        <v>4951844</v>
      </c>
      <c r="CV23" s="238">
        <v>44.717839099999999</v>
      </c>
      <c r="CW23" s="238">
        <v>-93.698439699999994</v>
      </c>
      <c r="CX23" s="238" t="s">
        <v>359</v>
      </c>
      <c r="CY23" s="238" t="s">
        <v>4172</v>
      </c>
    </row>
    <row r="24" spans="1:103" x14ac:dyDescent="0.25">
      <c r="A24" s="238">
        <v>10778056</v>
      </c>
      <c r="B24" s="238">
        <v>4</v>
      </c>
      <c r="C24" s="238">
        <v>50</v>
      </c>
      <c r="D24" s="238">
        <v>17.041</v>
      </c>
      <c r="E24" s="238">
        <v>10</v>
      </c>
      <c r="G24" s="238" t="s">
        <v>4134</v>
      </c>
      <c r="H24" s="238" t="s">
        <v>354</v>
      </c>
      <c r="I24" s="238">
        <v>25</v>
      </c>
      <c r="K24" s="238">
        <v>12016344</v>
      </c>
      <c r="L24" s="238">
        <v>121590082</v>
      </c>
      <c r="M24" s="238">
        <v>6</v>
      </c>
      <c r="N24" s="238">
        <v>7</v>
      </c>
      <c r="O24" s="238">
        <v>2012</v>
      </c>
      <c r="P24" s="238" t="s">
        <v>384</v>
      </c>
      <c r="Q24" s="238">
        <v>6</v>
      </c>
      <c r="S24" s="238">
        <v>3</v>
      </c>
      <c r="T24" s="238">
        <v>0</v>
      </c>
      <c r="U24" s="238">
        <v>1</v>
      </c>
      <c r="V24" s="238">
        <v>7</v>
      </c>
      <c r="W24" s="238">
        <v>45</v>
      </c>
      <c r="X24" s="238">
        <v>4</v>
      </c>
      <c r="Y24" s="238">
        <v>2</v>
      </c>
      <c r="Z24" s="238">
        <v>2</v>
      </c>
      <c r="AB24" s="238">
        <v>1</v>
      </c>
      <c r="AC24" s="238">
        <v>98</v>
      </c>
      <c r="AD24" s="238">
        <v>50</v>
      </c>
      <c r="AE24" s="238" t="s">
        <v>4173</v>
      </c>
      <c r="AF24" s="238" t="s">
        <v>2749</v>
      </c>
      <c r="AG24" s="238">
        <v>3</v>
      </c>
      <c r="AH24" s="238">
        <v>2</v>
      </c>
      <c r="AI24" s="238">
        <v>2</v>
      </c>
      <c r="AJ24" s="238">
        <v>4</v>
      </c>
      <c r="AK24" s="238">
        <v>21</v>
      </c>
      <c r="AL24" s="238">
        <v>20</v>
      </c>
      <c r="AM24" s="238" t="s">
        <v>354</v>
      </c>
      <c r="AN24" s="238">
        <v>5</v>
      </c>
      <c r="AO24" s="238">
        <v>15</v>
      </c>
      <c r="AP24" s="238">
        <v>21</v>
      </c>
      <c r="AS24" s="238">
        <v>7</v>
      </c>
      <c r="AT24" s="238">
        <v>98</v>
      </c>
      <c r="AU24" s="238">
        <v>55</v>
      </c>
      <c r="AV24" s="238">
        <v>10</v>
      </c>
      <c r="AW24" s="238">
        <v>20</v>
      </c>
      <c r="CT24" s="238">
        <v>444683</v>
      </c>
      <c r="CU24" s="238">
        <v>4951844</v>
      </c>
      <c r="CV24" s="238">
        <v>44.717839099999999</v>
      </c>
      <c r="CW24" s="238">
        <v>-93.698439699999994</v>
      </c>
      <c r="CX24" s="238" t="s">
        <v>359</v>
      </c>
      <c r="CY24" s="238" t="s">
        <v>4174</v>
      </c>
    </row>
    <row r="25" spans="1:103" x14ac:dyDescent="0.25">
      <c r="A25" s="238">
        <v>452254</v>
      </c>
      <c r="B25" s="238">
        <v>4</v>
      </c>
      <c r="C25" s="238">
        <v>50</v>
      </c>
      <c r="D25" s="238">
        <v>17.867999999999999</v>
      </c>
      <c r="E25" s="238">
        <v>10</v>
      </c>
      <c r="G25" s="238" t="s">
        <v>4168</v>
      </c>
      <c r="H25" s="238" t="s">
        <v>354</v>
      </c>
      <c r="I25" s="238">
        <v>25</v>
      </c>
      <c r="K25" s="238">
        <v>17015972</v>
      </c>
      <c r="M25" s="238">
        <v>5</v>
      </c>
      <c r="N25" s="238">
        <v>15</v>
      </c>
      <c r="O25" s="238">
        <v>2017</v>
      </c>
      <c r="P25" s="238" t="s">
        <v>361</v>
      </c>
      <c r="Q25" s="238">
        <v>5</v>
      </c>
      <c r="R25" s="238" t="s">
        <v>369</v>
      </c>
      <c r="S25" s="238">
        <v>3</v>
      </c>
      <c r="T25" s="238">
        <v>0</v>
      </c>
      <c r="U25" s="238">
        <v>2</v>
      </c>
      <c r="V25" s="238">
        <v>5</v>
      </c>
      <c r="W25" s="238">
        <v>10</v>
      </c>
      <c r="X25" s="238">
        <v>3</v>
      </c>
      <c r="Y25" s="238">
        <v>2</v>
      </c>
      <c r="Z25" s="238">
        <v>2</v>
      </c>
      <c r="AB25" s="238">
        <v>1</v>
      </c>
      <c r="AC25" s="238">
        <v>98</v>
      </c>
      <c r="AD25" s="238" t="s">
        <v>2748</v>
      </c>
      <c r="AE25" s="238" t="s">
        <v>4142</v>
      </c>
      <c r="AF25" s="238" t="s">
        <v>2749</v>
      </c>
      <c r="AG25" s="238">
        <v>10</v>
      </c>
      <c r="AH25" s="238">
        <v>2</v>
      </c>
      <c r="AI25" s="238">
        <v>3</v>
      </c>
      <c r="AJ25" s="238">
        <v>3</v>
      </c>
      <c r="AK25" s="238">
        <v>34</v>
      </c>
      <c r="AL25" s="238">
        <v>36</v>
      </c>
      <c r="AM25" s="238" t="s">
        <v>354</v>
      </c>
      <c r="AN25" s="238">
        <v>5</v>
      </c>
      <c r="AO25" s="238">
        <v>2</v>
      </c>
      <c r="AS25" s="238">
        <v>12</v>
      </c>
      <c r="AT25" s="238">
        <v>23</v>
      </c>
      <c r="AU25" s="238">
        <v>35</v>
      </c>
      <c r="AV25" s="238">
        <v>11</v>
      </c>
      <c r="AW25" s="238">
        <v>21</v>
      </c>
      <c r="AX25" s="238">
        <v>2</v>
      </c>
      <c r="AY25" s="238">
        <v>2</v>
      </c>
      <c r="AZ25" s="238">
        <v>1</v>
      </c>
      <c r="BA25" s="238">
        <v>21</v>
      </c>
      <c r="BB25" s="238">
        <v>49</v>
      </c>
      <c r="BC25" s="238" t="s">
        <v>363</v>
      </c>
      <c r="BD25" s="238">
        <v>5</v>
      </c>
      <c r="BE25" s="238">
        <v>1</v>
      </c>
      <c r="BI25" s="238">
        <v>12</v>
      </c>
      <c r="BJ25" s="238">
        <v>9</v>
      </c>
      <c r="BK25" s="238">
        <v>35</v>
      </c>
      <c r="BL25" s="238">
        <v>11</v>
      </c>
      <c r="BM25" s="238">
        <v>23</v>
      </c>
      <c r="CT25" s="238">
        <v>446012.93847812602</v>
      </c>
      <c r="CU25" s="238">
        <v>4951831.3910390101</v>
      </c>
      <c r="CV25" s="238">
        <v>44.717827829999997</v>
      </c>
      <c r="CW25" s="238">
        <v>-93.681644460000001</v>
      </c>
      <c r="CX25" s="238" t="s">
        <v>359</v>
      </c>
      <c r="CY25" s="238" t="s">
        <v>4175</v>
      </c>
    </row>
    <row r="26" spans="1:103" x14ac:dyDescent="0.25">
      <c r="A26" s="238">
        <v>10776040</v>
      </c>
      <c r="B26" s="238">
        <v>4</v>
      </c>
      <c r="C26" s="238">
        <v>50</v>
      </c>
      <c r="D26" s="238">
        <v>17.867999999999999</v>
      </c>
      <c r="E26" s="238">
        <v>10</v>
      </c>
      <c r="G26" s="238" t="s">
        <v>4134</v>
      </c>
      <c r="H26" s="238" t="s">
        <v>354</v>
      </c>
      <c r="I26" s="238">
        <v>25</v>
      </c>
      <c r="L26" s="238">
        <v>120650100</v>
      </c>
      <c r="M26" s="238">
        <v>1</v>
      </c>
      <c r="N26" s="238">
        <v>26</v>
      </c>
      <c r="O26" s="238">
        <v>2012</v>
      </c>
      <c r="P26" s="238" t="s">
        <v>384</v>
      </c>
      <c r="Q26" s="238">
        <v>6</v>
      </c>
      <c r="S26" s="238">
        <v>5</v>
      </c>
      <c r="T26" s="238">
        <v>0</v>
      </c>
      <c r="U26" s="238">
        <v>1</v>
      </c>
      <c r="W26" s="238">
        <v>16</v>
      </c>
      <c r="AB26" s="238">
        <v>2</v>
      </c>
      <c r="AC26" s="238">
        <v>98</v>
      </c>
      <c r="AF26" s="238" t="s">
        <v>2749</v>
      </c>
      <c r="AG26" s="238">
        <v>4</v>
      </c>
      <c r="AH26" s="238">
        <v>2</v>
      </c>
      <c r="AI26" s="238">
        <v>11</v>
      </c>
      <c r="AK26" s="238">
        <v>21</v>
      </c>
      <c r="AL26" s="238">
        <v>64</v>
      </c>
      <c r="AM26" s="238" t="s">
        <v>354</v>
      </c>
      <c r="CT26" s="238">
        <v>446012</v>
      </c>
      <c r="CU26" s="238">
        <v>4951831</v>
      </c>
      <c r="CV26" s="238">
        <v>44.717828799999999</v>
      </c>
      <c r="CW26" s="238">
        <v>-93.681650000000005</v>
      </c>
      <c r="CX26" s="238" t="s">
        <v>359</v>
      </c>
    </row>
    <row r="27" spans="1:103" x14ac:dyDescent="0.25">
      <c r="A27" s="238">
        <v>10852198</v>
      </c>
      <c r="B27" s="238">
        <v>4</v>
      </c>
      <c r="C27" s="238">
        <v>50</v>
      </c>
      <c r="D27" s="238">
        <v>17.867999999999999</v>
      </c>
      <c r="E27" s="238">
        <v>10</v>
      </c>
      <c r="G27" s="238" t="s">
        <v>4134</v>
      </c>
      <c r="H27" s="238" t="s">
        <v>354</v>
      </c>
      <c r="I27" s="238">
        <v>25</v>
      </c>
      <c r="K27" s="238">
        <v>13016467</v>
      </c>
      <c r="L27" s="238">
        <v>131570082</v>
      </c>
      <c r="M27" s="238">
        <v>6</v>
      </c>
      <c r="N27" s="238">
        <v>5</v>
      </c>
      <c r="O27" s="238">
        <v>2013</v>
      </c>
      <c r="P27" s="238" t="s">
        <v>355</v>
      </c>
      <c r="Q27" s="238">
        <v>16</v>
      </c>
      <c r="S27" s="238">
        <v>5</v>
      </c>
      <c r="T27" s="238">
        <v>0</v>
      </c>
      <c r="U27" s="238">
        <v>2</v>
      </c>
      <c r="V27" s="238">
        <v>5</v>
      </c>
      <c r="W27" s="238">
        <v>10</v>
      </c>
      <c r="X27" s="238">
        <v>3</v>
      </c>
      <c r="Y27" s="238">
        <v>1</v>
      </c>
      <c r="Z27" s="238">
        <v>1</v>
      </c>
      <c r="AA27" s="238">
        <v>1</v>
      </c>
      <c r="AB27" s="238">
        <v>1</v>
      </c>
      <c r="AC27" s="238">
        <v>98</v>
      </c>
      <c r="AD27" s="238" t="s">
        <v>4176</v>
      </c>
      <c r="AE27" s="238" t="s">
        <v>4177</v>
      </c>
      <c r="AF27" s="238" t="s">
        <v>2749</v>
      </c>
      <c r="AG27" s="238">
        <v>10</v>
      </c>
      <c r="AH27" s="238">
        <v>2</v>
      </c>
      <c r="AI27" s="238">
        <v>2</v>
      </c>
      <c r="AJ27" s="238">
        <v>4</v>
      </c>
      <c r="AK27" s="238">
        <v>21</v>
      </c>
      <c r="AL27" s="238">
        <v>17</v>
      </c>
      <c r="AM27" s="238" t="s">
        <v>354</v>
      </c>
      <c r="AN27" s="238">
        <v>5</v>
      </c>
      <c r="AO27" s="238">
        <v>2</v>
      </c>
      <c r="AP27" s="238">
        <v>1</v>
      </c>
      <c r="AS27" s="238">
        <v>7</v>
      </c>
      <c r="AT27" s="238">
        <v>2</v>
      </c>
      <c r="AU27" s="238">
        <v>35</v>
      </c>
      <c r="AV27" s="238">
        <v>11</v>
      </c>
      <c r="AW27" s="238">
        <v>21</v>
      </c>
      <c r="AX27" s="238">
        <v>2</v>
      </c>
      <c r="AY27" s="238">
        <v>2</v>
      </c>
      <c r="AZ27" s="238">
        <v>2</v>
      </c>
      <c r="BA27" s="238">
        <v>21</v>
      </c>
      <c r="BB27" s="238">
        <v>56</v>
      </c>
      <c r="BC27" s="238" t="s">
        <v>363</v>
      </c>
      <c r="BD27" s="238">
        <v>5</v>
      </c>
      <c r="BE27" s="238">
        <v>1</v>
      </c>
      <c r="BF27" s="238">
        <v>1</v>
      </c>
      <c r="BI27" s="238">
        <v>7</v>
      </c>
      <c r="BJ27" s="238">
        <v>2</v>
      </c>
      <c r="BK27" s="238">
        <v>35</v>
      </c>
      <c r="BL27" s="238">
        <v>11</v>
      </c>
      <c r="BM27" s="238">
        <v>21</v>
      </c>
      <c r="CT27" s="238">
        <v>446012</v>
      </c>
      <c r="CU27" s="238">
        <v>4951831</v>
      </c>
      <c r="CV27" s="238">
        <v>44.717828799999999</v>
      </c>
      <c r="CW27" s="238">
        <v>-93.681650000000005</v>
      </c>
      <c r="CX27" s="238" t="s">
        <v>359</v>
      </c>
      <c r="CY27" s="238" t="s">
        <v>4178</v>
      </c>
    </row>
    <row r="28" spans="1:103" x14ac:dyDescent="0.25">
      <c r="A28" s="238">
        <v>384606</v>
      </c>
      <c r="B28" s="238">
        <v>4</v>
      </c>
      <c r="C28" s="238">
        <v>50</v>
      </c>
      <c r="D28" s="238">
        <v>17.879000000000001</v>
      </c>
      <c r="E28" s="238">
        <v>10</v>
      </c>
      <c r="G28" s="238" t="s">
        <v>410</v>
      </c>
      <c r="H28" s="238" t="s">
        <v>354</v>
      </c>
      <c r="I28" s="238">
        <v>25</v>
      </c>
      <c r="K28" s="238">
        <v>16033813</v>
      </c>
      <c r="M28" s="238">
        <v>10</v>
      </c>
      <c r="N28" s="238">
        <v>5</v>
      </c>
      <c r="O28" s="238">
        <v>2016</v>
      </c>
      <c r="P28" s="238" t="s">
        <v>355</v>
      </c>
      <c r="Q28" s="238">
        <v>0</v>
      </c>
      <c r="R28" s="238" t="s">
        <v>369</v>
      </c>
      <c r="S28" s="238">
        <v>5</v>
      </c>
      <c r="T28" s="238">
        <v>0</v>
      </c>
      <c r="U28" s="238">
        <v>1</v>
      </c>
      <c r="W28" s="238">
        <v>69</v>
      </c>
      <c r="X28" s="238">
        <v>3</v>
      </c>
      <c r="Y28" s="238">
        <v>7</v>
      </c>
      <c r="Z28" s="238">
        <v>99</v>
      </c>
      <c r="AB28" s="238">
        <v>99</v>
      </c>
      <c r="AC28" s="238">
        <v>98</v>
      </c>
      <c r="AD28" s="238" t="s">
        <v>2748</v>
      </c>
      <c r="AF28" s="238" t="s">
        <v>2749</v>
      </c>
      <c r="AG28" s="238">
        <v>3</v>
      </c>
      <c r="AH28" s="238">
        <v>2</v>
      </c>
      <c r="AI28" s="238">
        <v>3</v>
      </c>
      <c r="AJ28" s="238">
        <v>3</v>
      </c>
      <c r="AK28" s="238">
        <v>21</v>
      </c>
      <c r="AL28" s="238">
        <v>27</v>
      </c>
      <c r="AM28" s="238" t="s">
        <v>354</v>
      </c>
      <c r="AN28" s="238">
        <v>99</v>
      </c>
      <c r="AO28" s="238">
        <v>70</v>
      </c>
      <c r="AS28" s="238">
        <v>12</v>
      </c>
      <c r="AT28" s="238">
        <v>23</v>
      </c>
      <c r="AU28" s="238">
        <v>35</v>
      </c>
      <c r="AV28" s="238">
        <v>11</v>
      </c>
      <c r="AW28" s="238">
        <v>21</v>
      </c>
      <c r="CT28" s="238">
        <v>446030.65616848698</v>
      </c>
      <c r="CU28" s="238">
        <v>4951845.3600438004</v>
      </c>
      <c r="CV28" s="238">
        <v>44.717954910000003</v>
      </c>
      <c r="CW28" s="238">
        <v>-93.681422249999997</v>
      </c>
      <c r="CX28" s="238" t="s">
        <v>359</v>
      </c>
      <c r="CY28" s="238" t="s">
        <v>4179</v>
      </c>
    </row>
    <row r="29" spans="1:103" x14ac:dyDescent="0.25">
      <c r="A29" s="238">
        <v>839053</v>
      </c>
      <c r="B29" s="238">
        <v>4</v>
      </c>
      <c r="C29" s="238">
        <v>51</v>
      </c>
      <c r="D29" s="238">
        <v>1.974</v>
      </c>
      <c r="E29" s="238">
        <v>10</v>
      </c>
      <c r="G29" s="238" t="s">
        <v>4147</v>
      </c>
      <c r="H29" s="238" t="s">
        <v>354</v>
      </c>
      <c r="I29" s="238">
        <v>25</v>
      </c>
      <c r="K29" s="238">
        <v>20026211</v>
      </c>
      <c r="L29" s="238">
        <v>202470192</v>
      </c>
      <c r="M29" s="238">
        <v>9</v>
      </c>
      <c r="N29" s="238">
        <v>3</v>
      </c>
      <c r="O29" s="238">
        <v>2020</v>
      </c>
      <c r="P29" s="238" t="s">
        <v>384</v>
      </c>
      <c r="Q29" s="238">
        <v>20</v>
      </c>
      <c r="R29" s="238" t="s">
        <v>419</v>
      </c>
      <c r="S29" s="238">
        <v>5</v>
      </c>
      <c r="T29" s="238">
        <v>0</v>
      </c>
      <c r="U29" s="238">
        <v>1</v>
      </c>
      <c r="W29" s="238">
        <v>17</v>
      </c>
      <c r="X29" s="238">
        <v>90</v>
      </c>
      <c r="Y29" s="238">
        <v>6</v>
      </c>
      <c r="Z29" s="238">
        <v>1</v>
      </c>
      <c r="AB29" s="238">
        <v>1</v>
      </c>
      <c r="AC29" s="238">
        <v>98</v>
      </c>
      <c r="AD29" s="238" t="s">
        <v>375</v>
      </c>
      <c r="AF29" s="238" t="s">
        <v>414</v>
      </c>
      <c r="AG29" s="238">
        <v>4</v>
      </c>
      <c r="AH29" s="238">
        <v>2</v>
      </c>
      <c r="AI29" s="238">
        <v>2</v>
      </c>
      <c r="AJ29" s="238">
        <v>1</v>
      </c>
      <c r="AK29" s="238">
        <v>21</v>
      </c>
      <c r="AL29" s="238">
        <v>24</v>
      </c>
      <c r="AM29" s="238" t="s">
        <v>354</v>
      </c>
      <c r="AN29" s="238">
        <v>5</v>
      </c>
      <c r="AO29" s="238">
        <v>1</v>
      </c>
      <c r="AS29" s="238">
        <v>12</v>
      </c>
      <c r="AT29" s="238">
        <v>9</v>
      </c>
      <c r="AU29" s="238">
        <v>55</v>
      </c>
      <c r="AV29" s="238">
        <v>11</v>
      </c>
      <c r="AW29" s="238">
        <v>21</v>
      </c>
      <c r="CT29" s="238">
        <v>432731.35774829797</v>
      </c>
      <c r="CU29" s="238">
        <v>4951833.5923302304</v>
      </c>
      <c r="CV29" s="238">
        <v>44.716723709999997</v>
      </c>
      <c r="CW29" s="238">
        <v>-93.849322360000002</v>
      </c>
      <c r="CX29" s="238" t="s">
        <v>359</v>
      </c>
      <c r="CY29" s="238" t="s">
        <v>4180</v>
      </c>
    </row>
    <row r="30" spans="1:103" x14ac:dyDescent="0.25">
      <c r="A30" s="238">
        <v>10849609</v>
      </c>
      <c r="B30" s="238">
        <v>4</v>
      </c>
      <c r="C30" s="238">
        <v>53</v>
      </c>
      <c r="D30" s="238">
        <v>2.9889999999999999</v>
      </c>
      <c r="E30" s="238">
        <v>10</v>
      </c>
      <c r="G30" s="238" t="s">
        <v>353</v>
      </c>
      <c r="H30" s="238" t="s">
        <v>354</v>
      </c>
      <c r="I30" s="238">
        <v>25</v>
      </c>
      <c r="K30" s="238">
        <v>13005340</v>
      </c>
      <c r="L30" s="238">
        <v>130530198</v>
      </c>
      <c r="M30" s="238">
        <v>2</v>
      </c>
      <c r="N30" s="238">
        <v>22</v>
      </c>
      <c r="O30" s="238">
        <v>2013</v>
      </c>
      <c r="P30" s="238" t="s">
        <v>362</v>
      </c>
      <c r="Q30" s="238">
        <v>6</v>
      </c>
      <c r="S30" s="238">
        <v>5</v>
      </c>
      <c r="T30" s="238">
        <v>0</v>
      </c>
      <c r="U30" s="238">
        <v>2</v>
      </c>
      <c r="V30" s="238">
        <v>5</v>
      </c>
      <c r="W30" s="238">
        <v>10</v>
      </c>
      <c r="X30" s="238">
        <v>3</v>
      </c>
      <c r="Y30" s="238">
        <v>1</v>
      </c>
      <c r="Z30" s="238">
        <v>4</v>
      </c>
      <c r="AA30" s="238">
        <v>2</v>
      </c>
      <c r="AB30" s="238">
        <v>5</v>
      </c>
      <c r="AC30" s="238">
        <v>98</v>
      </c>
      <c r="AD30" s="238" t="s">
        <v>4181</v>
      </c>
      <c r="AE30" s="238" t="s">
        <v>4177</v>
      </c>
      <c r="AF30" s="238" t="s">
        <v>4182</v>
      </c>
      <c r="AG30" s="238">
        <v>10</v>
      </c>
      <c r="AH30" s="238">
        <v>2</v>
      </c>
      <c r="AI30" s="238">
        <v>4</v>
      </c>
      <c r="AJ30" s="238">
        <v>1</v>
      </c>
      <c r="AK30" s="238">
        <v>21</v>
      </c>
      <c r="AL30" s="238">
        <v>33</v>
      </c>
      <c r="AM30" s="238" t="s">
        <v>363</v>
      </c>
      <c r="AN30" s="238">
        <v>5</v>
      </c>
      <c r="AO30" s="238">
        <v>1</v>
      </c>
      <c r="AP30" s="238">
        <v>1</v>
      </c>
      <c r="AS30" s="238">
        <v>7</v>
      </c>
      <c r="AT30" s="238">
        <v>2</v>
      </c>
      <c r="AU30" s="238">
        <v>40</v>
      </c>
      <c r="AV30" s="238">
        <v>11</v>
      </c>
      <c r="AW30" s="238">
        <v>20</v>
      </c>
      <c r="AX30" s="238">
        <v>2</v>
      </c>
      <c r="AY30" s="238">
        <v>4</v>
      </c>
      <c r="AZ30" s="238">
        <v>7</v>
      </c>
      <c r="BA30" s="238">
        <v>24</v>
      </c>
      <c r="BB30" s="238">
        <v>28</v>
      </c>
      <c r="BC30" s="238" t="s">
        <v>363</v>
      </c>
      <c r="BD30" s="238">
        <v>5</v>
      </c>
      <c r="BE30" s="238">
        <v>15</v>
      </c>
      <c r="BF30" s="238">
        <v>2</v>
      </c>
      <c r="BI30" s="238">
        <v>7</v>
      </c>
      <c r="BJ30" s="238">
        <v>2</v>
      </c>
      <c r="BK30" s="238">
        <v>40</v>
      </c>
      <c r="BL30" s="238">
        <v>11</v>
      </c>
      <c r="BM30" s="238">
        <v>20</v>
      </c>
      <c r="CT30" s="238">
        <v>437565</v>
      </c>
      <c r="CU30" s="238">
        <v>4951797</v>
      </c>
      <c r="CV30" s="238">
        <v>44.716831900000003</v>
      </c>
      <c r="CW30" s="238">
        <v>-93.788294699999994</v>
      </c>
      <c r="CX30" s="238" t="s">
        <v>359</v>
      </c>
      <c r="CY30" s="238" t="s">
        <v>4183</v>
      </c>
    </row>
    <row r="31" spans="1:103" x14ac:dyDescent="0.25">
      <c r="A31" s="238">
        <v>10936827</v>
      </c>
      <c r="B31" s="238">
        <v>4</v>
      </c>
      <c r="C31" s="238">
        <v>53</v>
      </c>
      <c r="D31" s="238">
        <v>2.9889999999999999</v>
      </c>
      <c r="E31" s="238">
        <v>10</v>
      </c>
      <c r="G31" s="238" t="s">
        <v>353</v>
      </c>
      <c r="H31" s="238" t="s">
        <v>354</v>
      </c>
      <c r="I31" s="238">
        <v>25</v>
      </c>
      <c r="K31" s="238">
        <v>14026745</v>
      </c>
      <c r="L31" s="238">
        <v>142300041</v>
      </c>
      <c r="M31" s="238">
        <v>8</v>
      </c>
      <c r="N31" s="238">
        <v>16</v>
      </c>
      <c r="O31" s="238">
        <v>2014</v>
      </c>
      <c r="P31" s="238" t="s">
        <v>364</v>
      </c>
      <c r="Q31" s="238">
        <v>14</v>
      </c>
      <c r="S31" s="238">
        <v>4</v>
      </c>
      <c r="T31" s="238">
        <v>0</v>
      </c>
      <c r="U31" s="238">
        <v>2</v>
      </c>
      <c r="V31" s="238">
        <v>4</v>
      </c>
      <c r="W31" s="238">
        <v>45</v>
      </c>
      <c r="X31" s="238">
        <v>15</v>
      </c>
      <c r="Y31" s="238">
        <v>1</v>
      </c>
      <c r="Z31" s="238">
        <v>2</v>
      </c>
      <c r="AA31" s="238">
        <v>2</v>
      </c>
      <c r="AB31" s="238">
        <v>1</v>
      </c>
      <c r="AC31" s="238">
        <v>98</v>
      </c>
      <c r="AD31" s="238" t="s">
        <v>2773</v>
      </c>
      <c r="AE31" s="238" t="s">
        <v>2766</v>
      </c>
      <c r="AF31" s="238" t="s">
        <v>4182</v>
      </c>
      <c r="AG31" s="238">
        <v>90</v>
      </c>
      <c r="AH31" s="238">
        <v>2</v>
      </c>
      <c r="AI31" s="238">
        <v>31</v>
      </c>
      <c r="AJ31" s="238">
        <v>1</v>
      </c>
      <c r="AK31" s="238">
        <v>21</v>
      </c>
      <c r="AL31" s="238">
        <v>33</v>
      </c>
      <c r="AM31" s="238" t="s">
        <v>354</v>
      </c>
      <c r="AN31" s="238">
        <v>5</v>
      </c>
      <c r="AO31" s="238">
        <v>3</v>
      </c>
      <c r="AP31" s="238">
        <v>5</v>
      </c>
      <c r="AS31" s="238">
        <v>7</v>
      </c>
      <c r="AT31" s="238">
        <v>98</v>
      </c>
      <c r="AU31" s="238">
        <v>55</v>
      </c>
      <c r="AV31" s="238">
        <v>11</v>
      </c>
      <c r="AW31" s="238">
        <v>21</v>
      </c>
      <c r="AX31" s="238">
        <v>2</v>
      </c>
      <c r="AY31" s="238">
        <v>50</v>
      </c>
      <c r="AZ31" s="238">
        <v>1</v>
      </c>
      <c r="BA31" s="238">
        <v>21</v>
      </c>
      <c r="BB31" s="238">
        <v>32</v>
      </c>
      <c r="BC31" s="238" t="s">
        <v>354</v>
      </c>
      <c r="BD31" s="238">
        <v>5</v>
      </c>
      <c r="BE31" s="238">
        <v>1</v>
      </c>
      <c r="BF31" s="238">
        <v>1</v>
      </c>
      <c r="BI31" s="238">
        <v>7</v>
      </c>
      <c r="BJ31" s="238">
        <v>98</v>
      </c>
      <c r="BK31" s="238">
        <v>55</v>
      </c>
      <c r="BL31" s="238">
        <v>11</v>
      </c>
      <c r="BM31" s="238">
        <v>21</v>
      </c>
      <c r="CT31" s="238">
        <v>437565</v>
      </c>
      <c r="CU31" s="238">
        <v>4951797</v>
      </c>
      <c r="CV31" s="238">
        <v>44.716831900000003</v>
      </c>
      <c r="CW31" s="238">
        <v>-93.788294699999994</v>
      </c>
      <c r="CX31" s="238" t="s">
        <v>359</v>
      </c>
      <c r="CY31" s="238" t="s">
        <v>4184</v>
      </c>
    </row>
    <row r="32" spans="1:103" x14ac:dyDescent="0.25">
      <c r="A32" s="238">
        <v>11019458</v>
      </c>
      <c r="B32" s="238">
        <v>4</v>
      </c>
      <c r="C32" s="238">
        <v>53</v>
      </c>
      <c r="D32" s="238">
        <v>2.9889999999999999</v>
      </c>
      <c r="E32" s="238">
        <v>10</v>
      </c>
      <c r="G32" s="238" t="s">
        <v>4147</v>
      </c>
      <c r="H32" s="238" t="s">
        <v>354</v>
      </c>
      <c r="I32" s="238">
        <v>25</v>
      </c>
      <c r="K32" s="238">
        <v>15015678</v>
      </c>
      <c r="L32" s="238">
        <v>151420029</v>
      </c>
      <c r="M32" s="238">
        <v>5</v>
      </c>
      <c r="N32" s="238">
        <v>21</v>
      </c>
      <c r="O32" s="238">
        <v>2015</v>
      </c>
      <c r="P32" s="238" t="s">
        <v>384</v>
      </c>
      <c r="Q32" s="238">
        <v>14</v>
      </c>
      <c r="S32" s="238">
        <v>3</v>
      </c>
      <c r="T32" s="238">
        <v>0</v>
      </c>
      <c r="U32" s="238">
        <v>2</v>
      </c>
      <c r="V32" s="238">
        <v>90</v>
      </c>
      <c r="W32" s="238">
        <v>10</v>
      </c>
      <c r="X32" s="238">
        <v>3</v>
      </c>
      <c r="Y32" s="238">
        <v>1</v>
      </c>
      <c r="Z32" s="238">
        <v>1</v>
      </c>
      <c r="AB32" s="238">
        <v>1</v>
      </c>
      <c r="AC32" s="238">
        <v>98</v>
      </c>
      <c r="AD32" s="238" t="s">
        <v>4181</v>
      </c>
      <c r="AE32" s="238" t="s">
        <v>2759</v>
      </c>
      <c r="AF32" s="238" t="s">
        <v>4182</v>
      </c>
      <c r="AG32" s="238">
        <v>90</v>
      </c>
      <c r="AH32" s="238">
        <v>2</v>
      </c>
      <c r="AI32" s="238">
        <v>2</v>
      </c>
      <c r="AJ32" s="238">
        <v>3</v>
      </c>
      <c r="AK32" s="238">
        <v>21</v>
      </c>
      <c r="AL32" s="238">
        <v>51</v>
      </c>
      <c r="AM32" s="238" t="s">
        <v>354</v>
      </c>
      <c r="AN32" s="238">
        <v>5</v>
      </c>
      <c r="AO32" s="238">
        <v>2</v>
      </c>
      <c r="AS32" s="238">
        <v>7</v>
      </c>
      <c r="AT32" s="238">
        <v>2</v>
      </c>
      <c r="AU32" s="238">
        <v>40</v>
      </c>
      <c r="AV32" s="238">
        <v>11</v>
      </c>
      <c r="AW32" s="238">
        <v>21</v>
      </c>
      <c r="AX32" s="238">
        <v>2</v>
      </c>
      <c r="AY32" s="238">
        <v>2</v>
      </c>
      <c r="AZ32" s="238">
        <v>2</v>
      </c>
      <c r="BA32" s="238">
        <v>21</v>
      </c>
      <c r="BB32" s="238">
        <v>49</v>
      </c>
      <c r="BC32" s="238" t="s">
        <v>354</v>
      </c>
      <c r="BD32" s="238">
        <v>5</v>
      </c>
      <c r="BE32" s="238">
        <v>1</v>
      </c>
      <c r="BI32" s="238">
        <v>7</v>
      </c>
      <c r="BJ32" s="238">
        <v>2</v>
      </c>
      <c r="BK32" s="238">
        <v>40</v>
      </c>
      <c r="BL32" s="238">
        <v>11</v>
      </c>
      <c r="BM32" s="238">
        <v>21</v>
      </c>
      <c r="CT32" s="238">
        <v>437565</v>
      </c>
      <c r="CU32" s="238">
        <v>4951797</v>
      </c>
      <c r="CV32" s="238">
        <v>44.716831900000003</v>
      </c>
      <c r="CW32" s="238">
        <v>-93.788294699999994</v>
      </c>
      <c r="CX32" s="238" t="s">
        <v>359</v>
      </c>
      <c r="CY32" s="238" t="s">
        <v>4185</v>
      </c>
    </row>
    <row r="33" spans="1:103" x14ac:dyDescent="0.25">
      <c r="A33" s="238">
        <v>422095</v>
      </c>
      <c r="B33" s="238">
        <v>4</v>
      </c>
      <c r="C33" s="238">
        <v>53</v>
      </c>
      <c r="D33" s="238">
        <v>2.9990000000000001</v>
      </c>
      <c r="E33" s="238">
        <v>10</v>
      </c>
      <c r="G33" s="238" t="s">
        <v>4147</v>
      </c>
      <c r="H33" s="238" t="s">
        <v>354</v>
      </c>
      <c r="I33" s="238">
        <v>25</v>
      </c>
      <c r="K33" s="238">
        <v>17004523</v>
      </c>
      <c r="M33" s="238">
        <v>2</v>
      </c>
      <c r="N33" s="238">
        <v>9</v>
      </c>
      <c r="O33" s="238">
        <v>2017</v>
      </c>
      <c r="P33" s="238" t="s">
        <v>384</v>
      </c>
      <c r="Q33" s="238">
        <v>10</v>
      </c>
      <c r="R33" s="238">
        <v>98</v>
      </c>
      <c r="S33" s="238">
        <v>3</v>
      </c>
      <c r="T33" s="238">
        <v>0</v>
      </c>
      <c r="U33" s="238">
        <v>2</v>
      </c>
      <c r="V33" s="238">
        <v>5</v>
      </c>
      <c r="W33" s="238">
        <v>10</v>
      </c>
      <c r="X33" s="238">
        <v>3</v>
      </c>
      <c r="Y33" s="238">
        <v>1</v>
      </c>
      <c r="Z33" s="238">
        <v>1</v>
      </c>
      <c r="AB33" s="238">
        <v>1</v>
      </c>
      <c r="AC33" s="238">
        <v>98</v>
      </c>
      <c r="AD33" s="238" t="s">
        <v>4186</v>
      </c>
      <c r="AF33" s="238" t="s">
        <v>4182</v>
      </c>
      <c r="AG33" s="238">
        <v>10</v>
      </c>
      <c r="AH33" s="238">
        <v>2</v>
      </c>
      <c r="AI33" s="238">
        <v>2</v>
      </c>
      <c r="AJ33" s="238">
        <v>3</v>
      </c>
      <c r="AK33" s="238">
        <v>21</v>
      </c>
      <c r="AL33" s="238">
        <v>32</v>
      </c>
      <c r="AM33" s="238" t="s">
        <v>363</v>
      </c>
      <c r="AN33" s="238">
        <v>5</v>
      </c>
      <c r="AO33" s="238">
        <v>64</v>
      </c>
      <c r="AP33" s="238">
        <v>74</v>
      </c>
      <c r="AS33" s="238">
        <v>12</v>
      </c>
      <c r="AT33" s="238">
        <v>23</v>
      </c>
      <c r="AU33" s="238">
        <v>55</v>
      </c>
      <c r="AV33" s="238">
        <v>11</v>
      </c>
      <c r="AW33" s="238">
        <v>21</v>
      </c>
      <c r="AX33" s="238">
        <v>2</v>
      </c>
      <c r="AY33" s="238">
        <v>3</v>
      </c>
      <c r="AZ33" s="238">
        <v>1</v>
      </c>
      <c r="BA33" s="238">
        <v>21</v>
      </c>
      <c r="BB33" s="238">
        <v>63</v>
      </c>
      <c r="BC33" s="238" t="s">
        <v>354</v>
      </c>
      <c r="BD33" s="238">
        <v>5</v>
      </c>
      <c r="BE33" s="238">
        <v>1</v>
      </c>
      <c r="BI33" s="238">
        <v>12</v>
      </c>
      <c r="BJ33" s="238">
        <v>90</v>
      </c>
      <c r="BK33" s="238">
        <v>40</v>
      </c>
      <c r="BL33" s="238">
        <v>11</v>
      </c>
      <c r="BM33" s="238">
        <v>24</v>
      </c>
      <c r="CT33" s="238">
        <v>437565.90039391298</v>
      </c>
      <c r="CU33" s="238">
        <v>4951813.9693906</v>
      </c>
      <c r="CV33" s="238">
        <v>44.716984680000003</v>
      </c>
      <c r="CW33" s="238">
        <v>-93.788285849999994</v>
      </c>
      <c r="CX33" s="238" t="s">
        <v>359</v>
      </c>
      <c r="CY33" s="238" t="s">
        <v>4187</v>
      </c>
    </row>
    <row r="34" spans="1:103" x14ac:dyDescent="0.25">
      <c r="A34" s="238">
        <v>765625</v>
      </c>
      <c r="B34" s="238">
        <v>4</v>
      </c>
      <c r="C34" s="238">
        <v>16</v>
      </c>
      <c r="D34" s="238">
        <v>7.0650000000000004</v>
      </c>
      <c r="E34" s="238">
        <v>72</v>
      </c>
      <c r="G34" s="238" t="s">
        <v>4129</v>
      </c>
      <c r="H34" s="238" t="s">
        <v>354</v>
      </c>
      <c r="I34" s="238">
        <v>22</v>
      </c>
      <c r="K34" s="238">
        <v>19007571</v>
      </c>
      <c r="M34" s="238">
        <v>11</v>
      </c>
      <c r="N34" s="238">
        <v>27</v>
      </c>
      <c r="O34" s="238">
        <v>2019</v>
      </c>
      <c r="P34" s="238" t="s">
        <v>355</v>
      </c>
      <c r="Q34" s="238">
        <v>9</v>
      </c>
      <c r="R34" s="238">
        <v>98</v>
      </c>
      <c r="S34" s="238">
        <v>5</v>
      </c>
      <c r="T34" s="238">
        <v>0</v>
      </c>
      <c r="U34" s="238">
        <v>1</v>
      </c>
      <c r="W34" s="238">
        <v>83</v>
      </c>
      <c r="X34" s="238">
        <v>2</v>
      </c>
      <c r="Y34" s="238">
        <v>1</v>
      </c>
      <c r="Z34" s="238">
        <v>7</v>
      </c>
      <c r="AA34" s="238">
        <v>8</v>
      </c>
      <c r="AB34" s="238">
        <v>5</v>
      </c>
      <c r="AC34" s="238">
        <v>98</v>
      </c>
      <c r="AD34" s="238" t="s">
        <v>4188</v>
      </c>
      <c r="AF34" s="238" t="s">
        <v>4189</v>
      </c>
      <c r="AG34" s="238">
        <v>3</v>
      </c>
      <c r="AH34" s="238">
        <v>2</v>
      </c>
      <c r="AI34" s="238">
        <v>4</v>
      </c>
      <c r="AJ34" s="238">
        <v>1</v>
      </c>
      <c r="AK34" s="238">
        <v>21</v>
      </c>
      <c r="AL34" s="238">
        <v>28</v>
      </c>
      <c r="AM34" s="238" t="s">
        <v>354</v>
      </c>
      <c r="AN34" s="238">
        <v>5</v>
      </c>
      <c r="AO34" s="238">
        <v>1</v>
      </c>
      <c r="AS34" s="238">
        <v>12</v>
      </c>
      <c r="AT34" s="238">
        <v>9</v>
      </c>
      <c r="AU34" s="238">
        <v>55</v>
      </c>
      <c r="AV34" s="238">
        <v>11</v>
      </c>
      <c r="AW34" s="238">
        <v>21</v>
      </c>
      <c r="CT34" s="238">
        <v>426380.98602403502</v>
      </c>
      <c r="CU34" s="238">
        <v>4951944.0663360301</v>
      </c>
      <c r="CV34" s="238">
        <v>44.717093740000003</v>
      </c>
      <c r="CW34" s="238">
        <v>-93.929506919999994</v>
      </c>
      <c r="CX34" s="238" t="s">
        <v>359</v>
      </c>
      <c r="CY34" s="238" t="s">
        <v>4190</v>
      </c>
    </row>
    <row r="35" spans="1:103" x14ac:dyDescent="0.25">
      <c r="A35" s="238">
        <v>620466</v>
      </c>
      <c r="B35" s="238">
        <v>8</v>
      </c>
      <c r="C35" s="238">
        <v>124</v>
      </c>
      <c r="D35" s="238">
        <v>3.0579999999999998</v>
      </c>
      <c r="E35" s="238">
        <v>72</v>
      </c>
      <c r="G35" s="238" t="s">
        <v>4129</v>
      </c>
      <c r="H35" s="238">
        <v>7</v>
      </c>
      <c r="I35" s="238">
        <v>22</v>
      </c>
      <c r="K35" s="238">
        <v>18003363</v>
      </c>
      <c r="M35" s="238">
        <v>7</v>
      </c>
      <c r="N35" s="238">
        <v>12</v>
      </c>
      <c r="O35" s="238">
        <v>2018</v>
      </c>
      <c r="P35" s="238" t="s">
        <v>384</v>
      </c>
      <c r="Q35" s="238">
        <v>16</v>
      </c>
      <c r="R35" s="238">
        <v>98</v>
      </c>
      <c r="S35" s="238">
        <v>2</v>
      </c>
      <c r="T35" s="238">
        <v>0</v>
      </c>
      <c r="U35" s="238">
        <v>2</v>
      </c>
      <c r="V35" s="238">
        <v>5</v>
      </c>
      <c r="W35" s="238">
        <v>10</v>
      </c>
      <c r="X35" s="238">
        <v>3</v>
      </c>
      <c r="Y35" s="238">
        <v>1</v>
      </c>
      <c r="Z35" s="238">
        <v>2</v>
      </c>
      <c r="AB35" s="238">
        <v>7</v>
      </c>
      <c r="AC35" s="238">
        <v>98</v>
      </c>
      <c r="AD35" s="238" t="s">
        <v>4191</v>
      </c>
      <c r="AF35" s="238" t="s">
        <v>4192</v>
      </c>
      <c r="AG35" s="238">
        <v>10</v>
      </c>
      <c r="AH35" s="238">
        <v>2</v>
      </c>
      <c r="AI35" s="238">
        <v>3</v>
      </c>
      <c r="AJ35" s="238">
        <v>3</v>
      </c>
      <c r="AK35" s="238">
        <v>21</v>
      </c>
      <c r="AL35" s="238">
        <v>44</v>
      </c>
      <c r="AM35" s="238" t="s">
        <v>354</v>
      </c>
      <c r="AN35" s="238">
        <v>99</v>
      </c>
      <c r="AO35" s="238">
        <v>64</v>
      </c>
      <c r="AP35" s="238">
        <v>70</v>
      </c>
      <c r="AS35" s="238">
        <v>12</v>
      </c>
      <c r="AT35" s="238">
        <v>23</v>
      </c>
      <c r="AU35" s="238">
        <v>55</v>
      </c>
      <c r="AV35" s="238">
        <v>11</v>
      </c>
      <c r="AW35" s="238">
        <v>21</v>
      </c>
      <c r="AX35" s="238">
        <v>2</v>
      </c>
      <c r="AY35" s="238">
        <v>2</v>
      </c>
      <c r="AZ35" s="238">
        <v>2</v>
      </c>
      <c r="BA35" s="238">
        <v>21</v>
      </c>
      <c r="BB35" s="238">
        <v>39</v>
      </c>
      <c r="BC35" s="238" t="s">
        <v>354</v>
      </c>
      <c r="BD35" s="238">
        <v>5</v>
      </c>
      <c r="BE35" s="238">
        <v>1</v>
      </c>
      <c r="BI35" s="238">
        <v>12</v>
      </c>
      <c r="BJ35" s="238">
        <v>9</v>
      </c>
      <c r="BK35" s="238">
        <v>55</v>
      </c>
      <c r="BL35" s="238">
        <v>11</v>
      </c>
      <c r="BM35" s="238">
        <v>21</v>
      </c>
      <c r="CT35" s="238">
        <v>423154.22360324301</v>
      </c>
      <c r="CU35" s="238">
        <v>4952000.2191753499</v>
      </c>
      <c r="CV35" s="238">
        <v>44.717260349999997</v>
      </c>
      <c r="CW35" s="238">
        <v>-93.970250460000003</v>
      </c>
      <c r="CX35" s="238" t="s">
        <v>359</v>
      </c>
      <c r="CY35" s="238" t="s">
        <v>4193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30-0C94-4834-BC14-76D8ACC227BB}">
  <sheetPr>
    <tabColor theme="2" tint="-0.499984740745262"/>
  </sheetPr>
  <dimension ref="A1:CY82"/>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475138</v>
      </c>
      <c r="B2" s="238">
        <v>3</v>
      </c>
      <c r="C2" s="238">
        <v>5</v>
      </c>
      <c r="D2" s="238">
        <v>23.68</v>
      </c>
      <c r="E2" s="238">
        <v>10</v>
      </c>
      <c r="G2" s="238" t="s">
        <v>1633</v>
      </c>
      <c r="H2" s="238" t="s">
        <v>354</v>
      </c>
      <c r="I2" s="238">
        <v>25</v>
      </c>
      <c r="K2" s="238">
        <v>17022549</v>
      </c>
      <c r="M2" s="238">
        <v>7</v>
      </c>
      <c r="N2" s="238">
        <v>7</v>
      </c>
      <c r="O2" s="238">
        <v>2017</v>
      </c>
      <c r="P2" s="238" t="s">
        <v>362</v>
      </c>
      <c r="Q2" s="238">
        <v>9</v>
      </c>
      <c r="R2" s="238" t="s">
        <v>196</v>
      </c>
      <c r="S2" s="238">
        <v>5</v>
      </c>
      <c r="T2" s="238">
        <v>0</v>
      </c>
      <c r="U2" s="238">
        <v>2</v>
      </c>
      <c r="V2" s="238">
        <v>5</v>
      </c>
      <c r="W2" s="238">
        <v>10</v>
      </c>
      <c r="X2" s="238">
        <v>3</v>
      </c>
      <c r="Y2" s="238">
        <v>1</v>
      </c>
      <c r="Z2" s="238">
        <v>1</v>
      </c>
      <c r="AB2" s="238">
        <v>1</v>
      </c>
      <c r="AC2" s="238">
        <v>98</v>
      </c>
      <c r="AD2" s="238">
        <v>5</v>
      </c>
      <c r="AF2" s="238" t="s">
        <v>4194</v>
      </c>
      <c r="AG2" s="238">
        <v>10</v>
      </c>
      <c r="AH2" s="238">
        <v>2</v>
      </c>
      <c r="AI2" s="238">
        <v>3</v>
      </c>
      <c r="AJ2" s="238">
        <v>2</v>
      </c>
      <c r="AK2" s="238">
        <v>21</v>
      </c>
      <c r="AL2" s="238">
        <v>16</v>
      </c>
      <c r="AM2" s="238" t="s">
        <v>363</v>
      </c>
      <c r="AN2" s="238">
        <v>5</v>
      </c>
      <c r="AO2" s="238">
        <v>2</v>
      </c>
      <c r="AS2" s="238">
        <v>12</v>
      </c>
      <c r="AT2" s="238">
        <v>23</v>
      </c>
      <c r="AU2" s="238">
        <v>55</v>
      </c>
      <c r="AV2" s="238">
        <v>11</v>
      </c>
      <c r="AW2" s="238">
        <v>21</v>
      </c>
      <c r="AX2" s="238">
        <v>2</v>
      </c>
      <c r="AY2" s="238">
        <v>90</v>
      </c>
      <c r="AZ2" s="238">
        <v>2</v>
      </c>
      <c r="BA2" s="238">
        <v>21</v>
      </c>
      <c r="BB2" s="238">
        <v>38</v>
      </c>
      <c r="BC2" s="238" t="s">
        <v>354</v>
      </c>
      <c r="BD2" s="238">
        <v>5</v>
      </c>
      <c r="BE2" s="238">
        <v>1</v>
      </c>
      <c r="BI2" s="238">
        <v>12</v>
      </c>
      <c r="BJ2" s="238">
        <v>23</v>
      </c>
      <c r="BK2" s="238">
        <v>55</v>
      </c>
      <c r="BL2" s="238">
        <v>11</v>
      </c>
      <c r="BM2" s="238">
        <v>21</v>
      </c>
      <c r="CT2" s="238">
        <v>426456.23832778801</v>
      </c>
      <c r="CU2" s="238">
        <v>4958401.4755911101</v>
      </c>
      <c r="CV2" s="238">
        <v>44.775225540000001</v>
      </c>
      <c r="CW2" s="238">
        <v>-93.929487969999997</v>
      </c>
      <c r="CX2" s="238" t="s">
        <v>359</v>
      </c>
      <c r="CY2" s="238" t="s">
        <v>4195</v>
      </c>
    </row>
    <row r="3" spans="1:103" x14ac:dyDescent="0.25">
      <c r="A3" s="238">
        <v>486600</v>
      </c>
      <c r="B3" s="238">
        <v>3</v>
      </c>
      <c r="C3" s="238">
        <v>5</v>
      </c>
      <c r="D3" s="238">
        <v>23.681000000000001</v>
      </c>
      <c r="E3" s="238">
        <v>10</v>
      </c>
      <c r="G3" s="238" t="s">
        <v>1633</v>
      </c>
      <c r="H3" s="238" t="s">
        <v>354</v>
      </c>
      <c r="I3" s="238">
        <v>25</v>
      </c>
      <c r="K3" s="238">
        <v>17023271</v>
      </c>
      <c r="M3" s="238">
        <v>7</v>
      </c>
      <c r="N3" s="238">
        <v>13</v>
      </c>
      <c r="O3" s="238">
        <v>2017</v>
      </c>
      <c r="P3" s="238" t="s">
        <v>384</v>
      </c>
      <c r="Q3" s="238">
        <v>10</v>
      </c>
      <c r="R3" s="238" t="s">
        <v>356</v>
      </c>
      <c r="S3" s="238">
        <v>5</v>
      </c>
      <c r="T3" s="238">
        <v>0</v>
      </c>
      <c r="U3" s="238">
        <v>2</v>
      </c>
      <c r="V3" s="238">
        <v>5</v>
      </c>
      <c r="W3" s="238">
        <v>10</v>
      </c>
      <c r="X3" s="238">
        <v>3</v>
      </c>
      <c r="Y3" s="238">
        <v>1</v>
      </c>
      <c r="Z3" s="238">
        <v>2</v>
      </c>
      <c r="AB3" s="238">
        <v>1</v>
      </c>
      <c r="AC3" s="238">
        <v>98</v>
      </c>
      <c r="AD3" s="238">
        <v>5</v>
      </c>
      <c r="AF3" s="238" t="s">
        <v>4194</v>
      </c>
      <c r="AG3" s="238">
        <v>10</v>
      </c>
      <c r="AH3" s="238">
        <v>2</v>
      </c>
      <c r="AI3" s="238">
        <v>3</v>
      </c>
      <c r="AJ3" s="238">
        <v>2</v>
      </c>
      <c r="AK3" s="238">
        <v>21</v>
      </c>
      <c r="AL3" s="238">
        <v>17</v>
      </c>
      <c r="AM3" s="238" t="s">
        <v>354</v>
      </c>
      <c r="AN3" s="238">
        <v>5</v>
      </c>
      <c r="AO3" s="238">
        <v>2</v>
      </c>
      <c r="AS3" s="238">
        <v>12</v>
      </c>
      <c r="AT3" s="238">
        <v>23</v>
      </c>
      <c r="AU3" s="238">
        <v>55</v>
      </c>
      <c r="AV3" s="238">
        <v>11</v>
      </c>
      <c r="AW3" s="238">
        <v>21</v>
      </c>
      <c r="AX3" s="238">
        <v>2</v>
      </c>
      <c r="AY3" s="238">
        <v>49</v>
      </c>
      <c r="AZ3" s="238">
        <v>4</v>
      </c>
      <c r="BA3" s="238">
        <v>21</v>
      </c>
      <c r="BB3" s="238">
        <v>36</v>
      </c>
      <c r="BC3" s="238" t="s">
        <v>354</v>
      </c>
      <c r="BD3" s="238">
        <v>5</v>
      </c>
      <c r="BE3" s="238">
        <v>1</v>
      </c>
      <c r="BI3" s="238">
        <v>12</v>
      </c>
      <c r="BJ3" s="238">
        <v>9</v>
      </c>
      <c r="BK3" s="238">
        <v>55</v>
      </c>
      <c r="BL3" s="238">
        <v>11</v>
      </c>
      <c r="BM3" s="238">
        <v>21</v>
      </c>
      <c r="CT3" s="238">
        <v>426457.56124710001</v>
      </c>
      <c r="CU3" s="238">
        <v>4958400.73516325</v>
      </c>
      <c r="CV3" s="238">
        <v>44.775219010000001</v>
      </c>
      <c r="CW3" s="238">
        <v>-93.929471140000004</v>
      </c>
      <c r="CX3" s="238" t="s">
        <v>359</v>
      </c>
      <c r="CY3" s="238" t="s">
        <v>4196</v>
      </c>
    </row>
    <row r="4" spans="1:103" x14ac:dyDescent="0.25">
      <c r="A4" s="238">
        <v>10853155</v>
      </c>
      <c r="B4" s="238">
        <v>3</v>
      </c>
      <c r="C4" s="238">
        <v>25</v>
      </c>
      <c r="D4" s="238">
        <v>24.696999999999999</v>
      </c>
      <c r="E4" s="238">
        <v>10</v>
      </c>
      <c r="G4" s="238" t="s">
        <v>1633</v>
      </c>
      <c r="H4" s="238" t="s">
        <v>354</v>
      </c>
      <c r="I4" s="238">
        <v>25</v>
      </c>
      <c r="K4" s="238">
        <v>13022708</v>
      </c>
      <c r="L4" s="238">
        <v>132080050</v>
      </c>
      <c r="M4" s="238">
        <v>7</v>
      </c>
      <c r="N4" s="238">
        <v>27</v>
      </c>
      <c r="O4" s="238">
        <v>2013</v>
      </c>
      <c r="P4" s="238" t="s">
        <v>364</v>
      </c>
      <c r="Q4" s="238">
        <v>11</v>
      </c>
      <c r="S4" s="238">
        <v>5</v>
      </c>
      <c r="T4" s="238">
        <v>0</v>
      </c>
      <c r="U4" s="238">
        <v>2</v>
      </c>
      <c r="V4" s="238">
        <v>5</v>
      </c>
      <c r="W4" s="238">
        <v>10</v>
      </c>
      <c r="X4" s="238">
        <v>3</v>
      </c>
      <c r="Y4" s="238">
        <v>1</v>
      </c>
      <c r="Z4" s="238">
        <v>2</v>
      </c>
      <c r="AA4" s="238">
        <v>1</v>
      </c>
      <c r="AB4" s="238">
        <v>1</v>
      </c>
      <c r="AC4" s="238">
        <v>98</v>
      </c>
      <c r="AD4" s="238" t="s">
        <v>4197</v>
      </c>
      <c r="AE4" s="238" t="s">
        <v>880</v>
      </c>
      <c r="AF4" s="238" t="s">
        <v>4198</v>
      </c>
      <c r="AG4" s="238">
        <v>10</v>
      </c>
      <c r="AH4" s="238">
        <v>2</v>
      </c>
      <c r="AI4" s="238">
        <v>2</v>
      </c>
      <c r="AJ4" s="238">
        <v>2</v>
      </c>
      <c r="AK4" s="238">
        <v>21</v>
      </c>
      <c r="AL4" s="238">
        <v>73</v>
      </c>
      <c r="AM4" s="238" t="s">
        <v>363</v>
      </c>
      <c r="AN4" s="238">
        <v>6</v>
      </c>
      <c r="AO4" s="238">
        <v>2</v>
      </c>
      <c r="AT4" s="238">
        <v>2</v>
      </c>
      <c r="AU4" s="238">
        <v>55</v>
      </c>
      <c r="AV4" s="238">
        <v>11</v>
      </c>
      <c r="AW4" s="238">
        <v>21</v>
      </c>
      <c r="AX4" s="238">
        <v>2</v>
      </c>
      <c r="AY4" s="238">
        <v>2</v>
      </c>
      <c r="AZ4" s="238">
        <v>4</v>
      </c>
      <c r="BA4" s="238">
        <v>21</v>
      </c>
      <c r="BB4" s="238">
        <v>45</v>
      </c>
      <c r="BC4" s="238" t="s">
        <v>354</v>
      </c>
      <c r="BD4" s="238">
        <v>5</v>
      </c>
      <c r="BE4" s="238">
        <v>1</v>
      </c>
      <c r="BF4" s="238">
        <v>1</v>
      </c>
      <c r="BJ4" s="238">
        <v>2</v>
      </c>
      <c r="BK4" s="238">
        <v>55</v>
      </c>
      <c r="BL4" s="238">
        <v>11</v>
      </c>
      <c r="BM4" s="238">
        <v>21</v>
      </c>
      <c r="CT4" s="238">
        <v>426459</v>
      </c>
      <c r="CU4" s="238">
        <v>4958402</v>
      </c>
      <c r="CV4" s="238">
        <v>44.775235000000002</v>
      </c>
      <c r="CW4" s="238">
        <v>-93.929457900000003</v>
      </c>
      <c r="CX4" s="238" t="s">
        <v>359</v>
      </c>
      <c r="CY4" s="238" t="s">
        <v>4199</v>
      </c>
    </row>
    <row r="5" spans="1:103" x14ac:dyDescent="0.25">
      <c r="A5" s="238">
        <v>10936786</v>
      </c>
      <c r="B5" s="238">
        <v>3</v>
      </c>
      <c r="C5" s="238">
        <v>25</v>
      </c>
      <c r="D5" s="238">
        <v>24.696999999999999</v>
      </c>
      <c r="E5" s="238">
        <v>10</v>
      </c>
      <c r="G5" s="238" t="s">
        <v>1633</v>
      </c>
      <c r="H5" s="238" t="s">
        <v>354</v>
      </c>
      <c r="I5" s="238">
        <v>25</v>
      </c>
      <c r="K5" s="238">
        <v>14026675</v>
      </c>
      <c r="L5" s="238">
        <v>142270172</v>
      </c>
      <c r="M5" s="238">
        <v>8</v>
      </c>
      <c r="N5" s="238">
        <v>15</v>
      </c>
      <c r="O5" s="238">
        <v>2014</v>
      </c>
      <c r="P5" s="238" t="s">
        <v>362</v>
      </c>
      <c r="Q5" s="238">
        <v>21</v>
      </c>
      <c r="S5" s="238">
        <v>4</v>
      </c>
      <c r="T5" s="238">
        <v>0</v>
      </c>
      <c r="U5" s="238">
        <v>2</v>
      </c>
      <c r="V5" s="238">
        <v>5</v>
      </c>
      <c r="W5" s="238">
        <v>10</v>
      </c>
      <c r="X5" s="238">
        <v>10</v>
      </c>
      <c r="Y5" s="238">
        <v>6</v>
      </c>
      <c r="Z5" s="238">
        <v>1</v>
      </c>
      <c r="AB5" s="238">
        <v>1</v>
      </c>
      <c r="AC5" s="238">
        <v>98</v>
      </c>
      <c r="AD5" s="238" t="s">
        <v>1773</v>
      </c>
      <c r="AE5" s="238" t="s">
        <v>880</v>
      </c>
      <c r="AF5" s="238" t="s">
        <v>4198</v>
      </c>
      <c r="AG5" s="238">
        <v>10</v>
      </c>
      <c r="AH5" s="238">
        <v>2</v>
      </c>
      <c r="AI5" s="238">
        <v>2</v>
      </c>
      <c r="AJ5" s="238">
        <v>4</v>
      </c>
      <c r="AK5" s="238">
        <v>24</v>
      </c>
      <c r="AL5" s="238">
        <v>81</v>
      </c>
      <c r="AM5" s="238" t="s">
        <v>363</v>
      </c>
      <c r="AN5" s="238">
        <v>5</v>
      </c>
      <c r="AO5" s="238">
        <v>1</v>
      </c>
      <c r="AS5" s="238">
        <v>7</v>
      </c>
      <c r="AT5" s="238">
        <v>2</v>
      </c>
      <c r="AU5" s="238">
        <v>55</v>
      </c>
      <c r="AV5" s="238">
        <v>10</v>
      </c>
      <c r="AW5" s="238">
        <v>21</v>
      </c>
      <c r="AX5" s="238">
        <v>0</v>
      </c>
      <c r="AY5" s="238">
        <v>1</v>
      </c>
      <c r="AZ5" s="238">
        <v>2</v>
      </c>
      <c r="BB5" s="238">
        <v>17</v>
      </c>
      <c r="BC5" s="238" t="s">
        <v>354</v>
      </c>
      <c r="BD5" s="238">
        <v>5</v>
      </c>
      <c r="BE5" s="238">
        <v>4</v>
      </c>
      <c r="BF5" s="238">
        <v>2</v>
      </c>
      <c r="BG5" s="238">
        <v>7</v>
      </c>
      <c r="BI5" s="238">
        <v>7</v>
      </c>
      <c r="BJ5" s="238">
        <v>2</v>
      </c>
      <c r="BK5" s="238">
        <v>55</v>
      </c>
      <c r="BL5" s="238">
        <v>10</v>
      </c>
      <c r="BM5" s="238">
        <v>21</v>
      </c>
      <c r="CT5" s="238">
        <v>426459</v>
      </c>
      <c r="CU5" s="238">
        <v>4958402</v>
      </c>
      <c r="CV5" s="238">
        <v>44.775235000000002</v>
      </c>
      <c r="CW5" s="238">
        <v>-93.929457900000003</v>
      </c>
      <c r="CX5" s="238" t="s">
        <v>359</v>
      </c>
      <c r="CY5" s="238" t="s">
        <v>4200</v>
      </c>
    </row>
    <row r="6" spans="1:103" x14ac:dyDescent="0.25">
      <c r="A6" s="238">
        <v>10937345</v>
      </c>
      <c r="B6" s="238">
        <v>3</v>
      </c>
      <c r="C6" s="238">
        <v>25</v>
      </c>
      <c r="D6" s="238">
        <v>24.696999999999999</v>
      </c>
      <c r="E6" s="238">
        <v>10</v>
      </c>
      <c r="G6" s="238" t="s">
        <v>1633</v>
      </c>
      <c r="H6" s="238" t="s">
        <v>354</v>
      </c>
      <c r="I6" s="238">
        <v>25</v>
      </c>
      <c r="K6" s="238">
        <v>14029992</v>
      </c>
      <c r="L6" s="238">
        <v>142580054</v>
      </c>
      <c r="M6" s="238">
        <v>9</v>
      </c>
      <c r="N6" s="238">
        <v>13</v>
      </c>
      <c r="O6" s="238">
        <v>2014</v>
      </c>
      <c r="P6" s="238" t="s">
        <v>364</v>
      </c>
      <c r="Q6" s="238">
        <v>21</v>
      </c>
      <c r="S6" s="238">
        <v>5</v>
      </c>
      <c r="T6" s="238">
        <v>0</v>
      </c>
      <c r="U6" s="238">
        <v>2</v>
      </c>
      <c r="V6" s="238">
        <v>90</v>
      </c>
      <c r="W6" s="238">
        <v>10</v>
      </c>
      <c r="X6" s="238">
        <v>2</v>
      </c>
      <c r="Y6" s="238">
        <v>4</v>
      </c>
      <c r="Z6" s="238">
        <v>1</v>
      </c>
      <c r="AB6" s="238">
        <v>1</v>
      </c>
      <c r="AC6" s="238">
        <v>98</v>
      </c>
      <c r="AD6" s="238" t="s">
        <v>4201</v>
      </c>
      <c r="AE6" s="238" t="s">
        <v>1774</v>
      </c>
      <c r="AF6" s="238" t="s">
        <v>4198</v>
      </c>
      <c r="AG6" s="238">
        <v>90</v>
      </c>
      <c r="AH6" s="238">
        <v>0</v>
      </c>
      <c r="AI6" s="238">
        <v>2</v>
      </c>
      <c r="AJ6" s="238">
        <v>2</v>
      </c>
      <c r="AL6" s="238">
        <v>40</v>
      </c>
      <c r="AM6" s="238" t="s">
        <v>363</v>
      </c>
      <c r="AN6" s="238">
        <v>5</v>
      </c>
      <c r="AO6" s="238">
        <v>2</v>
      </c>
      <c r="AQ6" s="238">
        <v>7</v>
      </c>
      <c r="AS6" s="238">
        <v>7</v>
      </c>
      <c r="AT6" s="238">
        <v>2</v>
      </c>
      <c r="AU6" s="238">
        <v>55</v>
      </c>
      <c r="AV6" s="238">
        <v>11</v>
      </c>
      <c r="AW6" s="238">
        <v>21</v>
      </c>
      <c r="AX6" s="238">
        <v>2</v>
      </c>
      <c r="AY6" s="238">
        <v>3</v>
      </c>
      <c r="AZ6" s="238">
        <v>4</v>
      </c>
      <c r="BA6" s="238">
        <v>21</v>
      </c>
      <c r="BB6" s="238">
        <v>45</v>
      </c>
      <c r="BC6" s="238" t="s">
        <v>354</v>
      </c>
      <c r="BD6" s="238">
        <v>5</v>
      </c>
      <c r="BE6" s="238">
        <v>1</v>
      </c>
      <c r="BI6" s="238">
        <v>7</v>
      </c>
      <c r="BJ6" s="238">
        <v>2</v>
      </c>
      <c r="BK6" s="238">
        <v>55</v>
      </c>
      <c r="BL6" s="238">
        <v>11</v>
      </c>
      <c r="BM6" s="238">
        <v>21</v>
      </c>
      <c r="CT6" s="238">
        <v>426459</v>
      </c>
      <c r="CU6" s="238">
        <v>4958402</v>
      </c>
      <c r="CV6" s="238">
        <v>44.775235000000002</v>
      </c>
      <c r="CW6" s="238">
        <v>-93.929457900000003</v>
      </c>
      <c r="CX6" s="238" t="s">
        <v>359</v>
      </c>
      <c r="CY6" s="238" t="s">
        <v>4202</v>
      </c>
    </row>
    <row r="7" spans="1:103" x14ac:dyDescent="0.25">
      <c r="A7" s="238">
        <v>11018778</v>
      </c>
      <c r="B7" s="238">
        <v>3</v>
      </c>
      <c r="C7" s="238">
        <v>25</v>
      </c>
      <c r="D7" s="238">
        <v>24.696999999999999</v>
      </c>
      <c r="E7" s="238">
        <v>10</v>
      </c>
      <c r="G7" s="238" t="s">
        <v>1633</v>
      </c>
      <c r="H7" s="238" t="s">
        <v>354</v>
      </c>
      <c r="I7" s="238">
        <v>25</v>
      </c>
      <c r="K7" s="238">
        <v>15503772</v>
      </c>
      <c r="L7" s="238">
        <v>151060190</v>
      </c>
      <c r="M7" s="238">
        <v>4</v>
      </c>
      <c r="N7" s="238">
        <v>11</v>
      </c>
      <c r="O7" s="238">
        <v>2015</v>
      </c>
      <c r="P7" s="238" t="s">
        <v>364</v>
      </c>
      <c r="Q7" s="238">
        <v>20</v>
      </c>
      <c r="R7" s="238" t="s">
        <v>356</v>
      </c>
      <c r="S7" s="238">
        <v>2</v>
      </c>
      <c r="T7" s="238">
        <v>0</v>
      </c>
      <c r="U7" s="238">
        <v>2</v>
      </c>
      <c r="V7" s="238">
        <v>5</v>
      </c>
      <c r="W7" s="238">
        <v>10</v>
      </c>
      <c r="X7" s="238">
        <v>3</v>
      </c>
      <c r="Y7" s="238">
        <v>3</v>
      </c>
      <c r="Z7" s="238">
        <v>1</v>
      </c>
      <c r="AB7" s="238">
        <v>1</v>
      </c>
      <c r="AC7" s="238">
        <v>98</v>
      </c>
      <c r="AD7" s="238">
        <v>5</v>
      </c>
      <c r="AE7" s="238">
        <v>33</v>
      </c>
      <c r="AF7" s="238" t="s">
        <v>4198</v>
      </c>
      <c r="AG7" s="238">
        <v>10</v>
      </c>
      <c r="AH7" s="238">
        <v>2</v>
      </c>
      <c r="AI7" s="238">
        <v>2</v>
      </c>
      <c r="AJ7" s="238">
        <v>1</v>
      </c>
      <c r="AK7" s="238">
        <v>7</v>
      </c>
      <c r="AL7" s="238">
        <v>26</v>
      </c>
      <c r="AM7" s="238" t="s">
        <v>354</v>
      </c>
      <c r="AN7" s="238">
        <v>5</v>
      </c>
      <c r="AO7" s="238">
        <v>2</v>
      </c>
      <c r="AS7" s="238">
        <v>7</v>
      </c>
      <c r="AT7" s="238">
        <v>2</v>
      </c>
      <c r="AU7" s="238">
        <v>55</v>
      </c>
      <c r="AV7" s="238">
        <v>11</v>
      </c>
      <c r="AW7" s="238">
        <v>21</v>
      </c>
      <c r="AX7" s="238">
        <v>2</v>
      </c>
      <c r="AY7" s="238">
        <v>3</v>
      </c>
      <c r="AZ7" s="238">
        <v>4</v>
      </c>
      <c r="BA7" s="238">
        <v>21</v>
      </c>
      <c r="BB7" s="238">
        <v>34</v>
      </c>
      <c r="BC7" s="238" t="s">
        <v>354</v>
      </c>
      <c r="BD7" s="238">
        <v>5</v>
      </c>
      <c r="BE7" s="238">
        <v>1</v>
      </c>
      <c r="BI7" s="238">
        <v>7</v>
      </c>
      <c r="BJ7" s="238">
        <v>2</v>
      </c>
      <c r="BK7" s="238">
        <v>55</v>
      </c>
      <c r="BL7" s="238">
        <v>11</v>
      </c>
      <c r="BM7" s="238">
        <v>21</v>
      </c>
      <c r="CT7" s="238">
        <v>426459</v>
      </c>
      <c r="CU7" s="238">
        <v>4958402</v>
      </c>
      <c r="CV7" s="238">
        <v>44.775235000000002</v>
      </c>
      <c r="CW7" s="238">
        <v>-93.929457900000003</v>
      </c>
      <c r="CX7" s="238" t="s">
        <v>359</v>
      </c>
      <c r="CY7" s="238" t="s">
        <v>4203</v>
      </c>
    </row>
    <row r="8" spans="1:103" x14ac:dyDescent="0.25">
      <c r="A8" s="238">
        <v>11021071</v>
      </c>
      <c r="B8" s="238">
        <v>3</v>
      </c>
      <c r="C8" s="238">
        <v>25</v>
      </c>
      <c r="D8" s="238">
        <v>24.696999999999999</v>
      </c>
      <c r="E8" s="238">
        <v>10</v>
      </c>
      <c r="G8" s="238" t="s">
        <v>1633</v>
      </c>
      <c r="H8" s="238" t="s">
        <v>354</v>
      </c>
      <c r="I8" s="238">
        <v>25</v>
      </c>
      <c r="K8" s="238">
        <v>15025886</v>
      </c>
      <c r="L8" s="238">
        <v>152210006</v>
      </c>
      <c r="M8" s="238">
        <v>8</v>
      </c>
      <c r="N8" s="238">
        <v>8</v>
      </c>
      <c r="O8" s="238">
        <v>2015</v>
      </c>
      <c r="P8" s="238" t="s">
        <v>364</v>
      </c>
      <c r="Q8" s="238">
        <v>22</v>
      </c>
      <c r="S8" s="238">
        <v>3</v>
      </c>
      <c r="T8" s="238">
        <v>0</v>
      </c>
      <c r="U8" s="238">
        <v>2</v>
      </c>
      <c r="V8" s="238">
        <v>11</v>
      </c>
      <c r="W8" s="238">
        <v>10</v>
      </c>
      <c r="X8" s="238">
        <v>3</v>
      </c>
      <c r="Y8" s="238">
        <v>4</v>
      </c>
      <c r="Z8" s="238">
        <v>1</v>
      </c>
      <c r="AB8" s="238">
        <v>1</v>
      </c>
      <c r="AC8" s="238">
        <v>98</v>
      </c>
      <c r="AD8" s="238" t="s">
        <v>4201</v>
      </c>
      <c r="AE8" s="238" t="s">
        <v>880</v>
      </c>
      <c r="AF8" s="238" t="s">
        <v>4198</v>
      </c>
      <c r="AG8" s="238">
        <v>6</v>
      </c>
      <c r="AH8" s="238">
        <v>0</v>
      </c>
      <c r="AI8" s="238">
        <v>2</v>
      </c>
      <c r="AJ8" s="238">
        <v>2</v>
      </c>
      <c r="AL8" s="238">
        <v>72</v>
      </c>
      <c r="AM8" s="238" t="s">
        <v>354</v>
      </c>
      <c r="AN8" s="238">
        <v>5</v>
      </c>
      <c r="AO8" s="238">
        <v>2</v>
      </c>
      <c r="AQ8" s="238">
        <v>7</v>
      </c>
      <c r="AS8" s="238">
        <v>7</v>
      </c>
      <c r="AT8" s="238">
        <v>2</v>
      </c>
      <c r="AU8" s="238">
        <v>55</v>
      </c>
      <c r="AV8" s="238">
        <v>11</v>
      </c>
      <c r="AW8" s="238">
        <v>21</v>
      </c>
      <c r="AX8" s="238">
        <v>2</v>
      </c>
      <c r="AY8" s="238">
        <v>44</v>
      </c>
      <c r="AZ8" s="238">
        <v>7</v>
      </c>
      <c r="BA8" s="238">
        <v>21</v>
      </c>
      <c r="BB8" s="238">
        <v>34</v>
      </c>
      <c r="BC8" s="238" t="s">
        <v>354</v>
      </c>
      <c r="BD8" s="238">
        <v>5</v>
      </c>
      <c r="BE8" s="238">
        <v>1</v>
      </c>
      <c r="BI8" s="238">
        <v>7</v>
      </c>
      <c r="BJ8" s="238">
        <v>2</v>
      </c>
      <c r="BK8" s="238">
        <v>55</v>
      </c>
      <c r="BL8" s="238">
        <v>11</v>
      </c>
      <c r="BM8" s="238">
        <v>21</v>
      </c>
      <c r="CT8" s="238">
        <v>426459</v>
      </c>
      <c r="CU8" s="238">
        <v>4958402</v>
      </c>
      <c r="CV8" s="238">
        <v>44.775235000000002</v>
      </c>
      <c r="CW8" s="238">
        <v>-93.929457900000003</v>
      </c>
      <c r="CX8" s="238" t="s">
        <v>359</v>
      </c>
      <c r="CY8" s="238" t="s">
        <v>4204</v>
      </c>
    </row>
    <row r="9" spans="1:103" x14ac:dyDescent="0.25">
      <c r="A9" s="238">
        <v>11023351</v>
      </c>
      <c r="B9" s="238">
        <v>3</v>
      </c>
      <c r="C9" s="238">
        <v>25</v>
      </c>
      <c r="D9" s="238">
        <v>24.696999999999999</v>
      </c>
      <c r="E9" s="238">
        <v>10</v>
      </c>
      <c r="G9" s="238" t="s">
        <v>1633</v>
      </c>
      <c r="H9" s="238" t="s">
        <v>354</v>
      </c>
      <c r="I9" s="238">
        <v>25</v>
      </c>
      <c r="K9" s="238">
        <v>15512090</v>
      </c>
      <c r="L9" s="238">
        <v>153230244</v>
      </c>
      <c r="M9" s="238">
        <v>11</v>
      </c>
      <c r="N9" s="238">
        <v>19</v>
      </c>
      <c r="O9" s="238">
        <v>2015</v>
      </c>
      <c r="P9" s="238" t="s">
        <v>384</v>
      </c>
      <c r="Q9" s="238">
        <v>10</v>
      </c>
      <c r="S9" s="238">
        <v>4</v>
      </c>
      <c r="T9" s="238">
        <v>0</v>
      </c>
      <c r="U9" s="238">
        <v>2</v>
      </c>
      <c r="V9" s="238">
        <v>5</v>
      </c>
      <c r="W9" s="238">
        <v>10</v>
      </c>
      <c r="X9" s="238">
        <v>3</v>
      </c>
      <c r="Y9" s="238">
        <v>1</v>
      </c>
      <c r="Z9" s="238">
        <v>2</v>
      </c>
      <c r="AB9" s="238">
        <v>1</v>
      </c>
      <c r="AC9" s="238">
        <v>98</v>
      </c>
      <c r="AD9" s="238" t="s">
        <v>876</v>
      </c>
      <c r="AE9" s="238" t="s">
        <v>1771</v>
      </c>
      <c r="AF9" s="238" t="s">
        <v>4198</v>
      </c>
      <c r="AG9" s="238">
        <v>10</v>
      </c>
      <c r="AH9" s="238">
        <v>2</v>
      </c>
      <c r="AI9" s="238">
        <v>2</v>
      </c>
      <c r="AJ9" s="238">
        <v>1</v>
      </c>
      <c r="AK9" s="238">
        <v>21</v>
      </c>
      <c r="AL9" s="238">
        <v>29</v>
      </c>
      <c r="AM9" s="238" t="s">
        <v>354</v>
      </c>
      <c r="AN9" s="238">
        <v>5</v>
      </c>
      <c r="AO9" s="238">
        <v>2</v>
      </c>
      <c r="AS9" s="238">
        <v>7</v>
      </c>
      <c r="AT9" s="238">
        <v>2</v>
      </c>
      <c r="AU9" s="238">
        <v>55</v>
      </c>
      <c r="AV9" s="238">
        <v>11</v>
      </c>
      <c r="AW9" s="238">
        <v>21</v>
      </c>
      <c r="AX9" s="238">
        <v>2</v>
      </c>
      <c r="AY9" s="238">
        <v>4</v>
      </c>
      <c r="AZ9" s="238">
        <v>4</v>
      </c>
      <c r="BA9" s="238">
        <v>21</v>
      </c>
      <c r="BB9" s="238">
        <v>29</v>
      </c>
      <c r="BC9" s="238" t="s">
        <v>363</v>
      </c>
      <c r="BD9" s="238">
        <v>5</v>
      </c>
      <c r="BE9" s="238">
        <v>1</v>
      </c>
      <c r="BI9" s="238">
        <v>7</v>
      </c>
      <c r="BJ9" s="238">
        <v>2</v>
      </c>
      <c r="BK9" s="238">
        <v>55</v>
      </c>
      <c r="BL9" s="238">
        <v>11</v>
      </c>
      <c r="BM9" s="238">
        <v>21</v>
      </c>
      <c r="CT9" s="238">
        <v>426459</v>
      </c>
      <c r="CU9" s="238">
        <v>4958402</v>
      </c>
      <c r="CV9" s="238">
        <v>44.775235000000002</v>
      </c>
      <c r="CW9" s="238">
        <v>-93.929457900000003</v>
      </c>
      <c r="CX9" s="238" t="s">
        <v>359</v>
      </c>
      <c r="CY9" s="238" t="s">
        <v>4205</v>
      </c>
    </row>
    <row r="10" spans="1:103" x14ac:dyDescent="0.25">
      <c r="A10" s="238">
        <v>758718</v>
      </c>
      <c r="B10" s="238">
        <v>3</v>
      </c>
      <c r="C10" s="238">
        <v>25</v>
      </c>
      <c r="D10" s="238">
        <v>24.696999999999999</v>
      </c>
      <c r="E10" s="238">
        <v>10</v>
      </c>
      <c r="G10" s="238" t="s">
        <v>1633</v>
      </c>
      <c r="H10" s="238" t="s">
        <v>354</v>
      </c>
      <c r="I10" s="238">
        <v>25</v>
      </c>
      <c r="K10" s="238">
        <v>19032675</v>
      </c>
      <c r="M10" s="238">
        <v>10</v>
      </c>
      <c r="N10" s="238">
        <v>31</v>
      </c>
      <c r="O10" s="238">
        <v>2019</v>
      </c>
      <c r="P10" s="238" t="s">
        <v>384</v>
      </c>
      <c r="Q10" s="238">
        <v>15</v>
      </c>
      <c r="R10" s="238" t="s">
        <v>356</v>
      </c>
      <c r="S10" s="238">
        <v>5</v>
      </c>
      <c r="T10" s="238">
        <v>0</v>
      </c>
      <c r="U10" s="238">
        <v>2</v>
      </c>
      <c r="V10" s="238">
        <v>5</v>
      </c>
      <c r="W10" s="238">
        <v>10</v>
      </c>
      <c r="X10" s="238">
        <v>3</v>
      </c>
      <c r="Y10" s="238">
        <v>1</v>
      </c>
      <c r="Z10" s="238">
        <v>1</v>
      </c>
      <c r="AB10" s="238">
        <v>1</v>
      </c>
      <c r="AC10" s="238">
        <v>98</v>
      </c>
      <c r="AD10" s="238" t="s">
        <v>967</v>
      </c>
      <c r="AF10" s="238" t="s">
        <v>4198</v>
      </c>
      <c r="AG10" s="238">
        <v>10</v>
      </c>
      <c r="AH10" s="238">
        <v>2</v>
      </c>
      <c r="AI10" s="238">
        <v>2</v>
      </c>
      <c r="AJ10" s="238">
        <v>4</v>
      </c>
      <c r="AK10" s="238">
        <v>21</v>
      </c>
      <c r="AL10" s="238">
        <v>50</v>
      </c>
      <c r="AM10" s="238" t="s">
        <v>363</v>
      </c>
      <c r="AN10" s="238">
        <v>5</v>
      </c>
      <c r="AO10" s="238">
        <v>1</v>
      </c>
      <c r="AS10" s="238">
        <v>12</v>
      </c>
      <c r="AT10" s="238">
        <v>9</v>
      </c>
      <c r="AU10" s="238">
        <v>55</v>
      </c>
      <c r="AV10" s="238">
        <v>11</v>
      </c>
      <c r="AW10" s="238">
        <v>21</v>
      </c>
      <c r="AX10" s="238">
        <v>2</v>
      </c>
      <c r="AY10" s="238">
        <v>2</v>
      </c>
      <c r="AZ10" s="238">
        <v>2</v>
      </c>
      <c r="BA10" s="238">
        <v>21</v>
      </c>
      <c r="BB10" s="238">
        <v>76</v>
      </c>
      <c r="BC10" s="238" t="s">
        <v>363</v>
      </c>
      <c r="BD10" s="238">
        <v>5</v>
      </c>
      <c r="BE10" s="238">
        <v>2</v>
      </c>
      <c r="BI10" s="238">
        <v>12</v>
      </c>
      <c r="BJ10" s="238">
        <v>23</v>
      </c>
      <c r="BK10" s="238">
        <v>55</v>
      </c>
      <c r="BL10" s="238">
        <v>11</v>
      </c>
      <c r="BM10" s="238">
        <v>21</v>
      </c>
      <c r="CT10" s="238">
        <v>426458.77464838902</v>
      </c>
      <c r="CU10" s="238">
        <v>4958402.7674448201</v>
      </c>
      <c r="CV10" s="238">
        <v>44.775237420000003</v>
      </c>
      <c r="CW10" s="238">
        <v>-93.929456099999996</v>
      </c>
      <c r="CX10" s="238" t="s">
        <v>359</v>
      </c>
      <c r="CY10" s="238" t="s">
        <v>4206</v>
      </c>
    </row>
    <row r="11" spans="1:103" x14ac:dyDescent="0.25">
      <c r="A11" s="238">
        <v>625498</v>
      </c>
      <c r="B11" s="238">
        <v>3</v>
      </c>
      <c r="C11" s="238">
        <v>25</v>
      </c>
      <c r="D11" s="238">
        <v>24.710999999999999</v>
      </c>
      <c r="E11" s="238">
        <v>10</v>
      </c>
      <c r="G11" s="238" t="s">
        <v>1633</v>
      </c>
      <c r="H11" s="238" t="s">
        <v>354</v>
      </c>
      <c r="I11" s="238">
        <v>25</v>
      </c>
      <c r="K11" s="238">
        <v>18024329</v>
      </c>
      <c r="M11" s="238">
        <v>8</v>
      </c>
      <c r="N11" s="238">
        <v>4</v>
      </c>
      <c r="O11" s="238">
        <v>2018</v>
      </c>
      <c r="P11" s="238" t="s">
        <v>364</v>
      </c>
      <c r="Q11" s="238">
        <v>8</v>
      </c>
      <c r="S11" s="238">
        <v>4</v>
      </c>
      <c r="T11" s="238">
        <v>0</v>
      </c>
      <c r="U11" s="238">
        <v>2</v>
      </c>
      <c r="V11" s="238">
        <v>5</v>
      </c>
      <c r="W11" s="238">
        <v>10</v>
      </c>
      <c r="X11" s="238">
        <v>28</v>
      </c>
      <c r="Y11" s="238">
        <v>1</v>
      </c>
      <c r="Z11" s="238">
        <v>3</v>
      </c>
      <c r="AA11" s="238">
        <v>2</v>
      </c>
      <c r="AB11" s="238">
        <v>2</v>
      </c>
      <c r="AC11" s="238">
        <v>98</v>
      </c>
      <c r="AD11" s="238" t="s">
        <v>967</v>
      </c>
      <c r="AF11" s="238" t="s">
        <v>4198</v>
      </c>
      <c r="AG11" s="238">
        <v>10</v>
      </c>
      <c r="AH11" s="238">
        <v>2</v>
      </c>
      <c r="AI11" s="238">
        <v>4</v>
      </c>
      <c r="AJ11" s="238">
        <v>1</v>
      </c>
      <c r="AK11" s="238">
        <v>21</v>
      </c>
      <c r="AL11" s="238">
        <v>48</v>
      </c>
      <c r="AM11" s="238" t="s">
        <v>363</v>
      </c>
      <c r="AN11" s="238">
        <v>5</v>
      </c>
      <c r="AO11" s="238">
        <v>64</v>
      </c>
      <c r="AS11" s="238">
        <v>12</v>
      </c>
      <c r="AT11" s="238">
        <v>23</v>
      </c>
      <c r="AU11" s="238">
        <v>55</v>
      </c>
      <c r="AV11" s="238">
        <v>11</v>
      </c>
      <c r="AW11" s="238">
        <v>21</v>
      </c>
      <c r="AX11" s="238">
        <v>2</v>
      </c>
      <c r="AY11" s="238">
        <v>2</v>
      </c>
      <c r="AZ11" s="238">
        <v>1</v>
      </c>
      <c r="BA11" s="238">
        <v>21</v>
      </c>
      <c r="BB11" s="238">
        <v>46</v>
      </c>
      <c r="BC11" s="238" t="s">
        <v>354</v>
      </c>
      <c r="BD11" s="238">
        <v>5</v>
      </c>
      <c r="BE11" s="238">
        <v>1</v>
      </c>
      <c r="BI11" s="238">
        <v>12</v>
      </c>
      <c r="BJ11" s="238">
        <v>9</v>
      </c>
      <c r="BK11" s="238">
        <v>55</v>
      </c>
      <c r="BL11" s="238">
        <v>11</v>
      </c>
      <c r="BM11" s="238">
        <v>21</v>
      </c>
      <c r="CT11" s="238">
        <v>426467.74772580701</v>
      </c>
      <c r="CU11" s="238">
        <v>4958424.9655237403</v>
      </c>
      <c r="CV11" s="238">
        <v>44.775438149999999</v>
      </c>
      <c r="CW11" s="238">
        <v>-93.929345920000003</v>
      </c>
      <c r="CX11" s="238" t="s">
        <v>359</v>
      </c>
      <c r="CY11" s="238" t="s">
        <v>4207</v>
      </c>
    </row>
    <row r="12" spans="1:103" x14ac:dyDescent="0.25">
      <c r="A12" s="238">
        <v>689185</v>
      </c>
      <c r="B12" s="238">
        <v>4</v>
      </c>
      <c r="C12" s="238">
        <v>33</v>
      </c>
      <c r="D12" s="238">
        <v>6.891</v>
      </c>
      <c r="E12" s="238">
        <v>10</v>
      </c>
      <c r="F12" s="238" t="s">
        <v>380</v>
      </c>
      <c r="H12" s="238" t="s">
        <v>354</v>
      </c>
      <c r="I12" s="238">
        <v>25</v>
      </c>
      <c r="K12" s="238">
        <v>19004860</v>
      </c>
      <c r="M12" s="238">
        <v>2</v>
      </c>
      <c r="N12" s="238">
        <v>17</v>
      </c>
      <c r="O12" s="238">
        <v>2019</v>
      </c>
      <c r="P12" s="238" t="s">
        <v>366</v>
      </c>
      <c r="Q12" s="238">
        <v>19</v>
      </c>
      <c r="S12" s="238">
        <v>5</v>
      </c>
      <c r="T12" s="238">
        <v>0</v>
      </c>
      <c r="U12" s="238">
        <v>1</v>
      </c>
      <c r="W12" s="238">
        <v>75</v>
      </c>
      <c r="X12" s="238">
        <v>2</v>
      </c>
      <c r="Y12" s="238">
        <v>4</v>
      </c>
      <c r="Z12" s="238">
        <v>1</v>
      </c>
      <c r="AB12" s="238">
        <v>3</v>
      </c>
      <c r="AC12" s="238">
        <v>98</v>
      </c>
      <c r="AD12" s="238" t="s">
        <v>4208</v>
      </c>
      <c r="AF12" s="238" t="s">
        <v>4130</v>
      </c>
      <c r="AG12" s="238">
        <v>3</v>
      </c>
      <c r="AH12" s="238">
        <v>2</v>
      </c>
      <c r="AI12" s="238">
        <v>49</v>
      </c>
      <c r="AJ12" s="238">
        <v>10</v>
      </c>
      <c r="AK12" s="238">
        <v>21</v>
      </c>
      <c r="AL12" s="238">
        <v>65</v>
      </c>
      <c r="AM12" s="238" t="s">
        <v>354</v>
      </c>
      <c r="AN12" s="238">
        <v>5</v>
      </c>
      <c r="AO12" s="238">
        <v>99</v>
      </c>
      <c r="AS12" s="238">
        <v>90</v>
      </c>
      <c r="AT12" s="238">
        <v>9</v>
      </c>
      <c r="AV12" s="238">
        <v>11</v>
      </c>
      <c r="AW12" s="238">
        <v>21</v>
      </c>
      <c r="CT12" s="238">
        <v>426466.65266869799</v>
      </c>
      <c r="CU12" s="238">
        <v>4958164.1816265797</v>
      </c>
      <c r="CV12" s="238">
        <v>44.773090699999997</v>
      </c>
      <c r="CW12" s="238">
        <v>-93.929322110000001</v>
      </c>
      <c r="CX12" s="238" t="s">
        <v>391</v>
      </c>
      <c r="CY12" s="238" t="s">
        <v>4209</v>
      </c>
    </row>
    <row r="13" spans="1:103" x14ac:dyDescent="0.25">
      <c r="A13" s="238">
        <v>798342</v>
      </c>
      <c r="B13" s="238">
        <v>4</v>
      </c>
      <c r="C13" s="238">
        <v>33</v>
      </c>
      <c r="D13" s="238">
        <v>6.8940000000000001</v>
      </c>
      <c r="E13" s="238">
        <v>10</v>
      </c>
      <c r="F13" s="238" t="s">
        <v>380</v>
      </c>
      <c r="H13" s="238" t="s">
        <v>354</v>
      </c>
      <c r="I13" s="238">
        <v>25</v>
      </c>
      <c r="K13" s="238">
        <v>20004766</v>
      </c>
      <c r="L13" s="238">
        <v>200480078</v>
      </c>
      <c r="M13" s="238">
        <v>2</v>
      </c>
      <c r="N13" s="238">
        <v>17</v>
      </c>
      <c r="O13" s="238">
        <v>2020</v>
      </c>
      <c r="P13" s="238" t="s">
        <v>361</v>
      </c>
      <c r="Q13" s="238">
        <v>14</v>
      </c>
      <c r="S13" s="238">
        <v>5</v>
      </c>
      <c r="T13" s="238">
        <v>0</v>
      </c>
      <c r="U13" s="238">
        <v>1</v>
      </c>
      <c r="W13" s="238">
        <v>35</v>
      </c>
      <c r="X13" s="238">
        <v>2</v>
      </c>
      <c r="Y13" s="238">
        <v>1</v>
      </c>
      <c r="Z13" s="238">
        <v>2</v>
      </c>
      <c r="AB13" s="238">
        <v>2</v>
      </c>
      <c r="AC13" s="238">
        <v>98</v>
      </c>
      <c r="AD13" s="238" t="s">
        <v>4208</v>
      </c>
      <c r="AF13" s="238" t="s">
        <v>4130</v>
      </c>
      <c r="AG13" s="238">
        <v>3</v>
      </c>
      <c r="AH13" s="238">
        <v>2</v>
      </c>
      <c r="AI13" s="238">
        <v>4</v>
      </c>
      <c r="AJ13" s="238">
        <v>1</v>
      </c>
      <c r="AK13" s="238">
        <v>21</v>
      </c>
      <c r="AL13" s="238">
        <v>40</v>
      </c>
      <c r="AM13" s="238" t="s">
        <v>363</v>
      </c>
      <c r="AN13" s="238">
        <v>7</v>
      </c>
      <c r="AO13" s="238">
        <v>1</v>
      </c>
      <c r="AS13" s="238">
        <v>90</v>
      </c>
      <c r="AT13" s="238">
        <v>9</v>
      </c>
      <c r="AU13" s="238">
        <v>5</v>
      </c>
      <c r="AV13" s="238">
        <v>11</v>
      </c>
      <c r="AW13" s="238">
        <v>21</v>
      </c>
      <c r="CT13" s="238">
        <v>426464.00683007302</v>
      </c>
      <c r="CU13" s="238">
        <v>4958167.6319396701</v>
      </c>
      <c r="CV13" s="238">
        <v>44.773121490000001</v>
      </c>
      <c r="CW13" s="238">
        <v>-93.929356040000002</v>
      </c>
      <c r="CX13" s="238" t="s">
        <v>359</v>
      </c>
      <c r="CY13" s="238" t="s">
        <v>4210</v>
      </c>
    </row>
    <row r="14" spans="1:103" x14ac:dyDescent="0.25">
      <c r="A14" s="238">
        <v>635516</v>
      </c>
      <c r="B14" s="238">
        <v>4</v>
      </c>
      <c r="C14" s="238">
        <v>33</v>
      </c>
      <c r="D14" s="238">
        <v>6.9180000000000001</v>
      </c>
      <c r="E14" s="238">
        <v>10</v>
      </c>
      <c r="H14" s="238" t="s">
        <v>354</v>
      </c>
      <c r="I14" s="238">
        <v>25</v>
      </c>
      <c r="K14" s="238">
        <v>18029511</v>
      </c>
      <c r="M14" s="238">
        <v>9</v>
      </c>
      <c r="N14" s="238">
        <v>17</v>
      </c>
      <c r="O14" s="238">
        <v>2018</v>
      </c>
      <c r="P14" s="238" t="s">
        <v>361</v>
      </c>
      <c r="Q14" s="238">
        <v>18</v>
      </c>
      <c r="R14" s="238">
        <v>98</v>
      </c>
      <c r="S14" s="238">
        <v>5</v>
      </c>
      <c r="T14" s="238">
        <v>0</v>
      </c>
      <c r="U14" s="238">
        <v>2</v>
      </c>
      <c r="V14" s="238">
        <v>13</v>
      </c>
      <c r="W14" s="238">
        <v>10</v>
      </c>
      <c r="X14" s="238">
        <v>2</v>
      </c>
      <c r="Y14" s="238">
        <v>1</v>
      </c>
      <c r="Z14" s="238">
        <v>1</v>
      </c>
      <c r="AB14" s="238">
        <v>1</v>
      </c>
      <c r="AC14" s="238">
        <v>98</v>
      </c>
      <c r="AD14" s="238" t="s">
        <v>873</v>
      </c>
      <c r="AF14" s="238" t="s">
        <v>4130</v>
      </c>
      <c r="AG14" s="238">
        <v>10</v>
      </c>
      <c r="AH14" s="238">
        <v>2</v>
      </c>
      <c r="AI14" s="238">
        <v>2</v>
      </c>
      <c r="AJ14" s="238">
        <v>4</v>
      </c>
      <c r="AK14" s="238">
        <v>21</v>
      </c>
      <c r="AL14" s="238">
        <v>38</v>
      </c>
      <c r="AM14" s="238" t="s">
        <v>354</v>
      </c>
      <c r="AN14" s="238">
        <v>5</v>
      </c>
      <c r="AO14" s="238">
        <v>1</v>
      </c>
      <c r="AS14" s="238">
        <v>90</v>
      </c>
      <c r="AT14" s="238">
        <v>9</v>
      </c>
      <c r="AV14" s="238">
        <v>11</v>
      </c>
      <c r="AW14" s="238">
        <v>21</v>
      </c>
      <c r="AX14" s="238">
        <v>2</v>
      </c>
      <c r="AY14" s="238">
        <v>2</v>
      </c>
      <c r="AZ14" s="238">
        <v>2</v>
      </c>
      <c r="BA14" s="238">
        <v>21</v>
      </c>
      <c r="BB14" s="238">
        <v>22</v>
      </c>
      <c r="BC14" s="238" t="s">
        <v>354</v>
      </c>
      <c r="BD14" s="238">
        <v>5</v>
      </c>
      <c r="BE14" s="238">
        <v>99</v>
      </c>
      <c r="BI14" s="238">
        <v>90</v>
      </c>
      <c r="BJ14" s="238">
        <v>9</v>
      </c>
      <c r="BL14" s="238">
        <v>11</v>
      </c>
      <c r="BM14" s="238">
        <v>21</v>
      </c>
      <c r="CT14" s="238">
        <v>426465.23595919198</v>
      </c>
      <c r="CU14" s="238">
        <v>4958207.0495010801</v>
      </c>
      <c r="CV14" s="238">
        <v>44.773476410000001</v>
      </c>
      <c r="CW14" s="238">
        <v>-93.929346199999998</v>
      </c>
      <c r="CX14" s="238" t="s">
        <v>391</v>
      </c>
      <c r="CY14" s="238" t="s">
        <v>4211</v>
      </c>
    </row>
    <row r="15" spans="1:103" x14ac:dyDescent="0.25">
      <c r="A15" s="238">
        <v>626808</v>
      </c>
      <c r="B15" s="238">
        <v>4</v>
      </c>
      <c r="C15" s="238">
        <v>33</v>
      </c>
      <c r="D15" s="238">
        <v>6.9240000000000004</v>
      </c>
      <c r="E15" s="238">
        <v>10</v>
      </c>
      <c r="F15" s="238" t="s">
        <v>380</v>
      </c>
      <c r="H15" s="238" t="s">
        <v>354</v>
      </c>
      <c r="I15" s="238">
        <v>25</v>
      </c>
      <c r="K15" s="238">
        <v>18509585</v>
      </c>
      <c r="M15" s="238">
        <v>8</v>
      </c>
      <c r="N15" s="238">
        <v>10</v>
      </c>
      <c r="O15" s="238">
        <v>2018</v>
      </c>
      <c r="P15" s="238" t="s">
        <v>362</v>
      </c>
      <c r="Q15" s="238">
        <v>13</v>
      </c>
      <c r="R15" s="238" t="s">
        <v>196</v>
      </c>
      <c r="S15" s="238">
        <v>5</v>
      </c>
      <c r="T15" s="238">
        <v>0</v>
      </c>
      <c r="U15" s="238">
        <v>2</v>
      </c>
      <c r="V15" s="238">
        <v>12</v>
      </c>
      <c r="W15" s="238">
        <v>10</v>
      </c>
      <c r="X15" s="238">
        <v>2</v>
      </c>
      <c r="Y15" s="238">
        <v>1</v>
      </c>
      <c r="Z15" s="238">
        <v>1</v>
      </c>
      <c r="AB15" s="238">
        <v>1</v>
      </c>
      <c r="AC15" s="238">
        <v>98</v>
      </c>
      <c r="AD15" s="238" t="s">
        <v>873</v>
      </c>
      <c r="AF15" s="238" t="s">
        <v>4130</v>
      </c>
      <c r="AG15" s="238">
        <v>7</v>
      </c>
      <c r="AH15" s="238">
        <v>2</v>
      </c>
      <c r="AI15" s="238">
        <v>2</v>
      </c>
      <c r="AJ15" s="238">
        <v>2</v>
      </c>
      <c r="AK15" s="238">
        <v>34</v>
      </c>
      <c r="AL15" s="238">
        <v>28</v>
      </c>
      <c r="AM15" s="238" t="s">
        <v>363</v>
      </c>
      <c r="AN15" s="238">
        <v>5</v>
      </c>
      <c r="AO15" s="238">
        <v>1</v>
      </c>
      <c r="AS15" s="238">
        <v>12</v>
      </c>
      <c r="AT15" s="238">
        <v>9</v>
      </c>
      <c r="AU15" s="238">
        <v>40</v>
      </c>
      <c r="AV15" s="238">
        <v>11</v>
      </c>
      <c r="AW15" s="238">
        <v>21</v>
      </c>
      <c r="AX15" s="238">
        <v>2</v>
      </c>
      <c r="AY15" s="238">
        <v>49</v>
      </c>
      <c r="AZ15" s="238">
        <v>2</v>
      </c>
      <c r="BA15" s="238">
        <v>21</v>
      </c>
      <c r="BB15" s="238">
        <v>55</v>
      </c>
      <c r="BC15" s="238" t="s">
        <v>354</v>
      </c>
      <c r="BD15" s="238">
        <v>5</v>
      </c>
      <c r="BE15" s="238">
        <v>74</v>
      </c>
      <c r="BF15" s="238">
        <v>4</v>
      </c>
      <c r="BI15" s="238">
        <v>12</v>
      </c>
      <c r="BJ15" s="238">
        <v>9</v>
      </c>
      <c r="BK15" s="238">
        <v>40</v>
      </c>
      <c r="BL15" s="238">
        <v>11</v>
      </c>
      <c r="BM15" s="238">
        <v>21</v>
      </c>
      <c r="CT15" s="238">
        <v>426449.92803319002</v>
      </c>
      <c r="CU15" s="238">
        <v>4958217.6869020397</v>
      </c>
      <c r="CV15" s="238">
        <v>44.773570589999999</v>
      </c>
      <c r="CW15" s="238">
        <v>-93.929541169999993</v>
      </c>
      <c r="CX15" s="238" t="s">
        <v>359</v>
      </c>
      <c r="CY15" s="238" t="s">
        <v>4212</v>
      </c>
    </row>
    <row r="16" spans="1:103" x14ac:dyDescent="0.25">
      <c r="A16" s="238">
        <v>11018633</v>
      </c>
      <c r="B16" s="238">
        <v>4</v>
      </c>
      <c r="C16" s="238">
        <v>33</v>
      </c>
      <c r="D16" s="238">
        <v>6.9480000000000004</v>
      </c>
      <c r="E16" s="238">
        <v>10</v>
      </c>
      <c r="G16" s="238" t="s">
        <v>1633</v>
      </c>
      <c r="H16" s="238" t="s">
        <v>354</v>
      </c>
      <c r="I16" s="238">
        <v>25</v>
      </c>
      <c r="L16" s="238">
        <v>150980044</v>
      </c>
      <c r="M16" s="238">
        <v>3</v>
      </c>
      <c r="N16" s="238">
        <v>7</v>
      </c>
      <c r="O16" s="238">
        <v>2015</v>
      </c>
      <c r="P16" s="238" t="s">
        <v>364</v>
      </c>
      <c r="Q16" s="238">
        <v>21</v>
      </c>
      <c r="S16" s="238">
        <v>5</v>
      </c>
      <c r="T16" s="238">
        <v>0</v>
      </c>
      <c r="U16" s="238">
        <v>1</v>
      </c>
      <c r="V16" s="238">
        <v>90</v>
      </c>
      <c r="W16" s="238">
        <v>16</v>
      </c>
      <c r="Y16" s="238">
        <v>6</v>
      </c>
      <c r="Z16" s="238">
        <v>1</v>
      </c>
      <c r="AB16" s="238">
        <v>1</v>
      </c>
      <c r="AC16" s="238">
        <v>98</v>
      </c>
      <c r="AF16" s="238" t="s">
        <v>4130</v>
      </c>
      <c r="AG16" s="238">
        <v>4</v>
      </c>
      <c r="AH16" s="238">
        <v>2</v>
      </c>
      <c r="AI16" s="238">
        <v>2</v>
      </c>
      <c r="AJ16" s="238">
        <v>1</v>
      </c>
      <c r="AK16" s="238">
        <v>21</v>
      </c>
      <c r="AL16" s="238">
        <v>24</v>
      </c>
      <c r="AM16" s="238" t="s">
        <v>354</v>
      </c>
      <c r="AT16" s="238">
        <v>98</v>
      </c>
      <c r="AU16" s="238">
        <v>55</v>
      </c>
      <c r="CT16" s="238">
        <v>426457</v>
      </c>
      <c r="CU16" s="238">
        <v>4958256</v>
      </c>
      <c r="CV16" s="238">
        <v>44.773914599999998</v>
      </c>
      <c r="CW16" s="238">
        <v>-93.929460199999994</v>
      </c>
      <c r="CX16" s="238" t="s">
        <v>359</v>
      </c>
    </row>
    <row r="17" spans="1:103" x14ac:dyDescent="0.25">
      <c r="A17" s="238">
        <v>861441</v>
      </c>
      <c r="B17" s="238">
        <v>4</v>
      </c>
      <c r="C17" s="238">
        <v>33</v>
      </c>
      <c r="D17" s="238">
        <v>6.9749999999999996</v>
      </c>
      <c r="E17" s="238">
        <v>10</v>
      </c>
      <c r="G17" s="238" t="s">
        <v>1633</v>
      </c>
      <c r="H17" s="238" t="s">
        <v>354</v>
      </c>
      <c r="I17" s="238">
        <v>25</v>
      </c>
      <c r="K17" s="238">
        <v>20033121</v>
      </c>
      <c r="L17" s="238">
        <v>203100109</v>
      </c>
      <c r="M17" s="238">
        <v>11</v>
      </c>
      <c r="N17" s="238">
        <v>5</v>
      </c>
      <c r="O17" s="238">
        <v>2020</v>
      </c>
      <c r="P17" s="238" t="s">
        <v>384</v>
      </c>
      <c r="Q17" s="238">
        <v>18</v>
      </c>
      <c r="R17" s="238" t="s">
        <v>196</v>
      </c>
      <c r="S17" s="238">
        <v>5</v>
      </c>
      <c r="T17" s="238">
        <v>0</v>
      </c>
      <c r="U17" s="238">
        <v>2</v>
      </c>
      <c r="V17" s="238">
        <v>12</v>
      </c>
      <c r="W17" s="238">
        <v>10</v>
      </c>
      <c r="X17" s="238">
        <v>2</v>
      </c>
      <c r="Y17" s="238">
        <v>7</v>
      </c>
      <c r="Z17" s="238">
        <v>1</v>
      </c>
      <c r="AB17" s="238">
        <v>1</v>
      </c>
      <c r="AC17" s="238">
        <v>98</v>
      </c>
      <c r="AD17" s="238" t="s">
        <v>4208</v>
      </c>
      <c r="AF17" s="238" t="s">
        <v>4130</v>
      </c>
      <c r="AG17" s="238">
        <v>7</v>
      </c>
      <c r="AH17" s="238">
        <v>2</v>
      </c>
      <c r="AI17" s="238">
        <v>2</v>
      </c>
      <c r="AJ17" s="238">
        <v>2</v>
      </c>
      <c r="AK17" s="238">
        <v>21</v>
      </c>
      <c r="AL17" s="238">
        <v>43</v>
      </c>
      <c r="AM17" s="238" t="s">
        <v>354</v>
      </c>
      <c r="AN17" s="238">
        <v>5</v>
      </c>
      <c r="AO17" s="238">
        <v>1</v>
      </c>
      <c r="AS17" s="238">
        <v>12</v>
      </c>
      <c r="AT17" s="238">
        <v>9</v>
      </c>
      <c r="AU17" s="238">
        <v>30</v>
      </c>
      <c r="AV17" s="238">
        <v>11</v>
      </c>
      <c r="AW17" s="238">
        <v>21</v>
      </c>
      <c r="AX17" s="238">
        <v>2</v>
      </c>
      <c r="AY17" s="238">
        <v>4</v>
      </c>
      <c r="AZ17" s="238">
        <v>2</v>
      </c>
      <c r="BA17" s="238">
        <v>21</v>
      </c>
      <c r="BB17" s="238">
        <v>48</v>
      </c>
      <c r="BC17" s="238" t="s">
        <v>354</v>
      </c>
      <c r="BD17" s="238">
        <v>5</v>
      </c>
      <c r="BE17" s="238">
        <v>1</v>
      </c>
      <c r="BI17" s="238">
        <v>12</v>
      </c>
      <c r="BJ17" s="238">
        <v>9</v>
      </c>
      <c r="BK17" s="238">
        <v>30</v>
      </c>
      <c r="BL17" s="238">
        <v>11</v>
      </c>
      <c r="BM17" s="238">
        <v>21</v>
      </c>
      <c r="CT17" s="238">
        <v>426454.83259920799</v>
      </c>
      <c r="CU17" s="238">
        <v>4958299.4959189296</v>
      </c>
      <c r="CV17" s="238">
        <v>44.774307460000003</v>
      </c>
      <c r="CW17" s="238">
        <v>-93.929491010000007</v>
      </c>
      <c r="CX17" s="238" t="s">
        <v>359</v>
      </c>
      <c r="CY17" s="238" t="s">
        <v>4213</v>
      </c>
    </row>
    <row r="18" spans="1:103" x14ac:dyDescent="0.25">
      <c r="A18" s="238">
        <v>797718</v>
      </c>
      <c r="B18" s="238">
        <v>4</v>
      </c>
      <c r="C18" s="238">
        <v>33</v>
      </c>
      <c r="D18" s="238">
        <v>6.9980000000000002</v>
      </c>
      <c r="E18" s="238">
        <v>10</v>
      </c>
      <c r="G18" s="238" t="s">
        <v>1633</v>
      </c>
      <c r="H18" s="238" t="s">
        <v>354</v>
      </c>
      <c r="I18" s="238">
        <v>25</v>
      </c>
      <c r="K18" s="238">
        <v>20004380</v>
      </c>
      <c r="L18" s="238">
        <v>200440205</v>
      </c>
      <c r="M18" s="238">
        <v>2</v>
      </c>
      <c r="N18" s="238">
        <v>13</v>
      </c>
      <c r="O18" s="238">
        <v>2020</v>
      </c>
      <c r="P18" s="238" t="s">
        <v>384</v>
      </c>
      <c r="Q18" s="238">
        <v>15</v>
      </c>
      <c r="R18" s="238" t="s">
        <v>356</v>
      </c>
      <c r="S18" s="238">
        <v>5</v>
      </c>
      <c r="T18" s="238">
        <v>0</v>
      </c>
      <c r="U18" s="238">
        <v>2</v>
      </c>
      <c r="V18" s="238">
        <v>5</v>
      </c>
      <c r="W18" s="238">
        <v>10</v>
      </c>
      <c r="X18" s="238">
        <v>4</v>
      </c>
      <c r="Y18" s="238">
        <v>1</v>
      </c>
      <c r="Z18" s="238">
        <v>1</v>
      </c>
      <c r="AB18" s="238">
        <v>1</v>
      </c>
      <c r="AC18" s="238">
        <v>98</v>
      </c>
      <c r="AD18" s="238" t="s">
        <v>4208</v>
      </c>
      <c r="AF18" s="238" t="s">
        <v>4130</v>
      </c>
      <c r="AG18" s="238">
        <v>10</v>
      </c>
      <c r="AH18" s="238">
        <v>2</v>
      </c>
      <c r="AI18" s="238">
        <v>3</v>
      </c>
      <c r="AJ18" s="238">
        <v>4</v>
      </c>
      <c r="AK18" s="238">
        <v>24</v>
      </c>
      <c r="AL18" s="238">
        <v>16</v>
      </c>
      <c r="AM18" s="238" t="s">
        <v>354</v>
      </c>
      <c r="AN18" s="238">
        <v>5</v>
      </c>
      <c r="AO18" s="238">
        <v>2</v>
      </c>
      <c r="AS18" s="238">
        <v>12</v>
      </c>
      <c r="AT18" s="238">
        <v>23</v>
      </c>
      <c r="AU18" s="238">
        <v>30</v>
      </c>
      <c r="AV18" s="238">
        <v>11</v>
      </c>
      <c r="AW18" s="238">
        <v>21</v>
      </c>
      <c r="AX18" s="238">
        <v>2</v>
      </c>
      <c r="AY18" s="238">
        <v>2</v>
      </c>
      <c r="AZ18" s="238">
        <v>1</v>
      </c>
      <c r="BA18" s="238">
        <v>21</v>
      </c>
      <c r="BB18" s="238">
        <v>39</v>
      </c>
      <c r="BC18" s="238" t="s">
        <v>363</v>
      </c>
      <c r="BD18" s="238">
        <v>5</v>
      </c>
      <c r="BE18" s="238">
        <v>1</v>
      </c>
      <c r="BI18" s="238">
        <v>12</v>
      </c>
      <c r="BJ18" s="238">
        <v>98</v>
      </c>
      <c r="BK18" s="238">
        <v>30</v>
      </c>
      <c r="BL18" s="238">
        <v>11</v>
      </c>
      <c r="BM18" s="238">
        <v>21</v>
      </c>
      <c r="CT18" s="238">
        <v>426454.253732496</v>
      </c>
      <c r="CU18" s="238">
        <v>4958335.1509257201</v>
      </c>
      <c r="CV18" s="238">
        <v>44.77462834</v>
      </c>
      <c r="CW18" s="238">
        <v>-93.92950347</v>
      </c>
      <c r="CX18" s="238" t="s">
        <v>359</v>
      </c>
      <c r="CY18" s="238" t="s">
        <v>4214</v>
      </c>
    </row>
    <row r="19" spans="1:103" x14ac:dyDescent="0.25">
      <c r="A19" s="238">
        <v>10698691</v>
      </c>
      <c r="B19" s="238">
        <v>4</v>
      </c>
      <c r="C19" s="238">
        <v>33</v>
      </c>
      <c r="D19" s="238">
        <v>6.9989999999999997</v>
      </c>
      <c r="E19" s="238">
        <v>10</v>
      </c>
      <c r="G19" s="238" t="s">
        <v>1633</v>
      </c>
      <c r="H19" s="238" t="s">
        <v>354</v>
      </c>
      <c r="I19" s="238">
        <v>25</v>
      </c>
      <c r="K19" s="238">
        <v>11005386</v>
      </c>
      <c r="L19" s="238">
        <v>110530167</v>
      </c>
      <c r="M19" s="238">
        <v>2</v>
      </c>
      <c r="N19" s="238">
        <v>22</v>
      </c>
      <c r="O19" s="238">
        <v>2011</v>
      </c>
      <c r="P19" s="238" t="s">
        <v>368</v>
      </c>
      <c r="Q19" s="238">
        <v>7</v>
      </c>
      <c r="R19" s="238" t="s">
        <v>419</v>
      </c>
      <c r="S19" s="238">
        <v>5</v>
      </c>
      <c r="T19" s="238">
        <v>0</v>
      </c>
      <c r="U19" s="238">
        <v>2</v>
      </c>
      <c r="V19" s="238">
        <v>1</v>
      </c>
      <c r="W19" s="238">
        <v>10</v>
      </c>
      <c r="X19" s="238">
        <v>4</v>
      </c>
      <c r="Y19" s="238">
        <v>1</v>
      </c>
      <c r="Z19" s="238">
        <v>7</v>
      </c>
      <c r="AA19" s="238">
        <v>1</v>
      </c>
      <c r="AB19" s="238">
        <v>5</v>
      </c>
      <c r="AC19" s="238">
        <v>98</v>
      </c>
      <c r="AD19" s="238">
        <v>33</v>
      </c>
      <c r="AE19" s="238" t="s">
        <v>4215</v>
      </c>
      <c r="AF19" s="238" t="s">
        <v>4130</v>
      </c>
      <c r="AG19" s="238">
        <v>7</v>
      </c>
      <c r="AH19" s="238">
        <v>2</v>
      </c>
      <c r="AI19" s="238">
        <v>4</v>
      </c>
      <c r="AJ19" s="238">
        <v>1</v>
      </c>
      <c r="AK19" s="238">
        <v>21</v>
      </c>
      <c r="AL19" s="238">
        <v>36</v>
      </c>
      <c r="AM19" s="238" t="s">
        <v>354</v>
      </c>
      <c r="AN19" s="238">
        <v>5</v>
      </c>
      <c r="AS19" s="238">
        <v>7</v>
      </c>
      <c r="AT19" s="238">
        <v>98</v>
      </c>
      <c r="AU19" s="238">
        <v>30</v>
      </c>
      <c r="AV19" s="238">
        <v>11</v>
      </c>
      <c r="AW19" s="238">
        <v>21</v>
      </c>
      <c r="AX19" s="238">
        <v>2</v>
      </c>
      <c r="AY19" s="238">
        <v>4</v>
      </c>
      <c r="AZ19" s="238">
        <v>1</v>
      </c>
      <c r="BA19" s="238">
        <v>21</v>
      </c>
      <c r="BB19" s="238">
        <v>30</v>
      </c>
      <c r="BC19" s="238" t="s">
        <v>363</v>
      </c>
      <c r="BD19" s="238">
        <v>5</v>
      </c>
      <c r="BE19" s="238">
        <v>15</v>
      </c>
      <c r="BI19" s="238">
        <v>7</v>
      </c>
      <c r="BJ19" s="238">
        <v>98</v>
      </c>
      <c r="BK19" s="238">
        <v>30</v>
      </c>
      <c r="BL19" s="238">
        <v>11</v>
      </c>
      <c r="BM19" s="238">
        <v>21</v>
      </c>
      <c r="CT19" s="238">
        <v>426458</v>
      </c>
      <c r="CU19" s="238">
        <v>4958337</v>
      </c>
      <c r="CV19" s="238">
        <v>44.774645399999997</v>
      </c>
      <c r="CW19" s="238">
        <v>-93.929458400000001</v>
      </c>
      <c r="CX19" s="238" t="s">
        <v>359</v>
      </c>
      <c r="CY19" s="238" t="s">
        <v>4216</v>
      </c>
    </row>
    <row r="20" spans="1:103" x14ac:dyDescent="0.25">
      <c r="A20" s="238">
        <v>10937425</v>
      </c>
      <c r="B20" s="238">
        <v>4</v>
      </c>
      <c r="C20" s="238">
        <v>33</v>
      </c>
      <c r="D20" s="238">
        <v>6.9989999999999997</v>
      </c>
      <c r="E20" s="238">
        <v>10</v>
      </c>
      <c r="G20" s="238" t="s">
        <v>1633</v>
      </c>
      <c r="H20" s="238" t="s">
        <v>354</v>
      </c>
      <c r="I20" s="238">
        <v>25</v>
      </c>
      <c r="K20" s="238">
        <v>14030366</v>
      </c>
      <c r="L20" s="238">
        <v>142610127</v>
      </c>
      <c r="M20" s="238">
        <v>9</v>
      </c>
      <c r="N20" s="238">
        <v>17</v>
      </c>
      <c r="O20" s="238">
        <v>2014</v>
      </c>
      <c r="P20" s="238" t="s">
        <v>355</v>
      </c>
      <c r="Q20" s="238">
        <v>8</v>
      </c>
      <c r="S20" s="238">
        <v>5</v>
      </c>
      <c r="T20" s="238">
        <v>0</v>
      </c>
      <c r="U20" s="238">
        <v>2</v>
      </c>
      <c r="V20" s="238">
        <v>1</v>
      </c>
      <c r="W20" s="238">
        <v>10</v>
      </c>
      <c r="X20" s="238">
        <v>4</v>
      </c>
      <c r="Y20" s="238">
        <v>1</v>
      </c>
      <c r="Z20" s="238">
        <v>1</v>
      </c>
      <c r="AA20" s="238">
        <v>90</v>
      </c>
      <c r="AB20" s="238">
        <v>1</v>
      </c>
      <c r="AC20" s="238">
        <v>98</v>
      </c>
      <c r="AD20" s="238" t="s">
        <v>4217</v>
      </c>
      <c r="AE20" s="238" t="s">
        <v>4218</v>
      </c>
      <c r="AF20" s="238" t="s">
        <v>4130</v>
      </c>
      <c r="AG20" s="238">
        <v>7</v>
      </c>
      <c r="AH20" s="238">
        <v>2</v>
      </c>
      <c r="AI20" s="238">
        <v>2</v>
      </c>
      <c r="AJ20" s="238">
        <v>1</v>
      </c>
      <c r="AK20" s="238">
        <v>21</v>
      </c>
      <c r="AL20" s="238">
        <v>24</v>
      </c>
      <c r="AM20" s="238" t="s">
        <v>363</v>
      </c>
      <c r="AN20" s="238">
        <v>5</v>
      </c>
      <c r="AO20" s="238">
        <v>5</v>
      </c>
      <c r="AS20" s="238">
        <v>7</v>
      </c>
      <c r="AT20" s="238">
        <v>98</v>
      </c>
      <c r="AU20" s="238">
        <v>30</v>
      </c>
      <c r="AV20" s="238">
        <v>11</v>
      </c>
      <c r="AW20" s="238">
        <v>21</v>
      </c>
      <c r="AX20" s="238">
        <v>2</v>
      </c>
      <c r="AY20" s="238">
        <v>44</v>
      </c>
      <c r="AZ20" s="238">
        <v>1</v>
      </c>
      <c r="BA20" s="238">
        <v>23</v>
      </c>
      <c r="BB20" s="238">
        <v>54</v>
      </c>
      <c r="BC20" s="238" t="s">
        <v>354</v>
      </c>
      <c r="BD20" s="238">
        <v>5</v>
      </c>
      <c r="BE20" s="238">
        <v>1</v>
      </c>
      <c r="BI20" s="238">
        <v>7</v>
      </c>
      <c r="BJ20" s="238">
        <v>98</v>
      </c>
      <c r="BK20" s="238">
        <v>30</v>
      </c>
      <c r="BL20" s="238">
        <v>11</v>
      </c>
      <c r="BM20" s="238">
        <v>21</v>
      </c>
      <c r="CT20" s="238">
        <v>426458</v>
      </c>
      <c r="CU20" s="238">
        <v>4958337</v>
      </c>
      <c r="CV20" s="238">
        <v>44.774645399999997</v>
      </c>
      <c r="CW20" s="238">
        <v>-93.929458400000001</v>
      </c>
      <c r="CX20" s="238" t="s">
        <v>359</v>
      </c>
      <c r="CY20" s="238" t="s">
        <v>4219</v>
      </c>
    </row>
    <row r="21" spans="1:103" x14ac:dyDescent="0.25">
      <c r="A21" s="238">
        <v>700704</v>
      </c>
      <c r="B21" s="238">
        <v>4</v>
      </c>
      <c r="C21" s="238">
        <v>33</v>
      </c>
      <c r="D21" s="238">
        <v>7.0220000000000002</v>
      </c>
      <c r="E21" s="238">
        <v>10</v>
      </c>
      <c r="F21" s="238" t="s">
        <v>380</v>
      </c>
      <c r="H21" s="238" t="s">
        <v>354</v>
      </c>
      <c r="I21" s="238">
        <v>25</v>
      </c>
      <c r="K21" s="238">
        <v>19504580</v>
      </c>
      <c r="M21" s="238">
        <v>3</v>
      </c>
      <c r="N21" s="238">
        <v>29</v>
      </c>
      <c r="O21" s="238">
        <v>2019</v>
      </c>
      <c r="P21" s="238" t="s">
        <v>362</v>
      </c>
      <c r="Q21" s="238">
        <v>9</v>
      </c>
      <c r="R21" s="238" t="s">
        <v>419</v>
      </c>
      <c r="S21" s="238">
        <v>5</v>
      </c>
      <c r="T21" s="238">
        <v>0</v>
      </c>
      <c r="U21" s="238">
        <v>2</v>
      </c>
      <c r="V21" s="238">
        <v>5</v>
      </c>
      <c r="W21" s="238">
        <v>10</v>
      </c>
      <c r="X21" s="238">
        <v>3</v>
      </c>
      <c r="Y21" s="238">
        <v>1</v>
      </c>
      <c r="Z21" s="238">
        <v>1</v>
      </c>
      <c r="AA21" s="238">
        <v>2</v>
      </c>
      <c r="AB21" s="238">
        <v>1</v>
      </c>
      <c r="AC21" s="238">
        <v>98</v>
      </c>
      <c r="AD21" s="238" t="s">
        <v>4208</v>
      </c>
      <c r="AF21" s="238" t="s">
        <v>4130</v>
      </c>
      <c r="AG21" s="238">
        <v>10</v>
      </c>
      <c r="AH21" s="238">
        <v>2</v>
      </c>
      <c r="AI21" s="238">
        <v>4</v>
      </c>
      <c r="AJ21" s="238">
        <v>4</v>
      </c>
      <c r="AK21" s="238">
        <v>21</v>
      </c>
      <c r="AL21" s="238">
        <v>58</v>
      </c>
      <c r="AM21" s="238" t="s">
        <v>363</v>
      </c>
      <c r="AN21" s="238">
        <v>5</v>
      </c>
      <c r="AO21" s="238">
        <v>1</v>
      </c>
      <c r="AS21" s="238">
        <v>12</v>
      </c>
      <c r="AT21" s="238">
        <v>9</v>
      </c>
      <c r="AU21" s="238">
        <v>55</v>
      </c>
      <c r="AV21" s="238">
        <v>11</v>
      </c>
      <c r="AW21" s="238">
        <v>21</v>
      </c>
      <c r="AX21" s="238">
        <v>2</v>
      </c>
      <c r="AY21" s="238">
        <v>49</v>
      </c>
      <c r="AZ21" s="238">
        <v>1</v>
      </c>
      <c r="BA21" s="238">
        <v>21</v>
      </c>
      <c r="BB21" s="238">
        <v>26</v>
      </c>
      <c r="BC21" s="238" t="s">
        <v>354</v>
      </c>
      <c r="BD21" s="238">
        <v>5</v>
      </c>
      <c r="BE21" s="238">
        <v>2</v>
      </c>
      <c r="BI21" s="238">
        <v>12</v>
      </c>
      <c r="BJ21" s="238">
        <v>23</v>
      </c>
      <c r="BK21" s="238">
        <v>35</v>
      </c>
      <c r="BL21" s="238">
        <v>11</v>
      </c>
      <c r="BM21" s="238">
        <v>21</v>
      </c>
      <c r="CT21" s="238">
        <v>426458.39471679</v>
      </c>
      <c r="CU21" s="238">
        <v>4958374.3205486396</v>
      </c>
      <c r="CV21" s="238">
        <v>44.774981330000003</v>
      </c>
      <c r="CW21" s="238">
        <v>-93.929456799999997</v>
      </c>
      <c r="CX21" s="238" t="s">
        <v>359</v>
      </c>
      <c r="CY21" s="238" t="s">
        <v>4220</v>
      </c>
    </row>
    <row r="22" spans="1:103" x14ac:dyDescent="0.25">
      <c r="A22" s="238">
        <v>385738</v>
      </c>
      <c r="B22" s="238">
        <v>4</v>
      </c>
      <c r="C22" s="238">
        <v>33</v>
      </c>
      <c r="D22" s="238">
        <v>7.0309999999999997</v>
      </c>
      <c r="E22" s="238">
        <v>10</v>
      </c>
      <c r="G22" s="238" t="s">
        <v>1633</v>
      </c>
      <c r="H22" s="238" t="s">
        <v>354</v>
      </c>
      <c r="I22" s="238">
        <v>25</v>
      </c>
      <c r="K22" s="238">
        <v>16034490</v>
      </c>
      <c r="M22" s="238">
        <v>10</v>
      </c>
      <c r="N22" s="238">
        <v>11</v>
      </c>
      <c r="O22" s="238">
        <v>2016</v>
      </c>
      <c r="P22" s="238" t="s">
        <v>368</v>
      </c>
      <c r="Q22" s="238">
        <v>7</v>
      </c>
      <c r="R22" s="238" t="s">
        <v>419</v>
      </c>
      <c r="S22" s="238">
        <v>5</v>
      </c>
      <c r="T22" s="238">
        <v>0</v>
      </c>
      <c r="U22" s="238">
        <v>2</v>
      </c>
      <c r="V22" s="238">
        <v>12</v>
      </c>
      <c r="W22" s="238">
        <v>10</v>
      </c>
      <c r="X22" s="238">
        <v>25</v>
      </c>
      <c r="Y22" s="238">
        <v>1</v>
      </c>
      <c r="Z22" s="238">
        <v>1</v>
      </c>
      <c r="AB22" s="238">
        <v>1</v>
      </c>
      <c r="AC22" s="238">
        <v>98</v>
      </c>
      <c r="AD22" s="238" t="s">
        <v>873</v>
      </c>
      <c r="AF22" s="238" t="s">
        <v>4130</v>
      </c>
      <c r="AG22" s="238">
        <v>7</v>
      </c>
      <c r="AH22" s="238">
        <v>2</v>
      </c>
      <c r="AI22" s="238">
        <v>2</v>
      </c>
      <c r="AJ22" s="238">
        <v>1</v>
      </c>
      <c r="AK22" s="238">
        <v>21</v>
      </c>
      <c r="AL22" s="238">
        <v>36</v>
      </c>
      <c r="AM22" s="238" t="s">
        <v>354</v>
      </c>
      <c r="AN22" s="238">
        <v>5</v>
      </c>
      <c r="AO22" s="238">
        <v>4</v>
      </c>
      <c r="AS22" s="238">
        <v>11</v>
      </c>
      <c r="AT22" s="238">
        <v>22</v>
      </c>
      <c r="AV22" s="238">
        <v>13</v>
      </c>
      <c r="AW22" s="238">
        <v>21</v>
      </c>
      <c r="AX22" s="238">
        <v>2</v>
      </c>
      <c r="AY22" s="238">
        <v>2</v>
      </c>
      <c r="AZ22" s="238">
        <v>1</v>
      </c>
      <c r="BA22" s="238">
        <v>34</v>
      </c>
      <c r="BB22" s="238">
        <v>19</v>
      </c>
      <c r="BC22" s="238" t="s">
        <v>363</v>
      </c>
      <c r="BD22" s="238">
        <v>5</v>
      </c>
      <c r="BE22" s="238">
        <v>1</v>
      </c>
      <c r="BI22" s="238">
        <v>11</v>
      </c>
      <c r="BJ22" s="238">
        <v>22</v>
      </c>
      <c r="BL22" s="238">
        <v>13</v>
      </c>
      <c r="BM22" s="238">
        <v>21</v>
      </c>
      <c r="CT22" s="238">
        <v>426453.11358500598</v>
      </c>
      <c r="CU22" s="238">
        <v>4958389.5875050202</v>
      </c>
      <c r="CV22" s="238">
        <v>44.775118210000002</v>
      </c>
      <c r="CW22" s="238">
        <v>-93.929525740000003</v>
      </c>
      <c r="CX22" s="238" t="s">
        <v>359</v>
      </c>
      <c r="CY22" s="238" t="s">
        <v>4221</v>
      </c>
    </row>
    <row r="23" spans="1:103" x14ac:dyDescent="0.25">
      <c r="A23" s="238">
        <v>319493</v>
      </c>
      <c r="B23" s="238">
        <v>4</v>
      </c>
      <c r="C23" s="238">
        <v>33</v>
      </c>
      <c r="D23" s="238">
        <v>7.0350000000000001</v>
      </c>
      <c r="E23" s="238">
        <v>10</v>
      </c>
      <c r="G23" s="238" t="s">
        <v>1633</v>
      </c>
      <c r="H23" s="238" t="s">
        <v>354</v>
      </c>
      <c r="I23" s="238">
        <v>25</v>
      </c>
      <c r="K23" s="238">
        <v>16000850</v>
      </c>
      <c r="M23" s="238">
        <v>1</v>
      </c>
      <c r="N23" s="238">
        <v>9</v>
      </c>
      <c r="O23" s="238">
        <v>2016</v>
      </c>
      <c r="P23" s="238" t="s">
        <v>364</v>
      </c>
      <c r="Q23" s="238">
        <v>18</v>
      </c>
      <c r="R23" s="238" t="s">
        <v>356</v>
      </c>
      <c r="S23" s="238">
        <v>5</v>
      </c>
      <c r="T23" s="238">
        <v>0</v>
      </c>
      <c r="U23" s="238">
        <v>2</v>
      </c>
      <c r="V23" s="238">
        <v>5</v>
      </c>
      <c r="W23" s="238">
        <v>10</v>
      </c>
      <c r="X23" s="238">
        <v>29</v>
      </c>
      <c r="Y23" s="238">
        <v>7</v>
      </c>
      <c r="Z23" s="238">
        <v>1</v>
      </c>
      <c r="AB23" s="238">
        <v>1</v>
      </c>
      <c r="AC23" s="238">
        <v>98</v>
      </c>
      <c r="AD23" s="238" t="s">
        <v>873</v>
      </c>
      <c r="AE23" s="238" t="s">
        <v>967</v>
      </c>
      <c r="AF23" s="238" t="s">
        <v>4130</v>
      </c>
      <c r="AG23" s="238">
        <v>10</v>
      </c>
      <c r="AH23" s="238">
        <v>2</v>
      </c>
      <c r="AI23" s="238">
        <v>2</v>
      </c>
      <c r="AJ23" s="238">
        <v>2</v>
      </c>
      <c r="AK23" s="238">
        <v>31</v>
      </c>
      <c r="AL23" s="238">
        <v>20</v>
      </c>
      <c r="AM23" s="238" t="s">
        <v>354</v>
      </c>
      <c r="AN23" s="238">
        <v>5</v>
      </c>
      <c r="AO23" s="238">
        <v>2</v>
      </c>
      <c r="AS23" s="238">
        <v>14</v>
      </c>
      <c r="AT23" s="238">
        <v>23</v>
      </c>
      <c r="AU23" s="238">
        <v>55</v>
      </c>
      <c r="AV23" s="238">
        <v>11</v>
      </c>
      <c r="AW23" s="238">
        <v>21</v>
      </c>
      <c r="AX23" s="238">
        <v>2</v>
      </c>
      <c r="AY23" s="238">
        <v>4</v>
      </c>
      <c r="AZ23" s="238">
        <v>4</v>
      </c>
      <c r="BA23" s="238">
        <v>21</v>
      </c>
      <c r="BB23" s="238">
        <v>59</v>
      </c>
      <c r="BC23" s="238" t="s">
        <v>354</v>
      </c>
      <c r="BD23" s="238">
        <v>5</v>
      </c>
      <c r="BE23" s="238">
        <v>1</v>
      </c>
      <c r="BI23" s="238">
        <v>14</v>
      </c>
      <c r="BJ23" s="238">
        <v>20</v>
      </c>
      <c r="BK23" s="238">
        <v>55</v>
      </c>
      <c r="BL23" s="238">
        <v>11</v>
      </c>
      <c r="BM23" s="238">
        <v>21</v>
      </c>
      <c r="CT23" s="238">
        <v>426459.72734463599</v>
      </c>
      <c r="CU23" s="238">
        <v>4958395.7473557899</v>
      </c>
      <c r="CV23" s="238">
        <v>44.775174329999999</v>
      </c>
      <c r="CW23" s="238">
        <v>-93.929443050000003</v>
      </c>
      <c r="CX23" s="238" t="s">
        <v>359</v>
      </c>
      <c r="CY23" s="238" t="s">
        <v>4222</v>
      </c>
    </row>
    <row r="24" spans="1:103" x14ac:dyDescent="0.25">
      <c r="A24" s="238">
        <v>10779519</v>
      </c>
      <c r="B24" s="238">
        <v>4</v>
      </c>
      <c r="C24" s="238">
        <v>33</v>
      </c>
      <c r="D24" s="238">
        <v>7.0389999999999997</v>
      </c>
      <c r="E24" s="238">
        <v>10</v>
      </c>
      <c r="G24" s="238" t="s">
        <v>1633</v>
      </c>
      <c r="H24" s="238" t="s">
        <v>354</v>
      </c>
      <c r="I24" s="238">
        <v>25</v>
      </c>
      <c r="K24" s="238">
        <v>12507717</v>
      </c>
      <c r="L24" s="238">
        <v>122290210</v>
      </c>
      <c r="M24" s="238">
        <v>8</v>
      </c>
      <c r="N24" s="238">
        <v>10</v>
      </c>
      <c r="O24" s="238">
        <v>2012</v>
      </c>
      <c r="P24" s="238" t="s">
        <v>362</v>
      </c>
      <c r="Q24" s="238">
        <v>19</v>
      </c>
      <c r="R24" s="238" t="s">
        <v>356</v>
      </c>
      <c r="S24" s="238">
        <v>3</v>
      </c>
      <c r="T24" s="238">
        <v>0</v>
      </c>
      <c r="U24" s="238">
        <v>2</v>
      </c>
      <c r="V24" s="238">
        <v>5</v>
      </c>
      <c r="W24" s="238">
        <v>10</v>
      </c>
      <c r="X24" s="238">
        <v>3</v>
      </c>
      <c r="Y24" s="238">
        <v>1</v>
      </c>
      <c r="Z24" s="238">
        <v>1</v>
      </c>
      <c r="AB24" s="238">
        <v>1</v>
      </c>
      <c r="AC24" s="238">
        <v>98</v>
      </c>
      <c r="AD24" s="238" t="s">
        <v>1771</v>
      </c>
      <c r="AE24" s="238" t="s">
        <v>876</v>
      </c>
      <c r="AF24" s="238" t="s">
        <v>4130</v>
      </c>
      <c r="AG24" s="238">
        <v>10</v>
      </c>
      <c r="AH24" s="238">
        <v>2</v>
      </c>
      <c r="AI24" s="238">
        <v>2</v>
      </c>
      <c r="AJ24" s="238">
        <v>1</v>
      </c>
      <c r="AK24" s="238">
        <v>21</v>
      </c>
      <c r="AL24" s="238">
        <v>19</v>
      </c>
      <c r="AM24" s="238" t="s">
        <v>363</v>
      </c>
      <c r="AN24" s="238">
        <v>5</v>
      </c>
      <c r="AO24" s="238">
        <v>2</v>
      </c>
      <c r="AS24" s="238">
        <v>3</v>
      </c>
      <c r="AT24" s="238">
        <v>2</v>
      </c>
      <c r="AU24" s="238">
        <v>55</v>
      </c>
      <c r="AV24" s="238">
        <v>11</v>
      </c>
      <c r="AW24" s="238">
        <v>21</v>
      </c>
      <c r="AX24" s="238">
        <v>2</v>
      </c>
      <c r="AY24" s="238">
        <v>1</v>
      </c>
      <c r="AZ24" s="238">
        <v>4</v>
      </c>
      <c r="BA24" s="238">
        <v>21</v>
      </c>
      <c r="BB24" s="238">
        <v>71</v>
      </c>
      <c r="BC24" s="238" t="s">
        <v>354</v>
      </c>
      <c r="BD24" s="238">
        <v>5</v>
      </c>
      <c r="BE24" s="238">
        <v>1</v>
      </c>
      <c r="BI24" s="238">
        <v>3</v>
      </c>
      <c r="BJ24" s="238">
        <v>2</v>
      </c>
      <c r="BK24" s="238">
        <v>55</v>
      </c>
      <c r="BL24" s="238">
        <v>11</v>
      </c>
      <c r="BM24" s="238">
        <v>21</v>
      </c>
      <c r="CT24" s="238">
        <v>426459</v>
      </c>
      <c r="CU24" s="238">
        <v>4958402</v>
      </c>
      <c r="CV24" s="238">
        <v>44.775235000000002</v>
      </c>
      <c r="CW24" s="238">
        <v>-93.929457900000003</v>
      </c>
      <c r="CX24" s="238" t="s">
        <v>359</v>
      </c>
      <c r="CY24" s="238" t="s">
        <v>4223</v>
      </c>
    </row>
    <row r="25" spans="1:103" x14ac:dyDescent="0.25">
      <c r="A25" s="238">
        <v>11019764</v>
      </c>
      <c r="B25" s="238">
        <v>4</v>
      </c>
      <c r="C25" s="238">
        <v>33</v>
      </c>
      <c r="D25" s="238">
        <v>7.0389999999999997</v>
      </c>
      <c r="E25" s="238">
        <v>10</v>
      </c>
      <c r="G25" s="238" t="s">
        <v>1633</v>
      </c>
      <c r="H25" s="238" t="s">
        <v>354</v>
      </c>
      <c r="I25" s="238">
        <v>25</v>
      </c>
      <c r="K25" s="238">
        <v>15017595</v>
      </c>
      <c r="L25" s="238">
        <v>151560084</v>
      </c>
      <c r="M25" s="238">
        <v>6</v>
      </c>
      <c r="N25" s="238">
        <v>5</v>
      </c>
      <c r="O25" s="238">
        <v>2015</v>
      </c>
      <c r="P25" s="238" t="s">
        <v>362</v>
      </c>
      <c r="Q25" s="238">
        <v>17</v>
      </c>
      <c r="R25" s="238" t="s">
        <v>356</v>
      </c>
      <c r="S25" s="238">
        <v>5</v>
      </c>
      <c r="T25" s="238">
        <v>0</v>
      </c>
      <c r="U25" s="238">
        <v>2</v>
      </c>
      <c r="V25" s="238">
        <v>90</v>
      </c>
      <c r="W25" s="238">
        <v>10</v>
      </c>
      <c r="X25" s="238">
        <v>10</v>
      </c>
      <c r="Y25" s="238">
        <v>1</v>
      </c>
      <c r="Z25" s="238">
        <v>1</v>
      </c>
      <c r="AA25" s="238">
        <v>1</v>
      </c>
      <c r="AB25" s="238">
        <v>1</v>
      </c>
      <c r="AC25" s="238">
        <v>98</v>
      </c>
      <c r="AD25" s="238" t="s">
        <v>4224</v>
      </c>
      <c r="AE25" s="238" t="s">
        <v>869</v>
      </c>
      <c r="AF25" s="238" t="s">
        <v>4130</v>
      </c>
      <c r="AG25" s="238">
        <v>90</v>
      </c>
      <c r="AH25" s="238">
        <v>2</v>
      </c>
      <c r="AI25" s="238">
        <v>2</v>
      </c>
      <c r="AJ25" s="238">
        <v>2</v>
      </c>
      <c r="AK25" s="238">
        <v>21</v>
      </c>
      <c r="AL25" s="238">
        <v>22</v>
      </c>
      <c r="AM25" s="238" t="s">
        <v>354</v>
      </c>
      <c r="AN25" s="238">
        <v>5</v>
      </c>
      <c r="AO25" s="238">
        <v>2</v>
      </c>
      <c r="AS25" s="238">
        <v>7</v>
      </c>
      <c r="AT25" s="238">
        <v>2</v>
      </c>
      <c r="AU25" s="238">
        <v>50</v>
      </c>
      <c r="AV25" s="238">
        <v>11</v>
      </c>
      <c r="AW25" s="238">
        <v>21</v>
      </c>
      <c r="AX25" s="238">
        <v>2</v>
      </c>
      <c r="AY25" s="238">
        <v>1</v>
      </c>
      <c r="AZ25" s="238">
        <v>4</v>
      </c>
      <c r="BA25" s="238">
        <v>21</v>
      </c>
      <c r="BB25" s="238">
        <v>76</v>
      </c>
      <c r="BC25" s="238" t="s">
        <v>363</v>
      </c>
      <c r="BD25" s="238">
        <v>5</v>
      </c>
      <c r="BE25" s="238">
        <v>1</v>
      </c>
      <c r="BI25" s="238">
        <v>7</v>
      </c>
      <c r="BJ25" s="238">
        <v>2</v>
      </c>
      <c r="BK25" s="238">
        <v>50</v>
      </c>
      <c r="BL25" s="238">
        <v>11</v>
      </c>
      <c r="BM25" s="238">
        <v>21</v>
      </c>
      <c r="CT25" s="238">
        <v>426459</v>
      </c>
      <c r="CU25" s="238">
        <v>4958402</v>
      </c>
      <c r="CV25" s="238">
        <v>44.775235000000002</v>
      </c>
      <c r="CW25" s="238">
        <v>-93.929457900000003</v>
      </c>
      <c r="CX25" s="238" t="s">
        <v>359</v>
      </c>
      <c r="CY25" s="238" t="s">
        <v>4225</v>
      </c>
    </row>
    <row r="26" spans="1:103" x14ac:dyDescent="0.25">
      <c r="A26" s="238">
        <v>520062</v>
      </c>
      <c r="B26" s="238">
        <v>4</v>
      </c>
      <c r="C26" s="238">
        <v>33</v>
      </c>
      <c r="D26" s="238">
        <v>7.04</v>
      </c>
      <c r="E26" s="238">
        <v>10</v>
      </c>
      <c r="G26" s="238" t="s">
        <v>1633</v>
      </c>
      <c r="H26" s="238" t="s">
        <v>354</v>
      </c>
      <c r="I26" s="238">
        <v>25</v>
      </c>
      <c r="K26" s="238">
        <v>17038491</v>
      </c>
      <c r="M26" s="238">
        <v>11</v>
      </c>
      <c r="N26" s="238">
        <v>27</v>
      </c>
      <c r="O26" s="238">
        <v>2017</v>
      </c>
      <c r="P26" s="238" t="s">
        <v>361</v>
      </c>
      <c r="Q26" s="238">
        <v>17</v>
      </c>
      <c r="S26" s="238">
        <v>5</v>
      </c>
      <c r="T26" s="238">
        <v>0</v>
      </c>
      <c r="U26" s="238">
        <v>2</v>
      </c>
      <c r="V26" s="238">
        <v>5</v>
      </c>
      <c r="W26" s="238">
        <v>10</v>
      </c>
      <c r="X26" s="238">
        <v>3</v>
      </c>
      <c r="Y26" s="238">
        <v>4</v>
      </c>
      <c r="Z26" s="238">
        <v>2</v>
      </c>
      <c r="AB26" s="238">
        <v>1</v>
      </c>
      <c r="AC26" s="238">
        <v>98</v>
      </c>
      <c r="AD26" s="238" t="s">
        <v>873</v>
      </c>
      <c r="AE26" s="238" t="s">
        <v>967</v>
      </c>
      <c r="AF26" s="238" t="s">
        <v>4130</v>
      </c>
      <c r="AG26" s="238">
        <v>10</v>
      </c>
      <c r="AH26" s="238">
        <v>2</v>
      </c>
      <c r="AI26" s="238">
        <v>2</v>
      </c>
      <c r="AJ26" s="238">
        <v>4</v>
      </c>
      <c r="AK26" s="238">
        <v>21</v>
      </c>
      <c r="AL26" s="238">
        <v>57</v>
      </c>
      <c r="AM26" s="238" t="s">
        <v>363</v>
      </c>
      <c r="AN26" s="238">
        <v>5</v>
      </c>
      <c r="AO26" s="238">
        <v>1</v>
      </c>
      <c r="AS26" s="238">
        <v>12</v>
      </c>
      <c r="AT26" s="238">
        <v>9</v>
      </c>
      <c r="AU26" s="238">
        <v>55</v>
      </c>
      <c r="AV26" s="238">
        <v>11</v>
      </c>
      <c r="AW26" s="238">
        <v>21</v>
      </c>
      <c r="AX26" s="238">
        <v>2</v>
      </c>
      <c r="AY26" s="238">
        <v>4</v>
      </c>
      <c r="AZ26" s="238">
        <v>2</v>
      </c>
      <c r="BA26" s="238">
        <v>21</v>
      </c>
      <c r="BB26" s="238">
        <v>82</v>
      </c>
      <c r="BC26" s="238" t="s">
        <v>354</v>
      </c>
      <c r="BD26" s="238">
        <v>10</v>
      </c>
      <c r="BE26" s="238">
        <v>2</v>
      </c>
      <c r="BI26" s="238">
        <v>12</v>
      </c>
      <c r="BJ26" s="238">
        <v>23</v>
      </c>
      <c r="BK26" s="238">
        <v>55</v>
      </c>
      <c r="BL26" s="238">
        <v>11</v>
      </c>
      <c r="BM26" s="238">
        <v>21</v>
      </c>
      <c r="CT26" s="238">
        <v>426458.75187448203</v>
      </c>
      <c r="CU26" s="238">
        <v>4958403.2910201102</v>
      </c>
      <c r="CV26" s="238">
        <v>44.775242140000003</v>
      </c>
      <c r="CW26" s="238">
        <v>-93.929456470000005</v>
      </c>
      <c r="CX26" s="238" t="s">
        <v>359</v>
      </c>
      <c r="CY26" s="238" t="s">
        <v>4226</v>
      </c>
    </row>
    <row r="27" spans="1:103" x14ac:dyDescent="0.25">
      <c r="A27" s="238">
        <v>728332</v>
      </c>
      <c r="B27" s="238">
        <v>4</v>
      </c>
      <c r="C27" s="238">
        <v>33</v>
      </c>
      <c r="D27" s="238">
        <v>7.0389999999999997</v>
      </c>
      <c r="E27" s="238">
        <v>10</v>
      </c>
      <c r="G27" s="238" t="s">
        <v>1633</v>
      </c>
      <c r="H27" s="238" t="s">
        <v>354</v>
      </c>
      <c r="I27" s="238">
        <v>25</v>
      </c>
      <c r="K27" s="238">
        <v>19017438</v>
      </c>
      <c r="M27" s="238">
        <v>6</v>
      </c>
      <c r="N27" s="238">
        <v>18</v>
      </c>
      <c r="O27" s="238">
        <v>2019</v>
      </c>
      <c r="P27" s="238" t="s">
        <v>368</v>
      </c>
      <c r="Q27" s="238">
        <v>18</v>
      </c>
      <c r="R27" s="238" t="s">
        <v>196</v>
      </c>
      <c r="S27" s="238">
        <v>5</v>
      </c>
      <c r="T27" s="238">
        <v>0</v>
      </c>
      <c r="U27" s="238">
        <v>2</v>
      </c>
      <c r="V27" s="238">
        <v>5</v>
      </c>
      <c r="W27" s="238">
        <v>10</v>
      </c>
      <c r="X27" s="238">
        <v>3</v>
      </c>
      <c r="Y27" s="238">
        <v>1</v>
      </c>
      <c r="Z27" s="238">
        <v>1</v>
      </c>
      <c r="AB27" s="238">
        <v>1</v>
      </c>
      <c r="AC27" s="238">
        <v>98</v>
      </c>
      <c r="AD27" s="238" t="s">
        <v>4208</v>
      </c>
      <c r="AF27" s="238" t="s">
        <v>4130</v>
      </c>
      <c r="AG27" s="238">
        <v>10</v>
      </c>
      <c r="AH27" s="238">
        <v>2</v>
      </c>
      <c r="AI27" s="238">
        <v>5</v>
      </c>
      <c r="AJ27" s="238">
        <v>2</v>
      </c>
      <c r="AK27" s="238">
        <v>21</v>
      </c>
      <c r="AL27" s="238">
        <v>79</v>
      </c>
      <c r="AM27" s="238" t="s">
        <v>354</v>
      </c>
      <c r="AN27" s="238">
        <v>5</v>
      </c>
      <c r="AO27" s="238">
        <v>2</v>
      </c>
      <c r="AS27" s="238">
        <v>12</v>
      </c>
      <c r="AT27" s="238">
        <v>23</v>
      </c>
      <c r="AU27" s="238">
        <v>55</v>
      </c>
      <c r="AV27" s="238">
        <v>11</v>
      </c>
      <c r="AW27" s="238">
        <v>21</v>
      </c>
      <c r="AX27" s="238">
        <v>2</v>
      </c>
      <c r="AY27" s="238">
        <v>2</v>
      </c>
      <c r="AZ27" s="238">
        <v>4</v>
      </c>
      <c r="BA27" s="238">
        <v>21</v>
      </c>
      <c r="BB27" s="238">
        <v>49</v>
      </c>
      <c r="BC27" s="238" t="s">
        <v>363</v>
      </c>
      <c r="BD27" s="238">
        <v>5</v>
      </c>
      <c r="BE27" s="238">
        <v>1</v>
      </c>
      <c r="BI27" s="238">
        <v>12</v>
      </c>
      <c r="BJ27" s="238">
        <v>9</v>
      </c>
      <c r="BK27" s="238">
        <v>55</v>
      </c>
      <c r="BL27" s="238">
        <v>11</v>
      </c>
      <c r="BM27" s="238">
        <v>21</v>
      </c>
      <c r="CT27" s="238">
        <v>426458.54705049098</v>
      </c>
      <c r="CU27" s="238">
        <v>4958402.1625620602</v>
      </c>
      <c r="CV27" s="238">
        <v>44.775231959999999</v>
      </c>
      <c r="CW27" s="238">
        <v>-93.929458890000006</v>
      </c>
      <c r="CX27" s="238" t="s">
        <v>359</v>
      </c>
      <c r="CY27" s="238" t="s">
        <v>4227</v>
      </c>
    </row>
    <row r="28" spans="1:103" x14ac:dyDescent="0.25">
      <c r="A28" s="238">
        <v>730502</v>
      </c>
      <c r="B28" s="238">
        <v>4</v>
      </c>
      <c r="C28" s="238">
        <v>33</v>
      </c>
      <c r="D28" s="238">
        <v>7.0430000000000001</v>
      </c>
      <c r="E28" s="238">
        <v>10</v>
      </c>
      <c r="G28" s="238" t="s">
        <v>1633</v>
      </c>
      <c r="H28" s="238" t="s">
        <v>354</v>
      </c>
      <c r="I28" s="238">
        <v>25</v>
      </c>
      <c r="K28" s="238">
        <v>19018719</v>
      </c>
      <c r="M28" s="238">
        <v>6</v>
      </c>
      <c r="N28" s="238">
        <v>30</v>
      </c>
      <c r="O28" s="238">
        <v>2019</v>
      </c>
      <c r="P28" s="238" t="s">
        <v>366</v>
      </c>
      <c r="Q28" s="238">
        <v>18</v>
      </c>
      <c r="S28" s="238">
        <v>2</v>
      </c>
      <c r="T28" s="238">
        <v>0</v>
      </c>
      <c r="U28" s="238">
        <v>2</v>
      </c>
      <c r="V28" s="238">
        <v>5</v>
      </c>
      <c r="W28" s="238">
        <v>10</v>
      </c>
      <c r="X28" s="238">
        <v>3</v>
      </c>
      <c r="Y28" s="238">
        <v>1</v>
      </c>
      <c r="Z28" s="238">
        <v>1</v>
      </c>
      <c r="AB28" s="238">
        <v>1</v>
      </c>
      <c r="AC28" s="238">
        <v>98</v>
      </c>
      <c r="AD28" s="238" t="s">
        <v>873</v>
      </c>
      <c r="AF28" s="238" t="s">
        <v>4130</v>
      </c>
      <c r="AG28" s="238">
        <v>10</v>
      </c>
      <c r="AH28" s="238">
        <v>2</v>
      </c>
      <c r="AI28" s="238">
        <v>2</v>
      </c>
      <c r="AJ28" s="238">
        <v>1</v>
      </c>
      <c r="AK28" s="238">
        <v>21</v>
      </c>
      <c r="AL28" s="238">
        <v>20</v>
      </c>
      <c r="AM28" s="238" t="s">
        <v>363</v>
      </c>
      <c r="AN28" s="238">
        <v>5</v>
      </c>
      <c r="AO28" s="238">
        <v>65</v>
      </c>
      <c r="AP28" s="238">
        <v>2</v>
      </c>
      <c r="AS28" s="238">
        <v>12</v>
      </c>
      <c r="AT28" s="238">
        <v>23</v>
      </c>
      <c r="AV28" s="238">
        <v>11</v>
      </c>
      <c r="AW28" s="238">
        <v>21</v>
      </c>
      <c r="AX28" s="238">
        <v>2</v>
      </c>
      <c r="AY28" s="238">
        <v>2</v>
      </c>
      <c r="AZ28" s="238">
        <v>1</v>
      </c>
      <c r="BA28" s="238">
        <v>21</v>
      </c>
      <c r="BB28" s="238">
        <v>61</v>
      </c>
      <c r="BC28" s="238" t="s">
        <v>354</v>
      </c>
      <c r="BD28" s="238">
        <v>5</v>
      </c>
      <c r="BE28" s="238">
        <v>1</v>
      </c>
      <c r="BI28" s="238">
        <v>12</v>
      </c>
      <c r="BJ28" s="238">
        <v>9</v>
      </c>
      <c r="BL28" s="238">
        <v>11</v>
      </c>
      <c r="BM28" s="238">
        <v>21</v>
      </c>
      <c r="CT28" s="238">
        <v>426459.74575704901</v>
      </c>
      <c r="CU28" s="238">
        <v>4958407.4952614298</v>
      </c>
      <c r="CV28" s="238">
        <v>44.775280080000002</v>
      </c>
      <c r="CW28" s="238">
        <v>-93.929444520000004</v>
      </c>
      <c r="CX28" s="238" t="s">
        <v>359</v>
      </c>
      <c r="CY28" s="238" t="s">
        <v>4228</v>
      </c>
    </row>
    <row r="29" spans="1:103" x14ac:dyDescent="0.25">
      <c r="A29" s="238">
        <v>870892</v>
      </c>
      <c r="B29" s="238">
        <v>4</v>
      </c>
      <c r="C29" s="238">
        <v>33</v>
      </c>
      <c r="D29" s="238">
        <v>7.0419999999999998</v>
      </c>
      <c r="E29" s="238">
        <v>10</v>
      </c>
      <c r="G29" s="238" t="s">
        <v>1633</v>
      </c>
      <c r="H29" s="238" t="s">
        <v>354</v>
      </c>
      <c r="I29" s="238">
        <v>25</v>
      </c>
      <c r="K29" s="238">
        <v>20038249</v>
      </c>
      <c r="L29" s="238">
        <v>203620023</v>
      </c>
      <c r="M29" s="238">
        <v>12</v>
      </c>
      <c r="N29" s="238">
        <v>27</v>
      </c>
      <c r="O29" s="238">
        <v>2020</v>
      </c>
      <c r="P29" s="238" t="s">
        <v>366</v>
      </c>
      <c r="Q29" s="238">
        <v>10</v>
      </c>
      <c r="S29" s="238">
        <v>5</v>
      </c>
      <c r="T29" s="238">
        <v>0</v>
      </c>
      <c r="U29" s="238">
        <v>1</v>
      </c>
      <c r="W29" s="238">
        <v>32</v>
      </c>
      <c r="X29" s="238">
        <v>7</v>
      </c>
      <c r="Y29" s="238">
        <v>1</v>
      </c>
      <c r="Z29" s="238">
        <v>4</v>
      </c>
      <c r="AB29" s="238">
        <v>5</v>
      </c>
      <c r="AC29" s="238">
        <v>98</v>
      </c>
      <c r="AD29" s="238" t="s">
        <v>873</v>
      </c>
      <c r="AE29" s="238" t="s">
        <v>967</v>
      </c>
      <c r="AF29" s="238" t="s">
        <v>4130</v>
      </c>
      <c r="AG29" s="238">
        <v>3</v>
      </c>
      <c r="AH29" s="238">
        <v>2</v>
      </c>
      <c r="AI29" s="238">
        <v>2</v>
      </c>
      <c r="AJ29" s="238">
        <v>4</v>
      </c>
      <c r="AK29" s="238">
        <v>32</v>
      </c>
      <c r="AL29" s="238">
        <v>19</v>
      </c>
      <c r="AM29" s="238" t="s">
        <v>363</v>
      </c>
      <c r="AN29" s="238">
        <v>5</v>
      </c>
      <c r="AO29" s="238">
        <v>75</v>
      </c>
      <c r="AS29" s="238">
        <v>11</v>
      </c>
      <c r="AT29" s="238">
        <v>22</v>
      </c>
      <c r="AU29" s="238">
        <v>55</v>
      </c>
      <c r="AV29" s="238">
        <v>13</v>
      </c>
      <c r="AW29" s="238">
        <v>21</v>
      </c>
      <c r="CT29" s="238">
        <v>426458.61958255101</v>
      </c>
      <c r="CU29" s="238">
        <v>4958407.1088260403</v>
      </c>
      <c r="CV29" s="238">
        <v>44.775276490000003</v>
      </c>
      <c r="CW29" s="238">
        <v>-93.929458690000004</v>
      </c>
      <c r="CX29" s="238" t="s">
        <v>359</v>
      </c>
      <c r="CY29" s="238" t="s">
        <v>4229</v>
      </c>
    </row>
    <row r="30" spans="1:103" x14ac:dyDescent="0.25">
      <c r="A30" s="238">
        <v>10850527</v>
      </c>
      <c r="B30" s="238">
        <v>4</v>
      </c>
      <c r="C30" s="238">
        <v>33</v>
      </c>
      <c r="D30" s="238">
        <v>7.09</v>
      </c>
      <c r="E30" s="238">
        <v>10</v>
      </c>
      <c r="G30" s="238" t="s">
        <v>1633</v>
      </c>
      <c r="H30" s="238" t="s">
        <v>354</v>
      </c>
      <c r="I30" s="238">
        <v>25</v>
      </c>
      <c r="K30" s="238">
        <v>13007424</v>
      </c>
      <c r="L30" s="238">
        <v>130740185</v>
      </c>
      <c r="M30" s="238">
        <v>3</v>
      </c>
      <c r="N30" s="238">
        <v>13</v>
      </c>
      <c r="O30" s="238">
        <v>2013</v>
      </c>
      <c r="P30" s="238" t="s">
        <v>355</v>
      </c>
      <c r="Q30" s="238">
        <v>18</v>
      </c>
      <c r="S30" s="238">
        <v>5</v>
      </c>
      <c r="T30" s="238">
        <v>0</v>
      </c>
      <c r="U30" s="238">
        <v>1</v>
      </c>
      <c r="V30" s="238">
        <v>8</v>
      </c>
      <c r="W30" s="238">
        <v>4</v>
      </c>
      <c r="X30" s="238">
        <v>2</v>
      </c>
      <c r="Y30" s="238">
        <v>1</v>
      </c>
      <c r="Z30" s="238">
        <v>1</v>
      </c>
      <c r="AB30" s="238">
        <v>1</v>
      </c>
      <c r="AC30" s="238">
        <v>98</v>
      </c>
      <c r="AD30" s="238" t="s">
        <v>213</v>
      </c>
      <c r="AE30" s="238" t="s">
        <v>2726</v>
      </c>
      <c r="AF30" s="238" t="s">
        <v>4130</v>
      </c>
      <c r="AG30" s="238">
        <v>4</v>
      </c>
      <c r="AH30" s="238">
        <v>2</v>
      </c>
      <c r="AI30" s="238">
        <v>2</v>
      </c>
      <c r="AJ30" s="238">
        <v>1</v>
      </c>
      <c r="AK30" s="238">
        <v>21</v>
      </c>
      <c r="AL30" s="238">
        <v>37</v>
      </c>
      <c r="AM30" s="238" t="s">
        <v>354</v>
      </c>
      <c r="AN30" s="238">
        <v>5</v>
      </c>
      <c r="AO30" s="238">
        <v>1</v>
      </c>
      <c r="AS30" s="238">
        <v>7</v>
      </c>
      <c r="AT30" s="238">
        <v>98</v>
      </c>
      <c r="AU30" s="238">
        <v>55</v>
      </c>
      <c r="AV30" s="238">
        <v>11</v>
      </c>
      <c r="AW30" s="238">
        <v>21</v>
      </c>
      <c r="CT30" s="238">
        <v>426459</v>
      </c>
      <c r="CU30" s="238">
        <v>4958484</v>
      </c>
      <c r="CV30" s="238">
        <v>44.775964799999997</v>
      </c>
      <c r="CW30" s="238">
        <v>-93.929461200000006</v>
      </c>
      <c r="CX30" s="238" t="s">
        <v>359</v>
      </c>
      <c r="CY30" s="238" t="s">
        <v>4230</v>
      </c>
    </row>
    <row r="31" spans="1:103" x14ac:dyDescent="0.25">
      <c r="A31" s="238">
        <v>705629</v>
      </c>
      <c r="B31" s="238">
        <v>4</v>
      </c>
      <c r="C31" s="238">
        <v>33</v>
      </c>
      <c r="D31" s="238">
        <v>7.5030000000000001</v>
      </c>
      <c r="E31" s="238">
        <v>10</v>
      </c>
      <c r="G31" s="238" t="s">
        <v>1633</v>
      </c>
      <c r="H31" s="238" t="s">
        <v>354</v>
      </c>
      <c r="I31" s="238">
        <v>25</v>
      </c>
      <c r="K31" s="238">
        <v>19011286</v>
      </c>
      <c r="M31" s="238">
        <v>4</v>
      </c>
      <c r="N31" s="238">
        <v>23</v>
      </c>
      <c r="O31" s="238">
        <v>2019</v>
      </c>
      <c r="P31" s="238" t="s">
        <v>368</v>
      </c>
      <c r="Q31" s="238">
        <v>5</v>
      </c>
      <c r="S31" s="238">
        <v>5</v>
      </c>
      <c r="T31" s="238">
        <v>0</v>
      </c>
      <c r="U31" s="238">
        <v>1</v>
      </c>
      <c r="W31" s="238">
        <v>16</v>
      </c>
      <c r="X31" s="238">
        <v>2</v>
      </c>
      <c r="Y31" s="238">
        <v>2</v>
      </c>
      <c r="Z31" s="238">
        <v>1</v>
      </c>
      <c r="AB31" s="238">
        <v>1</v>
      </c>
      <c r="AC31" s="238">
        <v>98</v>
      </c>
      <c r="AD31" s="238" t="s">
        <v>873</v>
      </c>
      <c r="AF31" s="238" t="s">
        <v>4130</v>
      </c>
      <c r="AG31" s="238">
        <v>4</v>
      </c>
      <c r="AH31" s="238">
        <v>2</v>
      </c>
      <c r="AI31" s="238">
        <v>4</v>
      </c>
      <c r="AJ31" s="238">
        <v>2</v>
      </c>
      <c r="AK31" s="238">
        <v>21</v>
      </c>
      <c r="AL31" s="238">
        <v>59</v>
      </c>
      <c r="AM31" s="238" t="s">
        <v>363</v>
      </c>
      <c r="AN31" s="238">
        <v>5</v>
      </c>
      <c r="AO31" s="238">
        <v>1</v>
      </c>
      <c r="AS31" s="238">
        <v>12</v>
      </c>
      <c r="AT31" s="238">
        <v>98</v>
      </c>
      <c r="AU31" s="238">
        <v>55</v>
      </c>
      <c r="AV31" s="238">
        <v>11</v>
      </c>
      <c r="AW31" s="238">
        <v>21</v>
      </c>
      <c r="CT31" s="238">
        <v>426466.689390357</v>
      </c>
      <c r="CU31" s="238">
        <v>4959148.4861800699</v>
      </c>
      <c r="CV31" s="238">
        <v>44.781950520000002</v>
      </c>
      <c r="CW31" s="238">
        <v>-93.929463769999998</v>
      </c>
      <c r="CX31" s="238" t="s">
        <v>359</v>
      </c>
      <c r="CY31" s="238" t="s">
        <v>4231</v>
      </c>
    </row>
    <row r="32" spans="1:103" x14ac:dyDescent="0.25">
      <c r="A32" s="238">
        <v>11017458</v>
      </c>
      <c r="B32" s="238">
        <v>4</v>
      </c>
      <c r="C32" s="238">
        <v>33</v>
      </c>
      <c r="D32" s="238">
        <v>7.7880000000000003</v>
      </c>
      <c r="E32" s="238">
        <v>10</v>
      </c>
      <c r="G32" s="238" t="s">
        <v>1633</v>
      </c>
      <c r="H32" s="238" t="s">
        <v>354</v>
      </c>
      <c r="I32" s="238">
        <v>25</v>
      </c>
      <c r="K32" s="238">
        <v>15003957</v>
      </c>
      <c r="L32" s="238">
        <v>150400054</v>
      </c>
      <c r="M32" s="238">
        <v>2</v>
      </c>
      <c r="N32" s="238">
        <v>9</v>
      </c>
      <c r="O32" s="238">
        <v>2015</v>
      </c>
      <c r="P32" s="238" t="s">
        <v>361</v>
      </c>
      <c r="Q32" s="238">
        <v>6</v>
      </c>
      <c r="R32" s="238" t="s">
        <v>196</v>
      </c>
      <c r="S32" s="238">
        <v>5</v>
      </c>
      <c r="T32" s="238">
        <v>0</v>
      </c>
      <c r="U32" s="238">
        <v>1</v>
      </c>
      <c r="V32" s="238">
        <v>8</v>
      </c>
      <c r="W32" s="238">
        <v>16</v>
      </c>
      <c r="X32" s="238">
        <v>2</v>
      </c>
      <c r="Y32" s="238">
        <v>2</v>
      </c>
      <c r="Z32" s="238">
        <v>1</v>
      </c>
      <c r="AA32" s="238">
        <v>99</v>
      </c>
      <c r="AB32" s="238">
        <v>1</v>
      </c>
      <c r="AC32" s="238">
        <v>98</v>
      </c>
      <c r="AD32" s="238" t="s">
        <v>4232</v>
      </c>
      <c r="AE32" s="238" t="s">
        <v>4233</v>
      </c>
      <c r="AF32" s="238" t="s">
        <v>4130</v>
      </c>
      <c r="AG32" s="238">
        <v>4</v>
      </c>
      <c r="AH32" s="238">
        <v>2</v>
      </c>
      <c r="AI32" s="238">
        <v>2</v>
      </c>
      <c r="AJ32" s="238">
        <v>2</v>
      </c>
      <c r="AK32" s="238">
        <v>21</v>
      </c>
      <c r="AL32" s="238">
        <v>43</v>
      </c>
      <c r="AM32" s="238" t="s">
        <v>354</v>
      </c>
      <c r="AN32" s="238">
        <v>5</v>
      </c>
      <c r="AS32" s="238">
        <v>7</v>
      </c>
      <c r="AT32" s="238">
        <v>98</v>
      </c>
      <c r="AU32" s="238">
        <v>55</v>
      </c>
      <c r="AV32" s="238">
        <v>11</v>
      </c>
      <c r="AW32" s="238">
        <v>21</v>
      </c>
      <c r="CT32" s="238">
        <v>426468</v>
      </c>
      <c r="CU32" s="238">
        <v>4959607</v>
      </c>
      <c r="CV32" s="238">
        <v>44.786080200000001</v>
      </c>
      <c r="CW32" s="238">
        <v>-93.929507200000003</v>
      </c>
      <c r="CX32" s="238" t="s">
        <v>359</v>
      </c>
      <c r="CY32" s="238" t="s">
        <v>4234</v>
      </c>
    </row>
    <row r="33" spans="1:103" x14ac:dyDescent="0.25">
      <c r="A33" s="238">
        <v>10701176</v>
      </c>
      <c r="B33" s="238">
        <v>4</v>
      </c>
      <c r="C33" s="238">
        <v>33</v>
      </c>
      <c r="D33" s="238">
        <v>7.8070000000000004</v>
      </c>
      <c r="E33" s="238">
        <v>10</v>
      </c>
      <c r="G33" s="238" t="s">
        <v>1633</v>
      </c>
      <c r="H33" s="238" t="s">
        <v>354</v>
      </c>
      <c r="I33" s="238">
        <v>25</v>
      </c>
      <c r="K33" s="238">
        <v>11014529</v>
      </c>
      <c r="L33" s="238">
        <v>111350067</v>
      </c>
      <c r="M33" s="238">
        <v>5</v>
      </c>
      <c r="N33" s="238">
        <v>15</v>
      </c>
      <c r="O33" s="238">
        <v>2011</v>
      </c>
      <c r="P33" s="238" t="s">
        <v>366</v>
      </c>
      <c r="Q33" s="238">
        <v>14</v>
      </c>
      <c r="S33" s="238">
        <v>4</v>
      </c>
      <c r="T33" s="238">
        <v>0</v>
      </c>
      <c r="U33" s="238">
        <v>2</v>
      </c>
      <c r="V33" s="238">
        <v>90</v>
      </c>
      <c r="W33" s="238">
        <v>10</v>
      </c>
      <c r="X33" s="238">
        <v>3</v>
      </c>
      <c r="Y33" s="238">
        <v>1</v>
      </c>
      <c r="Z33" s="238">
        <v>1</v>
      </c>
      <c r="AB33" s="238">
        <v>1</v>
      </c>
      <c r="AC33" s="238">
        <v>98</v>
      </c>
      <c r="AD33" s="238">
        <v>33</v>
      </c>
      <c r="AE33" s="238">
        <v>34</v>
      </c>
      <c r="AF33" s="238" t="s">
        <v>4130</v>
      </c>
      <c r="AG33" s="238">
        <v>90</v>
      </c>
      <c r="AH33" s="238">
        <v>2</v>
      </c>
      <c r="AI33" s="238">
        <v>2</v>
      </c>
      <c r="AJ33" s="238">
        <v>3</v>
      </c>
      <c r="AK33" s="238">
        <v>21</v>
      </c>
      <c r="AL33" s="238">
        <v>57</v>
      </c>
      <c r="AM33" s="238" t="s">
        <v>354</v>
      </c>
      <c r="AN33" s="238">
        <v>5</v>
      </c>
      <c r="AO33" s="238">
        <v>1</v>
      </c>
      <c r="AS33" s="238">
        <v>7</v>
      </c>
      <c r="AT33" s="238">
        <v>2</v>
      </c>
      <c r="AU33" s="238">
        <v>55</v>
      </c>
      <c r="AV33" s="238">
        <v>11</v>
      </c>
      <c r="AW33" s="238">
        <v>21</v>
      </c>
      <c r="AX33" s="238">
        <v>2</v>
      </c>
      <c r="AY33" s="238">
        <v>2</v>
      </c>
      <c r="AZ33" s="238">
        <v>1</v>
      </c>
      <c r="BA33" s="238">
        <v>21</v>
      </c>
      <c r="BB33" s="238">
        <v>57</v>
      </c>
      <c r="BC33" s="238" t="s">
        <v>363</v>
      </c>
      <c r="BD33" s="238">
        <v>5</v>
      </c>
      <c r="BE33" s="238">
        <v>2</v>
      </c>
      <c r="BI33" s="238">
        <v>7</v>
      </c>
      <c r="BJ33" s="238">
        <v>2</v>
      </c>
      <c r="BK33" s="238">
        <v>55</v>
      </c>
      <c r="BL33" s="238">
        <v>11</v>
      </c>
      <c r="BM33" s="238">
        <v>21</v>
      </c>
      <c r="CT33" s="238">
        <v>426469</v>
      </c>
      <c r="CU33" s="238">
        <v>4959638</v>
      </c>
      <c r="CV33" s="238">
        <v>44.786356900000001</v>
      </c>
      <c r="CW33" s="238">
        <v>-93.929508400000003</v>
      </c>
      <c r="CX33" s="238" t="s">
        <v>359</v>
      </c>
      <c r="CY33" s="238" t="s">
        <v>4235</v>
      </c>
    </row>
    <row r="34" spans="1:103" x14ac:dyDescent="0.25">
      <c r="A34" s="238">
        <v>10853137</v>
      </c>
      <c r="B34" s="238">
        <v>4</v>
      </c>
      <c r="C34" s="238">
        <v>33</v>
      </c>
      <c r="D34" s="238">
        <v>7.8070000000000004</v>
      </c>
      <c r="E34" s="238">
        <v>10</v>
      </c>
      <c r="G34" s="238" t="s">
        <v>1633</v>
      </c>
      <c r="H34" s="238" t="s">
        <v>354</v>
      </c>
      <c r="I34" s="238">
        <v>25</v>
      </c>
      <c r="K34" s="238">
        <v>13022638</v>
      </c>
      <c r="L34" s="238">
        <v>132070182</v>
      </c>
      <c r="M34" s="238">
        <v>7</v>
      </c>
      <c r="N34" s="238">
        <v>26</v>
      </c>
      <c r="O34" s="238">
        <v>2013</v>
      </c>
      <c r="P34" s="238" t="s">
        <v>362</v>
      </c>
      <c r="Q34" s="238">
        <v>17</v>
      </c>
      <c r="S34" s="238">
        <v>1</v>
      </c>
      <c r="T34" s="238">
        <v>1</v>
      </c>
      <c r="U34" s="238">
        <v>3</v>
      </c>
      <c r="V34" s="238">
        <v>90</v>
      </c>
      <c r="W34" s="238">
        <v>10</v>
      </c>
      <c r="X34" s="238">
        <v>3</v>
      </c>
      <c r="Y34" s="238">
        <v>1</v>
      </c>
      <c r="Z34" s="238">
        <v>2</v>
      </c>
      <c r="AB34" s="238">
        <v>1</v>
      </c>
      <c r="AC34" s="238">
        <v>98</v>
      </c>
      <c r="AD34" s="238" t="s">
        <v>873</v>
      </c>
      <c r="AE34" s="238" t="s">
        <v>4236</v>
      </c>
      <c r="AF34" s="238" t="s">
        <v>4130</v>
      </c>
      <c r="AG34" s="238">
        <v>90</v>
      </c>
      <c r="AH34" s="238">
        <v>2</v>
      </c>
      <c r="AI34" s="238">
        <v>2</v>
      </c>
      <c r="AJ34" s="238">
        <v>4</v>
      </c>
      <c r="AK34" s="238">
        <v>21</v>
      </c>
      <c r="AL34" s="238">
        <v>50</v>
      </c>
      <c r="AM34" s="238" t="s">
        <v>363</v>
      </c>
      <c r="AN34" s="238">
        <v>5</v>
      </c>
      <c r="AO34" s="238">
        <v>2</v>
      </c>
      <c r="AS34" s="238">
        <v>7</v>
      </c>
      <c r="AT34" s="238">
        <v>2</v>
      </c>
      <c r="AU34" s="238">
        <v>55</v>
      </c>
      <c r="AV34" s="238">
        <v>11</v>
      </c>
      <c r="AW34" s="238">
        <v>21</v>
      </c>
      <c r="AX34" s="238">
        <v>2</v>
      </c>
      <c r="AY34" s="238">
        <v>2</v>
      </c>
      <c r="AZ34" s="238">
        <v>1</v>
      </c>
      <c r="BA34" s="238">
        <v>21</v>
      </c>
      <c r="BB34" s="238">
        <v>43</v>
      </c>
      <c r="BC34" s="238" t="s">
        <v>363</v>
      </c>
      <c r="BD34" s="238">
        <v>5</v>
      </c>
      <c r="BE34" s="238">
        <v>1</v>
      </c>
      <c r="BI34" s="238">
        <v>7</v>
      </c>
      <c r="BJ34" s="238">
        <v>2</v>
      </c>
      <c r="BK34" s="238">
        <v>55</v>
      </c>
      <c r="BL34" s="238">
        <v>11</v>
      </c>
      <c r="BM34" s="238">
        <v>21</v>
      </c>
      <c r="BN34" s="238">
        <v>2</v>
      </c>
      <c r="BO34" s="238">
        <v>2</v>
      </c>
      <c r="BP34" s="238">
        <v>2</v>
      </c>
      <c r="BQ34" s="238">
        <v>21</v>
      </c>
      <c r="BR34" s="238">
        <v>63</v>
      </c>
      <c r="BS34" s="238" t="s">
        <v>363</v>
      </c>
      <c r="BT34" s="238">
        <v>5</v>
      </c>
      <c r="BU34" s="238">
        <v>1</v>
      </c>
      <c r="BY34" s="238">
        <v>7</v>
      </c>
      <c r="BZ34" s="238">
        <v>2</v>
      </c>
      <c r="CA34" s="238">
        <v>55</v>
      </c>
      <c r="CB34" s="238">
        <v>11</v>
      </c>
      <c r="CC34" s="238">
        <v>21</v>
      </c>
      <c r="CT34" s="238">
        <v>426469</v>
      </c>
      <c r="CU34" s="238">
        <v>4959638</v>
      </c>
      <c r="CV34" s="238">
        <v>44.786356900000001</v>
      </c>
      <c r="CW34" s="238">
        <v>-93.929508400000003</v>
      </c>
      <c r="CX34" s="238" t="s">
        <v>359</v>
      </c>
      <c r="CY34" s="238" t="s">
        <v>4237</v>
      </c>
    </row>
    <row r="35" spans="1:103" x14ac:dyDescent="0.25">
      <c r="A35" s="238">
        <v>10853278</v>
      </c>
      <c r="B35" s="238">
        <v>4</v>
      </c>
      <c r="C35" s="238">
        <v>33</v>
      </c>
      <c r="D35" s="238">
        <v>7.8070000000000004</v>
      </c>
      <c r="E35" s="238">
        <v>10</v>
      </c>
      <c r="G35" s="238" t="s">
        <v>1633</v>
      </c>
      <c r="H35" s="238" t="s">
        <v>354</v>
      </c>
      <c r="I35" s="238">
        <v>25</v>
      </c>
      <c r="K35" s="238">
        <v>13023485</v>
      </c>
      <c r="L35" s="238">
        <v>132150148</v>
      </c>
      <c r="M35" s="238">
        <v>8</v>
      </c>
      <c r="N35" s="238">
        <v>3</v>
      </c>
      <c r="O35" s="238">
        <v>2013</v>
      </c>
      <c r="P35" s="238" t="s">
        <v>364</v>
      </c>
      <c r="Q35" s="238">
        <v>19</v>
      </c>
      <c r="S35" s="238">
        <v>4</v>
      </c>
      <c r="T35" s="238">
        <v>0</v>
      </c>
      <c r="U35" s="238">
        <v>2</v>
      </c>
      <c r="V35" s="238">
        <v>5</v>
      </c>
      <c r="W35" s="238">
        <v>10</v>
      </c>
      <c r="X35" s="238">
        <v>3</v>
      </c>
      <c r="Y35" s="238">
        <v>1</v>
      </c>
      <c r="Z35" s="238">
        <v>1</v>
      </c>
      <c r="AB35" s="238">
        <v>1</v>
      </c>
      <c r="AC35" s="238">
        <v>98</v>
      </c>
      <c r="AD35" s="238" t="s">
        <v>1789</v>
      </c>
      <c r="AE35" s="238" t="s">
        <v>4238</v>
      </c>
      <c r="AF35" s="238" t="s">
        <v>4130</v>
      </c>
      <c r="AG35" s="238">
        <v>10</v>
      </c>
      <c r="AH35" s="238">
        <v>2</v>
      </c>
      <c r="AI35" s="238">
        <v>2</v>
      </c>
      <c r="AJ35" s="238">
        <v>4</v>
      </c>
      <c r="AK35" s="238">
        <v>21</v>
      </c>
      <c r="AL35" s="238">
        <v>29</v>
      </c>
      <c r="AM35" s="238" t="s">
        <v>363</v>
      </c>
      <c r="AN35" s="238">
        <v>5</v>
      </c>
      <c r="AO35" s="238">
        <v>4</v>
      </c>
      <c r="AS35" s="238">
        <v>7</v>
      </c>
      <c r="AT35" s="238">
        <v>2</v>
      </c>
      <c r="AU35" s="238">
        <v>55</v>
      </c>
      <c r="AV35" s="238">
        <v>11</v>
      </c>
      <c r="AW35" s="238">
        <v>21</v>
      </c>
      <c r="AX35" s="238">
        <v>2</v>
      </c>
      <c r="AY35" s="238">
        <v>3</v>
      </c>
      <c r="AZ35" s="238">
        <v>1</v>
      </c>
      <c r="BA35" s="238">
        <v>21</v>
      </c>
      <c r="BB35" s="238">
        <v>61</v>
      </c>
      <c r="BC35" s="238" t="s">
        <v>354</v>
      </c>
      <c r="BD35" s="238">
        <v>5</v>
      </c>
      <c r="BE35" s="238">
        <v>1</v>
      </c>
      <c r="BI35" s="238">
        <v>7</v>
      </c>
      <c r="BJ35" s="238">
        <v>2</v>
      </c>
      <c r="BK35" s="238">
        <v>55</v>
      </c>
      <c r="BL35" s="238">
        <v>11</v>
      </c>
      <c r="BM35" s="238">
        <v>21</v>
      </c>
      <c r="CT35" s="238">
        <v>426469</v>
      </c>
      <c r="CU35" s="238">
        <v>4959638</v>
      </c>
      <c r="CV35" s="238">
        <v>44.786356900000001</v>
      </c>
      <c r="CW35" s="238">
        <v>-93.929508400000003</v>
      </c>
      <c r="CX35" s="238" t="s">
        <v>359</v>
      </c>
      <c r="CY35" s="238" t="s">
        <v>4239</v>
      </c>
    </row>
    <row r="36" spans="1:103" x14ac:dyDescent="0.25">
      <c r="A36" s="238">
        <v>10935664</v>
      </c>
      <c r="B36" s="238">
        <v>4</v>
      </c>
      <c r="C36" s="238">
        <v>33</v>
      </c>
      <c r="D36" s="238">
        <v>7.8070000000000004</v>
      </c>
      <c r="E36" s="238">
        <v>10</v>
      </c>
      <c r="G36" s="238" t="s">
        <v>1633</v>
      </c>
      <c r="H36" s="238" t="s">
        <v>354</v>
      </c>
      <c r="I36" s="238">
        <v>25</v>
      </c>
      <c r="K36" s="238">
        <v>14018533</v>
      </c>
      <c r="L36" s="238">
        <v>141640146</v>
      </c>
      <c r="M36" s="238">
        <v>6</v>
      </c>
      <c r="N36" s="238">
        <v>13</v>
      </c>
      <c r="O36" s="238">
        <v>2014</v>
      </c>
      <c r="P36" s="238" t="s">
        <v>362</v>
      </c>
      <c r="Q36" s="238">
        <v>10</v>
      </c>
      <c r="S36" s="238">
        <v>4</v>
      </c>
      <c r="T36" s="238">
        <v>0</v>
      </c>
      <c r="U36" s="238">
        <v>2</v>
      </c>
      <c r="V36" s="238">
        <v>1</v>
      </c>
      <c r="W36" s="238">
        <v>10</v>
      </c>
      <c r="X36" s="238">
        <v>3</v>
      </c>
      <c r="Y36" s="238">
        <v>1</v>
      </c>
      <c r="Z36" s="238">
        <v>1</v>
      </c>
      <c r="AB36" s="238">
        <v>1</v>
      </c>
      <c r="AC36" s="238">
        <v>98</v>
      </c>
      <c r="AD36" s="238" t="s">
        <v>880</v>
      </c>
      <c r="AE36" s="238" t="s">
        <v>4240</v>
      </c>
      <c r="AF36" s="238" t="s">
        <v>4130</v>
      </c>
      <c r="AG36" s="238">
        <v>7</v>
      </c>
      <c r="AH36" s="238">
        <v>2</v>
      </c>
      <c r="AI36" s="238">
        <v>2</v>
      </c>
      <c r="AJ36" s="238">
        <v>1</v>
      </c>
      <c r="AK36" s="238">
        <v>21</v>
      </c>
      <c r="AL36" s="238">
        <v>21</v>
      </c>
      <c r="AM36" s="238" t="s">
        <v>363</v>
      </c>
      <c r="AN36" s="238">
        <v>5</v>
      </c>
      <c r="AO36" s="238">
        <v>15</v>
      </c>
      <c r="AS36" s="238">
        <v>7</v>
      </c>
      <c r="AT36" s="238">
        <v>2</v>
      </c>
      <c r="AU36" s="238">
        <v>55</v>
      </c>
      <c r="AV36" s="238">
        <v>11</v>
      </c>
      <c r="AW36" s="238">
        <v>21</v>
      </c>
      <c r="AX36" s="238">
        <v>0</v>
      </c>
      <c r="AY36" s="238">
        <v>2</v>
      </c>
      <c r="AZ36" s="238">
        <v>1</v>
      </c>
      <c r="BB36" s="238">
        <v>61</v>
      </c>
      <c r="BC36" s="238" t="s">
        <v>354</v>
      </c>
      <c r="BD36" s="238">
        <v>5</v>
      </c>
      <c r="BE36" s="238">
        <v>1</v>
      </c>
      <c r="BG36" s="238">
        <v>23</v>
      </c>
      <c r="BI36" s="238">
        <v>7</v>
      </c>
      <c r="BJ36" s="238">
        <v>2</v>
      </c>
      <c r="BK36" s="238">
        <v>55</v>
      </c>
      <c r="BL36" s="238">
        <v>11</v>
      </c>
      <c r="BM36" s="238">
        <v>21</v>
      </c>
      <c r="CT36" s="238">
        <v>426469</v>
      </c>
      <c r="CU36" s="238">
        <v>4959638</v>
      </c>
      <c r="CV36" s="238">
        <v>44.786356900000001</v>
      </c>
      <c r="CW36" s="238">
        <v>-93.929508400000003</v>
      </c>
      <c r="CX36" s="238" t="s">
        <v>359</v>
      </c>
      <c r="CY36" s="238" t="s">
        <v>4241</v>
      </c>
    </row>
    <row r="37" spans="1:103" x14ac:dyDescent="0.25">
      <c r="A37" s="238">
        <v>10935954</v>
      </c>
      <c r="B37" s="238">
        <v>4</v>
      </c>
      <c r="C37" s="238">
        <v>33</v>
      </c>
      <c r="D37" s="238">
        <v>7.8070000000000004</v>
      </c>
      <c r="E37" s="238">
        <v>10</v>
      </c>
      <c r="G37" s="238" t="s">
        <v>1633</v>
      </c>
      <c r="H37" s="238" t="s">
        <v>354</v>
      </c>
      <c r="I37" s="238">
        <v>25</v>
      </c>
      <c r="K37" s="238">
        <v>14020802</v>
      </c>
      <c r="L37" s="238">
        <v>141810143</v>
      </c>
      <c r="M37" s="238">
        <v>6</v>
      </c>
      <c r="N37" s="238">
        <v>30</v>
      </c>
      <c r="O37" s="238">
        <v>2014</v>
      </c>
      <c r="P37" s="238" t="s">
        <v>361</v>
      </c>
      <c r="Q37" s="238">
        <v>19</v>
      </c>
      <c r="S37" s="238">
        <v>4</v>
      </c>
      <c r="T37" s="238">
        <v>0</v>
      </c>
      <c r="U37" s="238">
        <v>2</v>
      </c>
      <c r="V37" s="238">
        <v>5</v>
      </c>
      <c r="W37" s="238">
        <v>10</v>
      </c>
      <c r="X37" s="238">
        <v>3</v>
      </c>
      <c r="Y37" s="238">
        <v>1</v>
      </c>
      <c r="Z37" s="238">
        <v>1</v>
      </c>
      <c r="AA37" s="238">
        <v>1</v>
      </c>
      <c r="AB37" s="238">
        <v>1</v>
      </c>
      <c r="AC37" s="238">
        <v>98</v>
      </c>
      <c r="AD37" s="238" t="s">
        <v>873</v>
      </c>
      <c r="AE37" s="238" t="s">
        <v>4236</v>
      </c>
      <c r="AF37" s="238" t="s">
        <v>4130</v>
      </c>
      <c r="AG37" s="238">
        <v>10</v>
      </c>
      <c r="AH37" s="238">
        <v>0</v>
      </c>
      <c r="AI37" s="238">
        <v>2</v>
      </c>
      <c r="AJ37" s="238">
        <v>3</v>
      </c>
      <c r="AL37" s="238">
        <v>19</v>
      </c>
      <c r="AM37" s="238" t="s">
        <v>363</v>
      </c>
      <c r="AN37" s="238">
        <v>5</v>
      </c>
      <c r="AO37" s="238">
        <v>2</v>
      </c>
      <c r="AQ37" s="238">
        <v>7</v>
      </c>
      <c r="AS37" s="238">
        <v>7</v>
      </c>
      <c r="AT37" s="238">
        <v>2</v>
      </c>
      <c r="AU37" s="238">
        <v>55</v>
      </c>
      <c r="AV37" s="238">
        <v>11</v>
      </c>
      <c r="AW37" s="238">
        <v>22</v>
      </c>
      <c r="AX37" s="238">
        <v>2</v>
      </c>
      <c r="AY37" s="238">
        <v>2</v>
      </c>
      <c r="AZ37" s="238">
        <v>1</v>
      </c>
      <c r="BA37" s="238">
        <v>21</v>
      </c>
      <c r="BB37" s="238">
        <v>46</v>
      </c>
      <c r="BC37" s="238" t="s">
        <v>354</v>
      </c>
      <c r="BD37" s="238">
        <v>5</v>
      </c>
      <c r="BE37" s="238">
        <v>1</v>
      </c>
      <c r="BF37" s="238">
        <v>1</v>
      </c>
      <c r="BI37" s="238">
        <v>7</v>
      </c>
      <c r="BJ37" s="238">
        <v>2</v>
      </c>
      <c r="BK37" s="238">
        <v>55</v>
      </c>
      <c r="BL37" s="238">
        <v>11</v>
      </c>
      <c r="BM37" s="238">
        <v>22</v>
      </c>
      <c r="CT37" s="238">
        <v>426469</v>
      </c>
      <c r="CU37" s="238">
        <v>4959638</v>
      </c>
      <c r="CV37" s="238">
        <v>44.786356900000001</v>
      </c>
      <c r="CW37" s="238">
        <v>-93.929508400000003</v>
      </c>
      <c r="CX37" s="238" t="s">
        <v>359</v>
      </c>
      <c r="CY37" s="238" t="s">
        <v>4242</v>
      </c>
    </row>
    <row r="38" spans="1:103" x14ac:dyDescent="0.25">
      <c r="A38" s="238">
        <v>422084</v>
      </c>
      <c r="B38" s="238">
        <v>4</v>
      </c>
      <c r="C38" s="238">
        <v>33</v>
      </c>
      <c r="D38" s="238">
        <v>7.8230000000000004</v>
      </c>
      <c r="E38" s="238">
        <v>10</v>
      </c>
      <c r="G38" s="238" t="s">
        <v>1633</v>
      </c>
      <c r="H38" s="238" t="s">
        <v>354</v>
      </c>
      <c r="I38" s="238">
        <v>25</v>
      </c>
      <c r="K38" s="238">
        <v>17004561</v>
      </c>
      <c r="M38" s="238">
        <v>2</v>
      </c>
      <c r="N38" s="238">
        <v>9</v>
      </c>
      <c r="O38" s="238">
        <v>2017</v>
      </c>
      <c r="P38" s="238" t="s">
        <v>384</v>
      </c>
      <c r="Q38" s="238">
        <v>16</v>
      </c>
      <c r="R38" s="238">
        <v>98</v>
      </c>
      <c r="S38" s="238">
        <v>5</v>
      </c>
      <c r="T38" s="238">
        <v>0</v>
      </c>
      <c r="U38" s="238">
        <v>2</v>
      </c>
      <c r="V38" s="238">
        <v>12</v>
      </c>
      <c r="W38" s="238">
        <v>10</v>
      </c>
      <c r="X38" s="238">
        <v>3</v>
      </c>
      <c r="Y38" s="238">
        <v>1</v>
      </c>
      <c r="Z38" s="238">
        <v>1</v>
      </c>
      <c r="AB38" s="238">
        <v>1</v>
      </c>
      <c r="AC38" s="238">
        <v>98</v>
      </c>
      <c r="AD38" s="238" t="s">
        <v>873</v>
      </c>
      <c r="AF38" s="238" t="s">
        <v>4130</v>
      </c>
      <c r="AG38" s="238">
        <v>7</v>
      </c>
      <c r="AH38" s="238">
        <v>2</v>
      </c>
      <c r="AI38" s="238">
        <v>5</v>
      </c>
      <c r="AJ38" s="238">
        <v>3</v>
      </c>
      <c r="AK38" s="238">
        <v>21</v>
      </c>
      <c r="AL38" s="238">
        <v>33</v>
      </c>
      <c r="AM38" s="238" t="s">
        <v>363</v>
      </c>
      <c r="AN38" s="238">
        <v>5</v>
      </c>
      <c r="AO38" s="238">
        <v>2</v>
      </c>
      <c r="AP38" s="238">
        <v>65</v>
      </c>
      <c r="AS38" s="238">
        <v>12</v>
      </c>
      <c r="AT38" s="238">
        <v>23</v>
      </c>
      <c r="AU38" s="238">
        <v>55</v>
      </c>
      <c r="AV38" s="238">
        <v>11</v>
      </c>
      <c r="AW38" s="238">
        <v>21</v>
      </c>
      <c r="AX38" s="238">
        <v>2</v>
      </c>
      <c r="AY38" s="238">
        <v>2</v>
      </c>
      <c r="AZ38" s="238">
        <v>1</v>
      </c>
      <c r="BA38" s="238">
        <v>21</v>
      </c>
      <c r="BB38" s="238">
        <v>61</v>
      </c>
      <c r="BC38" s="238" t="s">
        <v>354</v>
      </c>
      <c r="BD38" s="238">
        <v>5</v>
      </c>
      <c r="BE38" s="238">
        <v>1</v>
      </c>
      <c r="BI38" s="238">
        <v>12</v>
      </c>
      <c r="BJ38" s="238">
        <v>9</v>
      </c>
      <c r="BK38" s="238">
        <v>55</v>
      </c>
      <c r="BL38" s="238">
        <v>11</v>
      </c>
      <c r="BM38" s="238">
        <v>21</v>
      </c>
      <c r="CT38" s="238">
        <v>426465.63105490699</v>
      </c>
      <c r="CU38" s="238">
        <v>4959663.2180002499</v>
      </c>
      <c r="CV38" s="238">
        <v>44.786583559999997</v>
      </c>
      <c r="CW38" s="238">
        <v>-93.929551500000002</v>
      </c>
      <c r="CX38" s="238" t="s">
        <v>359</v>
      </c>
      <c r="CY38" s="238" t="s">
        <v>4243</v>
      </c>
    </row>
    <row r="39" spans="1:103" x14ac:dyDescent="0.25">
      <c r="A39" s="238">
        <v>11020788</v>
      </c>
      <c r="B39" s="238">
        <v>4</v>
      </c>
      <c r="C39" s="238">
        <v>33</v>
      </c>
      <c r="D39" s="238">
        <v>8.0489999999999995</v>
      </c>
      <c r="E39" s="238">
        <v>10</v>
      </c>
      <c r="G39" s="238" t="s">
        <v>1633</v>
      </c>
      <c r="H39" s="238" t="s">
        <v>354</v>
      </c>
      <c r="I39" s="238">
        <v>25</v>
      </c>
      <c r="K39" s="238">
        <v>15023879</v>
      </c>
      <c r="L39" s="238">
        <v>152050017</v>
      </c>
      <c r="M39" s="238">
        <v>7</v>
      </c>
      <c r="N39" s="238">
        <v>23</v>
      </c>
      <c r="O39" s="238">
        <v>2015</v>
      </c>
      <c r="P39" s="238" t="s">
        <v>384</v>
      </c>
      <c r="Q39" s="238">
        <v>17</v>
      </c>
      <c r="S39" s="238">
        <v>5</v>
      </c>
      <c r="T39" s="238">
        <v>0</v>
      </c>
      <c r="U39" s="238">
        <v>1</v>
      </c>
      <c r="V39" s="238">
        <v>4</v>
      </c>
      <c r="W39" s="238">
        <v>69</v>
      </c>
      <c r="X39" s="238">
        <v>2</v>
      </c>
      <c r="Y39" s="238">
        <v>1</v>
      </c>
      <c r="Z39" s="238">
        <v>1</v>
      </c>
      <c r="AB39" s="238">
        <v>1</v>
      </c>
      <c r="AC39" s="238">
        <v>98</v>
      </c>
      <c r="AD39" s="238" t="s">
        <v>880</v>
      </c>
      <c r="AE39" s="238" t="s">
        <v>4240</v>
      </c>
      <c r="AF39" s="238" t="s">
        <v>4130</v>
      </c>
      <c r="AG39" s="238">
        <v>3</v>
      </c>
      <c r="AH39" s="238">
        <v>2</v>
      </c>
      <c r="AI39" s="238">
        <v>2</v>
      </c>
      <c r="AJ39" s="238">
        <v>1</v>
      </c>
      <c r="AK39" s="238">
        <v>21</v>
      </c>
      <c r="AL39" s="238">
        <v>26</v>
      </c>
      <c r="AM39" s="238" t="s">
        <v>354</v>
      </c>
      <c r="AN39" s="238">
        <v>5</v>
      </c>
      <c r="AO39" s="238">
        <v>15</v>
      </c>
      <c r="AS39" s="238">
        <v>7</v>
      </c>
      <c r="AT39" s="238">
        <v>98</v>
      </c>
      <c r="AU39" s="238">
        <v>55</v>
      </c>
      <c r="AV39" s="238">
        <v>10</v>
      </c>
      <c r="AW39" s="238">
        <v>21</v>
      </c>
      <c r="CT39" s="238">
        <v>426481</v>
      </c>
      <c r="CU39" s="238">
        <v>4960027</v>
      </c>
      <c r="CV39" s="238">
        <v>44.789858700000003</v>
      </c>
      <c r="CW39" s="238">
        <v>-93.929409699999994</v>
      </c>
      <c r="CX39" s="238" t="s">
        <v>359</v>
      </c>
      <c r="CY39" s="238" t="s">
        <v>4244</v>
      </c>
    </row>
    <row r="40" spans="1:103" x14ac:dyDescent="0.25">
      <c r="A40" s="238">
        <v>866585</v>
      </c>
      <c r="B40" s="238">
        <v>4</v>
      </c>
      <c r="C40" s="238">
        <v>33</v>
      </c>
      <c r="D40" s="238">
        <v>8.1259999999999994</v>
      </c>
      <c r="E40" s="238">
        <v>10</v>
      </c>
      <c r="G40" s="238" t="s">
        <v>1633</v>
      </c>
      <c r="H40" s="238" t="s">
        <v>354</v>
      </c>
      <c r="I40" s="238">
        <v>25</v>
      </c>
      <c r="K40" s="238">
        <v>20036104</v>
      </c>
      <c r="L40" s="238">
        <v>203390109</v>
      </c>
      <c r="M40" s="238">
        <v>12</v>
      </c>
      <c r="N40" s="238">
        <v>4</v>
      </c>
      <c r="O40" s="238">
        <v>2020</v>
      </c>
      <c r="P40" s="238" t="s">
        <v>362</v>
      </c>
      <c r="Q40" s="238">
        <v>21</v>
      </c>
      <c r="R40" s="238" t="s">
        <v>196</v>
      </c>
      <c r="S40" s="238">
        <v>5</v>
      </c>
      <c r="T40" s="238">
        <v>0</v>
      </c>
      <c r="U40" s="238">
        <v>1</v>
      </c>
      <c r="W40" s="238">
        <v>17</v>
      </c>
      <c r="X40" s="238">
        <v>2</v>
      </c>
      <c r="Y40" s="238">
        <v>6</v>
      </c>
      <c r="Z40" s="238">
        <v>1</v>
      </c>
      <c r="AB40" s="238">
        <v>1</v>
      </c>
      <c r="AC40" s="238">
        <v>98</v>
      </c>
      <c r="AD40" s="238" t="s">
        <v>873</v>
      </c>
      <c r="AF40" s="238" t="s">
        <v>4130</v>
      </c>
      <c r="AG40" s="238">
        <v>4</v>
      </c>
      <c r="AH40" s="238">
        <v>2</v>
      </c>
      <c r="AI40" s="238">
        <v>2</v>
      </c>
      <c r="AJ40" s="238">
        <v>2</v>
      </c>
      <c r="AK40" s="238">
        <v>21</v>
      </c>
      <c r="AL40" s="238">
        <v>16</v>
      </c>
      <c r="AM40" s="238" t="s">
        <v>354</v>
      </c>
      <c r="AN40" s="238">
        <v>5</v>
      </c>
      <c r="AO40" s="238">
        <v>1</v>
      </c>
      <c r="AS40" s="238">
        <v>12</v>
      </c>
      <c r="AT40" s="238">
        <v>9</v>
      </c>
      <c r="AU40" s="238">
        <v>55</v>
      </c>
      <c r="AV40" s="238">
        <v>13</v>
      </c>
      <c r="AW40" s="238">
        <v>21</v>
      </c>
      <c r="CT40" s="238">
        <v>426484.79733851098</v>
      </c>
      <c r="CU40" s="238">
        <v>4960142.7646384602</v>
      </c>
      <c r="CV40" s="238">
        <v>44.790901959999999</v>
      </c>
      <c r="CW40" s="238">
        <v>-93.92937852</v>
      </c>
      <c r="CX40" s="238" t="s">
        <v>359</v>
      </c>
      <c r="CY40" s="238" t="s">
        <v>4245</v>
      </c>
    </row>
    <row r="41" spans="1:103" x14ac:dyDescent="0.25">
      <c r="A41" s="238">
        <v>10774736</v>
      </c>
      <c r="B41" s="238">
        <v>4</v>
      </c>
      <c r="C41" s="238">
        <v>33</v>
      </c>
      <c r="D41" s="238">
        <v>8.2910000000000004</v>
      </c>
      <c r="E41" s="238">
        <v>10</v>
      </c>
      <c r="G41" s="238" t="s">
        <v>1633</v>
      </c>
      <c r="H41" s="238" t="s">
        <v>354</v>
      </c>
      <c r="I41" s="238">
        <v>25</v>
      </c>
      <c r="K41" s="238">
        <v>12003152</v>
      </c>
      <c r="L41" s="238">
        <v>120360015</v>
      </c>
      <c r="M41" s="238">
        <v>2</v>
      </c>
      <c r="N41" s="238">
        <v>4</v>
      </c>
      <c r="O41" s="238">
        <v>2012</v>
      </c>
      <c r="P41" s="238" t="s">
        <v>364</v>
      </c>
      <c r="Q41" s="238">
        <v>21</v>
      </c>
      <c r="S41" s="238">
        <v>5</v>
      </c>
      <c r="T41" s="238">
        <v>0</v>
      </c>
      <c r="U41" s="238">
        <v>1</v>
      </c>
      <c r="V41" s="238">
        <v>8</v>
      </c>
      <c r="W41" s="238">
        <v>25</v>
      </c>
      <c r="X41" s="238">
        <v>2</v>
      </c>
      <c r="Y41" s="238">
        <v>6</v>
      </c>
      <c r="Z41" s="238">
        <v>2</v>
      </c>
      <c r="AB41" s="238">
        <v>1</v>
      </c>
      <c r="AC41" s="238">
        <v>98</v>
      </c>
      <c r="AD41" s="238" t="s">
        <v>880</v>
      </c>
      <c r="AE41" s="238" t="s">
        <v>4240</v>
      </c>
      <c r="AF41" s="238" t="s">
        <v>4130</v>
      </c>
      <c r="AG41" s="238">
        <v>4</v>
      </c>
      <c r="AH41" s="238">
        <v>2</v>
      </c>
      <c r="AI41" s="238">
        <v>1</v>
      </c>
      <c r="AJ41" s="238">
        <v>2</v>
      </c>
      <c r="AK41" s="238">
        <v>21</v>
      </c>
      <c r="AL41" s="238">
        <v>58</v>
      </c>
      <c r="AM41" s="238" t="s">
        <v>354</v>
      </c>
      <c r="AN41" s="238">
        <v>5</v>
      </c>
      <c r="AS41" s="238">
        <v>7</v>
      </c>
      <c r="AT41" s="238">
        <v>98</v>
      </c>
      <c r="AU41" s="238">
        <v>55</v>
      </c>
      <c r="AV41" s="238">
        <v>11</v>
      </c>
      <c r="AW41" s="238">
        <v>21</v>
      </c>
      <c r="CT41" s="238">
        <v>426410</v>
      </c>
      <c r="CU41" s="238">
        <v>4960401</v>
      </c>
      <c r="CV41" s="238">
        <v>44.7932165</v>
      </c>
      <c r="CW41" s="238">
        <v>-93.930364100000006</v>
      </c>
      <c r="CX41" s="238" t="s">
        <v>359</v>
      </c>
      <c r="CY41" s="238" t="s">
        <v>4246</v>
      </c>
    </row>
    <row r="42" spans="1:103" x14ac:dyDescent="0.25">
      <c r="A42" s="238">
        <v>378950</v>
      </c>
      <c r="B42" s="238">
        <v>4</v>
      </c>
      <c r="C42" s="238">
        <v>33</v>
      </c>
      <c r="D42" s="238">
        <v>8.3420000000000005</v>
      </c>
      <c r="E42" s="238">
        <v>10</v>
      </c>
      <c r="G42" s="238" t="s">
        <v>1633</v>
      </c>
      <c r="H42" s="238" t="s">
        <v>354</v>
      </c>
      <c r="I42" s="238">
        <v>25</v>
      </c>
      <c r="K42" s="238">
        <v>16030626</v>
      </c>
      <c r="M42" s="238">
        <v>9</v>
      </c>
      <c r="N42" s="238">
        <v>9</v>
      </c>
      <c r="O42" s="238">
        <v>2016</v>
      </c>
      <c r="P42" s="238" t="s">
        <v>362</v>
      </c>
      <c r="Q42" s="238">
        <v>12</v>
      </c>
      <c r="S42" s="238">
        <v>5</v>
      </c>
      <c r="T42" s="238">
        <v>0</v>
      </c>
      <c r="U42" s="238">
        <v>1</v>
      </c>
      <c r="W42" s="238">
        <v>67</v>
      </c>
      <c r="X42" s="238">
        <v>2</v>
      </c>
      <c r="Y42" s="238">
        <v>1</v>
      </c>
      <c r="Z42" s="238">
        <v>1</v>
      </c>
      <c r="AB42" s="238">
        <v>1</v>
      </c>
      <c r="AC42" s="238">
        <v>98</v>
      </c>
      <c r="AD42" s="238" t="s">
        <v>873</v>
      </c>
      <c r="AF42" s="238" t="s">
        <v>4130</v>
      </c>
      <c r="AG42" s="238">
        <v>3</v>
      </c>
      <c r="AH42" s="238">
        <v>2</v>
      </c>
      <c r="AI42" s="238">
        <v>5</v>
      </c>
      <c r="AJ42" s="238">
        <v>1</v>
      </c>
      <c r="AK42" s="238">
        <v>32</v>
      </c>
      <c r="AL42" s="238">
        <v>54</v>
      </c>
      <c r="AM42" s="238" t="s">
        <v>363</v>
      </c>
      <c r="AN42" s="238">
        <v>5</v>
      </c>
      <c r="AO42" s="238">
        <v>72</v>
      </c>
      <c r="AP42" s="238">
        <v>62</v>
      </c>
      <c r="AS42" s="238">
        <v>12</v>
      </c>
      <c r="AT42" s="238">
        <v>9</v>
      </c>
      <c r="AU42" s="238">
        <v>55</v>
      </c>
      <c r="AV42" s="238">
        <v>12</v>
      </c>
      <c r="AW42" s="238">
        <v>21</v>
      </c>
      <c r="CT42" s="238">
        <v>426368.26419350598</v>
      </c>
      <c r="CU42" s="238">
        <v>4960471.78628405</v>
      </c>
      <c r="CV42" s="238">
        <v>44.793851510000003</v>
      </c>
      <c r="CW42" s="238">
        <v>-93.930899150000002</v>
      </c>
      <c r="CX42" s="238" t="s">
        <v>359</v>
      </c>
      <c r="CY42" s="238" t="s">
        <v>4247</v>
      </c>
    </row>
    <row r="43" spans="1:103" x14ac:dyDescent="0.25">
      <c r="A43" s="238">
        <v>11023856</v>
      </c>
      <c r="B43" s="238">
        <v>4</v>
      </c>
      <c r="C43" s="238">
        <v>33</v>
      </c>
      <c r="D43" s="238">
        <v>8.7750000000000004</v>
      </c>
      <c r="E43" s="238">
        <v>10</v>
      </c>
      <c r="G43" s="238" t="s">
        <v>1633</v>
      </c>
      <c r="H43" s="238" t="s">
        <v>354</v>
      </c>
      <c r="I43" s="238">
        <v>25</v>
      </c>
      <c r="K43" s="238">
        <v>15039283</v>
      </c>
      <c r="L43" s="238">
        <v>153400143</v>
      </c>
      <c r="M43" s="238">
        <v>12</v>
      </c>
      <c r="N43" s="238">
        <v>6</v>
      </c>
      <c r="O43" s="238">
        <v>2015</v>
      </c>
      <c r="P43" s="238" t="s">
        <v>366</v>
      </c>
      <c r="Q43" s="238">
        <v>5</v>
      </c>
      <c r="R43" s="238" t="s">
        <v>419</v>
      </c>
      <c r="S43" s="238">
        <v>5</v>
      </c>
      <c r="T43" s="238">
        <v>0</v>
      </c>
      <c r="U43" s="238">
        <v>1</v>
      </c>
      <c r="V43" s="238">
        <v>4</v>
      </c>
      <c r="W43" s="238">
        <v>69</v>
      </c>
      <c r="X43" s="238">
        <v>2</v>
      </c>
      <c r="Y43" s="238">
        <v>6</v>
      </c>
      <c r="Z43" s="238">
        <v>1</v>
      </c>
      <c r="AB43" s="238">
        <v>1</v>
      </c>
      <c r="AC43" s="238">
        <v>98</v>
      </c>
      <c r="AD43" s="238" t="s">
        <v>869</v>
      </c>
      <c r="AE43" s="238" t="s">
        <v>4248</v>
      </c>
      <c r="AF43" s="238" t="s">
        <v>4130</v>
      </c>
      <c r="AG43" s="238">
        <v>3</v>
      </c>
      <c r="AH43" s="238">
        <v>2</v>
      </c>
      <c r="AI43" s="238">
        <v>2</v>
      </c>
      <c r="AJ43" s="238">
        <v>1</v>
      </c>
      <c r="AK43" s="238">
        <v>21</v>
      </c>
      <c r="AL43" s="238">
        <v>59</v>
      </c>
      <c r="AM43" s="238" t="s">
        <v>354</v>
      </c>
      <c r="AN43" s="238">
        <v>10</v>
      </c>
      <c r="AO43" s="238">
        <v>18</v>
      </c>
      <c r="AS43" s="238">
        <v>7</v>
      </c>
      <c r="AT43" s="238">
        <v>98</v>
      </c>
      <c r="AU43" s="238">
        <v>55</v>
      </c>
      <c r="AV43" s="238">
        <v>10</v>
      </c>
      <c r="AW43" s="238">
        <v>21</v>
      </c>
      <c r="CT43" s="238">
        <v>425966</v>
      </c>
      <c r="CU43" s="238">
        <v>4961037</v>
      </c>
      <c r="CV43" s="238">
        <v>44.798898899999998</v>
      </c>
      <c r="CW43" s="238">
        <v>-93.936070000000001</v>
      </c>
      <c r="CX43" s="238" t="s">
        <v>359</v>
      </c>
      <c r="CY43" s="238" t="s">
        <v>4249</v>
      </c>
    </row>
    <row r="44" spans="1:103" x14ac:dyDescent="0.25">
      <c r="A44" s="238">
        <v>10714775</v>
      </c>
      <c r="B44" s="238">
        <v>4</v>
      </c>
      <c r="C44" s="238">
        <v>33</v>
      </c>
      <c r="D44" s="238">
        <v>9.0660000000000007</v>
      </c>
      <c r="E44" s="238">
        <v>10</v>
      </c>
      <c r="G44" s="238" t="s">
        <v>1633</v>
      </c>
      <c r="H44" s="238" t="s">
        <v>354</v>
      </c>
      <c r="I44" s="238">
        <v>25</v>
      </c>
      <c r="K44" s="238">
        <v>11038416</v>
      </c>
      <c r="L44" s="238">
        <v>113370019</v>
      </c>
      <c r="M44" s="238">
        <v>12</v>
      </c>
      <c r="N44" s="238">
        <v>2</v>
      </c>
      <c r="O44" s="238">
        <v>2011</v>
      </c>
      <c r="P44" s="238" t="s">
        <v>362</v>
      </c>
      <c r="Q44" s="238">
        <v>21</v>
      </c>
      <c r="S44" s="238">
        <v>5</v>
      </c>
      <c r="T44" s="238">
        <v>0</v>
      </c>
      <c r="U44" s="238">
        <v>1</v>
      </c>
      <c r="V44" s="238">
        <v>8</v>
      </c>
      <c r="W44" s="238">
        <v>16</v>
      </c>
      <c r="X44" s="238">
        <v>2</v>
      </c>
      <c r="Y44" s="238">
        <v>6</v>
      </c>
      <c r="Z44" s="238">
        <v>1</v>
      </c>
      <c r="AB44" s="238">
        <v>1</v>
      </c>
      <c r="AC44" s="238">
        <v>98</v>
      </c>
      <c r="AD44" s="238">
        <v>33</v>
      </c>
      <c r="AE44" s="238">
        <v>135</v>
      </c>
      <c r="AF44" s="238" t="s">
        <v>4130</v>
      </c>
      <c r="AG44" s="238">
        <v>4</v>
      </c>
      <c r="AH44" s="238">
        <v>2</v>
      </c>
      <c r="AI44" s="238">
        <v>1</v>
      </c>
      <c r="AJ44" s="238">
        <v>1</v>
      </c>
      <c r="AK44" s="238">
        <v>21</v>
      </c>
      <c r="AL44" s="238">
        <v>40</v>
      </c>
      <c r="AM44" s="238" t="s">
        <v>363</v>
      </c>
      <c r="AN44" s="238">
        <v>5</v>
      </c>
      <c r="AO44" s="238">
        <v>1</v>
      </c>
      <c r="AS44" s="238">
        <v>7</v>
      </c>
      <c r="AT44" s="238">
        <v>98</v>
      </c>
      <c r="AU44" s="238">
        <v>55</v>
      </c>
      <c r="AV44" s="238">
        <v>11</v>
      </c>
      <c r="AW44" s="238">
        <v>21</v>
      </c>
      <c r="CT44" s="238">
        <v>425658</v>
      </c>
      <c r="CU44" s="238">
        <v>4961389</v>
      </c>
      <c r="CV44" s="238">
        <v>44.802031399999997</v>
      </c>
      <c r="CW44" s="238">
        <v>-93.940008500000005</v>
      </c>
      <c r="CX44" s="238" t="s">
        <v>359</v>
      </c>
      <c r="CY44" s="238" t="s">
        <v>4250</v>
      </c>
    </row>
    <row r="45" spans="1:103" x14ac:dyDescent="0.25">
      <c r="A45" s="238">
        <v>774005</v>
      </c>
      <c r="B45" s="238">
        <v>4</v>
      </c>
      <c r="C45" s="238">
        <v>33</v>
      </c>
      <c r="D45" s="238">
        <v>9.2579999999999991</v>
      </c>
      <c r="E45" s="238">
        <v>10</v>
      </c>
      <c r="G45" s="238" t="s">
        <v>1633</v>
      </c>
      <c r="H45" s="238" t="s">
        <v>354</v>
      </c>
      <c r="I45" s="238">
        <v>25</v>
      </c>
      <c r="K45" s="238">
        <v>19038086</v>
      </c>
      <c r="M45" s="238">
        <v>12</v>
      </c>
      <c r="N45" s="238">
        <v>24</v>
      </c>
      <c r="O45" s="238">
        <v>2019</v>
      </c>
      <c r="P45" s="238" t="s">
        <v>368</v>
      </c>
      <c r="Q45" s="238">
        <v>7</v>
      </c>
      <c r="R45" s="238" t="s">
        <v>196</v>
      </c>
      <c r="S45" s="238">
        <v>3</v>
      </c>
      <c r="T45" s="238">
        <v>0</v>
      </c>
      <c r="U45" s="238">
        <v>1</v>
      </c>
      <c r="W45" s="238">
        <v>48</v>
      </c>
      <c r="X45" s="238">
        <v>2</v>
      </c>
      <c r="Y45" s="238">
        <v>2</v>
      </c>
      <c r="Z45" s="238">
        <v>1</v>
      </c>
      <c r="AB45" s="238">
        <v>1</v>
      </c>
      <c r="AC45" s="238">
        <v>98</v>
      </c>
      <c r="AD45" s="238" t="s">
        <v>873</v>
      </c>
      <c r="AF45" s="238" t="s">
        <v>4130</v>
      </c>
      <c r="AG45" s="238">
        <v>3</v>
      </c>
      <c r="AH45" s="238">
        <v>2</v>
      </c>
      <c r="AI45" s="238">
        <v>49</v>
      </c>
      <c r="AJ45" s="238">
        <v>2</v>
      </c>
      <c r="AK45" s="238">
        <v>21</v>
      </c>
      <c r="AL45" s="238">
        <v>59</v>
      </c>
      <c r="AM45" s="238" t="s">
        <v>354</v>
      </c>
      <c r="AN45" s="238">
        <v>5</v>
      </c>
      <c r="AO45" s="238">
        <v>1</v>
      </c>
      <c r="AS45" s="238">
        <v>12</v>
      </c>
      <c r="AT45" s="238">
        <v>9</v>
      </c>
      <c r="AU45" s="238">
        <v>55</v>
      </c>
      <c r="AV45" s="238">
        <v>11</v>
      </c>
      <c r="AW45" s="238">
        <v>21</v>
      </c>
      <c r="CT45" s="238">
        <v>425480.931195496</v>
      </c>
      <c r="CU45" s="238">
        <v>4961630.9395436002</v>
      </c>
      <c r="CV45" s="238">
        <v>44.804193089999998</v>
      </c>
      <c r="CW45" s="238">
        <v>-93.942285690000006</v>
      </c>
      <c r="CX45" s="238" t="s">
        <v>359</v>
      </c>
      <c r="CY45" s="238" t="s">
        <v>4251</v>
      </c>
    </row>
    <row r="46" spans="1:103" x14ac:dyDescent="0.25">
      <c r="A46" s="238">
        <v>417996</v>
      </c>
      <c r="B46" s="238">
        <v>4</v>
      </c>
      <c r="C46" s="238">
        <v>33</v>
      </c>
      <c r="D46" s="238">
        <v>9.3119999999999994</v>
      </c>
      <c r="E46" s="238">
        <v>10</v>
      </c>
      <c r="G46" s="238" t="s">
        <v>4252</v>
      </c>
      <c r="H46" s="238" t="s">
        <v>354</v>
      </c>
      <c r="I46" s="238">
        <v>25</v>
      </c>
      <c r="K46" s="238">
        <v>17002416</v>
      </c>
      <c r="M46" s="238">
        <v>1</v>
      </c>
      <c r="N46" s="238">
        <v>22</v>
      </c>
      <c r="O46" s="238">
        <v>2017</v>
      </c>
      <c r="P46" s="238" t="s">
        <v>366</v>
      </c>
      <c r="Q46" s="238">
        <v>17</v>
      </c>
      <c r="R46" s="238" t="s">
        <v>196</v>
      </c>
      <c r="S46" s="238">
        <v>5</v>
      </c>
      <c r="T46" s="238">
        <v>0</v>
      </c>
      <c r="U46" s="238">
        <v>1</v>
      </c>
      <c r="W46" s="238">
        <v>16</v>
      </c>
      <c r="X46" s="238">
        <v>2</v>
      </c>
      <c r="Y46" s="238">
        <v>6</v>
      </c>
      <c r="Z46" s="238">
        <v>1</v>
      </c>
      <c r="AB46" s="238">
        <v>1</v>
      </c>
      <c r="AC46" s="238">
        <v>98</v>
      </c>
      <c r="AD46" s="238" t="s">
        <v>873</v>
      </c>
      <c r="AF46" s="238" t="s">
        <v>4130</v>
      </c>
      <c r="AG46" s="238">
        <v>4</v>
      </c>
      <c r="AH46" s="238">
        <v>2</v>
      </c>
      <c r="AI46" s="238">
        <v>2</v>
      </c>
      <c r="AJ46" s="238">
        <v>2</v>
      </c>
      <c r="AK46" s="238">
        <v>21</v>
      </c>
      <c r="AL46" s="238">
        <v>29</v>
      </c>
      <c r="AM46" s="238" t="s">
        <v>363</v>
      </c>
      <c r="AN46" s="238">
        <v>5</v>
      </c>
      <c r="AO46" s="238">
        <v>1</v>
      </c>
      <c r="AS46" s="238">
        <v>12</v>
      </c>
      <c r="AT46" s="238">
        <v>9</v>
      </c>
      <c r="AU46" s="238">
        <v>55</v>
      </c>
      <c r="AV46" s="238">
        <v>11</v>
      </c>
      <c r="AW46" s="238">
        <v>21</v>
      </c>
      <c r="CT46" s="238">
        <v>425443.32491768099</v>
      </c>
      <c r="CU46" s="238">
        <v>4961717.8922180701</v>
      </c>
      <c r="CV46" s="238">
        <v>44.804971829999999</v>
      </c>
      <c r="CW46" s="238">
        <v>-93.942773900000006</v>
      </c>
      <c r="CX46" s="238" t="s">
        <v>359</v>
      </c>
      <c r="CY46" s="238" t="s">
        <v>4253</v>
      </c>
    </row>
    <row r="47" spans="1:103" x14ac:dyDescent="0.25">
      <c r="A47" s="238">
        <v>10702471</v>
      </c>
      <c r="B47" s="238">
        <v>4</v>
      </c>
      <c r="C47" s="238">
        <v>33</v>
      </c>
      <c r="D47" s="238">
        <v>9.5079999999999991</v>
      </c>
      <c r="E47" s="238">
        <v>10</v>
      </c>
      <c r="G47" s="238" t="s">
        <v>4252</v>
      </c>
      <c r="H47" s="238" t="s">
        <v>354</v>
      </c>
      <c r="I47" s="238">
        <v>25</v>
      </c>
      <c r="K47" s="238">
        <v>11024050</v>
      </c>
      <c r="L47" s="238">
        <v>112110132</v>
      </c>
      <c r="M47" s="238">
        <v>7</v>
      </c>
      <c r="N47" s="238">
        <v>29</v>
      </c>
      <c r="O47" s="238">
        <v>2011</v>
      </c>
      <c r="P47" s="238" t="s">
        <v>362</v>
      </c>
      <c r="Q47" s="238">
        <v>22</v>
      </c>
      <c r="S47" s="238">
        <v>3</v>
      </c>
      <c r="T47" s="238">
        <v>0</v>
      </c>
      <c r="U47" s="238">
        <v>1</v>
      </c>
      <c r="V47" s="238">
        <v>7</v>
      </c>
      <c r="W47" s="238">
        <v>27</v>
      </c>
      <c r="X47" s="238">
        <v>2</v>
      </c>
      <c r="Y47" s="238">
        <v>7</v>
      </c>
      <c r="Z47" s="238">
        <v>1</v>
      </c>
      <c r="AB47" s="238">
        <v>1</v>
      </c>
      <c r="AC47" s="238">
        <v>98</v>
      </c>
      <c r="AD47" s="238" t="s">
        <v>869</v>
      </c>
      <c r="AE47" s="238" t="s">
        <v>4254</v>
      </c>
      <c r="AF47" s="238" t="s">
        <v>4130</v>
      </c>
      <c r="AG47" s="238">
        <v>3</v>
      </c>
      <c r="AH47" s="238">
        <v>2</v>
      </c>
      <c r="AI47" s="238">
        <v>4</v>
      </c>
      <c r="AJ47" s="238">
        <v>1</v>
      </c>
      <c r="AK47" s="238">
        <v>21</v>
      </c>
      <c r="AL47" s="238">
        <v>51</v>
      </c>
      <c r="AM47" s="238" t="s">
        <v>363</v>
      </c>
      <c r="AN47" s="238">
        <v>1</v>
      </c>
      <c r="AO47" s="238">
        <v>18</v>
      </c>
      <c r="AS47" s="238">
        <v>7</v>
      </c>
      <c r="AT47" s="238">
        <v>98</v>
      </c>
      <c r="AU47" s="238">
        <v>55</v>
      </c>
      <c r="AV47" s="238">
        <v>10</v>
      </c>
      <c r="AW47" s="238">
        <v>21</v>
      </c>
      <c r="CT47" s="238">
        <v>425366</v>
      </c>
      <c r="CU47" s="238">
        <v>4962024</v>
      </c>
      <c r="CV47" s="238">
        <v>44.807723500000002</v>
      </c>
      <c r="CW47" s="238">
        <v>-93.943796899999995</v>
      </c>
      <c r="CX47" s="238" t="s">
        <v>359</v>
      </c>
      <c r="CY47" s="238" t="s">
        <v>4255</v>
      </c>
    </row>
    <row r="48" spans="1:103" x14ac:dyDescent="0.25">
      <c r="A48" s="238">
        <v>10848633</v>
      </c>
      <c r="B48" s="238">
        <v>4</v>
      </c>
      <c r="C48" s="238">
        <v>33</v>
      </c>
      <c r="D48" s="238">
        <v>9.7579999999999991</v>
      </c>
      <c r="E48" s="238">
        <v>10</v>
      </c>
      <c r="G48" s="238" t="s">
        <v>4252</v>
      </c>
      <c r="H48" s="238" t="s">
        <v>354</v>
      </c>
      <c r="I48" s="238">
        <v>25</v>
      </c>
      <c r="K48" s="238">
        <v>13003477</v>
      </c>
      <c r="L48" s="238">
        <v>130360093</v>
      </c>
      <c r="M48" s="238">
        <v>2</v>
      </c>
      <c r="N48" s="238">
        <v>5</v>
      </c>
      <c r="O48" s="238">
        <v>2013</v>
      </c>
      <c r="P48" s="238" t="s">
        <v>368</v>
      </c>
      <c r="Q48" s="238">
        <v>7</v>
      </c>
      <c r="R48" s="238" t="s">
        <v>196</v>
      </c>
      <c r="S48" s="238">
        <v>5</v>
      </c>
      <c r="T48" s="238">
        <v>0</v>
      </c>
      <c r="U48" s="238">
        <v>1</v>
      </c>
      <c r="V48" s="238">
        <v>7</v>
      </c>
      <c r="W48" s="238">
        <v>69</v>
      </c>
      <c r="X48" s="238">
        <v>2</v>
      </c>
      <c r="Y48" s="238">
        <v>1</v>
      </c>
      <c r="Z48" s="238">
        <v>4</v>
      </c>
      <c r="AB48" s="238">
        <v>4</v>
      </c>
      <c r="AC48" s="238">
        <v>98</v>
      </c>
      <c r="AD48" s="238" t="s">
        <v>863</v>
      </c>
      <c r="AE48" s="238" t="s">
        <v>4256</v>
      </c>
      <c r="AF48" s="238" t="s">
        <v>4130</v>
      </c>
      <c r="AG48" s="238">
        <v>3</v>
      </c>
      <c r="AH48" s="238">
        <v>2</v>
      </c>
      <c r="AI48" s="238">
        <v>2</v>
      </c>
      <c r="AJ48" s="238">
        <v>2</v>
      </c>
      <c r="AK48" s="238">
        <v>21</v>
      </c>
      <c r="AL48" s="238">
        <v>34</v>
      </c>
      <c r="AM48" s="238" t="s">
        <v>363</v>
      </c>
      <c r="AN48" s="238">
        <v>5</v>
      </c>
      <c r="AS48" s="238">
        <v>7</v>
      </c>
      <c r="AT48" s="238">
        <v>98</v>
      </c>
      <c r="AU48" s="238">
        <v>55</v>
      </c>
      <c r="AV48" s="238">
        <v>11</v>
      </c>
      <c r="AW48" s="238">
        <v>21</v>
      </c>
      <c r="CT48" s="238">
        <v>425077</v>
      </c>
      <c r="CU48" s="238">
        <v>4962289</v>
      </c>
      <c r="CV48" s="238">
        <v>44.810071800000003</v>
      </c>
      <c r="CW48" s="238">
        <v>-93.947486400000003</v>
      </c>
      <c r="CX48" s="238" t="s">
        <v>359</v>
      </c>
      <c r="CY48" s="238" t="s">
        <v>4257</v>
      </c>
    </row>
    <row r="49" spans="1:103" x14ac:dyDescent="0.25">
      <c r="A49" s="238">
        <v>409138</v>
      </c>
      <c r="B49" s="238">
        <v>4</v>
      </c>
      <c r="C49" s="238">
        <v>33</v>
      </c>
      <c r="D49" s="238">
        <v>9.8420000000000005</v>
      </c>
      <c r="E49" s="238">
        <v>10</v>
      </c>
      <c r="G49" s="238" t="s">
        <v>4252</v>
      </c>
      <c r="H49" s="238" t="s">
        <v>354</v>
      </c>
      <c r="I49" s="238">
        <v>25</v>
      </c>
      <c r="K49" s="238">
        <v>16515200</v>
      </c>
      <c r="M49" s="238">
        <v>12</v>
      </c>
      <c r="N49" s="238">
        <v>28</v>
      </c>
      <c r="O49" s="238">
        <v>2016</v>
      </c>
      <c r="P49" s="238" t="s">
        <v>355</v>
      </c>
      <c r="Q49" s="238">
        <v>6</v>
      </c>
      <c r="R49" s="238" t="s">
        <v>196</v>
      </c>
      <c r="S49" s="238">
        <v>5</v>
      </c>
      <c r="T49" s="238">
        <v>0</v>
      </c>
      <c r="U49" s="238">
        <v>1</v>
      </c>
      <c r="W49" s="238">
        <v>83</v>
      </c>
      <c r="X49" s="238">
        <v>2</v>
      </c>
      <c r="Y49" s="238">
        <v>6</v>
      </c>
      <c r="Z49" s="238">
        <v>1</v>
      </c>
      <c r="AB49" s="238">
        <v>5</v>
      </c>
      <c r="AC49" s="238">
        <v>98</v>
      </c>
      <c r="AD49" s="238" t="s">
        <v>873</v>
      </c>
      <c r="AF49" s="238" t="s">
        <v>4130</v>
      </c>
      <c r="AG49" s="238">
        <v>3</v>
      </c>
      <c r="AH49" s="238">
        <v>2</v>
      </c>
      <c r="AI49" s="238">
        <v>4</v>
      </c>
      <c r="AJ49" s="238">
        <v>2</v>
      </c>
      <c r="AK49" s="238">
        <v>21</v>
      </c>
      <c r="AL49" s="238">
        <v>41</v>
      </c>
      <c r="AM49" s="238" t="s">
        <v>354</v>
      </c>
      <c r="AN49" s="238">
        <v>5</v>
      </c>
      <c r="AO49" s="238">
        <v>68</v>
      </c>
      <c r="AS49" s="238">
        <v>12</v>
      </c>
      <c r="AT49" s="238">
        <v>9</v>
      </c>
      <c r="AU49" s="238">
        <v>55</v>
      </c>
      <c r="AV49" s="238">
        <v>12</v>
      </c>
      <c r="AW49" s="238">
        <v>21</v>
      </c>
      <c r="CT49" s="238">
        <v>424976.72508678399</v>
      </c>
      <c r="CU49" s="238">
        <v>4962379.0618914599</v>
      </c>
      <c r="CV49" s="238">
        <v>44.810874159999997</v>
      </c>
      <c r="CW49" s="238">
        <v>-93.948770839999995</v>
      </c>
      <c r="CX49" s="238" t="s">
        <v>359</v>
      </c>
      <c r="CY49" s="238" t="s">
        <v>4258</v>
      </c>
    </row>
    <row r="50" spans="1:103" x14ac:dyDescent="0.25">
      <c r="A50" s="238">
        <v>10698850</v>
      </c>
      <c r="B50" s="238">
        <v>4</v>
      </c>
      <c r="C50" s="238">
        <v>33</v>
      </c>
      <c r="D50" s="238">
        <v>9.8919999999999995</v>
      </c>
      <c r="E50" s="238">
        <v>10</v>
      </c>
      <c r="G50" s="238" t="s">
        <v>4252</v>
      </c>
      <c r="H50" s="238" t="s">
        <v>354</v>
      </c>
      <c r="I50" s="238">
        <v>25</v>
      </c>
      <c r="K50" s="238">
        <v>11005500</v>
      </c>
      <c r="L50" s="238">
        <v>110550139</v>
      </c>
      <c r="M50" s="238">
        <v>2</v>
      </c>
      <c r="N50" s="238">
        <v>23</v>
      </c>
      <c r="O50" s="238">
        <v>2011</v>
      </c>
      <c r="P50" s="238" t="s">
        <v>355</v>
      </c>
      <c r="Q50" s="238">
        <v>8</v>
      </c>
      <c r="S50" s="238">
        <v>5</v>
      </c>
      <c r="T50" s="238">
        <v>0</v>
      </c>
      <c r="U50" s="238">
        <v>1</v>
      </c>
      <c r="V50" s="238">
        <v>7</v>
      </c>
      <c r="W50" s="238">
        <v>83</v>
      </c>
      <c r="X50" s="238">
        <v>2</v>
      </c>
      <c r="Y50" s="238">
        <v>1</v>
      </c>
      <c r="Z50" s="238">
        <v>2</v>
      </c>
      <c r="AA50" s="238">
        <v>2</v>
      </c>
      <c r="AB50" s="238">
        <v>5</v>
      </c>
      <c r="AC50" s="238">
        <v>98</v>
      </c>
      <c r="AD50" s="238">
        <v>33</v>
      </c>
      <c r="AE50" s="238" t="s">
        <v>4259</v>
      </c>
      <c r="AF50" s="238" t="s">
        <v>4130</v>
      </c>
      <c r="AG50" s="238">
        <v>3</v>
      </c>
      <c r="AH50" s="238">
        <v>2</v>
      </c>
      <c r="AI50" s="238">
        <v>4</v>
      </c>
      <c r="AJ50" s="238">
        <v>2</v>
      </c>
      <c r="AK50" s="238">
        <v>21</v>
      </c>
      <c r="AL50" s="238">
        <v>26</v>
      </c>
      <c r="AM50" s="238" t="s">
        <v>363</v>
      </c>
      <c r="AN50" s="238">
        <v>5</v>
      </c>
      <c r="AO50" s="238">
        <v>3</v>
      </c>
      <c r="AP50" s="238">
        <v>72</v>
      </c>
      <c r="AS50" s="238">
        <v>7</v>
      </c>
      <c r="AT50" s="238">
        <v>98</v>
      </c>
      <c r="AU50" s="238">
        <v>55</v>
      </c>
      <c r="AV50" s="238">
        <v>10</v>
      </c>
      <c r="AW50" s="238">
        <v>21</v>
      </c>
      <c r="CT50" s="238">
        <v>424940</v>
      </c>
      <c r="CU50" s="238">
        <v>4962448</v>
      </c>
      <c r="CV50" s="238">
        <v>44.811495100000002</v>
      </c>
      <c r="CW50" s="238">
        <v>-93.949242100000006</v>
      </c>
      <c r="CX50" s="238" t="s">
        <v>359</v>
      </c>
      <c r="CY50" s="238" t="s">
        <v>4260</v>
      </c>
    </row>
    <row r="51" spans="1:103" x14ac:dyDescent="0.25">
      <c r="A51" s="238">
        <v>397701</v>
      </c>
      <c r="B51" s="238">
        <v>4</v>
      </c>
      <c r="C51" s="238">
        <v>33</v>
      </c>
      <c r="D51" s="238">
        <v>9.9390000000000001</v>
      </c>
      <c r="E51" s="238">
        <v>10</v>
      </c>
      <c r="G51" s="238" t="s">
        <v>4252</v>
      </c>
      <c r="H51" s="238" t="s">
        <v>354</v>
      </c>
      <c r="I51" s="238">
        <v>25</v>
      </c>
      <c r="K51" s="238">
        <v>16040052</v>
      </c>
      <c r="M51" s="238">
        <v>11</v>
      </c>
      <c r="N51" s="238">
        <v>24</v>
      </c>
      <c r="O51" s="238">
        <v>2016</v>
      </c>
      <c r="P51" s="238" t="s">
        <v>384</v>
      </c>
      <c r="Q51" s="238">
        <v>19</v>
      </c>
      <c r="R51" s="238" t="s">
        <v>419</v>
      </c>
      <c r="S51" s="238">
        <v>5</v>
      </c>
      <c r="T51" s="238">
        <v>0</v>
      </c>
      <c r="U51" s="238">
        <v>1</v>
      </c>
      <c r="W51" s="238">
        <v>16</v>
      </c>
      <c r="X51" s="238">
        <v>2</v>
      </c>
      <c r="Y51" s="238">
        <v>6</v>
      </c>
      <c r="Z51" s="238">
        <v>3</v>
      </c>
      <c r="AB51" s="238">
        <v>2</v>
      </c>
      <c r="AC51" s="238">
        <v>98</v>
      </c>
      <c r="AD51" s="238" t="s">
        <v>873</v>
      </c>
      <c r="AF51" s="238" t="s">
        <v>4130</v>
      </c>
      <c r="AG51" s="238">
        <v>4</v>
      </c>
      <c r="AH51" s="238">
        <v>2</v>
      </c>
      <c r="AI51" s="238">
        <v>2</v>
      </c>
      <c r="AJ51" s="238">
        <v>1</v>
      </c>
      <c r="AK51" s="238">
        <v>21</v>
      </c>
      <c r="AL51" s="238">
        <v>54</v>
      </c>
      <c r="AM51" s="238" t="s">
        <v>354</v>
      </c>
      <c r="AN51" s="238">
        <v>5</v>
      </c>
      <c r="AO51" s="238">
        <v>1</v>
      </c>
      <c r="AS51" s="238">
        <v>12</v>
      </c>
      <c r="AT51" s="238">
        <v>9</v>
      </c>
      <c r="AU51" s="238">
        <v>55</v>
      </c>
      <c r="AV51" s="238">
        <v>13</v>
      </c>
      <c r="AW51" s="238">
        <v>21</v>
      </c>
      <c r="CT51" s="238">
        <v>424931.95464949199</v>
      </c>
      <c r="CU51" s="238">
        <v>4962522.1665872298</v>
      </c>
      <c r="CV51" s="238">
        <v>44.812157540000001</v>
      </c>
      <c r="CW51" s="238">
        <v>-93.949358079999996</v>
      </c>
      <c r="CX51" s="238" t="s">
        <v>359</v>
      </c>
      <c r="CY51" s="238" t="s">
        <v>4261</v>
      </c>
    </row>
    <row r="52" spans="1:103" x14ac:dyDescent="0.25">
      <c r="A52" s="238">
        <v>10695907</v>
      </c>
      <c r="B52" s="238">
        <v>4</v>
      </c>
      <c r="C52" s="238">
        <v>33</v>
      </c>
      <c r="D52" s="238">
        <v>10.068</v>
      </c>
      <c r="E52" s="238">
        <v>10</v>
      </c>
      <c r="G52" s="238" t="s">
        <v>4252</v>
      </c>
      <c r="H52" s="238" t="s">
        <v>354</v>
      </c>
      <c r="I52" s="238">
        <v>25</v>
      </c>
      <c r="K52" s="238">
        <v>11000440</v>
      </c>
      <c r="L52" s="238">
        <v>110070025</v>
      </c>
      <c r="M52" s="238">
        <v>1</v>
      </c>
      <c r="N52" s="238">
        <v>6</v>
      </c>
      <c r="O52" s="238">
        <v>2011</v>
      </c>
      <c r="P52" s="238" t="s">
        <v>384</v>
      </c>
      <c r="Q52" s="238">
        <v>7</v>
      </c>
      <c r="S52" s="238">
        <v>5</v>
      </c>
      <c r="T52" s="238">
        <v>0</v>
      </c>
      <c r="U52" s="238">
        <v>1</v>
      </c>
      <c r="V52" s="238">
        <v>7</v>
      </c>
      <c r="W52" s="238">
        <v>83</v>
      </c>
      <c r="X52" s="238">
        <v>2</v>
      </c>
      <c r="Y52" s="238">
        <v>1</v>
      </c>
      <c r="Z52" s="238">
        <v>2</v>
      </c>
      <c r="AA52" s="238">
        <v>4</v>
      </c>
      <c r="AB52" s="238">
        <v>5</v>
      </c>
      <c r="AC52" s="238">
        <v>98</v>
      </c>
      <c r="AD52" s="238" t="s">
        <v>873</v>
      </c>
      <c r="AE52" s="238">
        <v>10775</v>
      </c>
      <c r="AF52" s="238" t="s">
        <v>4130</v>
      </c>
      <c r="AG52" s="238">
        <v>3</v>
      </c>
      <c r="AH52" s="238">
        <v>2</v>
      </c>
      <c r="AI52" s="238">
        <v>2</v>
      </c>
      <c r="AJ52" s="238">
        <v>1</v>
      </c>
      <c r="AK52" s="238">
        <v>21</v>
      </c>
      <c r="AL52" s="238">
        <v>23</v>
      </c>
      <c r="AM52" s="238" t="s">
        <v>354</v>
      </c>
      <c r="AN52" s="238">
        <v>5</v>
      </c>
      <c r="AO52" s="238">
        <v>3</v>
      </c>
      <c r="AS52" s="238">
        <v>7</v>
      </c>
      <c r="AT52" s="238">
        <v>98</v>
      </c>
      <c r="AU52" s="238">
        <v>55</v>
      </c>
      <c r="AV52" s="238">
        <v>10</v>
      </c>
      <c r="AW52" s="238">
        <v>21</v>
      </c>
      <c r="CT52" s="238">
        <v>424930</v>
      </c>
      <c r="CU52" s="238">
        <v>4962731</v>
      </c>
      <c r="CV52" s="238">
        <v>44.814036999999999</v>
      </c>
      <c r="CW52" s="238">
        <v>-93.949414200000007</v>
      </c>
      <c r="CX52" s="238" t="s">
        <v>359</v>
      </c>
      <c r="CY52" s="238" t="s">
        <v>4262</v>
      </c>
    </row>
    <row r="53" spans="1:103" x14ac:dyDescent="0.25">
      <c r="A53" s="238">
        <v>11017146</v>
      </c>
      <c r="B53" s="238">
        <v>4</v>
      </c>
      <c r="C53" s="238">
        <v>33</v>
      </c>
      <c r="D53" s="238">
        <v>10.129</v>
      </c>
      <c r="E53" s="238">
        <v>10</v>
      </c>
      <c r="G53" s="238" t="s">
        <v>4252</v>
      </c>
      <c r="H53" s="238" t="s">
        <v>354</v>
      </c>
      <c r="I53" s="238">
        <v>25</v>
      </c>
      <c r="K53" s="238">
        <v>15003113</v>
      </c>
      <c r="L53" s="238">
        <v>150320033</v>
      </c>
      <c r="M53" s="238">
        <v>2</v>
      </c>
      <c r="N53" s="238">
        <v>1</v>
      </c>
      <c r="O53" s="238">
        <v>2015</v>
      </c>
      <c r="P53" s="238" t="s">
        <v>366</v>
      </c>
      <c r="Q53" s="238">
        <v>8</v>
      </c>
      <c r="S53" s="238">
        <v>5</v>
      </c>
      <c r="T53" s="238">
        <v>0</v>
      </c>
      <c r="U53" s="238">
        <v>1</v>
      </c>
      <c r="V53" s="238">
        <v>4</v>
      </c>
      <c r="W53" s="238">
        <v>83</v>
      </c>
      <c r="X53" s="238">
        <v>2</v>
      </c>
      <c r="Y53" s="238">
        <v>1</v>
      </c>
      <c r="Z53" s="238">
        <v>2</v>
      </c>
      <c r="AB53" s="238">
        <v>5</v>
      </c>
      <c r="AC53" s="238">
        <v>98</v>
      </c>
      <c r="AD53" s="238" t="s">
        <v>1792</v>
      </c>
      <c r="AE53" s="238" t="s">
        <v>4263</v>
      </c>
      <c r="AF53" s="238" t="s">
        <v>4130</v>
      </c>
      <c r="AG53" s="238">
        <v>3</v>
      </c>
      <c r="AH53" s="238">
        <v>2</v>
      </c>
      <c r="AI53" s="238">
        <v>2</v>
      </c>
      <c r="AJ53" s="238">
        <v>2</v>
      </c>
      <c r="AK53" s="238">
        <v>21</v>
      </c>
      <c r="AL53" s="238">
        <v>18</v>
      </c>
      <c r="AM53" s="238" t="s">
        <v>354</v>
      </c>
      <c r="AN53" s="238">
        <v>5</v>
      </c>
      <c r="AO53" s="238">
        <v>3</v>
      </c>
      <c r="AS53" s="238">
        <v>7</v>
      </c>
      <c r="AT53" s="238">
        <v>98</v>
      </c>
      <c r="AU53" s="238">
        <v>55</v>
      </c>
      <c r="AV53" s="238">
        <v>11</v>
      </c>
      <c r="AW53" s="238">
        <v>21</v>
      </c>
      <c r="CT53" s="238">
        <v>424932</v>
      </c>
      <c r="CU53" s="238">
        <v>4962829</v>
      </c>
      <c r="CV53" s="238">
        <v>44.814918499999997</v>
      </c>
      <c r="CW53" s="238">
        <v>-93.949407199999996</v>
      </c>
      <c r="CX53" s="238" t="s">
        <v>359</v>
      </c>
      <c r="CY53" s="238" t="s">
        <v>4264</v>
      </c>
    </row>
    <row r="54" spans="1:103" x14ac:dyDescent="0.25">
      <c r="A54" s="238">
        <v>10852853</v>
      </c>
      <c r="B54" s="238">
        <v>4</v>
      </c>
      <c r="C54" s="238">
        <v>33</v>
      </c>
      <c r="D54" s="238">
        <v>10.348000000000001</v>
      </c>
      <c r="E54" s="238">
        <v>10</v>
      </c>
      <c r="G54" s="238" t="s">
        <v>4252</v>
      </c>
      <c r="H54" s="238" t="s">
        <v>354</v>
      </c>
      <c r="I54" s="238">
        <v>25</v>
      </c>
      <c r="K54" s="238">
        <v>13021047</v>
      </c>
      <c r="L54" s="238">
        <v>131940040</v>
      </c>
      <c r="M54" s="238">
        <v>7</v>
      </c>
      <c r="N54" s="238">
        <v>13</v>
      </c>
      <c r="O54" s="238">
        <v>2013</v>
      </c>
      <c r="P54" s="238" t="s">
        <v>364</v>
      </c>
      <c r="Q54" s="238">
        <v>6</v>
      </c>
      <c r="S54" s="238">
        <v>2</v>
      </c>
      <c r="T54" s="238">
        <v>0</v>
      </c>
      <c r="U54" s="238">
        <v>1</v>
      </c>
      <c r="V54" s="238">
        <v>4</v>
      </c>
      <c r="W54" s="238">
        <v>69</v>
      </c>
      <c r="X54" s="238">
        <v>2</v>
      </c>
      <c r="Y54" s="238">
        <v>1</v>
      </c>
      <c r="Z54" s="238">
        <v>2</v>
      </c>
      <c r="AA54" s="238">
        <v>3</v>
      </c>
      <c r="AB54" s="238">
        <v>2</v>
      </c>
      <c r="AC54" s="238">
        <v>98</v>
      </c>
      <c r="AD54" s="238" t="s">
        <v>873</v>
      </c>
      <c r="AE54" s="238" t="s">
        <v>4265</v>
      </c>
      <c r="AF54" s="238" t="s">
        <v>4130</v>
      </c>
      <c r="AG54" s="238">
        <v>3</v>
      </c>
      <c r="AH54" s="238">
        <v>2</v>
      </c>
      <c r="AI54" s="238">
        <v>3</v>
      </c>
      <c r="AJ54" s="238">
        <v>2</v>
      </c>
      <c r="AK54" s="238">
        <v>21</v>
      </c>
      <c r="AL54" s="238">
        <v>21</v>
      </c>
      <c r="AM54" s="238" t="s">
        <v>354</v>
      </c>
      <c r="AN54" s="238">
        <v>5</v>
      </c>
      <c r="AO54" s="238">
        <v>6</v>
      </c>
      <c r="AS54" s="238">
        <v>7</v>
      </c>
      <c r="AT54" s="238">
        <v>98</v>
      </c>
      <c r="AU54" s="238">
        <v>55</v>
      </c>
      <c r="AV54" s="238">
        <v>11</v>
      </c>
      <c r="AW54" s="238">
        <v>21</v>
      </c>
      <c r="CT54" s="238">
        <v>424872</v>
      </c>
      <c r="CU54" s="238">
        <v>4963164</v>
      </c>
      <c r="CV54" s="238">
        <v>44.817929900000003</v>
      </c>
      <c r="CW54" s="238">
        <v>-93.950205499999996</v>
      </c>
      <c r="CX54" s="238" t="s">
        <v>359</v>
      </c>
      <c r="CY54" s="238" t="s">
        <v>4266</v>
      </c>
    </row>
    <row r="55" spans="1:103" x14ac:dyDescent="0.25">
      <c r="A55" s="238">
        <v>797405</v>
      </c>
      <c r="B55" s="238">
        <v>4</v>
      </c>
      <c r="C55" s="238">
        <v>33</v>
      </c>
      <c r="D55" s="238">
        <v>10.509</v>
      </c>
      <c r="E55" s="238">
        <v>10</v>
      </c>
      <c r="G55" s="238" t="s">
        <v>4252</v>
      </c>
      <c r="H55" s="238" t="s">
        <v>354</v>
      </c>
      <c r="I55" s="238">
        <v>25</v>
      </c>
      <c r="K55" s="238">
        <v>20004286</v>
      </c>
      <c r="L55" s="238">
        <v>200440007</v>
      </c>
      <c r="M55" s="238">
        <v>2</v>
      </c>
      <c r="N55" s="238">
        <v>12</v>
      </c>
      <c r="O55" s="238">
        <v>2020</v>
      </c>
      <c r="P55" s="238" t="s">
        <v>355</v>
      </c>
      <c r="Q55" s="238">
        <v>17</v>
      </c>
      <c r="S55" s="238">
        <v>3</v>
      </c>
      <c r="T55" s="238">
        <v>0</v>
      </c>
      <c r="U55" s="238">
        <v>1</v>
      </c>
      <c r="W55" s="238">
        <v>83</v>
      </c>
      <c r="X55" s="238">
        <v>2</v>
      </c>
      <c r="Y55" s="238">
        <v>1</v>
      </c>
      <c r="Z55" s="238">
        <v>7</v>
      </c>
      <c r="AB55" s="238">
        <v>5</v>
      </c>
      <c r="AC55" s="238">
        <v>98</v>
      </c>
      <c r="AD55" s="238" t="s">
        <v>873</v>
      </c>
      <c r="AF55" s="238" t="s">
        <v>4130</v>
      </c>
      <c r="AG55" s="238">
        <v>3</v>
      </c>
      <c r="AH55" s="238">
        <v>2</v>
      </c>
      <c r="AI55" s="238">
        <v>2</v>
      </c>
      <c r="AJ55" s="238">
        <v>1</v>
      </c>
      <c r="AK55" s="238">
        <v>21</v>
      </c>
      <c r="AL55" s="238">
        <v>29</v>
      </c>
      <c r="AM55" s="238" t="s">
        <v>363</v>
      </c>
      <c r="AN55" s="238">
        <v>5</v>
      </c>
      <c r="AO55" s="238">
        <v>75</v>
      </c>
      <c r="AS55" s="238">
        <v>12</v>
      </c>
      <c r="AT55" s="238">
        <v>9</v>
      </c>
      <c r="AV55" s="238">
        <v>12</v>
      </c>
      <c r="AW55" s="238">
        <v>21</v>
      </c>
      <c r="CT55" s="238">
        <v>424642.73115708301</v>
      </c>
      <c r="CU55" s="238">
        <v>4963261.9760460099</v>
      </c>
      <c r="CV55" s="238">
        <v>44.818786080000002</v>
      </c>
      <c r="CW55" s="238">
        <v>-93.953124970000005</v>
      </c>
      <c r="CX55" s="238" t="s">
        <v>359</v>
      </c>
      <c r="CY55" s="238" t="s">
        <v>4267</v>
      </c>
    </row>
    <row r="56" spans="1:103" x14ac:dyDescent="0.25">
      <c r="A56" s="238">
        <v>802577</v>
      </c>
      <c r="B56" s="238">
        <v>4</v>
      </c>
      <c r="C56" s="238">
        <v>33</v>
      </c>
      <c r="D56" s="238">
        <v>11.275</v>
      </c>
      <c r="E56" s="238">
        <v>10</v>
      </c>
      <c r="G56" s="238" t="s">
        <v>4252</v>
      </c>
      <c r="H56" s="238" t="s">
        <v>354</v>
      </c>
      <c r="I56" s="238">
        <v>25</v>
      </c>
      <c r="K56" s="238">
        <v>20006576</v>
      </c>
      <c r="L56" s="238">
        <v>200650173</v>
      </c>
      <c r="M56" s="238">
        <v>3</v>
      </c>
      <c r="N56" s="238">
        <v>5</v>
      </c>
      <c r="O56" s="238">
        <v>2020</v>
      </c>
      <c r="P56" s="238" t="s">
        <v>384</v>
      </c>
      <c r="Q56" s="238">
        <v>19</v>
      </c>
      <c r="R56" s="238" t="s">
        <v>419</v>
      </c>
      <c r="S56" s="238">
        <v>5</v>
      </c>
      <c r="T56" s="238">
        <v>0</v>
      </c>
      <c r="U56" s="238">
        <v>1</v>
      </c>
      <c r="W56" s="238">
        <v>16</v>
      </c>
      <c r="X56" s="238">
        <v>2</v>
      </c>
      <c r="Y56" s="238">
        <v>6</v>
      </c>
      <c r="Z56" s="238">
        <v>1</v>
      </c>
      <c r="AB56" s="238">
        <v>1</v>
      </c>
      <c r="AC56" s="238">
        <v>98</v>
      </c>
      <c r="AD56" s="238" t="s">
        <v>873</v>
      </c>
      <c r="AF56" s="238" t="s">
        <v>4130</v>
      </c>
      <c r="AG56" s="238">
        <v>4</v>
      </c>
      <c r="AH56" s="238">
        <v>2</v>
      </c>
      <c r="AI56" s="238">
        <v>3</v>
      </c>
      <c r="AJ56" s="238">
        <v>1</v>
      </c>
      <c r="AK56" s="238">
        <v>21</v>
      </c>
      <c r="AL56" s="238">
        <v>25</v>
      </c>
      <c r="AM56" s="238" t="s">
        <v>354</v>
      </c>
      <c r="AN56" s="238">
        <v>5</v>
      </c>
      <c r="AO56" s="238">
        <v>1</v>
      </c>
      <c r="AS56" s="238">
        <v>12</v>
      </c>
      <c r="AT56" s="238">
        <v>9</v>
      </c>
      <c r="AU56" s="238">
        <v>55</v>
      </c>
      <c r="AV56" s="238">
        <v>11</v>
      </c>
      <c r="AW56" s="238">
        <v>21</v>
      </c>
      <c r="CT56" s="238">
        <v>423422.239130061</v>
      </c>
      <c r="CU56" s="238">
        <v>4963300.3084535403</v>
      </c>
      <c r="CV56" s="238">
        <v>44.819001239999999</v>
      </c>
      <c r="CW56" s="238">
        <v>-93.96856545</v>
      </c>
      <c r="CX56" s="238" t="s">
        <v>359</v>
      </c>
      <c r="CY56" s="238" t="s">
        <v>4268</v>
      </c>
    </row>
    <row r="57" spans="1:103" x14ac:dyDescent="0.25">
      <c r="A57" s="238">
        <v>10715211</v>
      </c>
      <c r="B57" s="238">
        <v>4</v>
      </c>
      <c r="C57" s="238">
        <v>33</v>
      </c>
      <c r="D57" s="238">
        <v>11.276</v>
      </c>
      <c r="E57" s="238">
        <v>10</v>
      </c>
      <c r="G57" s="238" t="s">
        <v>4252</v>
      </c>
      <c r="H57" s="238" t="s">
        <v>354</v>
      </c>
      <c r="I57" s="238">
        <v>25</v>
      </c>
      <c r="K57" s="238">
        <v>11039972</v>
      </c>
      <c r="L57" s="238">
        <v>113520073</v>
      </c>
      <c r="M57" s="238">
        <v>12</v>
      </c>
      <c r="N57" s="238">
        <v>18</v>
      </c>
      <c r="O57" s="238">
        <v>2011</v>
      </c>
      <c r="P57" s="238" t="s">
        <v>366</v>
      </c>
      <c r="Q57" s="238">
        <v>9</v>
      </c>
      <c r="S57" s="238">
        <v>3</v>
      </c>
      <c r="T57" s="238">
        <v>0</v>
      </c>
      <c r="U57" s="238">
        <v>1</v>
      </c>
      <c r="V57" s="238">
        <v>7</v>
      </c>
      <c r="W57" s="238">
        <v>83</v>
      </c>
      <c r="X57" s="238">
        <v>2</v>
      </c>
      <c r="Y57" s="238">
        <v>1</v>
      </c>
      <c r="Z57" s="238">
        <v>1</v>
      </c>
      <c r="AB57" s="238">
        <v>3</v>
      </c>
      <c r="AC57" s="238">
        <v>98</v>
      </c>
      <c r="AD57" s="238" t="s">
        <v>873</v>
      </c>
      <c r="AE57" s="238" t="s">
        <v>4269</v>
      </c>
      <c r="AF57" s="238" t="s">
        <v>4130</v>
      </c>
      <c r="AG57" s="238">
        <v>3</v>
      </c>
      <c r="AH57" s="238">
        <v>2</v>
      </c>
      <c r="AI57" s="238">
        <v>2</v>
      </c>
      <c r="AJ57" s="238">
        <v>1</v>
      </c>
      <c r="AK57" s="238">
        <v>21</v>
      </c>
      <c r="AL57" s="238">
        <v>22</v>
      </c>
      <c r="AM57" s="238" t="s">
        <v>363</v>
      </c>
      <c r="AN57" s="238">
        <v>5</v>
      </c>
      <c r="AO57" s="238">
        <v>3</v>
      </c>
      <c r="AS57" s="238">
        <v>7</v>
      </c>
      <c r="AT57" s="238">
        <v>98</v>
      </c>
      <c r="AU57" s="238">
        <v>55</v>
      </c>
      <c r="AV57" s="238">
        <v>10</v>
      </c>
      <c r="AW57" s="238">
        <v>21</v>
      </c>
      <c r="CT57" s="238">
        <v>423413</v>
      </c>
      <c r="CU57" s="238">
        <v>4963305</v>
      </c>
      <c r="CV57" s="238">
        <v>44.819042199999998</v>
      </c>
      <c r="CW57" s="238">
        <v>-93.968680300000003</v>
      </c>
      <c r="CX57" s="238" t="s">
        <v>359</v>
      </c>
      <c r="CY57" s="238" t="s">
        <v>4270</v>
      </c>
    </row>
    <row r="58" spans="1:103" x14ac:dyDescent="0.25">
      <c r="A58" s="238">
        <v>10701553</v>
      </c>
      <c r="B58" s="238">
        <v>4</v>
      </c>
      <c r="C58" s="238">
        <v>33</v>
      </c>
      <c r="D58" s="238">
        <v>11.278</v>
      </c>
      <c r="E58" s="238">
        <v>10</v>
      </c>
      <c r="G58" s="238" t="s">
        <v>4252</v>
      </c>
      <c r="H58" s="238" t="s">
        <v>354</v>
      </c>
      <c r="I58" s="238">
        <v>25</v>
      </c>
      <c r="L58" s="238">
        <v>111590049</v>
      </c>
      <c r="M58" s="238">
        <v>5</v>
      </c>
      <c r="N58" s="238">
        <v>6</v>
      </c>
      <c r="O58" s="238">
        <v>2011</v>
      </c>
      <c r="P58" s="238" t="s">
        <v>362</v>
      </c>
      <c r="Q58" s="238">
        <v>20</v>
      </c>
      <c r="S58" s="238">
        <v>5</v>
      </c>
      <c r="T58" s="238">
        <v>0</v>
      </c>
      <c r="U58" s="238">
        <v>1</v>
      </c>
      <c r="V58" s="238">
        <v>8</v>
      </c>
      <c r="W58" s="238">
        <v>16</v>
      </c>
      <c r="Y58" s="238">
        <v>3</v>
      </c>
      <c r="Z58" s="238">
        <v>1</v>
      </c>
      <c r="AB58" s="238">
        <v>1</v>
      </c>
      <c r="AC58" s="238">
        <v>98</v>
      </c>
      <c r="AF58" s="238" t="s">
        <v>4130</v>
      </c>
      <c r="AG58" s="238">
        <v>4</v>
      </c>
      <c r="AH58" s="238">
        <v>2</v>
      </c>
      <c r="AI58" s="238">
        <v>4</v>
      </c>
      <c r="AJ58" s="238">
        <v>6</v>
      </c>
      <c r="AK58" s="238">
        <v>21</v>
      </c>
      <c r="AL58" s="238">
        <v>30</v>
      </c>
      <c r="AM58" s="238" t="s">
        <v>354</v>
      </c>
      <c r="AT58" s="238">
        <v>98</v>
      </c>
      <c r="AU58" s="238">
        <v>55</v>
      </c>
      <c r="CT58" s="238">
        <v>423412</v>
      </c>
      <c r="CU58" s="238">
        <v>4963306</v>
      </c>
      <c r="CV58" s="238">
        <v>44.819051299999998</v>
      </c>
      <c r="CW58" s="238">
        <v>-93.968700100000007</v>
      </c>
      <c r="CX58" s="238" t="s">
        <v>359</v>
      </c>
    </row>
    <row r="59" spans="1:103" x14ac:dyDescent="0.25">
      <c r="A59" s="238">
        <v>10773470</v>
      </c>
      <c r="B59" s="238">
        <v>4</v>
      </c>
      <c r="C59" s="238">
        <v>33</v>
      </c>
      <c r="D59" s="238">
        <v>11.278</v>
      </c>
      <c r="E59" s="238">
        <v>10</v>
      </c>
      <c r="G59" s="238" t="s">
        <v>4252</v>
      </c>
      <c r="H59" s="238" t="s">
        <v>354</v>
      </c>
      <c r="I59" s="238">
        <v>25</v>
      </c>
      <c r="K59" s="238">
        <v>12001228</v>
      </c>
      <c r="L59" s="238">
        <v>120140079</v>
      </c>
      <c r="M59" s="238">
        <v>1</v>
      </c>
      <c r="N59" s="238">
        <v>14</v>
      </c>
      <c r="O59" s="238">
        <v>2012</v>
      </c>
      <c r="P59" s="238" t="s">
        <v>364</v>
      </c>
      <c r="Q59" s="238">
        <v>13</v>
      </c>
      <c r="S59" s="238">
        <v>5</v>
      </c>
      <c r="T59" s="238">
        <v>0</v>
      </c>
      <c r="U59" s="238">
        <v>1</v>
      </c>
      <c r="V59" s="238">
        <v>7</v>
      </c>
      <c r="W59" s="238">
        <v>27</v>
      </c>
      <c r="X59" s="238">
        <v>2</v>
      </c>
      <c r="Y59" s="238">
        <v>1</v>
      </c>
      <c r="Z59" s="238">
        <v>4</v>
      </c>
      <c r="AA59" s="238">
        <v>4</v>
      </c>
      <c r="AB59" s="238">
        <v>3</v>
      </c>
      <c r="AC59" s="238">
        <v>98</v>
      </c>
      <c r="AD59" s="238" t="s">
        <v>873</v>
      </c>
      <c r="AE59" s="238" t="s">
        <v>4259</v>
      </c>
      <c r="AF59" s="238" t="s">
        <v>4130</v>
      </c>
      <c r="AG59" s="238">
        <v>3</v>
      </c>
      <c r="AH59" s="238">
        <v>2</v>
      </c>
      <c r="AI59" s="238">
        <v>4</v>
      </c>
      <c r="AJ59" s="238">
        <v>1</v>
      </c>
      <c r="AK59" s="238">
        <v>21</v>
      </c>
      <c r="AL59" s="238">
        <v>45</v>
      </c>
      <c r="AM59" s="238" t="s">
        <v>363</v>
      </c>
      <c r="AN59" s="238">
        <v>5</v>
      </c>
      <c r="AO59" s="238">
        <v>3</v>
      </c>
      <c r="AS59" s="238">
        <v>7</v>
      </c>
      <c r="AT59" s="238">
        <v>98</v>
      </c>
      <c r="AU59" s="238">
        <v>55</v>
      </c>
      <c r="AV59" s="238">
        <v>10</v>
      </c>
      <c r="AW59" s="238">
        <v>21</v>
      </c>
      <c r="CT59" s="238">
        <v>423412</v>
      </c>
      <c r="CU59" s="238">
        <v>4963306</v>
      </c>
      <c r="CV59" s="238">
        <v>44.819051299999998</v>
      </c>
      <c r="CW59" s="238">
        <v>-93.968700100000007</v>
      </c>
      <c r="CX59" s="238" t="s">
        <v>359</v>
      </c>
      <c r="CY59" s="238" t="s">
        <v>4271</v>
      </c>
    </row>
    <row r="60" spans="1:103" x14ac:dyDescent="0.25">
      <c r="A60" s="238">
        <v>10849044</v>
      </c>
      <c r="B60" s="238">
        <v>4</v>
      </c>
      <c r="C60" s="238">
        <v>33</v>
      </c>
      <c r="D60" s="238">
        <v>11.278</v>
      </c>
      <c r="E60" s="238">
        <v>10</v>
      </c>
      <c r="G60" s="238" t="s">
        <v>4252</v>
      </c>
      <c r="H60" s="238" t="s">
        <v>354</v>
      </c>
      <c r="I60" s="238">
        <v>25</v>
      </c>
      <c r="K60" s="238" t="s">
        <v>4272</v>
      </c>
      <c r="L60" s="238">
        <v>130420147</v>
      </c>
      <c r="M60" s="238">
        <v>2</v>
      </c>
      <c r="N60" s="238">
        <v>8</v>
      </c>
      <c r="O60" s="238">
        <v>2013</v>
      </c>
      <c r="P60" s="238" t="s">
        <v>362</v>
      </c>
      <c r="Q60" s="238">
        <v>18</v>
      </c>
      <c r="S60" s="238">
        <v>5</v>
      </c>
      <c r="T60" s="238">
        <v>0</v>
      </c>
      <c r="U60" s="238">
        <v>1</v>
      </c>
      <c r="V60" s="238">
        <v>90</v>
      </c>
      <c r="W60" s="238">
        <v>16</v>
      </c>
      <c r="X60" s="238">
        <v>2</v>
      </c>
      <c r="Y60" s="238">
        <v>4</v>
      </c>
      <c r="Z60" s="238">
        <v>1</v>
      </c>
      <c r="AB60" s="238">
        <v>1</v>
      </c>
      <c r="AC60" s="238">
        <v>98</v>
      </c>
      <c r="AD60" s="238" t="s">
        <v>1774</v>
      </c>
      <c r="AE60" s="238" t="s">
        <v>4273</v>
      </c>
      <c r="AF60" s="238" t="s">
        <v>4130</v>
      </c>
      <c r="AG60" s="238">
        <v>4</v>
      </c>
      <c r="AH60" s="238">
        <v>2</v>
      </c>
      <c r="AI60" s="238">
        <v>1</v>
      </c>
      <c r="AJ60" s="238">
        <v>1</v>
      </c>
      <c r="AK60" s="238">
        <v>21</v>
      </c>
      <c r="AL60" s="238">
        <v>40</v>
      </c>
      <c r="AM60" s="238" t="s">
        <v>354</v>
      </c>
      <c r="AN60" s="238">
        <v>99</v>
      </c>
      <c r="AO60" s="238">
        <v>1</v>
      </c>
      <c r="AS60" s="238">
        <v>7</v>
      </c>
      <c r="AT60" s="238">
        <v>98</v>
      </c>
      <c r="AU60" s="238">
        <v>55</v>
      </c>
      <c r="AV60" s="238">
        <v>10</v>
      </c>
      <c r="AW60" s="238">
        <v>21</v>
      </c>
      <c r="CT60" s="238">
        <v>423412</v>
      </c>
      <c r="CU60" s="238">
        <v>4963306</v>
      </c>
      <c r="CV60" s="238">
        <v>44.819051299999998</v>
      </c>
      <c r="CW60" s="238">
        <v>-93.968700100000007</v>
      </c>
      <c r="CX60" s="238" t="s">
        <v>359</v>
      </c>
      <c r="CY60" s="238" t="s">
        <v>4274</v>
      </c>
    </row>
    <row r="61" spans="1:103" x14ac:dyDescent="0.25">
      <c r="A61" s="238">
        <v>10702553</v>
      </c>
      <c r="B61" s="238">
        <v>4</v>
      </c>
      <c r="C61" s="238">
        <v>33</v>
      </c>
      <c r="D61" s="238">
        <v>11.316000000000001</v>
      </c>
      <c r="E61" s="238">
        <v>10</v>
      </c>
      <c r="G61" s="238" t="s">
        <v>4252</v>
      </c>
      <c r="H61" s="238" t="s">
        <v>354</v>
      </c>
      <c r="I61" s="238">
        <v>25</v>
      </c>
      <c r="K61" s="238">
        <v>11023486</v>
      </c>
      <c r="L61" s="238">
        <v>112150026</v>
      </c>
      <c r="M61" s="238">
        <v>7</v>
      </c>
      <c r="N61" s="238">
        <v>25</v>
      </c>
      <c r="O61" s="238">
        <v>2011</v>
      </c>
      <c r="P61" s="238" t="s">
        <v>361</v>
      </c>
      <c r="Q61" s="238">
        <v>23</v>
      </c>
      <c r="S61" s="238">
        <v>5</v>
      </c>
      <c r="T61" s="238">
        <v>0</v>
      </c>
      <c r="U61" s="238">
        <v>1</v>
      </c>
      <c r="V61" s="238">
        <v>5</v>
      </c>
      <c r="W61" s="238">
        <v>16</v>
      </c>
      <c r="X61" s="238">
        <v>2</v>
      </c>
      <c r="Y61" s="238">
        <v>6</v>
      </c>
      <c r="Z61" s="238">
        <v>1</v>
      </c>
      <c r="AB61" s="238">
        <v>1</v>
      </c>
      <c r="AC61" s="238">
        <v>98</v>
      </c>
      <c r="AD61" s="238" t="s">
        <v>880</v>
      </c>
      <c r="AE61" s="238" t="s">
        <v>4273</v>
      </c>
      <c r="AF61" s="238" t="s">
        <v>4130</v>
      </c>
      <c r="AG61" s="238">
        <v>4</v>
      </c>
      <c r="AH61" s="238">
        <v>2</v>
      </c>
      <c r="AI61" s="238">
        <v>1</v>
      </c>
      <c r="AJ61" s="238">
        <v>2</v>
      </c>
      <c r="AK61" s="238">
        <v>21</v>
      </c>
      <c r="AL61" s="238">
        <v>37</v>
      </c>
      <c r="AM61" s="238" t="s">
        <v>363</v>
      </c>
      <c r="AN61" s="238">
        <v>5</v>
      </c>
      <c r="AO61" s="238">
        <v>1</v>
      </c>
      <c r="AS61" s="238">
        <v>7</v>
      </c>
      <c r="AT61" s="238">
        <v>98</v>
      </c>
      <c r="AU61" s="238">
        <v>55</v>
      </c>
      <c r="AV61" s="238">
        <v>11</v>
      </c>
      <c r="AW61" s="238">
        <v>21</v>
      </c>
      <c r="CT61" s="238">
        <v>423372</v>
      </c>
      <c r="CU61" s="238">
        <v>4963352</v>
      </c>
      <c r="CV61" s="238">
        <v>44.819461799999999</v>
      </c>
      <c r="CW61" s="238">
        <v>-93.969210599999997</v>
      </c>
      <c r="CX61" s="238" t="s">
        <v>359</v>
      </c>
      <c r="CY61" s="238" t="s">
        <v>4275</v>
      </c>
    </row>
    <row r="62" spans="1:103" x14ac:dyDescent="0.25">
      <c r="A62" s="238">
        <v>10700598</v>
      </c>
      <c r="B62" s="238">
        <v>4</v>
      </c>
      <c r="C62" s="238">
        <v>33</v>
      </c>
      <c r="D62" s="238">
        <v>11.750999999999999</v>
      </c>
      <c r="E62" s="238">
        <v>10</v>
      </c>
      <c r="G62" s="238" t="s">
        <v>4252</v>
      </c>
      <c r="H62" s="238" t="s">
        <v>354</v>
      </c>
      <c r="I62" s="238">
        <v>25</v>
      </c>
      <c r="K62" s="238">
        <v>11010455</v>
      </c>
      <c r="L62" s="238">
        <v>110980139</v>
      </c>
      <c r="M62" s="238">
        <v>4</v>
      </c>
      <c r="N62" s="238">
        <v>8</v>
      </c>
      <c r="O62" s="238">
        <v>2011</v>
      </c>
      <c r="P62" s="238" t="s">
        <v>362</v>
      </c>
      <c r="Q62" s="238">
        <v>20</v>
      </c>
      <c r="S62" s="238">
        <v>5</v>
      </c>
      <c r="T62" s="238">
        <v>0</v>
      </c>
      <c r="U62" s="238">
        <v>1</v>
      </c>
      <c r="V62" s="238">
        <v>98</v>
      </c>
      <c r="W62" s="238">
        <v>16</v>
      </c>
      <c r="X62" s="238">
        <v>2</v>
      </c>
      <c r="Y62" s="238">
        <v>6</v>
      </c>
      <c r="Z62" s="238">
        <v>2</v>
      </c>
      <c r="AB62" s="238">
        <v>1</v>
      </c>
      <c r="AC62" s="238">
        <v>98</v>
      </c>
      <c r="AD62" s="238" t="s">
        <v>1774</v>
      </c>
      <c r="AE62" s="238" t="s">
        <v>4276</v>
      </c>
      <c r="AF62" s="238" t="s">
        <v>4130</v>
      </c>
      <c r="AG62" s="238">
        <v>4</v>
      </c>
      <c r="AH62" s="238">
        <v>2</v>
      </c>
      <c r="AI62" s="238">
        <v>1</v>
      </c>
      <c r="AJ62" s="238">
        <v>4</v>
      </c>
      <c r="AK62" s="238">
        <v>21</v>
      </c>
      <c r="AL62" s="238">
        <v>34</v>
      </c>
      <c r="AM62" s="238" t="s">
        <v>363</v>
      </c>
      <c r="AN62" s="238">
        <v>5</v>
      </c>
      <c r="AO62" s="238">
        <v>1</v>
      </c>
      <c r="AS62" s="238">
        <v>7</v>
      </c>
      <c r="AT62" s="238">
        <v>98</v>
      </c>
      <c r="AU62" s="238">
        <v>55</v>
      </c>
      <c r="AV62" s="238">
        <v>11</v>
      </c>
      <c r="AW62" s="238">
        <v>21</v>
      </c>
      <c r="CT62" s="238">
        <v>423320</v>
      </c>
      <c r="CU62" s="238">
        <v>4964042</v>
      </c>
      <c r="CV62" s="238">
        <v>44.825669400000002</v>
      </c>
      <c r="CW62" s="238">
        <v>-93.969972299999995</v>
      </c>
      <c r="CX62" s="238" t="s">
        <v>359</v>
      </c>
      <c r="CY62" s="238" t="s">
        <v>4277</v>
      </c>
    </row>
    <row r="63" spans="1:103" x14ac:dyDescent="0.25">
      <c r="A63" s="238">
        <v>10782750</v>
      </c>
      <c r="B63" s="238">
        <v>4</v>
      </c>
      <c r="C63" s="238">
        <v>33</v>
      </c>
      <c r="D63" s="238">
        <v>12.272</v>
      </c>
      <c r="E63" s="238">
        <v>10</v>
      </c>
      <c r="G63" s="238" t="s">
        <v>4252</v>
      </c>
      <c r="H63" s="238" t="s">
        <v>354</v>
      </c>
      <c r="I63" s="238">
        <v>25</v>
      </c>
      <c r="K63" s="238">
        <v>12038299</v>
      </c>
      <c r="L63" s="238">
        <v>123630249</v>
      </c>
      <c r="M63" s="238">
        <v>12</v>
      </c>
      <c r="N63" s="238">
        <v>28</v>
      </c>
      <c r="O63" s="238">
        <v>2012</v>
      </c>
      <c r="P63" s="238" t="s">
        <v>362</v>
      </c>
      <c r="Q63" s="238">
        <v>17</v>
      </c>
      <c r="S63" s="238">
        <v>5</v>
      </c>
      <c r="T63" s="238">
        <v>0</v>
      </c>
      <c r="U63" s="238">
        <v>1</v>
      </c>
      <c r="V63" s="238">
        <v>8</v>
      </c>
      <c r="W63" s="238">
        <v>16</v>
      </c>
      <c r="X63" s="238">
        <v>3</v>
      </c>
      <c r="Y63" s="238">
        <v>3</v>
      </c>
      <c r="Z63" s="238">
        <v>1</v>
      </c>
      <c r="AB63" s="238">
        <v>1</v>
      </c>
      <c r="AC63" s="238">
        <v>98</v>
      </c>
      <c r="AD63" s="238" t="s">
        <v>880</v>
      </c>
      <c r="AE63" s="238" t="s">
        <v>4278</v>
      </c>
      <c r="AF63" s="238" t="s">
        <v>4130</v>
      </c>
      <c r="AG63" s="238">
        <v>4</v>
      </c>
      <c r="AH63" s="238">
        <v>2</v>
      </c>
      <c r="AI63" s="238">
        <v>2</v>
      </c>
      <c r="AJ63" s="238">
        <v>2</v>
      </c>
      <c r="AK63" s="238">
        <v>21</v>
      </c>
      <c r="AL63" s="238">
        <v>57</v>
      </c>
      <c r="AM63" s="238" t="s">
        <v>354</v>
      </c>
      <c r="AN63" s="238">
        <v>5</v>
      </c>
      <c r="AS63" s="238">
        <v>7</v>
      </c>
      <c r="AT63" s="238">
        <v>98</v>
      </c>
      <c r="AU63" s="238">
        <v>55</v>
      </c>
      <c r="AV63" s="238">
        <v>11</v>
      </c>
      <c r="AW63" s="238">
        <v>21</v>
      </c>
      <c r="CT63" s="238">
        <v>423320</v>
      </c>
      <c r="CU63" s="238">
        <v>4964881</v>
      </c>
      <c r="CV63" s="238">
        <v>44.833215899999999</v>
      </c>
      <c r="CW63" s="238">
        <v>-93.970102900000001</v>
      </c>
      <c r="CX63" s="238" t="s">
        <v>359</v>
      </c>
      <c r="CY63" s="238" t="s">
        <v>4279</v>
      </c>
    </row>
    <row r="64" spans="1:103" x14ac:dyDescent="0.25">
      <c r="A64" s="238">
        <v>10938653</v>
      </c>
      <c r="B64" s="238">
        <v>4</v>
      </c>
      <c r="C64" s="238">
        <v>33</v>
      </c>
      <c r="D64" s="238">
        <v>12.763999999999999</v>
      </c>
      <c r="E64" s="238">
        <v>10</v>
      </c>
      <c r="G64" s="238" t="s">
        <v>4252</v>
      </c>
      <c r="H64" s="238" t="s">
        <v>354</v>
      </c>
      <c r="I64" s="238">
        <v>25</v>
      </c>
      <c r="K64" s="238">
        <v>14036491</v>
      </c>
      <c r="L64" s="238">
        <v>143160043</v>
      </c>
      <c r="M64" s="238">
        <v>11</v>
      </c>
      <c r="N64" s="238">
        <v>10</v>
      </c>
      <c r="O64" s="238">
        <v>2014</v>
      </c>
      <c r="P64" s="238" t="s">
        <v>361</v>
      </c>
      <c r="Q64" s="238">
        <v>13</v>
      </c>
      <c r="S64" s="238">
        <v>5</v>
      </c>
      <c r="T64" s="238">
        <v>0</v>
      </c>
      <c r="U64" s="238">
        <v>2</v>
      </c>
      <c r="V64" s="238">
        <v>90</v>
      </c>
      <c r="W64" s="238">
        <v>10</v>
      </c>
      <c r="X64" s="238">
        <v>10</v>
      </c>
      <c r="Y64" s="238">
        <v>1</v>
      </c>
      <c r="Z64" s="238">
        <v>4</v>
      </c>
      <c r="AB64" s="238">
        <v>5</v>
      </c>
      <c r="AC64" s="238">
        <v>98</v>
      </c>
      <c r="AD64" s="238" t="s">
        <v>1774</v>
      </c>
      <c r="AE64" s="238" t="s">
        <v>4280</v>
      </c>
      <c r="AF64" s="238" t="s">
        <v>4130</v>
      </c>
      <c r="AG64" s="238">
        <v>90</v>
      </c>
      <c r="AH64" s="238">
        <v>2</v>
      </c>
      <c r="AI64" s="238">
        <v>1</v>
      </c>
      <c r="AJ64" s="238">
        <v>3</v>
      </c>
      <c r="AK64" s="238">
        <v>25</v>
      </c>
      <c r="AL64" s="238">
        <v>44</v>
      </c>
      <c r="AM64" s="238" t="s">
        <v>354</v>
      </c>
      <c r="AN64" s="238">
        <v>5</v>
      </c>
      <c r="AO64" s="238">
        <v>2</v>
      </c>
      <c r="AP64" s="238">
        <v>15</v>
      </c>
      <c r="AS64" s="238">
        <v>7</v>
      </c>
      <c r="AT64" s="238">
        <v>2</v>
      </c>
      <c r="AU64" s="238">
        <v>55</v>
      </c>
      <c r="AV64" s="238">
        <v>11</v>
      </c>
      <c r="AW64" s="238">
        <v>21</v>
      </c>
      <c r="AX64" s="238">
        <v>2</v>
      </c>
      <c r="AY64" s="238">
        <v>3</v>
      </c>
      <c r="AZ64" s="238">
        <v>1</v>
      </c>
      <c r="BA64" s="238">
        <v>21</v>
      </c>
      <c r="BB64" s="238">
        <v>40</v>
      </c>
      <c r="BC64" s="238" t="s">
        <v>354</v>
      </c>
      <c r="BD64" s="238">
        <v>5</v>
      </c>
      <c r="BE64" s="238">
        <v>1</v>
      </c>
      <c r="BI64" s="238">
        <v>7</v>
      </c>
      <c r="BJ64" s="238">
        <v>2</v>
      </c>
      <c r="BK64" s="238">
        <v>55</v>
      </c>
      <c r="BL64" s="238">
        <v>11</v>
      </c>
      <c r="BM64" s="238">
        <v>21</v>
      </c>
      <c r="CT64" s="238">
        <v>423316</v>
      </c>
      <c r="CU64" s="238">
        <v>4965672</v>
      </c>
      <c r="CV64" s="238">
        <v>44.840337300000002</v>
      </c>
      <c r="CW64" s="238">
        <v>-93.970262700000006</v>
      </c>
      <c r="CX64" s="238" t="s">
        <v>359</v>
      </c>
      <c r="CY64" s="238" t="s">
        <v>4281</v>
      </c>
    </row>
    <row r="65" spans="1:103" x14ac:dyDescent="0.25">
      <c r="A65" s="238">
        <v>332378</v>
      </c>
      <c r="B65" s="238">
        <v>4</v>
      </c>
      <c r="C65" s="238">
        <v>33</v>
      </c>
      <c r="D65" s="238">
        <v>13.016999999999999</v>
      </c>
      <c r="E65" s="238">
        <v>10</v>
      </c>
      <c r="G65" s="238" t="s">
        <v>4252</v>
      </c>
      <c r="H65" s="238" t="s">
        <v>354</v>
      </c>
      <c r="I65" s="238">
        <v>25</v>
      </c>
      <c r="K65" s="238">
        <v>16006475</v>
      </c>
      <c r="M65" s="238">
        <v>2</v>
      </c>
      <c r="N65" s="238">
        <v>28</v>
      </c>
      <c r="O65" s="238">
        <v>2016</v>
      </c>
      <c r="P65" s="238" t="s">
        <v>366</v>
      </c>
      <c r="Q65" s="238">
        <v>18</v>
      </c>
      <c r="R65" s="238" t="s">
        <v>196</v>
      </c>
      <c r="S65" s="238">
        <v>3</v>
      </c>
      <c r="T65" s="238">
        <v>0</v>
      </c>
      <c r="U65" s="238">
        <v>1</v>
      </c>
      <c r="W65" s="238">
        <v>43</v>
      </c>
      <c r="X65" s="238">
        <v>2</v>
      </c>
      <c r="Y65" s="238">
        <v>3</v>
      </c>
      <c r="Z65" s="238">
        <v>2</v>
      </c>
      <c r="AB65" s="238">
        <v>1</v>
      </c>
      <c r="AC65" s="238">
        <v>98</v>
      </c>
      <c r="AD65" s="238" t="s">
        <v>873</v>
      </c>
      <c r="AF65" s="238" t="s">
        <v>4130</v>
      </c>
      <c r="AG65" s="238">
        <v>3</v>
      </c>
      <c r="AH65" s="238">
        <v>2</v>
      </c>
      <c r="AI65" s="238">
        <v>2</v>
      </c>
      <c r="AJ65" s="238">
        <v>2</v>
      </c>
      <c r="AK65" s="238">
        <v>21</v>
      </c>
      <c r="AL65" s="238">
        <v>17</v>
      </c>
      <c r="AM65" s="238" t="s">
        <v>354</v>
      </c>
      <c r="AN65" s="238">
        <v>9</v>
      </c>
      <c r="AO65" s="238">
        <v>90</v>
      </c>
      <c r="AS65" s="238">
        <v>12</v>
      </c>
      <c r="AT65" s="238">
        <v>9</v>
      </c>
      <c r="AU65" s="238">
        <v>55</v>
      </c>
      <c r="AV65" s="238">
        <v>11</v>
      </c>
      <c r="AW65" s="238">
        <v>21</v>
      </c>
      <c r="CT65" s="238">
        <v>423321.69726231101</v>
      </c>
      <c r="CU65" s="238">
        <v>4966079.3159283204</v>
      </c>
      <c r="CV65" s="238">
        <v>44.84400402</v>
      </c>
      <c r="CW65" s="238">
        <v>-93.970256559999996</v>
      </c>
      <c r="CX65" s="238" t="s">
        <v>359</v>
      </c>
      <c r="CY65" s="238" t="s">
        <v>4282</v>
      </c>
    </row>
    <row r="66" spans="1:103" x14ac:dyDescent="0.25">
      <c r="A66" s="238">
        <v>11019133</v>
      </c>
      <c r="B66" s="238">
        <v>4</v>
      </c>
      <c r="C66" s="238">
        <v>33</v>
      </c>
      <c r="D66" s="238">
        <v>13.023</v>
      </c>
      <c r="E66" s="238">
        <v>10</v>
      </c>
      <c r="G66" s="238" t="s">
        <v>4252</v>
      </c>
      <c r="H66" s="238" t="s">
        <v>354</v>
      </c>
      <c r="I66" s="238">
        <v>25</v>
      </c>
      <c r="K66" s="238">
        <v>15013561</v>
      </c>
      <c r="L66" s="238">
        <v>151270015</v>
      </c>
      <c r="M66" s="238">
        <v>5</v>
      </c>
      <c r="N66" s="238">
        <v>2</v>
      </c>
      <c r="O66" s="238">
        <v>2015</v>
      </c>
      <c r="P66" s="238" t="s">
        <v>364</v>
      </c>
      <c r="Q66" s="238">
        <v>22</v>
      </c>
      <c r="S66" s="238">
        <v>5</v>
      </c>
      <c r="T66" s="238">
        <v>0</v>
      </c>
      <c r="U66" s="238">
        <v>1</v>
      </c>
      <c r="V66" s="238">
        <v>7</v>
      </c>
      <c r="W66" s="238">
        <v>32</v>
      </c>
      <c r="X66" s="238">
        <v>2</v>
      </c>
      <c r="Y66" s="238">
        <v>6</v>
      </c>
      <c r="Z66" s="238">
        <v>1</v>
      </c>
      <c r="AB66" s="238">
        <v>1</v>
      </c>
      <c r="AC66" s="238">
        <v>98</v>
      </c>
      <c r="AD66" s="238" t="s">
        <v>1792</v>
      </c>
      <c r="AE66" s="238" t="s">
        <v>4283</v>
      </c>
      <c r="AF66" s="238" t="s">
        <v>4130</v>
      </c>
      <c r="AG66" s="238">
        <v>3</v>
      </c>
      <c r="AH66" s="238">
        <v>2</v>
      </c>
      <c r="AI66" s="238">
        <v>2</v>
      </c>
      <c r="AJ66" s="238">
        <v>2</v>
      </c>
      <c r="AK66" s="238">
        <v>21</v>
      </c>
      <c r="AL66" s="238">
        <v>36</v>
      </c>
      <c r="AM66" s="238" t="s">
        <v>363</v>
      </c>
      <c r="AN66" s="238">
        <v>5</v>
      </c>
      <c r="AO66" s="238">
        <v>1</v>
      </c>
      <c r="AS66" s="238">
        <v>7</v>
      </c>
      <c r="AT66" s="238">
        <v>98</v>
      </c>
      <c r="AU66" s="238">
        <v>55</v>
      </c>
      <c r="AV66" s="238">
        <v>11</v>
      </c>
      <c r="AW66" s="238">
        <v>21</v>
      </c>
      <c r="CT66" s="238">
        <v>423314</v>
      </c>
      <c r="CU66" s="238">
        <v>4966089</v>
      </c>
      <c r="CV66" s="238">
        <v>44.8440887</v>
      </c>
      <c r="CW66" s="238">
        <v>-93.970356100000004</v>
      </c>
      <c r="CX66" s="238" t="s">
        <v>359</v>
      </c>
      <c r="CY66" s="238" t="s">
        <v>4284</v>
      </c>
    </row>
    <row r="67" spans="1:103" x14ac:dyDescent="0.25">
      <c r="A67" s="238">
        <v>10773345</v>
      </c>
      <c r="B67" s="238">
        <v>4</v>
      </c>
      <c r="C67" s="238">
        <v>33</v>
      </c>
      <c r="D67" s="238">
        <v>13.368</v>
      </c>
      <c r="E67" s="238">
        <v>10</v>
      </c>
      <c r="G67" s="238" t="s">
        <v>4252</v>
      </c>
      <c r="H67" s="238" t="s">
        <v>354</v>
      </c>
      <c r="I67" s="238">
        <v>25</v>
      </c>
      <c r="K67" s="238">
        <v>12000702</v>
      </c>
      <c r="L67" s="238">
        <v>120110013</v>
      </c>
      <c r="M67" s="238">
        <v>1</v>
      </c>
      <c r="N67" s="238">
        <v>9</v>
      </c>
      <c r="O67" s="238">
        <v>2012</v>
      </c>
      <c r="P67" s="238" t="s">
        <v>361</v>
      </c>
      <c r="Q67" s="238">
        <v>5</v>
      </c>
      <c r="S67" s="238">
        <v>5</v>
      </c>
      <c r="T67" s="238">
        <v>0</v>
      </c>
      <c r="U67" s="238">
        <v>1</v>
      </c>
      <c r="V67" s="238">
        <v>4</v>
      </c>
      <c r="W67" s="238">
        <v>16</v>
      </c>
      <c r="X67" s="238">
        <v>2</v>
      </c>
      <c r="Y67" s="238">
        <v>6</v>
      </c>
      <c r="Z67" s="238">
        <v>1</v>
      </c>
      <c r="AB67" s="238">
        <v>1</v>
      </c>
      <c r="AC67" s="238">
        <v>98</v>
      </c>
      <c r="AD67" s="238" t="s">
        <v>1774</v>
      </c>
      <c r="AE67" s="238" t="s">
        <v>4285</v>
      </c>
      <c r="AF67" s="238" t="s">
        <v>4130</v>
      </c>
      <c r="AG67" s="238">
        <v>3</v>
      </c>
      <c r="AH67" s="238">
        <v>2</v>
      </c>
      <c r="AI67" s="238">
        <v>2</v>
      </c>
      <c r="AJ67" s="238">
        <v>2</v>
      </c>
      <c r="AK67" s="238">
        <v>21</v>
      </c>
      <c r="AL67" s="238">
        <v>33</v>
      </c>
      <c r="AM67" s="238" t="s">
        <v>354</v>
      </c>
      <c r="AN67" s="238">
        <v>5</v>
      </c>
      <c r="AS67" s="238">
        <v>7</v>
      </c>
      <c r="AT67" s="238">
        <v>98</v>
      </c>
      <c r="AU67" s="238">
        <v>55</v>
      </c>
      <c r="AV67" s="238">
        <v>11</v>
      </c>
      <c r="AW67" s="238">
        <v>21</v>
      </c>
      <c r="CT67" s="238">
        <v>423314</v>
      </c>
      <c r="CU67" s="238">
        <v>4966644</v>
      </c>
      <c r="CV67" s="238">
        <v>44.8490897</v>
      </c>
      <c r="CW67" s="238">
        <v>-93.970440400000001</v>
      </c>
      <c r="CX67" s="238" t="s">
        <v>359</v>
      </c>
      <c r="CY67" s="238" t="s">
        <v>4286</v>
      </c>
    </row>
    <row r="68" spans="1:103" x14ac:dyDescent="0.25">
      <c r="A68" s="238">
        <v>10936116</v>
      </c>
      <c r="B68" s="238">
        <v>4</v>
      </c>
      <c r="C68" s="238">
        <v>33</v>
      </c>
      <c r="D68" s="238">
        <v>13.368</v>
      </c>
      <c r="E68" s="238">
        <v>10</v>
      </c>
      <c r="G68" s="238" t="s">
        <v>4252</v>
      </c>
      <c r="H68" s="238" t="s">
        <v>354</v>
      </c>
      <c r="I68" s="238">
        <v>25</v>
      </c>
      <c r="K68" s="238">
        <v>14022046</v>
      </c>
      <c r="L68" s="238">
        <v>141900020</v>
      </c>
      <c r="M68" s="238">
        <v>7</v>
      </c>
      <c r="N68" s="238">
        <v>9</v>
      </c>
      <c r="O68" s="238">
        <v>2014</v>
      </c>
      <c r="P68" s="238" t="s">
        <v>355</v>
      </c>
      <c r="Q68" s="238">
        <v>1</v>
      </c>
      <c r="S68" s="238">
        <v>5</v>
      </c>
      <c r="T68" s="238">
        <v>0</v>
      </c>
      <c r="U68" s="238">
        <v>1</v>
      </c>
      <c r="V68" s="238">
        <v>7</v>
      </c>
      <c r="W68" s="238">
        <v>69</v>
      </c>
      <c r="X68" s="238">
        <v>2</v>
      </c>
      <c r="Y68" s="238">
        <v>6</v>
      </c>
      <c r="Z68" s="238">
        <v>1</v>
      </c>
      <c r="AB68" s="238">
        <v>1</v>
      </c>
      <c r="AC68" s="238">
        <v>98</v>
      </c>
      <c r="AD68" s="238" t="s">
        <v>880</v>
      </c>
      <c r="AE68" s="238" t="s">
        <v>4287</v>
      </c>
      <c r="AF68" s="238" t="s">
        <v>4130</v>
      </c>
      <c r="AG68" s="238">
        <v>3</v>
      </c>
      <c r="AH68" s="238">
        <v>2</v>
      </c>
      <c r="AI68" s="238">
        <v>2</v>
      </c>
      <c r="AJ68" s="238">
        <v>1</v>
      </c>
      <c r="AK68" s="238">
        <v>21</v>
      </c>
      <c r="AL68" s="238">
        <v>18</v>
      </c>
      <c r="AM68" s="238" t="s">
        <v>354</v>
      </c>
      <c r="AN68" s="238">
        <v>5</v>
      </c>
      <c r="AO68" s="238">
        <v>16</v>
      </c>
      <c r="AS68" s="238">
        <v>7</v>
      </c>
      <c r="AT68" s="238">
        <v>98</v>
      </c>
      <c r="AU68" s="238">
        <v>55</v>
      </c>
      <c r="AV68" s="238">
        <v>11</v>
      </c>
      <c r="AW68" s="238">
        <v>21</v>
      </c>
      <c r="CT68" s="238">
        <v>423314</v>
      </c>
      <c r="CU68" s="238">
        <v>4966644</v>
      </c>
      <c r="CV68" s="238">
        <v>44.8490897</v>
      </c>
      <c r="CW68" s="238">
        <v>-93.970440400000001</v>
      </c>
      <c r="CX68" s="238" t="s">
        <v>359</v>
      </c>
      <c r="CY68" s="238" t="s">
        <v>4288</v>
      </c>
    </row>
    <row r="69" spans="1:103" x14ac:dyDescent="0.25">
      <c r="A69" s="238">
        <v>860200</v>
      </c>
      <c r="B69" s="238">
        <v>4</v>
      </c>
      <c r="C69" s="238">
        <v>33</v>
      </c>
      <c r="D69" s="238">
        <v>13.371</v>
      </c>
      <c r="E69" s="238">
        <v>10</v>
      </c>
      <c r="G69" s="238" t="s">
        <v>4252</v>
      </c>
      <c r="H69" s="238" t="s">
        <v>354</v>
      </c>
      <c r="I69" s="238">
        <v>25</v>
      </c>
      <c r="K69" s="238">
        <v>20032426</v>
      </c>
      <c r="L69" s="238">
        <v>203040008</v>
      </c>
      <c r="M69" s="238">
        <v>10</v>
      </c>
      <c r="N69" s="238">
        <v>30</v>
      </c>
      <c r="O69" s="238">
        <v>2020</v>
      </c>
      <c r="P69" s="238" t="s">
        <v>362</v>
      </c>
      <c r="Q69" s="238">
        <v>6</v>
      </c>
      <c r="S69" s="238">
        <v>5</v>
      </c>
      <c r="T69" s="238">
        <v>0</v>
      </c>
      <c r="U69" s="238">
        <v>1</v>
      </c>
      <c r="W69" s="238">
        <v>16</v>
      </c>
      <c r="X69" s="238">
        <v>2</v>
      </c>
      <c r="Y69" s="238">
        <v>6</v>
      </c>
      <c r="Z69" s="238">
        <v>2</v>
      </c>
      <c r="AB69" s="238">
        <v>1</v>
      </c>
      <c r="AC69" s="238">
        <v>98</v>
      </c>
      <c r="AD69" s="238" t="s">
        <v>873</v>
      </c>
      <c r="AF69" s="238" t="s">
        <v>4130</v>
      </c>
      <c r="AG69" s="238">
        <v>4</v>
      </c>
      <c r="AH69" s="238">
        <v>2</v>
      </c>
      <c r="AI69" s="238">
        <v>4</v>
      </c>
      <c r="AJ69" s="238">
        <v>1</v>
      </c>
      <c r="AK69" s="238">
        <v>21</v>
      </c>
      <c r="AL69" s="238">
        <v>68</v>
      </c>
      <c r="AM69" s="238" t="s">
        <v>363</v>
      </c>
      <c r="AN69" s="238">
        <v>5</v>
      </c>
      <c r="AO69" s="238">
        <v>1</v>
      </c>
      <c r="AS69" s="238">
        <v>12</v>
      </c>
      <c r="AT69" s="238">
        <v>9</v>
      </c>
      <c r="AU69" s="238">
        <v>55</v>
      </c>
      <c r="AV69" s="238">
        <v>11</v>
      </c>
      <c r="AW69" s="238">
        <v>21</v>
      </c>
      <c r="CT69" s="238">
        <v>423311.99408264301</v>
      </c>
      <c r="CU69" s="238">
        <v>4966641.5073229698</v>
      </c>
      <c r="CV69" s="238">
        <v>44.849063190000003</v>
      </c>
      <c r="CW69" s="238">
        <v>-93.970464289999995</v>
      </c>
      <c r="CX69" s="238" t="s">
        <v>359</v>
      </c>
      <c r="CY69" s="238" t="s">
        <v>4289</v>
      </c>
    </row>
    <row r="70" spans="1:103" x14ac:dyDescent="0.25">
      <c r="A70" s="238">
        <v>422632</v>
      </c>
      <c r="B70" s="238">
        <v>4</v>
      </c>
      <c r="C70" s="238">
        <v>33</v>
      </c>
      <c r="D70" s="238">
        <v>13.95</v>
      </c>
      <c r="E70" s="238">
        <v>10</v>
      </c>
      <c r="G70" s="238" t="s">
        <v>4252</v>
      </c>
      <c r="H70" s="238" t="s">
        <v>354</v>
      </c>
      <c r="I70" s="238">
        <v>25</v>
      </c>
      <c r="K70" s="238">
        <v>17004299</v>
      </c>
      <c r="M70" s="238">
        <v>2</v>
      </c>
      <c r="N70" s="238">
        <v>7</v>
      </c>
      <c r="O70" s="238">
        <v>2017</v>
      </c>
      <c r="P70" s="238" t="s">
        <v>368</v>
      </c>
      <c r="Q70" s="238">
        <v>18</v>
      </c>
      <c r="R70" s="238">
        <v>98</v>
      </c>
      <c r="S70" s="238">
        <v>5</v>
      </c>
      <c r="T70" s="238">
        <v>0</v>
      </c>
      <c r="U70" s="238">
        <v>1</v>
      </c>
      <c r="W70" s="238">
        <v>16</v>
      </c>
      <c r="X70" s="238">
        <v>2</v>
      </c>
      <c r="Y70" s="238">
        <v>6</v>
      </c>
      <c r="Z70" s="238">
        <v>1</v>
      </c>
      <c r="AB70" s="238">
        <v>1</v>
      </c>
      <c r="AC70" s="238">
        <v>98</v>
      </c>
      <c r="AD70" s="238" t="s">
        <v>873</v>
      </c>
      <c r="AF70" s="238" t="s">
        <v>4130</v>
      </c>
      <c r="AG70" s="238">
        <v>4</v>
      </c>
      <c r="AH70" s="238">
        <v>2</v>
      </c>
      <c r="AI70" s="238">
        <v>2</v>
      </c>
      <c r="AJ70" s="238">
        <v>1</v>
      </c>
      <c r="AK70" s="238">
        <v>21</v>
      </c>
      <c r="AL70" s="238">
        <v>49</v>
      </c>
      <c r="AM70" s="238" t="s">
        <v>363</v>
      </c>
      <c r="AN70" s="238">
        <v>5</v>
      </c>
      <c r="AO70" s="238">
        <v>1</v>
      </c>
      <c r="AS70" s="238">
        <v>12</v>
      </c>
      <c r="AT70" s="238">
        <v>9</v>
      </c>
      <c r="AU70" s="238">
        <v>55</v>
      </c>
      <c r="AV70" s="238">
        <v>11</v>
      </c>
      <c r="AW70" s="238">
        <v>21</v>
      </c>
      <c r="CT70" s="238">
        <v>423325.86098553101</v>
      </c>
      <c r="CU70" s="238">
        <v>4967581.6455327095</v>
      </c>
      <c r="CV70" s="238">
        <v>44.857526739999997</v>
      </c>
      <c r="CW70" s="238">
        <v>-93.97043094</v>
      </c>
      <c r="CX70" s="238" t="s">
        <v>359</v>
      </c>
      <c r="CY70" s="238" t="s">
        <v>4290</v>
      </c>
    </row>
    <row r="71" spans="1:103" x14ac:dyDescent="0.25">
      <c r="A71" s="238">
        <v>628328</v>
      </c>
      <c r="B71" s="238">
        <v>4</v>
      </c>
      <c r="C71" s="238">
        <v>33</v>
      </c>
      <c r="D71" s="238">
        <v>14.391</v>
      </c>
      <c r="E71" s="238">
        <v>10</v>
      </c>
      <c r="G71" s="238" t="s">
        <v>4252</v>
      </c>
      <c r="H71" s="238" t="s">
        <v>354</v>
      </c>
      <c r="I71" s="238">
        <v>25</v>
      </c>
      <c r="K71" s="238">
        <v>18025806</v>
      </c>
      <c r="M71" s="238">
        <v>8</v>
      </c>
      <c r="N71" s="238">
        <v>17</v>
      </c>
      <c r="O71" s="238">
        <v>2018</v>
      </c>
      <c r="P71" s="238" t="s">
        <v>362</v>
      </c>
      <c r="Q71" s="238">
        <v>3</v>
      </c>
      <c r="R71" s="238" t="s">
        <v>196</v>
      </c>
      <c r="S71" s="238">
        <v>5</v>
      </c>
      <c r="T71" s="238">
        <v>0</v>
      </c>
      <c r="U71" s="238">
        <v>1</v>
      </c>
      <c r="W71" s="238">
        <v>16</v>
      </c>
      <c r="X71" s="238">
        <v>2</v>
      </c>
      <c r="Y71" s="238">
        <v>6</v>
      </c>
      <c r="Z71" s="238">
        <v>1</v>
      </c>
      <c r="AB71" s="238">
        <v>1</v>
      </c>
      <c r="AC71" s="238">
        <v>98</v>
      </c>
      <c r="AD71" s="238" t="s">
        <v>873</v>
      </c>
      <c r="AF71" s="238" t="s">
        <v>4130</v>
      </c>
      <c r="AG71" s="238">
        <v>4</v>
      </c>
      <c r="AH71" s="238">
        <v>2</v>
      </c>
      <c r="AI71" s="238">
        <v>2</v>
      </c>
      <c r="AJ71" s="238">
        <v>2</v>
      </c>
      <c r="AK71" s="238">
        <v>21</v>
      </c>
      <c r="AL71" s="238">
        <v>19</v>
      </c>
      <c r="AM71" s="238" t="s">
        <v>354</v>
      </c>
      <c r="AN71" s="238">
        <v>5</v>
      </c>
      <c r="AO71" s="238">
        <v>1</v>
      </c>
      <c r="AS71" s="238">
        <v>12</v>
      </c>
      <c r="AT71" s="238">
        <v>9</v>
      </c>
      <c r="AU71" s="238">
        <v>55</v>
      </c>
      <c r="AV71" s="238">
        <v>11</v>
      </c>
      <c r="AW71" s="238">
        <v>21</v>
      </c>
      <c r="CT71" s="238">
        <v>423330.69311363599</v>
      </c>
      <c r="CU71" s="238">
        <v>4968290.3593736095</v>
      </c>
      <c r="CV71" s="238">
        <v>44.863906290000003</v>
      </c>
      <c r="CW71" s="238">
        <v>-93.970476959999999</v>
      </c>
      <c r="CX71" s="238" t="s">
        <v>359</v>
      </c>
      <c r="CY71" s="238" t="s">
        <v>4291</v>
      </c>
    </row>
    <row r="72" spans="1:103" x14ac:dyDescent="0.25">
      <c r="A72" s="238">
        <v>10779318</v>
      </c>
      <c r="B72" s="238">
        <v>4</v>
      </c>
      <c r="C72" s="238">
        <v>33</v>
      </c>
      <c r="D72" s="238">
        <v>14.775</v>
      </c>
      <c r="E72" s="238">
        <v>10</v>
      </c>
      <c r="G72" s="238" t="s">
        <v>4252</v>
      </c>
      <c r="H72" s="238" t="s">
        <v>354</v>
      </c>
      <c r="I72" s="238">
        <v>25</v>
      </c>
      <c r="K72" s="238">
        <v>12023280</v>
      </c>
      <c r="L72" s="238">
        <v>122200159</v>
      </c>
      <c r="M72" s="238">
        <v>8</v>
      </c>
      <c r="N72" s="238">
        <v>6</v>
      </c>
      <c r="O72" s="238">
        <v>2012</v>
      </c>
      <c r="P72" s="238" t="s">
        <v>361</v>
      </c>
      <c r="Q72" s="238">
        <v>19</v>
      </c>
      <c r="S72" s="238">
        <v>2</v>
      </c>
      <c r="T72" s="238">
        <v>0</v>
      </c>
      <c r="U72" s="238">
        <v>1</v>
      </c>
      <c r="V72" s="238">
        <v>4</v>
      </c>
      <c r="W72" s="238">
        <v>69</v>
      </c>
      <c r="X72" s="238">
        <v>2</v>
      </c>
      <c r="Y72" s="238">
        <v>1</v>
      </c>
      <c r="Z72" s="238">
        <v>1</v>
      </c>
      <c r="AB72" s="238">
        <v>1</v>
      </c>
      <c r="AC72" s="238">
        <v>98</v>
      </c>
      <c r="AD72" s="238" t="s">
        <v>4292</v>
      </c>
      <c r="AE72" s="238" t="s">
        <v>4293</v>
      </c>
      <c r="AF72" s="238" t="s">
        <v>4130</v>
      </c>
      <c r="AG72" s="238">
        <v>3</v>
      </c>
      <c r="AH72" s="238">
        <v>2</v>
      </c>
      <c r="AI72" s="238">
        <v>31</v>
      </c>
      <c r="AJ72" s="238">
        <v>6</v>
      </c>
      <c r="AK72" s="238">
        <v>6</v>
      </c>
      <c r="AL72" s="238">
        <v>50</v>
      </c>
      <c r="AM72" s="238" t="s">
        <v>354</v>
      </c>
      <c r="AN72" s="238">
        <v>5</v>
      </c>
      <c r="AO72" s="238">
        <v>16</v>
      </c>
      <c r="AS72" s="238">
        <v>7</v>
      </c>
      <c r="AT72" s="238">
        <v>98</v>
      </c>
      <c r="AU72" s="238">
        <v>30</v>
      </c>
      <c r="AV72" s="238">
        <v>11</v>
      </c>
      <c r="AW72" s="238">
        <v>21</v>
      </c>
      <c r="CT72" s="238">
        <v>423338</v>
      </c>
      <c r="CU72" s="238">
        <v>4968910</v>
      </c>
      <c r="CV72" s="238">
        <v>44.869479900000002</v>
      </c>
      <c r="CW72" s="238">
        <v>-93.970476500000004</v>
      </c>
      <c r="CX72" s="238" t="s">
        <v>359</v>
      </c>
      <c r="CY72" s="238" t="s">
        <v>4294</v>
      </c>
    </row>
    <row r="73" spans="1:103" x14ac:dyDescent="0.25">
      <c r="A73" s="238">
        <v>804676</v>
      </c>
      <c r="B73" s="238">
        <v>4</v>
      </c>
      <c r="C73" s="238">
        <v>33</v>
      </c>
      <c r="D73" s="238">
        <v>14.848000000000001</v>
      </c>
      <c r="E73" s="238">
        <v>10</v>
      </c>
      <c r="G73" s="238" t="s">
        <v>4252</v>
      </c>
      <c r="H73" s="238" t="s">
        <v>354</v>
      </c>
      <c r="I73" s="238">
        <v>25</v>
      </c>
      <c r="K73" s="238">
        <v>20007979</v>
      </c>
      <c r="L73" s="238">
        <v>200790120</v>
      </c>
      <c r="M73" s="238">
        <v>3</v>
      </c>
      <c r="N73" s="238">
        <v>19</v>
      </c>
      <c r="O73" s="238">
        <v>2020</v>
      </c>
      <c r="P73" s="238" t="s">
        <v>384</v>
      </c>
      <c r="Q73" s="238">
        <v>4</v>
      </c>
      <c r="R73" s="238">
        <v>98</v>
      </c>
      <c r="S73" s="238">
        <v>5</v>
      </c>
      <c r="T73" s="238">
        <v>0</v>
      </c>
      <c r="U73" s="238">
        <v>1</v>
      </c>
      <c r="W73" s="238">
        <v>48</v>
      </c>
      <c r="X73" s="238">
        <v>2</v>
      </c>
      <c r="Y73" s="238">
        <v>6</v>
      </c>
      <c r="Z73" s="238">
        <v>1</v>
      </c>
      <c r="AB73" s="238">
        <v>1</v>
      </c>
      <c r="AC73" s="238">
        <v>98</v>
      </c>
      <c r="AD73" s="238" t="s">
        <v>873</v>
      </c>
      <c r="AF73" s="238" t="s">
        <v>4130</v>
      </c>
      <c r="AG73" s="238">
        <v>3</v>
      </c>
      <c r="AH73" s="238">
        <v>2</v>
      </c>
      <c r="AI73" s="238">
        <v>2</v>
      </c>
      <c r="AJ73" s="238">
        <v>1</v>
      </c>
      <c r="AK73" s="238">
        <v>21</v>
      </c>
      <c r="AL73" s="238">
        <v>55</v>
      </c>
      <c r="AM73" s="238" t="s">
        <v>354</v>
      </c>
      <c r="AN73" s="238">
        <v>5</v>
      </c>
      <c r="AO73" s="238">
        <v>1</v>
      </c>
      <c r="AS73" s="238">
        <v>12</v>
      </c>
      <c r="AT73" s="238">
        <v>9</v>
      </c>
      <c r="AU73" s="238">
        <v>55</v>
      </c>
      <c r="AV73" s="238">
        <v>11</v>
      </c>
      <c r="AW73" s="238">
        <v>21</v>
      </c>
      <c r="CT73" s="238">
        <v>423334.21912709298</v>
      </c>
      <c r="CU73" s="238">
        <v>4969018.8600548701</v>
      </c>
      <c r="CV73" s="238">
        <v>44.870463790000002</v>
      </c>
      <c r="CW73" s="238">
        <v>-93.970542519999995</v>
      </c>
      <c r="CX73" s="238" t="s">
        <v>359</v>
      </c>
      <c r="CY73" s="238" t="s">
        <v>4295</v>
      </c>
    </row>
    <row r="74" spans="1:103" x14ac:dyDescent="0.25">
      <c r="A74" s="238">
        <v>10938581</v>
      </c>
      <c r="B74" s="238">
        <v>4</v>
      </c>
      <c r="C74" s="238">
        <v>33</v>
      </c>
      <c r="D74" s="238">
        <v>14.944000000000001</v>
      </c>
      <c r="E74" s="238">
        <v>10</v>
      </c>
      <c r="G74" s="238" t="s">
        <v>4252</v>
      </c>
      <c r="H74" s="238" t="s">
        <v>354</v>
      </c>
      <c r="I74" s="238">
        <v>25</v>
      </c>
      <c r="K74" s="238">
        <v>14036472</v>
      </c>
      <c r="L74" s="238">
        <v>143140127</v>
      </c>
      <c r="M74" s="238">
        <v>11</v>
      </c>
      <c r="N74" s="238">
        <v>10</v>
      </c>
      <c r="O74" s="238">
        <v>2014</v>
      </c>
      <c r="P74" s="238" t="s">
        <v>361</v>
      </c>
      <c r="Q74" s="238">
        <v>9</v>
      </c>
      <c r="S74" s="238">
        <v>5</v>
      </c>
      <c r="T74" s="238">
        <v>0</v>
      </c>
      <c r="U74" s="238">
        <v>1</v>
      </c>
      <c r="V74" s="238">
        <v>4</v>
      </c>
      <c r="W74" s="238">
        <v>83</v>
      </c>
      <c r="X74" s="238">
        <v>2</v>
      </c>
      <c r="Y74" s="238">
        <v>1</v>
      </c>
      <c r="Z74" s="238">
        <v>4</v>
      </c>
      <c r="AA74" s="238">
        <v>5</v>
      </c>
      <c r="AB74" s="238">
        <v>5</v>
      </c>
      <c r="AC74" s="238">
        <v>98</v>
      </c>
      <c r="AD74" s="238" t="s">
        <v>1774</v>
      </c>
      <c r="AE74" s="238" t="s">
        <v>4296</v>
      </c>
      <c r="AF74" s="238" t="s">
        <v>4130</v>
      </c>
      <c r="AG74" s="238">
        <v>3</v>
      </c>
      <c r="AH74" s="238">
        <v>2</v>
      </c>
      <c r="AI74" s="238">
        <v>3</v>
      </c>
      <c r="AJ74" s="238">
        <v>2</v>
      </c>
      <c r="AK74" s="238">
        <v>21</v>
      </c>
      <c r="AL74" s="238">
        <v>70</v>
      </c>
      <c r="AM74" s="238" t="s">
        <v>354</v>
      </c>
      <c r="AN74" s="238">
        <v>5</v>
      </c>
      <c r="AO74" s="238">
        <v>3</v>
      </c>
      <c r="AS74" s="238">
        <v>7</v>
      </c>
      <c r="AT74" s="238">
        <v>98</v>
      </c>
      <c r="AU74" s="238">
        <v>55</v>
      </c>
      <c r="AV74" s="238">
        <v>11</v>
      </c>
      <c r="AW74" s="238">
        <v>21</v>
      </c>
      <c r="CT74" s="238">
        <v>423339</v>
      </c>
      <c r="CU74" s="238">
        <v>4969182</v>
      </c>
      <c r="CV74" s="238">
        <v>44.871928799999999</v>
      </c>
      <c r="CW74" s="238">
        <v>-93.970501600000006</v>
      </c>
      <c r="CX74" s="238" t="s">
        <v>359</v>
      </c>
      <c r="CY74" s="238" t="s">
        <v>4297</v>
      </c>
    </row>
    <row r="75" spans="1:103" x14ac:dyDescent="0.25">
      <c r="A75" s="238">
        <v>10702344</v>
      </c>
      <c r="B75" s="238">
        <v>4</v>
      </c>
      <c r="C75" s="238">
        <v>33</v>
      </c>
      <c r="D75" s="238">
        <v>15.304</v>
      </c>
      <c r="E75" s="238">
        <v>10</v>
      </c>
      <c r="F75" s="238" t="s">
        <v>4298</v>
      </c>
      <c r="H75" s="238" t="s">
        <v>354</v>
      </c>
      <c r="I75" s="238">
        <v>25</v>
      </c>
      <c r="K75" s="238">
        <v>11023286</v>
      </c>
      <c r="L75" s="238">
        <v>112060016</v>
      </c>
      <c r="M75" s="238">
        <v>7</v>
      </c>
      <c r="N75" s="238">
        <v>23</v>
      </c>
      <c r="O75" s="238">
        <v>2011</v>
      </c>
      <c r="P75" s="238" t="s">
        <v>364</v>
      </c>
      <c r="Q75" s="238">
        <v>23</v>
      </c>
      <c r="S75" s="238">
        <v>5</v>
      </c>
      <c r="T75" s="238">
        <v>0</v>
      </c>
      <c r="U75" s="238">
        <v>1</v>
      </c>
      <c r="V75" s="238">
        <v>5</v>
      </c>
      <c r="W75" s="238">
        <v>10</v>
      </c>
      <c r="X75" s="238">
        <v>90</v>
      </c>
      <c r="Y75" s="238">
        <v>4</v>
      </c>
      <c r="Z75" s="238">
        <v>2</v>
      </c>
      <c r="AB75" s="238">
        <v>1</v>
      </c>
      <c r="AC75" s="238">
        <v>98</v>
      </c>
      <c r="AD75" s="238" t="s">
        <v>1774</v>
      </c>
      <c r="AE75" s="238" t="s">
        <v>4299</v>
      </c>
      <c r="AF75" s="238" t="s">
        <v>4130</v>
      </c>
      <c r="AG75" s="238">
        <v>4</v>
      </c>
      <c r="AH75" s="238">
        <v>3</v>
      </c>
      <c r="AI75" s="238">
        <v>2</v>
      </c>
      <c r="AJ75" s="238">
        <v>98</v>
      </c>
      <c r="AK75" s="238">
        <v>1</v>
      </c>
      <c r="AL75" s="238">
        <v>47</v>
      </c>
      <c r="AM75" s="238" t="s">
        <v>363</v>
      </c>
      <c r="AN75" s="238">
        <v>98</v>
      </c>
      <c r="AO75" s="238">
        <v>1</v>
      </c>
      <c r="AT75" s="238">
        <v>98</v>
      </c>
      <c r="AU75" s="238">
        <v>30</v>
      </c>
      <c r="AV75" s="238">
        <v>11</v>
      </c>
      <c r="AW75" s="238">
        <v>21</v>
      </c>
      <c r="CT75" s="238">
        <v>423346</v>
      </c>
      <c r="CU75" s="238">
        <v>4969760</v>
      </c>
      <c r="CV75" s="238">
        <v>44.8771354</v>
      </c>
      <c r="CW75" s="238">
        <v>-93.970506099999994</v>
      </c>
      <c r="CX75" s="238" t="s">
        <v>359</v>
      </c>
      <c r="CY75" s="238" t="s">
        <v>4300</v>
      </c>
    </row>
    <row r="76" spans="1:103" x14ac:dyDescent="0.25">
      <c r="A76" s="238">
        <v>10854426</v>
      </c>
      <c r="B76" s="238">
        <v>4</v>
      </c>
      <c r="C76" s="238">
        <v>34</v>
      </c>
      <c r="D76" s="238">
        <v>4.2169999999999996</v>
      </c>
      <c r="E76" s="238">
        <v>10</v>
      </c>
      <c r="G76" s="238" t="s">
        <v>1633</v>
      </c>
      <c r="H76" s="238" t="s">
        <v>354</v>
      </c>
      <c r="I76" s="238">
        <v>25</v>
      </c>
      <c r="K76" s="238">
        <v>13029929</v>
      </c>
      <c r="L76" s="238">
        <v>132760066</v>
      </c>
      <c r="M76" s="238">
        <v>10</v>
      </c>
      <c r="N76" s="238">
        <v>3</v>
      </c>
      <c r="O76" s="238">
        <v>2013</v>
      </c>
      <c r="P76" s="238" t="s">
        <v>384</v>
      </c>
      <c r="Q76" s="238">
        <v>8</v>
      </c>
      <c r="S76" s="238">
        <v>5</v>
      </c>
      <c r="T76" s="238">
        <v>0</v>
      </c>
      <c r="U76" s="238">
        <v>2</v>
      </c>
      <c r="V76" s="238">
        <v>5</v>
      </c>
      <c r="W76" s="238">
        <v>10</v>
      </c>
      <c r="X76" s="238">
        <v>3</v>
      </c>
      <c r="Y76" s="238">
        <v>1</v>
      </c>
      <c r="Z76" s="238">
        <v>2</v>
      </c>
      <c r="AA76" s="238">
        <v>2</v>
      </c>
      <c r="AB76" s="238">
        <v>1</v>
      </c>
      <c r="AC76" s="238">
        <v>98</v>
      </c>
      <c r="AD76" s="238" t="s">
        <v>4236</v>
      </c>
      <c r="AE76" s="238" t="s">
        <v>873</v>
      </c>
      <c r="AF76" s="238" t="s">
        <v>4301</v>
      </c>
      <c r="AG76" s="238">
        <v>10</v>
      </c>
      <c r="AH76" s="238">
        <v>2</v>
      </c>
      <c r="AI76" s="238">
        <v>2</v>
      </c>
      <c r="AJ76" s="238">
        <v>4</v>
      </c>
      <c r="AK76" s="238">
        <v>21</v>
      </c>
      <c r="AL76" s="238">
        <v>37</v>
      </c>
      <c r="AM76" s="238" t="s">
        <v>354</v>
      </c>
      <c r="AN76" s="238">
        <v>5</v>
      </c>
      <c r="AO76" s="238">
        <v>2</v>
      </c>
      <c r="AP76" s="238">
        <v>4</v>
      </c>
      <c r="AS76" s="238">
        <v>7</v>
      </c>
      <c r="AT76" s="238">
        <v>2</v>
      </c>
      <c r="AU76" s="238">
        <v>55</v>
      </c>
      <c r="AV76" s="238">
        <v>11</v>
      </c>
      <c r="AW76" s="238">
        <v>21</v>
      </c>
      <c r="AX76" s="238">
        <v>2</v>
      </c>
      <c r="AY76" s="238">
        <v>44</v>
      </c>
      <c r="AZ76" s="238">
        <v>2</v>
      </c>
      <c r="BA76" s="238">
        <v>21</v>
      </c>
      <c r="BB76" s="238">
        <v>62</v>
      </c>
      <c r="BC76" s="238" t="s">
        <v>354</v>
      </c>
      <c r="BD76" s="238">
        <v>5</v>
      </c>
      <c r="BE76" s="238">
        <v>1</v>
      </c>
      <c r="BF76" s="238">
        <v>1</v>
      </c>
      <c r="BI76" s="238">
        <v>7</v>
      </c>
      <c r="BJ76" s="238">
        <v>2</v>
      </c>
      <c r="BK76" s="238">
        <v>55</v>
      </c>
      <c r="BL76" s="238">
        <v>11</v>
      </c>
      <c r="BM76" s="238">
        <v>21</v>
      </c>
      <c r="CT76" s="238">
        <v>426469</v>
      </c>
      <c r="CU76" s="238">
        <v>4959638</v>
      </c>
      <c r="CV76" s="238">
        <v>44.786356900000001</v>
      </c>
      <c r="CW76" s="238">
        <v>-93.929508400000003</v>
      </c>
      <c r="CX76" s="238" t="s">
        <v>359</v>
      </c>
      <c r="CY76" s="238" t="s">
        <v>4302</v>
      </c>
    </row>
    <row r="77" spans="1:103" x14ac:dyDescent="0.25">
      <c r="A77" s="238">
        <v>11019509</v>
      </c>
      <c r="B77" s="238">
        <v>4</v>
      </c>
      <c r="C77" s="238">
        <v>34</v>
      </c>
      <c r="D77" s="238">
        <v>4.2190000000000003</v>
      </c>
      <c r="E77" s="238">
        <v>10</v>
      </c>
      <c r="G77" s="238" t="s">
        <v>1633</v>
      </c>
      <c r="H77" s="238" t="s">
        <v>354</v>
      </c>
      <c r="I77" s="238">
        <v>25</v>
      </c>
      <c r="K77" s="238">
        <v>15016144</v>
      </c>
      <c r="L77" s="238">
        <v>151440092</v>
      </c>
      <c r="M77" s="238">
        <v>5</v>
      </c>
      <c r="N77" s="238">
        <v>24</v>
      </c>
      <c r="O77" s="238">
        <v>2015</v>
      </c>
      <c r="P77" s="238" t="s">
        <v>366</v>
      </c>
      <c r="Q77" s="238">
        <v>15</v>
      </c>
      <c r="R77" s="238" t="s">
        <v>369</v>
      </c>
      <c r="S77" s="238">
        <v>5</v>
      </c>
      <c r="T77" s="238">
        <v>0</v>
      </c>
      <c r="U77" s="238">
        <v>2</v>
      </c>
      <c r="V77" s="238">
        <v>5</v>
      </c>
      <c r="W77" s="238">
        <v>10</v>
      </c>
      <c r="X77" s="238">
        <v>10</v>
      </c>
      <c r="Y77" s="238">
        <v>1</v>
      </c>
      <c r="Z77" s="238">
        <v>3</v>
      </c>
      <c r="AA77" s="238">
        <v>2</v>
      </c>
      <c r="AB77" s="238">
        <v>2</v>
      </c>
      <c r="AC77" s="238">
        <v>98</v>
      </c>
      <c r="AD77" s="238" t="s">
        <v>4240</v>
      </c>
      <c r="AE77" s="238" t="s">
        <v>880</v>
      </c>
      <c r="AF77" s="238" t="s">
        <v>4301</v>
      </c>
      <c r="AG77" s="238">
        <v>10</v>
      </c>
      <c r="AH77" s="238">
        <v>2</v>
      </c>
      <c r="AI77" s="238">
        <v>3</v>
      </c>
      <c r="AJ77" s="238">
        <v>4</v>
      </c>
      <c r="AK77" s="238">
        <v>21</v>
      </c>
      <c r="AL77" s="238">
        <v>22</v>
      </c>
      <c r="AM77" s="238" t="s">
        <v>354</v>
      </c>
      <c r="AN77" s="238">
        <v>5</v>
      </c>
      <c r="AO77" s="238">
        <v>2</v>
      </c>
      <c r="AS77" s="238">
        <v>7</v>
      </c>
      <c r="AT77" s="238">
        <v>2</v>
      </c>
      <c r="AU77" s="238">
        <v>55</v>
      </c>
      <c r="AV77" s="238">
        <v>11</v>
      </c>
      <c r="AW77" s="238">
        <v>22</v>
      </c>
      <c r="AX77" s="238">
        <v>2</v>
      </c>
      <c r="AY77" s="238">
        <v>4</v>
      </c>
      <c r="AZ77" s="238">
        <v>2</v>
      </c>
      <c r="BA77" s="238">
        <v>21</v>
      </c>
      <c r="BB77" s="238">
        <v>58</v>
      </c>
      <c r="BC77" s="238" t="s">
        <v>354</v>
      </c>
      <c r="BD77" s="238">
        <v>5</v>
      </c>
      <c r="BE77" s="238">
        <v>1</v>
      </c>
      <c r="BF77" s="238">
        <v>1</v>
      </c>
      <c r="BI77" s="238">
        <v>7</v>
      </c>
      <c r="BJ77" s="238">
        <v>2</v>
      </c>
      <c r="BK77" s="238">
        <v>55</v>
      </c>
      <c r="BL77" s="238">
        <v>11</v>
      </c>
      <c r="BM77" s="238">
        <v>22</v>
      </c>
      <c r="CT77" s="238">
        <v>426472</v>
      </c>
      <c r="CU77" s="238">
        <v>4959637</v>
      </c>
      <c r="CV77" s="238">
        <v>44.786350900000002</v>
      </c>
      <c r="CW77" s="238">
        <v>-93.929471199999995</v>
      </c>
      <c r="CX77" s="238" t="s">
        <v>359</v>
      </c>
      <c r="CY77" s="238" t="s">
        <v>4303</v>
      </c>
    </row>
    <row r="78" spans="1:103" x14ac:dyDescent="0.25">
      <c r="A78" s="238">
        <v>11019802</v>
      </c>
      <c r="B78" s="238">
        <v>7</v>
      </c>
      <c r="C78" s="238">
        <v>135</v>
      </c>
      <c r="D78" s="238">
        <v>0</v>
      </c>
      <c r="E78" s="238">
        <v>10</v>
      </c>
      <c r="G78" s="238" t="s">
        <v>1633</v>
      </c>
      <c r="H78" s="238" t="s">
        <v>354</v>
      </c>
      <c r="I78" s="238">
        <v>25</v>
      </c>
      <c r="K78" s="238">
        <v>15017745</v>
      </c>
      <c r="L78" s="238">
        <v>151580032</v>
      </c>
      <c r="M78" s="238">
        <v>6</v>
      </c>
      <c r="N78" s="238">
        <v>6</v>
      </c>
      <c r="O78" s="238">
        <v>2015</v>
      </c>
      <c r="P78" s="238" t="s">
        <v>364</v>
      </c>
      <c r="Q78" s="238">
        <v>16</v>
      </c>
      <c r="S78" s="238">
        <v>5</v>
      </c>
      <c r="T78" s="238">
        <v>0</v>
      </c>
      <c r="U78" s="238">
        <v>1</v>
      </c>
      <c r="V78" s="238">
        <v>98</v>
      </c>
      <c r="W78" s="238">
        <v>16</v>
      </c>
      <c r="X78" s="238">
        <v>2</v>
      </c>
      <c r="Y78" s="238">
        <v>1</v>
      </c>
      <c r="Z78" s="238">
        <v>1</v>
      </c>
      <c r="AB78" s="238">
        <v>1</v>
      </c>
      <c r="AC78" s="238">
        <v>98</v>
      </c>
      <c r="AD78" s="238" t="s">
        <v>1774</v>
      </c>
      <c r="AE78" s="238" t="s">
        <v>4304</v>
      </c>
      <c r="AF78" s="238" t="s">
        <v>4305</v>
      </c>
      <c r="AG78" s="238">
        <v>4</v>
      </c>
      <c r="AH78" s="238">
        <v>2</v>
      </c>
      <c r="AI78" s="238">
        <v>3</v>
      </c>
      <c r="AJ78" s="238">
        <v>2</v>
      </c>
      <c r="AK78" s="238">
        <v>21</v>
      </c>
      <c r="AL78" s="238">
        <v>33</v>
      </c>
      <c r="AM78" s="238" t="s">
        <v>354</v>
      </c>
      <c r="AN78" s="238">
        <v>5</v>
      </c>
      <c r="AO78" s="238">
        <v>1</v>
      </c>
      <c r="AS78" s="238">
        <v>7</v>
      </c>
      <c r="AT78" s="238">
        <v>98</v>
      </c>
      <c r="AU78" s="238">
        <v>55</v>
      </c>
      <c r="AV78" s="238">
        <v>11</v>
      </c>
      <c r="AW78" s="238">
        <v>21</v>
      </c>
      <c r="CT78" s="238">
        <v>425477</v>
      </c>
      <c r="CU78" s="238">
        <v>4961640</v>
      </c>
      <c r="CV78" s="238">
        <v>44.804274200000002</v>
      </c>
      <c r="CW78" s="238">
        <v>-93.942342600000003</v>
      </c>
      <c r="CX78" s="238" t="s">
        <v>359</v>
      </c>
      <c r="CY78" s="238" t="s">
        <v>4306</v>
      </c>
    </row>
    <row r="79" spans="1:103" x14ac:dyDescent="0.25">
      <c r="A79" s="238">
        <v>675861</v>
      </c>
      <c r="B79" s="238">
        <v>8</v>
      </c>
      <c r="C79" s="238">
        <v>183</v>
      </c>
      <c r="D79" s="238">
        <v>6.0000000000000001E-3</v>
      </c>
      <c r="E79" s="238">
        <v>10</v>
      </c>
      <c r="G79" s="238" t="s">
        <v>4252</v>
      </c>
      <c r="H79" s="238" t="s">
        <v>354</v>
      </c>
      <c r="I79" s="238">
        <v>25</v>
      </c>
      <c r="K79" s="238">
        <v>19001279</v>
      </c>
      <c r="M79" s="238">
        <v>1</v>
      </c>
      <c r="N79" s="238">
        <v>14</v>
      </c>
      <c r="O79" s="238">
        <v>2019</v>
      </c>
      <c r="P79" s="238" t="s">
        <v>361</v>
      </c>
      <c r="Q79" s="238">
        <v>7</v>
      </c>
      <c r="R79" s="238" t="s">
        <v>419</v>
      </c>
      <c r="S79" s="238">
        <v>5</v>
      </c>
      <c r="T79" s="238">
        <v>0</v>
      </c>
      <c r="U79" s="238">
        <v>1</v>
      </c>
      <c r="W79" s="238">
        <v>16</v>
      </c>
      <c r="X79" s="238">
        <v>2</v>
      </c>
      <c r="Y79" s="238">
        <v>2</v>
      </c>
      <c r="Z79" s="238">
        <v>2</v>
      </c>
      <c r="AB79" s="238">
        <v>1</v>
      </c>
      <c r="AC79" s="238">
        <v>98</v>
      </c>
      <c r="AD79" s="238" t="s">
        <v>4307</v>
      </c>
      <c r="AF79" s="238" t="s">
        <v>4308</v>
      </c>
      <c r="AG79" s="238">
        <v>4</v>
      </c>
      <c r="AH79" s="238">
        <v>2</v>
      </c>
      <c r="AI79" s="238">
        <v>3</v>
      </c>
      <c r="AJ79" s="238">
        <v>1</v>
      </c>
      <c r="AK79" s="238">
        <v>21</v>
      </c>
      <c r="AL79" s="238">
        <v>44</v>
      </c>
      <c r="AM79" s="238" t="s">
        <v>354</v>
      </c>
      <c r="AN79" s="238">
        <v>5</v>
      </c>
      <c r="AO79" s="238">
        <v>1</v>
      </c>
      <c r="AS79" s="238">
        <v>12</v>
      </c>
      <c r="AT79" s="238">
        <v>9</v>
      </c>
      <c r="AU79" s="238">
        <v>55</v>
      </c>
      <c r="AV79" s="238">
        <v>11</v>
      </c>
      <c r="AW79" s="238">
        <v>21</v>
      </c>
      <c r="CT79" s="238">
        <v>423342.79921069398</v>
      </c>
      <c r="CU79" s="238">
        <v>4968097.9389727097</v>
      </c>
      <c r="CV79" s="238">
        <v>44.862175649999998</v>
      </c>
      <c r="CW79" s="238">
        <v>-93.97029465</v>
      </c>
      <c r="CX79" s="238" t="s">
        <v>359</v>
      </c>
      <c r="CY79" s="238" t="s">
        <v>4309</v>
      </c>
    </row>
    <row r="80" spans="1:103" x14ac:dyDescent="0.25">
      <c r="A80" s="238">
        <v>509123</v>
      </c>
      <c r="B80" s="238">
        <v>22</v>
      </c>
      <c r="C80" s="238">
        <v>1537</v>
      </c>
      <c r="D80" s="238">
        <v>2E-3</v>
      </c>
      <c r="E80" s="238">
        <v>10</v>
      </c>
      <c r="G80" s="238" t="s">
        <v>4252</v>
      </c>
      <c r="H80" s="238" t="s">
        <v>354</v>
      </c>
      <c r="I80" s="238">
        <v>25</v>
      </c>
      <c r="K80" s="238">
        <v>17033785</v>
      </c>
      <c r="M80" s="238">
        <v>10</v>
      </c>
      <c r="N80" s="238">
        <v>16</v>
      </c>
      <c r="O80" s="238">
        <v>2017</v>
      </c>
      <c r="P80" s="238" t="s">
        <v>361</v>
      </c>
      <c r="Q80" s="238">
        <v>11</v>
      </c>
      <c r="R80" s="238" t="s">
        <v>369</v>
      </c>
      <c r="S80" s="238">
        <v>3</v>
      </c>
      <c r="T80" s="238">
        <v>0</v>
      </c>
      <c r="U80" s="238">
        <v>1</v>
      </c>
      <c r="W80" s="238">
        <v>32</v>
      </c>
      <c r="X80" s="238">
        <v>4</v>
      </c>
      <c r="Y80" s="238">
        <v>1</v>
      </c>
      <c r="Z80" s="238">
        <v>1</v>
      </c>
      <c r="AB80" s="238">
        <v>1</v>
      </c>
      <c r="AC80" s="238">
        <v>98</v>
      </c>
      <c r="AD80" s="238" t="s">
        <v>4310</v>
      </c>
      <c r="AF80" s="238" t="s">
        <v>4311</v>
      </c>
      <c r="AG80" s="238">
        <v>3</v>
      </c>
      <c r="AH80" s="238">
        <v>2</v>
      </c>
      <c r="AI80" s="238">
        <v>2</v>
      </c>
      <c r="AJ80" s="238">
        <v>3</v>
      </c>
      <c r="AK80" s="238">
        <v>21</v>
      </c>
      <c r="AL80" s="238">
        <v>20</v>
      </c>
      <c r="AM80" s="238" t="s">
        <v>354</v>
      </c>
      <c r="AN80" s="238">
        <v>5</v>
      </c>
      <c r="AO80" s="238">
        <v>74</v>
      </c>
      <c r="AS80" s="238">
        <v>12</v>
      </c>
      <c r="AT80" s="238">
        <v>98</v>
      </c>
      <c r="AU80" s="238">
        <v>55</v>
      </c>
      <c r="AV80" s="238">
        <v>13</v>
      </c>
      <c r="AW80" s="238">
        <v>21</v>
      </c>
      <c r="CT80" s="238">
        <v>424764.803958387</v>
      </c>
      <c r="CU80" s="238">
        <v>4963234.6471951399</v>
      </c>
      <c r="CV80" s="238">
        <v>44.818552969999999</v>
      </c>
      <c r="CW80" s="238">
        <v>-93.951577150000006</v>
      </c>
      <c r="CX80" s="238" t="s">
        <v>359</v>
      </c>
      <c r="CY80" s="238" t="s">
        <v>4312</v>
      </c>
    </row>
    <row r="81" spans="1:103" x14ac:dyDescent="0.25">
      <c r="A81" s="238">
        <v>659257</v>
      </c>
      <c r="B81" s="238">
        <v>22</v>
      </c>
      <c r="C81" s="238">
        <v>5923</v>
      </c>
      <c r="D81" s="238">
        <v>5.0000000000000001E-3</v>
      </c>
      <c r="E81" s="238">
        <v>10</v>
      </c>
      <c r="G81" s="238" t="s">
        <v>1633</v>
      </c>
      <c r="H81" s="238" t="s">
        <v>354</v>
      </c>
      <c r="I81" s="238">
        <v>25</v>
      </c>
      <c r="K81" s="238">
        <v>18035216</v>
      </c>
      <c r="M81" s="238">
        <v>11</v>
      </c>
      <c r="N81" s="238">
        <v>11</v>
      </c>
      <c r="O81" s="238">
        <v>2018</v>
      </c>
      <c r="P81" s="238" t="s">
        <v>366</v>
      </c>
      <c r="Q81" s="238">
        <v>17</v>
      </c>
      <c r="S81" s="238">
        <v>5</v>
      </c>
      <c r="T81" s="238">
        <v>0</v>
      </c>
      <c r="U81" s="238">
        <v>2</v>
      </c>
      <c r="V81" s="238">
        <v>10</v>
      </c>
      <c r="W81" s="238">
        <v>10</v>
      </c>
      <c r="X81" s="238">
        <v>10</v>
      </c>
      <c r="Y81" s="238">
        <v>4</v>
      </c>
      <c r="Z81" s="238">
        <v>4</v>
      </c>
      <c r="AB81" s="238">
        <v>1</v>
      </c>
      <c r="AC81" s="238">
        <v>98</v>
      </c>
      <c r="AD81" s="238" t="s">
        <v>4313</v>
      </c>
      <c r="AE81" s="238" t="s">
        <v>873</v>
      </c>
      <c r="AF81" s="238" t="s">
        <v>4314</v>
      </c>
      <c r="AG81" s="238">
        <v>5</v>
      </c>
      <c r="AH81" s="238">
        <v>2</v>
      </c>
      <c r="AI81" s="238">
        <v>2</v>
      </c>
      <c r="AJ81" s="238">
        <v>4</v>
      </c>
      <c r="AK81" s="238">
        <v>21</v>
      </c>
      <c r="AL81" s="238">
        <v>64</v>
      </c>
      <c r="AM81" s="238" t="s">
        <v>354</v>
      </c>
      <c r="AN81" s="238">
        <v>5</v>
      </c>
      <c r="AO81" s="238">
        <v>1</v>
      </c>
      <c r="AS81" s="238">
        <v>12</v>
      </c>
      <c r="AT81" s="238">
        <v>9</v>
      </c>
      <c r="AU81" s="238">
        <v>55</v>
      </c>
      <c r="AV81" s="238">
        <v>11</v>
      </c>
      <c r="AW81" s="238">
        <v>21</v>
      </c>
      <c r="AX81" s="238">
        <v>2</v>
      </c>
      <c r="AY81" s="238">
        <v>2</v>
      </c>
      <c r="AZ81" s="238">
        <v>1</v>
      </c>
      <c r="BA81" s="238">
        <v>21</v>
      </c>
      <c r="BB81" s="238">
        <v>40</v>
      </c>
      <c r="BC81" s="238" t="s">
        <v>363</v>
      </c>
      <c r="BD81" s="238">
        <v>5</v>
      </c>
      <c r="BE81" s="238">
        <v>2</v>
      </c>
      <c r="BI81" s="238">
        <v>12</v>
      </c>
      <c r="BJ81" s="238">
        <v>23</v>
      </c>
      <c r="BK81" s="238">
        <v>55</v>
      </c>
      <c r="BL81" s="238">
        <v>11</v>
      </c>
      <c r="BM81" s="238">
        <v>21</v>
      </c>
      <c r="CT81" s="238">
        <v>426448.30081191298</v>
      </c>
      <c r="CU81" s="238">
        <v>4958402.0047588404</v>
      </c>
      <c r="CV81" s="238">
        <v>44.77522948</v>
      </c>
      <c r="CW81" s="238">
        <v>-93.929588350000003</v>
      </c>
      <c r="CX81" s="238" t="s">
        <v>359</v>
      </c>
      <c r="CY81" s="238" t="s">
        <v>4315</v>
      </c>
    </row>
    <row r="82" spans="1:103" x14ac:dyDescent="0.25">
      <c r="A82" s="238">
        <v>864155</v>
      </c>
      <c r="B82" s="238">
        <v>22</v>
      </c>
      <c r="C82" s="238">
        <v>5923</v>
      </c>
      <c r="D82" s="238">
        <v>5.0000000000000001E-3</v>
      </c>
      <c r="E82" s="238">
        <v>10</v>
      </c>
      <c r="G82" s="238" t="s">
        <v>1633</v>
      </c>
      <c r="H82" s="238" t="s">
        <v>354</v>
      </c>
      <c r="I82" s="238">
        <v>25</v>
      </c>
      <c r="K82" s="238">
        <v>20034445</v>
      </c>
      <c r="L82" s="238">
        <v>203230033</v>
      </c>
      <c r="M82" s="238">
        <v>11</v>
      </c>
      <c r="N82" s="238">
        <v>18</v>
      </c>
      <c r="O82" s="238">
        <v>2020</v>
      </c>
      <c r="P82" s="238" t="s">
        <v>355</v>
      </c>
      <c r="Q82" s="238">
        <v>13</v>
      </c>
      <c r="R82" s="238" t="s">
        <v>196</v>
      </c>
      <c r="S82" s="238">
        <v>4</v>
      </c>
      <c r="T82" s="238">
        <v>0</v>
      </c>
      <c r="U82" s="238">
        <v>3</v>
      </c>
      <c r="V82" s="238">
        <v>10</v>
      </c>
      <c r="W82" s="238">
        <v>10</v>
      </c>
      <c r="X82" s="238">
        <v>7</v>
      </c>
      <c r="Y82" s="238">
        <v>1</v>
      </c>
      <c r="Z82" s="238">
        <v>1</v>
      </c>
      <c r="AB82" s="238">
        <v>1</v>
      </c>
      <c r="AC82" s="238">
        <v>6</v>
      </c>
      <c r="AD82" s="238" t="s">
        <v>4313</v>
      </c>
      <c r="AF82" s="238" t="s">
        <v>4314</v>
      </c>
      <c r="AG82" s="238">
        <v>5</v>
      </c>
      <c r="AH82" s="238">
        <v>2</v>
      </c>
      <c r="AI82" s="238">
        <v>2</v>
      </c>
      <c r="AJ82" s="238">
        <v>2</v>
      </c>
      <c r="AK82" s="238">
        <v>34</v>
      </c>
      <c r="AL82" s="238">
        <v>53</v>
      </c>
      <c r="AM82" s="238" t="s">
        <v>363</v>
      </c>
      <c r="AN82" s="238">
        <v>5</v>
      </c>
      <c r="AO82" s="238">
        <v>1</v>
      </c>
      <c r="AS82" s="238">
        <v>11</v>
      </c>
      <c r="AT82" s="238">
        <v>98</v>
      </c>
      <c r="AU82" s="238">
        <v>30</v>
      </c>
      <c r="AV82" s="238">
        <v>12</v>
      </c>
      <c r="AW82" s="238">
        <v>21</v>
      </c>
      <c r="AX82" s="238">
        <v>2</v>
      </c>
      <c r="AY82" s="238">
        <v>2</v>
      </c>
      <c r="AZ82" s="238">
        <v>2</v>
      </c>
      <c r="BA82" s="238">
        <v>21</v>
      </c>
      <c r="BB82" s="238">
        <v>73</v>
      </c>
      <c r="BC82" s="238" t="s">
        <v>363</v>
      </c>
      <c r="BD82" s="238">
        <v>5</v>
      </c>
      <c r="BE82" s="238">
        <v>71</v>
      </c>
      <c r="BI82" s="238">
        <v>11</v>
      </c>
      <c r="BJ82" s="238">
        <v>98</v>
      </c>
      <c r="BK82" s="238">
        <v>30</v>
      </c>
      <c r="BL82" s="238">
        <v>12</v>
      </c>
      <c r="BM82" s="238">
        <v>21</v>
      </c>
      <c r="BN82" s="238">
        <v>4</v>
      </c>
      <c r="BO82" s="238">
        <v>90</v>
      </c>
      <c r="BP82" s="238">
        <v>2</v>
      </c>
      <c r="BQ82" s="238">
        <v>34</v>
      </c>
      <c r="BR82" s="238">
        <v>45</v>
      </c>
      <c r="BS82" s="238" t="s">
        <v>354</v>
      </c>
      <c r="BT82" s="238">
        <v>5</v>
      </c>
      <c r="BU82" s="238">
        <v>1</v>
      </c>
      <c r="BY82" s="238">
        <v>11</v>
      </c>
      <c r="BZ82" s="238">
        <v>98</v>
      </c>
      <c r="CA82" s="238">
        <v>30</v>
      </c>
      <c r="CB82" s="238">
        <v>12</v>
      </c>
      <c r="CC82" s="238">
        <v>21</v>
      </c>
      <c r="CT82" s="238">
        <v>426454.43650431797</v>
      </c>
      <c r="CU82" s="238">
        <v>4958395.93751771</v>
      </c>
      <c r="CV82" s="238">
        <v>44.775175500000003</v>
      </c>
      <c r="CW82" s="238">
        <v>-93.929509940000003</v>
      </c>
      <c r="CX82" s="238" t="s">
        <v>359</v>
      </c>
      <c r="CY82" s="238" t="s">
        <v>4316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D704-7C08-44DB-8CCE-0C2A15653AAB}">
  <sheetPr filterMode="1">
    <tabColor theme="2" tint="-0.499984740745262"/>
  </sheetPr>
  <dimension ref="A1:CY295"/>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475138</v>
      </c>
      <c r="B2" s="238">
        <v>3</v>
      </c>
      <c r="C2" s="238">
        <v>5</v>
      </c>
      <c r="D2" s="238">
        <v>23.68</v>
      </c>
      <c r="E2" s="238">
        <v>10</v>
      </c>
      <c r="G2" s="238" t="s">
        <v>1633</v>
      </c>
      <c r="H2" s="238" t="s">
        <v>354</v>
      </c>
      <c r="I2" s="238">
        <v>25</v>
      </c>
      <c r="K2" s="238">
        <v>17022549</v>
      </c>
      <c r="M2" s="238">
        <v>7</v>
      </c>
      <c r="N2" s="238">
        <v>7</v>
      </c>
      <c r="O2" s="238">
        <v>2017</v>
      </c>
      <c r="P2" s="238" t="s">
        <v>362</v>
      </c>
      <c r="Q2" s="238">
        <v>9</v>
      </c>
      <c r="R2" s="238" t="s">
        <v>196</v>
      </c>
      <c r="S2" s="238">
        <v>5</v>
      </c>
      <c r="T2" s="238">
        <v>0</v>
      </c>
      <c r="U2" s="238">
        <v>2</v>
      </c>
      <c r="V2" s="238">
        <v>5</v>
      </c>
      <c r="W2" s="238">
        <v>10</v>
      </c>
      <c r="X2" s="238">
        <v>3</v>
      </c>
      <c r="Y2" s="238">
        <v>1</v>
      </c>
      <c r="Z2" s="238">
        <v>1</v>
      </c>
      <c r="AB2" s="238">
        <v>1</v>
      </c>
      <c r="AC2" s="238">
        <v>98</v>
      </c>
      <c r="AD2" s="238">
        <v>5</v>
      </c>
      <c r="AF2" s="238" t="s">
        <v>4194</v>
      </c>
      <c r="AG2" s="238">
        <v>10</v>
      </c>
      <c r="AH2" s="238">
        <v>2</v>
      </c>
      <c r="AI2" s="238">
        <v>3</v>
      </c>
      <c r="AJ2" s="238">
        <v>2</v>
      </c>
      <c r="AK2" s="238">
        <v>21</v>
      </c>
      <c r="AL2" s="238">
        <v>16</v>
      </c>
      <c r="AM2" s="238" t="s">
        <v>363</v>
      </c>
      <c r="AN2" s="238">
        <v>5</v>
      </c>
      <c r="AO2" s="238">
        <v>2</v>
      </c>
      <c r="AS2" s="238">
        <v>12</v>
      </c>
      <c r="AT2" s="238">
        <v>23</v>
      </c>
      <c r="AU2" s="238">
        <v>55</v>
      </c>
      <c r="AV2" s="238">
        <v>11</v>
      </c>
      <c r="AW2" s="238">
        <v>21</v>
      </c>
      <c r="AX2" s="238">
        <v>2</v>
      </c>
      <c r="AY2" s="238">
        <v>90</v>
      </c>
      <c r="AZ2" s="238">
        <v>2</v>
      </c>
      <c r="BA2" s="238">
        <v>21</v>
      </c>
      <c r="BB2" s="238">
        <v>38</v>
      </c>
      <c r="BC2" s="238" t="s">
        <v>354</v>
      </c>
      <c r="BD2" s="238">
        <v>5</v>
      </c>
      <c r="BE2" s="238">
        <v>1</v>
      </c>
      <c r="BI2" s="238">
        <v>12</v>
      </c>
      <c r="BJ2" s="238">
        <v>23</v>
      </c>
      <c r="BK2" s="238">
        <v>55</v>
      </c>
      <c r="BL2" s="238">
        <v>11</v>
      </c>
      <c r="BM2" s="238">
        <v>21</v>
      </c>
      <c r="CT2" s="238">
        <v>426456.23832778801</v>
      </c>
      <c r="CU2" s="238">
        <v>4958401.4755911101</v>
      </c>
      <c r="CV2" s="238">
        <v>44.775225540000001</v>
      </c>
      <c r="CW2" s="238">
        <v>-93.929487969999997</v>
      </c>
      <c r="CX2" s="238" t="s">
        <v>359</v>
      </c>
      <c r="CY2" s="238" t="s">
        <v>4195</v>
      </c>
    </row>
    <row r="3" spans="1:103" x14ac:dyDescent="0.25">
      <c r="A3" s="238">
        <v>486600</v>
      </c>
      <c r="B3" s="238">
        <v>3</v>
      </c>
      <c r="C3" s="238">
        <v>5</v>
      </c>
      <c r="D3" s="238">
        <v>23.681000000000001</v>
      </c>
      <c r="E3" s="238">
        <v>10</v>
      </c>
      <c r="G3" s="238" t="s">
        <v>1633</v>
      </c>
      <c r="H3" s="238" t="s">
        <v>354</v>
      </c>
      <c r="I3" s="238">
        <v>25</v>
      </c>
      <c r="K3" s="238">
        <v>17023271</v>
      </c>
      <c r="M3" s="238">
        <v>7</v>
      </c>
      <c r="N3" s="238">
        <v>13</v>
      </c>
      <c r="O3" s="238">
        <v>2017</v>
      </c>
      <c r="P3" s="238" t="s">
        <v>384</v>
      </c>
      <c r="Q3" s="238">
        <v>10</v>
      </c>
      <c r="R3" s="238" t="s">
        <v>356</v>
      </c>
      <c r="S3" s="238">
        <v>5</v>
      </c>
      <c r="T3" s="238">
        <v>0</v>
      </c>
      <c r="U3" s="238">
        <v>2</v>
      </c>
      <c r="V3" s="238">
        <v>5</v>
      </c>
      <c r="W3" s="238">
        <v>10</v>
      </c>
      <c r="X3" s="238">
        <v>3</v>
      </c>
      <c r="Y3" s="238">
        <v>1</v>
      </c>
      <c r="Z3" s="238">
        <v>2</v>
      </c>
      <c r="AB3" s="238">
        <v>1</v>
      </c>
      <c r="AC3" s="238">
        <v>98</v>
      </c>
      <c r="AD3" s="238">
        <v>5</v>
      </c>
      <c r="AF3" s="238" t="s">
        <v>4194</v>
      </c>
      <c r="AG3" s="238">
        <v>10</v>
      </c>
      <c r="AH3" s="238">
        <v>2</v>
      </c>
      <c r="AI3" s="238">
        <v>3</v>
      </c>
      <c r="AJ3" s="238">
        <v>2</v>
      </c>
      <c r="AK3" s="238">
        <v>21</v>
      </c>
      <c r="AL3" s="238">
        <v>17</v>
      </c>
      <c r="AM3" s="238" t="s">
        <v>354</v>
      </c>
      <c r="AN3" s="238">
        <v>5</v>
      </c>
      <c r="AO3" s="238">
        <v>2</v>
      </c>
      <c r="AS3" s="238">
        <v>12</v>
      </c>
      <c r="AT3" s="238">
        <v>23</v>
      </c>
      <c r="AU3" s="238">
        <v>55</v>
      </c>
      <c r="AV3" s="238">
        <v>11</v>
      </c>
      <c r="AW3" s="238">
        <v>21</v>
      </c>
      <c r="AX3" s="238">
        <v>2</v>
      </c>
      <c r="AY3" s="238">
        <v>49</v>
      </c>
      <c r="AZ3" s="238">
        <v>4</v>
      </c>
      <c r="BA3" s="238">
        <v>21</v>
      </c>
      <c r="BB3" s="238">
        <v>36</v>
      </c>
      <c r="BC3" s="238" t="s">
        <v>354</v>
      </c>
      <c r="BD3" s="238">
        <v>5</v>
      </c>
      <c r="BE3" s="238">
        <v>1</v>
      </c>
      <c r="BI3" s="238">
        <v>12</v>
      </c>
      <c r="BJ3" s="238">
        <v>9</v>
      </c>
      <c r="BK3" s="238">
        <v>55</v>
      </c>
      <c r="BL3" s="238">
        <v>11</v>
      </c>
      <c r="BM3" s="238">
        <v>21</v>
      </c>
      <c r="CT3" s="238">
        <v>426457.56124710001</v>
      </c>
      <c r="CU3" s="238">
        <v>4958400.73516325</v>
      </c>
      <c r="CV3" s="238">
        <v>44.775219010000001</v>
      </c>
      <c r="CW3" s="238">
        <v>-93.929471140000004</v>
      </c>
      <c r="CX3" s="238" t="s">
        <v>359</v>
      </c>
      <c r="CY3" s="238" t="s">
        <v>4196</v>
      </c>
    </row>
    <row r="4" spans="1:103" x14ac:dyDescent="0.25">
      <c r="A4" s="238">
        <v>512481</v>
      </c>
      <c r="B4" s="238">
        <v>3</v>
      </c>
      <c r="C4" s="238">
        <v>5</v>
      </c>
      <c r="D4" s="238">
        <v>24.890999999999998</v>
      </c>
      <c r="E4" s="238">
        <v>10</v>
      </c>
      <c r="G4" s="238" t="s">
        <v>1633</v>
      </c>
      <c r="H4" s="238" t="s">
        <v>354</v>
      </c>
      <c r="I4" s="238">
        <v>25</v>
      </c>
      <c r="K4" s="238">
        <v>17035220</v>
      </c>
      <c r="M4" s="238">
        <v>10</v>
      </c>
      <c r="N4" s="238">
        <v>29</v>
      </c>
      <c r="O4" s="238">
        <v>2017</v>
      </c>
      <c r="P4" s="238" t="s">
        <v>366</v>
      </c>
      <c r="Q4" s="238">
        <v>7</v>
      </c>
      <c r="S4" s="238">
        <v>5</v>
      </c>
      <c r="T4" s="238">
        <v>0</v>
      </c>
      <c r="U4" s="238">
        <v>1</v>
      </c>
      <c r="W4" s="238">
        <v>16</v>
      </c>
      <c r="X4" s="238">
        <v>2</v>
      </c>
      <c r="Y4" s="238">
        <v>6</v>
      </c>
      <c r="Z4" s="238">
        <v>2</v>
      </c>
      <c r="AB4" s="238">
        <v>1</v>
      </c>
      <c r="AC4" s="238">
        <v>98</v>
      </c>
      <c r="AD4" s="238">
        <v>5</v>
      </c>
      <c r="AF4" s="238" t="s">
        <v>4194</v>
      </c>
      <c r="AG4" s="238">
        <v>4</v>
      </c>
      <c r="AH4" s="238">
        <v>2</v>
      </c>
      <c r="AI4" s="238">
        <v>4</v>
      </c>
      <c r="AJ4" s="238">
        <v>4</v>
      </c>
      <c r="AK4" s="238">
        <v>21</v>
      </c>
      <c r="AL4" s="238">
        <v>46</v>
      </c>
      <c r="AM4" s="238" t="s">
        <v>354</v>
      </c>
      <c r="AN4" s="238">
        <v>5</v>
      </c>
      <c r="AO4" s="238">
        <v>1</v>
      </c>
      <c r="AS4" s="238">
        <v>12</v>
      </c>
      <c r="AT4" s="238">
        <v>9</v>
      </c>
      <c r="AU4" s="238">
        <v>55</v>
      </c>
      <c r="AV4" s="238">
        <v>11</v>
      </c>
      <c r="AW4" s="238">
        <v>21</v>
      </c>
      <c r="CT4" s="238">
        <v>427617.36460837303</v>
      </c>
      <c r="CU4" s="238">
        <v>4959959.4410074102</v>
      </c>
      <c r="CV4" s="238">
        <v>44.789367460000001</v>
      </c>
      <c r="CW4" s="238">
        <v>-93.915036380000004</v>
      </c>
      <c r="CX4" s="238" t="s">
        <v>359</v>
      </c>
      <c r="CY4" s="238" t="s">
        <v>4317</v>
      </c>
    </row>
    <row r="5" spans="1:103" x14ac:dyDescent="0.25">
      <c r="A5" s="238">
        <v>493910</v>
      </c>
      <c r="B5" s="238">
        <v>3</v>
      </c>
      <c r="C5" s="238">
        <v>5</v>
      </c>
      <c r="D5" s="238">
        <v>25.102</v>
      </c>
      <c r="E5" s="238">
        <v>10</v>
      </c>
      <c r="G5" s="238" t="s">
        <v>1060</v>
      </c>
      <c r="H5" s="238" t="s">
        <v>354</v>
      </c>
      <c r="I5" s="238">
        <v>25</v>
      </c>
      <c r="K5" s="238">
        <v>17026539</v>
      </c>
      <c r="M5" s="238">
        <v>8</v>
      </c>
      <c r="N5" s="238">
        <v>11</v>
      </c>
      <c r="O5" s="238">
        <v>2017</v>
      </c>
      <c r="P5" s="238" t="s">
        <v>362</v>
      </c>
      <c r="Q5" s="238">
        <v>6</v>
      </c>
      <c r="R5" s="238">
        <v>98</v>
      </c>
      <c r="S5" s="238">
        <v>5</v>
      </c>
      <c r="T5" s="238">
        <v>0</v>
      </c>
      <c r="U5" s="238">
        <v>1</v>
      </c>
      <c r="W5" s="238">
        <v>16</v>
      </c>
      <c r="X5" s="238">
        <v>2</v>
      </c>
      <c r="Y5" s="238">
        <v>7</v>
      </c>
      <c r="Z5" s="238">
        <v>6</v>
      </c>
      <c r="AA5" s="238">
        <v>3</v>
      </c>
      <c r="AB5" s="238">
        <v>2</v>
      </c>
      <c r="AC5" s="238">
        <v>98</v>
      </c>
      <c r="AD5" s="238">
        <v>5</v>
      </c>
      <c r="AF5" s="238" t="s">
        <v>4194</v>
      </c>
      <c r="AG5" s="238">
        <v>4</v>
      </c>
      <c r="AH5" s="238">
        <v>2</v>
      </c>
      <c r="AI5" s="238">
        <v>3</v>
      </c>
      <c r="AJ5" s="238">
        <v>3</v>
      </c>
      <c r="AK5" s="238">
        <v>21</v>
      </c>
      <c r="AL5" s="238">
        <v>56</v>
      </c>
      <c r="AM5" s="238" t="s">
        <v>354</v>
      </c>
      <c r="AN5" s="238">
        <v>5</v>
      </c>
      <c r="AO5" s="238">
        <v>1</v>
      </c>
      <c r="AS5" s="238">
        <v>12</v>
      </c>
      <c r="AT5" s="238">
        <v>98</v>
      </c>
      <c r="AU5" s="238">
        <v>55</v>
      </c>
      <c r="AV5" s="238">
        <v>11</v>
      </c>
      <c r="AW5" s="238">
        <v>21</v>
      </c>
      <c r="CT5" s="238">
        <v>427887.76903217298</v>
      </c>
      <c r="CU5" s="238">
        <v>4960163.7672378002</v>
      </c>
      <c r="CV5" s="238">
        <v>44.79123396</v>
      </c>
      <c r="CW5" s="238">
        <v>-93.91164741</v>
      </c>
      <c r="CX5" s="238" t="s">
        <v>359</v>
      </c>
      <c r="CY5" s="238" t="s">
        <v>4318</v>
      </c>
    </row>
    <row r="6" spans="1:103" x14ac:dyDescent="0.25">
      <c r="A6" s="238">
        <v>357316</v>
      </c>
      <c r="B6" s="238">
        <v>3</v>
      </c>
      <c r="C6" s="238">
        <v>5</v>
      </c>
      <c r="D6" s="238">
        <v>25.143999999999998</v>
      </c>
      <c r="E6" s="238">
        <v>10</v>
      </c>
      <c r="G6" s="238" t="s">
        <v>1633</v>
      </c>
      <c r="H6" s="238" t="s">
        <v>354</v>
      </c>
      <c r="I6" s="238">
        <v>25</v>
      </c>
      <c r="K6" s="238">
        <v>16019922</v>
      </c>
      <c r="M6" s="238">
        <v>6</v>
      </c>
      <c r="N6" s="238">
        <v>17</v>
      </c>
      <c r="O6" s="238">
        <v>2016</v>
      </c>
      <c r="P6" s="238" t="s">
        <v>362</v>
      </c>
      <c r="Q6" s="238">
        <v>3</v>
      </c>
      <c r="S6" s="238">
        <v>5</v>
      </c>
      <c r="T6" s="238">
        <v>0</v>
      </c>
      <c r="U6" s="238">
        <v>2</v>
      </c>
      <c r="V6" s="238">
        <v>12</v>
      </c>
      <c r="W6" s="238">
        <v>10</v>
      </c>
      <c r="X6" s="238">
        <v>16</v>
      </c>
      <c r="Y6" s="238">
        <v>1</v>
      </c>
      <c r="Z6" s="238">
        <v>1</v>
      </c>
      <c r="AB6" s="238">
        <v>1</v>
      </c>
      <c r="AC6" s="238">
        <v>98</v>
      </c>
      <c r="AD6" s="238">
        <v>5</v>
      </c>
      <c r="AF6" s="238" t="s">
        <v>4194</v>
      </c>
      <c r="AG6" s="238">
        <v>7</v>
      </c>
      <c r="AH6" s="238">
        <v>2</v>
      </c>
      <c r="AI6" s="238">
        <v>2</v>
      </c>
      <c r="AJ6" s="238">
        <v>3</v>
      </c>
      <c r="AK6" s="238">
        <v>21</v>
      </c>
      <c r="AL6" s="238">
        <v>16</v>
      </c>
      <c r="AM6" s="238" t="s">
        <v>363</v>
      </c>
      <c r="AN6" s="238">
        <v>5</v>
      </c>
      <c r="AO6" s="238">
        <v>1</v>
      </c>
      <c r="AS6" s="238">
        <v>12</v>
      </c>
      <c r="AT6" s="238">
        <v>9</v>
      </c>
      <c r="AU6" s="238">
        <v>55</v>
      </c>
      <c r="AV6" s="238">
        <v>11</v>
      </c>
      <c r="AW6" s="238">
        <v>21</v>
      </c>
      <c r="AX6" s="238">
        <v>2</v>
      </c>
      <c r="AY6" s="238">
        <v>2</v>
      </c>
      <c r="AZ6" s="238">
        <v>3</v>
      </c>
      <c r="BA6" s="238">
        <v>24</v>
      </c>
      <c r="BB6" s="238">
        <v>61</v>
      </c>
      <c r="BC6" s="238" t="s">
        <v>354</v>
      </c>
      <c r="BD6" s="238">
        <v>5</v>
      </c>
      <c r="BE6" s="238">
        <v>1</v>
      </c>
      <c r="BI6" s="238">
        <v>12</v>
      </c>
      <c r="BJ6" s="238">
        <v>9</v>
      </c>
      <c r="BK6" s="238">
        <v>55</v>
      </c>
      <c r="BL6" s="238">
        <v>11</v>
      </c>
      <c r="BM6" s="238">
        <v>21</v>
      </c>
      <c r="CT6" s="238">
        <v>427938.69952224998</v>
      </c>
      <c r="CU6" s="238">
        <v>4960210.7190534901</v>
      </c>
      <c r="CV6" s="238">
        <v>44.79166172</v>
      </c>
      <c r="CW6" s="238">
        <v>-93.911010270000006</v>
      </c>
      <c r="CX6" s="238" t="s">
        <v>359</v>
      </c>
      <c r="CY6" s="238" t="s">
        <v>4319</v>
      </c>
    </row>
    <row r="7" spans="1:103" x14ac:dyDescent="0.25">
      <c r="A7" s="238">
        <v>418585</v>
      </c>
      <c r="B7" s="238">
        <v>3</v>
      </c>
      <c r="C7" s="238">
        <v>5</v>
      </c>
      <c r="D7" s="238">
        <v>25.995999999999999</v>
      </c>
      <c r="E7" s="238">
        <v>10</v>
      </c>
      <c r="G7" s="238" t="s">
        <v>1633</v>
      </c>
      <c r="H7" s="238" t="s">
        <v>354</v>
      </c>
      <c r="I7" s="238">
        <v>25</v>
      </c>
      <c r="K7" s="238">
        <v>17002855</v>
      </c>
      <c r="M7" s="238">
        <v>1</v>
      </c>
      <c r="N7" s="238">
        <v>26</v>
      </c>
      <c r="O7" s="238">
        <v>2017</v>
      </c>
      <c r="P7" s="238" t="s">
        <v>384</v>
      </c>
      <c r="Q7" s="238">
        <v>7</v>
      </c>
      <c r="S7" s="238">
        <v>5</v>
      </c>
      <c r="T7" s="238">
        <v>0</v>
      </c>
      <c r="U7" s="238">
        <v>1</v>
      </c>
      <c r="W7" s="238">
        <v>16</v>
      </c>
      <c r="X7" s="238">
        <v>2</v>
      </c>
      <c r="Y7" s="238">
        <v>1</v>
      </c>
      <c r="Z7" s="238">
        <v>2</v>
      </c>
      <c r="AB7" s="238">
        <v>1</v>
      </c>
      <c r="AC7" s="238">
        <v>98</v>
      </c>
      <c r="AD7" s="238">
        <v>5</v>
      </c>
      <c r="AF7" s="238" t="s">
        <v>4194</v>
      </c>
      <c r="AG7" s="238">
        <v>4</v>
      </c>
      <c r="AH7" s="238">
        <v>2</v>
      </c>
      <c r="AI7" s="238">
        <v>4</v>
      </c>
      <c r="AJ7" s="238">
        <v>3</v>
      </c>
      <c r="AK7" s="238">
        <v>21</v>
      </c>
      <c r="AL7" s="238">
        <v>67</v>
      </c>
      <c r="AM7" s="238" t="s">
        <v>354</v>
      </c>
      <c r="AN7" s="238">
        <v>5</v>
      </c>
      <c r="AO7" s="238">
        <v>1</v>
      </c>
      <c r="AS7" s="238">
        <v>12</v>
      </c>
      <c r="AT7" s="238">
        <v>9</v>
      </c>
      <c r="AU7" s="238">
        <v>55</v>
      </c>
      <c r="AV7" s="238">
        <v>11</v>
      </c>
      <c r="AW7" s="238">
        <v>21</v>
      </c>
      <c r="CT7" s="238">
        <v>429034.58282911498</v>
      </c>
      <c r="CU7" s="238">
        <v>4961034.2140273601</v>
      </c>
      <c r="CV7" s="238">
        <v>44.79918378</v>
      </c>
      <c r="CW7" s="238">
        <v>-93.897272520000001</v>
      </c>
      <c r="CX7" s="238" t="s">
        <v>359</v>
      </c>
      <c r="CY7" s="238" t="s">
        <v>4320</v>
      </c>
    </row>
    <row r="8" spans="1:103" hidden="1" x14ac:dyDescent="0.25">
      <c r="A8" s="238">
        <v>491828</v>
      </c>
      <c r="B8" s="238">
        <v>3</v>
      </c>
      <c r="C8" s="238">
        <v>5</v>
      </c>
      <c r="D8" s="238">
        <v>26.106000000000002</v>
      </c>
      <c r="E8" s="238">
        <v>10</v>
      </c>
      <c r="G8" s="238" t="s">
        <v>1633</v>
      </c>
      <c r="H8" s="238" t="s">
        <v>354</v>
      </c>
      <c r="I8" s="238">
        <v>25</v>
      </c>
      <c r="K8" s="238">
        <v>17508591</v>
      </c>
      <c r="M8" s="238">
        <v>8</v>
      </c>
      <c r="N8" s="238">
        <v>3</v>
      </c>
      <c r="O8" s="238">
        <v>2017</v>
      </c>
      <c r="P8" s="238" t="s">
        <v>384</v>
      </c>
      <c r="Q8" s="238">
        <v>14</v>
      </c>
      <c r="R8" s="238" t="s">
        <v>369</v>
      </c>
      <c r="S8" s="238">
        <v>4</v>
      </c>
      <c r="T8" s="238">
        <v>0</v>
      </c>
      <c r="U8" s="238">
        <v>1</v>
      </c>
      <c r="W8" s="238">
        <v>69</v>
      </c>
      <c r="X8" s="238">
        <v>2</v>
      </c>
      <c r="Y8" s="238">
        <v>1</v>
      </c>
      <c r="Z8" s="238">
        <v>2</v>
      </c>
      <c r="AA8" s="238">
        <v>3</v>
      </c>
      <c r="AB8" s="238">
        <v>2</v>
      </c>
      <c r="AC8" s="238">
        <v>98</v>
      </c>
      <c r="AD8" s="238">
        <v>5</v>
      </c>
      <c r="AF8" s="238" t="s">
        <v>4194</v>
      </c>
      <c r="AG8" s="238">
        <v>3</v>
      </c>
      <c r="AH8" s="238">
        <v>2</v>
      </c>
      <c r="AI8" s="238">
        <v>3</v>
      </c>
      <c r="AJ8" s="238">
        <v>3</v>
      </c>
      <c r="AK8" s="238">
        <v>21</v>
      </c>
      <c r="AL8" s="238">
        <v>58</v>
      </c>
      <c r="AM8" s="238" t="s">
        <v>363</v>
      </c>
      <c r="AN8" s="238">
        <v>9</v>
      </c>
      <c r="AO8" s="238">
        <v>68</v>
      </c>
      <c r="AS8" s="238">
        <v>12</v>
      </c>
      <c r="AT8" s="238">
        <v>9</v>
      </c>
      <c r="AU8" s="238">
        <v>55</v>
      </c>
      <c r="AV8" s="238">
        <v>13</v>
      </c>
      <c r="AW8" s="238">
        <v>21</v>
      </c>
      <c r="CT8" s="238">
        <v>429180.43349420099</v>
      </c>
      <c r="CU8" s="238">
        <v>4961134.4594022501</v>
      </c>
      <c r="CV8" s="238">
        <v>44.800100579999999</v>
      </c>
      <c r="CW8" s="238">
        <v>-93.895442599999996</v>
      </c>
      <c r="CX8" s="238" t="s">
        <v>359</v>
      </c>
      <c r="CY8" s="238" t="s">
        <v>4321</v>
      </c>
    </row>
    <row r="9" spans="1:103" hidden="1" x14ac:dyDescent="0.25">
      <c r="A9" s="238">
        <v>818016</v>
      </c>
      <c r="B9" s="238">
        <v>3</v>
      </c>
      <c r="C9" s="238">
        <v>5</v>
      </c>
      <c r="D9" s="238">
        <v>26.433</v>
      </c>
      <c r="E9" s="238">
        <v>10</v>
      </c>
      <c r="G9" s="238" t="s">
        <v>1633</v>
      </c>
      <c r="H9" s="238" t="s">
        <v>354</v>
      </c>
      <c r="I9" s="238">
        <v>25</v>
      </c>
      <c r="K9" s="238">
        <v>20505365</v>
      </c>
      <c r="L9" s="238">
        <v>201870074</v>
      </c>
      <c r="M9" s="238">
        <v>7</v>
      </c>
      <c r="N9" s="238">
        <v>5</v>
      </c>
      <c r="O9" s="238">
        <v>2020</v>
      </c>
      <c r="P9" s="238" t="s">
        <v>366</v>
      </c>
      <c r="Q9" s="238">
        <v>18</v>
      </c>
      <c r="R9" s="238">
        <v>98</v>
      </c>
      <c r="S9" s="238">
        <v>3</v>
      </c>
      <c r="T9" s="238">
        <v>0</v>
      </c>
      <c r="U9" s="238">
        <v>1</v>
      </c>
      <c r="W9" s="238">
        <v>32</v>
      </c>
      <c r="X9" s="238">
        <v>4</v>
      </c>
      <c r="Y9" s="238">
        <v>1</v>
      </c>
      <c r="Z9" s="238">
        <v>1</v>
      </c>
      <c r="AB9" s="238">
        <v>1</v>
      </c>
      <c r="AC9" s="238">
        <v>98</v>
      </c>
      <c r="AD9" s="238" t="s">
        <v>2726</v>
      </c>
      <c r="AF9" s="238" t="s">
        <v>4194</v>
      </c>
      <c r="AG9" s="238">
        <v>3</v>
      </c>
      <c r="AH9" s="238">
        <v>2</v>
      </c>
      <c r="AI9" s="238">
        <v>4</v>
      </c>
      <c r="AJ9" s="238">
        <v>2</v>
      </c>
      <c r="AK9" s="238">
        <v>30</v>
      </c>
      <c r="AL9" s="238">
        <v>76</v>
      </c>
      <c r="AM9" s="238" t="s">
        <v>354</v>
      </c>
      <c r="AN9" s="238">
        <v>5</v>
      </c>
      <c r="AO9" s="238">
        <v>90</v>
      </c>
      <c r="AS9" s="238">
        <v>12</v>
      </c>
      <c r="AT9" s="238">
        <v>23</v>
      </c>
      <c r="AU9" s="238">
        <v>55</v>
      </c>
      <c r="AV9" s="238">
        <v>11</v>
      </c>
      <c r="AW9" s="238">
        <v>21</v>
      </c>
      <c r="CT9" s="238">
        <v>429506.40081280202</v>
      </c>
      <c r="CU9" s="238">
        <v>4961282.62636525</v>
      </c>
      <c r="CV9" s="238">
        <v>44.801466490000003</v>
      </c>
      <c r="CW9" s="238">
        <v>-93.891342100000003</v>
      </c>
      <c r="CX9" s="238" t="s">
        <v>359</v>
      </c>
      <c r="CY9" s="238" t="s">
        <v>4322</v>
      </c>
    </row>
    <row r="10" spans="1:103" hidden="1" x14ac:dyDescent="0.25">
      <c r="A10" s="238">
        <v>10777333</v>
      </c>
      <c r="B10" s="238">
        <v>3</v>
      </c>
      <c r="C10" s="238">
        <v>5</v>
      </c>
      <c r="D10" s="238">
        <v>26.433</v>
      </c>
      <c r="E10" s="238">
        <v>10</v>
      </c>
      <c r="G10" s="238" t="s">
        <v>4252</v>
      </c>
      <c r="H10" s="238" t="s">
        <v>354</v>
      </c>
      <c r="I10" s="238">
        <v>25</v>
      </c>
      <c r="K10" s="238">
        <v>12503573</v>
      </c>
      <c r="L10" s="238">
        <v>121220188</v>
      </c>
      <c r="M10" s="238">
        <v>4</v>
      </c>
      <c r="N10" s="238">
        <v>12</v>
      </c>
      <c r="O10" s="238">
        <v>2012</v>
      </c>
      <c r="P10" s="238" t="s">
        <v>384</v>
      </c>
      <c r="Q10" s="238">
        <v>18</v>
      </c>
      <c r="S10" s="238">
        <v>4</v>
      </c>
      <c r="T10" s="238">
        <v>0</v>
      </c>
      <c r="U10" s="238">
        <v>2</v>
      </c>
      <c r="V10" s="238">
        <v>1</v>
      </c>
      <c r="W10" s="238">
        <v>10</v>
      </c>
      <c r="X10" s="238">
        <v>4</v>
      </c>
      <c r="Y10" s="238">
        <v>1</v>
      </c>
      <c r="Z10" s="238">
        <v>2</v>
      </c>
      <c r="AB10" s="238">
        <v>1</v>
      </c>
      <c r="AC10" s="238">
        <v>98</v>
      </c>
      <c r="AD10" s="238" t="s">
        <v>4323</v>
      </c>
      <c r="AE10" s="238">
        <v>25</v>
      </c>
      <c r="AF10" s="238" t="s">
        <v>4194</v>
      </c>
      <c r="AG10" s="238">
        <v>7</v>
      </c>
      <c r="AH10" s="238">
        <v>2</v>
      </c>
      <c r="AI10" s="238">
        <v>1</v>
      </c>
      <c r="AJ10" s="238">
        <v>3</v>
      </c>
      <c r="AK10" s="238">
        <v>21</v>
      </c>
      <c r="AL10" s="238">
        <v>49</v>
      </c>
      <c r="AM10" s="238" t="s">
        <v>354</v>
      </c>
      <c r="AN10" s="238">
        <v>5</v>
      </c>
      <c r="AO10" s="238">
        <v>15</v>
      </c>
      <c r="AS10" s="238">
        <v>3</v>
      </c>
      <c r="AT10" s="238">
        <v>98</v>
      </c>
      <c r="AU10" s="238">
        <v>55</v>
      </c>
      <c r="AV10" s="238">
        <v>11</v>
      </c>
      <c r="AW10" s="238">
        <v>21</v>
      </c>
      <c r="AX10" s="238">
        <v>2</v>
      </c>
      <c r="AY10" s="238">
        <v>3</v>
      </c>
      <c r="AZ10" s="238">
        <v>3</v>
      </c>
      <c r="BA10" s="238">
        <v>24</v>
      </c>
      <c r="BB10" s="238">
        <v>17</v>
      </c>
      <c r="BC10" s="238" t="s">
        <v>363</v>
      </c>
      <c r="BD10" s="238">
        <v>5</v>
      </c>
      <c r="BE10" s="238">
        <v>1</v>
      </c>
      <c r="BI10" s="238">
        <v>3</v>
      </c>
      <c r="BJ10" s="238">
        <v>98</v>
      </c>
      <c r="BK10" s="238">
        <v>55</v>
      </c>
      <c r="BL10" s="238">
        <v>11</v>
      </c>
      <c r="BM10" s="238">
        <v>21</v>
      </c>
      <c r="CT10" s="238">
        <v>429506</v>
      </c>
      <c r="CU10" s="238">
        <v>4961284</v>
      </c>
      <c r="CV10" s="238">
        <v>44.801478799999998</v>
      </c>
      <c r="CW10" s="238">
        <v>-93.891349700000006</v>
      </c>
      <c r="CX10" s="238" t="s">
        <v>359</v>
      </c>
      <c r="CY10" s="238" t="s">
        <v>4324</v>
      </c>
    </row>
    <row r="11" spans="1:103" x14ac:dyDescent="0.25">
      <c r="A11" s="238">
        <v>10778891</v>
      </c>
      <c r="B11" s="238">
        <v>3</v>
      </c>
      <c r="C11" s="238">
        <v>5</v>
      </c>
      <c r="D11" s="238">
        <v>26.433</v>
      </c>
      <c r="E11" s="238">
        <v>10</v>
      </c>
      <c r="G11" s="238" t="s">
        <v>4252</v>
      </c>
      <c r="H11" s="238" t="s">
        <v>354</v>
      </c>
      <c r="I11" s="238">
        <v>25</v>
      </c>
      <c r="K11" s="238">
        <v>12020986</v>
      </c>
      <c r="L11" s="238">
        <v>122000179</v>
      </c>
      <c r="M11" s="238">
        <v>7</v>
      </c>
      <c r="N11" s="238">
        <v>18</v>
      </c>
      <c r="O11" s="238">
        <v>2012</v>
      </c>
      <c r="P11" s="238" t="s">
        <v>355</v>
      </c>
      <c r="Q11" s="238">
        <v>7</v>
      </c>
      <c r="S11" s="238">
        <v>5</v>
      </c>
      <c r="T11" s="238">
        <v>0</v>
      </c>
      <c r="U11" s="238">
        <v>1</v>
      </c>
      <c r="V11" s="238">
        <v>5</v>
      </c>
      <c r="W11" s="238">
        <v>16</v>
      </c>
      <c r="X11" s="238">
        <v>2</v>
      </c>
      <c r="Y11" s="238">
        <v>1</v>
      </c>
      <c r="Z11" s="238">
        <v>1</v>
      </c>
      <c r="AA11" s="238">
        <v>1</v>
      </c>
      <c r="AB11" s="238">
        <v>1</v>
      </c>
      <c r="AC11" s="238">
        <v>98</v>
      </c>
      <c r="AD11" s="238" t="s">
        <v>4325</v>
      </c>
      <c r="AE11" s="238" t="s">
        <v>4326</v>
      </c>
      <c r="AF11" s="238" t="s">
        <v>4194</v>
      </c>
      <c r="AG11" s="238">
        <v>4</v>
      </c>
      <c r="AH11" s="238">
        <v>2</v>
      </c>
      <c r="AI11" s="238">
        <v>4</v>
      </c>
      <c r="AJ11" s="238">
        <v>3</v>
      </c>
      <c r="AK11" s="238">
        <v>21</v>
      </c>
      <c r="AL11" s="238">
        <v>43</v>
      </c>
      <c r="AM11" s="238" t="s">
        <v>363</v>
      </c>
      <c r="AN11" s="238">
        <v>5</v>
      </c>
      <c r="AO11" s="238">
        <v>1</v>
      </c>
      <c r="AP11" s="238">
        <v>1</v>
      </c>
      <c r="AS11" s="238">
        <v>7</v>
      </c>
      <c r="AT11" s="238">
        <v>98</v>
      </c>
      <c r="AU11" s="238">
        <v>55</v>
      </c>
      <c r="AV11" s="238">
        <v>11</v>
      </c>
      <c r="AW11" s="238">
        <v>21</v>
      </c>
      <c r="CT11" s="238">
        <v>429506</v>
      </c>
      <c r="CU11" s="238">
        <v>4961284</v>
      </c>
      <c r="CV11" s="238">
        <v>44.801478799999998</v>
      </c>
      <c r="CW11" s="238">
        <v>-93.891349700000006</v>
      </c>
      <c r="CX11" s="238" t="s">
        <v>359</v>
      </c>
      <c r="CY11" s="238" t="s">
        <v>4327</v>
      </c>
    </row>
    <row r="12" spans="1:103" x14ac:dyDescent="0.25">
      <c r="A12" s="238">
        <v>10781525</v>
      </c>
      <c r="B12" s="238">
        <v>3</v>
      </c>
      <c r="C12" s="238">
        <v>5</v>
      </c>
      <c r="D12" s="238">
        <v>26.433</v>
      </c>
      <c r="E12" s="238">
        <v>10</v>
      </c>
      <c r="G12" s="238" t="s">
        <v>4252</v>
      </c>
      <c r="H12" s="238" t="s">
        <v>354</v>
      </c>
      <c r="I12" s="238">
        <v>25</v>
      </c>
      <c r="K12" s="238">
        <v>12034059</v>
      </c>
      <c r="L12" s="238">
        <v>123210136</v>
      </c>
      <c r="M12" s="238">
        <v>11</v>
      </c>
      <c r="N12" s="238">
        <v>15</v>
      </c>
      <c r="O12" s="238">
        <v>2012</v>
      </c>
      <c r="P12" s="238" t="s">
        <v>384</v>
      </c>
      <c r="Q12" s="238">
        <v>8</v>
      </c>
      <c r="R12" s="238" t="s">
        <v>196</v>
      </c>
      <c r="S12" s="238">
        <v>5</v>
      </c>
      <c r="T12" s="238">
        <v>0</v>
      </c>
      <c r="U12" s="238">
        <v>1</v>
      </c>
      <c r="V12" s="238">
        <v>7</v>
      </c>
      <c r="W12" s="238">
        <v>30</v>
      </c>
      <c r="X12" s="238">
        <v>4</v>
      </c>
      <c r="Y12" s="238">
        <v>4</v>
      </c>
      <c r="Z12" s="238">
        <v>1</v>
      </c>
      <c r="AA12" s="238">
        <v>90</v>
      </c>
      <c r="AB12" s="238">
        <v>1</v>
      </c>
      <c r="AC12" s="238">
        <v>98</v>
      </c>
      <c r="AD12" s="238">
        <v>25</v>
      </c>
      <c r="AE12" s="238">
        <v>5</v>
      </c>
      <c r="AF12" s="238" t="s">
        <v>4194</v>
      </c>
      <c r="AG12" s="238">
        <v>3</v>
      </c>
      <c r="AH12" s="238">
        <v>0</v>
      </c>
      <c r="AI12" s="238">
        <v>1</v>
      </c>
      <c r="AJ12" s="238">
        <v>2</v>
      </c>
      <c r="AL12" s="238">
        <v>44</v>
      </c>
      <c r="AM12" s="238" t="s">
        <v>354</v>
      </c>
      <c r="AN12" s="238">
        <v>1</v>
      </c>
      <c r="AO12" s="238">
        <v>18</v>
      </c>
      <c r="AP12" s="238">
        <v>8</v>
      </c>
      <c r="AQ12" s="238">
        <v>22</v>
      </c>
      <c r="AS12" s="238">
        <v>7</v>
      </c>
      <c r="AT12" s="238">
        <v>20</v>
      </c>
      <c r="AU12" s="238">
        <v>55</v>
      </c>
      <c r="AV12" s="238">
        <v>11</v>
      </c>
      <c r="AW12" s="238">
        <v>21</v>
      </c>
      <c r="CT12" s="238">
        <v>429506</v>
      </c>
      <c r="CU12" s="238">
        <v>4961284</v>
      </c>
      <c r="CV12" s="238">
        <v>44.801478799999998</v>
      </c>
      <c r="CW12" s="238">
        <v>-93.891349700000006</v>
      </c>
      <c r="CX12" s="238" t="s">
        <v>359</v>
      </c>
      <c r="CY12" s="238" t="s">
        <v>4328</v>
      </c>
    </row>
    <row r="13" spans="1:103" hidden="1" x14ac:dyDescent="0.25">
      <c r="A13" s="238">
        <v>10849532</v>
      </c>
      <c r="B13" s="238">
        <v>3</v>
      </c>
      <c r="C13" s="238">
        <v>5</v>
      </c>
      <c r="D13" s="238">
        <v>26.434000000000001</v>
      </c>
      <c r="E13" s="238">
        <v>10</v>
      </c>
      <c r="G13" s="238" t="s">
        <v>4252</v>
      </c>
      <c r="H13" s="238" t="s">
        <v>354</v>
      </c>
      <c r="I13" s="238">
        <v>25</v>
      </c>
      <c r="K13" s="238">
        <v>13005216</v>
      </c>
      <c r="L13" s="238">
        <v>130520100</v>
      </c>
      <c r="M13" s="238">
        <v>2</v>
      </c>
      <c r="N13" s="238">
        <v>21</v>
      </c>
      <c r="O13" s="238">
        <v>2013</v>
      </c>
      <c r="P13" s="238" t="s">
        <v>384</v>
      </c>
      <c r="Q13" s="238">
        <v>5</v>
      </c>
      <c r="S13" s="238">
        <v>4</v>
      </c>
      <c r="T13" s="238">
        <v>0</v>
      </c>
      <c r="U13" s="238">
        <v>1</v>
      </c>
      <c r="V13" s="238">
        <v>7</v>
      </c>
      <c r="W13" s="238">
        <v>83</v>
      </c>
      <c r="X13" s="238">
        <v>2</v>
      </c>
      <c r="Y13" s="238">
        <v>6</v>
      </c>
      <c r="Z13" s="238">
        <v>2</v>
      </c>
      <c r="AB13" s="238">
        <v>1</v>
      </c>
      <c r="AC13" s="238">
        <v>98</v>
      </c>
      <c r="AD13" s="238" t="s">
        <v>4329</v>
      </c>
      <c r="AE13" s="238" t="s">
        <v>967</v>
      </c>
      <c r="AF13" s="238" t="s">
        <v>4194</v>
      </c>
      <c r="AG13" s="238">
        <v>3</v>
      </c>
      <c r="AH13" s="238">
        <v>2</v>
      </c>
      <c r="AI13" s="238">
        <v>4</v>
      </c>
      <c r="AJ13" s="238">
        <v>4</v>
      </c>
      <c r="AK13" s="238">
        <v>27</v>
      </c>
      <c r="AL13" s="238">
        <v>44</v>
      </c>
      <c r="AM13" s="238" t="s">
        <v>363</v>
      </c>
      <c r="AN13" s="238">
        <v>5</v>
      </c>
      <c r="AS13" s="238">
        <v>7</v>
      </c>
      <c r="AT13" s="238">
        <v>98</v>
      </c>
      <c r="AU13" s="238">
        <v>55</v>
      </c>
      <c r="AV13" s="238">
        <v>11</v>
      </c>
      <c r="AW13" s="238">
        <v>21</v>
      </c>
      <c r="CT13" s="238">
        <v>429508</v>
      </c>
      <c r="CU13" s="238">
        <v>4961285</v>
      </c>
      <c r="CV13" s="238">
        <v>44.801485999999997</v>
      </c>
      <c r="CW13" s="238">
        <v>-93.891323400000005</v>
      </c>
      <c r="CX13" s="238" t="s">
        <v>359</v>
      </c>
      <c r="CY13" s="238" t="s">
        <v>4330</v>
      </c>
    </row>
    <row r="14" spans="1:103" x14ac:dyDescent="0.25">
      <c r="A14" s="238">
        <v>10699711</v>
      </c>
      <c r="B14" s="238">
        <v>3</v>
      </c>
      <c r="C14" s="238">
        <v>5</v>
      </c>
      <c r="D14" s="238">
        <v>26.471</v>
      </c>
      <c r="E14" s="238">
        <v>10</v>
      </c>
      <c r="G14" s="238" t="s">
        <v>4252</v>
      </c>
      <c r="H14" s="238" t="s">
        <v>354</v>
      </c>
      <c r="I14" s="238">
        <v>25</v>
      </c>
      <c r="K14" s="238">
        <v>11007257</v>
      </c>
      <c r="L14" s="238">
        <v>110710001</v>
      </c>
      <c r="M14" s="238">
        <v>3</v>
      </c>
      <c r="N14" s="238">
        <v>11</v>
      </c>
      <c r="O14" s="238">
        <v>2011</v>
      </c>
      <c r="P14" s="238" t="s">
        <v>362</v>
      </c>
      <c r="Q14" s="238">
        <v>23</v>
      </c>
      <c r="S14" s="238">
        <v>5</v>
      </c>
      <c r="T14" s="238">
        <v>0</v>
      </c>
      <c r="U14" s="238">
        <v>1</v>
      </c>
      <c r="V14" s="238">
        <v>7</v>
      </c>
      <c r="W14" s="238">
        <v>83</v>
      </c>
      <c r="X14" s="238">
        <v>2</v>
      </c>
      <c r="Y14" s="238">
        <v>6</v>
      </c>
      <c r="Z14" s="238">
        <v>4</v>
      </c>
      <c r="AA14" s="238">
        <v>5</v>
      </c>
      <c r="AB14" s="238">
        <v>5</v>
      </c>
      <c r="AC14" s="238">
        <v>98</v>
      </c>
      <c r="AD14" s="238" t="s">
        <v>1773</v>
      </c>
      <c r="AE14" s="238" t="s">
        <v>953</v>
      </c>
      <c r="AF14" s="238" t="s">
        <v>4194</v>
      </c>
      <c r="AG14" s="238">
        <v>3</v>
      </c>
      <c r="AH14" s="238">
        <v>2</v>
      </c>
      <c r="AI14" s="238">
        <v>3</v>
      </c>
      <c r="AJ14" s="238">
        <v>4</v>
      </c>
      <c r="AK14" s="238">
        <v>21</v>
      </c>
      <c r="AL14" s="238">
        <v>17</v>
      </c>
      <c r="AM14" s="238" t="s">
        <v>354</v>
      </c>
      <c r="AN14" s="238">
        <v>10</v>
      </c>
      <c r="AS14" s="238">
        <v>7</v>
      </c>
      <c r="AT14" s="238">
        <v>98</v>
      </c>
      <c r="AU14" s="238">
        <v>55</v>
      </c>
      <c r="AV14" s="238">
        <v>11</v>
      </c>
      <c r="AW14" s="238">
        <v>20</v>
      </c>
      <c r="CT14" s="238">
        <v>429564</v>
      </c>
      <c r="CU14" s="238">
        <v>4961305</v>
      </c>
      <c r="CV14" s="238">
        <v>44.801676899999997</v>
      </c>
      <c r="CW14" s="238">
        <v>-93.890617500000005</v>
      </c>
      <c r="CX14" s="238" t="s">
        <v>359</v>
      </c>
      <c r="CY14" s="238" t="s">
        <v>4331</v>
      </c>
    </row>
    <row r="15" spans="1:103" x14ac:dyDescent="0.25">
      <c r="A15" s="238">
        <v>359202</v>
      </c>
      <c r="B15" s="238">
        <v>3</v>
      </c>
      <c r="C15" s="238">
        <v>5</v>
      </c>
      <c r="D15" s="238">
        <v>26.478000000000002</v>
      </c>
      <c r="E15" s="238">
        <v>10</v>
      </c>
      <c r="G15" s="238" t="s">
        <v>1633</v>
      </c>
      <c r="H15" s="238" t="s">
        <v>354</v>
      </c>
      <c r="I15" s="238">
        <v>25</v>
      </c>
      <c r="K15" s="238">
        <v>16021006</v>
      </c>
      <c r="M15" s="238">
        <v>6</v>
      </c>
      <c r="N15" s="238">
        <v>25</v>
      </c>
      <c r="O15" s="238">
        <v>2016</v>
      </c>
      <c r="P15" s="238" t="s">
        <v>364</v>
      </c>
      <c r="Q15" s="238">
        <v>10</v>
      </c>
      <c r="S15" s="238">
        <v>5</v>
      </c>
      <c r="T15" s="238">
        <v>0</v>
      </c>
      <c r="U15" s="238">
        <v>1</v>
      </c>
      <c r="W15" s="238">
        <v>17</v>
      </c>
      <c r="X15" s="238">
        <v>4</v>
      </c>
      <c r="Y15" s="238">
        <v>1</v>
      </c>
      <c r="Z15" s="238">
        <v>1</v>
      </c>
      <c r="AB15" s="238">
        <v>1</v>
      </c>
      <c r="AC15" s="238">
        <v>98</v>
      </c>
      <c r="AD15" s="238" t="s">
        <v>2726</v>
      </c>
      <c r="AE15" s="238">
        <v>81</v>
      </c>
      <c r="AF15" s="238" t="s">
        <v>4194</v>
      </c>
      <c r="AG15" s="238">
        <v>4</v>
      </c>
      <c r="AH15" s="238">
        <v>2</v>
      </c>
      <c r="AI15" s="238">
        <v>4</v>
      </c>
      <c r="AJ15" s="238">
        <v>4</v>
      </c>
      <c r="AK15" s="238">
        <v>21</v>
      </c>
      <c r="AL15" s="238">
        <v>33</v>
      </c>
      <c r="AM15" s="238" t="s">
        <v>363</v>
      </c>
      <c r="AN15" s="238">
        <v>5</v>
      </c>
      <c r="AO15" s="238">
        <v>1</v>
      </c>
      <c r="AS15" s="238">
        <v>12</v>
      </c>
      <c r="AT15" s="238">
        <v>23</v>
      </c>
      <c r="AU15" s="238">
        <v>55</v>
      </c>
      <c r="AV15" s="238">
        <v>11</v>
      </c>
      <c r="AW15" s="238">
        <v>21</v>
      </c>
      <c r="CT15" s="238">
        <v>429732.67586741201</v>
      </c>
      <c r="CU15" s="238">
        <v>4961362.3021158399</v>
      </c>
      <c r="CV15" s="238">
        <v>44.802205960000002</v>
      </c>
      <c r="CW15" s="238">
        <v>-93.888492360000001</v>
      </c>
      <c r="CX15" s="238" t="s">
        <v>359</v>
      </c>
      <c r="CY15" s="238" t="s">
        <v>4332</v>
      </c>
    </row>
    <row r="16" spans="1:103" x14ac:dyDescent="0.25">
      <c r="A16" s="238">
        <v>522151</v>
      </c>
      <c r="B16" s="238">
        <v>3</v>
      </c>
      <c r="C16" s="238">
        <v>5</v>
      </c>
      <c r="D16" s="238">
        <v>26.494</v>
      </c>
      <c r="E16" s="238">
        <v>10</v>
      </c>
      <c r="G16" s="238" t="s">
        <v>353</v>
      </c>
      <c r="H16" s="238" t="s">
        <v>354</v>
      </c>
      <c r="I16" s="238">
        <v>25</v>
      </c>
      <c r="K16" s="238">
        <v>17039393</v>
      </c>
      <c r="M16" s="238">
        <v>12</v>
      </c>
      <c r="N16" s="238">
        <v>5</v>
      </c>
      <c r="O16" s="238">
        <v>2017</v>
      </c>
      <c r="P16" s="238" t="s">
        <v>368</v>
      </c>
      <c r="Q16" s="238">
        <v>15</v>
      </c>
      <c r="S16" s="238">
        <v>5</v>
      </c>
      <c r="T16" s="238">
        <v>0</v>
      </c>
      <c r="U16" s="238">
        <v>1</v>
      </c>
      <c r="W16" s="238">
        <v>62</v>
      </c>
      <c r="X16" s="238">
        <v>4</v>
      </c>
      <c r="Y16" s="238">
        <v>1</v>
      </c>
      <c r="Z16" s="238">
        <v>1</v>
      </c>
      <c r="AB16" s="238">
        <v>4</v>
      </c>
      <c r="AC16" s="238">
        <v>98</v>
      </c>
      <c r="AD16" s="238" t="s">
        <v>2726</v>
      </c>
      <c r="AF16" s="238" t="s">
        <v>4194</v>
      </c>
      <c r="AG16" s="238">
        <v>3</v>
      </c>
      <c r="AH16" s="238">
        <v>2</v>
      </c>
      <c r="AI16" s="238">
        <v>2</v>
      </c>
      <c r="AJ16" s="238">
        <v>3</v>
      </c>
      <c r="AK16" s="238">
        <v>21</v>
      </c>
      <c r="AL16" s="238">
        <v>17</v>
      </c>
      <c r="AM16" s="238" t="s">
        <v>363</v>
      </c>
      <c r="AN16" s="238">
        <v>5</v>
      </c>
      <c r="AO16" s="238">
        <v>99</v>
      </c>
      <c r="AS16" s="238">
        <v>12</v>
      </c>
      <c r="AT16" s="238">
        <v>9</v>
      </c>
      <c r="AU16" s="238">
        <v>55</v>
      </c>
      <c r="AV16" s="238">
        <v>11</v>
      </c>
      <c r="AW16" s="238">
        <v>21</v>
      </c>
      <c r="CT16" s="238">
        <v>429758.03061150602</v>
      </c>
      <c r="CU16" s="238">
        <v>4961365.3094642004</v>
      </c>
      <c r="CV16" s="238">
        <v>44.802235520000004</v>
      </c>
      <c r="CW16" s="238">
        <v>-93.888172220000001</v>
      </c>
      <c r="CX16" s="238" t="s">
        <v>359</v>
      </c>
      <c r="CY16" s="238" t="s">
        <v>4333</v>
      </c>
    </row>
    <row r="17" spans="1:103" x14ac:dyDescent="0.25">
      <c r="A17" s="238">
        <v>10938646</v>
      </c>
      <c r="B17" s="238">
        <v>3</v>
      </c>
      <c r="C17" s="238">
        <v>5</v>
      </c>
      <c r="D17" s="238">
        <v>26.577999999999999</v>
      </c>
      <c r="E17" s="238">
        <v>10</v>
      </c>
      <c r="G17" s="238" t="s">
        <v>4252</v>
      </c>
      <c r="H17" s="238" t="s">
        <v>354</v>
      </c>
      <c r="I17" s="238">
        <v>25</v>
      </c>
      <c r="K17" s="238">
        <v>14512099</v>
      </c>
      <c r="L17" s="238">
        <v>143150324</v>
      </c>
      <c r="M17" s="238">
        <v>11</v>
      </c>
      <c r="N17" s="238">
        <v>11</v>
      </c>
      <c r="O17" s="238">
        <v>2014</v>
      </c>
      <c r="P17" s="238" t="s">
        <v>368</v>
      </c>
      <c r="Q17" s="238">
        <v>16</v>
      </c>
      <c r="S17" s="238">
        <v>5</v>
      </c>
      <c r="T17" s="238">
        <v>0</v>
      </c>
      <c r="U17" s="238">
        <v>3</v>
      </c>
      <c r="V17" s="238">
        <v>1</v>
      </c>
      <c r="W17" s="238">
        <v>10</v>
      </c>
      <c r="X17" s="238">
        <v>2</v>
      </c>
      <c r="Y17" s="238">
        <v>1</v>
      </c>
      <c r="Z17" s="238">
        <v>2</v>
      </c>
      <c r="AB17" s="238">
        <v>5</v>
      </c>
      <c r="AC17" s="238">
        <v>98</v>
      </c>
      <c r="AD17" s="238" t="s">
        <v>1771</v>
      </c>
      <c r="AE17" s="238" t="s">
        <v>4334</v>
      </c>
      <c r="AF17" s="238" t="s">
        <v>4194</v>
      </c>
      <c r="AG17" s="238">
        <v>7</v>
      </c>
      <c r="AH17" s="238">
        <v>2</v>
      </c>
      <c r="AI17" s="238">
        <v>1</v>
      </c>
      <c r="AJ17" s="238">
        <v>4</v>
      </c>
      <c r="AK17" s="238">
        <v>21</v>
      </c>
      <c r="AL17" s="238">
        <v>38</v>
      </c>
      <c r="AM17" s="238" t="s">
        <v>363</v>
      </c>
      <c r="AN17" s="238">
        <v>5</v>
      </c>
      <c r="AO17" s="238">
        <v>15</v>
      </c>
      <c r="AS17" s="238">
        <v>7</v>
      </c>
      <c r="AT17" s="238">
        <v>98</v>
      </c>
      <c r="AU17" s="238">
        <v>55</v>
      </c>
      <c r="AV17" s="238">
        <v>11</v>
      </c>
      <c r="AW17" s="238">
        <v>25</v>
      </c>
      <c r="AX17" s="238">
        <v>2</v>
      </c>
      <c r="AY17" s="238">
        <v>4</v>
      </c>
      <c r="AZ17" s="238">
        <v>4</v>
      </c>
      <c r="BA17" s="238">
        <v>8</v>
      </c>
      <c r="BB17" s="238">
        <v>52</v>
      </c>
      <c r="BC17" s="238" t="s">
        <v>354</v>
      </c>
      <c r="BD17" s="238">
        <v>5</v>
      </c>
      <c r="BE17" s="238">
        <v>1</v>
      </c>
      <c r="BI17" s="238">
        <v>7</v>
      </c>
      <c r="BJ17" s="238">
        <v>98</v>
      </c>
      <c r="BK17" s="238">
        <v>55</v>
      </c>
      <c r="BL17" s="238">
        <v>11</v>
      </c>
      <c r="BM17" s="238">
        <v>25</v>
      </c>
      <c r="BN17" s="238">
        <v>2</v>
      </c>
      <c r="BO17" s="238">
        <v>2</v>
      </c>
      <c r="BP17" s="238">
        <v>4</v>
      </c>
      <c r="BQ17" s="238">
        <v>8</v>
      </c>
      <c r="BR17" s="238">
        <v>50</v>
      </c>
      <c r="BS17" s="238" t="s">
        <v>354</v>
      </c>
      <c r="BT17" s="238">
        <v>5</v>
      </c>
      <c r="BU17" s="238">
        <v>1</v>
      </c>
      <c r="BY17" s="238">
        <v>7</v>
      </c>
      <c r="BZ17" s="238">
        <v>98</v>
      </c>
      <c r="CA17" s="238">
        <v>55</v>
      </c>
      <c r="CB17" s="238">
        <v>11</v>
      </c>
      <c r="CC17" s="238">
        <v>25</v>
      </c>
      <c r="CT17" s="238">
        <v>429728</v>
      </c>
      <c r="CU17" s="238">
        <v>4961355</v>
      </c>
      <c r="CV17" s="238">
        <v>44.802143600000001</v>
      </c>
      <c r="CW17" s="238">
        <v>-93.888554200000002</v>
      </c>
      <c r="CX17" s="238" t="s">
        <v>359</v>
      </c>
      <c r="CY17" s="238" t="s">
        <v>4335</v>
      </c>
    </row>
    <row r="18" spans="1:103" hidden="1" x14ac:dyDescent="0.25">
      <c r="A18" s="238">
        <v>10777797</v>
      </c>
      <c r="B18" s="238">
        <v>3</v>
      </c>
      <c r="C18" s="238">
        <v>5</v>
      </c>
      <c r="D18" s="238">
        <v>26.587</v>
      </c>
      <c r="E18" s="238">
        <v>10</v>
      </c>
      <c r="G18" s="238" t="s">
        <v>4252</v>
      </c>
      <c r="H18" s="238" t="s">
        <v>354</v>
      </c>
      <c r="I18" s="238">
        <v>25</v>
      </c>
      <c r="K18" s="238">
        <v>12504904</v>
      </c>
      <c r="L18" s="238">
        <v>121450231</v>
      </c>
      <c r="M18" s="238">
        <v>5</v>
      </c>
      <c r="N18" s="238">
        <v>23</v>
      </c>
      <c r="O18" s="238">
        <v>2012</v>
      </c>
      <c r="P18" s="238" t="s">
        <v>355</v>
      </c>
      <c r="Q18" s="238">
        <v>16</v>
      </c>
      <c r="S18" s="238">
        <v>3</v>
      </c>
      <c r="T18" s="238">
        <v>0</v>
      </c>
      <c r="U18" s="238">
        <v>2</v>
      </c>
      <c r="V18" s="238">
        <v>8</v>
      </c>
      <c r="W18" s="238">
        <v>10</v>
      </c>
      <c r="X18" s="238">
        <v>2</v>
      </c>
      <c r="Y18" s="238">
        <v>1</v>
      </c>
      <c r="Z18" s="238">
        <v>2</v>
      </c>
      <c r="AA18" s="238">
        <v>8</v>
      </c>
      <c r="AB18" s="238">
        <v>1</v>
      </c>
      <c r="AC18" s="238">
        <v>98</v>
      </c>
      <c r="AD18" s="238" t="s">
        <v>1771</v>
      </c>
      <c r="AE18" s="238" t="s">
        <v>4336</v>
      </c>
      <c r="AF18" s="238" t="s">
        <v>4194</v>
      </c>
      <c r="AG18" s="238">
        <v>8</v>
      </c>
      <c r="AH18" s="238">
        <v>2</v>
      </c>
      <c r="AI18" s="238">
        <v>4</v>
      </c>
      <c r="AJ18" s="238">
        <v>3</v>
      </c>
      <c r="AK18" s="238">
        <v>21</v>
      </c>
      <c r="AL18" s="238">
        <v>47</v>
      </c>
      <c r="AM18" s="238" t="s">
        <v>363</v>
      </c>
      <c r="AN18" s="238">
        <v>99</v>
      </c>
      <c r="AO18" s="238">
        <v>6</v>
      </c>
      <c r="AS18" s="238">
        <v>7</v>
      </c>
      <c r="AT18" s="238">
        <v>98</v>
      </c>
      <c r="AU18" s="238">
        <v>55</v>
      </c>
      <c r="AV18" s="238">
        <v>11</v>
      </c>
      <c r="AW18" s="238">
        <v>21</v>
      </c>
      <c r="AX18" s="238">
        <v>2</v>
      </c>
      <c r="AY18" s="238">
        <v>3</v>
      </c>
      <c r="AZ18" s="238">
        <v>4</v>
      </c>
      <c r="BA18" s="238">
        <v>21</v>
      </c>
      <c r="BB18" s="238">
        <v>33</v>
      </c>
      <c r="BC18" s="238" t="s">
        <v>354</v>
      </c>
      <c r="BD18" s="238">
        <v>5</v>
      </c>
      <c r="BE18" s="238">
        <v>1</v>
      </c>
      <c r="BI18" s="238">
        <v>7</v>
      </c>
      <c r="BJ18" s="238">
        <v>98</v>
      </c>
      <c r="BK18" s="238">
        <v>55</v>
      </c>
      <c r="BL18" s="238">
        <v>11</v>
      </c>
      <c r="BM18" s="238">
        <v>21</v>
      </c>
      <c r="CT18" s="238">
        <v>429742</v>
      </c>
      <c r="CU18" s="238">
        <v>4961359</v>
      </c>
      <c r="CV18" s="238">
        <v>44.802179799999998</v>
      </c>
      <c r="CW18" s="238">
        <v>-93.888373599999994</v>
      </c>
      <c r="CX18" s="238" t="s">
        <v>359</v>
      </c>
      <c r="CY18" s="238" t="s">
        <v>4337</v>
      </c>
    </row>
    <row r="19" spans="1:103" x14ac:dyDescent="0.25">
      <c r="A19" s="238">
        <v>649221</v>
      </c>
      <c r="B19" s="238">
        <v>3</v>
      </c>
      <c r="C19" s="238">
        <v>5</v>
      </c>
      <c r="D19" s="238">
        <v>26.683</v>
      </c>
      <c r="E19" s="238">
        <v>10</v>
      </c>
      <c r="G19" s="238" t="s">
        <v>353</v>
      </c>
      <c r="H19" s="238" t="s">
        <v>354</v>
      </c>
      <c r="I19" s="238">
        <v>25</v>
      </c>
      <c r="K19" s="238">
        <v>18031273</v>
      </c>
      <c r="M19" s="238">
        <v>10</v>
      </c>
      <c r="N19" s="238">
        <v>3</v>
      </c>
      <c r="O19" s="238">
        <v>2018</v>
      </c>
      <c r="P19" s="238" t="s">
        <v>355</v>
      </c>
      <c r="Q19" s="238">
        <v>19</v>
      </c>
      <c r="R19" s="238" t="s">
        <v>356</v>
      </c>
      <c r="S19" s="238">
        <v>5</v>
      </c>
      <c r="T19" s="238">
        <v>0</v>
      </c>
      <c r="U19" s="238">
        <v>1</v>
      </c>
      <c r="W19" s="238">
        <v>16</v>
      </c>
      <c r="X19" s="238">
        <v>2</v>
      </c>
      <c r="Y19" s="238">
        <v>6</v>
      </c>
      <c r="Z19" s="238">
        <v>2</v>
      </c>
      <c r="AA19" s="238">
        <v>90</v>
      </c>
      <c r="AB19" s="238">
        <v>2</v>
      </c>
      <c r="AC19" s="238">
        <v>98</v>
      </c>
      <c r="AD19" s="238" t="s">
        <v>2726</v>
      </c>
      <c r="AF19" s="238" t="s">
        <v>4194</v>
      </c>
      <c r="AG19" s="238">
        <v>4</v>
      </c>
      <c r="AH19" s="238">
        <v>2</v>
      </c>
      <c r="AI19" s="238">
        <v>2</v>
      </c>
      <c r="AJ19" s="238">
        <v>4</v>
      </c>
      <c r="AK19" s="238">
        <v>21</v>
      </c>
      <c r="AL19" s="238">
        <v>63</v>
      </c>
      <c r="AM19" s="238" t="s">
        <v>363</v>
      </c>
      <c r="AN19" s="238">
        <v>5</v>
      </c>
      <c r="AO19" s="238">
        <v>1</v>
      </c>
      <c r="AS19" s="238">
        <v>12</v>
      </c>
      <c r="AT19" s="238">
        <v>9</v>
      </c>
      <c r="AU19" s="238">
        <v>55</v>
      </c>
      <c r="AV19" s="238">
        <v>12</v>
      </c>
      <c r="AW19" s="238">
        <v>21</v>
      </c>
      <c r="CT19" s="238">
        <v>429884.50169778202</v>
      </c>
      <c r="CU19" s="238">
        <v>4961418.5435629301</v>
      </c>
      <c r="CV19" s="238">
        <v>44.802727109999999</v>
      </c>
      <c r="CW19" s="238">
        <v>-93.886580589999994</v>
      </c>
      <c r="CX19" s="238" t="s">
        <v>359</v>
      </c>
      <c r="CY19" s="238" t="s">
        <v>4338</v>
      </c>
    </row>
    <row r="20" spans="1:103" x14ac:dyDescent="0.25">
      <c r="A20" s="238">
        <v>533432</v>
      </c>
      <c r="B20" s="238">
        <v>3</v>
      </c>
      <c r="C20" s="238">
        <v>5</v>
      </c>
      <c r="D20" s="238">
        <v>26.706</v>
      </c>
      <c r="E20" s="238">
        <v>10</v>
      </c>
      <c r="G20" s="238" t="s">
        <v>353</v>
      </c>
      <c r="H20" s="238" t="s">
        <v>354</v>
      </c>
      <c r="I20" s="238">
        <v>25</v>
      </c>
      <c r="K20" s="238">
        <v>18000543</v>
      </c>
      <c r="M20" s="238">
        <v>1</v>
      </c>
      <c r="N20" s="238">
        <v>6</v>
      </c>
      <c r="O20" s="238">
        <v>2018</v>
      </c>
      <c r="P20" s="238" t="s">
        <v>364</v>
      </c>
      <c r="Q20" s="238">
        <v>3</v>
      </c>
      <c r="R20" s="238" t="s">
        <v>369</v>
      </c>
      <c r="S20" s="238">
        <v>5</v>
      </c>
      <c r="T20" s="238">
        <v>0</v>
      </c>
      <c r="U20" s="238">
        <v>1</v>
      </c>
      <c r="W20" s="238">
        <v>69</v>
      </c>
      <c r="X20" s="238">
        <v>2</v>
      </c>
      <c r="Y20" s="238">
        <v>6</v>
      </c>
      <c r="Z20" s="238">
        <v>1</v>
      </c>
      <c r="AB20" s="238">
        <v>1</v>
      </c>
      <c r="AC20" s="238">
        <v>98</v>
      </c>
      <c r="AD20" s="238" t="s">
        <v>2726</v>
      </c>
      <c r="AF20" s="238" t="s">
        <v>4194</v>
      </c>
      <c r="AG20" s="238">
        <v>3</v>
      </c>
      <c r="AH20" s="238">
        <v>2</v>
      </c>
      <c r="AI20" s="238">
        <v>2</v>
      </c>
      <c r="AJ20" s="238">
        <v>3</v>
      </c>
      <c r="AK20" s="238">
        <v>21</v>
      </c>
      <c r="AL20" s="238">
        <v>19</v>
      </c>
      <c r="AM20" s="238" t="s">
        <v>363</v>
      </c>
      <c r="AN20" s="238">
        <v>5</v>
      </c>
      <c r="AO20" s="238">
        <v>72</v>
      </c>
      <c r="AS20" s="238">
        <v>12</v>
      </c>
      <c r="AT20" s="238">
        <v>9</v>
      </c>
      <c r="AU20" s="238">
        <v>55</v>
      </c>
      <c r="AV20" s="238">
        <v>11</v>
      </c>
      <c r="AW20" s="238">
        <v>21</v>
      </c>
      <c r="CT20" s="238">
        <v>430060.62955239898</v>
      </c>
      <c r="CU20" s="238">
        <v>4961523.0979224201</v>
      </c>
      <c r="CV20" s="238">
        <v>44.803685489999999</v>
      </c>
      <c r="CW20" s="238">
        <v>-93.884368170000002</v>
      </c>
      <c r="CX20" s="238" t="s">
        <v>359</v>
      </c>
      <c r="CY20" s="238" t="s">
        <v>4339</v>
      </c>
    </row>
    <row r="21" spans="1:103" x14ac:dyDescent="0.25">
      <c r="A21" s="238">
        <v>10850647</v>
      </c>
      <c r="B21" s="238">
        <v>3</v>
      </c>
      <c r="C21" s="238">
        <v>5</v>
      </c>
      <c r="D21" s="238">
        <v>26.756</v>
      </c>
      <c r="E21" s="238">
        <v>10</v>
      </c>
      <c r="G21" s="238" t="s">
        <v>4252</v>
      </c>
      <c r="H21" s="238" t="s">
        <v>354</v>
      </c>
      <c r="I21" s="238">
        <v>25</v>
      </c>
      <c r="K21" s="238">
        <v>13007910</v>
      </c>
      <c r="L21" s="238">
        <v>130770202</v>
      </c>
      <c r="M21" s="238">
        <v>3</v>
      </c>
      <c r="N21" s="238">
        <v>18</v>
      </c>
      <c r="O21" s="238">
        <v>2013</v>
      </c>
      <c r="P21" s="238" t="s">
        <v>361</v>
      </c>
      <c r="Q21" s="238">
        <v>10</v>
      </c>
      <c r="S21" s="238">
        <v>5</v>
      </c>
      <c r="T21" s="238">
        <v>0</v>
      </c>
      <c r="U21" s="238">
        <v>1</v>
      </c>
      <c r="V21" s="238">
        <v>7</v>
      </c>
      <c r="W21" s="238">
        <v>83</v>
      </c>
      <c r="X21" s="238">
        <v>2</v>
      </c>
      <c r="Y21" s="238">
        <v>1</v>
      </c>
      <c r="Z21" s="238">
        <v>4</v>
      </c>
      <c r="AA21" s="238">
        <v>7</v>
      </c>
      <c r="AB21" s="238">
        <v>5</v>
      </c>
      <c r="AC21" s="238">
        <v>98</v>
      </c>
      <c r="AD21" s="238" t="s">
        <v>4197</v>
      </c>
      <c r="AE21" s="238" t="s">
        <v>4340</v>
      </c>
      <c r="AF21" s="238" t="s">
        <v>4194</v>
      </c>
      <c r="AG21" s="238">
        <v>3</v>
      </c>
      <c r="AH21" s="238">
        <v>2</v>
      </c>
      <c r="AI21" s="238">
        <v>4</v>
      </c>
      <c r="AJ21" s="238">
        <v>1</v>
      </c>
      <c r="AK21" s="238">
        <v>21</v>
      </c>
      <c r="AL21" s="238">
        <v>37</v>
      </c>
      <c r="AM21" s="238" t="s">
        <v>363</v>
      </c>
      <c r="AN21" s="238">
        <v>5</v>
      </c>
      <c r="AS21" s="238">
        <v>7</v>
      </c>
      <c r="AT21" s="238">
        <v>98</v>
      </c>
      <c r="AU21" s="238">
        <v>55</v>
      </c>
      <c r="AV21" s="238">
        <v>10</v>
      </c>
      <c r="AW21" s="238">
        <v>21</v>
      </c>
      <c r="CT21" s="238">
        <v>429986</v>
      </c>
      <c r="CU21" s="238">
        <v>4961477</v>
      </c>
      <c r="CV21" s="238">
        <v>44.803265799999998</v>
      </c>
      <c r="CW21" s="238">
        <v>-93.885305500000001</v>
      </c>
      <c r="CX21" s="238" t="s">
        <v>359</v>
      </c>
      <c r="CY21" s="238" t="s">
        <v>4341</v>
      </c>
    </row>
    <row r="22" spans="1:103" x14ac:dyDescent="0.25">
      <c r="A22" s="238">
        <v>11015612</v>
      </c>
      <c r="B22" s="238">
        <v>3</v>
      </c>
      <c r="C22" s="238">
        <v>5</v>
      </c>
      <c r="D22" s="238">
        <v>26.832000000000001</v>
      </c>
      <c r="E22" s="238">
        <v>10</v>
      </c>
      <c r="G22" s="238" t="s">
        <v>4252</v>
      </c>
      <c r="H22" s="238" t="s">
        <v>354</v>
      </c>
      <c r="I22" s="238">
        <v>25</v>
      </c>
      <c r="K22" s="238">
        <v>15000612</v>
      </c>
      <c r="L22" s="238">
        <v>150080520</v>
      </c>
      <c r="M22" s="238">
        <v>1</v>
      </c>
      <c r="N22" s="238">
        <v>8</v>
      </c>
      <c r="O22" s="238">
        <v>2015</v>
      </c>
      <c r="P22" s="238" t="s">
        <v>384</v>
      </c>
      <c r="Q22" s="238">
        <v>5</v>
      </c>
      <c r="S22" s="238">
        <v>5</v>
      </c>
      <c r="T22" s="238">
        <v>0</v>
      </c>
      <c r="U22" s="238">
        <v>2</v>
      </c>
      <c r="V22" s="238">
        <v>1</v>
      </c>
      <c r="W22" s="238">
        <v>10</v>
      </c>
      <c r="X22" s="238">
        <v>2</v>
      </c>
      <c r="Y22" s="238">
        <v>5</v>
      </c>
      <c r="Z22" s="238">
        <v>1</v>
      </c>
      <c r="AB22" s="238">
        <v>1</v>
      </c>
      <c r="AC22" s="238">
        <v>98</v>
      </c>
      <c r="AD22" s="238" t="s">
        <v>2594</v>
      </c>
      <c r="AE22" s="238" t="s">
        <v>4342</v>
      </c>
      <c r="AF22" s="238" t="s">
        <v>4194</v>
      </c>
      <c r="AG22" s="238">
        <v>7</v>
      </c>
      <c r="AH22" s="238">
        <v>2</v>
      </c>
      <c r="AI22" s="238">
        <v>2</v>
      </c>
      <c r="AJ22" s="238">
        <v>3</v>
      </c>
      <c r="AK22" s="238">
        <v>21</v>
      </c>
      <c r="AL22" s="238">
        <v>58</v>
      </c>
      <c r="AM22" s="238" t="s">
        <v>354</v>
      </c>
      <c r="AN22" s="238">
        <v>5</v>
      </c>
      <c r="AO22" s="238">
        <v>1</v>
      </c>
      <c r="AS22" s="238">
        <v>7</v>
      </c>
      <c r="AT22" s="238">
        <v>98</v>
      </c>
      <c r="AU22" s="238">
        <v>55</v>
      </c>
      <c r="AV22" s="238">
        <v>11</v>
      </c>
      <c r="AW22" s="238">
        <v>21</v>
      </c>
      <c r="AX22" s="238">
        <v>2</v>
      </c>
      <c r="AY22" s="238">
        <v>2</v>
      </c>
      <c r="AZ22" s="238">
        <v>3</v>
      </c>
      <c r="BA22" s="238">
        <v>21</v>
      </c>
      <c r="BB22" s="238">
        <v>53</v>
      </c>
      <c r="BC22" s="238" t="s">
        <v>354</v>
      </c>
      <c r="BD22" s="238">
        <v>5</v>
      </c>
      <c r="BE22" s="238">
        <v>5</v>
      </c>
      <c r="BI22" s="238">
        <v>7</v>
      </c>
      <c r="BJ22" s="238">
        <v>98</v>
      </c>
      <c r="BK22" s="238">
        <v>55</v>
      </c>
      <c r="BL22" s="238">
        <v>11</v>
      </c>
      <c r="BM22" s="238">
        <v>21</v>
      </c>
      <c r="CT22" s="238">
        <v>430093</v>
      </c>
      <c r="CU22" s="238">
        <v>4961539</v>
      </c>
      <c r="CV22" s="238">
        <v>44.803829100000002</v>
      </c>
      <c r="CW22" s="238">
        <v>-93.883966099999995</v>
      </c>
      <c r="CX22" s="238" t="s">
        <v>359</v>
      </c>
      <c r="CY22" s="238" t="s">
        <v>4343</v>
      </c>
    </row>
    <row r="23" spans="1:103" x14ac:dyDescent="0.25">
      <c r="A23" s="238">
        <v>10854252</v>
      </c>
      <c r="B23" s="238">
        <v>3</v>
      </c>
      <c r="C23" s="238">
        <v>5</v>
      </c>
      <c r="D23" s="238">
        <v>26.838000000000001</v>
      </c>
      <c r="E23" s="238">
        <v>10</v>
      </c>
      <c r="G23" s="238" t="s">
        <v>4252</v>
      </c>
      <c r="H23" s="238" t="s">
        <v>354</v>
      </c>
      <c r="I23" s="238">
        <v>25</v>
      </c>
      <c r="K23" s="238">
        <v>13028979</v>
      </c>
      <c r="L23" s="238">
        <v>132670097</v>
      </c>
      <c r="M23" s="238">
        <v>9</v>
      </c>
      <c r="N23" s="238">
        <v>24</v>
      </c>
      <c r="O23" s="238">
        <v>2013</v>
      </c>
      <c r="P23" s="238" t="s">
        <v>368</v>
      </c>
      <c r="Q23" s="238">
        <v>5</v>
      </c>
      <c r="S23" s="238">
        <v>5</v>
      </c>
      <c r="T23" s="238">
        <v>0</v>
      </c>
      <c r="U23" s="238">
        <v>1</v>
      </c>
      <c r="V23" s="238">
        <v>4</v>
      </c>
      <c r="W23" s="238">
        <v>45</v>
      </c>
      <c r="X23" s="238">
        <v>2</v>
      </c>
      <c r="Y23" s="238">
        <v>4</v>
      </c>
      <c r="Z23" s="238">
        <v>1</v>
      </c>
      <c r="AB23" s="238">
        <v>1</v>
      </c>
      <c r="AC23" s="238">
        <v>98</v>
      </c>
      <c r="AD23" s="238" t="s">
        <v>2594</v>
      </c>
      <c r="AE23" s="238" t="s">
        <v>4342</v>
      </c>
      <c r="AF23" s="238" t="s">
        <v>4194</v>
      </c>
      <c r="AG23" s="238">
        <v>3</v>
      </c>
      <c r="AH23" s="238">
        <v>2</v>
      </c>
      <c r="AI23" s="238">
        <v>2</v>
      </c>
      <c r="AJ23" s="238">
        <v>3</v>
      </c>
      <c r="AK23" s="238">
        <v>21</v>
      </c>
      <c r="AL23" s="238">
        <v>25</v>
      </c>
      <c r="AM23" s="238" t="s">
        <v>354</v>
      </c>
      <c r="AN23" s="238">
        <v>99</v>
      </c>
      <c r="AS23" s="238">
        <v>7</v>
      </c>
      <c r="AT23" s="238">
        <v>98</v>
      </c>
      <c r="AU23" s="238">
        <v>55</v>
      </c>
      <c r="AV23" s="238">
        <v>10</v>
      </c>
      <c r="AW23" s="238">
        <v>21</v>
      </c>
      <c r="CT23" s="238">
        <v>430101</v>
      </c>
      <c r="CU23" s="238">
        <v>4961544</v>
      </c>
      <c r="CV23" s="238">
        <v>44.803873600000003</v>
      </c>
      <c r="CW23" s="238">
        <v>-93.883860299999995</v>
      </c>
      <c r="CX23" s="238" t="s">
        <v>359</v>
      </c>
      <c r="CY23" s="238" t="s">
        <v>4344</v>
      </c>
    </row>
    <row r="24" spans="1:103" hidden="1" x14ac:dyDescent="0.25">
      <c r="A24" s="238">
        <v>817688</v>
      </c>
      <c r="B24" s="238">
        <v>3</v>
      </c>
      <c r="C24" s="238">
        <v>5</v>
      </c>
      <c r="D24" s="238">
        <v>26.853000000000002</v>
      </c>
      <c r="E24" s="238">
        <v>10</v>
      </c>
      <c r="G24" s="238" t="s">
        <v>353</v>
      </c>
      <c r="H24" s="238" t="s">
        <v>354</v>
      </c>
      <c r="I24" s="238">
        <v>25</v>
      </c>
      <c r="K24" s="238">
        <v>20505295</v>
      </c>
      <c r="L24" s="238">
        <v>201850011</v>
      </c>
      <c r="M24" s="238">
        <v>7</v>
      </c>
      <c r="N24" s="238">
        <v>3</v>
      </c>
      <c r="O24" s="238">
        <v>2020</v>
      </c>
      <c r="P24" s="238" t="s">
        <v>362</v>
      </c>
      <c r="Q24" s="238">
        <v>7</v>
      </c>
      <c r="R24" s="238" t="s">
        <v>369</v>
      </c>
      <c r="S24" s="238">
        <v>4</v>
      </c>
      <c r="T24" s="238">
        <v>0</v>
      </c>
      <c r="U24" s="238">
        <v>1</v>
      </c>
      <c r="W24" s="238">
        <v>69</v>
      </c>
      <c r="X24" s="238">
        <v>2</v>
      </c>
      <c r="Y24" s="238">
        <v>1</v>
      </c>
      <c r="Z24" s="238">
        <v>1</v>
      </c>
      <c r="AB24" s="238">
        <v>1</v>
      </c>
      <c r="AC24" s="238">
        <v>98</v>
      </c>
      <c r="AD24" s="238" t="s">
        <v>2726</v>
      </c>
      <c r="AF24" s="238" t="s">
        <v>4194</v>
      </c>
      <c r="AG24" s="238">
        <v>3</v>
      </c>
      <c r="AH24" s="238">
        <v>2</v>
      </c>
      <c r="AI24" s="238">
        <v>4</v>
      </c>
      <c r="AJ24" s="238">
        <v>3</v>
      </c>
      <c r="AK24" s="238">
        <v>21</v>
      </c>
      <c r="AL24" s="238">
        <v>45</v>
      </c>
      <c r="AM24" s="238" t="s">
        <v>363</v>
      </c>
      <c r="AN24" s="238">
        <v>5</v>
      </c>
      <c r="AO24" s="238">
        <v>72</v>
      </c>
      <c r="AS24" s="238">
        <v>12</v>
      </c>
      <c r="AT24" s="238">
        <v>9</v>
      </c>
      <c r="AU24" s="238">
        <v>55</v>
      </c>
      <c r="AV24" s="238">
        <v>11</v>
      </c>
      <c r="AW24" s="238">
        <v>21</v>
      </c>
      <c r="CT24" s="238">
        <v>430120.235373804</v>
      </c>
      <c r="CU24" s="238">
        <v>4961557.7935822504</v>
      </c>
      <c r="CV24" s="238">
        <v>44.804003629999997</v>
      </c>
      <c r="CW24" s="238">
        <v>-93.883619330000002</v>
      </c>
      <c r="CX24" s="238" t="s">
        <v>359</v>
      </c>
      <c r="CY24" s="238" t="s">
        <v>4345</v>
      </c>
    </row>
    <row r="25" spans="1:103" x14ac:dyDescent="0.25">
      <c r="A25" s="238">
        <v>501740</v>
      </c>
      <c r="B25" s="238">
        <v>3</v>
      </c>
      <c r="C25" s="238">
        <v>5</v>
      </c>
      <c r="D25" s="238">
        <v>26.896000000000001</v>
      </c>
      <c r="E25" s="238">
        <v>10</v>
      </c>
      <c r="G25" s="238" t="s">
        <v>1060</v>
      </c>
      <c r="H25" s="238" t="s">
        <v>354</v>
      </c>
      <c r="I25" s="238">
        <v>25</v>
      </c>
      <c r="K25" s="238">
        <v>17030425</v>
      </c>
      <c r="M25" s="238">
        <v>9</v>
      </c>
      <c r="N25" s="238">
        <v>15</v>
      </c>
      <c r="O25" s="238">
        <v>2017</v>
      </c>
      <c r="P25" s="238" t="s">
        <v>362</v>
      </c>
      <c r="Q25" s="238">
        <v>19</v>
      </c>
      <c r="R25" s="238" t="s">
        <v>356</v>
      </c>
      <c r="S25" s="238">
        <v>5</v>
      </c>
      <c r="T25" s="238">
        <v>0</v>
      </c>
      <c r="U25" s="238">
        <v>2</v>
      </c>
      <c r="W25" s="238">
        <v>16</v>
      </c>
      <c r="X25" s="238">
        <v>2</v>
      </c>
      <c r="Y25" s="238">
        <v>6</v>
      </c>
      <c r="Z25" s="238">
        <v>1</v>
      </c>
      <c r="AB25" s="238">
        <v>1</v>
      </c>
      <c r="AC25" s="238">
        <v>98</v>
      </c>
      <c r="AD25" s="238" t="s">
        <v>2726</v>
      </c>
      <c r="AF25" s="238" t="s">
        <v>4194</v>
      </c>
      <c r="AG25" s="238">
        <v>90</v>
      </c>
      <c r="AH25" s="238">
        <v>2</v>
      </c>
      <c r="AI25" s="238">
        <v>4</v>
      </c>
      <c r="AJ25" s="238">
        <v>4</v>
      </c>
      <c r="AK25" s="238">
        <v>21</v>
      </c>
      <c r="AL25" s="238">
        <v>44</v>
      </c>
      <c r="AM25" s="238" t="s">
        <v>354</v>
      </c>
      <c r="AN25" s="238">
        <v>5</v>
      </c>
      <c r="AO25" s="238">
        <v>1</v>
      </c>
      <c r="AS25" s="238">
        <v>12</v>
      </c>
      <c r="AT25" s="238">
        <v>9</v>
      </c>
      <c r="AU25" s="238">
        <v>55</v>
      </c>
      <c r="AV25" s="238">
        <v>11</v>
      </c>
      <c r="AW25" s="238">
        <v>21</v>
      </c>
      <c r="AX25" s="238">
        <v>2</v>
      </c>
      <c r="AY25" s="238">
        <v>5</v>
      </c>
      <c r="AZ25" s="238">
        <v>3</v>
      </c>
      <c r="BA25" s="238">
        <v>21</v>
      </c>
      <c r="BB25" s="238">
        <v>54</v>
      </c>
      <c r="BC25" s="238" t="s">
        <v>354</v>
      </c>
      <c r="BD25" s="238">
        <v>5</v>
      </c>
      <c r="BE25" s="238">
        <v>1</v>
      </c>
      <c r="BI25" s="238">
        <v>12</v>
      </c>
      <c r="BJ25" s="238">
        <v>9</v>
      </c>
      <c r="BK25" s="238">
        <v>55</v>
      </c>
      <c r="BL25" s="238">
        <v>11</v>
      </c>
      <c r="BM25" s="238">
        <v>21</v>
      </c>
      <c r="CT25" s="238">
        <v>430323.79293789697</v>
      </c>
      <c r="CU25" s="238">
        <v>4961678.3467281898</v>
      </c>
      <c r="CV25" s="238">
        <v>44.805108629999999</v>
      </c>
      <c r="CW25" s="238">
        <v>-93.881062200000002</v>
      </c>
      <c r="CX25" s="238" t="s">
        <v>359</v>
      </c>
      <c r="CY25" s="238" t="s">
        <v>4346</v>
      </c>
    </row>
    <row r="26" spans="1:103" x14ac:dyDescent="0.25">
      <c r="A26" s="238">
        <v>844522</v>
      </c>
      <c r="B26" s="238">
        <v>3</v>
      </c>
      <c r="C26" s="238">
        <v>5</v>
      </c>
      <c r="D26" s="238">
        <v>26.975000000000001</v>
      </c>
      <c r="E26" s="238">
        <v>10</v>
      </c>
      <c r="G26" s="238" t="s">
        <v>1060</v>
      </c>
      <c r="H26" s="238" t="s">
        <v>354</v>
      </c>
      <c r="I26" s="238">
        <v>25</v>
      </c>
      <c r="K26" s="238">
        <v>20029693</v>
      </c>
      <c r="L26" s="238">
        <v>202790005</v>
      </c>
      <c r="M26" s="238">
        <v>10</v>
      </c>
      <c r="N26" s="238">
        <v>5</v>
      </c>
      <c r="O26" s="238">
        <v>2020</v>
      </c>
      <c r="P26" s="238" t="s">
        <v>361</v>
      </c>
      <c r="Q26" s="238">
        <v>5</v>
      </c>
      <c r="R26" s="238">
        <v>98</v>
      </c>
      <c r="S26" s="238">
        <v>5</v>
      </c>
      <c r="T26" s="238">
        <v>0</v>
      </c>
      <c r="U26" s="238">
        <v>1</v>
      </c>
      <c r="W26" s="238">
        <v>16</v>
      </c>
      <c r="X26" s="238">
        <v>2</v>
      </c>
      <c r="Y26" s="238">
        <v>6</v>
      </c>
      <c r="Z26" s="238">
        <v>1</v>
      </c>
      <c r="AB26" s="238">
        <v>1</v>
      </c>
      <c r="AC26" s="238">
        <v>98</v>
      </c>
      <c r="AD26" s="238" t="s">
        <v>2726</v>
      </c>
      <c r="AF26" s="238" t="s">
        <v>4194</v>
      </c>
      <c r="AG26" s="238">
        <v>4</v>
      </c>
      <c r="AH26" s="238">
        <v>2</v>
      </c>
      <c r="AI26" s="238">
        <v>2</v>
      </c>
      <c r="AJ26" s="238">
        <v>3</v>
      </c>
      <c r="AK26" s="238">
        <v>21</v>
      </c>
      <c r="AL26" s="238">
        <v>56</v>
      </c>
      <c r="AM26" s="238" t="s">
        <v>354</v>
      </c>
      <c r="AN26" s="238">
        <v>5</v>
      </c>
      <c r="AO26" s="238">
        <v>1</v>
      </c>
      <c r="AS26" s="238">
        <v>12</v>
      </c>
      <c r="AT26" s="238">
        <v>9</v>
      </c>
      <c r="AU26" s="238">
        <v>55</v>
      </c>
      <c r="AV26" s="238">
        <v>11</v>
      </c>
      <c r="AW26" s="238">
        <v>21</v>
      </c>
      <c r="CT26" s="238">
        <v>430285.95716188301</v>
      </c>
      <c r="CU26" s="238">
        <v>4961663.9314504899</v>
      </c>
      <c r="CV26" s="238">
        <v>44.80497518</v>
      </c>
      <c r="CW26" s="238">
        <v>-93.881538599999999</v>
      </c>
      <c r="CX26" s="238" t="s">
        <v>359</v>
      </c>
      <c r="CY26" s="238" t="s">
        <v>4347</v>
      </c>
    </row>
    <row r="27" spans="1:103" x14ac:dyDescent="0.25">
      <c r="A27" s="238">
        <v>355932</v>
      </c>
      <c r="B27" s="238">
        <v>3</v>
      </c>
      <c r="C27" s="238">
        <v>5</v>
      </c>
      <c r="D27" s="238">
        <v>26.975999999999999</v>
      </c>
      <c r="E27" s="238">
        <v>10</v>
      </c>
      <c r="G27" s="238" t="s">
        <v>1060</v>
      </c>
      <c r="H27" s="238" t="s">
        <v>354</v>
      </c>
      <c r="I27" s="238">
        <v>25</v>
      </c>
      <c r="K27" s="238">
        <v>16019281</v>
      </c>
      <c r="M27" s="238">
        <v>6</v>
      </c>
      <c r="N27" s="238">
        <v>11</v>
      </c>
      <c r="O27" s="238">
        <v>2016</v>
      </c>
      <c r="P27" s="238" t="s">
        <v>364</v>
      </c>
      <c r="Q27" s="238">
        <v>22</v>
      </c>
      <c r="R27" s="238" t="s">
        <v>369</v>
      </c>
      <c r="S27" s="238">
        <v>5</v>
      </c>
      <c r="T27" s="238">
        <v>0</v>
      </c>
      <c r="U27" s="238">
        <v>1</v>
      </c>
      <c r="W27" s="238">
        <v>16</v>
      </c>
      <c r="X27" s="238">
        <v>4</v>
      </c>
      <c r="Y27" s="238">
        <v>6</v>
      </c>
      <c r="Z27" s="238">
        <v>1</v>
      </c>
      <c r="AB27" s="238">
        <v>1</v>
      </c>
      <c r="AC27" s="238">
        <v>98</v>
      </c>
      <c r="AD27" s="238" t="s">
        <v>2726</v>
      </c>
      <c r="AE27" s="238" t="s">
        <v>4348</v>
      </c>
      <c r="AF27" s="238" t="s">
        <v>4194</v>
      </c>
      <c r="AG27" s="238">
        <v>4</v>
      </c>
      <c r="AH27" s="238">
        <v>2</v>
      </c>
      <c r="AI27" s="238">
        <v>2</v>
      </c>
      <c r="AJ27" s="238">
        <v>3</v>
      </c>
      <c r="AK27" s="238">
        <v>21</v>
      </c>
      <c r="AL27" s="238">
        <v>34</v>
      </c>
      <c r="AM27" s="238" t="s">
        <v>354</v>
      </c>
      <c r="AN27" s="238">
        <v>5</v>
      </c>
      <c r="AO27" s="238">
        <v>1</v>
      </c>
      <c r="AS27" s="238">
        <v>12</v>
      </c>
      <c r="AT27" s="238">
        <v>9</v>
      </c>
      <c r="AU27" s="238">
        <v>55</v>
      </c>
      <c r="AV27" s="238">
        <v>11</v>
      </c>
      <c r="AW27" s="238">
        <v>21</v>
      </c>
      <c r="CT27" s="238">
        <v>430436.62404169003</v>
      </c>
      <c r="CU27" s="238">
        <v>4961739.2410638798</v>
      </c>
      <c r="CV27" s="238">
        <v>44.805667749999998</v>
      </c>
      <c r="CW27" s="238">
        <v>-93.87964393</v>
      </c>
      <c r="CX27" s="238" t="s">
        <v>359</v>
      </c>
      <c r="CY27" s="238" t="s">
        <v>4349</v>
      </c>
    </row>
    <row r="28" spans="1:103" x14ac:dyDescent="0.25">
      <c r="A28" s="238">
        <v>649957</v>
      </c>
      <c r="B28" s="238">
        <v>3</v>
      </c>
      <c r="C28" s="238">
        <v>5</v>
      </c>
      <c r="D28" s="238">
        <v>27.013000000000002</v>
      </c>
      <c r="E28" s="238">
        <v>10</v>
      </c>
      <c r="G28" s="238" t="s">
        <v>1060</v>
      </c>
      <c r="H28" s="238" t="s">
        <v>354</v>
      </c>
      <c r="I28" s="238">
        <v>25</v>
      </c>
      <c r="K28" s="238">
        <v>18031576</v>
      </c>
      <c r="M28" s="238">
        <v>10</v>
      </c>
      <c r="N28" s="238">
        <v>6</v>
      </c>
      <c r="O28" s="238">
        <v>2018</v>
      </c>
      <c r="P28" s="238" t="s">
        <v>364</v>
      </c>
      <c r="Q28" s="238">
        <v>19</v>
      </c>
      <c r="R28" s="238" t="s">
        <v>369</v>
      </c>
      <c r="S28" s="238">
        <v>5</v>
      </c>
      <c r="T28" s="238">
        <v>0</v>
      </c>
      <c r="U28" s="238">
        <v>1</v>
      </c>
      <c r="W28" s="238">
        <v>16</v>
      </c>
      <c r="X28" s="238">
        <v>2</v>
      </c>
      <c r="Y28" s="238">
        <v>3</v>
      </c>
      <c r="Z28" s="238">
        <v>1</v>
      </c>
      <c r="AB28" s="238">
        <v>1</v>
      </c>
      <c r="AC28" s="238">
        <v>98</v>
      </c>
      <c r="AD28" s="238" t="s">
        <v>2726</v>
      </c>
      <c r="AF28" s="238" t="s">
        <v>4194</v>
      </c>
      <c r="AG28" s="238">
        <v>4</v>
      </c>
      <c r="AH28" s="238">
        <v>2</v>
      </c>
      <c r="AI28" s="238">
        <v>2</v>
      </c>
      <c r="AJ28" s="238">
        <v>3</v>
      </c>
      <c r="AK28" s="238">
        <v>21</v>
      </c>
      <c r="AL28" s="238">
        <v>19</v>
      </c>
      <c r="AM28" s="238" t="s">
        <v>363</v>
      </c>
      <c r="AN28" s="238">
        <v>5</v>
      </c>
      <c r="AO28" s="238">
        <v>1</v>
      </c>
      <c r="AS28" s="238">
        <v>12</v>
      </c>
      <c r="AT28" s="238">
        <v>9</v>
      </c>
      <c r="AU28" s="238">
        <v>55</v>
      </c>
      <c r="AV28" s="238">
        <v>11</v>
      </c>
      <c r="AW28" s="238">
        <v>21</v>
      </c>
      <c r="CT28" s="238">
        <v>430345.34047626401</v>
      </c>
      <c r="CU28" s="238">
        <v>4961685.0241344599</v>
      </c>
      <c r="CV28" s="238">
        <v>44.805170840000002</v>
      </c>
      <c r="CW28" s="238">
        <v>-93.880790669999996</v>
      </c>
      <c r="CX28" s="238" t="s">
        <v>359</v>
      </c>
      <c r="CY28" s="238" t="s">
        <v>4350</v>
      </c>
    </row>
    <row r="29" spans="1:103" x14ac:dyDescent="0.25">
      <c r="A29" s="238">
        <v>782726</v>
      </c>
      <c r="B29" s="238">
        <v>3</v>
      </c>
      <c r="C29" s="238">
        <v>5</v>
      </c>
      <c r="D29" s="238">
        <v>27.036000000000001</v>
      </c>
      <c r="E29" s="238">
        <v>10</v>
      </c>
      <c r="G29" s="238" t="s">
        <v>1060</v>
      </c>
      <c r="H29" s="238" t="s">
        <v>354</v>
      </c>
      <c r="I29" s="238">
        <v>25</v>
      </c>
      <c r="K29" s="238">
        <v>20002171</v>
      </c>
      <c r="L29" s="238">
        <v>200230142</v>
      </c>
      <c r="M29" s="238">
        <v>1</v>
      </c>
      <c r="N29" s="238">
        <v>23</v>
      </c>
      <c r="O29" s="238">
        <v>2020</v>
      </c>
      <c r="P29" s="238" t="s">
        <v>384</v>
      </c>
      <c r="Q29" s="238">
        <v>11</v>
      </c>
      <c r="S29" s="238">
        <v>5</v>
      </c>
      <c r="T29" s="238">
        <v>0</v>
      </c>
      <c r="U29" s="238">
        <v>2</v>
      </c>
      <c r="V29" s="238">
        <v>11</v>
      </c>
      <c r="W29" s="238">
        <v>10</v>
      </c>
      <c r="X29" s="238">
        <v>2</v>
      </c>
      <c r="Y29" s="238">
        <v>1</v>
      </c>
      <c r="Z29" s="238">
        <v>2</v>
      </c>
      <c r="AB29" s="238">
        <v>2</v>
      </c>
      <c r="AC29" s="238">
        <v>98</v>
      </c>
      <c r="AD29" s="238" t="s">
        <v>2726</v>
      </c>
      <c r="AF29" s="238" t="s">
        <v>4194</v>
      </c>
      <c r="AG29" s="238">
        <v>6</v>
      </c>
      <c r="AH29" s="238">
        <v>2</v>
      </c>
      <c r="AI29" s="238">
        <v>3</v>
      </c>
      <c r="AJ29" s="238">
        <v>3</v>
      </c>
      <c r="AK29" s="238">
        <v>27</v>
      </c>
      <c r="AL29" s="238">
        <v>34</v>
      </c>
      <c r="AM29" s="238" t="s">
        <v>354</v>
      </c>
      <c r="AN29" s="238">
        <v>5</v>
      </c>
      <c r="AO29" s="238">
        <v>71</v>
      </c>
      <c r="AP29" s="238">
        <v>68</v>
      </c>
      <c r="AS29" s="238">
        <v>12</v>
      </c>
      <c r="AT29" s="238">
        <v>9</v>
      </c>
      <c r="AU29" s="238">
        <v>55</v>
      </c>
      <c r="AV29" s="238">
        <v>11</v>
      </c>
      <c r="AW29" s="238">
        <v>21</v>
      </c>
      <c r="AX29" s="238">
        <v>2</v>
      </c>
      <c r="AY29" s="238">
        <v>3</v>
      </c>
      <c r="AZ29" s="238">
        <v>4</v>
      </c>
      <c r="BA29" s="238">
        <v>21</v>
      </c>
      <c r="BB29" s="238">
        <v>49</v>
      </c>
      <c r="BC29" s="238" t="s">
        <v>354</v>
      </c>
      <c r="BD29" s="238">
        <v>5</v>
      </c>
      <c r="BE29" s="238">
        <v>1</v>
      </c>
      <c r="BI29" s="238">
        <v>12</v>
      </c>
      <c r="BJ29" s="238">
        <v>9</v>
      </c>
      <c r="BL29" s="238">
        <v>11</v>
      </c>
      <c r="BM29" s="238">
        <v>21</v>
      </c>
      <c r="CT29" s="238">
        <v>430377.330459763</v>
      </c>
      <c r="CU29" s="238">
        <v>4961701.8589329496</v>
      </c>
      <c r="CV29" s="238">
        <v>44.805325490000001</v>
      </c>
      <c r="CW29" s="238">
        <v>-93.880388510000003</v>
      </c>
      <c r="CX29" s="238" t="s">
        <v>359</v>
      </c>
      <c r="CY29" s="238" t="s">
        <v>4351</v>
      </c>
    </row>
    <row r="30" spans="1:103" x14ac:dyDescent="0.25">
      <c r="A30" s="238">
        <v>10704120</v>
      </c>
      <c r="B30" s="238">
        <v>3</v>
      </c>
      <c r="C30" s="238">
        <v>5</v>
      </c>
      <c r="D30" s="238">
        <v>27.07</v>
      </c>
      <c r="E30" s="238">
        <v>10</v>
      </c>
      <c r="F30" s="238" t="s">
        <v>1060</v>
      </c>
      <c r="H30" s="238" t="s">
        <v>354</v>
      </c>
      <c r="I30" s="238">
        <v>25</v>
      </c>
      <c r="L30" s="238">
        <v>112980077</v>
      </c>
      <c r="M30" s="238">
        <v>9</v>
      </c>
      <c r="N30" s="238">
        <v>18</v>
      </c>
      <c r="O30" s="238">
        <v>2011</v>
      </c>
      <c r="P30" s="238" t="s">
        <v>366</v>
      </c>
      <c r="Q30" s="238">
        <v>2</v>
      </c>
      <c r="S30" s="238">
        <v>5</v>
      </c>
      <c r="T30" s="238">
        <v>0</v>
      </c>
      <c r="U30" s="238">
        <v>1</v>
      </c>
      <c r="V30" s="238">
        <v>7</v>
      </c>
      <c r="W30" s="238">
        <v>45</v>
      </c>
      <c r="Y30" s="238">
        <v>6</v>
      </c>
      <c r="Z30" s="238">
        <v>1</v>
      </c>
      <c r="AB30" s="238">
        <v>1</v>
      </c>
      <c r="AC30" s="238">
        <v>98</v>
      </c>
      <c r="AF30" s="238" t="s">
        <v>4194</v>
      </c>
      <c r="AG30" s="238">
        <v>3</v>
      </c>
      <c r="AH30" s="238">
        <v>2</v>
      </c>
      <c r="AI30" s="238">
        <v>4</v>
      </c>
      <c r="AJ30" s="238">
        <v>8</v>
      </c>
      <c r="AK30" s="238">
        <v>27</v>
      </c>
      <c r="AL30" s="238">
        <v>26</v>
      </c>
      <c r="AM30" s="238" t="s">
        <v>354</v>
      </c>
      <c r="AT30" s="238">
        <v>98</v>
      </c>
      <c r="AU30" s="238">
        <v>55</v>
      </c>
      <c r="CT30" s="238">
        <v>430425</v>
      </c>
      <c r="CU30" s="238">
        <v>4961730</v>
      </c>
      <c r="CV30" s="238">
        <v>44.805585899999997</v>
      </c>
      <c r="CW30" s="238">
        <v>-93.879789099999996</v>
      </c>
      <c r="CX30" s="238" t="s">
        <v>359</v>
      </c>
    </row>
    <row r="31" spans="1:103" hidden="1" x14ac:dyDescent="0.25">
      <c r="A31" s="238">
        <v>10714743</v>
      </c>
      <c r="B31" s="238">
        <v>3</v>
      </c>
      <c r="C31" s="238">
        <v>5</v>
      </c>
      <c r="D31" s="238">
        <v>27.077000000000002</v>
      </c>
      <c r="E31" s="238">
        <v>10</v>
      </c>
      <c r="G31" s="238" t="s">
        <v>1060</v>
      </c>
      <c r="H31" s="238" t="s">
        <v>354</v>
      </c>
      <c r="I31" s="238">
        <v>25</v>
      </c>
      <c r="K31" s="238">
        <v>11511768</v>
      </c>
      <c r="L31" s="238">
        <v>113350285</v>
      </c>
      <c r="M31" s="238">
        <v>11</v>
      </c>
      <c r="N31" s="238">
        <v>28</v>
      </c>
      <c r="O31" s="238">
        <v>2011</v>
      </c>
      <c r="P31" s="238" t="s">
        <v>361</v>
      </c>
      <c r="Q31" s="238">
        <v>11</v>
      </c>
      <c r="S31" s="238">
        <v>3</v>
      </c>
      <c r="T31" s="238">
        <v>0</v>
      </c>
      <c r="U31" s="238">
        <v>2</v>
      </c>
      <c r="V31" s="238">
        <v>5</v>
      </c>
      <c r="W31" s="238">
        <v>10</v>
      </c>
      <c r="X31" s="238">
        <v>2</v>
      </c>
      <c r="Y31" s="238">
        <v>1</v>
      </c>
      <c r="Z31" s="238">
        <v>1</v>
      </c>
      <c r="AB31" s="238">
        <v>1</v>
      </c>
      <c r="AC31" s="238">
        <v>98</v>
      </c>
      <c r="AD31" s="238" t="s">
        <v>1771</v>
      </c>
      <c r="AE31" s="238" t="s">
        <v>4348</v>
      </c>
      <c r="AF31" s="238" t="s">
        <v>4194</v>
      </c>
      <c r="AG31" s="238">
        <v>10</v>
      </c>
      <c r="AH31" s="238">
        <v>2</v>
      </c>
      <c r="AI31" s="238">
        <v>4</v>
      </c>
      <c r="AJ31" s="238">
        <v>4</v>
      </c>
      <c r="AK31" s="238">
        <v>21</v>
      </c>
      <c r="AL31" s="238">
        <v>16</v>
      </c>
      <c r="AM31" s="238" t="s">
        <v>354</v>
      </c>
      <c r="AN31" s="238">
        <v>99</v>
      </c>
      <c r="AO31" s="238">
        <v>72</v>
      </c>
      <c r="AS31" s="238">
        <v>7</v>
      </c>
      <c r="AT31" s="238">
        <v>98</v>
      </c>
      <c r="AU31" s="238">
        <v>55</v>
      </c>
      <c r="AV31" s="238">
        <v>11</v>
      </c>
      <c r="AW31" s="238">
        <v>21</v>
      </c>
      <c r="AX31" s="238">
        <v>2</v>
      </c>
      <c r="AY31" s="238">
        <v>4</v>
      </c>
      <c r="AZ31" s="238">
        <v>3</v>
      </c>
      <c r="BA31" s="238">
        <v>21</v>
      </c>
      <c r="BB31" s="238">
        <v>40</v>
      </c>
      <c r="BC31" s="238" t="s">
        <v>354</v>
      </c>
      <c r="BD31" s="238">
        <v>5</v>
      </c>
      <c r="BE31" s="238">
        <v>1</v>
      </c>
      <c r="BI31" s="238">
        <v>7</v>
      </c>
      <c r="BJ31" s="238">
        <v>98</v>
      </c>
      <c r="BK31" s="238">
        <v>55</v>
      </c>
      <c r="BL31" s="238">
        <v>11</v>
      </c>
      <c r="BM31" s="238">
        <v>21</v>
      </c>
      <c r="CT31" s="238">
        <v>430435</v>
      </c>
      <c r="CU31" s="238">
        <v>4961736</v>
      </c>
      <c r="CV31" s="238">
        <v>44.8056372</v>
      </c>
      <c r="CW31" s="238">
        <v>-93.8796672</v>
      </c>
      <c r="CX31" s="238" t="s">
        <v>359</v>
      </c>
      <c r="CY31" s="238" t="s">
        <v>4352</v>
      </c>
    </row>
    <row r="32" spans="1:103" x14ac:dyDescent="0.25">
      <c r="A32" s="238">
        <v>10779588</v>
      </c>
      <c r="B32" s="238">
        <v>3</v>
      </c>
      <c r="C32" s="238">
        <v>5</v>
      </c>
      <c r="D32" s="238">
        <v>27.077000000000002</v>
      </c>
      <c r="E32" s="238">
        <v>10</v>
      </c>
      <c r="G32" s="238" t="s">
        <v>1060</v>
      </c>
      <c r="H32" s="238" t="s">
        <v>354</v>
      </c>
      <c r="I32" s="238">
        <v>25</v>
      </c>
      <c r="K32" s="238">
        <v>12507915</v>
      </c>
      <c r="L32" s="238">
        <v>122320160</v>
      </c>
      <c r="M32" s="238">
        <v>8</v>
      </c>
      <c r="N32" s="238">
        <v>16</v>
      </c>
      <c r="O32" s="238">
        <v>2012</v>
      </c>
      <c r="P32" s="238" t="s">
        <v>384</v>
      </c>
      <c r="Q32" s="238">
        <v>15</v>
      </c>
      <c r="S32" s="238">
        <v>5</v>
      </c>
      <c r="T32" s="238">
        <v>0</v>
      </c>
      <c r="U32" s="238">
        <v>1</v>
      </c>
      <c r="V32" s="238">
        <v>4</v>
      </c>
      <c r="W32" s="238">
        <v>32</v>
      </c>
      <c r="X32" s="238">
        <v>2</v>
      </c>
      <c r="Y32" s="238">
        <v>1</v>
      </c>
      <c r="Z32" s="238">
        <v>1</v>
      </c>
      <c r="AB32" s="238">
        <v>1</v>
      </c>
      <c r="AC32" s="238">
        <v>98</v>
      </c>
      <c r="AD32" s="238" t="s">
        <v>1771</v>
      </c>
      <c r="AE32" s="238" t="s">
        <v>4334</v>
      </c>
      <c r="AF32" s="238" t="s">
        <v>4194</v>
      </c>
      <c r="AG32" s="238">
        <v>3</v>
      </c>
      <c r="AH32" s="238">
        <v>2</v>
      </c>
      <c r="AI32" s="238">
        <v>4</v>
      </c>
      <c r="AJ32" s="238">
        <v>4</v>
      </c>
      <c r="AK32" s="238">
        <v>21</v>
      </c>
      <c r="AL32" s="238">
        <v>49</v>
      </c>
      <c r="AM32" s="238" t="s">
        <v>363</v>
      </c>
      <c r="AN32" s="238">
        <v>5</v>
      </c>
      <c r="AO32" s="238">
        <v>15</v>
      </c>
      <c r="AP32" s="238">
        <v>72</v>
      </c>
      <c r="AS32" s="238">
        <v>7</v>
      </c>
      <c r="AT32" s="238">
        <v>98</v>
      </c>
      <c r="AU32" s="238">
        <v>55</v>
      </c>
      <c r="AV32" s="238">
        <v>11</v>
      </c>
      <c r="AW32" s="238">
        <v>21</v>
      </c>
      <c r="CT32" s="238">
        <v>430435</v>
      </c>
      <c r="CU32" s="238">
        <v>4961736</v>
      </c>
      <c r="CV32" s="238">
        <v>44.8056372</v>
      </c>
      <c r="CW32" s="238">
        <v>-93.8796672</v>
      </c>
      <c r="CX32" s="238" t="s">
        <v>359</v>
      </c>
      <c r="CY32" s="238" t="s">
        <v>4353</v>
      </c>
    </row>
    <row r="33" spans="1:103" x14ac:dyDescent="0.25">
      <c r="A33" s="238">
        <v>657418</v>
      </c>
      <c r="B33" s="238">
        <v>3</v>
      </c>
      <c r="C33" s="238">
        <v>5</v>
      </c>
      <c r="D33" s="238">
        <v>27.173999999999999</v>
      </c>
      <c r="E33" s="238">
        <v>10</v>
      </c>
      <c r="G33" s="238" t="s">
        <v>1060</v>
      </c>
      <c r="H33" s="238" t="s">
        <v>354</v>
      </c>
      <c r="I33" s="238">
        <v>25</v>
      </c>
      <c r="K33" s="238">
        <v>18034790</v>
      </c>
      <c r="M33" s="238">
        <v>11</v>
      </c>
      <c r="N33" s="238">
        <v>6</v>
      </c>
      <c r="O33" s="238">
        <v>2018</v>
      </c>
      <c r="P33" s="238" t="s">
        <v>368</v>
      </c>
      <c r="Q33" s="238">
        <v>19</v>
      </c>
      <c r="S33" s="238">
        <v>5</v>
      </c>
      <c r="T33" s="238">
        <v>0</v>
      </c>
      <c r="U33" s="238">
        <v>1</v>
      </c>
      <c r="W33" s="238">
        <v>16</v>
      </c>
      <c r="X33" s="238">
        <v>2</v>
      </c>
      <c r="Y33" s="238">
        <v>6</v>
      </c>
      <c r="Z33" s="238">
        <v>3</v>
      </c>
      <c r="AB33" s="238">
        <v>2</v>
      </c>
      <c r="AC33" s="238">
        <v>98</v>
      </c>
      <c r="AD33" s="238" t="s">
        <v>2726</v>
      </c>
      <c r="AF33" s="238" t="s">
        <v>4194</v>
      </c>
      <c r="AG33" s="238">
        <v>4</v>
      </c>
      <c r="AH33" s="238">
        <v>2</v>
      </c>
      <c r="AI33" s="238">
        <v>2</v>
      </c>
      <c r="AJ33" s="238">
        <v>4</v>
      </c>
      <c r="AK33" s="238">
        <v>21</v>
      </c>
      <c r="AL33" s="238">
        <v>65</v>
      </c>
      <c r="AM33" s="238" t="s">
        <v>363</v>
      </c>
      <c r="AN33" s="238">
        <v>5</v>
      </c>
      <c r="AO33" s="238">
        <v>1</v>
      </c>
      <c r="AS33" s="238">
        <v>12</v>
      </c>
      <c r="AT33" s="238">
        <v>9</v>
      </c>
      <c r="AU33" s="238">
        <v>55</v>
      </c>
      <c r="AV33" s="238">
        <v>11</v>
      </c>
      <c r="AW33" s="238">
        <v>21</v>
      </c>
      <c r="CT33" s="238">
        <v>430571.47512437799</v>
      </c>
      <c r="CU33" s="238">
        <v>4961808.9075138597</v>
      </c>
      <c r="CV33" s="238">
        <v>44.806307949999997</v>
      </c>
      <c r="CW33" s="238">
        <v>-93.877948430000004</v>
      </c>
      <c r="CX33" s="238" t="s">
        <v>359</v>
      </c>
      <c r="CY33" s="238" t="s">
        <v>4354</v>
      </c>
    </row>
    <row r="34" spans="1:103" x14ac:dyDescent="0.25">
      <c r="A34" s="238">
        <v>365513</v>
      </c>
      <c r="B34" s="238">
        <v>3</v>
      </c>
      <c r="C34" s="238">
        <v>5</v>
      </c>
      <c r="D34" s="238">
        <v>27.303999999999998</v>
      </c>
      <c r="E34" s="238">
        <v>10</v>
      </c>
      <c r="G34" s="238" t="s">
        <v>1060</v>
      </c>
      <c r="H34" s="238" t="s">
        <v>354</v>
      </c>
      <c r="I34" s="238">
        <v>25</v>
      </c>
      <c r="K34" s="238">
        <v>16024385</v>
      </c>
      <c r="M34" s="238">
        <v>7</v>
      </c>
      <c r="N34" s="238">
        <v>21</v>
      </c>
      <c r="O34" s="238">
        <v>2016</v>
      </c>
      <c r="P34" s="238" t="s">
        <v>384</v>
      </c>
      <c r="Q34" s="238">
        <v>4</v>
      </c>
      <c r="R34" s="238" t="s">
        <v>369</v>
      </c>
      <c r="S34" s="238">
        <v>5</v>
      </c>
      <c r="T34" s="238">
        <v>0</v>
      </c>
      <c r="U34" s="238">
        <v>1</v>
      </c>
      <c r="W34" s="238">
        <v>16</v>
      </c>
      <c r="X34" s="238">
        <v>2</v>
      </c>
      <c r="Y34" s="238">
        <v>6</v>
      </c>
      <c r="Z34" s="238">
        <v>3</v>
      </c>
      <c r="AB34" s="238">
        <v>2</v>
      </c>
      <c r="AC34" s="238">
        <v>98</v>
      </c>
      <c r="AD34" s="238" t="s">
        <v>2726</v>
      </c>
      <c r="AF34" s="238" t="s">
        <v>4194</v>
      </c>
      <c r="AG34" s="238">
        <v>4</v>
      </c>
      <c r="AH34" s="238">
        <v>2</v>
      </c>
      <c r="AI34" s="238">
        <v>2</v>
      </c>
      <c r="AJ34" s="238">
        <v>3</v>
      </c>
      <c r="AK34" s="238">
        <v>21</v>
      </c>
      <c r="AL34" s="238">
        <v>36</v>
      </c>
      <c r="AM34" s="238" t="s">
        <v>354</v>
      </c>
      <c r="AN34" s="238">
        <v>5</v>
      </c>
      <c r="AO34" s="238">
        <v>1</v>
      </c>
      <c r="AS34" s="238">
        <v>12</v>
      </c>
      <c r="AT34" s="238">
        <v>9</v>
      </c>
      <c r="AU34" s="238">
        <v>55</v>
      </c>
      <c r="AV34" s="238">
        <v>11</v>
      </c>
      <c r="AW34" s="238">
        <v>21</v>
      </c>
      <c r="CT34" s="238">
        <v>430894.93507780897</v>
      </c>
      <c r="CU34" s="238">
        <v>4962000.9898769604</v>
      </c>
      <c r="CV34" s="238">
        <v>44.808068290000001</v>
      </c>
      <c r="CW34" s="238">
        <v>-93.873884739999994</v>
      </c>
      <c r="CX34" s="238" t="s">
        <v>359</v>
      </c>
      <c r="CY34" s="238" t="s">
        <v>4355</v>
      </c>
    </row>
    <row r="35" spans="1:103" x14ac:dyDescent="0.25">
      <c r="A35" s="238">
        <v>505192</v>
      </c>
      <c r="B35" s="238">
        <v>3</v>
      </c>
      <c r="C35" s="238">
        <v>5</v>
      </c>
      <c r="D35" s="238">
        <v>27.312000000000001</v>
      </c>
      <c r="E35" s="238">
        <v>10</v>
      </c>
      <c r="G35" s="238" t="s">
        <v>1060</v>
      </c>
      <c r="H35" s="238" t="s">
        <v>354</v>
      </c>
      <c r="I35" s="238">
        <v>25</v>
      </c>
      <c r="K35" s="238">
        <v>17032060</v>
      </c>
      <c r="M35" s="238">
        <v>9</v>
      </c>
      <c r="N35" s="238">
        <v>30</v>
      </c>
      <c r="O35" s="238">
        <v>2017</v>
      </c>
      <c r="P35" s="238" t="s">
        <v>364</v>
      </c>
      <c r="Q35" s="238">
        <v>20</v>
      </c>
      <c r="R35" s="238" t="s">
        <v>369</v>
      </c>
      <c r="S35" s="238">
        <v>5</v>
      </c>
      <c r="T35" s="238">
        <v>0</v>
      </c>
      <c r="U35" s="238">
        <v>1</v>
      </c>
      <c r="W35" s="238">
        <v>16</v>
      </c>
      <c r="X35" s="238">
        <v>2</v>
      </c>
      <c r="Y35" s="238">
        <v>6</v>
      </c>
      <c r="Z35" s="238">
        <v>1</v>
      </c>
      <c r="AB35" s="238">
        <v>1</v>
      </c>
      <c r="AC35" s="238">
        <v>98</v>
      </c>
      <c r="AD35" s="238" t="s">
        <v>2726</v>
      </c>
      <c r="AF35" s="238" t="s">
        <v>4194</v>
      </c>
      <c r="AG35" s="238">
        <v>4</v>
      </c>
      <c r="AH35" s="238">
        <v>2</v>
      </c>
      <c r="AI35" s="238">
        <v>2</v>
      </c>
      <c r="AJ35" s="238">
        <v>3</v>
      </c>
      <c r="AK35" s="238">
        <v>21</v>
      </c>
      <c r="AL35" s="238">
        <v>56</v>
      </c>
      <c r="AM35" s="238" t="s">
        <v>354</v>
      </c>
      <c r="AN35" s="238">
        <v>5</v>
      </c>
      <c r="AO35" s="238">
        <v>1</v>
      </c>
      <c r="AS35" s="238">
        <v>12</v>
      </c>
      <c r="AT35" s="238">
        <v>9</v>
      </c>
      <c r="AU35" s="238">
        <v>55</v>
      </c>
      <c r="AV35" s="238">
        <v>11</v>
      </c>
      <c r="AW35" s="238">
        <v>21</v>
      </c>
      <c r="CT35" s="238">
        <v>430907.20007103501</v>
      </c>
      <c r="CU35" s="238">
        <v>4962007.8744492698</v>
      </c>
      <c r="CV35" s="238">
        <v>44.808131439999997</v>
      </c>
      <c r="CW35" s="238">
        <v>-93.873730600000002</v>
      </c>
      <c r="CX35" s="238" t="s">
        <v>359</v>
      </c>
      <c r="CY35" s="238" t="s">
        <v>4356</v>
      </c>
    </row>
    <row r="36" spans="1:103" hidden="1" x14ac:dyDescent="0.25">
      <c r="A36" s="238">
        <v>10703472</v>
      </c>
      <c r="B36" s="238">
        <v>3</v>
      </c>
      <c r="C36" s="238">
        <v>5</v>
      </c>
      <c r="D36" s="238">
        <v>27.329000000000001</v>
      </c>
      <c r="E36" s="238">
        <v>10</v>
      </c>
      <c r="G36" s="238" t="s">
        <v>1060</v>
      </c>
      <c r="H36" s="238" t="s">
        <v>354</v>
      </c>
      <c r="I36" s="238">
        <v>25</v>
      </c>
      <c r="K36" s="238">
        <v>11030007</v>
      </c>
      <c r="L36" s="238">
        <v>112630263</v>
      </c>
      <c r="M36" s="238">
        <v>9</v>
      </c>
      <c r="N36" s="238">
        <v>18</v>
      </c>
      <c r="O36" s="238">
        <v>2011</v>
      </c>
      <c r="P36" s="238" t="s">
        <v>366</v>
      </c>
      <c r="Q36" s="238">
        <v>2</v>
      </c>
      <c r="S36" s="238">
        <v>4</v>
      </c>
      <c r="T36" s="238">
        <v>0</v>
      </c>
      <c r="U36" s="238">
        <v>1</v>
      </c>
      <c r="V36" s="238">
        <v>4</v>
      </c>
      <c r="W36" s="238">
        <v>45</v>
      </c>
      <c r="X36" s="238">
        <v>2</v>
      </c>
      <c r="Y36" s="238">
        <v>6</v>
      </c>
      <c r="Z36" s="238">
        <v>1</v>
      </c>
      <c r="AB36" s="238">
        <v>1</v>
      </c>
      <c r="AC36" s="238">
        <v>98</v>
      </c>
      <c r="AD36" s="238" t="s">
        <v>1773</v>
      </c>
      <c r="AE36" s="238" t="s">
        <v>4357</v>
      </c>
      <c r="AF36" s="238" t="s">
        <v>4194</v>
      </c>
      <c r="AG36" s="238">
        <v>3</v>
      </c>
      <c r="AH36" s="238">
        <v>2</v>
      </c>
      <c r="AI36" s="238">
        <v>4</v>
      </c>
      <c r="AJ36" s="238">
        <v>3</v>
      </c>
      <c r="AK36" s="238">
        <v>21</v>
      </c>
      <c r="AL36" s="238">
        <v>26</v>
      </c>
      <c r="AM36" s="238" t="s">
        <v>354</v>
      </c>
      <c r="AN36" s="238">
        <v>99</v>
      </c>
      <c r="AS36" s="238">
        <v>7</v>
      </c>
      <c r="AT36" s="238">
        <v>98</v>
      </c>
      <c r="AU36" s="238">
        <v>55</v>
      </c>
      <c r="AV36" s="238">
        <v>11</v>
      </c>
      <c r="AW36" s="238">
        <v>21</v>
      </c>
      <c r="CT36" s="238">
        <v>430786</v>
      </c>
      <c r="CU36" s="238">
        <v>4961938</v>
      </c>
      <c r="CV36" s="238">
        <v>44.807492000000003</v>
      </c>
      <c r="CW36" s="238">
        <v>-93.875257199999993</v>
      </c>
      <c r="CX36" s="238" t="s">
        <v>359</v>
      </c>
      <c r="CY36" s="238" t="s">
        <v>4358</v>
      </c>
    </row>
    <row r="37" spans="1:103" hidden="1" x14ac:dyDescent="0.25">
      <c r="A37" s="238">
        <v>504385</v>
      </c>
      <c r="B37" s="238">
        <v>3</v>
      </c>
      <c r="C37" s="238">
        <v>5</v>
      </c>
      <c r="D37" s="238">
        <v>27.456</v>
      </c>
      <c r="E37" s="238">
        <v>10</v>
      </c>
      <c r="G37" s="238" t="s">
        <v>1060</v>
      </c>
      <c r="H37" s="238" t="s">
        <v>354</v>
      </c>
      <c r="I37" s="238">
        <v>25</v>
      </c>
      <c r="K37" s="238">
        <v>17510781</v>
      </c>
      <c r="M37" s="238">
        <v>9</v>
      </c>
      <c r="N37" s="238">
        <v>27</v>
      </c>
      <c r="O37" s="238">
        <v>2017</v>
      </c>
      <c r="P37" s="238" t="s">
        <v>355</v>
      </c>
      <c r="Q37" s="238">
        <v>13</v>
      </c>
      <c r="R37" s="238">
        <v>98</v>
      </c>
      <c r="S37" s="238">
        <v>4</v>
      </c>
      <c r="T37" s="238">
        <v>0</v>
      </c>
      <c r="U37" s="238">
        <v>2</v>
      </c>
      <c r="V37" s="238">
        <v>12</v>
      </c>
      <c r="W37" s="238">
        <v>10</v>
      </c>
      <c r="X37" s="238">
        <v>2</v>
      </c>
      <c r="Y37" s="238">
        <v>1</v>
      </c>
      <c r="Z37" s="238">
        <v>1</v>
      </c>
      <c r="AB37" s="238">
        <v>1</v>
      </c>
      <c r="AC37" s="238">
        <v>98</v>
      </c>
      <c r="AD37" s="238" t="s">
        <v>2726</v>
      </c>
      <c r="AF37" s="238" t="s">
        <v>4194</v>
      </c>
      <c r="AG37" s="238">
        <v>7</v>
      </c>
      <c r="AH37" s="238">
        <v>2</v>
      </c>
      <c r="AI37" s="238">
        <v>2</v>
      </c>
      <c r="AJ37" s="238">
        <v>4</v>
      </c>
      <c r="AK37" s="238">
        <v>34</v>
      </c>
      <c r="AL37" s="238">
        <v>20</v>
      </c>
      <c r="AM37" s="238" t="s">
        <v>354</v>
      </c>
      <c r="AN37" s="238">
        <v>5</v>
      </c>
      <c r="AO37" s="238">
        <v>1</v>
      </c>
      <c r="AS37" s="238">
        <v>12</v>
      </c>
      <c r="AT37" s="238">
        <v>9</v>
      </c>
      <c r="AU37" s="238">
        <v>55</v>
      </c>
      <c r="AV37" s="238">
        <v>11</v>
      </c>
      <c r="AW37" s="238">
        <v>21</v>
      </c>
      <c r="AX37" s="238">
        <v>2</v>
      </c>
      <c r="AY37" s="238">
        <v>2</v>
      </c>
      <c r="AZ37" s="238">
        <v>4</v>
      </c>
      <c r="BA37" s="238">
        <v>21</v>
      </c>
      <c r="BB37" s="238">
        <v>27</v>
      </c>
      <c r="BC37" s="238" t="s">
        <v>354</v>
      </c>
      <c r="BD37" s="238">
        <v>5</v>
      </c>
      <c r="BE37" s="238">
        <v>4</v>
      </c>
      <c r="BF37" s="238">
        <v>75</v>
      </c>
      <c r="BI37" s="238">
        <v>12</v>
      </c>
      <c r="BJ37" s="238">
        <v>9</v>
      </c>
      <c r="BK37" s="238">
        <v>55</v>
      </c>
      <c r="BL37" s="238">
        <v>11</v>
      </c>
      <c r="BM37" s="238">
        <v>21</v>
      </c>
      <c r="CT37" s="238">
        <v>431102.37067140802</v>
      </c>
      <c r="CU37" s="238">
        <v>4962133.5280670598</v>
      </c>
      <c r="CV37" s="238">
        <v>44.809281329999997</v>
      </c>
      <c r="CW37" s="238">
        <v>-93.871279830000006</v>
      </c>
      <c r="CX37" s="238" t="s">
        <v>359</v>
      </c>
      <c r="CY37" s="238" t="s">
        <v>4359</v>
      </c>
    </row>
    <row r="38" spans="1:103" x14ac:dyDescent="0.25">
      <c r="A38" s="238">
        <v>10854498</v>
      </c>
      <c r="B38" s="238">
        <v>3</v>
      </c>
      <c r="C38" s="238">
        <v>5</v>
      </c>
      <c r="D38" s="238">
        <v>27.600999999999999</v>
      </c>
      <c r="E38" s="238">
        <v>10</v>
      </c>
      <c r="G38" s="238" t="s">
        <v>1060</v>
      </c>
      <c r="H38" s="238" t="s">
        <v>354</v>
      </c>
      <c r="I38" s="238">
        <v>25</v>
      </c>
      <c r="L38" s="238">
        <v>132800033</v>
      </c>
      <c r="M38" s="238">
        <v>9</v>
      </c>
      <c r="N38" s="238">
        <v>3</v>
      </c>
      <c r="O38" s="238">
        <v>2013</v>
      </c>
      <c r="P38" s="238" t="s">
        <v>368</v>
      </c>
      <c r="Q38" s="238">
        <v>20</v>
      </c>
      <c r="S38" s="238">
        <v>5</v>
      </c>
      <c r="T38" s="238">
        <v>0</v>
      </c>
      <c r="U38" s="238">
        <v>1</v>
      </c>
      <c r="V38" s="238">
        <v>98</v>
      </c>
      <c r="W38" s="238">
        <v>16</v>
      </c>
      <c r="Y38" s="238">
        <v>3</v>
      </c>
      <c r="Z38" s="238">
        <v>1</v>
      </c>
      <c r="AB38" s="238">
        <v>1</v>
      </c>
      <c r="AC38" s="238">
        <v>98</v>
      </c>
      <c r="AF38" s="238" t="s">
        <v>4194</v>
      </c>
      <c r="AG38" s="238">
        <v>4</v>
      </c>
      <c r="AH38" s="238">
        <v>2</v>
      </c>
      <c r="AI38" s="238">
        <v>2</v>
      </c>
      <c r="AJ38" s="238">
        <v>4</v>
      </c>
      <c r="AK38" s="238">
        <v>21</v>
      </c>
      <c r="AL38" s="238">
        <v>58</v>
      </c>
      <c r="AM38" s="238" t="s">
        <v>363</v>
      </c>
      <c r="AT38" s="238">
        <v>5</v>
      </c>
      <c r="AU38" s="238">
        <v>55</v>
      </c>
      <c r="CT38" s="238">
        <v>431165</v>
      </c>
      <c r="CU38" s="238">
        <v>4962157</v>
      </c>
      <c r="CV38" s="238">
        <v>44.809494399999998</v>
      </c>
      <c r="CW38" s="238">
        <v>-93.870495599999998</v>
      </c>
      <c r="CX38" s="238" t="s">
        <v>359</v>
      </c>
    </row>
    <row r="39" spans="1:103" x14ac:dyDescent="0.25">
      <c r="A39" s="238">
        <v>10714847</v>
      </c>
      <c r="B39" s="238">
        <v>3</v>
      </c>
      <c r="C39" s="238">
        <v>5</v>
      </c>
      <c r="D39" s="238">
        <v>27.652000000000001</v>
      </c>
      <c r="E39" s="238">
        <v>10</v>
      </c>
      <c r="G39" s="238" t="s">
        <v>1060</v>
      </c>
      <c r="H39" s="238" t="s">
        <v>354</v>
      </c>
      <c r="I39" s="238">
        <v>25</v>
      </c>
      <c r="K39" s="238">
        <v>11038639</v>
      </c>
      <c r="L39" s="238">
        <v>113390012</v>
      </c>
      <c r="M39" s="238">
        <v>12</v>
      </c>
      <c r="N39" s="238">
        <v>4</v>
      </c>
      <c r="O39" s="238">
        <v>2011</v>
      </c>
      <c r="P39" s="238" t="s">
        <v>366</v>
      </c>
      <c r="Q39" s="238">
        <v>20</v>
      </c>
      <c r="S39" s="238">
        <v>5</v>
      </c>
      <c r="T39" s="238">
        <v>0</v>
      </c>
      <c r="U39" s="238">
        <v>1</v>
      </c>
      <c r="V39" s="238">
        <v>5</v>
      </c>
      <c r="W39" s="238">
        <v>16</v>
      </c>
      <c r="X39" s="238">
        <v>2</v>
      </c>
      <c r="Y39" s="238">
        <v>6</v>
      </c>
      <c r="Z39" s="238">
        <v>2</v>
      </c>
      <c r="AB39" s="238">
        <v>1</v>
      </c>
      <c r="AC39" s="238">
        <v>98</v>
      </c>
      <c r="AD39" s="238" t="s">
        <v>1661</v>
      </c>
      <c r="AE39" s="238" t="s">
        <v>4360</v>
      </c>
      <c r="AF39" s="238" t="s">
        <v>4194</v>
      </c>
      <c r="AG39" s="238">
        <v>4</v>
      </c>
      <c r="AH39" s="238">
        <v>2</v>
      </c>
      <c r="AI39" s="238">
        <v>1</v>
      </c>
      <c r="AJ39" s="238">
        <v>4</v>
      </c>
      <c r="AK39" s="238">
        <v>21</v>
      </c>
      <c r="AL39" s="238">
        <v>35</v>
      </c>
      <c r="AM39" s="238" t="s">
        <v>354</v>
      </c>
      <c r="AN39" s="238">
        <v>5</v>
      </c>
      <c r="AO39" s="238">
        <v>1</v>
      </c>
      <c r="AS39" s="238">
        <v>7</v>
      </c>
      <c r="AT39" s="238">
        <v>98</v>
      </c>
      <c r="AU39" s="238">
        <v>55</v>
      </c>
      <c r="AV39" s="238">
        <v>11</v>
      </c>
      <c r="AW39" s="238">
        <v>21</v>
      </c>
      <c r="CT39" s="238">
        <v>431236</v>
      </c>
      <c r="CU39" s="238">
        <v>4962198</v>
      </c>
      <c r="CV39" s="238">
        <v>44.809872599999998</v>
      </c>
      <c r="CW39" s="238">
        <v>-93.869596200000004</v>
      </c>
      <c r="CX39" s="238" t="s">
        <v>359</v>
      </c>
      <c r="CY39" s="238" t="s">
        <v>4361</v>
      </c>
    </row>
    <row r="40" spans="1:103" x14ac:dyDescent="0.25">
      <c r="A40" s="238">
        <v>432036</v>
      </c>
      <c r="B40" s="238">
        <v>3</v>
      </c>
      <c r="C40" s="238">
        <v>5</v>
      </c>
      <c r="D40" s="238">
        <v>27.850999999999999</v>
      </c>
      <c r="E40" s="238">
        <v>10</v>
      </c>
      <c r="G40" s="238" t="s">
        <v>1060</v>
      </c>
      <c r="H40" s="238" t="s">
        <v>354</v>
      </c>
      <c r="I40" s="238">
        <v>25</v>
      </c>
      <c r="K40" s="238">
        <v>17009918</v>
      </c>
      <c r="M40" s="238">
        <v>3</v>
      </c>
      <c r="N40" s="238">
        <v>26</v>
      </c>
      <c r="O40" s="238">
        <v>2017</v>
      </c>
      <c r="P40" s="238" t="s">
        <v>366</v>
      </c>
      <c r="Q40" s="238">
        <v>21</v>
      </c>
      <c r="S40" s="238">
        <v>5</v>
      </c>
      <c r="T40" s="238">
        <v>0</v>
      </c>
      <c r="U40" s="238">
        <v>1</v>
      </c>
      <c r="W40" s="238">
        <v>35</v>
      </c>
      <c r="X40" s="238">
        <v>2</v>
      </c>
      <c r="Y40" s="238">
        <v>6</v>
      </c>
      <c r="Z40" s="238">
        <v>2</v>
      </c>
      <c r="AB40" s="238">
        <v>1</v>
      </c>
      <c r="AC40" s="238">
        <v>98</v>
      </c>
      <c r="AD40" s="238" t="s">
        <v>2726</v>
      </c>
      <c r="AF40" s="238" t="s">
        <v>4194</v>
      </c>
      <c r="AG40" s="238">
        <v>3</v>
      </c>
      <c r="AH40" s="238">
        <v>2</v>
      </c>
      <c r="AI40" s="238">
        <v>4</v>
      </c>
      <c r="AJ40" s="238">
        <v>4</v>
      </c>
      <c r="AK40" s="238">
        <v>21</v>
      </c>
      <c r="AL40" s="238">
        <v>19</v>
      </c>
      <c r="AM40" s="238" t="s">
        <v>363</v>
      </c>
      <c r="AN40" s="238">
        <v>5</v>
      </c>
      <c r="AO40" s="238">
        <v>71</v>
      </c>
      <c r="AS40" s="238">
        <v>12</v>
      </c>
      <c r="AT40" s="238">
        <v>9</v>
      </c>
      <c r="AU40" s="238">
        <v>55</v>
      </c>
      <c r="AV40" s="238">
        <v>11</v>
      </c>
      <c r="AW40" s="238">
        <v>21</v>
      </c>
      <c r="CT40" s="238">
        <v>431659.63487199298</v>
      </c>
      <c r="CU40" s="238">
        <v>4962438.8226705398</v>
      </c>
      <c r="CV40" s="238">
        <v>44.812082889999999</v>
      </c>
      <c r="CW40" s="238">
        <v>-93.864274510000001</v>
      </c>
      <c r="CX40" s="238" t="s">
        <v>359</v>
      </c>
      <c r="CY40" s="238" t="s">
        <v>4362</v>
      </c>
    </row>
    <row r="41" spans="1:103" x14ac:dyDescent="0.25">
      <c r="A41" s="238">
        <v>849439</v>
      </c>
      <c r="B41" s="238">
        <v>3</v>
      </c>
      <c r="C41" s="238">
        <v>5</v>
      </c>
      <c r="D41" s="238">
        <v>27.888999999999999</v>
      </c>
      <c r="E41" s="238">
        <v>10</v>
      </c>
      <c r="G41" s="238" t="s">
        <v>1060</v>
      </c>
      <c r="H41" s="238" t="s">
        <v>354</v>
      </c>
      <c r="I41" s="238">
        <v>25</v>
      </c>
      <c r="K41" s="238">
        <v>20031959</v>
      </c>
      <c r="L41" s="238">
        <v>203000021</v>
      </c>
      <c r="M41" s="238">
        <v>10</v>
      </c>
      <c r="N41" s="238">
        <v>26</v>
      </c>
      <c r="O41" s="238">
        <v>2020</v>
      </c>
      <c r="P41" s="238" t="s">
        <v>361</v>
      </c>
      <c r="Q41" s="238">
        <v>6</v>
      </c>
      <c r="R41" s="238" t="s">
        <v>369</v>
      </c>
      <c r="S41" s="238">
        <v>5</v>
      </c>
      <c r="T41" s="238">
        <v>0</v>
      </c>
      <c r="U41" s="238">
        <v>1</v>
      </c>
      <c r="W41" s="238">
        <v>17</v>
      </c>
      <c r="X41" s="238">
        <v>2</v>
      </c>
      <c r="Y41" s="238">
        <v>6</v>
      </c>
      <c r="Z41" s="238">
        <v>1</v>
      </c>
      <c r="AB41" s="238">
        <v>1</v>
      </c>
      <c r="AC41" s="238">
        <v>98</v>
      </c>
      <c r="AD41" s="238" t="s">
        <v>2726</v>
      </c>
      <c r="AF41" s="238" t="s">
        <v>4194</v>
      </c>
      <c r="AG41" s="238">
        <v>4</v>
      </c>
      <c r="AH41" s="238">
        <v>2</v>
      </c>
      <c r="AI41" s="238">
        <v>2</v>
      </c>
      <c r="AJ41" s="238">
        <v>3</v>
      </c>
      <c r="AK41" s="238">
        <v>21</v>
      </c>
      <c r="AL41" s="238">
        <v>51</v>
      </c>
      <c r="AM41" s="238" t="s">
        <v>363</v>
      </c>
      <c r="AN41" s="238">
        <v>5</v>
      </c>
      <c r="AO41" s="238">
        <v>1</v>
      </c>
      <c r="AS41" s="238">
        <v>12</v>
      </c>
      <c r="AT41" s="238">
        <v>9</v>
      </c>
      <c r="AU41" s="238">
        <v>55</v>
      </c>
      <c r="AV41" s="238">
        <v>11</v>
      </c>
      <c r="AW41" s="238">
        <v>21</v>
      </c>
      <c r="CT41" s="238">
        <v>431565.12757069501</v>
      </c>
      <c r="CU41" s="238">
        <v>4962391.3771661799</v>
      </c>
      <c r="CV41" s="238">
        <v>44.811646770000003</v>
      </c>
      <c r="CW41" s="238">
        <v>-93.865463180000006</v>
      </c>
      <c r="CX41" s="238" t="s">
        <v>359</v>
      </c>
      <c r="CY41" s="238" t="s">
        <v>4363</v>
      </c>
    </row>
    <row r="42" spans="1:103" x14ac:dyDescent="0.25">
      <c r="A42" s="238">
        <v>759908</v>
      </c>
      <c r="B42" s="238">
        <v>3</v>
      </c>
      <c r="C42" s="238">
        <v>5</v>
      </c>
      <c r="D42" s="238">
        <v>27.963000000000001</v>
      </c>
      <c r="E42" s="238">
        <v>10</v>
      </c>
      <c r="G42" s="238" t="s">
        <v>1060</v>
      </c>
      <c r="H42" s="238" t="s">
        <v>354</v>
      </c>
      <c r="I42" s="238">
        <v>25</v>
      </c>
      <c r="K42" s="238">
        <v>19513183</v>
      </c>
      <c r="M42" s="238">
        <v>10</v>
      </c>
      <c r="N42" s="238">
        <v>31</v>
      </c>
      <c r="O42" s="238">
        <v>2019</v>
      </c>
      <c r="P42" s="238" t="s">
        <v>384</v>
      </c>
      <c r="Q42" s="238">
        <v>14</v>
      </c>
      <c r="R42" s="238" t="s">
        <v>356</v>
      </c>
      <c r="S42" s="238">
        <v>5</v>
      </c>
      <c r="T42" s="238">
        <v>0</v>
      </c>
      <c r="U42" s="238">
        <v>4</v>
      </c>
      <c r="V42" s="238">
        <v>12</v>
      </c>
      <c r="W42" s="238">
        <v>10</v>
      </c>
      <c r="X42" s="238">
        <v>2</v>
      </c>
      <c r="Y42" s="238">
        <v>1</v>
      </c>
      <c r="Z42" s="238">
        <v>1</v>
      </c>
      <c r="AB42" s="238">
        <v>1</v>
      </c>
      <c r="AC42" s="238">
        <v>98</v>
      </c>
      <c r="AD42" s="238" t="s">
        <v>2726</v>
      </c>
      <c r="AF42" s="238" t="s">
        <v>4194</v>
      </c>
      <c r="AG42" s="238">
        <v>7</v>
      </c>
      <c r="AH42" s="238">
        <v>2</v>
      </c>
      <c r="AI42" s="238">
        <v>3</v>
      </c>
      <c r="AJ42" s="238">
        <v>4</v>
      </c>
      <c r="AK42" s="238">
        <v>21</v>
      </c>
      <c r="AL42" s="238">
        <v>16</v>
      </c>
      <c r="AM42" s="238" t="s">
        <v>354</v>
      </c>
      <c r="AN42" s="238">
        <v>5</v>
      </c>
      <c r="AO42" s="238">
        <v>1</v>
      </c>
      <c r="AS42" s="238">
        <v>12</v>
      </c>
      <c r="AT42" s="238">
        <v>9</v>
      </c>
      <c r="AU42" s="238">
        <v>55</v>
      </c>
      <c r="AV42" s="238">
        <v>11</v>
      </c>
      <c r="AW42" s="238">
        <v>21</v>
      </c>
      <c r="AX42" s="238">
        <v>2</v>
      </c>
      <c r="AY42" s="238">
        <v>5</v>
      </c>
      <c r="AZ42" s="238">
        <v>4</v>
      </c>
      <c r="BA42" s="238">
        <v>21</v>
      </c>
      <c r="BB42" s="238">
        <v>17</v>
      </c>
      <c r="BC42" s="238" t="s">
        <v>354</v>
      </c>
      <c r="BD42" s="238">
        <v>5</v>
      </c>
      <c r="BE42" s="238">
        <v>70</v>
      </c>
      <c r="BI42" s="238">
        <v>12</v>
      </c>
      <c r="BJ42" s="238">
        <v>9</v>
      </c>
      <c r="BK42" s="238">
        <v>55</v>
      </c>
      <c r="BL42" s="238">
        <v>11</v>
      </c>
      <c r="BM42" s="238">
        <v>21</v>
      </c>
      <c r="BN42" s="238">
        <v>2</v>
      </c>
      <c r="BO42" s="238">
        <v>3</v>
      </c>
      <c r="BP42" s="238">
        <v>4</v>
      </c>
      <c r="BQ42" s="238">
        <v>21</v>
      </c>
      <c r="BR42" s="238">
        <v>18</v>
      </c>
      <c r="BS42" s="238" t="s">
        <v>354</v>
      </c>
      <c r="BT42" s="238">
        <v>5</v>
      </c>
      <c r="BU42" s="238">
        <v>70</v>
      </c>
      <c r="BY42" s="238">
        <v>12</v>
      </c>
      <c r="BZ42" s="238">
        <v>9</v>
      </c>
      <c r="CA42" s="238">
        <v>55</v>
      </c>
      <c r="CB42" s="238">
        <v>11</v>
      </c>
      <c r="CC42" s="238">
        <v>21</v>
      </c>
      <c r="CD42" s="238">
        <v>2</v>
      </c>
      <c r="CE42" s="238">
        <v>3</v>
      </c>
      <c r="CF42" s="238">
        <v>4</v>
      </c>
      <c r="CG42" s="238">
        <v>34</v>
      </c>
      <c r="CH42" s="238">
        <v>18</v>
      </c>
      <c r="CI42" s="238" t="s">
        <v>354</v>
      </c>
      <c r="CJ42" s="238">
        <v>5</v>
      </c>
      <c r="CK42" s="238">
        <v>1</v>
      </c>
      <c r="CO42" s="238">
        <v>12</v>
      </c>
      <c r="CP42" s="238">
        <v>9</v>
      </c>
      <c r="CQ42" s="238">
        <v>55</v>
      </c>
      <c r="CR42" s="238">
        <v>11</v>
      </c>
      <c r="CS42" s="238">
        <v>21</v>
      </c>
      <c r="CT42" s="238">
        <v>431669.63847261103</v>
      </c>
      <c r="CU42" s="238">
        <v>4962446.7953602597</v>
      </c>
      <c r="CV42" s="238">
        <v>44.812155609999998</v>
      </c>
      <c r="CW42" s="238">
        <v>-93.864149080000004</v>
      </c>
      <c r="CX42" s="238" t="s">
        <v>359</v>
      </c>
      <c r="CY42" s="238" t="s">
        <v>4364</v>
      </c>
    </row>
    <row r="43" spans="1:103" x14ac:dyDescent="0.25">
      <c r="A43" s="238">
        <v>504800</v>
      </c>
      <c r="B43" s="238">
        <v>3</v>
      </c>
      <c r="C43" s="238">
        <v>5</v>
      </c>
      <c r="D43" s="238">
        <v>28.164999999999999</v>
      </c>
      <c r="E43" s="238">
        <v>10</v>
      </c>
      <c r="G43" s="238" t="s">
        <v>1060</v>
      </c>
      <c r="H43" s="238" t="s">
        <v>354</v>
      </c>
      <c r="I43" s="238">
        <v>25</v>
      </c>
      <c r="K43" s="238">
        <v>17031828</v>
      </c>
      <c r="M43" s="238">
        <v>9</v>
      </c>
      <c r="N43" s="238">
        <v>29</v>
      </c>
      <c r="O43" s="238">
        <v>2017</v>
      </c>
      <c r="P43" s="238" t="s">
        <v>362</v>
      </c>
      <c r="Q43" s="238">
        <v>7</v>
      </c>
      <c r="S43" s="238">
        <v>5</v>
      </c>
      <c r="T43" s="238">
        <v>0</v>
      </c>
      <c r="U43" s="238">
        <v>1</v>
      </c>
      <c r="W43" s="238">
        <v>16</v>
      </c>
      <c r="X43" s="238">
        <v>2</v>
      </c>
      <c r="Y43" s="238">
        <v>2</v>
      </c>
      <c r="Z43" s="238">
        <v>1</v>
      </c>
      <c r="AB43" s="238">
        <v>1</v>
      </c>
      <c r="AC43" s="238">
        <v>98</v>
      </c>
      <c r="AD43" s="238" t="s">
        <v>2726</v>
      </c>
      <c r="AF43" s="238" t="s">
        <v>4194</v>
      </c>
      <c r="AG43" s="238">
        <v>4</v>
      </c>
      <c r="AH43" s="238">
        <v>2</v>
      </c>
      <c r="AI43" s="238">
        <v>4</v>
      </c>
      <c r="AJ43" s="238">
        <v>3</v>
      </c>
      <c r="AK43" s="238">
        <v>21</v>
      </c>
      <c r="AL43" s="238">
        <v>37</v>
      </c>
      <c r="AM43" s="238" t="s">
        <v>363</v>
      </c>
      <c r="AN43" s="238">
        <v>5</v>
      </c>
      <c r="AO43" s="238">
        <v>1</v>
      </c>
      <c r="AS43" s="238">
        <v>12</v>
      </c>
      <c r="AT43" s="238">
        <v>9</v>
      </c>
      <c r="AU43" s="238">
        <v>55</v>
      </c>
      <c r="AV43" s="238">
        <v>11</v>
      </c>
      <c r="AW43" s="238">
        <v>21</v>
      </c>
      <c r="CT43" s="238">
        <v>432098.65245376801</v>
      </c>
      <c r="CU43" s="238">
        <v>4962687.1604306204</v>
      </c>
      <c r="CV43" s="238">
        <v>44.814360110000003</v>
      </c>
      <c r="CW43" s="238">
        <v>-93.858756220000004</v>
      </c>
      <c r="CX43" s="238" t="s">
        <v>359</v>
      </c>
      <c r="CY43" s="238" t="s">
        <v>4365</v>
      </c>
    </row>
    <row r="44" spans="1:103" x14ac:dyDescent="0.25">
      <c r="A44" s="238">
        <v>10701642</v>
      </c>
      <c r="B44" s="238">
        <v>3</v>
      </c>
      <c r="C44" s="238">
        <v>5</v>
      </c>
      <c r="D44" s="238">
        <v>28.300999999999998</v>
      </c>
      <c r="E44" s="238">
        <v>10</v>
      </c>
      <c r="G44" s="238" t="s">
        <v>1060</v>
      </c>
      <c r="H44" s="238" t="s">
        <v>354</v>
      </c>
      <c r="I44" s="238">
        <v>25</v>
      </c>
      <c r="K44" s="238">
        <v>11018210</v>
      </c>
      <c r="L44" s="238">
        <v>111650099</v>
      </c>
      <c r="M44" s="238">
        <v>6</v>
      </c>
      <c r="N44" s="238">
        <v>13</v>
      </c>
      <c r="O44" s="238">
        <v>2011</v>
      </c>
      <c r="P44" s="238" t="s">
        <v>361</v>
      </c>
      <c r="Q44" s="238">
        <v>14</v>
      </c>
      <c r="S44" s="238">
        <v>5</v>
      </c>
      <c r="T44" s="238">
        <v>0</v>
      </c>
      <c r="U44" s="238">
        <v>1</v>
      </c>
      <c r="V44" s="238">
        <v>4</v>
      </c>
      <c r="W44" s="238">
        <v>45</v>
      </c>
      <c r="X44" s="238">
        <v>2</v>
      </c>
      <c r="Y44" s="238">
        <v>1</v>
      </c>
      <c r="Z44" s="238">
        <v>1</v>
      </c>
      <c r="AB44" s="238">
        <v>1</v>
      </c>
      <c r="AC44" s="238">
        <v>98</v>
      </c>
      <c r="AD44" s="238" t="s">
        <v>1661</v>
      </c>
      <c r="AE44" s="238" t="s">
        <v>4366</v>
      </c>
      <c r="AF44" s="238" t="s">
        <v>4194</v>
      </c>
      <c r="AG44" s="238">
        <v>3</v>
      </c>
      <c r="AH44" s="238">
        <v>2</v>
      </c>
      <c r="AI44" s="238">
        <v>2</v>
      </c>
      <c r="AJ44" s="238">
        <v>3</v>
      </c>
      <c r="AK44" s="238">
        <v>21</v>
      </c>
      <c r="AL44" s="238">
        <v>84</v>
      </c>
      <c r="AM44" s="238" t="s">
        <v>354</v>
      </c>
      <c r="AN44" s="238">
        <v>5</v>
      </c>
      <c r="AO44" s="238">
        <v>15</v>
      </c>
      <c r="AS44" s="238">
        <v>7</v>
      </c>
      <c r="AT44" s="238">
        <v>98</v>
      </c>
      <c r="AU44" s="238">
        <v>55</v>
      </c>
      <c r="AV44" s="238">
        <v>11</v>
      </c>
      <c r="AW44" s="238">
        <v>21</v>
      </c>
      <c r="CT44" s="238">
        <v>432141</v>
      </c>
      <c r="CU44" s="238">
        <v>4962718</v>
      </c>
      <c r="CV44" s="238">
        <v>44.814643599999997</v>
      </c>
      <c r="CW44" s="238">
        <v>-93.858227799999995</v>
      </c>
      <c r="CX44" s="238" t="s">
        <v>359</v>
      </c>
      <c r="CY44" s="238" t="s">
        <v>4367</v>
      </c>
    </row>
    <row r="45" spans="1:103" x14ac:dyDescent="0.25">
      <c r="A45" s="238">
        <v>868255</v>
      </c>
      <c r="B45" s="238">
        <v>3</v>
      </c>
      <c r="C45" s="238">
        <v>5</v>
      </c>
      <c r="D45" s="238">
        <v>28.347000000000001</v>
      </c>
      <c r="E45" s="238">
        <v>10</v>
      </c>
      <c r="G45" s="238" t="s">
        <v>1060</v>
      </c>
      <c r="H45" s="238" t="s">
        <v>354</v>
      </c>
      <c r="I45" s="238">
        <v>25</v>
      </c>
      <c r="K45" s="238">
        <v>20036985</v>
      </c>
      <c r="L45" s="238">
        <v>203500027</v>
      </c>
      <c r="M45" s="238">
        <v>12</v>
      </c>
      <c r="N45" s="238">
        <v>15</v>
      </c>
      <c r="O45" s="238">
        <v>2020</v>
      </c>
      <c r="P45" s="238" t="s">
        <v>368</v>
      </c>
      <c r="Q45" s="238">
        <v>7</v>
      </c>
      <c r="R45" s="238">
        <v>98</v>
      </c>
      <c r="S45" s="238">
        <v>5</v>
      </c>
      <c r="T45" s="238">
        <v>0</v>
      </c>
      <c r="U45" s="238">
        <v>1</v>
      </c>
      <c r="W45" s="238">
        <v>17</v>
      </c>
      <c r="X45" s="238">
        <v>2</v>
      </c>
      <c r="Y45" s="238">
        <v>2</v>
      </c>
      <c r="Z45" s="238">
        <v>1</v>
      </c>
      <c r="AB45" s="238">
        <v>1</v>
      </c>
      <c r="AC45" s="238">
        <v>98</v>
      </c>
      <c r="AD45" s="238" t="s">
        <v>2726</v>
      </c>
      <c r="AF45" s="238" t="s">
        <v>4194</v>
      </c>
      <c r="AG45" s="238">
        <v>4</v>
      </c>
      <c r="AH45" s="238">
        <v>2</v>
      </c>
      <c r="AI45" s="238">
        <v>2</v>
      </c>
      <c r="AJ45" s="238">
        <v>4</v>
      </c>
      <c r="AK45" s="238">
        <v>21</v>
      </c>
      <c r="AL45" s="238">
        <v>31</v>
      </c>
      <c r="AM45" s="238" t="s">
        <v>363</v>
      </c>
      <c r="AN45" s="238">
        <v>5</v>
      </c>
      <c r="AO45" s="238">
        <v>1</v>
      </c>
      <c r="AS45" s="238">
        <v>12</v>
      </c>
      <c r="AT45" s="238">
        <v>9</v>
      </c>
      <c r="AU45" s="238">
        <v>55</v>
      </c>
      <c r="AV45" s="238">
        <v>11</v>
      </c>
      <c r="AW45" s="238">
        <v>21</v>
      </c>
      <c r="CT45" s="238">
        <v>432205.99497576198</v>
      </c>
      <c r="CU45" s="238">
        <v>4962753.4975682199</v>
      </c>
      <c r="CV45" s="238">
        <v>44.814967420000002</v>
      </c>
      <c r="CW45" s="238">
        <v>-93.857407649999999</v>
      </c>
      <c r="CX45" s="238" t="s">
        <v>359</v>
      </c>
      <c r="CY45" s="238" t="s">
        <v>4368</v>
      </c>
    </row>
    <row r="46" spans="1:103" x14ac:dyDescent="0.25">
      <c r="A46" s="238">
        <v>10856297</v>
      </c>
      <c r="B46" s="238">
        <v>3</v>
      </c>
      <c r="C46" s="238">
        <v>5</v>
      </c>
      <c r="D46" s="238">
        <v>28.67</v>
      </c>
      <c r="E46" s="238">
        <v>10</v>
      </c>
      <c r="G46" s="238" t="s">
        <v>1060</v>
      </c>
      <c r="H46" s="238" t="s">
        <v>354</v>
      </c>
      <c r="I46" s="238">
        <v>25</v>
      </c>
      <c r="K46" s="238">
        <v>13037760</v>
      </c>
      <c r="L46" s="238">
        <v>133510263</v>
      </c>
      <c r="M46" s="238">
        <v>12</v>
      </c>
      <c r="N46" s="238">
        <v>17</v>
      </c>
      <c r="O46" s="238">
        <v>2013</v>
      </c>
      <c r="P46" s="238" t="s">
        <v>368</v>
      </c>
      <c r="Q46" s="238">
        <v>13</v>
      </c>
      <c r="S46" s="238">
        <v>5</v>
      </c>
      <c r="T46" s="238">
        <v>0</v>
      </c>
      <c r="U46" s="238">
        <v>1</v>
      </c>
      <c r="V46" s="238">
        <v>4</v>
      </c>
      <c r="W46" s="238">
        <v>32</v>
      </c>
      <c r="X46" s="238">
        <v>2</v>
      </c>
      <c r="Y46" s="238">
        <v>1</v>
      </c>
      <c r="Z46" s="238">
        <v>1</v>
      </c>
      <c r="AB46" s="238">
        <v>5</v>
      </c>
      <c r="AC46" s="238">
        <v>98</v>
      </c>
      <c r="AD46" s="238">
        <v>5</v>
      </c>
      <c r="AE46" s="238">
        <v>151</v>
      </c>
      <c r="AF46" s="238" t="s">
        <v>4194</v>
      </c>
      <c r="AG46" s="238">
        <v>3</v>
      </c>
      <c r="AH46" s="238">
        <v>2</v>
      </c>
      <c r="AI46" s="238">
        <v>2</v>
      </c>
      <c r="AJ46" s="238">
        <v>3</v>
      </c>
      <c r="AK46" s="238">
        <v>21</v>
      </c>
      <c r="AL46" s="238">
        <v>41</v>
      </c>
      <c r="AM46" s="238" t="s">
        <v>354</v>
      </c>
      <c r="AN46" s="238">
        <v>5</v>
      </c>
      <c r="AO46" s="238">
        <v>3</v>
      </c>
      <c r="AS46" s="238">
        <v>7</v>
      </c>
      <c r="AT46" s="238">
        <v>98</v>
      </c>
      <c r="AU46" s="238">
        <v>55</v>
      </c>
      <c r="AV46" s="238">
        <v>11</v>
      </c>
      <c r="AW46" s="238">
        <v>21</v>
      </c>
      <c r="CT46" s="238">
        <v>432656</v>
      </c>
      <c r="CU46" s="238">
        <v>4963014</v>
      </c>
      <c r="CV46" s="238">
        <v>44.817356099999998</v>
      </c>
      <c r="CW46" s="238">
        <v>-93.851755199999999</v>
      </c>
      <c r="CX46" s="238" t="s">
        <v>359</v>
      </c>
      <c r="CY46" s="238" t="s">
        <v>4369</v>
      </c>
    </row>
    <row r="47" spans="1:103" x14ac:dyDescent="0.25">
      <c r="A47" s="238">
        <v>486435</v>
      </c>
      <c r="B47" s="238">
        <v>3</v>
      </c>
      <c r="C47" s="238">
        <v>5</v>
      </c>
      <c r="D47" s="238">
        <v>28.704999999999998</v>
      </c>
      <c r="E47" s="238">
        <v>10</v>
      </c>
      <c r="G47" s="238" t="s">
        <v>1060</v>
      </c>
      <c r="H47" s="238" t="s">
        <v>354</v>
      </c>
      <c r="I47" s="238">
        <v>25</v>
      </c>
      <c r="K47" s="238">
        <v>17507175</v>
      </c>
      <c r="M47" s="238">
        <v>6</v>
      </c>
      <c r="N47" s="238">
        <v>28</v>
      </c>
      <c r="O47" s="238">
        <v>2017</v>
      </c>
      <c r="P47" s="238" t="s">
        <v>355</v>
      </c>
      <c r="Q47" s="238">
        <v>22</v>
      </c>
      <c r="R47" s="238">
        <v>98</v>
      </c>
      <c r="S47" s="238">
        <v>5</v>
      </c>
      <c r="T47" s="238">
        <v>0</v>
      </c>
      <c r="U47" s="238">
        <v>1</v>
      </c>
      <c r="W47" s="238">
        <v>16</v>
      </c>
      <c r="X47" s="238">
        <v>2</v>
      </c>
      <c r="Y47" s="238">
        <v>4</v>
      </c>
      <c r="Z47" s="238">
        <v>1</v>
      </c>
      <c r="AB47" s="238">
        <v>1</v>
      </c>
      <c r="AC47" s="238">
        <v>98</v>
      </c>
      <c r="AD47" s="238" t="s">
        <v>2726</v>
      </c>
      <c r="AF47" s="238" t="s">
        <v>4194</v>
      </c>
      <c r="AG47" s="238">
        <v>4</v>
      </c>
      <c r="AH47" s="238">
        <v>2</v>
      </c>
      <c r="AI47" s="238">
        <v>4</v>
      </c>
      <c r="AJ47" s="238">
        <v>4</v>
      </c>
      <c r="AK47" s="238">
        <v>21</v>
      </c>
      <c r="AL47" s="238">
        <v>52</v>
      </c>
      <c r="AM47" s="238" t="s">
        <v>363</v>
      </c>
      <c r="AN47" s="238">
        <v>5</v>
      </c>
      <c r="AO47" s="238">
        <v>1</v>
      </c>
      <c r="AS47" s="238">
        <v>12</v>
      </c>
      <c r="AT47" s="238">
        <v>98</v>
      </c>
      <c r="AU47" s="238">
        <v>55</v>
      </c>
      <c r="AV47" s="238">
        <v>11</v>
      </c>
      <c r="AW47" s="238">
        <v>21</v>
      </c>
      <c r="CT47" s="238">
        <v>432848.624163915</v>
      </c>
      <c r="CU47" s="238">
        <v>4963128.3633900601</v>
      </c>
      <c r="CV47" s="238">
        <v>44.818402399999997</v>
      </c>
      <c r="CW47" s="238">
        <v>-93.849330589999994</v>
      </c>
      <c r="CX47" s="238" t="s">
        <v>359</v>
      </c>
      <c r="CY47" s="238" t="s">
        <v>4370</v>
      </c>
    </row>
    <row r="48" spans="1:103" hidden="1" x14ac:dyDescent="0.25">
      <c r="A48" s="238">
        <v>497902</v>
      </c>
      <c r="B48" s="238">
        <v>3</v>
      </c>
      <c r="C48" s="238">
        <v>5</v>
      </c>
      <c r="D48" s="238">
        <v>28.716999999999999</v>
      </c>
      <c r="E48" s="238">
        <v>10</v>
      </c>
      <c r="G48" s="238" t="s">
        <v>1060</v>
      </c>
      <c r="H48" s="238" t="s">
        <v>354</v>
      </c>
      <c r="I48" s="238">
        <v>25</v>
      </c>
      <c r="K48" s="238">
        <v>17509677</v>
      </c>
      <c r="M48" s="238">
        <v>8</v>
      </c>
      <c r="N48" s="238">
        <v>30</v>
      </c>
      <c r="O48" s="238">
        <v>2017</v>
      </c>
      <c r="P48" s="238" t="s">
        <v>355</v>
      </c>
      <c r="Q48" s="238">
        <v>15</v>
      </c>
      <c r="R48" s="238" t="s">
        <v>369</v>
      </c>
      <c r="S48" s="238">
        <v>1</v>
      </c>
      <c r="T48" s="238">
        <v>1</v>
      </c>
      <c r="U48" s="238">
        <v>1</v>
      </c>
      <c r="W48" s="238">
        <v>48</v>
      </c>
      <c r="X48" s="238">
        <v>2</v>
      </c>
      <c r="Y48" s="238">
        <v>1</v>
      </c>
      <c r="Z48" s="238">
        <v>1</v>
      </c>
      <c r="AB48" s="238">
        <v>1</v>
      </c>
      <c r="AC48" s="238">
        <v>98</v>
      </c>
      <c r="AD48" s="238" t="s">
        <v>4371</v>
      </c>
      <c r="AF48" s="238" t="s">
        <v>4194</v>
      </c>
      <c r="AG48" s="238">
        <v>3</v>
      </c>
      <c r="AH48" s="238">
        <v>2</v>
      </c>
      <c r="AI48" s="238">
        <v>4</v>
      </c>
      <c r="AJ48" s="238">
        <v>3</v>
      </c>
      <c r="AK48" s="238">
        <v>21</v>
      </c>
      <c r="AL48" s="238">
        <v>36</v>
      </c>
      <c r="AM48" s="238" t="s">
        <v>363</v>
      </c>
      <c r="AN48" s="238">
        <v>90</v>
      </c>
      <c r="AO48" s="238">
        <v>99</v>
      </c>
      <c r="AS48" s="238">
        <v>12</v>
      </c>
      <c r="AT48" s="238">
        <v>9</v>
      </c>
      <c r="AU48" s="238">
        <v>55</v>
      </c>
      <c r="AV48" s="238">
        <v>11</v>
      </c>
      <c r="AW48" s="238">
        <v>21</v>
      </c>
      <c r="CT48" s="238">
        <v>432863.44086021598</v>
      </c>
      <c r="CU48" s="238">
        <v>4963141.0634154603</v>
      </c>
      <c r="CV48" s="238">
        <v>44.818518109999999</v>
      </c>
      <c r="CW48" s="238">
        <v>-93.849144890000005</v>
      </c>
      <c r="CX48" s="238" t="s">
        <v>391</v>
      </c>
      <c r="CY48" s="238" t="s">
        <v>4372</v>
      </c>
    </row>
    <row r="49" spans="1:103" x14ac:dyDescent="0.25">
      <c r="A49" s="238">
        <v>625367</v>
      </c>
      <c r="B49" s="238">
        <v>3</v>
      </c>
      <c r="C49" s="238">
        <v>5</v>
      </c>
      <c r="D49" s="238">
        <v>28.719000000000001</v>
      </c>
      <c r="E49" s="238">
        <v>10</v>
      </c>
      <c r="G49" s="238" t="s">
        <v>1060</v>
      </c>
      <c r="H49" s="238" t="s">
        <v>354</v>
      </c>
      <c r="I49" s="238">
        <v>25</v>
      </c>
      <c r="K49" s="238">
        <v>18024283</v>
      </c>
      <c r="M49" s="238">
        <v>8</v>
      </c>
      <c r="N49" s="238">
        <v>3</v>
      </c>
      <c r="O49" s="238">
        <v>2018</v>
      </c>
      <c r="P49" s="238" t="s">
        <v>362</v>
      </c>
      <c r="Q49" s="238">
        <v>20</v>
      </c>
      <c r="R49" s="238" t="s">
        <v>369</v>
      </c>
      <c r="S49" s="238">
        <v>5</v>
      </c>
      <c r="T49" s="238">
        <v>0</v>
      </c>
      <c r="U49" s="238">
        <v>1</v>
      </c>
      <c r="W49" s="238">
        <v>16</v>
      </c>
      <c r="X49" s="238">
        <v>2</v>
      </c>
      <c r="Y49" s="238">
        <v>7</v>
      </c>
      <c r="Z49" s="238">
        <v>3</v>
      </c>
      <c r="AB49" s="238">
        <v>2</v>
      </c>
      <c r="AC49" s="238">
        <v>98</v>
      </c>
      <c r="AD49" s="238" t="s">
        <v>2726</v>
      </c>
      <c r="AF49" s="238" t="s">
        <v>4194</v>
      </c>
      <c r="AG49" s="238">
        <v>4</v>
      </c>
      <c r="AH49" s="238">
        <v>2</v>
      </c>
      <c r="AI49" s="238">
        <v>2</v>
      </c>
      <c r="AJ49" s="238">
        <v>3</v>
      </c>
      <c r="AK49" s="238">
        <v>21</v>
      </c>
      <c r="AL49" s="238">
        <v>44</v>
      </c>
      <c r="AM49" s="238" t="s">
        <v>363</v>
      </c>
      <c r="AN49" s="238">
        <v>5</v>
      </c>
      <c r="AO49" s="238">
        <v>1</v>
      </c>
      <c r="AS49" s="238">
        <v>12</v>
      </c>
      <c r="AT49" s="238">
        <v>9</v>
      </c>
      <c r="AU49" s="238">
        <v>55</v>
      </c>
      <c r="AV49" s="238">
        <v>11</v>
      </c>
      <c r="AW49" s="238">
        <v>21</v>
      </c>
      <c r="CT49" s="238">
        <v>432730.49418678897</v>
      </c>
      <c r="CU49" s="238">
        <v>4963042.3384608999</v>
      </c>
      <c r="CV49" s="238">
        <v>44.817616950000001</v>
      </c>
      <c r="CW49" s="238">
        <v>-93.85081314</v>
      </c>
      <c r="CX49" s="238" t="s">
        <v>359</v>
      </c>
      <c r="CY49" s="238" t="s">
        <v>4373</v>
      </c>
    </row>
    <row r="50" spans="1:103" hidden="1" x14ac:dyDescent="0.25">
      <c r="A50" s="238">
        <v>773560</v>
      </c>
      <c r="B50" s="238">
        <v>3</v>
      </c>
      <c r="C50" s="238">
        <v>5</v>
      </c>
      <c r="D50" s="238">
        <v>28.725000000000001</v>
      </c>
      <c r="E50" s="238">
        <v>10</v>
      </c>
      <c r="G50" s="238" t="s">
        <v>1060</v>
      </c>
      <c r="H50" s="238" t="s">
        <v>354</v>
      </c>
      <c r="I50" s="238">
        <v>25</v>
      </c>
      <c r="K50" s="238">
        <v>19515687</v>
      </c>
      <c r="M50" s="238">
        <v>12</v>
      </c>
      <c r="N50" s="238">
        <v>21</v>
      </c>
      <c r="O50" s="238">
        <v>2019</v>
      </c>
      <c r="P50" s="238" t="s">
        <v>364</v>
      </c>
      <c r="Q50" s="238">
        <v>13</v>
      </c>
      <c r="S50" s="238">
        <v>3</v>
      </c>
      <c r="T50" s="238">
        <v>0</v>
      </c>
      <c r="U50" s="238">
        <v>2</v>
      </c>
      <c r="V50" s="238">
        <v>5</v>
      </c>
      <c r="W50" s="238">
        <v>10</v>
      </c>
      <c r="X50" s="238">
        <v>3</v>
      </c>
      <c r="Y50" s="238">
        <v>1</v>
      </c>
      <c r="Z50" s="238">
        <v>2</v>
      </c>
      <c r="AB50" s="238">
        <v>1</v>
      </c>
      <c r="AC50" s="238">
        <v>98</v>
      </c>
      <c r="AD50" s="238" t="s">
        <v>2726</v>
      </c>
      <c r="AF50" s="238" t="s">
        <v>4194</v>
      </c>
      <c r="AG50" s="238">
        <v>10</v>
      </c>
      <c r="AH50" s="238">
        <v>2</v>
      </c>
      <c r="AI50" s="238">
        <v>4</v>
      </c>
      <c r="AJ50" s="238">
        <v>2</v>
      </c>
      <c r="AK50" s="238">
        <v>21</v>
      </c>
      <c r="AL50" s="238">
        <v>48</v>
      </c>
      <c r="AM50" s="238" t="s">
        <v>354</v>
      </c>
      <c r="AN50" s="238">
        <v>5</v>
      </c>
      <c r="AO50" s="238">
        <v>2</v>
      </c>
      <c r="AS50" s="238">
        <v>12</v>
      </c>
      <c r="AT50" s="238">
        <v>23</v>
      </c>
      <c r="AU50" s="238">
        <v>55</v>
      </c>
      <c r="AV50" s="238">
        <v>11</v>
      </c>
      <c r="AW50" s="238">
        <v>21</v>
      </c>
      <c r="AX50" s="238">
        <v>2</v>
      </c>
      <c r="AY50" s="238">
        <v>4</v>
      </c>
      <c r="AZ50" s="238">
        <v>2</v>
      </c>
      <c r="BA50" s="238">
        <v>21</v>
      </c>
      <c r="BB50" s="238">
        <v>32</v>
      </c>
      <c r="BC50" s="238" t="s">
        <v>354</v>
      </c>
      <c r="BD50" s="238">
        <v>5</v>
      </c>
      <c r="BE50" s="238">
        <v>1</v>
      </c>
      <c r="BI50" s="238">
        <v>12</v>
      </c>
      <c r="BJ50" s="238">
        <v>23</v>
      </c>
      <c r="BK50" s="238">
        <v>55</v>
      </c>
      <c r="BL50" s="238">
        <v>11</v>
      </c>
      <c r="BM50" s="238">
        <v>21</v>
      </c>
      <c r="CT50" s="238">
        <v>432732.20726441499</v>
      </c>
      <c r="CU50" s="238">
        <v>4963060.6299212603</v>
      </c>
      <c r="CV50" s="238">
        <v>44.817781760000003</v>
      </c>
      <c r="CW50" s="238">
        <v>-93.850793899999999</v>
      </c>
      <c r="CX50" s="238" t="s">
        <v>359</v>
      </c>
      <c r="CY50" s="238" t="s">
        <v>4374</v>
      </c>
    </row>
    <row r="51" spans="1:103" x14ac:dyDescent="0.25">
      <c r="A51" s="238">
        <v>471168</v>
      </c>
      <c r="B51" s="238">
        <v>3</v>
      </c>
      <c r="C51" s="238">
        <v>5</v>
      </c>
      <c r="D51" s="238">
        <v>28.736999999999998</v>
      </c>
      <c r="E51" s="238">
        <v>10</v>
      </c>
      <c r="G51" s="238" t="s">
        <v>1060</v>
      </c>
      <c r="H51" s="238" t="s">
        <v>354</v>
      </c>
      <c r="I51" s="238">
        <v>25</v>
      </c>
      <c r="K51" s="238">
        <v>17020489</v>
      </c>
      <c r="M51" s="238">
        <v>6</v>
      </c>
      <c r="N51" s="238">
        <v>20</v>
      </c>
      <c r="O51" s="238">
        <v>2017</v>
      </c>
      <c r="P51" s="238" t="s">
        <v>368</v>
      </c>
      <c r="Q51" s="238">
        <v>15</v>
      </c>
      <c r="R51" s="238" t="s">
        <v>356</v>
      </c>
      <c r="S51" s="238">
        <v>5</v>
      </c>
      <c r="T51" s="238">
        <v>0</v>
      </c>
      <c r="U51" s="238">
        <v>1</v>
      </c>
      <c r="W51" s="238">
        <v>16</v>
      </c>
      <c r="X51" s="238">
        <v>2</v>
      </c>
      <c r="Y51" s="238">
        <v>1</v>
      </c>
      <c r="Z51" s="238">
        <v>1</v>
      </c>
      <c r="AB51" s="238">
        <v>1</v>
      </c>
      <c r="AC51" s="238">
        <v>98</v>
      </c>
      <c r="AD51" s="238" t="s">
        <v>2726</v>
      </c>
      <c r="AF51" s="238" t="s">
        <v>4194</v>
      </c>
      <c r="AG51" s="238">
        <v>4</v>
      </c>
      <c r="AH51" s="238">
        <v>2</v>
      </c>
      <c r="AI51" s="238">
        <v>2</v>
      </c>
      <c r="AJ51" s="238">
        <v>4</v>
      </c>
      <c r="AK51" s="238">
        <v>21</v>
      </c>
      <c r="AL51" s="238">
        <v>60</v>
      </c>
      <c r="AM51" s="238" t="s">
        <v>363</v>
      </c>
      <c r="AN51" s="238">
        <v>5</v>
      </c>
      <c r="AO51" s="238">
        <v>1</v>
      </c>
      <c r="AS51" s="238">
        <v>12</v>
      </c>
      <c r="AT51" s="238">
        <v>98</v>
      </c>
      <c r="AU51" s="238">
        <v>55</v>
      </c>
      <c r="AV51" s="238">
        <v>11</v>
      </c>
      <c r="AW51" s="238">
        <v>21</v>
      </c>
      <c r="CT51" s="238">
        <v>432894.87057532399</v>
      </c>
      <c r="CU51" s="238">
        <v>4963151.3470122498</v>
      </c>
      <c r="CV51" s="238">
        <v>44.818613630000002</v>
      </c>
      <c r="CW51" s="238">
        <v>-93.848748760000007</v>
      </c>
      <c r="CX51" s="238" t="s">
        <v>359</v>
      </c>
      <c r="CY51" s="238" t="s">
        <v>4375</v>
      </c>
    </row>
    <row r="52" spans="1:103" hidden="1" x14ac:dyDescent="0.25">
      <c r="A52" s="238">
        <v>10937624</v>
      </c>
      <c r="B52" s="238">
        <v>3</v>
      </c>
      <c r="C52" s="238">
        <v>5</v>
      </c>
      <c r="D52" s="238">
        <v>28.74</v>
      </c>
      <c r="E52" s="238">
        <v>10</v>
      </c>
      <c r="G52" s="238" t="s">
        <v>1060</v>
      </c>
      <c r="H52" s="238" t="s">
        <v>354</v>
      </c>
      <c r="I52" s="238">
        <v>25</v>
      </c>
      <c r="K52" s="238">
        <v>14510037</v>
      </c>
      <c r="L52" s="238">
        <v>142690224</v>
      </c>
      <c r="M52" s="238">
        <v>9</v>
      </c>
      <c r="N52" s="238">
        <v>18</v>
      </c>
      <c r="O52" s="238">
        <v>2014</v>
      </c>
      <c r="P52" s="238" t="s">
        <v>384</v>
      </c>
      <c r="Q52" s="238">
        <v>20</v>
      </c>
      <c r="R52" s="238" t="s">
        <v>369</v>
      </c>
      <c r="S52" s="238">
        <v>4</v>
      </c>
      <c r="T52" s="238">
        <v>0</v>
      </c>
      <c r="U52" s="238">
        <v>3</v>
      </c>
      <c r="V52" s="238">
        <v>1</v>
      </c>
      <c r="W52" s="238">
        <v>10</v>
      </c>
      <c r="X52" s="238">
        <v>2</v>
      </c>
      <c r="Y52" s="238">
        <v>1</v>
      </c>
      <c r="Z52" s="238">
        <v>1</v>
      </c>
      <c r="AB52" s="238">
        <v>90</v>
      </c>
      <c r="AC52" s="238">
        <v>1</v>
      </c>
      <c r="AD52" s="238" t="s">
        <v>1771</v>
      </c>
      <c r="AE52" s="238" t="s">
        <v>377</v>
      </c>
      <c r="AF52" s="238" t="s">
        <v>4194</v>
      </c>
      <c r="AG52" s="238">
        <v>7</v>
      </c>
      <c r="AH52" s="238">
        <v>2</v>
      </c>
      <c r="AI52" s="238">
        <v>44</v>
      </c>
      <c r="AJ52" s="238">
        <v>3</v>
      </c>
      <c r="AK52" s="238">
        <v>90</v>
      </c>
      <c r="AL52" s="238">
        <v>56</v>
      </c>
      <c r="AM52" s="238" t="s">
        <v>354</v>
      </c>
      <c r="AN52" s="238">
        <v>5</v>
      </c>
      <c r="AO52" s="238">
        <v>1</v>
      </c>
      <c r="AQ52" s="238">
        <v>90</v>
      </c>
      <c r="AS52" s="238">
        <v>7</v>
      </c>
      <c r="AT52" s="238">
        <v>98</v>
      </c>
      <c r="AU52" s="238">
        <v>55</v>
      </c>
      <c r="AV52" s="238">
        <v>11</v>
      </c>
      <c r="AW52" s="238">
        <v>21</v>
      </c>
      <c r="AX52" s="238">
        <v>2</v>
      </c>
      <c r="AY52" s="238">
        <v>2</v>
      </c>
      <c r="AZ52" s="238">
        <v>3</v>
      </c>
      <c r="BA52" s="238">
        <v>90</v>
      </c>
      <c r="BB52" s="238">
        <v>54</v>
      </c>
      <c r="BC52" s="238" t="s">
        <v>363</v>
      </c>
      <c r="BD52" s="238">
        <v>5</v>
      </c>
      <c r="BE52" s="238">
        <v>15</v>
      </c>
      <c r="BG52" s="238">
        <v>90</v>
      </c>
      <c r="BI52" s="238">
        <v>7</v>
      </c>
      <c r="BJ52" s="238">
        <v>98</v>
      </c>
      <c r="BK52" s="238">
        <v>55</v>
      </c>
      <c r="BL52" s="238">
        <v>11</v>
      </c>
      <c r="BM52" s="238">
        <v>21</v>
      </c>
      <c r="BN52" s="238">
        <v>2</v>
      </c>
      <c r="BO52" s="238">
        <v>4</v>
      </c>
      <c r="BP52" s="238">
        <v>3</v>
      </c>
      <c r="BQ52" s="238">
        <v>21</v>
      </c>
      <c r="BR52" s="238">
        <v>41</v>
      </c>
      <c r="BS52" s="238" t="s">
        <v>363</v>
      </c>
      <c r="BT52" s="238">
        <v>1</v>
      </c>
      <c r="BU52" s="238">
        <v>15</v>
      </c>
      <c r="BV52" s="238">
        <v>3</v>
      </c>
      <c r="BY52" s="238">
        <v>7</v>
      </c>
      <c r="BZ52" s="238">
        <v>98</v>
      </c>
      <c r="CA52" s="238">
        <v>55</v>
      </c>
      <c r="CB52" s="238">
        <v>11</v>
      </c>
      <c r="CC52" s="238">
        <v>21</v>
      </c>
      <c r="CT52" s="238">
        <v>432754</v>
      </c>
      <c r="CU52" s="238">
        <v>4963071</v>
      </c>
      <c r="CV52" s="238">
        <v>44.817873800000001</v>
      </c>
      <c r="CW52" s="238">
        <v>-93.850519700000007</v>
      </c>
      <c r="CX52" s="238" t="s">
        <v>359</v>
      </c>
      <c r="CY52" s="238" t="s">
        <v>4376</v>
      </c>
    </row>
    <row r="53" spans="1:103" x14ac:dyDescent="0.25">
      <c r="A53" s="238">
        <v>719916</v>
      </c>
      <c r="B53" s="238">
        <v>3</v>
      </c>
      <c r="C53" s="238">
        <v>5</v>
      </c>
      <c r="D53" s="238">
        <v>28.74</v>
      </c>
      <c r="E53" s="238">
        <v>10</v>
      </c>
      <c r="G53" s="238" t="s">
        <v>1060</v>
      </c>
      <c r="H53" s="238" t="s">
        <v>354</v>
      </c>
      <c r="I53" s="238">
        <v>25</v>
      </c>
      <c r="K53" s="238">
        <v>19013439</v>
      </c>
      <c r="M53" s="238">
        <v>5</v>
      </c>
      <c r="N53" s="238">
        <v>14</v>
      </c>
      <c r="O53" s="238">
        <v>2019</v>
      </c>
      <c r="P53" s="238" t="s">
        <v>368</v>
      </c>
      <c r="Q53" s="238">
        <v>21</v>
      </c>
      <c r="R53" s="238">
        <v>98</v>
      </c>
      <c r="S53" s="238">
        <v>5</v>
      </c>
      <c r="T53" s="238">
        <v>0</v>
      </c>
      <c r="U53" s="238">
        <v>1</v>
      </c>
      <c r="W53" s="238">
        <v>16</v>
      </c>
      <c r="X53" s="238">
        <v>2</v>
      </c>
      <c r="Y53" s="238">
        <v>6</v>
      </c>
      <c r="Z53" s="238">
        <v>1</v>
      </c>
      <c r="AB53" s="238">
        <v>1</v>
      </c>
      <c r="AC53" s="238">
        <v>98</v>
      </c>
      <c r="AD53" s="238" t="s">
        <v>2726</v>
      </c>
      <c r="AF53" s="238" t="s">
        <v>4194</v>
      </c>
      <c r="AG53" s="238">
        <v>4</v>
      </c>
      <c r="AH53" s="238">
        <v>2</v>
      </c>
      <c r="AI53" s="238">
        <v>2</v>
      </c>
      <c r="AJ53" s="238">
        <v>4</v>
      </c>
      <c r="AK53" s="238">
        <v>21</v>
      </c>
      <c r="AL53" s="238">
        <v>58</v>
      </c>
      <c r="AM53" s="238" t="s">
        <v>363</v>
      </c>
      <c r="AN53" s="238">
        <v>5</v>
      </c>
      <c r="AO53" s="238">
        <v>1</v>
      </c>
      <c r="AS53" s="238">
        <v>12</v>
      </c>
      <c r="AT53" s="238">
        <v>9</v>
      </c>
      <c r="AU53" s="238">
        <v>55</v>
      </c>
      <c r="AV53" s="238">
        <v>11</v>
      </c>
      <c r="AW53" s="238">
        <v>21</v>
      </c>
      <c r="CT53" s="238">
        <v>432753.54323184403</v>
      </c>
      <c r="CU53" s="238">
        <v>4963072.59652308</v>
      </c>
      <c r="CV53" s="238">
        <v>44.81789148</v>
      </c>
      <c r="CW53" s="238">
        <v>-93.850525660000002</v>
      </c>
      <c r="CX53" s="238" t="s">
        <v>359</v>
      </c>
      <c r="CY53" s="238" t="s">
        <v>4377</v>
      </c>
    </row>
    <row r="54" spans="1:103" x14ac:dyDescent="0.25">
      <c r="A54" s="238">
        <v>10777967</v>
      </c>
      <c r="B54" s="238">
        <v>3</v>
      </c>
      <c r="C54" s="238">
        <v>5</v>
      </c>
      <c r="D54" s="238">
        <v>28.795999999999999</v>
      </c>
      <c r="E54" s="238">
        <v>10</v>
      </c>
      <c r="G54" s="238" t="s">
        <v>1060</v>
      </c>
      <c r="H54" s="238" t="s">
        <v>354</v>
      </c>
      <c r="I54" s="238">
        <v>25</v>
      </c>
      <c r="K54" s="238">
        <v>12505237</v>
      </c>
      <c r="L54" s="238">
        <v>121540173</v>
      </c>
      <c r="M54" s="238">
        <v>6</v>
      </c>
      <c r="N54" s="238">
        <v>1</v>
      </c>
      <c r="O54" s="238">
        <v>2012</v>
      </c>
      <c r="P54" s="238" t="s">
        <v>362</v>
      </c>
      <c r="Q54" s="238">
        <v>18</v>
      </c>
      <c r="S54" s="238">
        <v>5</v>
      </c>
      <c r="T54" s="238">
        <v>0</v>
      </c>
      <c r="U54" s="238">
        <v>2</v>
      </c>
      <c r="V54" s="238">
        <v>5</v>
      </c>
      <c r="W54" s="238">
        <v>10</v>
      </c>
      <c r="X54" s="238">
        <v>3</v>
      </c>
      <c r="Y54" s="238">
        <v>1</v>
      </c>
      <c r="Z54" s="238">
        <v>1</v>
      </c>
      <c r="AB54" s="238">
        <v>1</v>
      </c>
      <c r="AC54" s="238">
        <v>98</v>
      </c>
      <c r="AD54" s="238" t="s">
        <v>1771</v>
      </c>
      <c r="AE54" s="238" t="s">
        <v>377</v>
      </c>
      <c r="AF54" s="238" t="s">
        <v>4194</v>
      </c>
      <c r="AG54" s="238">
        <v>10</v>
      </c>
      <c r="AH54" s="238">
        <v>2</v>
      </c>
      <c r="AI54" s="238">
        <v>2</v>
      </c>
      <c r="AJ54" s="238">
        <v>3</v>
      </c>
      <c r="AK54" s="238">
        <v>21</v>
      </c>
      <c r="AL54" s="238">
        <v>73</v>
      </c>
      <c r="AM54" s="238" t="s">
        <v>363</v>
      </c>
      <c r="AN54" s="238">
        <v>5</v>
      </c>
      <c r="AO54" s="238">
        <v>1</v>
      </c>
      <c r="AS54" s="238">
        <v>7</v>
      </c>
      <c r="AT54" s="238">
        <v>20</v>
      </c>
      <c r="AU54" s="238">
        <v>55</v>
      </c>
      <c r="AV54" s="238">
        <v>11</v>
      </c>
      <c r="AW54" s="238">
        <v>21</v>
      </c>
      <c r="AX54" s="238">
        <v>2</v>
      </c>
      <c r="AY54" s="238">
        <v>3</v>
      </c>
      <c r="AZ54" s="238">
        <v>1</v>
      </c>
      <c r="BA54" s="238">
        <v>7</v>
      </c>
      <c r="BB54" s="238">
        <v>57</v>
      </c>
      <c r="BC54" s="238" t="s">
        <v>354</v>
      </c>
      <c r="BD54" s="238">
        <v>5</v>
      </c>
      <c r="BE54" s="238">
        <v>2</v>
      </c>
      <c r="BI54" s="238">
        <v>7</v>
      </c>
      <c r="BJ54" s="238">
        <v>20</v>
      </c>
      <c r="BK54" s="238">
        <v>55</v>
      </c>
      <c r="BL54" s="238">
        <v>11</v>
      </c>
      <c r="BM54" s="238">
        <v>21</v>
      </c>
      <c r="CT54" s="238">
        <v>432833</v>
      </c>
      <c r="CU54" s="238">
        <v>4963116</v>
      </c>
      <c r="CV54" s="238">
        <v>44.818287699999999</v>
      </c>
      <c r="CW54" s="238">
        <v>-93.849531999999996</v>
      </c>
      <c r="CX54" s="238" t="s">
        <v>359</v>
      </c>
      <c r="CY54" s="238" t="s">
        <v>4378</v>
      </c>
    </row>
    <row r="55" spans="1:103" hidden="1" x14ac:dyDescent="0.25">
      <c r="A55" s="238">
        <v>602484</v>
      </c>
      <c r="B55" s="238">
        <v>3</v>
      </c>
      <c r="C55" s="238">
        <v>5</v>
      </c>
      <c r="D55" s="238">
        <v>28.815000000000001</v>
      </c>
      <c r="E55" s="238">
        <v>10</v>
      </c>
      <c r="G55" s="238" t="s">
        <v>1060</v>
      </c>
      <c r="H55" s="238" t="s">
        <v>354</v>
      </c>
      <c r="I55" s="238">
        <v>25</v>
      </c>
      <c r="K55" s="238">
        <v>18506731</v>
      </c>
      <c r="M55" s="238">
        <v>5</v>
      </c>
      <c r="N55" s="238">
        <v>28</v>
      </c>
      <c r="O55" s="238">
        <v>2018</v>
      </c>
      <c r="P55" s="238" t="s">
        <v>361</v>
      </c>
      <c r="Q55" s="238">
        <v>17</v>
      </c>
      <c r="R55" s="238" t="s">
        <v>356</v>
      </c>
      <c r="S55" s="238">
        <v>4</v>
      </c>
      <c r="T55" s="238">
        <v>0</v>
      </c>
      <c r="U55" s="238">
        <v>2</v>
      </c>
      <c r="V55" s="238">
        <v>5</v>
      </c>
      <c r="W55" s="238">
        <v>10</v>
      </c>
      <c r="X55" s="238">
        <v>3</v>
      </c>
      <c r="Y55" s="238">
        <v>1</v>
      </c>
      <c r="Z55" s="238">
        <v>1</v>
      </c>
      <c r="AB55" s="238">
        <v>1</v>
      </c>
      <c r="AC55" s="238">
        <v>98</v>
      </c>
      <c r="AD55" s="238" t="s">
        <v>2726</v>
      </c>
      <c r="AF55" s="238" t="s">
        <v>4194</v>
      </c>
      <c r="AG55" s="238">
        <v>10</v>
      </c>
      <c r="AH55" s="238">
        <v>2</v>
      </c>
      <c r="AI55" s="238">
        <v>2</v>
      </c>
      <c r="AJ55" s="238">
        <v>4</v>
      </c>
      <c r="AK55" s="238">
        <v>24</v>
      </c>
      <c r="AL55" s="238">
        <v>16</v>
      </c>
      <c r="AM55" s="238" t="s">
        <v>363</v>
      </c>
      <c r="AN55" s="238">
        <v>5</v>
      </c>
      <c r="AO55" s="238">
        <v>2</v>
      </c>
      <c r="AS55" s="238">
        <v>12</v>
      </c>
      <c r="AT55" s="238">
        <v>9</v>
      </c>
      <c r="AU55" s="238">
        <v>55</v>
      </c>
      <c r="AV55" s="238">
        <v>11</v>
      </c>
      <c r="AW55" s="238">
        <v>21</v>
      </c>
      <c r="AX55" s="238">
        <v>2</v>
      </c>
      <c r="AY55" s="238">
        <v>3</v>
      </c>
      <c r="AZ55" s="238">
        <v>4</v>
      </c>
      <c r="BA55" s="238">
        <v>21</v>
      </c>
      <c r="BB55" s="238">
        <v>76</v>
      </c>
      <c r="BC55" s="238" t="s">
        <v>354</v>
      </c>
      <c r="BD55" s="238">
        <v>5</v>
      </c>
      <c r="BE55" s="238">
        <v>1</v>
      </c>
      <c r="BI55" s="238">
        <v>12</v>
      </c>
      <c r="BJ55" s="238">
        <v>9</v>
      </c>
      <c r="BK55" s="238">
        <v>55</v>
      </c>
      <c r="BL55" s="238">
        <v>11</v>
      </c>
      <c r="BM55" s="238">
        <v>21</v>
      </c>
      <c r="CT55" s="238">
        <v>432859.20751841599</v>
      </c>
      <c r="CU55" s="238">
        <v>4963128.3633900601</v>
      </c>
      <c r="CV55" s="238">
        <v>44.818403400000001</v>
      </c>
      <c r="CW55" s="238">
        <v>-93.849196739999996</v>
      </c>
      <c r="CX55" s="238" t="s">
        <v>359</v>
      </c>
      <c r="CY55" s="238" t="s">
        <v>4379</v>
      </c>
    </row>
    <row r="56" spans="1:103" x14ac:dyDescent="0.25">
      <c r="A56" s="238">
        <v>10937177</v>
      </c>
      <c r="B56" s="238">
        <v>3</v>
      </c>
      <c r="C56" s="238">
        <v>5</v>
      </c>
      <c r="D56" s="238">
        <v>28.888999999999999</v>
      </c>
      <c r="E56" s="238">
        <v>10</v>
      </c>
      <c r="G56" s="238" t="s">
        <v>1060</v>
      </c>
      <c r="H56" s="238" t="s">
        <v>354</v>
      </c>
      <c r="I56" s="238">
        <v>25</v>
      </c>
      <c r="K56" s="238">
        <v>14029027</v>
      </c>
      <c r="L56" s="238">
        <v>142490007</v>
      </c>
      <c r="M56" s="238">
        <v>9</v>
      </c>
      <c r="N56" s="238">
        <v>5</v>
      </c>
      <c r="O56" s="238">
        <v>2014</v>
      </c>
      <c r="P56" s="238" t="s">
        <v>362</v>
      </c>
      <c r="Q56" s="238">
        <v>22</v>
      </c>
      <c r="S56" s="238">
        <v>5</v>
      </c>
      <c r="T56" s="238">
        <v>0</v>
      </c>
      <c r="U56" s="238">
        <v>2</v>
      </c>
      <c r="V56" s="238">
        <v>1</v>
      </c>
      <c r="W56" s="238">
        <v>10</v>
      </c>
      <c r="X56" s="238">
        <v>2</v>
      </c>
      <c r="Y56" s="238">
        <v>7</v>
      </c>
      <c r="Z56" s="238">
        <v>1</v>
      </c>
      <c r="AB56" s="238">
        <v>1</v>
      </c>
      <c r="AC56" s="238">
        <v>2</v>
      </c>
      <c r="AD56" s="238" t="s">
        <v>1773</v>
      </c>
      <c r="AE56" s="238" t="s">
        <v>386</v>
      </c>
      <c r="AF56" s="238" t="s">
        <v>4194</v>
      </c>
      <c r="AG56" s="238">
        <v>7</v>
      </c>
      <c r="AH56" s="238">
        <v>2</v>
      </c>
      <c r="AI56" s="238">
        <v>2</v>
      </c>
      <c r="AJ56" s="238">
        <v>4</v>
      </c>
      <c r="AK56" s="238">
        <v>21</v>
      </c>
      <c r="AL56" s="238">
        <v>21</v>
      </c>
      <c r="AM56" s="238" t="s">
        <v>363</v>
      </c>
      <c r="AN56" s="238">
        <v>5</v>
      </c>
      <c r="AO56" s="238">
        <v>15</v>
      </c>
      <c r="AS56" s="238">
        <v>7</v>
      </c>
      <c r="AT56" s="238">
        <v>2</v>
      </c>
      <c r="AU56" s="238">
        <v>55</v>
      </c>
      <c r="AV56" s="238">
        <v>11</v>
      </c>
      <c r="AW56" s="238">
        <v>21</v>
      </c>
      <c r="AX56" s="238">
        <v>2</v>
      </c>
      <c r="AY56" s="238">
        <v>4</v>
      </c>
      <c r="AZ56" s="238">
        <v>4</v>
      </c>
      <c r="BA56" s="238">
        <v>8</v>
      </c>
      <c r="BB56" s="238">
        <v>28</v>
      </c>
      <c r="BC56" s="238" t="s">
        <v>354</v>
      </c>
      <c r="BD56" s="238">
        <v>5</v>
      </c>
      <c r="BE56" s="238">
        <v>1</v>
      </c>
      <c r="BI56" s="238">
        <v>7</v>
      </c>
      <c r="BJ56" s="238">
        <v>2</v>
      </c>
      <c r="BK56" s="238">
        <v>55</v>
      </c>
      <c r="BL56" s="238">
        <v>11</v>
      </c>
      <c r="BM56" s="238">
        <v>21</v>
      </c>
      <c r="CT56" s="238">
        <v>432963</v>
      </c>
      <c r="CU56" s="238">
        <v>4963190</v>
      </c>
      <c r="CV56" s="238">
        <v>44.818964800000003</v>
      </c>
      <c r="CW56" s="238">
        <v>-93.847893600000006</v>
      </c>
      <c r="CX56" s="238" t="s">
        <v>359</v>
      </c>
      <c r="CY56" s="238" t="s">
        <v>4380</v>
      </c>
    </row>
    <row r="57" spans="1:103" hidden="1" x14ac:dyDescent="0.25">
      <c r="A57" s="238">
        <v>748511</v>
      </c>
      <c r="B57" s="238">
        <v>3</v>
      </c>
      <c r="C57" s="238">
        <v>5</v>
      </c>
      <c r="D57" s="238">
        <v>28.952999999999999</v>
      </c>
      <c r="E57" s="238">
        <v>10</v>
      </c>
      <c r="G57" s="238" t="s">
        <v>1060</v>
      </c>
      <c r="H57" s="238" t="s">
        <v>354</v>
      </c>
      <c r="I57" s="238">
        <v>25</v>
      </c>
      <c r="K57" s="238">
        <v>19511098</v>
      </c>
      <c r="M57" s="238">
        <v>9</v>
      </c>
      <c r="N57" s="238">
        <v>12</v>
      </c>
      <c r="O57" s="238">
        <v>2019</v>
      </c>
      <c r="P57" s="238" t="s">
        <v>384</v>
      </c>
      <c r="Q57" s="238">
        <v>15</v>
      </c>
      <c r="S57" s="238">
        <v>4</v>
      </c>
      <c r="T57" s="238">
        <v>0</v>
      </c>
      <c r="U57" s="238">
        <v>3</v>
      </c>
      <c r="V57" s="238">
        <v>12</v>
      </c>
      <c r="W57" s="238">
        <v>10</v>
      </c>
      <c r="X57" s="238">
        <v>4</v>
      </c>
      <c r="Y57" s="238">
        <v>1</v>
      </c>
      <c r="Z57" s="238">
        <v>3</v>
      </c>
      <c r="AB57" s="238">
        <v>2</v>
      </c>
      <c r="AC57" s="238">
        <v>98</v>
      </c>
      <c r="AD57" s="238" t="s">
        <v>4381</v>
      </c>
      <c r="AF57" s="238" t="s">
        <v>4194</v>
      </c>
      <c r="AG57" s="238">
        <v>7</v>
      </c>
      <c r="AH57" s="238">
        <v>2</v>
      </c>
      <c r="AI57" s="238">
        <v>4</v>
      </c>
      <c r="AJ57" s="238">
        <v>4</v>
      </c>
      <c r="AK57" s="238">
        <v>21</v>
      </c>
      <c r="AL57" s="238">
        <v>87</v>
      </c>
      <c r="AM57" s="238" t="s">
        <v>354</v>
      </c>
      <c r="AN57" s="238">
        <v>5</v>
      </c>
      <c r="AO57" s="238">
        <v>4</v>
      </c>
      <c r="AS57" s="238">
        <v>12</v>
      </c>
      <c r="AT57" s="238">
        <v>9</v>
      </c>
      <c r="AU57" s="238">
        <v>55</v>
      </c>
      <c r="AV57" s="238">
        <v>11</v>
      </c>
      <c r="AW57" s="238">
        <v>21</v>
      </c>
      <c r="AX57" s="238">
        <v>2</v>
      </c>
      <c r="AY57" s="238">
        <v>4</v>
      </c>
      <c r="AZ57" s="238">
        <v>4</v>
      </c>
      <c r="BA57" s="238">
        <v>34</v>
      </c>
      <c r="BB57" s="238">
        <v>56</v>
      </c>
      <c r="BC57" s="238" t="s">
        <v>363</v>
      </c>
      <c r="BD57" s="238">
        <v>5</v>
      </c>
      <c r="BE57" s="238">
        <v>1</v>
      </c>
      <c r="BI57" s="238">
        <v>12</v>
      </c>
      <c r="BJ57" s="238">
        <v>9</v>
      </c>
      <c r="BK57" s="238">
        <v>55</v>
      </c>
      <c r="BL57" s="238">
        <v>11</v>
      </c>
      <c r="BM57" s="238">
        <v>21</v>
      </c>
      <c r="BN57" s="238">
        <v>2</v>
      </c>
      <c r="BO57" s="238">
        <v>3</v>
      </c>
      <c r="BP57" s="238">
        <v>4</v>
      </c>
      <c r="BQ57" s="238">
        <v>34</v>
      </c>
      <c r="BR57" s="238">
        <v>40</v>
      </c>
      <c r="BS57" s="238" t="s">
        <v>363</v>
      </c>
      <c r="BT57" s="238">
        <v>5</v>
      </c>
      <c r="BU57" s="238">
        <v>1</v>
      </c>
      <c r="BY57" s="238">
        <v>12</v>
      </c>
      <c r="BZ57" s="238">
        <v>9</v>
      </c>
      <c r="CA57" s="238">
        <v>55</v>
      </c>
      <c r="CB57" s="238">
        <v>11</v>
      </c>
      <c r="CC57" s="238">
        <v>21</v>
      </c>
      <c r="CT57" s="238">
        <v>433049.70789941697</v>
      </c>
      <c r="CU57" s="238">
        <v>4963242.6636186596</v>
      </c>
      <c r="CV57" s="238">
        <v>44.81945013</v>
      </c>
      <c r="CW57" s="238">
        <v>-93.846802620000005</v>
      </c>
      <c r="CX57" s="238" t="s">
        <v>359</v>
      </c>
      <c r="CY57" s="238" t="s">
        <v>4382</v>
      </c>
    </row>
    <row r="58" spans="1:103" x14ac:dyDescent="0.25">
      <c r="A58" s="238">
        <v>10933054</v>
      </c>
      <c r="B58" s="238">
        <v>3</v>
      </c>
      <c r="C58" s="238">
        <v>5</v>
      </c>
      <c r="D58" s="238">
        <v>28.954000000000001</v>
      </c>
      <c r="E58" s="238">
        <v>10</v>
      </c>
      <c r="G58" s="238" t="s">
        <v>1060</v>
      </c>
      <c r="H58" s="238" t="s">
        <v>354</v>
      </c>
      <c r="I58" s="238">
        <v>25</v>
      </c>
      <c r="K58" s="238">
        <v>14004730</v>
      </c>
      <c r="L58" s="238">
        <v>140480021</v>
      </c>
      <c r="M58" s="238">
        <v>2</v>
      </c>
      <c r="N58" s="238">
        <v>16</v>
      </c>
      <c r="O58" s="238">
        <v>2014</v>
      </c>
      <c r="P58" s="238" t="s">
        <v>366</v>
      </c>
      <c r="Q58" s="238">
        <v>23</v>
      </c>
      <c r="S58" s="238">
        <v>5</v>
      </c>
      <c r="T58" s="238">
        <v>0</v>
      </c>
      <c r="U58" s="238">
        <v>1</v>
      </c>
      <c r="V58" s="238">
        <v>4</v>
      </c>
      <c r="W58" s="238">
        <v>83</v>
      </c>
      <c r="X58" s="238">
        <v>2</v>
      </c>
      <c r="Y58" s="238">
        <v>6</v>
      </c>
      <c r="Z58" s="238">
        <v>7</v>
      </c>
      <c r="AB58" s="238">
        <v>5</v>
      </c>
      <c r="AC58" s="238">
        <v>98</v>
      </c>
      <c r="AD58" s="238" t="s">
        <v>1773</v>
      </c>
      <c r="AE58" s="238" t="s">
        <v>4383</v>
      </c>
      <c r="AF58" s="238" t="s">
        <v>4194</v>
      </c>
      <c r="AG58" s="238">
        <v>3</v>
      </c>
      <c r="AH58" s="238">
        <v>2</v>
      </c>
      <c r="AI58" s="238">
        <v>2</v>
      </c>
      <c r="AJ58" s="238">
        <v>4</v>
      </c>
      <c r="AK58" s="238">
        <v>21</v>
      </c>
      <c r="AL58" s="238">
        <v>17</v>
      </c>
      <c r="AM58" s="238" t="s">
        <v>363</v>
      </c>
      <c r="AN58" s="238">
        <v>5</v>
      </c>
      <c r="AO58" s="238">
        <v>16</v>
      </c>
      <c r="AS58" s="238">
        <v>7</v>
      </c>
      <c r="AT58" s="238">
        <v>98</v>
      </c>
      <c r="AU58" s="238">
        <v>55</v>
      </c>
      <c r="AV58" s="238">
        <v>11</v>
      </c>
      <c r="AW58" s="238">
        <v>21</v>
      </c>
      <c r="CT58" s="238">
        <v>433053</v>
      </c>
      <c r="CU58" s="238">
        <v>4963241</v>
      </c>
      <c r="CV58" s="238">
        <v>44.819439899999999</v>
      </c>
      <c r="CW58" s="238">
        <v>-93.846759500000005</v>
      </c>
      <c r="CX58" s="238" t="s">
        <v>359</v>
      </c>
      <c r="CY58" s="238" t="s">
        <v>4384</v>
      </c>
    </row>
    <row r="59" spans="1:103" x14ac:dyDescent="0.25">
      <c r="A59" s="238">
        <v>11020104</v>
      </c>
      <c r="B59" s="238">
        <v>3</v>
      </c>
      <c r="C59" s="238">
        <v>5</v>
      </c>
      <c r="D59" s="238">
        <v>28.954000000000001</v>
      </c>
      <c r="E59" s="238">
        <v>10</v>
      </c>
      <c r="G59" s="238" t="s">
        <v>1060</v>
      </c>
      <c r="H59" s="238" t="s">
        <v>354</v>
      </c>
      <c r="I59" s="238">
        <v>25</v>
      </c>
      <c r="K59" s="238">
        <v>15019883</v>
      </c>
      <c r="L59" s="238">
        <v>151740017</v>
      </c>
      <c r="M59" s="238">
        <v>6</v>
      </c>
      <c r="N59" s="238">
        <v>22</v>
      </c>
      <c r="O59" s="238">
        <v>2015</v>
      </c>
      <c r="P59" s="238" t="s">
        <v>361</v>
      </c>
      <c r="Q59" s="238">
        <v>21</v>
      </c>
      <c r="S59" s="238">
        <v>5</v>
      </c>
      <c r="T59" s="238">
        <v>0</v>
      </c>
      <c r="U59" s="238">
        <v>1</v>
      </c>
      <c r="V59" s="238">
        <v>90</v>
      </c>
      <c r="W59" s="238">
        <v>16</v>
      </c>
      <c r="X59" s="238">
        <v>2</v>
      </c>
      <c r="Y59" s="238">
        <v>6</v>
      </c>
      <c r="Z59" s="238">
        <v>1</v>
      </c>
      <c r="AA59" s="238">
        <v>1</v>
      </c>
      <c r="AB59" s="238">
        <v>1</v>
      </c>
      <c r="AC59" s="238">
        <v>98</v>
      </c>
      <c r="AD59" s="238" t="s">
        <v>2726</v>
      </c>
      <c r="AE59" s="238" t="s">
        <v>4273</v>
      </c>
      <c r="AF59" s="238" t="s">
        <v>4194</v>
      </c>
      <c r="AG59" s="238">
        <v>4</v>
      </c>
      <c r="AH59" s="238">
        <v>2</v>
      </c>
      <c r="AI59" s="238">
        <v>4</v>
      </c>
      <c r="AJ59" s="238">
        <v>7</v>
      </c>
      <c r="AK59" s="238">
        <v>21</v>
      </c>
      <c r="AL59" s="238">
        <v>62</v>
      </c>
      <c r="AM59" s="238" t="s">
        <v>354</v>
      </c>
      <c r="AN59" s="238">
        <v>5</v>
      </c>
      <c r="AO59" s="238">
        <v>1</v>
      </c>
      <c r="AP59" s="238">
        <v>1</v>
      </c>
      <c r="AS59" s="238">
        <v>7</v>
      </c>
      <c r="AT59" s="238">
        <v>98</v>
      </c>
      <c r="AU59" s="238">
        <v>55</v>
      </c>
      <c r="AV59" s="238">
        <v>11</v>
      </c>
      <c r="AW59" s="238">
        <v>21</v>
      </c>
      <c r="CT59" s="238">
        <v>433053</v>
      </c>
      <c r="CU59" s="238">
        <v>4963241</v>
      </c>
      <c r="CV59" s="238">
        <v>44.819439899999999</v>
      </c>
      <c r="CW59" s="238">
        <v>-93.846759500000005</v>
      </c>
      <c r="CX59" s="238" t="s">
        <v>359</v>
      </c>
      <c r="CY59" s="238" t="s">
        <v>4385</v>
      </c>
    </row>
    <row r="60" spans="1:103" x14ac:dyDescent="0.25">
      <c r="A60" s="238">
        <v>686242</v>
      </c>
      <c r="B60" s="238">
        <v>3</v>
      </c>
      <c r="C60" s="238">
        <v>5</v>
      </c>
      <c r="D60" s="238">
        <v>28.957999999999998</v>
      </c>
      <c r="E60" s="238">
        <v>10</v>
      </c>
      <c r="G60" s="238" t="s">
        <v>1060</v>
      </c>
      <c r="H60" s="238" t="s">
        <v>354</v>
      </c>
      <c r="I60" s="238">
        <v>25</v>
      </c>
      <c r="K60" s="238">
        <v>19004093</v>
      </c>
      <c r="M60" s="238">
        <v>2</v>
      </c>
      <c r="N60" s="238">
        <v>10</v>
      </c>
      <c r="O60" s="238">
        <v>2019</v>
      </c>
      <c r="P60" s="238" t="s">
        <v>366</v>
      </c>
      <c r="Q60" s="238">
        <v>9</v>
      </c>
      <c r="S60" s="238">
        <v>5</v>
      </c>
      <c r="T60" s="238">
        <v>0</v>
      </c>
      <c r="U60" s="238">
        <v>1</v>
      </c>
      <c r="W60" s="238">
        <v>83</v>
      </c>
      <c r="X60" s="238">
        <v>10</v>
      </c>
      <c r="Y60" s="238">
        <v>1</v>
      </c>
      <c r="Z60" s="238">
        <v>4</v>
      </c>
      <c r="AB60" s="238">
        <v>5</v>
      </c>
      <c r="AC60" s="238">
        <v>98</v>
      </c>
      <c r="AD60" s="238" t="s">
        <v>2726</v>
      </c>
      <c r="AF60" s="238" t="s">
        <v>4194</v>
      </c>
      <c r="AG60" s="238">
        <v>3</v>
      </c>
      <c r="AH60" s="238">
        <v>2</v>
      </c>
      <c r="AI60" s="238">
        <v>3</v>
      </c>
      <c r="AJ60" s="238">
        <v>3</v>
      </c>
      <c r="AK60" s="238">
        <v>21</v>
      </c>
      <c r="AL60" s="238">
        <v>30</v>
      </c>
      <c r="AM60" s="238" t="s">
        <v>354</v>
      </c>
      <c r="AN60" s="238">
        <v>5</v>
      </c>
      <c r="AO60" s="238">
        <v>62</v>
      </c>
      <c r="AS60" s="238">
        <v>12</v>
      </c>
      <c r="AT60" s="238">
        <v>98</v>
      </c>
      <c r="AU60" s="238">
        <v>55</v>
      </c>
      <c r="AV60" s="238">
        <v>11</v>
      </c>
      <c r="AW60" s="238">
        <v>21</v>
      </c>
      <c r="CT60" s="238">
        <v>433057.73473412602</v>
      </c>
      <c r="CU60" s="238">
        <v>4963246.8022016902</v>
      </c>
      <c r="CV60" s="238">
        <v>44.819488139999997</v>
      </c>
      <c r="CW60" s="238">
        <v>-93.84670165</v>
      </c>
      <c r="CX60" s="238" t="s">
        <v>359</v>
      </c>
      <c r="CY60" s="238" t="s">
        <v>4386</v>
      </c>
    </row>
    <row r="61" spans="1:103" x14ac:dyDescent="0.25">
      <c r="A61" s="238">
        <v>605832</v>
      </c>
      <c r="B61" s="238">
        <v>3</v>
      </c>
      <c r="C61" s="238">
        <v>5</v>
      </c>
      <c r="D61" s="238">
        <v>28.959</v>
      </c>
      <c r="E61" s="238">
        <v>10</v>
      </c>
      <c r="G61" s="238" t="s">
        <v>1060</v>
      </c>
      <c r="H61" s="238" t="s">
        <v>354</v>
      </c>
      <c r="I61" s="238">
        <v>25</v>
      </c>
      <c r="K61" s="238">
        <v>18019015</v>
      </c>
      <c r="M61" s="238">
        <v>6</v>
      </c>
      <c r="N61" s="238">
        <v>21</v>
      </c>
      <c r="O61" s="238">
        <v>2018</v>
      </c>
      <c r="P61" s="238" t="s">
        <v>384</v>
      </c>
      <c r="Q61" s="238">
        <v>5</v>
      </c>
      <c r="R61" s="238" t="s">
        <v>369</v>
      </c>
      <c r="S61" s="238">
        <v>5</v>
      </c>
      <c r="T61" s="238">
        <v>0</v>
      </c>
      <c r="U61" s="238">
        <v>1</v>
      </c>
      <c r="W61" s="238">
        <v>16</v>
      </c>
      <c r="X61" s="238">
        <v>4</v>
      </c>
      <c r="Y61" s="238">
        <v>2</v>
      </c>
      <c r="Z61" s="238">
        <v>2</v>
      </c>
      <c r="AB61" s="238">
        <v>1</v>
      </c>
      <c r="AC61" s="238">
        <v>98</v>
      </c>
      <c r="AD61" s="238" t="s">
        <v>2726</v>
      </c>
      <c r="AF61" s="238" t="s">
        <v>4194</v>
      </c>
      <c r="AG61" s="238">
        <v>4</v>
      </c>
      <c r="AH61" s="238">
        <v>2</v>
      </c>
      <c r="AI61" s="238">
        <v>2</v>
      </c>
      <c r="AJ61" s="238">
        <v>3</v>
      </c>
      <c r="AK61" s="238">
        <v>21</v>
      </c>
      <c r="AL61" s="238">
        <v>21</v>
      </c>
      <c r="AM61" s="238" t="s">
        <v>354</v>
      </c>
      <c r="AN61" s="238">
        <v>5</v>
      </c>
      <c r="AO61" s="238">
        <v>1</v>
      </c>
      <c r="AS61" s="238">
        <v>12</v>
      </c>
      <c r="AT61" s="238">
        <v>9</v>
      </c>
      <c r="AU61" s="238">
        <v>55</v>
      </c>
      <c r="AV61" s="238">
        <v>11</v>
      </c>
      <c r="AW61" s="238">
        <v>21</v>
      </c>
      <c r="CT61" s="238">
        <v>433059.50804779498</v>
      </c>
      <c r="CU61" s="238">
        <v>4963246.2888850803</v>
      </c>
      <c r="CV61" s="238">
        <v>44.819483679999998</v>
      </c>
      <c r="CW61" s="238">
        <v>-93.846679159999994</v>
      </c>
      <c r="CX61" s="238" t="s">
        <v>359</v>
      </c>
      <c r="CY61" s="238" t="s">
        <v>4387</v>
      </c>
    </row>
    <row r="62" spans="1:103" hidden="1" x14ac:dyDescent="0.25">
      <c r="A62" s="238">
        <v>628066</v>
      </c>
      <c r="B62" s="238">
        <v>3</v>
      </c>
      <c r="C62" s="238">
        <v>5</v>
      </c>
      <c r="D62" s="238">
        <v>29.033000000000001</v>
      </c>
      <c r="E62" s="238">
        <v>10</v>
      </c>
      <c r="G62" s="238" t="s">
        <v>1060</v>
      </c>
      <c r="H62" s="238" t="s">
        <v>354</v>
      </c>
      <c r="I62" s="238">
        <v>25</v>
      </c>
      <c r="K62" s="238">
        <v>18025642</v>
      </c>
      <c r="M62" s="238">
        <v>8</v>
      </c>
      <c r="N62" s="238">
        <v>15</v>
      </c>
      <c r="O62" s="238">
        <v>2018</v>
      </c>
      <c r="P62" s="238" t="s">
        <v>355</v>
      </c>
      <c r="Q62" s="238">
        <v>17</v>
      </c>
      <c r="S62" s="238">
        <v>4</v>
      </c>
      <c r="T62" s="238">
        <v>0</v>
      </c>
      <c r="U62" s="238">
        <v>2</v>
      </c>
      <c r="V62" s="238">
        <v>5</v>
      </c>
      <c r="W62" s="238">
        <v>10</v>
      </c>
      <c r="X62" s="238">
        <v>2</v>
      </c>
      <c r="Y62" s="238">
        <v>1</v>
      </c>
      <c r="Z62" s="238">
        <v>1</v>
      </c>
      <c r="AB62" s="238">
        <v>1</v>
      </c>
      <c r="AC62" s="238">
        <v>98</v>
      </c>
      <c r="AD62" s="238" t="s">
        <v>2726</v>
      </c>
      <c r="AF62" s="238" t="s">
        <v>4194</v>
      </c>
      <c r="AG62" s="238">
        <v>10</v>
      </c>
      <c r="AH62" s="238">
        <v>2</v>
      </c>
      <c r="AI62" s="238">
        <v>4</v>
      </c>
      <c r="AJ62" s="238">
        <v>3</v>
      </c>
      <c r="AK62" s="238">
        <v>21</v>
      </c>
      <c r="AL62" s="238">
        <v>65</v>
      </c>
      <c r="AM62" s="238" t="s">
        <v>354</v>
      </c>
      <c r="AN62" s="238">
        <v>5</v>
      </c>
      <c r="AO62" s="238">
        <v>1</v>
      </c>
      <c r="AS62" s="238">
        <v>12</v>
      </c>
      <c r="AT62" s="238">
        <v>9</v>
      </c>
      <c r="AU62" s="238">
        <v>55</v>
      </c>
      <c r="AV62" s="238">
        <v>11</v>
      </c>
      <c r="AW62" s="238">
        <v>21</v>
      </c>
      <c r="AX62" s="238">
        <v>2</v>
      </c>
      <c r="AY62" s="238">
        <v>4</v>
      </c>
      <c r="AZ62" s="238">
        <v>4</v>
      </c>
      <c r="BA62" s="238">
        <v>27</v>
      </c>
      <c r="BB62" s="238">
        <v>20</v>
      </c>
      <c r="BC62" s="238" t="s">
        <v>363</v>
      </c>
      <c r="BD62" s="238">
        <v>5</v>
      </c>
      <c r="BE62" s="238">
        <v>4</v>
      </c>
      <c r="BI62" s="238">
        <v>12</v>
      </c>
      <c r="BJ62" s="238">
        <v>9</v>
      </c>
      <c r="BK62" s="238">
        <v>55</v>
      </c>
      <c r="BL62" s="238">
        <v>11</v>
      </c>
      <c r="BM62" s="238">
        <v>21</v>
      </c>
      <c r="CT62" s="238">
        <v>433163.683887736</v>
      </c>
      <c r="CU62" s="238">
        <v>4963303.8066124804</v>
      </c>
      <c r="CV62" s="238">
        <v>44.820011170000001</v>
      </c>
      <c r="CW62" s="238">
        <v>-93.845369219999995</v>
      </c>
      <c r="CX62" s="238" t="s">
        <v>359</v>
      </c>
      <c r="CY62" s="238" t="s">
        <v>4388</v>
      </c>
    </row>
    <row r="63" spans="1:103" x14ac:dyDescent="0.25">
      <c r="A63" s="238">
        <v>10933525</v>
      </c>
      <c r="B63" s="238">
        <v>3</v>
      </c>
      <c r="C63" s="238">
        <v>5</v>
      </c>
      <c r="D63" s="238">
        <v>29.065000000000001</v>
      </c>
      <c r="E63" s="238">
        <v>10</v>
      </c>
      <c r="G63" s="238" t="s">
        <v>1060</v>
      </c>
      <c r="H63" s="238" t="s">
        <v>354</v>
      </c>
      <c r="I63" s="238">
        <v>25</v>
      </c>
      <c r="K63" s="238">
        <v>14005500</v>
      </c>
      <c r="L63" s="238">
        <v>140530214</v>
      </c>
      <c r="M63" s="238">
        <v>2</v>
      </c>
      <c r="N63" s="238">
        <v>22</v>
      </c>
      <c r="O63" s="238">
        <v>2014</v>
      </c>
      <c r="P63" s="238" t="s">
        <v>364</v>
      </c>
      <c r="Q63" s="238">
        <v>15</v>
      </c>
      <c r="S63" s="238">
        <v>5</v>
      </c>
      <c r="T63" s="238">
        <v>0</v>
      </c>
      <c r="U63" s="238">
        <v>1</v>
      </c>
      <c r="V63" s="238">
        <v>7</v>
      </c>
      <c r="W63" s="238">
        <v>83</v>
      </c>
      <c r="X63" s="238">
        <v>2</v>
      </c>
      <c r="Y63" s="238">
        <v>1</v>
      </c>
      <c r="Z63" s="238">
        <v>1</v>
      </c>
      <c r="AB63" s="238">
        <v>5</v>
      </c>
      <c r="AC63" s="238">
        <v>98</v>
      </c>
      <c r="AD63" s="238" t="s">
        <v>2726</v>
      </c>
      <c r="AE63" s="238" t="s">
        <v>4389</v>
      </c>
      <c r="AF63" s="238" t="s">
        <v>4194</v>
      </c>
      <c r="AG63" s="238">
        <v>3</v>
      </c>
      <c r="AH63" s="238">
        <v>2</v>
      </c>
      <c r="AI63" s="238">
        <v>4</v>
      </c>
      <c r="AJ63" s="238">
        <v>4</v>
      </c>
      <c r="AK63" s="238">
        <v>21</v>
      </c>
      <c r="AL63" s="238">
        <v>20</v>
      </c>
      <c r="AM63" s="238" t="s">
        <v>363</v>
      </c>
      <c r="AN63" s="238">
        <v>5</v>
      </c>
      <c r="AO63" s="238">
        <v>3</v>
      </c>
      <c r="AS63" s="238">
        <v>7</v>
      </c>
      <c r="AT63" s="238">
        <v>98</v>
      </c>
      <c r="AU63" s="238">
        <v>55</v>
      </c>
      <c r="AV63" s="238">
        <v>11</v>
      </c>
      <c r="AW63" s="238">
        <v>21</v>
      </c>
      <c r="CT63" s="238">
        <v>433207</v>
      </c>
      <c r="CU63" s="238">
        <v>4963331</v>
      </c>
      <c r="CV63" s="238">
        <v>44.820259299999996</v>
      </c>
      <c r="CW63" s="238">
        <v>-93.844821400000001</v>
      </c>
      <c r="CX63" s="238" t="s">
        <v>359</v>
      </c>
      <c r="CY63" s="238" t="s">
        <v>4390</v>
      </c>
    </row>
    <row r="64" spans="1:103" hidden="1" x14ac:dyDescent="0.25">
      <c r="A64" s="238">
        <v>10703694</v>
      </c>
      <c r="B64" s="238">
        <v>3</v>
      </c>
      <c r="C64" s="238">
        <v>5</v>
      </c>
      <c r="D64" s="238">
        <v>29.140999999999998</v>
      </c>
      <c r="E64" s="238">
        <v>10</v>
      </c>
      <c r="G64" s="238" t="s">
        <v>1060</v>
      </c>
      <c r="H64" s="238" t="s">
        <v>354</v>
      </c>
      <c r="I64" s="238">
        <v>25</v>
      </c>
      <c r="K64" s="238">
        <v>11509663</v>
      </c>
      <c r="L64" s="238">
        <v>112760017</v>
      </c>
      <c r="M64" s="238">
        <v>10</v>
      </c>
      <c r="N64" s="238">
        <v>1</v>
      </c>
      <c r="O64" s="238">
        <v>2011</v>
      </c>
      <c r="P64" s="238" t="s">
        <v>364</v>
      </c>
      <c r="Q64" s="238">
        <v>11</v>
      </c>
      <c r="S64" s="238">
        <v>4</v>
      </c>
      <c r="T64" s="238">
        <v>0</v>
      </c>
      <c r="U64" s="238">
        <v>2</v>
      </c>
      <c r="V64" s="238">
        <v>7</v>
      </c>
      <c r="W64" s="238">
        <v>45</v>
      </c>
      <c r="X64" s="238">
        <v>15</v>
      </c>
      <c r="Y64" s="238">
        <v>1</v>
      </c>
      <c r="Z64" s="238">
        <v>1</v>
      </c>
      <c r="AB64" s="238">
        <v>1</v>
      </c>
      <c r="AC64" s="238">
        <v>1</v>
      </c>
      <c r="AD64" s="238" t="s">
        <v>1771</v>
      </c>
      <c r="AE64" s="238" t="s">
        <v>377</v>
      </c>
      <c r="AF64" s="238" t="s">
        <v>4194</v>
      </c>
      <c r="AG64" s="238">
        <v>90</v>
      </c>
      <c r="AH64" s="238">
        <v>2</v>
      </c>
      <c r="AI64" s="238">
        <v>2</v>
      </c>
      <c r="AJ64" s="238">
        <v>4</v>
      </c>
      <c r="AK64" s="238">
        <v>21</v>
      </c>
      <c r="AL64" s="238">
        <v>32</v>
      </c>
      <c r="AM64" s="238" t="s">
        <v>354</v>
      </c>
      <c r="AN64" s="238">
        <v>5</v>
      </c>
      <c r="AO64" s="238">
        <v>15</v>
      </c>
      <c r="AS64" s="238">
        <v>7</v>
      </c>
      <c r="AT64" s="238">
        <v>98</v>
      </c>
      <c r="AU64" s="238">
        <v>55</v>
      </c>
      <c r="AV64" s="238">
        <v>11</v>
      </c>
      <c r="AW64" s="238">
        <v>21</v>
      </c>
      <c r="AX64" s="238">
        <v>2</v>
      </c>
      <c r="AY64" s="238">
        <v>4</v>
      </c>
      <c r="AZ64" s="238">
        <v>8</v>
      </c>
      <c r="BA64" s="238">
        <v>23</v>
      </c>
      <c r="BB64" s="238">
        <v>61</v>
      </c>
      <c r="BC64" s="238" t="s">
        <v>363</v>
      </c>
      <c r="BD64" s="238">
        <v>5</v>
      </c>
      <c r="BE64" s="238">
        <v>1</v>
      </c>
      <c r="BI64" s="238">
        <v>7</v>
      </c>
      <c r="BJ64" s="238">
        <v>98</v>
      </c>
      <c r="BK64" s="238">
        <v>55</v>
      </c>
      <c r="BL64" s="238">
        <v>11</v>
      </c>
      <c r="BM64" s="238">
        <v>21</v>
      </c>
      <c r="CT64" s="238">
        <v>433313</v>
      </c>
      <c r="CU64" s="238">
        <v>4963392</v>
      </c>
      <c r="CV64" s="238">
        <v>44.820821500000001</v>
      </c>
      <c r="CW64" s="238">
        <v>-93.843491499999999</v>
      </c>
      <c r="CX64" s="238" t="s">
        <v>359</v>
      </c>
      <c r="CY64" s="238" t="s">
        <v>4391</v>
      </c>
    </row>
    <row r="65" spans="1:103" hidden="1" x14ac:dyDescent="0.25">
      <c r="A65" s="238">
        <v>402641</v>
      </c>
      <c r="B65" s="238">
        <v>3</v>
      </c>
      <c r="C65" s="238">
        <v>5</v>
      </c>
      <c r="D65" s="238">
        <v>29.280999999999999</v>
      </c>
      <c r="E65" s="238">
        <v>10</v>
      </c>
      <c r="G65" s="238" t="s">
        <v>1060</v>
      </c>
      <c r="H65" s="238" t="s">
        <v>354</v>
      </c>
      <c r="I65" s="238">
        <v>25</v>
      </c>
      <c r="K65" s="238">
        <v>16041783</v>
      </c>
      <c r="M65" s="238">
        <v>12</v>
      </c>
      <c r="N65" s="238">
        <v>11</v>
      </c>
      <c r="O65" s="238">
        <v>2016</v>
      </c>
      <c r="P65" s="238" t="s">
        <v>366</v>
      </c>
      <c r="Q65" s="238">
        <v>15</v>
      </c>
      <c r="R65" s="238" t="s">
        <v>356</v>
      </c>
      <c r="S65" s="238">
        <v>4</v>
      </c>
      <c r="T65" s="238">
        <v>0</v>
      </c>
      <c r="U65" s="238">
        <v>1</v>
      </c>
      <c r="W65" s="238">
        <v>48</v>
      </c>
      <c r="X65" s="238">
        <v>2</v>
      </c>
      <c r="Y65" s="238">
        <v>1</v>
      </c>
      <c r="Z65" s="238">
        <v>4</v>
      </c>
      <c r="AB65" s="238">
        <v>5</v>
      </c>
      <c r="AC65" s="238">
        <v>98</v>
      </c>
      <c r="AD65" s="238" t="s">
        <v>2726</v>
      </c>
      <c r="AF65" s="238" t="s">
        <v>4194</v>
      </c>
      <c r="AG65" s="238">
        <v>3</v>
      </c>
      <c r="AH65" s="238">
        <v>2</v>
      </c>
      <c r="AI65" s="238">
        <v>2</v>
      </c>
      <c r="AJ65" s="238">
        <v>4</v>
      </c>
      <c r="AK65" s="238">
        <v>21</v>
      </c>
      <c r="AL65" s="238">
        <v>70</v>
      </c>
      <c r="AM65" s="238" t="s">
        <v>354</v>
      </c>
      <c r="AN65" s="238">
        <v>5</v>
      </c>
      <c r="AO65" s="238">
        <v>71</v>
      </c>
      <c r="AS65" s="238">
        <v>12</v>
      </c>
      <c r="AT65" s="238">
        <v>98</v>
      </c>
      <c r="AU65" s="238">
        <v>55</v>
      </c>
      <c r="AV65" s="238">
        <v>11</v>
      </c>
      <c r="AW65" s="238">
        <v>21</v>
      </c>
      <c r="CT65" s="238">
        <v>433655.257074747</v>
      </c>
      <c r="CU65" s="238">
        <v>4963583.8189974604</v>
      </c>
      <c r="CV65" s="238">
        <v>44.82257748</v>
      </c>
      <c r="CW65" s="238">
        <v>-93.839188870000001</v>
      </c>
      <c r="CX65" s="238" t="s">
        <v>359</v>
      </c>
      <c r="CY65" s="238" t="s">
        <v>4392</v>
      </c>
    </row>
    <row r="66" spans="1:103" x14ac:dyDescent="0.25">
      <c r="A66" s="238">
        <v>10699211</v>
      </c>
      <c r="B66" s="238">
        <v>3</v>
      </c>
      <c r="C66" s="238">
        <v>5</v>
      </c>
      <c r="D66" s="238">
        <v>29.283000000000001</v>
      </c>
      <c r="E66" s="238">
        <v>10</v>
      </c>
      <c r="G66" s="238" t="s">
        <v>1060</v>
      </c>
      <c r="H66" s="238" t="s">
        <v>354</v>
      </c>
      <c r="I66" s="238">
        <v>25</v>
      </c>
      <c r="K66" s="238">
        <v>11006204</v>
      </c>
      <c r="L66" s="238">
        <v>110600429</v>
      </c>
      <c r="M66" s="238">
        <v>3</v>
      </c>
      <c r="N66" s="238">
        <v>1</v>
      </c>
      <c r="O66" s="238">
        <v>2011</v>
      </c>
      <c r="P66" s="238" t="s">
        <v>368</v>
      </c>
      <c r="Q66" s="238">
        <v>20</v>
      </c>
      <c r="S66" s="238">
        <v>5</v>
      </c>
      <c r="T66" s="238">
        <v>0</v>
      </c>
      <c r="U66" s="238">
        <v>1</v>
      </c>
      <c r="V66" s="238">
        <v>7</v>
      </c>
      <c r="W66" s="238">
        <v>83</v>
      </c>
      <c r="X66" s="238">
        <v>2</v>
      </c>
      <c r="Y66" s="238">
        <v>7</v>
      </c>
      <c r="Z66" s="238">
        <v>7</v>
      </c>
      <c r="AB66" s="238">
        <v>5</v>
      </c>
      <c r="AC66" s="238">
        <v>98</v>
      </c>
      <c r="AD66" s="238" t="s">
        <v>4393</v>
      </c>
      <c r="AE66" s="238" t="s">
        <v>4394</v>
      </c>
      <c r="AF66" s="238" t="s">
        <v>4194</v>
      </c>
      <c r="AG66" s="238">
        <v>3</v>
      </c>
      <c r="AH66" s="238">
        <v>2</v>
      </c>
      <c r="AI66" s="238">
        <v>4</v>
      </c>
      <c r="AJ66" s="238">
        <v>3</v>
      </c>
      <c r="AK66" s="238">
        <v>21</v>
      </c>
      <c r="AL66" s="238">
        <v>23</v>
      </c>
      <c r="AM66" s="238" t="s">
        <v>354</v>
      </c>
      <c r="AN66" s="238">
        <v>5</v>
      </c>
      <c r="AS66" s="238">
        <v>7</v>
      </c>
      <c r="AT66" s="238">
        <v>98</v>
      </c>
      <c r="AU66" s="238">
        <v>55</v>
      </c>
      <c r="AV66" s="238">
        <v>11</v>
      </c>
      <c r="AW66" s="238">
        <v>21</v>
      </c>
      <c r="CT66" s="238">
        <v>433511</v>
      </c>
      <c r="CU66" s="238">
        <v>4963507</v>
      </c>
      <c r="CV66" s="238">
        <v>44.821868100000003</v>
      </c>
      <c r="CW66" s="238">
        <v>-93.841004299999994</v>
      </c>
      <c r="CX66" s="238" t="s">
        <v>359</v>
      </c>
      <c r="CY66" s="238" t="s">
        <v>4395</v>
      </c>
    </row>
    <row r="67" spans="1:103" hidden="1" x14ac:dyDescent="0.25">
      <c r="A67" s="238">
        <v>10699212</v>
      </c>
      <c r="B67" s="238">
        <v>3</v>
      </c>
      <c r="C67" s="238">
        <v>5</v>
      </c>
      <c r="D67" s="238">
        <v>29.283000000000001</v>
      </c>
      <c r="E67" s="238">
        <v>10</v>
      </c>
      <c r="G67" s="238" t="s">
        <v>1060</v>
      </c>
      <c r="H67" s="238" t="s">
        <v>354</v>
      </c>
      <c r="I67" s="238">
        <v>25</v>
      </c>
      <c r="K67" s="238">
        <v>11006170</v>
      </c>
      <c r="L67" s="238">
        <v>110600431</v>
      </c>
      <c r="M67" s="238">
        <v>3</v>
      </c>
      <c r="N67" s="238">
        <v>1</v>
      </c>
      <c r="O67" s="238">
        <v>2011</v>
      </c>
      <c r="P67" s="238" t="s">
        <v>368</v>
      </c>
      <c r="Q67" s="238">
        <v>17</v>
      </c>
      <c r="S67" s="238">
        <v>4</v>
      </c>
      <c r="T67" s="238">
        <v>0</v>
      </c>
      <c r="U67" s="238">
        <v>1</v>
      </c>
      <c r="V67" s="238">
        <v>4</v>
      </c>
      <c r="W67" s="238">
        <v>83</v>
      </c>
      <c r="X67" s="238">
        <v>2</v>
      </c>
      <c r="Y67" s="238">
        <v>1</v>
      </c>
      <c r="Z67" s="238">
        <v>7</v>
      </c>
      <c r="AB67" s="238">
        <v>5</v>
      </c>
      <c r="AC67" s="238">
        <v>98</v>
      </c>
      <c r="AD67" s="238" t="s">
        <v>1661</v>
      </c>
      <c r="AE67" s="238" t="s">
        <v>4396</v>
      </c>
      <c r="AF67" s="238" t="s">
        <v>4194</v>
      </c>
      <c r="AG67" s="238">
        <v>3</v>
      </c>
      <c r="AH67" s="238">
        <v>2</v>
      </c>
      <c r="AI67" s="238">
        <v>4</v>
      </c>
      <c r="AJ67" s="238">
        <v>4</v>
      </c>
      <c r="AK67" s="238">
        <v>21</v>
      </c>
      <c r="AL67" s="238">
        <v>73</v>
      </c>
      <c r="AM67" s="238" t="s">
        <v>363</v>
      </c>
      <c r="AN67" s="238">
        <v>5</v>
      </c>
      <c r="AS67" s="238">
        <v>7</v>
      </c>
      <c r="AT67" s="238">
        <v>98</v>
      </c>
      <c r="AU67" s="238">
        <v>55</v>
      </c>
      <c r="AV67" s="238">
        <v>11</v>
      </c>
      <c r="AW67" s="238">
        <v>21</v>
      </c>
      <c r="CT67" s="238">
        <v>433511</v>
      </c>
      <c r="CU67" s="238">
        <v>4963507</v>
      </c>
      <c r="CV67" s="238">
        <v>44.821868100000003</v>
      </c>
      <c r="CW67" s="238">
        <v>-93.841004299999994</v>
      </c>
      <c r="CX67" s="238" t="s">
        <v>359</v>
      </c>
      <c r="CY67" s="238" t="s">
        <v>4397</v>
      </c>
    </row>
    <row r="68" spans="1:103" x14ac:dyDescent="0.25">
      <c r="A68" s="238">
        <v>10933963</v>
      </c>
      <c r="B68" s="238">
        <v>3</v>
      </c>
      <c r="C68" s="238">
        <v>5</v>
      </c>
      <c r="D68" s="238">
        <v>29.283999999999999</v>
      </c>
      <c r="E68" s="238">
        <v>10</v>
      </c>
      <c r="G68" s="238" t="s">
        <v>1060</v>
      </c>
      <c r="H68" s="238" t="s">
        <v>354</v>
      </c>
      <c r="I68" s="238">
        <v>25</v>
      </c>
      <c r="K68" s="238">
        <v>14006707</v>
      </c>
      <c r="L68" s="238">
        <v>140660044</v>
      </c>
      <c r="M68" s="238">
        <v>3</v>
      </c>
      <c r="N68" s="238">
        <v>6</v>
      </c>
      <c r="O68" s="238">
        <v>2014</v>
      </c>
      <c r="P68" s="238" t="s">
        <v>384</v>
      </c>
      <c r="Q68" s="238">
        <v>11</v>
      </c>
      <c r="S68" s="238">
        <v>5</v>
      </c>
      <c r="T68" s="238">
        <v>0</v>
      </c>
      <c r="U68" s="238">
        <v>1</v>
      </c>
      <c r="V68" s="238">
        <v>7</v>
      </c>
      <c r="W68" s="238">
        <v>83</v>
      </c>
      <c r="X68" s="238">
        <v>2</v>
      </c>
      <c r="Y68" s="238">
        <v>1</v>
      </c>
      <c r="Z68" s="238">
        <v>2</v>
      </c>
      <c r="AB68" s="238">
        <v>5</v>
      </c>
      <c r="AC68" s="238">
        <v>98</v>
      </c>
      <c r="AD68" s="238" t="s">
        <v>1773</v>
      </c>
      <c r="AE68" s="238" t="s">
        <v>4398</v>
      </c>
      <c r="AF68" s="238" t="s">
        <v>4194</v>
      </c>
      <c r="AG68" s="238">
        <v>3</v>
      </c>
      <c r="AH68" s="238">
        <v>2</v>
      </c>
      <c r="AI68" s="238">
        <v>1</v>
      </c>
      <c r="AJ68" s="238">
        <v>4</v>
      </c>
      <c r="AK68" s="238">
        <v>21</v>
      </c>
      <c r="AL68" s="238">
        <v>67</v>
      </c>
      <c r="AM68" s="238" t="s">
        <v>354</v>
      </c>
      <c r="AN68" s="238">
        <v>5</v>
      </c>
      <c r="AS68" s="238">
        <v>7</v>
      </c>
      <c r="AT68" s="238">
        <v>98</v>
      </c>
      <c r="AU68" s="238">
        <v>55</v>
      </c>
      <c r="AV68" s="238">
        <v>11</v>
      </c>
      <c r="AW68" s="238">
        <v>21</v>
      </c>
      <c r="CT68" s="238">
        <v>433512</v>
      </c>
      <c r="CU68" s="238">
        <v>4963507</v>
      </c>
      <c r="CV68" s="238">
        <v>44.821875499999997</v>
      </c>
      <c r="CW68" s="238">
        <v>-93.840986700000002</v>
      </c>
      <c r="CX68" s="238" t="s">
        <v>359</v>
      </c>
      <c r="CY68" s="238" t="s">
        <v>4399</v>
      </c>
    </row>
    <row r="69" spans="1:103" x14ac:dyDescent="0.25">
      <c r="A69" s="238">
        <v>10936288</v>
      </c>
      <c r="B69" s="238">
        <v>3</v>
      </c>
      <c r="C69" s="238">
        <v>5</v>
      </c>
      <c r="D69" s="238">
        <v>29.295000000000002</v>
      </c>
      <c r="E69" s="238">
        <v>10</v>
      </c>
      <c r="G69" s="238" t="s">
        <v>1060</v>
      </c>
      <c r="H69" s="238" t="s">
        <v>354</v>
      </c>
      <c r="I69" s="238">
        <v>25</v>
      </c>
      <c r="K69" s="238">
        <v>14023364</v>
      </c>
      <c r="L69" s="238">
        <v>142000056</v>
      </c>
      <c r="M69" s="238">
        <v>7</v>
      </c>
      <c r="N69" s="238">
        <v>18</v>
      </c>
      <c r="O69" s="238">
        <v>2014</v>
      </c>
      <c r="P69" s="238" t="s">
        <v>362</v>
      </c>
      <c r="Q69" s="238">
        <v>23</v>
      </c>
      <c r="S69" s="238">
        <v>5</v>
      </c>
      <c r="T69" s="238">
        <v>0</v>
      </c>
      <c r="U69" s="238">
        <v>1</v>
      </c>
      <c r="V69" s="238">
        <v>7</v>
      </c>
      <c r="W69" s="238">
        <v>83</v>
      </c>
      <c r="X69" s="238">
        <v>2</v>
      </c>
      <c r="Y69" s="238">
        <v>6</v>
      </c>
      <c r="Z69" s="238">
        <v>2</v>
      </c>
      <c r="AB69" s="238">
        <v>1</v>
      </c>
      <c r="AC69" s="238">
        <v>98</v>
      </c>
      <c r="AD69" s="238" t="s">
        <v>2726</v>
      </c>
      <c r="AE69" s="238" t="s">
        <v>4389</v>
      </c>
      <c r="AF69" s="238" t="s">
        <v>4194</v>
      </c>
      <c r="AG69" s="238">
        <v>3</v>
      </c>
      <c r="AH69" s="238">
        <v>2</v>
      </c>
      <c r="AI69" s="238">
        <v>4</v>
      </c>
      <c r="AJ69" s="238">
        <v>4</v>
      </c>
      <c r="AK69" s="238">
        <v>21</v>
      </c>
      <c r="AL69" s="238">
        <v>25</v>
      </c>
      <c r="AM69" s="238" t="s">
        <v>363</v>
      </c>
      <c r="AN69" s="238">
        <v>99</v>
      </c>
      <c r="AO69" s="238">
        <v>8</v>
      </c>
      <c r="AP69" s="238">
        <v>72</v>
      </c>
      <c r="AS69" s="238">
        <v>7</v>
      </c>
      <c r="AT69" s="238">
        <v>98</v>
      </c>
      <c r="AU69" s="238">
        <v>55</v>
      </c>
      <c r="AV69" s="238">
        <v>11</v>
      </c>
      <c r="AW69" s="238">
        <v>21</v>
      </c>
      <c r="CT69" s="238">
        <v>433528</v>
      </c>
      <c r="CU69" s="238">
        <v>4963516</v>
      </c>
      <c r="CV69" s="238">
        <v>44.821956399999998</v>
      </c>
      <c r="CW69" s="238">
        <v>-93.840794000000002</v>
      </c>
      <c r="CX69" s="238" t="s">
        <v>359</v>
      </c>
      <c r="CY69" s="238" t="s">
        <v>4400</v>
      </c>
    </row>
    <row r="70" spans="1:103" x14ac:dyDescent="0.25">
      <c r="A70" s="238">
        <v>10699223</v>
      </c>
      <c r="B70" s="238">
        <v>3</v>
      </c>
      <c r="C70" s="238">
        <v>5</v>
      </c>
      <c r="D70" s="238">
        <v>29.533000000000001</v>
      </c>
      <c r="E70" s="238">
        <v>10</v>
      </c>
      <c r="G70" s="238" t="s">
        <v>1060</v>
      </c>
      <c r="H70" s="238" t="s">
        <v>354</v>
      </c>
      <c r="I70" s="238">
        <v>25</v>
      </c>
      <c r="K70" s="238">
        <v>11006184</v>
      </c>
      <c r="L70" s="238">
        <v>110610024</v>
      </c>
      <c r="M70" s="238">
        <v>3</v>
      </c>
      <c r="N70" s="238">
        <v>1</v>
      </c>
      <c r="O70" s="238">
        <v>2011</v>
      </c>
      <c r="P70" s="238" t="s">
        <v>368</v>
      </c>
      <c r="Q70" s="238">
        <v>19</v>
      </c>
      <c r="S70" s="238">
        <v>5</v>
      </c>
      <c r="T70" s="238">
        <v>0</v>
      </c>
      <c r="U70" s="238">
        <v>1</v>
      </c>
      <c r="V70" s="238">
        <v>4</v>
      </c>
      <c r="W70" s="238">
        <v>83</v>
      </c>
      <c r="X70" s="238">
        <v>2</v>
      </c>
      <c r="Y70" s="238">
        <v>6</v>
      </c>
      <c r="Z70" s="238">
        <v>7</v>
      </c>
      <c r="AB70" s="238">
        <v>5</v>
      </c>
      <c r="AC70" s="238">
        <v>98</v>
      </c>
      <c r="AD70" s="238" t="s">
        <v>1661</v>
      </c>
      <c r="AE70" s="238" t="s">
        <v>4396</v>
      </c>
      <c r="AF70" s="238" t="s">
        <v>4194</v>
      </c>
      <c r="AG70" s="238">
        <v>3</v>
      </c>
      <c r="AH70" s="238">
        <v>2</v>
      </c>
      <c r="AI70" s="238">
        <v>3</v>
      </c>
      <c r="AJ70" s="238">
        <v>3</v>
      </c>
      <c r="AK70" s="238">
        <v>21</v>
      </c>
      <c r="AL70" s="238">
        <v>40</v>
      </c>
      <c r="AM70" s="238" t="s">
        <v>354</v>
      </c>
      <c r="AN70" s="238">
        <v>5</v>
      </c>
      <c r="AS70" s="238">
        <v>7</v>
      </c>
      <c r="AT70" s="238">
        <v>98</v>
      </c>
      <c r="AU70" s="238">
        <v>55</v>
      </c>
      <c r="AV70" s="238">
        <v>11</v>
      </c>
      <c r="AW70" s="238">
        <v>21</v>
      </c>
      <c r="CT70" s="238">
        <v>433859</v>
      </c>
      <c r="CU70" s="238">
        <v>4963707</v>
      </c>
      <c r="CV70" s="238">
        <v>44.823707499999998</v>
      </c>
      <c r="CW70" s="238">
        <v>-93.836623299999999</v>
      </c>
      <c r="CX70" s="238" t="s">
        <v>359</v>
      </c>
      <c r="CY70" s="238" t="s">
        <v>4401</v>
      </c>
    </row>
    <row r="71" spans="1:103" hidden="1" x14ac:dyDescent="0.25">
      <c r="A71" s="238">
        <v>470221</v>
      </c>
      <c r="B71" s="238">
        <v>3</v>
      </c>
      <c r="C71" s="238">
        <v>5</v>
      </c>
      <c r="D71" s="238">
        <v>29.79</v>
      </c>
      <c r="E71" s="238">
        <v>10</v>
      </c>
      <c r="G71" s="238" t="s">
        <v>1060</v>
      </c>
      <c r="H71" s="238" t="s">
        <v>354</v>
      </c>
      <c r="I71" s="238">
        <v>25</v>
      </c>
      <c r="K71" s="238">
        <v>17020072</v>
      </c>
      <c r="M71" s="238">
        <v>6</v>
      </c>
      <c r="N71" s="238">
        <v>16</v>
      </c>
      <c r="O71" s="238">
        <v>2017</v>
      </c>
      <c r="P71" s="238" t="s">
        <v>362</v>
      </c>
      <c r="Q71" s="238">
        <v>9</v>
      </c>
      <c r="R71" s="238">
        <v>98</v>
      </c>
      <c r="S71" s="238">
        <v>3</v>
      </c>
      <c r="T71" s="238">
        <v>0</v>
      </c>
      <c r="U71" s="238">
        <v>1</v>
      </c>
      <c r="W71" s="238">
        <v>48</v>
      </c>
      <c r="X71" s="238">
        <v>2</v>
      </c>
      <c r="Y71" s="238">
        <v>1</v>
      </c>
      <c r="Z71" s="238">
        <v>2</v>
      </c>
      <c r="AB71" s="238">
        <v>1</v>
      </c>
      <c r="AC71" s="238">
        <v>3</v>
      </c>
      <c r="AD71" s="238" t="s">
        <v>2726</v>
      </c>
      <c r="AF71" s="238" t="s">
        <v>4194</v>
      </c>
      <c r="AG71" s="238">
        <v>3</v>
      </c>
      <c r="AH71" s="238">
        <v>2</v>
      </c>
      <c r="AI71" s="238">
        <v>2</v>
      </c>
      <c r="AJ71" s="238">
        <v>3</v>
      </c>
      <c r="AK71" s="238">
        <v>21</v>
      </c>
      <c r="AL71" s="238">
        <v>81</v>
      </c>
      <c r="AM71" s="238" t="s">
        <v>363</v>
      </c>
      <c r="AN71" s="238">
        <v>5</v>
      </c>
      <c r="AO71" s="238">
        <v>62</v>
      </c>
      <c r="AS71" s="238">
        <v>12</v>
      </c>
      <c r="AT71" s="238">
        <v>9</v>
      </c>
      <c r="AU71" s="238">
        <v>55</v>
      </c>
      <c r="AV71" s="238">
        <v>11</v>
      </c>
      <c r="AW71" s="238">
        <v>21</v>
      </c>
      <c r="CT71" s="238">
        <v>434363.23580983898</v>
      </c>
      <c r="CU71" s="238">
        <v>4963996.1299853101</v>
      </c>
      <c r="CV71" s="238">
        <v>44.826354250000001</v>
      </c>
      <c r="CW71" s="238">
        <v>-93.830287920000004</v>
      </c>
      <c r="CX71" s="238" t="s">
        <v>359</v>
      </c>
      <c r="CY71" s="238" t="s">
        <v>4402</v>
      </c>
    </row>
    <row r="72" spans="1:103" hidden="1" x14ac:dyDescent="0.25">
      <c r="A72" s="238">
        <v>409238</v>
      </c>
      <c r="B72" s="238">
        <v>3</v>
      </c>
      <c r="C72" s="238">
        <v>5</v>
      </c>
      <c r="D72" s="238">
        <v>29.949000000000002</v>
      </c>
      <c r="E72" s="238">
        <v>10</v>
      </c>
      <c r="G72" s="238" t="s">
        <v>1060</v>
      </c>
      <c r="H72" s="238" t="s">
        <v>354</v>
      </c>
      <c r="I72" s="238">
        <v>25</v>
      </c>
      <c r="K72" s="238">
        <v>16515188</v>
      </c>
      <c r="M72" s="238">
        <v>12</v>
      </c>
      <c r="N72" s="238">
        <v>27</v>
      </c>
      <c r="O72" s="238">
        <v>2016</v>
      </c>
      <c r="P72" s="238" t="s">
        <v>368</v>
      </c>
      <c r="Q72" s="238">
        <v>16</v>
      </c>
      <c r="R72" s="238" t="s">
        <v>356</v>
      </c>
      <c r="S72" s="238">
        <v>2</v>
      </c>
      <c r="T72" s="238">
        <v>0</v>
      </c>
      <c r="U72" s="238">
        <v>4</v>
      </c>
      <c r="V72" s="238">
        <v>12</v>
      </c>
      <c r="W72" s="238">
        <v>10</v>
      </c>
      <c r="X72" s="238">
        <v>2</v>
      </c>
      <c r="Y72" s="238">
        <v>5</v>
      </c>
      <c r="Z72" s="238">
        <v>1</v>
      </c>
      <c r="AB72" s="238">
        <v>1</v>
      </c>
      <c r="AC72" s="238">
        <v>98</v>
      </c>
      <c r="AD72" s="238" t="s">
        <v>2726</v>
      </c>
      <c r="AF72" s="238" t="s">
        <v>4194</v>
      </c>
      <c r="AG72" s="238">
        <v>7</v>
      </c>
      <c r="AH72" s="238">
        <v>2</v>
      </c>
      <c r="AI72" s="238">
        <v>2</v>
      </c>
      <c r="AJ72" s="238">
        <v>4</v>
      </c>
      <c r="AK72" s="238">
        <v>21</v>
      </c>
      <c r="AL72" s="238">
        <v>31</v>
      </c>
      <c r="AM72" s="238" t="s">
        <v>363</v>
      </c>
      <c r="AN72" s="238">
        <v>5</v>
      </c>
      <c r="AO72" s="238">
        <v>70</v>
      </c>
      <c r="AS72" s="238">
        <v>12</v>
      </c>
      <c r="AT72" s="238">
        <v>9</v>
      </c>
      <c r="AU72" s="238">
        <v>55</v>
      </c>
      <c r="AV72" s="238">
        <v>11</v>
      </c>
      <c r="AW72" s="238">
        <v>21</v>
      </c>
      <c r="AX72" s="238">
        <v>2</v>
      </c>
      <c r="AY72" s="238">
        <v>5</v>
      </c>
      <c r="AZ72" s="238">
        <v>4</v>
      </c>
      <c r="BA72" s="238">
        <v>34</v>
      </c>
      <c r="BB72" s="238">
        <v>16</v>
      </c>
      <c r="BC72" s="238" t="s">
        <v>354</v>
      </c>
      <c r="BD72" s="238">
        <v>5</v>
      </c>
      <c r="BE72" s="238">
        <v>1</v>
      </c>
      <c r="BI72" s="238">
        <v>12</v>
      </c>
      <c r="BJ72" s="238">
        <v>9</v>
      </c>
      <c r="BK72" s="238">
        <v>55</v>
      </c>
      <c r="BL72" s="238">
        <v>11</v>
      </c>
      <c r="BM72" s="238">
        <v>21</v>
      </c>
      <c r="BN72" s="238">
        <v>2</v>
      </c>
      <c r="BO72" s="238">
        <v>4</v>
      </c>
      <c r="BP72" s="238">
        <v>4</v>
      </c>
      <c r="BQ72" s="238">
        <v>34</v>
      </c>
      <c r="BR72" s="238">
        <v>61</v>
      </c>
      <c r="BS72" s="238" t="s">
        <v>363</v>
      </c>
      <c r="BT72" s="238">
        <v>5</v>
      </c>
      <c r="BU72" s="238">
        <v>1</v>
      </c>
      <c r="BY72" s="238">
        <v>12</v>
      </c>
      <c r="BZ72" s="238">
        <v>9</v>
      </c>
      <c r="CA72" s="238">
        <v>55</v>
      </c>
      <c r="CB72" s="238">
        <v>11</v>
      </c>
      <c r="CC72" s="238">
        <v>21</v>
      </c>
      <c r="CD72" s="238">
        <v>2</v>
      </c>
      <c r="CE72" s="238">
        <v>2</v>
      </c>
      <c r="CF72" s="238">
        <v>3</v>
      </c>
      <c r="CG72" s="238">
        <v>21</v>
      </c>
      <c r="CH72" s="238">
        <v>21</v>
      </c>
      <c r="CI72" s="238" t="s">
        <v>363</v>
      </c>
      <c r="CJ72" s="238">
        <v>5</v>
      </c>
      <c r="CK72" s="238">
        <v>1</v>
      </c>
      <c r="CO72" s="238">
        <v>12</v>
      </c>
      <c r="CP72" s="238">
        <v>9</v>
      </c>
      <c r="CQ72" s="238">
        <v>55</v>
      </c>
      <c r="CR72" s="238">
        <v>11</v>
      </c>
      <c r="CS72" s="238">
        <v>21</v>
      </c>
      <c r="CT72" s="238">
        <v>434590.64431462297</v>
      </c>
      <c r="CU72" s="238">
        <v>4964114.7320294604</v>
      </c>
      <c r="CV72" s="238">
        <v>44.827442699999999</v>
      </c>
      <c r="CW72" s="238">
        <v>-93.827426840000001</v>
      </c>
      <c r="CX72" s="238" t="s">
        <v>359</v>
      </c>
      <c r="CY72" s="238" t="s">
        <v>4403</v>
      </c>
    </row>
    <row r="73" spans="1:103" x14ac:dyDescent="0.25">
      <c r="A73" s="238">
        <v>10936142</v>
      </c>
      <c r="B73" s="238">
        <v>3</v>
      </c>
      <c r="C73" s="238">
        <v>5</v>
      </c>
      <c r="D73" s="238">
        <v>29.963999999999999</v>
      </c>
      <c r="E73" s="238">
        <v>10</v>
      </c>
      <c r="G73" s="238" t="s">
        <v>1060</v>
      </c>
      <c r="H73" s="238" t="s">
        <v>354</v>
      </c>
      <c r="I73" s="238">
        <v>25</v>
      </c>
      <c r="K73" s="238">
        <v>14022201</v>
      </c>
      <c r="L73" s="238">
        <v>141910035</v>
      </c>
      <c r="M73" s="238">
        <v>7</v>
      </c>
      <c r="N73" s="238">
        <v>10</v>
      </c>
      <c r="O73" s="238">
        <v>2014</v>
      </c>
      <c r="P73" s="238" t="s">
        <v>384</v>
      </c>
      <c r="Q73" s="238">
        <v>7</v>
      </c>
      <c r="S73" s="238">
        <v>5</v>
      </c>
      <c r="T73" s="238">
        <v>0</v>
      </c>
      <c r="U73" s="238">
        <v>1</v>
      </c>
      <c r="V73" s="238">
        <v>5</v>
      </c>
      <c r="W73" s="238">
        <v>16</v>
      </c>
      <c r="X73" s="238">
        <v>2</v>
      </c>
      <c r="Y73" s="238">
        <v>1</v>
      </c>
      <c r="Z73" s="238">
        <v>1</v>
      </c>
      <c r="AB73" s="238">
        <v>1</v>
      </c>
      <c r="AC73" s="238">
        <v>98</v>
      </c>
      <c r="AD73" s="238" t="s">
        <v>2726</v>
      </c>
      <c r="AE73" s="238" t="s">
        <v>4404</v>
      </c>
      <c r="AF73" s="238" t="s">
        <v>4194</v>
      </c>
      <c r="AG73" s="238">
        <v>4</v>
      </c>
      <c r="AH73" s="238">
        <v>2</v>
      </c>
      <c r="AI73" s="238">
        <v>2</v>
      </c>
      <c r="AJ73" s="238">
        <v>3</v>
      </c>
      <c r="AK73" s="238">
        <v>21</v>
      </c>
      <c r="AL73" s="238">
        <v>47</v>
      </c>
      <c r="AM73" s="238" t="s">
        <v>354</v>
      </c>
      <c r="AN73" s="238">
        <v>5</v>
      </c>
      <c r="AO73" s="238">
        <v>1</v>
      </c>
      <c r="AP73" s="238">
        <v>1</v>
      </c>
      <c r="AS73" s="238">
        <v>7</v>
      </c>
      <c r="AT73" s="238">
        <v>98</v>
      </c>
      <c r="AU73" s="238">
        <v>55</v>
      </c>
      <c r="AV73" s="238">
        <v>11</v>
      </c>
      <c r="AW73" s="238">
        <v>21</v>
      </c>
      <c r="CT73" s="238">
        <v>434460</v>
      </c>
      <c r="CU73" s="238">
        <v>4964053</v>
      </c>
      <c r="CV73" s="238">
        <v>44.826878299999997</v>
      </c>
      <c r="CW73" s="238">
        <v>-93.829070000000002</v>
      </c>
      <c r="CX73" s="238" t="s">
        <v>359</v>
      </c>
      <c r="CY73" s="238" t="s">
        <v>4405</v>
      </c>
    </row>
    <row r="74" spans="1:103" x14ac:dyDescent="0.25">
      <c r="A74" s="238">
        <v>11016924</v>
      </c>
      <c r="B74" s="238">
        <v>3</v>
      </c>
      <c r="C74" s="238">
        <v>5</v>
      </c>
      <c r="D74" s="238">
        <v>29.997</v>
      </c>
      <c r="E74" s="238">
        <v>10</v>
      </c>
      <c r="G74" s="238" t="s">
        <v>1060</v>
      </c>
      <c r="H74" s="238" t="s">
        <v>354</v>
      </c>
      <c r="I74" s="238">
        <v>25</v>
      </c>
      <c r="K74" s="238">
        <v>15001196</v>
      </c>
      <c r="L74" s="238">
        <v>150260015</v>
      </c>
      <c r="M74" s="238">
        <v>1</v>
      </c>
      <c r="N74" s="238">
        <v>14</v>
      </c>
      <c r="O74" s="238">
        <v>2015</v>
      </c>
      <c r="P74" s="238" t="s">
        <v>355</v>
      </c>
      <c r="Q74" s="238">
        <v>0</v>
      </c>
      <c r="S74" s="238">
        <v>5</v>
      </c>
      <c r="T74" s="238">
        <v>0</v>
      </c>
      <c r="U74" s="238">
        <v>1</v>
      </c>
      <c r="V74" s="238">
        <v>4</v>
      </c>
      <c r="W74" s="238">
        <v>83</v>
      </c>
      <c r="X74" s="238">
        <v>2</v>
      </c>
      <c r="Y74" s="238">
        <v>6</v>
      </c>
      <c r="Z74" s="238">
        <v>4</v>
      </c>
      <c r="AB74" s="238">
        <v>3</v>
      </c>
      <c r="AC74" s="238">
        <v>98</v>
      </c>
      <c r="AD74" s="238" t="s">
        <v>1773</v>
      </c>
      <c r="AE74" s="238" t="s">
        <v>4406</v>
      </c>
      <c r="AF74" s="238" t="s">
        <v>4194</v>
      </c>
      <c r="AG74" s="238">
        <v>3</v>
      </c>
      <c r="AH74" s="238">
        <v>2</v>
      </c>
      <c r="AI74" s="238">
        <v>2</v>
      </c>
      <c r="AJ74" s="238">
        <v>4</v>
      </c>
      <c r="AK74" s="238">
        <v>99</v>
      </c>
      <c r="AN74" s="238">
        <v>99</v>
      </c>
      <c r="AQ74" s="238">
        <v>99</v>
      </c>
      <c r="AS74" s="238">
        <v>7</v>
      </c>
      <c r="AT74" s="238">
        <v>98</v>
      </c>
      <c r="AU74" s="238">
        <v>55</v>
      </c>
      <c r="AV74" s="238">
        <v>11</v>
      </c>
      <c r="AW74" s="238">
        <v>21</v>
      </c>
      <c r="CT74" s="238">
        <v>434508</v>
      </c>
      <c r="CU74" s="238">
        <v>4964081</v>
      </c>
      <c r="CV74" s="238">
        <v>44.827128399999999</v>
      </c>
      <c r="CW74" s="238">
        <v>-93.828474099999994</v>
      </c>
      <c r="CX74" s="238" t="s">
        <v>359</v>
      </c>
      <c r="CY74" s="238" t="s">
        <v>4407</v>
      </c>
    </row>
    <row r="75" spans="1:103" x14ac:dyDescent="0.25">
      <c r="A75" s="238">
        <v>10854760</v>
      </c>
      <c r="B75" s="238">
        <v>3</v>
      </c>
      <c r="C75" s="238">
        <v>5</v>
      </c>
      <c r="D75" s="238">
        <v>30.004000000000001</v>
      </c>
      <c r="E75" s="238">
        <v>10</v>
      </c>
      <c r="G75" s="238" t="s">
        <v>1060</v>
      </c>
      <c r="H75" s="238" t="s">
        <v>354</v>
      </c>
      <c r="I75" s="238">
        <v>25</v>
      </c>
      <c r="K75" s="238">
        <v>13031624</v>
      </c>
      <c r="L75" s="238">
        <v>132920011</v>
      </c>
      <c r="M75" s="238">
        <v>10</v>
      </c>
      <c r="N75" s="238">
        <v>19</v>
      </c>
      <c r="O75" s="238">
        <v>2013</v>
      </c>
      <c r="P75" s="238" t="s">
        <v>364</v>
      </c>
      <c r="Q75" s="238">
        <v>0</v>
      </c>
      <c r="S75" s="238">
        <v>5</v>
      </c>
      <c r="T75" s="238">
        <v>0</v>
      </c>
      <c r="U75" s="238">
        <v>1</v>
      </c>
      <c r="V75" s="238">
        <v>7</v>
      </c>
      <c r="W75" s="238">
        <v>35</v>
      </c>
      <c r="X75" s="238">
        <v>2</v>
      </c>
      <c r="Y75" s="238">
        <v>6</v>
      </c>
      <c r="Z75" s="238">
        <v>2</v>
      </c>
      <c r="AB75" s="238">
        <v>1</v>
      </c>
      <c r="AC75" s="238">
        <v>98</v>
      </c>
      <c r="AD75" s="238" t="s">
        <v>1773</v>
      </c>
      <c r="AE75" s="238" t="s">
        <v>4406</v>
      </c>
      <c r="AF75" s="238" t="s">
        <v>4194</v>
      </c>
      <c r="AG75" s="238">
        <v>3</v>
      </c>
      <c r="AH75" s="238">
        <v>2</v>
      </c>
      <c r="AI75" s="238">
        <v>2</v>
      </c>
      <c r="AJ75" s="238">
        <v>4</v>
      </c>
      <c r="AK75" s="238">
        <v>21</v>
      </c>
      <c r="AL75" s="238">
        <v>16</v>
      </c>
      <c r="AM75" s="238" t="s">
        <v>363</v>
      </c>
      <c r="AN75" s="238">
        <v>5</v>
      </c>
      <c r="AO75" s="238">
        <v>16</v>
      </c>
      <c r="AS75" s="238">
        <v>7</v>
      </c>
      <c r="AT75" s="238">
        <v>98</v>
      </c>
      <c r="AU75" s="238">
        <v>55</v>
      </c>
      <c r="AV75" s="238">
        <v>11</v>
      </c>
      <c r="AW75" s="238">
        <v>21</v>
      </c>
      <c r="CT75" s="238">
        <v>434517</v>
      </c>
      <c r="CU75" s="238">
        <v>4964086</v>
      </c>
      <c r="CV75" s="238">
        <v>44.827179899999997</v>
      </c>
      <c r="CW75" s="238">
        <v>-93.828351400000003</v>
      </c>
      <c r="CX75" s="238" t="s">
        <v>359</v>
      </c>
      <c r="CY75" s="238" t="s">
        <v>4408</v>
      </c>
    </row>
    <row r="76" spans="1:103" hidden="1" x14ac:dyDescent="0.25">
      <c r="A76" s="238">
        <v>10854276</v>
      </c>
      <c r="B76" s="238">
        <v>3</v>
      </c>
      <c r="C76" s="238">
        <v>5</v>
      </c>
      <c r="D76" s="238">
        <v>30.038</v>
      </c>
      <c r="E76" s="238">
        <v>10</v>
      </c>
      <c r="G76" s="238" t="s">
        <v>1060</v>
      </c>
      <c r="H76" s="238" t="s">
        <v>354</v>
      </c>
      <c r="I76" s="238">
        <v>25</v>
      </c>
      <c r="K76" s="238">
        <v>13029066</v>
      </c>
      <c r="L76" s="238">
        <v>132680109</v>
      </c>
      <c r="M76" s="238">
        <v>9</v>
      </c>
      <c r="N76" s="238">
        <v>25</v>
      </c>
      <c r="O76" s="238">
        <v>2013</v>
      </c>
      <c r="P76" s="238" t="s">
        <v>355</v>
      </c>
      <c r="Q76" s="238">
        <v>6</v>
      </c>
      <c r="S76" s="238">
        <v>4</v>
      </c>
      <c r="T76" s="238">
        <v>0</v>
      </c>
      <c r="U76" s="238">
        <v>1</v>
      </c>
      <c r="V76" s="238">
        <v>7</v>
      </c>
      <c r="W76" s="238">
        <v>45</v>
      </c>
      <c r="X76" s="238">
        <v>2</v>
      </c>
      <c r="Y76" s="238">
        <v>2</v>
      </c>
      <c r="Z76" s="238">
        <v>1</v>
      </c>
      <c r="AB76" s="238">
        <v>1</v>
      </c>
      <c r="AC76" s="238">
        <v>98</v>
      </c>
      <c r="AD76" s="238" t="s">
        <v>2726</v>
      </c>
      <c r="AE76" s="238" t="s">
        <v>4409</v>
      </c>
      <c r="AF76" s="238" t="s">
        <v>4194</v>
      </c>
      <c r="AG76" s="238">
        <v>3</v>
      </c>
      <c r="AH76" s="238">
        <v>2</v>
      </c>
      <c r="AI76" s="238">
        <v>3</v>
      </c>
      <c r="AJ76" s="238">
        <v>3</v>
      </c>
      <c r="AK76" s="238">
        <v>21</v>
      </c>
      <c r="AL76" s="238">
        <v>67</v>
      </c>
      <c r="AM76" s="238" t="s">
        <v>354</v>
      </c>
      <c r="AN76" s="238">
        <v>9</v>
      </c>
      <c r="AO76" s="238">
        <v>21</v>
      </c>
      <c r="AS76" s="238">
        <v>7</v>
      </c>
      <c r="AT76" s="238">
        <v>98</v>
      </c>
      <c r="AU76" s="238">
        <v>55</v>
      </c>
      <c r="AV76" s="238">
        <v>11</v>
      </c>
      <c r="AW76" s="238">
        <v>21</v>
      </c>
      <c r="CT76" s="238">
        <v>434565</v>
      </c>
      <c r="CU76" s="238">
        <v>4964114</v>
      </c>
      <c r="CV76" s="238">
        <v>44.82743</v>
      </c>
      <c r="CW76" s="238">
        <v>-93.827755499999995</v>
      </c>
      <c r="CX76" s="238" t="s">
        <v>359</v>
      </c>
      <c r="CY76" s="238" t="s">
        <v>4410</v>
      </c>
    </row>
    <row r="77" spans="1:103" x14ac:dyDescent="0.25">
      <c r="A77" s="238">
        <v>10850005</v>
      </c>
      <c r="B77" s="238">
        <v>3</v>
      </c>
      <c r="C77" s="238">
        <v>5</v>
      </c>
      <c r="D77" s="238">
        <v>30.117999999999999</v>
      </c>
      <c r="E77" s="238">
        <v>10</v>
      </c>
      <c r="G77" s="238" t="s">
        <v>1060</v>
      </c>
      <c r="H77" s="238" t="s">
        <v>354</v>
      </c>
      <c r="I77" s="238">
        <v>25</v>
      </c>
      <c r="K77" s="238">
        <v>13502569</v>
      </c>
      <c r="L77" s="238">
        <v>130630384</v>
      </c>
      <c r="M77" s="238">
        <v>3</v>
      </c>
      <c r="N77" s="238">
        <v>2</v>
      </c>
      <c r="O77" s="238">
        <v>2013</v>
      </c>
      <c r="P77" s="238" t="s">
        <v>364</v>
      </c>
      <c r="Q77" s="238">
        <v>18</v>
      </c>
      <c r="S77" s="238">
        <v>5</v>
      </c>
      <c r="T77" s="238">
        <v>0</v>
      </c>
      <c r="U77" s="238">
        <v>1</v>
      </c>
      <c r="V77" s="238">
        <v>7</v>
      </c>
      <c r="W77" s="238">
        <v>83</v>
      </c>
      <c r="X77" s="238">
        <v>2</v>
      </c>
      <c r="Y77" s="238">
        <v>6</v>
      </c>
      <c r="Z77" s="238">
        <v>1</v>
      </c>
      <c r="AB77" s="238">
        <v>1</v>
      </c>
      <c r="AC77" s="238">
        <v>98</v>
      </c>
      <c r="AD77" s="238" t="s">
        <v>1771</v>
      </c>
      <c r="AE77" s="238" t="s">
        <v>4411</v>
      </c>
      <c r="AF77" s="238" t="s">
        <v>4194</v>
      </c>
      <c r="AG77" s="238">
        <v>3</v>
      </c>
      <c r="AH77" s="238">
        <v>2</v>
      </c>
      <c r="AI77" s="238">
        <v>2</v>
      </c>
      <c r="AJ77" s="238">
        <v>4</v>
      </c>
      <c r="AK77" s="238">
        <v>21</v>
      </c>
      <c r="AL77" s="238">
        <v>17</v>
      </c>
      <c r="AM77" s="238" t="s">
        <v>363</v>
      </c>
      <c r="AN77" s="238">
        <v>5</v>
      </c>
      <c r="AO77" s="238">
        <v>15</v>
      </c>
      <c r="AS77" s="238">
        <v>7</v>
      </c>
      <c r="AT77" s="238">
        <v>98</v>
      </c>
      <c r="AU77" s="238">
        <v>55</v>
      </c>
      <c r="AV77" s="238">
        <v>11</v>
      </c>
      <c r="AW77" s="238">
        <v>21</v>
      </c>
      <c r="CT77" s="238">
        <v>434676</v>
      </c>
      <c r="CU77" s="238">
        <v>4964178</v>
      </c>
      <c r="CV77" s="238">
        <v>44.828018399999998</v>
      </c>
      <c r="CW77" s="238">
        <v>-93.826353400000002</v>
      </c>
      <c r="CX77" s="238" t="s">
        <v>359</v>
      </c>
      <c r="CY77" s="238" t="s">
        <v>4412</v>
      </c>
    </row>
    <row r="78" spans="1:103" x14ac:dyDescent="0.25">
      <c r="A78" s="238">
        <v>11020914</v>
      </c>
      <c r="B78" s="238">
        <v>3</v>
      </c>
      <c r="C78" s="238">
        <v>5</v>
      </c>
      <c r="D78" s="238">
        <v>30.123999999999999</v>
      </c>
      <c r="E78" s="238">
        <v>10</v>
      </c>
      <c r="G78" s="238" t="s">
        <v>1060</v>
      </c>
      <c r="H78" s="238" t="s">
        <v>354</v>
      </c>
      <c r="I78" s="238">
        <v>25</v>
      </c>
      <c r="K78" s="238">
        <v>15024678</v>
      </c>
      <c r="L78" s="238">
        <v>152110123</v>
      </c>
      <c r="M78" s="238">
        <v>7</v>
      </c>
      <c r="N78" s="238">
        <v>30</v>
      </c>
      <c r="O78" s="238">
        <v>2015</v>
      </c>
      <c r="P78" s="238" t="s">
        <v>384</v>
      </c>
      <c r="Q78" s="238">
        <v>9</v>
      </c>
      <c r="S78" s="238">
        <v>5</v>
      </c>
      <c r="T78" s="238">
        <v>0</v>
      </c>
      <c r="U78" s="238">
        <v>2</v>
      </c>
      <c r="V78" s="238">
        <v>1</v>
      </c>
      <c r="W78" s="238">
        <v>10</v>
      </c>
      <c r="X78" s="238">
        <v>3</v>
      </c>
      <c r="Y78" s="238">
        <v>1</v>
      </c>
      <c r="Z78" s="238">
        <v>1</v>
      </c>
      <c r="AB78" s="238">
        <v>1</v>
      </c>
      <c r="AC78" s="238">
        <v>3</v>
      </c>
      <c r="AD78" s="238" t="s">
        <v>2594</v>
      </c>
      <c r="AE78" s="238" t="s">
        <v>4413</v>
      </c>
      <c r="AF78" s="238" t="s">
        <v>4194</v>
      </c>
      <c r="AG78" s="238">
        <v>7</v>
      </c>
      <c r="AH78" s="238">
        <v>2</v>
      </c>
      <c r="AI78" s="238">
        <v>3</v>
      </c>
      <c r="AJ78" s="238">
        <v>1</v>
      </c>
      <c r="AK78" s="238">
        <v>24</v>
      </c>
      <c r="AL78" s="238">
        <v>47</v>
      </c>
      <c r="AM78" s="238" t="s">
        <v>354</v>
      </c>
      <c r="AN78" s="238">
        <v>5</v>
      </c>
      <c r="AO78" s="238">
        <v>5</v>
      </c>
      <c r="AS78" s="238">
        <v>7</v>
      </c>
      <c r="AT78" s="238">
        <v>20</v>
      </c>
      <c r="AU78" s="238">
        <v>45</v>
      </c>
      <c r="AV78" s="238">
        <v>11</v>
      </c>
      <c r="AW78" s="238">
        <v>21</v>
      </c>
      <c r="AX78" s="238">
        <v>2</v>
      </c>
      <c r="AY78" s="238">
        <v>2</v>
      </c>
      <c r="AZ78" s="238">
        <v>1</v>
      </c>
      <c r="BA78" s="238">
        <v>24</v>
      </c>
      <c r="BB78" s="238">
        <v>27</v>
      </c>
      <c r="BC78" s="238" t="s">
        <v>363</v>
      </c>
      <c r="BD78" s="238">
        <v>5</v>
      </c>
      <c r="BE78" s="238">
        <v>1</v>
      </c>
      <c r="BI78" s="238">
        <v>7</v>
      </c>
      <c r="BJ78" s="238">
        <v>20</v>
      </c>
      <c r="BK78" s="238">
        <v>45</v>
      </c>
      <c r="BL78" s="238">
        <v>11</v>
      </c>
      <c r="BM78" s="238">
        <v>21</v>
      </c>
      <c r="CT78" s="238">
        <v>434685</v>
      </c>
      <c r="CU78" s="238">
        <v>4964183</v>
      </c>
      <c r="CV78" s="238">
        <v>44.828062600000003</v>
      </c>
      <c r="CW78" s="238">
        <v>-93.826248199999995</v>
      </c>
      <c r="CX78" s="238" t="s">
        <v>359</v>
      </c>
      <c r="CY78" s="238" t="s">
        <v>4414</v>
      </c>
    </row>
    <row r="79" spans="1:103" x14ac:dyDescent="0.25">
      <c r="A79" s="238">
        <v>588084</v>
      </c>
      <c r="B79" s="238">
        <v>3</v>
      </c>
      <c r="C79" s="238">
        <v>5</v>
      </c>
      <c r="D79" s="238">
        <v>30.135000000000002</v>
      </c>
      <c r="E79" s="238">
        <v>10</v>
      </c>
      <c r="G79" s="238" t="s">
        <v>1060</v>
      </c>
      <c r="H79" s="238" t="s">
        <v>354</v>
      </c>
      <c r="I79" s="238">
        <v>25</v>
      </c>
      <c r="K79" s="238">
        <v>18009755</v>
      </c>
      <c r="M79" s="238">
        <v>4</v>
      </c>
      <c r="N79" s="238">
        <v>4</v>
      </c>
      <c r="O79" s="238">
        <v>2018</v>
      </c>
      <c r="P79" s="238" t="s">
        <v>355</v>
      </c>
      <c r="Q79" s="238">
        <v>4</v>
      </c>
      <c r="R79" s="238" t="s">
        <v>356</v>
      </c>
      <c r="S79" s="238">
        <v>5</v>
      </c>
      <c r="T79" s="238">
        <v>0</v>
      </c>
      <c r="U79" s="238">
        <v>1</v>
      </c>
      <c r="W79" s="238">
        <v>89</v>
      </c>
      <c r="X79" s="238">
        <v>2</v>
      </c>
      <c r="Y79" s="238">
        <v>99</v>
      </c>
      <c r="Z79" s="238">
        <v>4</v>
      </c>
      <c r="AB79" s="238">
        <v>5</v>
      </c>
      <c r="AC79" s="238">
        <v>98</v>
      </c>
      <c r="AD79" s="238" t="s">
        <v>2726</v>
      </c>
      <c r="AF79" s="238" t="s">
        <v>4194</v>
      </c>
      <c r="AG79" s="238">
        <v>4</v>
      </c>
      <c r="AH79" s="238">
        <v>2</v>
      </c>
      <c r="AI79" s="238">
        <v>2</v>
      </c>
      <c r="AJ79" s="238">
        <v>4</v>
      </c>
      <c r="AK79" s="238">
        <v>99</v>
      </c>
      <c r="AL79" s="238">
        <v>23</v>
      </c>
      <c r="AM79" s="238" t="s">
        <v>354</v>
      </c>
      <c r="AN79" s="238">
        <v>99</v>
      </c>
      <c r="AO79" s="238">
        <v>99</v>
      </c>
      <c r="AS79" s="238">
        <v>12</v>
      </c>
      <c r="AT79" s="238">
        <v>9</v>
      </c>
      <c r="AU79" s="238">
        <v>55</v>
      </c>
      <c r="AV79" s="238">
        <v>11</v>
      </c>
      <c r="AW79" s="238">
        <v>21</v>
      </c>
      <c r="CT79" s="238">
        <v>434701.599675634</v>
      </c>
      <c r="CU79" s="238">
        <v>4964185.9064048398</v>
      </c>
      <c r="CV79" s="238">
        <v>44.828093510000002</v>
      </c>
      <c r="CW79" s="238">
        <v>-93.826032549999994</v>
      </c>
      <c r="CX79" s="238" t="s">
        <v>359</v>
      </c>
      <c r="CY79" s="238" t="s">
        <v>4415</v>
      </c>
    </row>
    <row r="80" spans="1:103" x14ac:dyDescent="0.25">
      <c r="A80" s="238">
        <v>10935339</v>
      </c>
      <c r="B80" s="238">
        <v>3</v>
      </c>
      <c r="C80" s="238">
        <v>5</v>
      </c>
      <c r="D80" s="238">
        <v>30.225999999999999</v>
      </c>
      <c r="E80" s="238">
        <v>10</v>
      </c>
      <c r="G80" s="238" t="s">
        <v>1060</v>
      </c>
      <c r="H80" s="238" t="s">
        <v>354</v>
      </c>
      <c r="I80" s="238">
        <v>25</v>
      </c>
      <c r="K80" s="238">
        <v>14016482</v>
      </c>
      <c r="L80" s="238">
        <v>141470078</v>
      </c>
      <c r="M80" s="238">
        <v>5</v>
      </c>
      <c r="N80" s="238">
        <v>27</v>
      </c>
      <c r="O80" s="238">
        <v>2014</v>
      </c>
      <c r="P80" s="238" t="s">
        <v>368</v>
      </c>
      <c r="Q80" s="238">
        <v>8</v>
      </c>
      <c r="S80" s="238">
        <v>5</v>
      </c>
      <c r="T80" s="238">
        <v>0</v>
      </c>
      <c r="U80" s="238">
        <v>2</v>
      </c>
      <c r="V80" s="238">
        <v>1</v>
      </c>
      <c r="W80" s="238">
        <v>10</v>
      </c>
      <c r="X80" s="238">
        <v>3</v>
      </c>
      <c r="Y80" s="238">
        <v>1</v>
      </c>
      <c r="Z80" s="238">
        <v>2</v>
      </c>
      <c r="AA80" s="238">
        <v>3</v>
      </c>
      <c r="AB80" s="238">
        <v>2</v>
      </c>
      <c r="AC80" s="238">
        <v>98</v>
      </c>
      <c r="AD80" s="238" t="s">
        <v>4416</v>
      </c>
      <c r="AE80" s="238" t="s">
        <v>4406</v>
      </c>
      <c r="AF80" s="238" t="s">
        <v>4194</v>
      </c>
      <c r="AG80" s="238">
        <v>7</v>
      </c>
      <c r="AH80" s="238">
        <v>2</v>
      </c>
      <c r="AI80" s="238">
        <v>2</v>
      </c>
      <c r="AJ80" s="238">
        <v>7</v>
      </c>
      <c r="AK80" s="238">
        <v>21</v>
      </c>
      <c r="AL80" s="238">
        <v>17</v>
      </c>
      <c r="AM80" s="238" t="s">
        <v>363</v>
      </c>
      <c r="AN80" s="238">
        <v>5</v>
      </c>
      <c r="AO80" s="238">
        <v>15</v>
      </c>
      <c r="AS80" s="238">
        <v>7</v>
      </c>
      <c r="AT80" s="238">
        <v>2</v>
      </c>
      <c r="AU80" s="238">
        <v>55</v>
      </c>
      <c r="AV80" s="238">
        <v>11</v>
      </c>
      <c r="AW80" s="238">
        <v>21</v>
      </c>
      <c r="AX80" s="238">
        <v>2</v>
      </c>
      <c r="AY80" s="238">
        <v>4</v>
      </c>
      <c r="AZ80" s="238">
        <v>7</v>
      </c>
      <c r="BA80" s="238">
        <v>21</v>
      </c>
      <c r="BB80" s="238">
        <v>44</v>
      </c>
      <c r="BC80" s="238" t="s">
        <v>354</v>
      </c>
      <c r="BD80" s="238">
        <v>5</v>
      </c>
      <c r="BE80" s="238">
        <v>1</v>
      </c>
      <c r="BF80" s="238">
        <v>1</v>
      </c>
      <c r="BI80" s="238">
        <v>7</v>
      </c>
      <c r="BJ80" s="238">
        <v>2</v>
      </c>
      <c r="BK80" s="238">
        <v>55</v>
      </c>
      <c r="BL80" s="238">
        <v>11</v>
      </c>
      <c r="BM80" s="238">
        <v>21</v>
      </c>
      <c r="CT80" s="238">
        <v>434827</v>
      </c>
      <c r="CU80" s="238">
        <v>4964265</v>
      </c>
      <c r="CV80" s="238">
        <v>44.828812800000001</v>
      </c>
      <c r="CW80" s="238">
        <v>-93.824460500000001</v>
      </c>
      <c r="CX80" s="238" t="s">
        <v>359</v>
      </c>
      <c r="CY80" s="238" t="s">
        <v>4417</v>
      </c>
    </row>
    <row r="81" spans="1:103" x14ac:dyDescent="0.25">
      <c r="A81" s="238">
        <v>649057</v>
      </c>
      <c r="B81" s="238">
        <v>3</v>
      </c>
      <c r="C81" s="238">
        <v>5</v>
      </c>
      <c r="D81" s="238">
        <v>30.245000000000001</v>
      </c>
      <c r="E81" s="238">
        <v>10</v>
      </c>
      <c r="G81" s="238" t="s">
        <v>1060</v>
      </c>
      <c r="H81" s="238" t="s">
        <v>354</v>
      </c>
      <c r="I81" s="238">
        <v>25</v>
      </c>
      <c r="K81" s="238">
        <v>18031204</v>
      </c>
      <c r="M81" s="238">
        <v>10</v>
      </c>
      <c r="N81" s="238">
        <v>3</v>
      </c>
      <c r="O81" s="238">
        <v>2018</v>
      </c>
      <c r="P81" s="238" t="s">
        <v>355</v>
      </c>
      <c r="Q81" s="238">
        <v>8</v>
      </c>
      <c r="R81" s="238" t="s">
        <v>369</v>
      </c>
      <c r="S81" s="238">
        <v>5</v>
      </c>
      <c r="T81" s="238">
        <v>0</v>
      </c>
      <c r="U81" s="238">
        <v>1</v>
      </c>
      <c r="W81" s="238">
        <v>28</v>
      </c>
      <c r="X81" s="238">
        <v>7</v>
      </c>
      <c r="Y81" s="238">
        <v>1</v>
      </c>
      <c r="Z81" s="238">
        <v>6</v>
      </c>
      <c r="AB81" s="238">
        <v>1</v>
      </c>
      <c r="AC81" s="238">
        <v>98</v>
      </c>
      <c r="AD81" s="238" t="s">
        <v>2726</v>
      </c>
      <c r="AF81" s="238" t="s">
        <v>4194</v>
      </c>
      <c r="AG81" s="238">
        <v>3</v>
      </c>
      <c r="AH81" s="238">
        <v>2</v>
      </c>
      <c r="AI81" s="238">
        <v>2</v>
      </c>
      <c r="AJ81" s="238">
        <v>3</v>
      </c>
      <c r="AK81" s="238">
        <v>21</v>
      </c>
      <c r="AL81" s="238">
        <v>84</v>
      </c>
      <c r="AM81" s="238" t="s">
        <v>354</v>
      </c>
      <c r="AN81" s="238">
        <v>5</v>
      </c>
      <c r="AO81" s="238">
        <v>62</v>
      </c>
      <c r="AS81" s="238">
        <v>15</v>
      </c>
      <c r="AT81" s="238">
        <v>20</v>
      </c>
      <c r="AU81" s="238">
        <v>55</v>
      </c>
      <c r="AV81" s="238">
        <v>11</v>
      </c>
      <c r="AW81" s="238">
        <v>21</v>
      </c>
      <c r="CT81" s="238">
        <v>434852.674628651</v>
      </c>
      <c r="CU81" s="238">
        <v>4964280.6498281499</v>
      </c>
      <c r="CV81" s="238">
        <v>44.828960129999999</v>
      </c>
      <c r="CW81" s="238">
        <v>-93.824133790000005</v>
      </c>
      <c r="CX81" s="238" t="s">
        <v>359</v>
      </c>
      <c r="CY81" s="238" t="s">
        <v>4418</v>
      </c>
    </row>
    <row r="82" spans="1:103" hidden="1" x14ac:dyDescent="0.25">
      <c r="A82" s="238">
        <v>10935962</v>
      </c>
      <c r="B82" s="238">
        <v>3</v>
      </c>
      <c r="C82" s="238">
        <v>5</v>
      </c>
      <c r="D82" s="238">
        <v>30.247</v>
      </c>
      <c r="E82" s="238">
        <v>10</v>
      </c>
      <c r="G82" s="238" t="s">
        <v>1060</v>
      </c>
      <c r="H82" s="238" t="s">
        <v>354</v>
      </c>
      <c r="I82" s="238">
        <v>25</v>
      </c>
      <c r="K82" s="238">
        <v>14020452</v>
      </c>
      <c r="L82" s="238">
        <v>141820034</v>
      </c>
      <c r="M82" s="238">
        <v>6</v>
      </c>
      <c r="N82" s="238">
        <v>27</v>
      </c>
      <c r="O82" s="238">
        <v>2014</v>
      </c>
      <c r="P82" s="238" t="s">
        <v>362</v>
      </c>
      <c r="Q82" s="238">
        <v>22</v>
      </c>
      <c r="S82" s="238">
        <v>4</v>
      </c>
      <c r="T82" s="238">
        <v>0</v>
      </c>
      <c r="U82" s="238">
        <v>1</v>
      </c>
      <c r="V82" s="238">
        <v>5</v>
      </c>
      <c r="W82" s="238">
        <v>16</v>
      </c>
      <c r="X82" s="238">
        <v>2</v>
      </c>
      <c r="Y82" s="238">
        <v>6</v>
      </c>
      <c r="Z82" s="238">
        <v>2</v>
      </c>
      <c r="AB82" s="238">
        <v>1</v>
      </c>
      <c r="AC82" s="238">
        <v>98</v>
      </c>
      <c r="AD82" s="238" t="s">
        <v>1773</v>
      </c>
      <c r="AE82" s="238" t="s">
        <v>4406</v>
      </c>
      <c r="AF82" s="238" t="s">
        <v>4194</v>
      </c>
      <c r="AG82" s="238">
        <v>4</v>
      </c>
      <c r="AH82" s="238">
        <v>2</v>
      </c>
      <c r="AI82" s="238">
        <v>4</v>
      </c>
      <c r="AJ82" s="238">
        <v>3</v>
      </c>
      <c r="AK82" s="238">
        <v>21</v>
      </c>
      <c r="AL82" s="238">
        <v>52</v>
      </c>
      <c r="AM82" s="238" t="s">
        <v>354</v>
      </c>
      <c r="AN82" s="238">
        <v>5</v>
      </c>
      <c r="AO82" s="238">
        <v>1</v>
      </c>
      <c r="AS82" s="238">
        <v>7</v>
      </c>
      <c r="AT82" s="238">
        <v>98</v>
      </c>
      <c r="AU82" s="238">
        <v>55</v>
      </c>
      <c r="AV82" s="238">
        <v>11</v>
      </c>
      <c r="AW82" s="238">
        <v>21</v>
      </c>
      <c r="CT82" s="238">
        <v>434856</v>
      </c>
      <c r="CU82" s="238">
        <v>4964281</v>
      </c>
      <c r="CV82" s="238">
        <v>44.8289677</v>
      </c>
      <c r="CW82" s="238">
        <v>-93.824091499999994</v>
      </c>
      <c r="CX82" s="238" t="s">
        <v>359</v>
      </c>
      <c r="CY82" s="238" t="s">
        <v>4419</v>
      </c>
    </row>
    <row r="83" spans="1:103" hidden="1" x14ac:dyDescent="0.25">
      <c r="A83" s="238">
        <v>11019787</v>
      </c>
      <c r="B83" s="238">
        <v>3</v>
      </c>
      <c r="C83" s="238">
        <v>5</v>
      </c>
      <c r="D83" s="238">
        <v>30.247</v>
      </c>
      <c r="E83" s="238">
        <v>10</v>
      </c>
      <c r="G83" s="238" t="s">
        <v>1060</v>
      </c>
      <c r="H83" s="238" t="s">
        <v>354</v>
      </c>
      <c r="I83" s="238">
        <v>25</v>
      </c>
      <c r="K83" s="238">
        <v>15017425</v>
      </c>
      <c r="L83" s="238">
        <v>151570115</v>
      </c>
      <c r="M83" s="238">
        <v>6</v>
      </c>
      <c r="N83" s="238">
        <v>4</v>
      </c>
      <c r="O83" s="238">
        <v>2015</v>
      </c>
      <c r="P83" s="238" t="s">
        <v>384</v>
      </c>
      <c r="Q83" s="238">
        <v>14</v>
      </c>
      <c r="S83" s="238">
        <v>4</v>
      </c>
      <c r="T83" s="238">
        <v>0</v>
      </c>
      <c r="U83" s="238">
        <v>2</v>
      </c>
      <c r="V83" s="238">
        <v>1</v>
      </c>
      <c r="W83" s="238">
        <v>10</v>
      </c>
      <c r="X83" s="238">
        <v>3</v>
      </c>
      <c r="Y83" s="238">
        <v>1</v>
      </c>
      <c r="Z83" s="238">
        <v>1</v>
      </c>
      <c r="AB83" s="238">
        <v>1</v>
      </c>
      <c r="AC83" s="238">
        <v>98</v>
      </c>
      <c r="AD83" s="238" t="s">
        <v>1773</v>
      </c>
      <c r="AE83" s="238" t="s">
        <v>4406</v>
      </c>
      <c r="AF83" s="238" t="s">
        <v>4194</v>
      </c>
      <c r="AG83" s="238">
        <v>7</v>
      </c>
      <c r="AH83" s="238">
        <v>2</v>
      </c>
      <c r="AI83" s="238">
        <v>2</v>
      </c>
      <c r="AJ83" s="238">
        <v>4</v>
      </c>
      <c r="AK83" s="238">
        <v>21</v>
      </c>
      <c r="AL83" s="238">
        <v>18</v>
      </c>
      <c r="AM83" s="238" t="s">
        <v>354</v>
      </c>
      <c r="AN83" s="238">
        <v>5</v>
      </c>
      <c r="AO83" s="238">
        <v>15</v>
      </c>
      <c r="AS83" s="238">
        <v>7</v>
      </c>
      <c r="AT83" s="238">
        <v>2</v>
      </c>
      <c r="AU83" s="238">
        <v>55</v>
      </c>
      <c r="AV83" s="238">
        <v>11</v>
      </c>
      <c r="AW83" s="238">
        <v>20</v>
      </c>
      <c r="AX83" s="238">
        <v>2</v>
      </c>
      <c r="AY83" s="238">
        <v>4</v>
      </c>
      <c r="AZ83" s="238">
        <v>4</v>
      </c>
      <c r="BA83" s="238">
        <v>24</v>
      </c>
      <c r="BB83" s="238">
        <v>22</v>
      </c>
      <c r="BC83" s="238" t="s">
        <v>363</v>
      </c>
      <c r="BD83" s="238">
        <v>5</v>
      </c>
      <c r="BE83" s="238">
        <v>1</v>
      </c>
      <c r="BI83" s="238">
        <v>7</v>
      </c>
      <c r="BJ83" s="238">
        <v>2</v>
      </c>
      <c r="BK83" s="238">
        <v>55</v>
      </c>
      <c r="BL83" s="238">
        <v>11</v>
      </c>
      <c r="BM83" s="238">
        <v>20</v>
      </c>
      <c r="CT83" s="238">
        <v>434856</v>
      </c>
      <c r="CU83" s="238">
        <v>4964281</v>
      </c>
      <c r="CV83" s="238">
        <v>44.8289677</v>
      </c>
      <c r="CW83" s="238">
        <v>-93.824091499999994</v>
      </c>
      <c r="CX83" s="238" t="s">
        <v>359</v>
      </c>
      <c r="CY83" s="238" t="s">
        <v>4420</v>
      </c>
    </row>
    <row r="84" spans="1:103" x14ac:dyDescent="0.25">
      <c r="A84" s="238">
        <v>11019929</v>
      </c>
      <c r="B84" s="238">
        <v>3</v>
      </c>
      <c r="C84" s="238">
        <v>5</v>
      </c>
      <c r="D84" s="238">
        <v>30.247</v>
      </c>
      <c r="E84" s="238">
        <v>10</v>
      </c>
      <c r="G84" s="238" t="s">
        <v>1060</v>
      </c>
      <c r="H84" s="238" t="s">
        <v>354</v>
      </c>
      <c r="I84" s="238">
        <v>25</v>
      </c>
      <c r="K84" s="238">
        <v>15018585</v>
      </c>
      <c r="L84" s="238">
        <v>151640075</v>
      </c>
      <c r="M84" s="238">
        <v>6</v>
      </c>
      <c r="N84" s="238">
        <v>13</v>
      </c>
      <c r="O84" s="238">
        <v>2015</v>
      </c>
      <c r="P84" s="238" t="s">
        <v>364</v>
      </c>
      <c r="Q84" s="238">
        <v>10</v>
      </c>
      <c r="S84" s="238">
        <v>5</v>
      </c>
      <c r="T84" s="238">
        <v>0</v>
      </c>
      <c r="U84" s="238">
        <v>1</v>
      </c>
      <c r="V84" s="238">
        <v>8</v>
      </c>
      <c r="W84" s="238">
        <v>16</v>
      </c>
      <c r="X84" s="238">
        <v>4</v>
      </c>
      <c r="Y84" s="238">
        <v>1</v>
      </c>
      <c r="Z84" s="238">
        <v>1</v>
      </c>
      <c r="AB84" s="238">
        <v>1</v>
      </c>
      <c r="AC84" s="238">
        <v>98</v>
      </c>
      <c r="AD84" s="238" t="s">
        <v>1773</v>
      </c>
      <c r="AE84" s="238" t="s">
        <v>4406</v>
      </c>
      <c r="AF84" s="238" t="s">
        <v>4194</v>
      </c>
      <c r="AG84" s="238">
        <v>4</v>
      </c>
      <c r="AH84" s="238">
        <v>2</v>
      </c>
      <c r="AI84" s="238">
        <v>2</v>
      </c>
      <c r="AJ84" s="238">
        <v>3</v>
      </c>
      <c r="AK84" s="238">
        <v>21</v>
      </c>
      <c r="AL84" s="238">
        <v>35</v>
      </c>
      <c r="AM84" s="238" t="s">
        <v>354</v>
      </c>
      <c r="AN84" s="238">
        <v>5</v>
      </c>
      <c r="AO84" s="238">
        <v>1</v>
      </c>
      <c r="AS84" s="238">
        <v>7</v>
      </c>
      <c r="AT84" s="238">
        <v>2</v>
      </c>
      <c r="AU84" s="238">
        <v>55</v>
      </c>
      <c r="AV84" s="238">
        <v>11</v>
      </c>
      <c r="AW84" s="238">
        <v>20</v>
      </c>
      <c r="CT84" s="238">
        <v>434856</v>
      </c>
      <c r="CU84" s="238">
        <v>4964281</v>
      </c>
      <c r="CV84" s="238">
        <v>44.8289677</v>
      </c>
      <c r="CW84" s="238">
        <v>-93.824091499999994</v>
      </c>
      <c r="CX84" s="238" t="s">
        <v>359</v>
      </c>
      <c r="CY84" s="238" t="s">
        <v>4421</v>
      </c>
    </row>
    <row r="85" spans="1:103" x14ac:dyDescent="0.25">
      <c r="A85" s="238">
        <v>866730</v>
      </c>
      <c r="B85" s="238">
        <v>3</v>
      </c>
      <c r="C85" s="238">
        <v>5</v>
      </c>
      <c r="D85" s="238">
        <v>30.268999999999998</v>
      </c>
      <c r="E85" s="238">
        <v>10</v>
      </c>
      <c r="G85" s="238" t="s">
        <v>1060</v>
      </c>
      <c r="H85" s="238" t="s">
        <v>354</v>
      </c>
      <c r="I85" s="238">
        <v>25</v>
      </c>
      <c r="K85" s="238">
        <v>20036178</v>
      </c>
      <c r="L85" s="238">
        <v>203400101</v>
      </c>
      <c r="M85" s="238">
        <v>12</v>
      </c>
      <c r="N85" s="238">
        <v>5</v>
      </c>
      <c r="O85" s="238">
        <v>2020</v>
      </c>
      <c r="P85" s="238" t="s">
        <v>364</v>
      </c>
      <c r="Q85" s="238">
        <v>18</v>
      </c>
      <c r="R85" s="238" t="s">
        <v>369</v>
      </c>
      <c r="S85" s="238">
        <v>5</v>
      </c>
      <c r="T85" s="238">
        <v>0</v>
      </c>
      <c r="U85" s="238">
        <v>1</v>
      </c>
      <c r="W85" s="238">
        <v>32</v>
      </c>
      <c r="X85" s="238">
        <v>7</v>
      </c>
      <c r="Y85" s="238">
        <v>4</v>
      </c>
      <c r="Z85" s="238">
        <v>2</v>
      </c>
      <c r="AB85" s="238">
        <v>1</v>
      </c>
      <c r="AC85" s="238">
        <v>98</v>
      </c>
      <c r="AD85" s="238" t="s">
        <v>2726</v>
      </c>
      <c r="AF85" s="238" t="s">
        <v>4194</v>
      </c>
      <c r="AG85" s="238">
        <v>3</v>
      </c>
      <c r="AH85" s="238">
        <v>2</v>
      </c>
      <c r="AI85" s="238">
        <v>2</v>
      </c>
      <c r="AJ85" s="238">
        <v>3</v>
      </c>
      <c r="AK85" s="238">
        <v>21</v>
      </c>
      <c r="AL85" s="238">
        <v>39</v>
      </c>
      <c r="AM85" s="238" t="s">
        <v>354</v>
      </c>
      <c r="AN85" s="238">
        <v>10</v>
      </c>
      <c r="AO85" s="238">
        <v>66</v>
      </c>
      <c r="AP85" s="238">
        <v>65</v>
      </c>
      <c r="AS85" s="238">
        <v>15</v>
      </c>
      <c r="AT85" s="238">
        <v>20</v>
      </c>
      <c r="AU85" s="238">
        <v>55</v>
      </c>
      <c r="AV85" s="238">
        <v>11</v>
      </c>
      <c r="AW85" s="238">
        <v>21</v>
      </c>
      <c r="CT85" s="238">
        <v>434887.73199043202</v>
      </c>
      <c r="CU85" s="238">
        <v>4964284.1638353197</v>
      </c>
      <c r="CV85" s="238">
        <v>44.828994960000003</v>
      </c>
      <c r="CW85" s="238">
        <v>-93.823690799999994</v>
      </c>
      <c r="CX85" s="238" t="s">
        <v>359</v>
      </c>
      <c r="CY85" s="238" t="s">
        <v>4422</v>
      </c>
    </row>
    <row r="86" spans="1:103" hidden="1" x14ac:dyDescent="0.25">
      <c r="A86" s="238">
        <v>840700</v>
      </c>
      <c r="B86" s="238">
        <v>3</v>
      </c>
      <c r="C86" s="238">
        <v>5</v>
      </c>
      <c r="D86" s="238">
        <v>30.276</v>
      </c>
      <c r="E86" s="238">
        <v>10</v>
      </c>
      <c r="G86" s="238" t="s">
        <v>1060</v>
      </c>
      <c r="H86" s="238" t="s">
        <v>354</v>
      </c>
      <c r="I86" s="238">
        <v>25</v>
      </c>
      <c r="K86" s="238">
        <v>20027326</v>
      </c>
      <c r="L86" s="238">
        <v>202570108</v>
      </c>
      <c r="M86" s="238">
        <v>9</v>
      </c>
      <c r="N86" s="238">
        <v>13</v>
      </c>
      <c r="O86" s="238">
        <v>2020</v>
      </c>
      <c r="P86" s="238" t="s">
        <v>366</v>
      </c>
      <c r="Q86" s="238">
        <v>17</v>
      </c>
      <c r="S86" s="238">
        <v>4</v>
      </c>
      <c r="T86" s="238">
        <v>0</v>
      </c>
      <c r="U86" s="238">
        <v>1</v>
      </c>
      <c r="W86" s="238">
        <v>32</v>
      </c>
      <c r="X86" s="238">
        <v>7</v>
      </c>
      <c r="Y86" s="238">
        <v>1</v>
      </c>
      <c r="Z86" s="238">
        <v>1</v>
      </c>
      <c r="AB86" s="238">
        <v>1</v>
      </c>
      <c r="AC86" s="238">
        <v>98</v>
      </c>
      <c r="AD86" s="238" t="s">
        <v>2726</v>
      </c>
      <c r="AF86" s="238" t="s">
        <v>4194</v>
      </c>
      <c r="AG86" s="238">
        <v>3</v>
      </c>
      <c r="AH86" s="238">
        <v>2</v>
      </c>
      <c r="AI86" s="238">
        <v>2</v>
      </c>
      <c r="AJ86" s="238">
        <v>3</v>
      </c>
      <c r="AK86" s="238">
        <v>21</v>
      </c>
      <c r="AL86" s="238">
        <v>51</v>
      </c>
      <c r="AM86" s="238" t="s">
        <v>354</v>
      </c>
      <c r="AN86" s="238">
        <v>10</v>
      </c>
      <c r="AO86" s="238">
        <v>75</v>
      </c>
      <c r="AP86" s="238">
        <v>62</v>
      </c>
      <c r="AS86" s="238">
        <v>11</v>
      </c>
      <c r="AT86" s="238">
        <v>9</v>
      </c>
      <c r="AU86" s="238">
        <v>55</v>
      </c>
      <c r="AV86" s="238">
        <v>13</v>
      </c>
      <c r="AW86" s="238">
        <v>21</v>
      </c>
      <c r="CT86" s="238">
        <v>434899.24138845102</v>
      </c>
      <c r="CU86" s="238">
        <v>4964288.2860402698</v>
      </c>
      <c r="CV86" s="238">
        <v>44.829033119999998</v>
      </c>
      <c r="CW86" s="238">
        <v>-93.82354574</v>
      </c>
      <c r="CX86" s="238" t="s">
        <v>359</v>
      </c>
      <c r="CY86" s="238" t="s">
        <v>4423</v>
      </c>
    </row>
    <row r="87" spans="1:103" x14ac:dyDescent="0.25">
      <c r="A87" s="238">
        <v>757751</v>
      </c>
      <c r="B87" s="238">
        <v>3</v>
      </c>
      <c r="C87" s="238">
        <v>5</v>
      </c>
      <c r="D87" s="238">
        <v>30.286000000000001</v>
      </c>
      <c r="E87" s="238">
        <v>10</v>
      </c>
      <c r="G87" s="238" t="s">
        <v>1060</v>
      </c>
      <c r="H87" s="238" t="s">
        <v>354</v>
      </c>
      <c r="I87" s="238">
        <v>25</v>
      </c>
      <c r="K87" s="238">
        <v>19513014</v>
      </c>
      <c r="M87" s="238">
        <v>10</v>
      </c>
      <c r="N87" s="238">
        <v>28</v>
      </c>
      <c r="O87" s="238">
        <v>2019</v>
      </c>
      <c r="P87" s="238" t="s">
        <v>361</v>
      </c>
      <c r="Q87" s="238">
        <v>7</v>
      </c>
      <c r="R87" s="238">
        <v>98</v>
      </c>
      <c r="S87" s="238">
        <v>5</v>
      </c>
      <c r="T87" s="238">
        <v>0</v>
      </c>
      <c r="U87" s="238">
        <v>2</v>
      </c>
      <c r="V87" s="238">
        <v>5</v>
      </c>
      <c r="W87" s="238">
        <v>10</v>
      </c>
      <c r="X87" s="238">
        <v>7</v>
      </c>
      <c r="Y87" s="238">
        <v>1</v>
      </c>
      <c r="Z87" s="238">
        <v>1</v>
      </c>
      <c r="AB87" s="238">
        <v>1</v>
      </c>
      <c r="AC87" s="238">
        <v>98</v>
      </c>
      <c r="AD87" s="238" t="s">
        <v>2726</v>
      </c>
      <c r="AF87" s="238" t="s">
        <v>4424</v>
      </c>
      <c r="AG87" s="238">
        <v>10</v>
      </c>
      <c r="AH87" s="238">
        <v>2</v>
      </c>
      <c r="AI87" s="238">
        <v>2</v>
      </c>
      <c r="AJ87" s="238">
        <v>4</v>
      </c>
      <c r="AK87" s="238">
        <v>32</v>
      </c>
      <c r="AL87" s="238">
        <v>40</v>
      </c>
      <c r="AM87" s="238" t="s">
        <v>354</v>
      </c>
      <c r="AN87" s="238">
        <v>5</v>
      </c>
      <c r="AO87" s="238">
        <v>1</v>
      </c>
      <c r="AS87" s="238">
        <v>12</v>
      </c>
      <c r="AT87" s="238">
        <v>22</v>
      </c>
      <c r="AU87" s="238">
        <v>55</v>
      </c>
      <c r="AV87" s="238">
        <v>12</v>
      </c>
      <c r="AW87" s="238">
        <v>21</v>
      </c>
      <c r="AX87" s="238">
        <v>2</v>
      </c>
      <c r="AY87" s="238">
        <v>13</v>
      </c>
      <c r="AZ87" s="238">
        <v>2</v>
      </c>
      <c r="BA87" s="238">
        <v>21</v>
      </c>
      <c r="BB87" s="238">
        <v>74</v>
      </c>
      <c r="BC87" s="238" t="s">
        <v>354</v>
      </c>
      <c r="BD87" s="238">
        <v>5</v>
      </c>
      <c r="BE87" s="238">
        <v>2</v>
      </c>
      <c r="BI87" s="238">
        <v>12</v>
      </c>
      <c r="BJ87" s="238">
        <v>22</v>
      </c>
      <c r="BK87" s="238">
        <v>40</v>
      </c>
      <c r="BL87" s="238">
        <v>11</v>
      </c>
      <c r="BM87" s="238">
        <v>21</v>
      </c>
      <c r="CT87" s="238">
        <v>434895.44492422399</v>
      </c>
      <c r="CU87" s="238">
        <v>4964330.6324612601</v>
      </c>
      <c r="CV87" s="238">
        <v>44.829413940000002</v>
      </c>
      <c r="CW87" s="238">
        <v>-93.823599189999996</v>
      </c>
      <c r="CX87" s="238" t="s">
        <v>359</v>
      </c>
      <c r="CY87" s="238" t="s">
        <v>4425</v>
      </c>
    </row>
    <row r="88" spans="1:103" x14ac:dyDescent="0.25">
      <c r="A88" s="238">
        <v>433253</v>
      </c>
      <c r="B88" s="238">
        <v>3</v>
      </c>
      <c r="C88" s="238">
        <v>5</v>
      </c>
      <c r="D88" s="238">
        <v>30.417000000000002</v>
      </c>
      <c r="E88" s="238">
        <v>10</v>
      </c>
      <c r="G88" s="238" t="s">
        <v>1060</v>
      </c>
      <c r="H88" s="238" t="s">
        <v>354</v>
      </c>
      <c r="I88" s="238">
        <v>25</v>
      </c>
      <c r="K88" s="238">
        <v>17010893</v>
      </c>
      <c r="M88" s="238">
        <v>4</v>
      </c>
      <c r="N88" s="238">
        <v>4</v>
      </c>
      <c r="O88" s="238">
        <v>2017</v>
      </c>
      <c r="P88" s="238" t="s">
        <v>368</v>
      </c>
      <c r="Q88" s="238">
        <v>10</v>
      </c>
      <c r="R88" s="238" t="s">
        <v>369</v>
      </c>
      <c r="S88" s="238">
        <v>5</v>
      </c>
      <c r="T88" s="238">
        <v>0</v>
      </c>
      <c r="U88" s="238">
        <v>1</v>
      </c>
      <c r="W88" s="238">
        <v>61</v>
      </c>
      <c r="X88" s="238">
        <v>2</v>
      </c>
      <c r="Y88" s="238">
        <v>1</v>
      </c>
      <c r="Z88" s="238">
        <v>1</v>
      </c>
      <c r="AB88" s="238">
        <v>1</v>
      </c>
      <c r="AC88" s="238">
        <v>98</v>
      </c>
      <c r="AD88" s="238" t="s">
        <v>2726</v>
      </c>
      <c r="AF88" s="238" t="s">
        <v>4194</v>
      </c>
      <c r="AG88" s="238">
        <v>3</v>
      </c>
      <c r="AH88" s="238">
        <v>2</v>
      </c>
      <c r="AI88" s="238">
        <v>2</v>
      </c>
      <c r="AJ88" s="238">
        <v>3</v>
      </c>
      <c r="AK88" s="238">
        <v>21</v>
      </c>
      <c r="AL88" s="238">
        <v>78</v>
      </c>
      <c r="AM88" s="238" t="s">
        <v>354</v>
      </c>
      <c r="AN88" s="238">
        <v>7</v>
      </c>
      <c r="AO88" s="238">
        <v>90</v>
      </c>
      <c r="AS88" s="238">
        <v>12</v>
      </c>
      <c r="AT88" s="238">
        <v>98</v>
      </c>
      <c r="AU88" s="238">
        <v>55</v>
      </c>
      <c r="AV88" s="238">
        <v>11</v>
      </c>
      <c r="AW88" s="238">
        <v>21</v>
      </c>
      <c r="CT88" s="238">
        <v>435231.14608120802</v>
      </c>
      <c r="CU88" s="238">
        <v>4964512.6309848204</v>
      </c>
      <c r="CV88" s="238">
        <v>44.831082709999997</v>
      </c>
      <c r="CW88" s="238">
        <v>-93.819376079999998</v>
      </c>
      <c r="CX88" s="238" t="s">
        <v>359</v>
      </c>
      <c r="CY88" s="238" t="s">
        <v>4426</v>
      </c>
    </row>
    <row r="89" spans="1:103" x14ac:dyDescent="0.25">
      <c r="A89" s="238">
        <v>665194</v>
      </c>
      <c r="B89" s="238">
        <v>3</v>
      </c>
      <c r="C89" s="238">
        <v>5</v>
      </c>
      <c r="D89" s="238">
        <v>30.417999999999999</v>
      </c>
      <c r="E89" s="238">
        <v>10</v>
      </c>
      <c r="F89" s="238" t="s">
        <v>1060</v>
      </c>
      <c r="H89" s="238" t="s">
        <v>354</v>
      </c>
      <c r="I89" s="238">
        <v>25</v>
      </c>
      <c r="K89" s="238">
        <v>18514285</v>
      </c>
      <c r="M89" s="238">
        <v>12</v>
      </c>
      <c r="N89" s="238">
        <v>1</v>
      </c>
      <c r="O89" s="238">
        <v>2018</v>
      </c>
      <c r="P89" s="238" t="s">
        <v>364</v>
      </c>
      <c r="Q89" s="238">
        <v>21</v>
      </c>
      <c r="S89" s="238">
        <v>5</v>
      </c>
      <c r="T89" s="238">
        <v>0</v>
      </c>
      <c r="U89" s="238">
        <v>2</v>
      </c>
      <c r="V89" s="238">
        <v>5</v>
      </c>
      <c r="W89" s="238">
        <v>10</v>
      </c>
      <c r="X89" s="238">
        <v>3</v>
      </c>
      <c r="Y89" s="238">
        <v>4</v>
      </c>
      <c r="Z89" s="238">
        <v>2</v>
      </c>
      <c r="AA89" s="238">
        <v>4</v>
      </c>
      <c r="AB89" s="238">
        <v>3</v>
      </c>
      <c r="AC89" s="238">
        <v>98</v>
      </c>
      <c r="AD89" s="238" t="s">
        <v>2726</v>
      </c>
      <c r="AF89" s="238" t="s">
        <v>4194</v>
      </c>
      <c r="AG89" s="238">
        <v>90</v>
      </c>
      <c r="AH89" s="238">
        <v>2</v>
      </c>
      <c r="AI89" s="238">
        <v>2</v>
      </c>
      <c r="AJ89" s="238">
        <v>4</v>
      </c>
      <c r="AK89" s="238">
        <v>24</v>
      </c>
      <c r="AL89" s="238">
        <v>23</v>
      </c>
      <c r="AM89" s="238" t="s">
        <v>354</v>
      </c>
      <c r="AN89" s="238">
        <v>5</v>
      </c>
      <c r="AO89" s="238">
        <v>10</v>
      </c>
      <c r="AS89" s="238">
        <v>12</v>
      </c>
      <c r="AT89" s="238">
        <v>20</v>
      </c>
      <c r="AU89" s="238">
        <v>55</v>
      </c>
      <c r="AV89" s="238">
        <v>11</v>
      </c>
      <c r="AW89" s="238">
        <v>21</v>
      </c>
      <c r="AX89" s="238">
        <v>2</v>
      </c>
      <c r="AY89" s="238">
        <v>5</v>
      </c>
      <c r="AZ89" s="238">
        <v>2</v>
      </c>
      <c r="BA89" s="238">
        <v>24</v>
      </c>
      <c r="BB89" s="238">
        <v>60</v>
      </c>
      <c r="BC89" s="238" t="s">
        <v>354</v>
      </c>
      <c r="BD89" s="238">
        <v>5</v>
      </c>
      <c r="BE89" s="238">
        <v>1</v>
      </c>
      <c r="BI89" s="238">
        <v>12</v>
      </c>
      <c r="BJ89" s="238">
        <v>20</v>
      </c>
      <c r="BK89" s="238">
        <v>55</v>
      </c>
      <c r="BL89" s="238">
        <v>11</v>
      </c>
      <c r="BM89" s="238">
        <v>21</v>
      </c>
      <c r="CT89" s="238">
        <v>435081.71196342399</v>
      </c>
      <c r="CU89" s="238">
        <v>4964419.5326390602</v>
      </c>
      <c r="CV89" s="238">
        <v>44.830231120000001</v>
      </c>
      <c r="CW89" s="238">
        <v>-93.821254449999998</v>
      </c>
      <c r="CX89" s="238" t="s">
        <v>391</v>
      </c>
      <c r="CY89" s="238" t="s">
        <v>4427</v>
      </c>
    </row>
    <row r="90" spans="1:103" x14ac:dyDescent="0.25">
      <c r="A90" s="238">
        <v>648523</v>
      </c>
      <c r="B90" s="238">
        <v>3</v>
      </c>
      <c r="C90" s="238">
        <v>5</v>
      </c>
      <c r="D90" s="238">
        <v>30.541</v>
      </c>
      <c r="E90" s="238">
        <v>10</v>
      </c>
      <c r="G90" s="238" t="s">
        <v>1060</v>
      </c>
      <c r="H90" s="238" t="s">
        <v>354</v>
      </c>
      <c r="I90" s="238">
        <v>25</v>
      </c>
      <c r="K90" s="238">
        <v>18511593</v>
      </c>
      <c r="M90" s="238">
        <v>9</v>
      </c>
      <c r="N90" s="238">
        <v>30</v>
      </c>
      <c r="O90" s="238">
        <v>2018</v>
      </c>
      <c r="P90" s="238" t="s">
        <v>366</v>
      </c>
      <c r="Q90" s="238">
        <v>17</v>
      </c>
      <c r="R90" s="238" t="s">
        <v>369</v>
      </c>
      <c r="S90" s="238">
        <v>5</v>
      </c>
      <c r="T90" s="238">
        <v>0</v>
      </c>
      <c r="U90" s="238">
        <v>2</v>
      </c>
      <c r="V90" s="238">
        <v>5</v>
      </c>
      <c r="W90" s="238">
        <v>10</v>
      </c>
      <c r="X90" s="238">
        <v>3</v>
      </c>
      <c r="Y90" s="238">
        <v>1</v>
      </c>
      <c r="Z90" s="238">
        <v>2</v>
      </c>
      <c r="AB90" s="238">
        <v>1</v>
      </c>
      <c r="AC90" s="238">
        <v>98</v>
      </c>
      <c r="AD90" s="238" t="s">
        <v>2726</v>
      </c>
      <c r="AF90" s="238" t="s">
        <v>4194</v>
      </c>
      <c r="AG90" s="238">
        <v>10</v>
      </c>
      <c r="AH90" s="238">
        <v>2</v>
      </c>
      <c r="AI90" s="238">
        <v>2</v>
      </c>
      <c r="AJ90" s="238">
        <v>2</v>
      </c>
      <c r="AK90" s="238">
        <v>21</v>
      </c>
      <c r="AL90" s="238">
        <v>16</v>
      </c>
      <c r="AM90" s="238" t="s">
        <v>363</v>
      </c>
      <c r="AN90" s="238">
        <v>5</v>
      </c>
      <c r="AO90" s="238">
        <v>2</v>
      </c>
      <c r="AS90" s="238">
        <v>15</v>
      </c>
      <c r="AT90" s="238">
        <v>20</v>
      </c>
      <c r="AU90" s="238">
        <v>50</v>
      </c>
      <c r="AV90" s="238">
        <v>11</v>
      </c>
      <c r="AW90" s="238">
        <v>21</v>
      </c>
      <c r="AX90" s="238">
        <v>2</v>
      </c>
      <c r="AY90" s="238">
        <v>2</v>
      </c>
      <c r="AZ90" s="238">
        <v>2</v>
      </c>
      <c r="BA90" s="238">
        <v>21</v>
      </c>
      <c r="BB90" s="238">
        <v>45</v>
      </c>
      <c r="BC90" s="238" t="s">
        <v>363</v>
      </c>
      <c r="BD90" s="238">
        <v>5</v>
      </c>
      <c r="BE90" s="238">
        <v>1</v>
      </c>
      <c r="BI90" s="238">
        <v>15</v>
      </c>
      <c r="BJ90" s="238">
        <v>20</v>
      </c>
      <c r="BK90" s="238">
        <v>50</v>
      </c>
      <c r="BL90" s="238">
        <v>11</v>
      </c>
      <c r="BM90" s="238">
        <v>21</v>
      </c>
      <c r="CT90" s="238">
        <v>435267.97900262597</v>
      </c>
      <c r="CU90" s="238">
        <v>4964512.6661586696</v>
      </c>
      <c r="CV90" s="238">
        <v>44.83108636</v>
      </c>
      <c r="CW90" s="238">
        <v>-93.818910169999995</v>
      </c>
      <c r="CX90" s="238" t="s">
        <v>359</v>
      </c>
      <c r="CY90" s="238" t="s">
        <v>4428</v>
      </c>
    </row>
    <row r="91" spans="1:103" hidden="1" x14ac:dyDescent="0.25">
      <c r="A91" s="238">
        <v>504733</v>
      </c>
      <c r="B91" s="238">
        <v>3</v>
      </c>
      <c r="C91" s="238">
        <v>5</v>
      </c>
      <c r="D91" s="238">
        <v>30.838000000000001</v>
      </c>
      <c r="E91" s="238">
        <v>10</v>
      </c>
      <c r="F91" s="238" t="s">
        <v>1060</v>
      </c>
      <c r="H91" s="238" t="s">
        <v>354</v>
      </c>
      <c r="I91" s="238">
        <v>25</v>
      </c>
      <c r="K91" s="238">
        <v>17510828</v>
      </c>
      <c r="M91" s="238">
        <v>9</v>
      </c>
      <c r="N91" s="238">
        <v>28</v>
      </c>
      <c r="O91" s="238">
        <v>2017</v>
      </c>
      <c r="P91" s="238" t="s">
        <v>384</v>
      </c>
      <c r="Q91" s="238">
        <v>15</v>
      </c>
      <c r="R91" s="238">
        <v>98</v>
      </c>
      <c r="S91" s="238">
        <v>4</v>
      </c>
      <c r="T91" s="238">
        <v>0</v>
      </c>
      <c r="U91" s="238">
        <v>3</v>
      </c>
      <c r="V91" s="238">
        <v>12</v>
      </c>
      <c r="W91" s="238">
        <v>10</v>
      </c>
      <c r="X91" s="238">
        <v>2</v>
      </c>
      <c r="Y91" s="238">
        <v>1</v>
      </c>
      <c r="Z91" s="238">
        <v>1</v>
      </c>
      <c r="AB91" s="238">
        <v>1</v>
      </c>
      <c r="AC91" s="238">
        <v>98</v>
      </c>
      <c r="AD91" s="238" t="s">
        <v>2726</v>
      </c>
      <c r="AF91" s="238" t="s">
        <v>4194</v>
      </c>
      <c r="AG91" s="238">
        <v>7</v>
      </c>
      <c r="AH91" s="238">
        <v>2</v>
      </c>
      <c r="AI91" s="238">
        <v>2</v>
      </c>
      <c r="AJ91" s="238">
        <v>3</v>
      </c>
      <c r="AK91" s="238">
        <v>34</v>
      </c>
      <c r="AL91" s="238">
        <v>16</v>
      </c>
      <c r="AM91" s="238" t="s">
        <v>363</v>
      </c>
      <c r="AN91" s="238">
        <v>5</v>
      </c>
      <c r="AO91" s="238">
        <v>1</v>
      </c>
      <c r="AS91" s="238">
        <v>12</v>
      </c>
      <c r="AT91" s="238">
        <v>9</v>
      </c>
      <c r="AU91" s="238">
        <v>55</v>
      </c>
      <c r="AV91" s="238">
        <v>11</v>
      </c>
      <c r="AW91" s="238">
        <v>21</v>
      </c>
      <c r="AX91" s="238">
        <v>2</v>
      </c>
      <c r="AY91" s="238">
        <v>2</v>
      </c>
      <c r="AZ91" s="238">
        <v>3</v>
      </c>
      <c r="BA91" s="238">
        <v>34</v>
      </c>
      <c r="BB91" s="238">
        <v>16</v>
      </c>
      <c r="BC91" s="238" t="s">
        <v>363</v>
      </c>
      <c r="BD91" s="238">
        <v>5</v>
      </c>
      <c r="BE91" s="238">
        <v>1</v>
      </c>
      <c r="BI91" s="238">
        <v>12</v>
      </c>
      <c r="BJ91" s="238">
        <v>9</v>
      </c>
      <c r="BK91" s="238">
        <v>55</v>
      </c>
      <c r="BL91" s="238">
        <v>11</v>
      </c>
      <c r="BM91" s="238">
        <v>21</v>
      </c>
      <c r="BN91" s="238">
        <v>2</v>
      </c>
      <c r="BO91" s="238">
        <v>2</v>
      </c>
      <c r="BP91" s="238">
        <v>3</v>
      </c>
      <c r="BQ91" s="238">
        <v>21</v>
      </c>
      <c r="BR91" s="238">
        <v>16</v>
      </c>
      <c r="BS91" s="238" t="s">
        <v>354</v>
      </c>
      <c r="BT91" s="238">
        <v>5</v>
      </c>
      <c r="BU91" s="238">
        <v>4</v>
      </c>
      <c r="BY91" s="238">
        <v>12</v>
      </c>
      <c r="BZ91" s="238">
        <v>9</v>
      </c>
      <c r="CA91" s="238">
        <v>55</v>
      </c>
      <c r="CB91" s="238">
        <v>11</v>
      </c>
      <c r="CC91" s="238">
        <v>21</v>
      </c>
      <c r="CT91" s="238">
        <v>435826.78012022702</v>
      </c>
      <c r="CU91" s="238">
        <v>4964834.4001354696</v>
      </c>
      <c r="CV91" s="238">
        <v>44.83403285</v>
      </c>
      <c r="CW91" s="238">
        <v>-93.811882280000006</v>
      </c>
      <c r="CX91" s="238" t="s">
        <v>359</v>
      </c>
      <c r="CY91" s="238" t="s">
        <v>4429</v>
      </c>
    </row>
    <row r="92" spans="1:103" hidden="1" x14ac:dyDescent="0.25">
      <c r="A92" s="238">
        <v>10937313</v>
      </c>
      <c r="B92" s="238">
        <v>3</v>
      </c>
      <c r="C92" s="238">
        <v>5</v>
      </c>
      <c r="D92" s="238">
        <v>30.997</v>
      </c>
      <c r="E92" s="238">
        <v>10</v>
      </c>
      <c r="F92" s="238" t="s">
        <v>1060</v>
      </c>
      <c r="H92" s="238" t="s">
        <v>354</v>
      </c>
      <c r="I92" s="238">
        <v>25</v>
      </c>
      <c r="K92" s="238">
        <v>14029611</v>
      </c>
      <c r="L92" s="238">
        <v>142560015</v>
      </c>
      <c r="M92" s="238">
        <v>9</v>
      </c>
      <c r="N92" s="238">
        <v>10</v>
      </c>
      <c r="O92" s="238">
        <v>2014</v>
      </c>
      <c r="P92" s="238" t="s">
        <v>355</v>
      </c>
      <c r="Q92" s="238">
        <v>21</v>
      </c>
      <c r="S92" s="238">
        <v>3</v>
      </c>
      <c r="T92" s="238">
        <v>0</v>
      </c>
      <c r="U92" s="238">
        <v>2</v>
      </c>
      <c r="V92" s="238">
        <v>1</v>
      </c>
      <c r="W92" s="238">
        <v>10</v>
      </c>
      <c r="X92" s="238">
        <v>2</v>
      </c>
      <c r="Y92" s="238">
        <v>4</v>
      </c>
      <c r="Z92" s="238">
        <v>1</v>
      </c>
      <c r="AB92" s="238">
        <v>1</v>
      </c>
      <c r="AC92" s="238">
        <v>1</v>
      </c>
      <c r="AD92" s="238" t="s">
        <v>1773</v>
      </c>
      <c r="AE92" s="238" t="s">
        <v>4430</v>
      </c>
      <c r="AF92" s="238" t="s">
        <v>4194</v>
      </c>
      <c r="AG92" s="238">
        <v>7</v>
      </c>
      <c r="AH92" s="238">
        <v>2</v>
      </c>
      <c r="AI92" s="238">
        <v>4</v>
      </c>
      <c r="AJ92" s="238">
        <v>4</v>
      </c>
      <c r="AK92" s="238">
        <v>21</v>
      </c>
      <c r="AL92" s="238">
        <v>53</v>
      </c>
      <c r="AM92" s="238" t="s">
        <v>354</v>
      </c>
      <c r="AN92" s="238">
        <v>5</v>
      </c>
      <c r="AO92" s="238">
        <v>1</v>
      </c>
      <c r="AS92" s="238">
        <v>7</v>
      </c>
      <c r="AT92" s="238">
        <v>25</v>
      </c>
      <c r="AU92" s="238">
        <v>55</v>
      </c>
      <c r="AV92" s="238">
        <v>11</v>
      </c>
      <c r="AW92" s="238">
        <v>21</v>
      </c>
      <c r="AX92" s="238">
        <v>2</v>
      </c>
      <c r="AY92" s="238">
        <v>1</v>
      </c>
      <c r="AZ92" s="238">
        <v>4</v>
      </c>
      <c r="BA92" s="238">
        <v>21</v>
      </c>
      <c r="BB92" s="238">
        <v>45</v>
      </c>
      <c r="BC92" s="238" t="s">
        <v>363</v>
      </c>
      <c r="BD92" s="238">
        <v>1</v>
      </c>
      <c r="BE92" s="238">
        <v>18</v>
      </c>
      <c r="BI92" s="238">
        <v>7</v>
      </c>
      <c r="BJ92" s="238">
        <v>25</v>
      </c>
      <c r="BK92" s="238">
        <v>55</v>
      </c>
      <c r="BL92" s="238">
        <v>11</v>
      </c>
      <c r="BM92" s="238">
        <v>21</v>
      </c>
      <c r="CT92" s="238">
        <v>435910</v>
      </c>
      <c r="CU92" s="238">
        <v>4964868</v>
      </c>
      <c r="CV92" s="238">
        <v>44.834346099999998</v>
      </c>
      <c r="CW92" s="238">
        <v>-93.810836899999998</v>
      </c>
      <c r="CX92" s="238" t="s">
        <v>359</v>
      </c>
      <c r="CY92" s="238" t="s">
        <v>4431</v>
      </c>
    </row>
    <row r="93" spans="1:103" x14ac:dyDescent="0.25">
      <c r="A93" s="238">
        <v>508132</v>
      </c>
      <c r="B93" s="238">
        <v>3</v>
      </c>
      <c r="C93" s="238">
        <v>5</v>
      </c>
      <c r="D93" s="238">
        <v>31.018000000000001</v>
      </c>
      <c r="E93" s="238">
        <v>10</v>
      </c>
      <c r="F93" s="238" t="s">
        <v>1060</v>
      </c>
      <c r="H93" s="238" t="s">
        <v>354</v>
      </c>
      <c r="I93" s="238">
        <v>25</v>
      </c>
      <c r="K93" s="238">
        <v>17033313</v>
      </c>
      <c r="M93" s="238">
        <v>10</v>
      </c>
      <c r="N93" s="238">
        <v>12</v>
      </c>
      <c r="O93" s="238">
        <v>2017</v>
      </c>
      <c r="P93" s="238" t="s">
        <v>384</v>
      </c>
      <c r="Q93" s="238">
        <v>7</v>
      </c>
      <c r="R93" s="238" t="s">
        <v>369</v>
      </c>
      <c r="S93" s="238">
        <v>5</v>
      </c>
      <c r="T93" s="238">
        <v>0</v>
      </c>
      <c r="U93" s="238">
        <v>2</v>
      </c>
      <c r="V93" s="238">
        <v>12</v>
      </c>
      <c r="W93" s="238">
        <v>10</v>
      </c>
      <c r="X93" s="238">
        <v>10</v>
      </c>
      <c r="Y93" s="238">
        <v>1</v>
      </c>
      <c r="Z93" s="238">
        <v>1</v>
      </c>
      <c r="AB93" s="238">
        <v>1</v>
      </c>
      <c r="AC93" s="238">
        <v>98</v>
      </c>
      <c r="AD93" s="238" t="s">
        <v>2726</v>
      </c>
      <c r="AF93" s="238" t="s">
        <v>4194</v>
      </c>
      <c r="AG93" s="238">
        <v>7</v>
      </c>
      <c r="AH93" s="238">
        <v>2</v>
      </c>
      <c r="AI93" s="238">
        <v>2</v>
      </c>
      <c r="AJ93" s="238">
        <v>3</v>
      </c>
      <c r="AK93" s="238">
        <v>21</v>
      </c>
      <c r="AL93" s="238">
        <v>27</v>
      </c>
      <c r="AM93" s="238" t="s">
        <v>363</v>
      </c>
      <c r="AN93" s="238">
        <v>5</v>
      </c>
      <c r="AO93" s="238">
        <v>74</v>
      </c>
      <c r="AS93" s="238">
        <v>15</v>
      </c>
      <c r="AT93" s="238">
        <v>20</v>
      </c>
      <c r="AU93" s="238">
        <v>55</v>
      </c>
      <c r="AV93" s="238">
        <v>11</v>
      </c>
      <c r="AW93" s="238">
        <v>21</v>
      </c>
      <c r="AX93" s="238">
        <v>2</v>
      </c>
      <c r="AY93" s="238">
        <v>3</v>
      </c>
      <c r="AZ93" s="238">
        <v>3</v>
      </c>
      <c r="BA93" s="238">
        <v>34</v>
      </c>
      <c r="BB93" s="238">
        <v>60</v>
      </c>
      <c r="BC93" s="238" t="s">
        <v>363</v>
      </c>
      <c r="BD93" s="238">
        <v>5</v>
      </c>
      <c r="BE93" s="238">
        <v>1</v>
      </c>
      <c r="BI93" s="238">
        <v>15</v>
      </c>
      <c r="BJ93" s="238">
        <v>20</v>
      </c>
      <c r="BK93" s="238">
        <v>55</v>
      </c>
      <c r="BL93" s="238">
        <v>11</v>
      </c>
      <c r="BM93" s="238">
        <v>21</v>
      </c>
      <c r="CT93" s="238">
        <v>436088.50341469998</v>
      </c>
      <c r="CU93" s="238">
        <v>4964960.4831561903</v>
      </c>
      <c r="CV93" s="238">
        <v>44.835191250000001</v>
      </c>
      <c r="CW93" s="238">
        <v>-93.808587309999993</v>
      </c>
      <c r="CX93" s="238" t="s">
        <v>359</v>
      </c>
      <c r="CY93" s="238" t="s">
        <v>4432</v>
      </c>
    </row>
    <row r="94" spans="1:103" hidden="1" x14ac:dyDescent="0.25">
      <c r="A94" s="238">
        <v>319228</v>
      </c>
      <c r="B94" s="238">
        <v>3</v>
      </c>
      <c r="C94" s="238">
        <v>5</v>
      </c>
      <c r="D94" s="238">
        <v>31.018999999999998</v>
      </c>
      <c r="E94" s="238">
        <v>10</v>
      </c>
      <c r="F94" s="238" t="s">
        <v>1060</v>
      </c>
      <c r="H94" s="238" t="s">
        <v>354</v>
      </c>
      <c r="I94" s="238">
        <v>25</v>
      </c>
      <c r="K94" s="238">
        <v>16001050</v>
      </c>
      <c r="M94" s="238">
        <v>1</v>
      </c>
      <c r="N94" s="238">
        <v>11</v>
      </c>
      <c r="O94" s="238">
        <v>2016</v>
      </c>
      <c r="P94" s="238" t="s">
        <v>361</v>
      </c>
      <c r="Q94" s="238">
        <v>17</v>
      </c>
      <c r="R94" s="238">
        <v>98</v>
      </c>
      <c r="S94" s="238">
        <v>4</v>
      </c>
      <c r="T94" s="238">
        <v>0</v>
      </c>
      <c r="U94" s="238">
        <v>2</v>
      </c>
      <c r="V94" s="238">
        <v>13</v>
      </c>
      <c r="W94" s="238">
        <v>10</v>
      </c>
      <c r="X94" s="238">
        <v>3</v>
      </c>
      <c r="Y94" s="238">
        <v>4</v>
      </c>
      <c r="Z94" s="238">
        <v>4</v>
      </c>
      <c r="AB94" s="238">
        <v>3</v>
      </c>
      <c r="AC94" s="238">
        <v>98</v>
      </c>
      <c r="AD94" s="238" t="s">
        <v>2726</v>
      </c>
      <c r="AE94" s="238" t="s">
        <v>4433</v>
      </c>
      <c r="AF94" s="238" t="s">
        <v>4194</v>
      </c>
      <c r="AG94" s="238">
        <v>8</v>
      </c>
      <c r="AH94" s="238">
        <v>2</v>
      </c>
      <c r="AI94" s="238">
        <v>4</v>
      </c>
      <c r="AJ94" s="238">
        <v>3</v>
      </c>
      <c r="AK94" s="238">
        <v>21</v>
      </c>
      <c r="AL94" s="238">
        <v>18</v>
      </c>
      <c r="AM94" s="238" t="s">
        <v>363</v>
      </c>
      <c r="AN94" s="238">
        <v>5</v>
      </c>
      <c r="AO94" s="238">
        <v>99</v>
      </c>
      <c r="AS94" s="238">
        <v>12</v>
      </c>
      <c r="AT94" s="238">
        <v>20</v>
      </c>
      <c r="AU94" s="238">
        <v>55</v>
      </c>
      <c r="AV94" s="238">
        <v>11</v>
      </c>
      <c r="AW94" s="238">
        <v>21</v>
      </c>
      <c r="AX94" s="238">
        <v>2</v>
      </c>
      <c r="AY94" s="238">
        <v>2</v>
      </c>
      <c r="AZ94" s="238">
        <v>4</v>
      </c>
      <c r="BA94" s="238">
        <v>21</v>
      </c>
      <c r="BB94" s="238">
        <v>42</v>
      </c>
      <c r="BC94" s="238" t="s">
        <v>354</v>
      </c>
      <c r="BD94" s="238">
        <v>5</v>
      </c>
      <c r="BE94" s="238">
        <v>1</v>
      </c>
      <c r="BI94" s="238">
        <v>12</v>
      </c>
      <c r="BJ94" s="238">
        <v>20</v>
      </c>
      <c r="BK94" s="238">
        <v>55</v>
      </c>
      <c r="BL94" s="238">
        <v>11</v>
      </c>
      <c r="BM94" s="238">
        <v>21</v>
      </c>
      <c r="CT94" s="238">
        <v>436089.810359233</v>
      </c>
      <c r="CU94" s="238">
        <v>4964961.1524343798</v>
      </c>
      <c r="CV94" s="238">
        <v>44.835197389999998</v>
      </c>
      <c r="CW94" s="238">
        <v>-93.808570860000003</v>
      </c>
      <c r="CX94" s="238" t="s">
        <v>359</v>
      </c>
      <c r="CY94" s="238" t="s">
        <v>4434</v>
      </c>
    </row>
    <row r="95" spans="1:103" hidden="1" x14ac:dyDescent="0.25">
      <c r="A95" s="238">
        <v>499167</v>
      </c>
      <c r="B95" s="238">
        <v>3</v>
      </c>
      <c r="C95" s="238">
        <v>5</v>
      </c>
      <c r="D95" s="238">
        <v>31.018999999999998</v>
      </c>
      <c r="E95" s="238">
        <v>10</v>
      </c>
      <c r="F95" s="238" t="s">
        <v>1060</v>
      </c>
      <c r="H95" s="238" t="s">
        <v>354</v>
      </c>
      <c r="I95" s="238">
        <v>25</v>
      </c>
      <c r="K95" s="238">
        <v>17509878</v>
      </c>
      <c r="M95" s="238">
        <v>9</v>
      </c>
      <c r="N95" s="238">
        <v>5</v>
      </c>
      <c r="O95" s="238">
        <v>2017</v>
      </c>
      <c r="P95" s="238" t="s">
        <v>368</v>
      </c>
      <c r="Q95" s="238">
        <v>16</v>
      </c>
      <c r="R95" s="238" t="s">
        <v>356</v>
      </c>
      <c r="S95" s="238">
        <v>3</v>
      </c>
      <c r="T95" s="238">
        <v>0</v>
      </c>
      <c r="U95" s="238">
        <v>2</v>
      </c>
      <c r="V95" s="238">
        <v>5</v>
      </c>
      <c r="W95" s="238">
        <v>10</v>
      </c>
      <c r="X95" s="238">
        <v>3</v>
      </c>
      <c r="Y95" s="238">
        <v>1</v>
      </c>
      <c r="Z95" s="238">
        <v>1</v>
      </c>
      <c r="AB95" s="238">
        <v>1</v>
      </c>
      <c r="AC95" s="238">
        <v>98</v>
      </c>
      <c r="AD95" s="238" t="s">
        <v>2726</v>
      </c>
      <c r="AF95" s="238" t="s">
        <v>4194</v>
      </c>
      <c r="AG95" s="238">
        <v>9</v>
      </c>
      <c r="AH95" s="238">
        <v>2</v>
      </c>
      <c r="AI95" s="238">
        <v>2</v>
      </c>
      <c r="AJ95" s="238">
        <v>4</v>
      </c>
      <c r="AK95" s="238">
        <v>21</v>
      </c>
      <c r="AL95" s="238">
        <v>47</v>
      </c>
      <c r="AM95" s="238" t="s">
        <v>354</v>
      </c>
      <c r="AN95" s="238">
        <v>5</v>
      </c>
      <c r="AO95" s="238">
        <v>1</v>
      </c>
      <c r="AS95" s="238">
        <v>14</v>
      </c>
      <c r="AT95" s="238">
        <v>20</v>
      </c>
      <c r="AU95" s="238">
        <v>50</v>
      </c>
      <c r="AV95" s="238">
        <v>11</v>
      </c>
      <c r="AW95" s="238">
        <v>21</v>
      </c>
      <c r="AX95" s="238">
        <v>2</v>
      </c>
      <c r="AY95" s="238">
        <v>4</v>
      </c>
      <c r="AZ95" s="238">
        <v>3</v>
      </c>
      <c r="BA95" s="238">
        <v>24</v>
      </c>
      <c r="BB95" s="238">
        <v>16</v>
      </c>
      <c r="BC95" s="238" t="s">
        <v>363</v>
      </c>
      <c r="BD95" s="238">
        <v>5</v>
      </c>
      <c r="BE95" s="238">
        <v>2</v>
      </c>
      <c r="BI95" s="238">
        <v>14</v>
      </c>
      <c r="BJ95" s="238">
        <v>20</v>
      </c>
      <c r="BK95" s="238">
        <v>50</v>
      </c>
      <c r="BL95" s="238">
        <v>11</v>
      </c>
      <c r="BM95" s="238">
        <v>21</v>
      </c>
      <c r="CT95" s="238">
        <v>436089.24731182901</v>
      </c>
      <c r="CU95" s="238">
        <v>4964961.4003894702</v>
      </c>
      <c r="CV95" s="238">
        <v>44.835199580000001</v>
      </c>
      <c r="CW95" s="238">
        <v>-93.808578010000005</v>
      </c>
      <c r="CX95" s="238" t="s">
        <v>359</v>
      </c>
      <c r="CY95" s="238" t="s">
        <v>4435</v>
      </c>
    </row>
    <row r="96" spans="1:103" x14ac:dyDescent="0.25">
      <c r="A96" s="238">
        <v>665735</v>
      </c>
      <c r="B96" s="238">
        <v>3</v>
      </c>
      <c r="C96" s="238">
        <v>5</v>
      </c>
      <c r="D96" s="238">
        <v>31.071000000000002</v>
      </c>
      <c r="E96" s="238">
        <v>10</v>
      </c>
      <c r="F96" s="238" t="s">
        <v>1060</v>
      </c>
      <c r="H96" s="238" t="s">
        <v>354</v>
      </c>
      <c r="I96" s="238">
        <v>25</v>
      </c>
      <c r="K96" s="238">
        <v>18514380</v>
      </c>
      <c r="M96" s="238">
        <v>12</v>
      </c>
      <c r="N96" s="238">
        <v>4</v>
      </c>
      <c r="O96" s="238">
        <v>2018</v>
      </c>
      <c r="P96" s="238" t="s">
        <v>368</v>
      </c>
      <c r="Q96" s="238">
        <v>16</v>
      </c>
      <c r="S96" s="238">
        <v>5</v>
      </c>
      <c r="T96" s="238">
        <v>0</v>
      </c>
      <c r="U96" s="238">
        <v>2</v>
      </c>
      <c r="V96" s="238">
        <v>5</v>
      </c>
      <c r="W96" s="238">
        <v>10</v>
      </c>
      <c r="X96" s="238">
        <v>3</v>
      </c>
      <c r="Y96" s="238">
        <v>4</v>
      </c>
      <c r="Z96" s="238">
        <v>2</v>
      </c>
      <c r="AB96" s="238">
        <v>1</v>
      </c>
      <c r="AC96" s="238">
        <v>98</v>
      </c>
      <c r="AD96" s="238" t="s">
        <v>4329</v>
      </c>
      <c r="AF96" s="238" t="s">
        <v>4424</v>
      </c>
      <c r="AG96" s="238">
        <v>10</v>
      </c>
      <c r="AH96" s="238">
        <v>2</v>
      </c>
      <c r="AI96" s="238">
        <v>2</v>
      </c>
      <c r="AJ96" s="238">
        <v>4</v>
      </c>
      <c r="AK96" s="238">
        <v>25</v>
      </c>
      <c r="AL96" s="238">
        <v>75</v>
      </c>
      <c r="AM96" s="238" t="s">
        <v>363</v>
      </c>
      <c r="AN96" s="238">
        <v>5</v>
      </c>
      <c r="AO96" s="238">
        <v>10</v>
      </c>
      <c r="AS96" s="238">
        <v>14</v>
      </c>
      <c r="AT96" s="238">
        <v>20</v>
      </c>
      <c r="AU96" s="238">
        <v>50</v>
      </c>
      <c r="AV96" s="238">
        <v>11</v>
      </c>
      <c r="AW96" s="238">
        <v>21</v>
      </c>
      <c r="AX96" s="238">
        <v>2</v>
      </c>
      <c r="AY96" s="238">
        <v>4</v>
      </c>
      <c r="AZ96" s="238">
        <v>4</v>
      </c>
      <c r="BA96" s="238">
        <v>21</v>
      </c>
      <c r="BB96" s="238">
        <v>50</v>
      </c>
      <c r="BC96" s="238" t="s">
        <v>354</v>
      </c>
      <c r="BD96" s="238">
        <v>5</v>
      </c>
      <c r="BE96" s="238">
        <v>1</v>
      </c>
      <c r="BI96" s="238">
        <v>14</v>
      </c>
      <c r="BJ96" s="238">
        <v>20</v>
      </c>
      <c r="BK96" s="238">
        <v>50</v>
      </c>
      <c r="BL96" s="238">
        <v>11</v>
      </c>
      <c r="BM96" s="238">
        <v>21</v>
      </c>
      <c r="CT96" s="238">
        <v>435996.11379222898</v>
      </c>
      <c r="CU96" s="238">
        <v>4964927.5336550698</v>
      </c>
      <c r="CV96" s="238">
        <v>44.83488638</v>
      </c>
      <c r="CW96" s="238">
        <v>-93.809751919999997</v>
      </c>
      <c r="CX96" s="238" t="s">
        <v>359</v>
      </c>
      <c r="CY96" s="238" t="s">
        <v>4436</v>
      </c>
    </row>
    <row r="97" spans="1:103" x14ac:dyDescent="0.25">
      <c r="A97" s="238">
        <v>756276</v>
      </c>
      <c r="B97" s="238">
        <v>3</v>
      </c>
      <c r="C97" s="238">
        <v>5</v>
      </c>
      <c r="D97" s="238">
        <v>31.081</v>
      </c>
      <c r="E97" s="238">
        <v>10</v>
      </c>
      <c r="F97" s="238" t="s">
        <v>1060</v>
      </c>
      <c r="H97" s="238" t="s">
        <v>354</v>
      </c>
      <c r="I97" s="238">
        <v>25</v>
      </c>
      <c r="K97" s="238">
        <v>19031679</v>
      </c>
      <c r="M97" s="238">
        <v>10</v>
      </c>
      <c r="N97" s="238">
        <v>22</v>
      </c>
      <c r="O97" s="238">
        <v>2019</v>
      </c>
      <c r="P97" s="238" t="s">
        <v>368</v>
      </c>
      <c r="Q97" s="238">
        <v>7</v>
      </c>
      <c r="R97" s="238" t="s">
        <v>369</v>
      </c>
      <c r="S97" s="238">
        <v>5</v>
      </c>
      <c r="T97" s="238">
        <v>0</v>
      </c>
      <c r="U97" s="238">
        <v>2</v>
      </c>
      <c r="V97" s="238">
        <v>12</v>
      </c>
      <c r="W97" s="238">
        <v>10</v>
      </c>
      <c r="X97" s="238">
        <v>3</v>
      </c>
      <c r="Y97" s="238">
        <v>4</v>
      </c>
      <c r="Z97" s="238">
        <v>2</v>
      </c>
      <c r="AA97" s="238">
        <v>3</v>
      </c>
      <c r="AB97" s="238">
        <v>2</v>
      </c>
      <c r="AC97" s="238">
        <v>98</v>
      </c>
      <c r="AD97" s="238" t="s">
        <v>4329</v>
      </c>
      <c r="AF97" s="238" t="s">
        <v>4194</v>
      </c>
      <c r="AG97" s="238">
        <v>7</v>
      </c>
      <c r="AH97" s="238">
        <v>2</v>
      </c>
      <c r="AI97" s="238">
        <v>5</v>
      </c>
      <c r="AJ97" s="238">
        <v>3</v>
      </c>
      <c r="AK97" s="238">
        <v>21</v>
      </c>
      <c r="AL97" s="238">
        <v>28</v>
      </c>
      <c r="AM97" s="238" t="s">
        <v>363</v>
      </c>
      <c r="AN97" s="238">
        <v>5</v>
      </c>
      <c r="AO97" s="238">
        <v>1</v>
      </c>
      <c r="AS97" s="238">
        <v>15</v>
      </c>
      <c r="AT97" s="238">
        <v>20</v>
      </c>
      <c r="AU97" s="238">
        <v>55</v>
      </c>
      <c r="AV97" s="238">
        <v>11</v>
      </c>
      <c r="AW97" s="238">
        <v>21</v>
      </c>
      <c r="AX97" s="238">
        <v>2</v>
      </c>
      <c r="AY97" s="238">
        <v>4</v>
      </c>
      <c r="AZ97" s="238">
        <v>3</v>
      </c>
      <c r="BA97" s="238">
        <v>34</v>
      </c>
      <c r="BB97" s="238">
        <v>36</v>
      </c>
      <c r="BC97" s="238" t="s">
        <v>363</v>
      </c>
      <c r="BD97" s="238">
        <v>5</v>
      </c>
      <c r="BE97" s="238">
        <v>1</v>
      </c>
      <c r="BI97" s="238">
        <v>15</v>
      </c>
      <c r="BJ97" s="238">
        <v>20</v>
      </c>
      <c r="BK97" s="238">
        <v>55</v>
      </c>
      <c r="BL97" s="238">
        <v>11</v>
      </c>
      <c r="BM97" s="238">
        <v>21</v>
      </c>
      <c r="CT97" s="238">
        <v>436026.50193463702</v>
      </c>
      <c r="CU97" s="238">
        <v>4964915.28660437</v>
      </c>
      <c r="CV97" s="238">
        <v>44.834778870000001</v>
      </c>
      <c r="CW97" s="238">
        <v>-93.809365959999994</v>
      </c>
      <c r="CX97" s="238" t="s">
        <v>359</v>
      </c>
      <c r="CY97" s="238" t="s">
        <v>4437</v>
      </c>
    </row>
    <row r="98" spans="1:103" x14ac:dyDescent="0.25">
      <c r="A98" s="238">
        <v>660387</v>
      </c>
      <c r="B98" s="238">
        <v>3</v>
      </c>
      <c r="C98" s="238">
        <v>5</v>
      </c>
      <c r="D98" s="238">
        <v>31.109000000000002</v>
      </c>
      <c r="E98" s="238">
        <v>10</v>
      </c>
      <c r="F98" s="238" t="s">
        <v>1060</v>
      </c>
      <c r="H98" s="238" t="s">
        <v>354</v>
      </c>
      <c r="I98" s="238">
        <v>25</v>
      </c>
      <c r="K98" s="238">
        <v>18513541</v>
      </c>
      <c r="M98" s="238">
        <v>11</v>
      </c>
      <c r="N98" s="238">
        <v>14</v>
      </c>
      <c r="O98" s="238">
        <v>2018</v>
      </c>
      <c r="P98" s="238" t="s">
        <v>355</v>
      </c>
      <c r="Q98" s="238">
        <v>15</v>
      </c>
      <c r="S98" s="238">
        <v>5</v>
      </c>
      <c r="T98" s="238">
        <v>0</v>
      </c>
      <c r="U98" s="238">
        <v>6</v>
      </c>
      <c r="V98" s="238">
        <v>12</v>
      </c>
      <c r="W98" s="238">
        <v>10</v>
      </c>
      <c r="X98" s="238">
        <v>2</v>
      </c>
      <c r="Y98" s="238">
        <v>1</v>
      </c>
      <c r="Z98" s="238">
        <v>1</v>
      </c>
      <c r="AB98" s="238">
        <v>1</v>
      </c>
      <c r="AC98" s="238">
        <v>98</v>
      </c>
      <c r="AD98" s="238" t="s">
        <v>2726</v>
      </c>
      <c r="AF98" s="238" t="s">
        <v>4194</v>
      </c>
      <c r="AG98" s="238">
        <v>7</v>
      </c>
      <c r="AH98" s="238">
        <v>2</v>
      </c>
      <c r="AI98" s="238">
        <v>4</v>
      </c>
      <c r="AJ98" s="238">
        <v>3</v>
      </c>
      <c r="AK98" s="238">
        <v>21</v>
      </c>
      <c r="AL98" s="238">
        <v>16</v>
      </c>
      <c r="AM98" s="238" t="s">
        <v>363</v>
      </c>
      <c r="AN98" s="238">
        <v>5</v>
      </c>
      <c r="AO98" s="238">
        <v>4</v>
      </c>
      <c r="AS98" s="238">
        <v>13</v>
      </c>
      <c r="AT98" s="238">
        <v>9</v>
      </c>
      <c r="AU98" s="238">
        <v>55</v>
      </c>
      <c r="AV98" s="238">
        <v>11</v>
      </c>
      <c r="AW98" s="238">
        <v>24</v>
      </c>
      <c r="AX98" s="238">
        <v>2</v>
      </c>
      <c r="AY98" s="238">
        <v>4</v>
      </c>
      <c r="AZ98" s="238">
        <v>3</v>
      </c>
      <c r="BA98" s="238">
        <v>21</v>
      </c>
      <c r="BB98" s="238">
        <v>16</v>
      </c>
      <c r="BC98" s="238" t="s">
        <v>363</v>
      </c>
      <c r="BD98" s="238">
        <v>5</v>
      </c>
      <c r="BE98" s="238">
        <v>4</v>
      </c>
      <c r="BI98" s="238">
        <v>13</v>
      </c>
      <c r="BJ98" s="238">
        <v>9</v>
      </c>
      <c r="BK98" s="238">
        <v>55</v>
      </c>
      <c r="BL98" s="238">
        <v>11</v>
      </c>
      <c r="BM98" s="238">
        <v>24</v>
      </c>
      <c r="BN98" s="238">
        <v>2</v>
      </c>
      <c r="BO98" s="238">
        <v>2</v>
      </c>
      <c r="BP98" s="238">
        <v>3</v>
      </c>
      <c r="BQ98" s="238">
        <v>21</v>
      </c>
      <c r="BR98" s="238">
        <v>17</v>
      </c>
      <c r="BS98" s="238" t="s">
        <v>354</v>
      </c>
      <c r="BT98" s="238">
        <v>5</v>
      </c>
      <c r="BU98" s="238">
        <v>4</v>
      </c>
      <c r="BY98" s="238">
        <v>13</v>
      </c>
      <c r="BZ98" s="238">
        <v>9</v>
      </c>
      <c r="CA98" s="238">
        <v>55</v>
      </c>
      <c r="CB98" s="238">
        <v>11</v>
      </c>
      <c r="CC98" s="238">
        <v>24</v>
      </c>
      <c r="CD98" s="238">
        <v>2</v>
      </c>
      <c r="CE98" s="238">
        <v>4</v>
      </c>
      <c r="CF98" s="238">
        <v>3</v>
      </c>
      <c r="CG98" s="238">
        <v>21</v>
      </c>
      <c r="CH98" s="238">
        <v>17</v>
      </c>
      <c r="CI98" s="238" t="s">
        <v>363</v>
      </c>
      <c r="CJ98" s="238">
        <v>5</v>
      </c>
      <c r="CK98" s="238">
        <v>4</v>
      </c>
      <c r="CO98" s="238">
        <v>13</v>
      </c>
      <c r="CP98" s="238">
        <v>9</v>
      </c>
      <c r="CQ98" s="238">
        <v>55</v>
      </c>
      <c r="CR98" s="238">
        <v>11</v>
      </c>
      <c r="CS98" s="238">
        <v>24</v>
      </c>
      <c r="CT98" s="238">
        <v>436063.84726102802</v>
      </c>
      <c r="CU98" s="238">
        <v>4964961.4003894702</v>
      </c>
      <c r="CV98" s="238">
        <v>44.835197299999997</v>
      </c>
      <c r="CW98" s="238">
        <v>-93.808899339999996</v>
      </c>
      <c r="CX98" s="238" t="s">
        <v>359</v>
      </c>
      <c r="CY98" s="238" t="s">
        <v>4438</v>
      </c>
    </row>
    <row r="99" spans="1:103" hidden="1" x14ac:dyDescent="0.25">
      <c r="A99" s="238">
        <v>10855050</v>
      </c>
      <c r="B99" s="238">
        <v>3</v>
      </c>
      <c r="C99" s="238">
        <v>5</v>
      </c>
      <c r="D99" s="238">
        <v>31.12</v>
      </c>
      <c r="E99" s="238">
        <v>10</v>
      </c>
      <c r="F99" s="238" t="s">
        <v>1060</v>
      </c>
      <c r="H99" s="238" t="s">
        <v>354</v>
      </c>
      <c r="I99" s="238">
        <v>25</v>
      </c>
      <c r="K99" s="238">
        <v>13033282</v>
      </c>
      <c r="L99" s="238">
        <v>133080117</v>
      </c>
      <c r="M99" s="238">
        <v>11</v>
      </c>
      <c r="N99" s="238">
        <v>4</v>
      </c>
      <c r="O99" s="238">
        <v>2013</v>
      </c>
      <c r="P99" s="238" t="s">
        <v>361</v>
      </c>
      <c r="Q99" s="238">
        <v>16</v>
      </c>
      <c r="S99" s="238">
        <v>4</v>
      </c>
      <c r="T99" s="238">
        <v>0</v>
      </c>
      <c r="U99" s="238">
        <v>2</v>
      </c>
      <c r="V99" s="238">
        <v>1</v>
      </c>
      <c r="W99" s="238">
        <v>10</v>
      </c>
      <c r="X99" s="238">
        <v>3</v>
      </c>
      <c r="Y99" s="238">
        <v>3</v>
      </c>
      <c r="Z99" s="238">
        <v>1</v>
      </c>
      <c r="AB99" s="238">
        <v>1</v>
      </c>
      <c r="AC99" s="238">
        <v>98</v>
      </c>
      <c r="AD99" s="238">
        <v>5</v>
      </c>
      <c r="AE99" s="238" t="s">
        <v>4413</v>
      </c>
      <c r="AF99" s="238" t="s">
        <v>4194</v>
      </c>
      <c r="AG99" s="238">
        <v>7</v>
      </c>
      <c r="AH99" s="238">
        <v>2</v>
      </c>
      <c r="AI99" s="238">
        <v>4</v>
      </c>
      <c r="AJ99" s="238">
        <v>4</v>
      </c>
      <c r="AK99" s="238">
        <v>21</v>
      </c>
      <c r="AL99" s="238">
        <v>47</v>
      </c>
      <c r="AM99" s="238" t="s">
        <v>354</v>
      </c>
      <c r="AN99" s="238">
        <v>5</v>
      </c>
      <c r="AO99" s="238">
        <v>1</v>
      </c>
      <c r="AS99" s="238">
        <v>7</v>
      </c>
      <c r="AT99" s="238">
        <v>20</v>
      </c>
      <c r="AU99" s="238">
        <v>55</v>
      </c>
      <c r="AV99" s="238">
        <v>11</v>
      </c>
      <c r="AW99" s="238">
        <v>21</v>
      </c>
      <c r="AX99" s="238">
        <v>2</v>
      </c>
      <c r="AY99" s="238">
        <v>3</v>
      </c>
      <c r="AZ99" s="238">
        <v>4</v>
      </c>
      <c r="BA99" s="238">
        <v>21</v>
      </c>
      <c r="BB99" s="238">
        <v>26</v>
      </c>
      <c r="BC99" s="238" t="s">
        <v>354</v>
      </c>
      <c r="BD99" s="238">
        <v>5</v>
      </c>
      <c r="BE99" s="238">
        <v>5</v>
      </c>
      <c r="BI99" s="238">
        <v>7</v>
      </c>
      <c r="BJ99" s="238">
        <v>20</v>
      </c>
      <c r="BK99" s="238">
        <v>55</v>
      </c>
      <c r="BL99" s="238">
        <v>11</v>
      </c>
      <c r="BM99" s="238">
        <v>21</v>
      </c>
      <c r="CT99" s="238">
        <v>436086</v>
      </c>
      <c r="CU99" s="238">
        <v>4964959</v>
      </c>
      <c r="CV99" s="238">
        <v>44.8351799</v>
      </c>
      <c r="CW99" s="238">
        <v>-93.808623999999995</v>
      </c>
      <c r="CX99" s="238" t="s">
        <v>359</v>
      </c>
      <c r="CY99" s="238" t="s">
        <v>4439</v>
      </c>
    </row>
    <row r="100" spans="1:103" x14ac:dyDescent="0.25">
      <c r="A100" s="238">
        <v>11018799</v>
      </c>
      <c r="B100" s="238">
        <v>3</v>
      </c>
      <c r="C100" s="238">
        <v>5</v>
      </c>
      <c r="D100" s="238">
        <v>31.12</v>
      </c>
      <c r="E100" s="238">
        <v>10</v>
      </c>
      <c r="F100" s="238" t="s">
        <v>1060</v>
      </c>
      <c r="H100" s="238" t="s">
        <v>354</v>
      </c>
      <c r="I100" s="238">
        <v>25</v>
      </c>
      <c r="K100" s="238">
        <v>15011791</v>
      </c>
      <c r="L100" s="238">
        <v>151070148</v>
      </c>
      <c r="M100" s="238">
        <v>4</v>
      </c>
      <c r="N100" s="238">
        <v>17</v>
      </c>
      <c r="O100" s="238">
        <v>2015</v>
      </c>
      <c r="P100" s="238" t="s">
        <v>362</v>
      </c>
      <c r="Q100" s="238">
        <v>14</v>
      </c>
      <c r="R100" s="238" t="s">
        <v>369</v>
      </c>
      <c r="S100" s="238">
        <v>5</v>
      </c>
      <c r="T100" s="238">
        <v>0</v>
      </c>
      <c r="U100" s="238">
        <v>2</v>
      </c>
      <c r="V100" s="238">
        <v>1</v>
      </c>
      <c r="W100" s="238">
        <v>10</v>
      </c>
      <c r="X100" s="238">
        <v>2</v>
      </c>
      <c r="Y100" s="238">
        <v>1</v>
      </c>
      <c r="Z100" s="238">
        <v>1</v>
      </c>
      <c r="AB100" s="238">
        <v>1</v>
      </c>
      <c r="AC100" s="238">
        <v>98</v>
      </c>
      <c r="AD100" s="238" t="s">
        <v>4440</v>
      </c>
      <c r="AE100" s="238" t="s">
        <v>4441</v>
      </c>
      <c r="AF100" s="238" t="s">
        <v>4194</v>
      </c>
      <c r="AG100" s="238">
        <v>7</v>
      </c>
      <c r="AH100" s="238">
        <v>2</v>
      </c>
      <c r="AI100" s="238">
        <v>4</v>
      </c>
      <c r="AJ100" s="238">
        <v>3</v>
      </c>
      <c r="AK100" s="238">
        <v>21</v>
      </c>
      <c r="AL100" s="238">
        <v>45</v>
      </c>
      <c r="AM100" s="238" t="s">
        <v>363</v>
      </c>
      <c r="AN100" s="238">
        <v>5</v>
      </c>
      <c r="AO100" s="238">
        <v>1</v>
      </c>
      <c r="AS100" s="238">
        <v>7</v>
      </c>
      <c r="AT100" s="238">
        <v>98</v>
      </c>
      <c r="AU100" s="238">
        <v>55</v>
      </c>
      <c r="AV100" s="238">
        <v>11</v>
      </c>
      <c r="AW100" s="238">
        <v>21</v>
      </c>
      <c r="AX100" s="238">
        <v>2</v>
      </c>
      <c r="AY100" s="238">
        <v>3</v>
      </c>
      <c r="AZ100" s="238">
        <v>3</v>
      </c>
      <c r="BA100" s="238">
        <v>21</v>
      </c>
      <c r="BB100" s="238">
        <v>21</v>
      </c>
      <c r="BC100" s="238" t="s">
        <v>354</v>
      </c>
      <c r="BD100" s="238">
        <v>5</v>
      </c>
      <c r="BE100" s="238">
        <v>15</v>
      </c>
      <c r="BI100" s="238">
        <v>7</v>
      </c>
      <c r="BJ100" s="238">
        <v>98</v>
      </c>
      <c r="BK100" s="238">
        <v>55</v>
      </c>
      <c r="BL100" s="238">
        <v>11</v>
      </c>
      <c r="BM100" s="238">
        <v>21</v>
      </c>
      <c r="CT100" s="238">
        <v>436086</v>
      </c>
      <c r="CU100" s="238">
        <v>4964959</v>
      </c>
      <c r="CV100" s="238">
        <v>44.8351799</v>
      </c>
      <c r="CW100" s="238">
        <v>-93.808623999999995</v>
      </c>
      <c r="CX100" s="238" t="s">
        <v>359</v>
      </c>
      <c r="CY100" s="238" t="s">
        <v>4442</v>
      </c>
    </row>
    <row r="101" spans="1:103" x14ac:dyDescent="0.25">
      <c r="A101" s="238">
        <v>650881</v>
      </c>
      <c r="B101" s="238">
        <v>3</v>
      </c>
      <c r="C101" s="238">
        <v>5</v>
      </c>
      <c r="D101" s="238">
        <v>31.123999999999999</v>
      </c>
      <c r="E101" s="238">
        <v>10</v>
      </c>
      <c r="F101" s="238" t="s">
        <v>1060</v>
      </c>
      <c r="H101" s="238" t="s">
        <v>354</v>
      </c>
      <c r="I101" s="238">
        <v>25</v>
      </c>
      <c r="K101" s="238">
        <v>18031885</v>
      </c>
      <c r="M101" s="238">
        <v>10</v>
      </c>
      <c r="N101" s="238">
        <v>10</v>
      </c>
      <c r="O101" s="238">
        <v>2018</v>
      </c>
      <c r="P101" s="238" t="s">
        <v>355</v>
      </c>
      <c r="Q101" s="238">
        <v>10</v>
      </c>
      <c r="R101" s="238" t="s">
        <v>356</v>
      </c>
      <c r="S101" s="238">
        <v>5</v>
      </c>
      <c r="T101" s="238">
        <v>0</v>
      </c>
      <c r="U101" s="238">
        <v>1</v>
      </c>
      <c r="W101" s="238">
        <v>32</v>
      </c>
      <c r="X101" s="238">
        <v>3</v>
      </c>
      <c r="Y101" s="238">
        <v>1</v>
      </c>
      <c r="Z101" s="238">
        <v>3</v>
      </c>
      <c r="AA101" s="238">
        <v>2</v>
      </c>
      <c r="AB101" s="238">
        <v>2</v>
      </c>
      <c r="AC101" s="238">
        <v>98</v>
      </c>
      <c r="AD101" s="238" t="s">
        <v>2726</v>
      </c>
      <c r="AE101" s="238" t="s">
        <v>4433</v>
      </c>
      <c r="AF101" s="238" t="s">
        <v>4194</v>
      </c>
      <c r="AG101" s="238">
        <v>3</v>
      </c>
      <c r="AH101" s="238">
        <v>2</v>
      </c>
      <c r="AI101" s="238">
        <v>3</v>
      </c>
      <c r="AJ101" s="238">
        <v>4</v>
      </c>
      <c r="AK101" s="238">
        <v>21</v>
      </c>
      <c r="AL101" s="238">
        <v>18</v>
      </c>
      <c r="AM101" s="238" t="s">
        <v>354</v>
      </c>
      <c r="AN101" s="238">
        <v>5</v>
      </c>
      <c r="AO101" s="238">
        <v>90</v>
      </c>
      <c r="AS101" s="238">
        <v>14</v>
      </c>
      <c r="AT101" s="238">
        <v>20</v>
      </c>
      <c r="AU101" s="238">
        <v>55</v>
      </c>
      <c r="AV101" s="238">
        <v>11</v>
      </c>
      <c r="AW101" s="238">
        <v>21</v>
      </c>
      <c r="CT101" s="238">
        <v>436087.75209880603</v>
      </c>
      <c r="CU101" s="238">
        <v>4964966.7473708997</v>
      </c>
      <c r="CV101" s="238">
        <v>44.83524757</v>
      </c>
      <c r="CW101" s="238">
        <v>-93.808597599999999</v>
      </c>
      <c r="CX101" s="238" t="s">
        <v>359</v>
      </c>
      <c r="CY101" s="238" t="s">
        <v>4443</v>
      </c>
    </row>
    <row r="102" spans="1:103" hidden="1" x14ac:dyDescent="0.25">
      <c r="A102" s="238">
        <v>10697391</v>
      </c>
      <c r="B102" s="238">
        <v>3</v>
      </c>
      <c r="C102" s="238">
        <v>5</v>
      </c>
      <c r="D102" s="238">
        <v>31.123999999999999</v>
      </c>
      <c r="E102" s="238">
        <v>10</v>
      </c>
      <c r="F102" s="238" t="s">
        <v>1060</v>
      </c>
      <c r="H102" s="238" t="s">
        <v>354</v>
      </c>
      <c r="I102" s="238">
        <v>25</v>
      </c>
      <c r="K102" s="238">
        <v>11002819</v>
      </c>
      <c r="L102" s="238">
        <v>110280343</v>
      </c>
      <c r="M102" s="238">
        <v>1</v>
      </c>
      <c r="N102" s="238">
        <v>28</v>
      </c>
      <c r="O102" s="238">
        <v>2011</v>
      </c>
      <c r="P102" s="238" t="s">
        <v>362</v>
      </c>
      <c r="Q102" s="238">
        <v>22</v>
      </c>
      <c r="S102" s="238">
        <v>3</v>
      </c>
      <c r="T102" s="238">
        <v>0</v>
      </c>
      <c r="U102" s="238">
        <v>1</v>
      </c>
      <c r="V102" s="238">
        <v>98</v>
      </c>
      <c r="W102" s="238">
        <v>8</v>
      </c>
      <c r="X102" s="238">
        <v>3</v>
      </c>
      <c r="Y102" s="238">
        <v>4</v>
      </c>
      <c r="Z102" s="238">
        <v>1</v>
      </c>
      <c r="AB102" s="238">
        <v>1</v>
      </c>
      <c r="AC102" s="238">
        <v>98</v>
      </c>
      <c r="AD102" s="238" t="s">
        <v>1773</v>
      </c>
      <c r="AE102" s="238" t="s">
        <v>4413</v>
      </c>
      <c r="AF102" s="238" t="s">
        <v>4194</v>
      </c>
      <c r="AG102" s="238">
        <v>1</v>
      </c>
      <c r="AH102" s="238">
        <v>0</v>
      </c>
      <c r="AI102" s="238">
        <v>2</v>
      </c>
      <c r="AJ102" s="238">
        <v>3</v>
      </c>
      <c r="AS102" s="238">
        <v>7</v>
      </c>
      <c r="AT102" s="238">
        <v>20</v>
      </c>
      <c r="AU102" s="238">
        <v>55</v>
      </c>
      <c r="AV102" s="238">
        <v>11</v>
      </c>
      <c r="AW102" s="238">
        <v>21</v>
      </c>
      <c r="AX102" s="238">
        <v>5</v>
      </c>
      <c r="AY102" s="238">
        <v>60</v>
      </c>
      <c r="AZ102" s="238">
        <v>2</v>
      </c>
      <c r="BB102" s="238">
        <v>15</v>
      </c>
      <c r="BC102" s="238" t="s">
        <v>363</v>
      </c>
      <c r="BD102" s="238">
        <v>5</v>
      </c>
      <c r="BG102" s="238">
        <v>3</v>
      </c>
      <c r="BI102" s="238">
        <v>7</v>
      </c>
      <c r="BJ102" s="238">
        <v>20</v>
      </c>
      <c r="BK102" s="238">
        <v>55</v>
      </c>
      <c r="BL102" s="238">
        <v>11</v>
      </c>
      <c r="BM102" s="238">
        <v>21</v>
      </c>
      <c r="CT102" s="238">
        <v>436091</v>
      </c>
      <c r="CU102" s="238">
        <v>4964962</v>
      </c>
      <c r="CV102" s="238">
        <v>44.835208000000002</v>
      </c>
      <c r="CW102" s="238">
        <v>-93.808553099999997</v>
      </c>
      <c r="CX102" s="238" t="s">
        <v>359</v>
      </c>
      <c r="CY102" s="238" t="s">
        <v>4444</v>
      </c>
    </row>
    <row r="103" spans="1:103" x14ac:dyDescent="0.25">
      <c r="A103" s="238">
        <v>10700310</v>
      </c>
      <c r="B103" s="238">
        <v>3</v>
      </c>
      <c r="C103" s="238">
        <v>5</v>
      </c>
      <c r="D103" s="238">
        <v>31.123999999999999</v>
      </c>
      <c r="E103" s="238">
        <v>10</v>
      </c>
      <c r="F103" s="238" t="s">
        <v>1060</v>
      </c>
      <c r="H103" s="238" t="s">
        <v>354</v>
      </c>
      <c r="I103" s="238">
        <v>25</v>
      </c>
      <c r="K103" s="238">
        <v>11008578</v>
      </c>
      <c r="L103" s="238">
        <v>110840127</v>
      </c>
      <c r="M103" s="238">
        <v>3</v>
      </c>
      <c r="N103" s="238">
        <v>23</v>
      </c>
      <c r="O103" s="238">
        <v>2011</v>
      </c>
      <c r="P103" s="238" t="s">
        <v>355</v>
      </c>
      <c r="Q103" s="238">
        <v>16</v>
      </c>
      <c r="S103" s="238">
        <v>5</v>
      </c>
      <c r="T103" s="238">
        <v>0</v>
      </c>
      <c r="U103" s="238">
        <v>2</v>
      </c>
      <c r="V103" s="238">
        <v>5</v>
      </c>
      <c r="W103" s="238">
        <v>10</v>
      </c>
      <c r="X103" s="238">
        <v>3</v>
      </c>
      <c r="Y103" s="238">
        <v>1</v>
      </c>
      <c r="Z103" s="238">
        <v>2</v>
      </c>
      <c r="AA103" s="238">
        <v>2</v>
      </c>
      <c r="AB103" s="238">
        <v>1</v>
      </c>
      <c r="AC103" s="238">
        <v>98</v>
      </c>
      <c r="AD103" s="238" t="s">
        <v>4445</v>
      </c>
      <c r="AE103" s="238" t="s">
        <v>4446</v>
      </c>
      <c r="AF103" s="238" t="s">
        <v>4194</v>
      </c>
      <c r="AG103" s="238">
        <v>10</v>
      </c>
      <c r="AH103" s="238">
        <v>2</v>
      </c>
      <c r="AI103" s="238">
        <v>3</v>
      </c>
      <c r="AJ103" s="238">
        <v>2</v>
      </c>
      <c r="AK103" s="238">
        <v>21</v>
      </c>
      <c r="AL103" s="238">
        <v>51</v>
      </c>
      <c r="AM103" s="238" t="s">
        <v>354</v>
      </c>
      <c r="AN103" s="238">
        <v>5</v>
      </c>
      <c r="AO103" s="238">
        <v>1</v>
      </c>
      <c r="AP103" s="238">
        <v>1</v>
      </c>
      <c r="AS103" s="238">
        <v>3</v>
      </c>
      <c r="AT103" s="238">
        <v>20</v>
      </c>
      <c r="AU103" s="238">
        <v>55</v>
      </c>
      <c r="AV103" s="238">
        <v>11</v>
      </c>
      <c r="AW103" s="238">
        <v>21</v>
      </c>
      <c r="AX103" s="238">
        <v>2</v>
      </c>
      <c r="AY103" s="238">
        <v>2</v>
      </c>
      <c r="AZ103" s="238">
        <v>4</v>
      </c>
      <c r="BA103" s="238">
        <v>21</v>
      </c>
      <c r="BB103" s="238">
        <v>48</v>
      </c>
      <c r="BC103" s="238" t="s">
        <v>363</v>
      </c>
      <c r="BD103" s="238">
        <v>5</v>
      </c>
      <c r="BE103" s="238">
        <v>1</v>
      </c>
      <c r="BF103" s="238">
        <v>1</v>
      </c>
      <c r="BI103" s="238">
        <v>3</v>
      </c>
      <c r="BJ103" s="238">
        <v>20</v>
      </c>
      <c r="BK103" s="238">
        <v>55</v>
      </c>
      <c r="BL103" s="238">
        <v>11</v>
      </c>
      <c r="BM103" s="238">
        <v>21</v>
      </c>
      <c r="CT103" s="238">
        <v>436091</v>
      </c>
      <c r="CU103" s="238">
        <v>4964962</v>
      </c>
      <c r="CV103" s="238">
        <v>44.835208000000002</v>
      </c>
      <c r="CW103" s="238">
        <v>-93.808553099999997</v>
      </c>
      <c r="CX103" s="238" t="s">
        <v>359</v>
      </c>
      <c r="CY103" s="238" t="s">
        <v>4447</v>
      </c>
    </row>
    <row r="104" spans="1:103" x14ac:dyDescent="0.25">
      <c r="A104" s="238">
        <v>10774911</v>
      </c>
      <c r="B104" s="238">
        <v>3</v>
      </c>
      <c r="C104" s="238">
        <v>5</v>
      </c>
      <c r="D104" s="238">
        <v>31.123999999999999</v>
      </c>
      <c r="E104" s="238">
        <v>10</v>
      </c>
      <c r="F104" s="238" t="s">
        <v>1060</v>
      </c>
      <c r="H104" s="238" t="s">
        <v>354</v>
      </c>
      <c r="I104" s="238">
        <v>25</v>
      </c>
      <c r="K104" s="238">
        <v>12003617</v>
      </c>
      <c r="L104" s="238">
        <v>120410011</v>
      </c>
      <c r="M104" s="238">
        <v>2</v>
      </c>
      <c r="N104" s="238">
        <v>9</v>
      </c>
      <c r="O104" s="238">
        <v>2012</v>
      </c>
      <c r="P104" s="238" t="s">
        <v>384</v>
      </c>
      <c r="Q104" s="238">
        <v>19</v>
      </c>
      <c r="S104" s="238">
        <v>5</v>
      </c>
      <c r="T104" s="238">
        <v>0</v>
      </c>
      <c r="U104" s="238">
        <v>2</v>
      </c>
      <c r="V104" s="238">
        <v>3</v>
      </c>
      <c r="W104" s="238">
        <v>10</v>
      </c>
      <c r="X104" s="238">
        <v>3</v>
      </c>
      <c r="Y104" s="238">
        <v>4</v>
      </c>
      <c r="Z104" s="238">
        <v>1</v>
      </c>
      <c r="AB104" s="238">
        <v>1</v>
      </c>
      <c r="AC104" s="238">
        <v>98</v>
      </c>
      <c r="AD104" s="238" t="s">
        <v>4413</v>
      </c>
      <c r="AE104" s="238" t="s">
        <v>4448</v>
      </c>
      <c r="AF104" s="238" t="s">
        <v>4194</v>
      </c>
      <c r="AG104" s="238">
        <v>9</v>
      </c>
      <c r="AH104" s="238">
        <v>2</v>
      </c>
      <c r="AI104" s="238">
        <v>4</v>
      </c>
      <c r="AJ104" s="238">
        <v>2</v>
      </c>
      <c r="AK104" s="238">
        <v>24</v>
      </c>
      <c r="AL104" s="238">
        <v>43</v>
      </c>
      <c r="AM104" s="238" t="s">
        <v>363</v>
      </c>
      <c r="AN104" s="238">
        <v>5</v>
      </c>
      <c r="AO104" s="238">
        <v>2</v>
      </c>
      <c r="AS104" s="238">
        <v>7</v>
      </c>
      <c r="AT104" s="238">
        <v>20</v>
      </c>
      <c r="AU104" s="238">
        <v>30</v>
      </c>
      <c r="AV104" s="238">
        <v>11</v>
      </c>
      <c r="AW104" s="238">
        <v>21</v>
      </c>
      <c r="AX104" s="238">
        <v>2</v>
      </c>
      <c r="AY104" s="238">
        <v>4</v>
      </c>
      <c r="AZ104" s="238">
        <v>1</v>
      </c>
      <c r="BA104" s="238">
        <v>21</v>
      </c>
      <c r="BB104" s="238">
        <v>41</v>
      </c>
      <c r="BC104" s="238" t="s">
        <v>354</v>
      </c>
      <c r="BD104" s="238">
        <v>5</v>
      </c>
      <c r="BE104" s="238">
        <v>1</v>
      </c>
      <c r="BI104" s="238">
        <v>7</v>
      </c>
      <c r="BJ104" s="238">
        <v>20</v>
      </c>
      <c r="BK104" s="238">
        <v>30</v>
      </c>
      <c r="BL104" s="238">
        <v>11</v>
      </c>
      <c r="BM104" s="238">
        <v>21</v>
      </c>
      <c r="CT104" s="238">
        <v>436091</v>
      </c>
      <c r="CU104" s="238">
        <v>4964962</v>
      </c>
      <c r="CV104" s="238">
        <v>44.835208000000002</v>
      </c>
      <c r="CW104" s="238">
        <v>-93.808553099999997</v>
      </c>
      <c r="CX104" s="238" t="s">
        <v>359</v>
      </c>
      <c r="CY104" s="238" t="s">
        <v>4449</v>
      </c>
    </row>
    <row r="105" spans="1:103" hidden="1" x14ac:dyDescent="0.25">
      <c r="A105" s="238">
        <v>10779963</v>
      </c>
      <c r="B105" s="238">
        <v>3</v>
      </c>
      <c r="C105" s="238">
        <v>5</v>
      </c>
      <c r="D105" s="238">
        <v>31.123999999999999</v>
      </c>
      <c r="E105" s="238">
        <v>10</v>
      </c>
      <c r="F105" s="238" t="s">
        <v>1060</v>
      </c>
      <c r="H105" s="238" t="s">
        <v>354</v>
      </c>
      <c r="I105" s="238">
        <v>25</v>
      </c>
      <c r="K105" s="238">
        <v>12508578</v>
      </c>
      <c r="L105" s="238">
        <v>122500213</v>
      </c>
      <c r="M105" s="238">
        <v>9</v>
      </c>
      <c r="N105" s="238">
        <v>5</v>
      </c>
      <c r="O105" s="238">
        <v>2012</v>
      </c>
      <c r="P105" s="238" t="s">
        <v>355</v>
      </c>
      <c r="Q105" s="238">
        <v>7</v>
      </c>
      <c r="S105" s="238">
        <v>3</v>
      </c>
      <c r="T105" s="238">
        <v>0</v>
      </c>
      <c r="U105" s="238">
        <v>3</v>
      </c>
      <c r="V105" s="238">
        <v>1</v>
      </c>
      <c r="W105" s="238">
        <v>10</v>
      </c>
      <c r="X105" s="238">
        <v>2</v>
      </c>
      <c r="Y105" s="238">
        <v>1</v>
      </c>
      <c r="Z105" s="238">
        <v>1</v>
      </c>
      <c r="AB105" s="238">
        <v>1</v>
      </c>
      <c r="AC105" s="238">
        <v>98</v>
      </c>
      <c r="AD105" s="238" t="s">
        <v>1771</v>
      </c>
      <c r="AE105" s="238" t="s">
        <v>4433</v>
      </c>
      <c r="AF105" s="238" t="s">
        <v>4194</v>
      </c>
      <c r="AG105" s="238">
        <v>7</v>
      </c>
      <c r="AH105" s="238">
        <v>2</v>
      </c>
      <c r="AI105" s="238">
        <v>4</v>
      </c>
      <c r="AJ105" s="238">
        <v>3</v>
      </c>
      <c r="AK105" s="238">
        <v>21</v>
      </c>
      <c r="AL105" s="238">
        <v>66</v>
      </c>
      <c r="AM105" s="238" t="s">
        <v>354</v>
      </c>
      <c r="AN105" s="238">
        <v>5</v>
      </c>
      <c r="AO105" s="238">
        <v>5</v>
      </c>
      <c r="AS105" s="238">
        <v>7</v>
      </c>
      <c r="AT105" s="238">
        <v>98</v>
      </c>
      <c r="AU105" s="238">
        <v>55</v>
      </c>
      <c r="AV105" s="238">
        <v>11</v>
      </c>
      <c r="AW105" s="238">
        <v>21</v>
      </c>
      <c r="AX105" s="238">
        <v>2</v>
      </c>
      <c r="AY105" s="238">
        <v>2</v>
      </c>
      <c r="AZ105" s="238">
        <v>3</v>
      </c>
      <c r="BA105" s="238">
        <v>21</v>
      </c>
      <c r="BB105" s="238">
        <v>18</v>
      </c>
      <c r="BC105" s="238" t="s">
        <v>354</v>
      </c>
      <c r="BD105" s="238">
        <v>5</v>
      </c>
      <c r="BE105" s="238">
        <v>1</v>
      </c>
      <c r="BI105" s="238">
        <v>7</v>
      </c>
      <c r="BJ105" s="238">
        <v>98</v>
      </c>
      <c r="BK105" s="238">
        <v>55</v>
      </c>
      <c r="BL105" s="238">
        <v>11</v>
      </c>
      <c r="BM105" s="238">
        <v>21</v>
      </c>
      <c r="BN105" s="238">
        <v>2</v>
      </c>
      <c r="BO105" s="238">
        <v>2</v>
      </c>
      <c r="BP105" s="238">
        <v>3</v>
      </c>
      <c r="BQ105" s="238">
        <v>21</v>
      </c>
      <c r="BR105" s="238">
        <v>48</v>
      </c>
      <c r="BS105" s="238" t="s">
        <v>363</v>
      </c>
      <c r="BT105" s="238">
        <v>5</v>
      </c>
      <c r="BU105" s="238">
        <v>1</v>
      </c>
      <c r="BY105" s="238">
        <v>7</v>
      </c>
      <c r="BZ105" s="238">
        <v>98</v>
      </c>
      <c r="CA105" s="238">
        <v>55</v>
      </c>
      <c r="CB105" s="238">
        <v>11</v>
      </c>
      <c r="CC105" s="238">
        <v>21</v>
      </c>
      <c r="CT105" s="238">
        <v>436091</v>
      </c>
      <c r="CU105" s="238">
        <v>4964962</v>
      </c>
      <c r="CV105" s="238">
        <v>44.835208000000002</v>
      </c>
      <c r="CW105" s="238">
        <v>-93.808553099999997</v>
      </c>
      <c r="CX105" s="238" t="s">
        <v>359</v>
      </c>
      <c r="CY105" s="238" t="s">
        <v>4450</v>
      </c>
    </row>
    <row r="106" spans="1:103" hidden="1" x14ac:dyDescent="0.25">
      <c r="A106" s="238">
        <v>10851097</v>
      </c>
      <c r="B106" s="238">
        <v>3</v>
      </c>
      <c r="C106" s="238">
        <v>5</v>
      </c>
      <c r="D106" s="238">
        <v>31.123999999999999</v>
      </c>
      <c r="E106" s="238">
        <v>10</v>
      </c>
      <c r="F106" s="238" t="s">
        <v>1060</v>
      </c>
      <c r="H106" s="238" t="s">
        <v>354</v>
      </c>
      <c r="I106" s="238">
        <v>25</v>
      </c>
      <c r="K106" s="238">
        <v>13010279</v>
      </c>
      <c r="L106" s="238">
        <v>131010077</v>
      </c>
      <c r="M106" s="238">
        <v>4</v>
      </c>
      <c r="N106" s="238">
        <v>10</v>
      </c>
      <c r="O106" s="238">
        <v>2013</v>
      </c>
      <c r="P106" s="238" t="s">
        <v>355</v>
      </c>
      <c r="Q106" s="238">
        <v>16</v>
      </c>
      <c r="S106" s="238">
        <v>4</v>
      </c>
      <c r="T106" s="238">
        <v>0</v>
      </c>
      <c r="U106" s="238">
        <v>2</v>
      </c>
      <c r="V106" s="238">
        <v>5</v>
      </c>
      <c r="W106" s="238">
        <v>10</v>
      </c>
      <c r="X106" s="238">
        <v>3</v>
      </c>
      <c r="Y106" s="238">
        <v>1</v>
      </c>
      <c r="Z106" s="238">
        <v>3</v>
      </c>
      <c r="AA106" s="238">
        <v>2</v>
      </c>
      <c r="AB106" s="238">
        <v>2</v>
      </c>
      <c r="AC106" s="238">
        <v>98</v>
      </c>
      <c r="AD106" s="238" t="s">
        <v>2726</v>
      </c>
      <c r="AE106" s="238" t="s">
        <v>4451</v>
      </c>
      <c r="AF106" s="238" t="s">
        <v>4194</v>
      </c>
      <c r="AG106" s="238">
        <v>10</v>
      </c>
      <c r="AH106" s="238">
        <v>0</v>
      </c>
      <c r="AI106" s="238">
        <v>2</v>
      </c>
      <c r="AJ106" s="238">
        <v>4</v>
      </c>
      <c r="AL106" s="238">
        <v>53</v>
      </c>
      <c r="AM106" s="238" t="s">
        <v>354</v>
      </c>
      <c r="AN106" s="238">
        <v>5</v>
      </c>
      <c r="AO106" s="238">
        <v>2</v>
      </c>
      <c r="AQ106" s="238">
        <v>7</v>
      </c>
      <c r="AS106" s="238">
        <v>7</v>
      </c>
      <c r="AT106" s="238">
        <v>20</v>
      </c>
      <c r="AU106" s="238">
        <v>55</v>
      </c>
      <c r="AV106" s="238">
        <v>11</v>
      </c>
      <c r="AW106" s="238">
        <v>21</v>
      </c>
      <c r="AX106" s="238">
        <v>2</v>
      </c>
      <c r="AY106" s="238">
        <v>2</v>
      </c>
      <c r="AZ106" s="238">
        <v>4</v>
      </c>
      <c r="BA106" s="238">
        <v>21</v>
      </c>
      <c r="BB106" s="238">
        <v>49</v>
      </c>
      <c r="BC106" s="238" t="s">
        <v>363</v>
      </c>
      <c r="BD106" s="238">
        <v>5</v>
      </c>
      <c r="BE106" s="238">
        <v>1</v>
      </c>
      <c r="BF106" s="238">
        <v>1</v>
      </c>
      <c r="BI106" s="238">
        <v>7</v>
      </c>
      <c r="BJ106" s="238">
        <v>20</v>
      </c>
      <c r="BK106" s="238">
        <v>55</v>
      </c>
      <c r="BL106" s="238">
        <v>11</v>
      </c>
      <c r="BM106" s="238">
        <v>21</v>
      </c>
      <c r="CT106" s="238">
        <v>436091</v>
      </c>
      <c r="CU106" s="238">
        <v>4964962</v>
      </c>
      <c r="CV106" s="238">
        <v>44.835208000000002</v>
      </c>
      <c r="CW106" s="238">
        <v>-93.808553099999997</v>
      </c>
      <c r="CX106" s="238" t="s">
        <v>359</v>
      </c>
      <c r="CY106" s="238" t="s">
        <v>4452</v>
      </c>
    </row>
    <row r="107" spans="1:103" hidden="1" x14ac:dyDescent="0.25">
      <c r="A107" s="238">
        <v>10936723</v>
      </c>
      <c r="B107" s="238">
        <v>3</v>
      </c>
      <c r="C107" s="238">
        <v>5</v>
      </c>
      <c r="D107" s="238">
        <v>31.123999999999999</v>
      </c>
      <c r="E107" s="238">
        <v>10</v>
      </c>
      <c r="F107" s="238" t="s">
        <v>1060</v>
      </c>
      <c r="H107" s="238" t="s">
        <v>354</v>
      </c>
      <c r="I107" s="238">
        <v>25</v>
      </c>
      <c r="K107" s="238">
        <v>14026173</v>
      </c>
      <c r="L107" s="238">
        <v>142240011</v>
      </c>
      <c r="M107" s="238">
        <v>8</v>
      </c>
      <c r="N107" s="238">
        <v>10</v>
      </c>
      <c r="O107" s="238">
        <v>2014</v>
      </c>
      <c r="P107" s="238" t="s">
        <v>366</v>
      </c>
      <c r="Q107" s="238">
        <v>20</v>
      </c>
      <c r="S107" s="238">
        <v>4</v>
      </c>
      <c r="T107" s="238">
        <v>0</v>
      </c>
      <c r="U107" s="238">
        <v>2</v>
      </c>
      <c r="V107" s="238">
        <v>1</v>
      </c>
      <c r="W107" s="238">
        <v>10</v>
      </c>
      <c r="X107" s="238">
        <v>3</v>
      </c>
      <c r="Y107" s="238">
        <v>1</v>
      </c>
      <c r="Z107" s="238">
        <v>2</v>
      </c>
      <c r="AA107" s="238">
        <v>2</v>
      </c>
      <c r="AB107" s="238">
        <v>1</v>
      </c>
      <c r="AC107" s="238">
        <v>98</v>
      </c>
      <c r="AD107" s="238" t="s">
        <v>1773</v>
      </c>
      <c r="AE107" s="238" t="s">
        <v>4413</v>
      </c>
      <c r="AF107" s="238" t="s">
        <v>4194</v>
      </c>
      <c r="AG107" s="238">
        <v>7</v>
      </c>
      <c r="AH107" s="238">
        <v>2</v>
      </c>
      <c r="AI107" s="238">
        <v>1</v>
      </c>
      <c r="AJ107" s="238">
        <v>4</v>
      </c>
      <c r="AK107" s="238">
        <v>21</v>
      </c>
      <c r="AL107" s="238">
        <v>52</v>
      </c>
      <c r="AM107" s="238" t="s">
        <v>363</v>
      </c>
      <c r="AN107" s="238">
        <v>5</v>
      </c>
      <c r="AO107" s="238">
        <v>2</v>
      </c>
      <c r="AP107" s="238">
        <v>9</v>
      </c>
      <c r="AS107" s="238">
        <v>7</v>
      </c>
      <c r="AT107" s="238">
        <v>20</v>
      </c>
      <c r="AU107" s="238">
        <v>55</v>
      </c>
      <c r="AV107" s="238">
        <v>11</v>
      </c>
      <c r="AW107" s="238">
        <v>21</v>
      </c>
      <c r="AX107" s="238">
        <v>2</v>
      </c>
      <c r="AY107" s="238">
        <v>3</v>
      </c>
      <c r="AZ107" s="238">
        <v>4</v>
      </c>
      <c r="BA107" s="238">
        <v>21</v>
      </c>
      <c r="BB107" s="238">
        <v>38</v>
      </c>
      <c r="BC107" s="238" t="s">
        <v>354</v>
      </c>
      <c r="BD107" s="238">
        <v>5</v>
      </c>
      <c r="BE107" s="238">
        <v>1</v>
      </c>
      <c r="BF107" s="238">
        <v>1</v>
      </c>
      <c r="BI107" s="238">
        <v>7</v>
      </c>
      <c r="BJ107" s="238">
        <v>20</v>
      </c>
      <c r="BK107" s="238">
        <v>55</v>
      </c>
      <c r="BL107" s="238">
        <v>11</v>
      </c>
      <c r="BM107" s="238">
        <v>21</v>
      </c>
      <c r="CT107" s="238">
        <v>436091</v>
      </c>
      <c r="CU107" s="238">
        <v>4964962</v>
      </c>
      <c r="CV107" s="238">
        <v>44.835208000000002</v>
      </c>
      <c r="CW107" s="238">
        <v>-93.808553099999997</v>
      </c>
      <c r="CX107" s="238" t="s">
        <v>359</v>
      </c>
      <c r="CY107" s="238" t="s">
        <v>4453</v>
      </c>
    </row>
    <row r="108" spans="1:103" x14ac:dyDescent="0.25">
      <c r="A108" s="238">
        <v>10937027</v>
      </c>
      <c r="B108" s="238">
        <v>3</v>
      </c>
      <c r="C108" s="238">
        <v>5</v>
      </c>
      <c r="D108" s="238">
        <v>31.123999999999999</v>
      </c>
      <c r="E108" s="238">
        <v>10</v>
      </c>
      <c r="F108" s="238" t="s">
        <v>1060</v>
      </c>
      <c r="H108" s="238" t="s">
        <v>354</v>
      </c>
      <c r="I108" s="238">
        <v>25</v>
      </c>
      <c r="K108" s="238">
        <v>14028034</v>
      </c>
      <c r="L108" s="238">
        <v>142410021</v>
      </c>
      <c r="M108" s="238">
        <v>8</v>
      </c>
      <c r="N108" s="238">
        <v>28</v>
      </c>
      <c r="O108" s="238">
        <v>2014</v>
      </c>
      <c r="P108" s="238" t="s">
        <v>384</v>
      </c>
      <c r="Q108" s="238">
        <v>7</v>
      </c>
      <c r="S108" s="238">
        <v>5</v>
      </c>
      <c r="T108" s="238">
        <v>0</v>
      </c>
      <c r="U108" s="238">
        <v>2</v>
      </c>
      <c r="V108" s="238">
        <v>3</v>
      </c>
      <c r="W108" s="238">
        <v>10</v>
      </c>
      <c r="X108" s="238">
        <v>3</v>
      </c>
      <c r="Y108" s="238">
        <v>1</v>
      </c>
      <c r="Z108" s="238">
        <v>1</v>
      </c>
      <c r="AB108" s="238">
        <v>1</v>
      </c>
      <c r="AC108" s="238">
        <v>98</v>
      </c>
      <c r="AD108" s="238" t="s">
        <v>1773</v>
      </c>
      <c r="AE108" s="238" t="s">
        <v>4413</v>
      </c>
      <c r="AF108" s="238" t="s">
        <v>4194</v>
      </c>
      <c r="AG108" s="238">
        <v>9</v>
      </c>
      <c r="AH108" s="238">
        <v>2</v>
      </c>
      <c r="AI108" s="238">
        <v>3</v>
      </c>
      <c r="AJ108" s="238">
        <v>6</v>
      </c>
      <c r="AK108" s="238">
        <v>24</v>
      </c>
      <c r="AL108" s="238">
        <v>42</v>
      </c>
      <c r="AM108" s="238" t="s">
        <v>354</v>
      </c>
      <c r="AN108" s="238">
        <v>5</v>
      </c>
      <c r="AO108" s="238">
        <v>1</v>
      </c>
      <c r="AS108" s="238">
        <v>7</v>
      </c>
      <c r="AT108" s="238">
        <v>20</v>
      </c>
      <c r="AU108" s="238">
        <v>30</v>
      </c>
      <c r="AV108" s="238">
        <v>11</v>
      </c>
      <c r="AW108" s="238">
        <v>21</v>
      </c>
      <c r="AX108" s="238">
        <v>2</v>
      </c>
      <c r="AY108" s="238">
        <v>1</v>
      </c>
      <c r="AZ108" s="238">
        <v>5</v>
      </c>
      <c r="BA108" s="238">
        <v>4</v>
      </c>
      <c r="BB108" s="238">
        <v>73</v>
      </c>
      <c r="BC108" s="238" t="s">
        <v>363</v>
      </c>
      <c r="BD108" s="238">
        <v>5</v>
      </c>
      <c r="BE108" s="238">
        <v>2</v>
      </c>
      <c r="BI108" s="238">
        <v>7</v>
      </c>
      <c r="BJ108" s="238">
        <v>20</v>
      </c>
      <c r="BK108" s="238">
        <v>30</v>
      </c>
      <c r="BL108" s="238">
        <v>11</v>
      </c>
      <c r="BM108" s="238">
        <v>21</v>
      </c>
      <c r="CT108" s="238">
        <v>436091</v>
      </c>
      <c r="CU108" s="238">
        <v>4964962</v>
      </c>
      <c r="CV108" s="238">
        <v>44.835208000000002</v>
      </c>
      <c r="CW108" s="238">
        <v>-93.808553099999997</v>
      </c>
      <c r="CX108" s="238" t="s">
        <v>359</v>
      </c>
      <c r="CY108" s="238" t="s">
        <v>4454</v>
      </c>
    </row>
    <row r="109" spans="1:103" x14ac:dyDescent="0.25">
      <c r="A109" s="238">
        <v>11018565</v>
      </c>
      <c r="B109" s="238">
        <v>3</v>
      </c>
      <c r="C109" s="238">
        <v>5</v>
      </c>
      <c r="D109" s="238">
        <v>31.123999999999999</v>
      </c>
      <c r="E109" s="238">
        <v>10</v>
      </c>
      <c r="F109" s="238" t="s">
        <v>1060</v>
      </c>
      <c r="H109" s="238" t="s">
        <v>354</v>
      </c>
      <c r="I109" s="238">
        <v>25</v>
      </c>
      <c r="L109" s="238">
        <v>150930051</v>
      </c>
      <c r="M109" s="238">
        <v>3</v>
      </c>
      <c r="N109" s="238">
        <v>2</v>
      </c>
      <c r="O109" s="238">
        <v>2015</v>
      </c>
      <c r="P109" s="238" t="s">
        <v>361</v>
      </c>
      <c r="Q109" s="238">
        <v>15</v>
      </c>
      <c r="S109" s="238">
        <v>5</v>
      </c>
      <c r="T109" s="238">
        <v>0</v>
      </c>
      <c r="U109" s="238">
        <v>2</v>
      </c>
      <c r="V109" s="238">
        <v>10</v>
      </c>
      <c r="W109" s="238">
        <v>10</v>
      </c>
      <c r="Y109" s="238">
        <v>1</v>
      </c>
      <c r="Z109" s="238">
        <v>2</v>
      </c>
      <c r="AB109" s="238">
        <v>1</v>
      </c>
      <c r="AC109" s="238">
        <v>98</v>
      </c>
      <c r="AF109" s="238" t="s">
        <v>4194</v>
      </c>
      <c r="AG109" s="238">
        <v>5</v>
      </c>
      <c r="AH109" s="238">
        <v>2</v>
      </c>
      <c r="AI109" s="238">
        <v>4</v>
      </c>
      <c r="AJ109" s="238">
        <v>4</v>
      </c>
      <c r="AK109" s="238">
        <v>28</v>
      </c>
      <c r="AL109" s="238">
        <v>18</v>
      </c>
      <c r="AM109" s="238" t="s">
        <v>363</v>
      </c>
      <c r="AT109" s="238">
        <v>20</v>
      </c>
      <c r="AU109" s="238">
        <v>55</v>
      </c>
      <c r="AX109" s="238">
        <v>2</v>
      </c>
      <c r="AY109" s="238">
        <v>3</v>
      </c>
      <c r="AZ109" s="238">
        <v>4</v>
      </c>
      <c r="BA109" s="238">
        <v>23</v>
      </c>
      <c r="BB109" s="238">
        <v>28</v>
      </c>
      <c r="BC109" s="238" t="s">
        <v>354</v>
      </c>
      <c r="BJ109" s="238">
        <v>20</v>
      </c>
      <c r="BK109" s="238">
        <v>55</v>
      </c>
      <c r="CT109" s="238">
        <v>436091</v>
      </c>
      <c r="CU109" s="238">
        <v>4964962</v>
      </c>
      <c r="CV109" s="238">
        <v>44.835208000000002</v>
      </c>
      <c r="CW109" s="238">
        <v>-93.808553099999997</v>
      </c>
      <c r="CX109" s="238" t="s">
        <v>359</v>
      </c>
    </row>
    <row r="110" spans="1:103" hidden="1" x14ac:dyDescent="0.25">
      <c r="A110" s="238">
        <v>10853078</v>
      </c>
      <c r="B110" s="238">
        <v>3</v>
      </c>
      <c r="C110" s="238">
        <v>5</v>
      </c>
      <c r="D110" s="238">
        <v>31.125</v>
      </c>
      <c r="E110" s="238">
        <v>10</v>
      </c>
      <c r="F110" s="238" t="s">
        <v>1060</v>
      </c>
      <c r="H110" s="238" t="s">
        <v>354</v>
      </c>
      <c r="I110" s="238">
        <v>25</v>
      </c>
      <c r="K110" s="238">
        <v>13022336</v>
      </c>
      <c r="L110" s="238">
        <v>132050015</v>
      </c>
      <c r="M110" s="238">
        <v>7</v>
      </c>
      <c r="N110" s="238">
        <v>23</v>
      </c>
      <c r="O110" s="238">
        <v>2013</v>
      </c>
      <c r="P110" s="238" t="s">
        <v>368</v>
      </c>
      <c r="Q110" s="238">
        <v>19</v>
      </c>
      <c r="S110" s="238">
        <v>4</v>
      </c>
      <c r="T110" s="238">
        <v>0</v>
      </c>
      <c r="U110" s="238">
        <v>2</v>
      </c>
      <c r="V110" s="238">
        <v>1</v>
      </c>
      <c r="W110" s="238">
        <v>10</v>
      </c>
      <c r="X110" s="238">
        <v>3</v>
      </c>
      <c r="Y110" s="238">
        <v>1</v>
      </c>
      <c r="Z110" s="238">
        <v>1</v>
      </c>
      <c r="AB110" s="238">
        <v>1</v>
      </c>
      <c r="AC110" s="238">
        <v>98</v>
      </c>
      <c r="AD110" s="238">
        <v>5</v>
      </c>
      <c r="AE110" s="238" t="s">
        <v>4433</v>
      </c>
      <c r="AF110" s="238" t="s">
        <v>4194</v>
      </c>
      <c r="AG110" s="238">
        <v>7</v>
      </c>
      <c r="AH110" s="238">
        <v>2</v>
      </c>
      <c r="AI110" s="238">
        <v>2</v>
      </c>
      <c r="AJ110" s="238">
        <v>4</v>
      </c>
      <c r="AK110" s="238">
        <v>21</v>
      </c>
      <c r="AL110" s="238">
        <v>39</v>
      </c>
      <c r="AM110" s="238" t="s">
        <v>363</v>
      </c>
      <c r="AN110" s="238">
        <v>5</v>
      </c>
      <c r="AO110" s="238">
        <v>1</v>
      </c>
      <c r="AS110" s="238">
        <v>7</v>
      </c>
      <c r="AT110" s="238">
        <v>20</v>
      </c>
      <c r="AU110" s="238">
        <v>55</v>
      </c>
      <c r="AV110" s="238">
        <v>11</v>
      </c>
      <c r="AW110" s="238">
        <v>21</v>
      </c>
      <c r="AX110" s="238">
        <v>2</v>
      </c>
      <c r="AY110" s="238">
        <v>3</v>
      </c>
      <c r="AZ110" s="238">
        <v>4</v>
      </c>
      <c r="BA110" s="238">
        <v>21</v>
      </c>
      <c r="BB110" s="238">
        <v>17</v>
      </c>
      <c r="BC110" s="238" t="s">
        <v>363</v>
      </c>
      <c r="BD110" s="238">
        <v>5</v>
      </c>
      <c r="BE110" s="238">
        <v>5</v>
      </c>
      <c r="BF110" s="238">
        <v>3</v>
      </c>
      <c r="BI110" s="238">
        <v>7</v>
      </c>
      <c r="BJ110" s="238">
        <v>20</v>
      </c>
      <c r="BK110" s="238">
        <v>55</v>
      </c>
      <c r="BL110" s="238">
        <v>11</v>
      </c>
      <c r="BM110" s="238">
        <v>21</v>
      </c>
      <c r="CT110" s="238">
        <v>436093</v>
      </c>
      <c r="CU110" s="238">
        <v>4964963</v>
      </c>
      <c r="CV110" s="238">
        <v>44.835215400000003</v>
      </c>
      <c r="CW110" s="238">
        <v>-93.808534800000004</v>
      </c>
      <c r="CX110" s="238" t="s">
        <v>359</v>
      </c>
      <c r="CY110" s="238" t="s">
        <v>4455</v>
      </c>
    </row>
    <row r="111" spans="1:103" x14ac:dyDescent="0.25">
      <c r="A111" s="238">
        <v>688439</v>
      </c>
      <c r="B111" s="238">
        <v>3</v>
      </c>
      <c r="C111" s="238">
        <v>5</v>
      </c>
      <c r="D111" s="238">
        <v>31.143000000000001</v>
      </c>
      <c r="E111" s="238">
        <v>10</v>
      </c>
      <c r="G111" s="238" t="s">
        <v>1060</v>
      </c>
      <c r="H111" s="238" t="s">
        <v>354</v>
      </c>
      <c r="I111" s="238">
        <v>25</v>
      </c>
      <c r="K111" s="238">
        <v>19502633</v>
      </c>
      <c r="M111" s="238">
        <v>2</v>
      </c>
      <c r="N111" s="238">
        <v>14</v>
      </c>
      <c r="O111" s="238">
        <v>2019</v>
      </c>
      <c r="P111" s="238" t="s">
        <v>384</v>
      </c>
      <c r="Q111" s="238">
        <v>17</v>
      </c>
      <c r="R111" s="238">
        <v>98</v>
      </c>
      <c r="S111" s="238">
        <v>5</v>
      </c>
      <c r="T111" s="238">
        <v>0</v>
      </c>
      <c r="U111" s="238">
        <v>2</v>
      </c>
      <c r="V111" s="238">
        <v>5</v>
      </c>
      <c r="W111" s="238">
        <v>10</v>
      </c>
      <c r="X111" s="238">
        <v>3</v>
      </c>
      <c r="Y111" s="238">
        <v>3</v>
      </c>
      <c r="Z111" s="238">
        <v>2</v>
      </c>
      <c r="AB111" s="238">
        <v>2</v>
      </c>
      <c r="AC111" s="238">
        <v>98</v>
      </c>
      <c r="AD111" s="238" t="s">
        <v>4329</v>
      </c>
      <c r="AF111" s="238" t="s">
        <v>4424</v>
      </c>
      <c r="AG111" s="238">
        <v>10</v>
      </c>
      <c r="AH111" s="238">
        <v>2</v>
      </c>
      <c r="AI111" s="238">
        <v>4</v>
      </c>
      <c r="AJ111" s="238">
        <v>2</v>
      </c>
      <c r="AK111" s="238">
        <v>24</v>
      </c>
      <c r="AL111" s="238">
        <v>29</v>
      </c>
      <c r="AM111" s="238" t="s">
        <v>363</v>
      </c>
      <c r="AN111" s="238">
        <v>5</v>
      </c>
      <c r="AO111" s="238">
        <v>1</v>
      </c>
      <c r="AS111" s="238">
        <v>12</v>
      </c>
      <c r="AT111" s="238">
        <v>20</v>
      </c>
      <c r="AU111" s="238">
        <v>40</v>
      </c>
      <c r="AV111" s="238">
        <v>11</v>
      </c>
      <c r="AW111" s="238">
        <v>21</v>
      </c>
      <c r="AX111" s="238">
        <v>2</v>
      </c>
      <c r="AY111" s="238">
        <v>48</v>
      </c>
      <c r="AZ111" s="238">
        <v>4</v>
      </c>
      <c r="BA111" s="238">
        <v>21</v>
      </c>
      <c r="BB111" s="238">
        <v>43</v>
      </c>
      <c r="BC111" s="238" t="s">
        <v>354</v>
      </c>
      <c r="BD111" s="238">
        <v>5</v>
      </c>
      <c r="BE111" s="238">
        <v>63</v>
      </c>
      <c r="BI111" s="238">
        <v>14</v>
      </c>
      <c r="BJ111" s="238">
        <v>20</v>
      </c>
      <c r="BK111" s="238">
        <v>55</v>
      </c>
      <c r="BL111" s="238">
        <v>11</v>
      </c>
      <c r="BM111" s="238">
        <v>21</v>
      </c>
      <c r="CT111" s="238">
        <v>436101.94733722898</v>
      </c>
      <c r="CU111" s="238">
        <v>4964974.1004148703</v>
      </c>
      <c r="CV111" s="238">
        <v>44.835315029999997</v>
      </c>
      <c r="CW111" s="238">
        <v>-93.808418950000004</v>
      </c>
      <c r="CX111" s="238" t="s">
        <v>359</v>
      </c>
      <c r="CY111" s="238" t="s">
        <v>4456</v>
      </c>
    </row>
    <row r="112" spans="1:103" x14ac:dyDescent="0.25">
      <c r="A112" s="238">
        <v>10715155</v>
      </c>
      <c r="B112" s="238">
        <v>3</v>
      </c>
      <c r="C112" s="238">
        <v>5</v>
      </c>
      <c r="D112" s="238">
        <v>31.178999999999998</v>
      </c>
      <c r="E112" s="238">
        <v>10</v>
      </c>
      <c r="F112" s="238" t="s">
        <v>1060</v>
      </c>
      <c r="H112" s="238" t="s">
        <v>354</v>
      </c>
      <c r="I112" s="238">
        <v>25</v>
      </c>
      <c r="K112" s="238">
        <v>11039693</v>
      </c>
      <c r="L112" s="238">
        <v>113490243</v>
      </c>
      <c r="M112" s="238">
        <v>12</v>
      </c>
      <c r="N112" s="238">
        <v>15</v>
      </c>
      <c r="O112" s="238">
        <v>2011</v>
      </c>
      <c r="P112" s="238" t="s">
        <v>384</v>
      </c>
      <c r="Q112" s="238">
        <v>17</v>
      </c>
      <c r="R112" s="238" t="s">
        <v>356</v>
      </c>
      <c r="S112" s="238">
        <v>5</v>
      </c>
      <c r="T112" s="238">
        <v>0</v>
      </c>
      <c r="U112" s="238">
        <v>2</v>
      </c>
      <c r="V112" s="238">
        <v>1</v>
      </c>
      <c r="W112" s="238">
        <v>10</v>
      </c>
      <c r="X112" s="238">
        <v>2</v>
      </c>
      <c r="Y112" s="238">
        <v>4</v>
      </c>
      <c r="Z112" s="238">
        <v>1</v>
      </c>
      <c r="AB112" s="238">
        <v>1</v>
      </c>
      <c r="AC112" s="238">
        <v>98</v>
      </c>
      <c r="AD112" s="238" t="s">
        <v>2594</v>
      </c>
      <c r="AE112" s="238" t="s">
        <v>4413</v>
      </c>
      <c r="AF112" s="238" t="s">
        <v>4194</v>
      </c>
      <c r="AG112" s="238">
        <v>7</v>
      </c>
      <c r="AH112" s="238">
        <v>2</v>
      </c>
      <c r="AI112" s="238">
        <v>4</v>
      </c>
      <c r="AJ112" s="238">
        <v>4</v>
      </c>
      <c r="AK112" s="238">
        <v>21</v>
      </c>
      <c r="AL112" s="238">
        <v>45</v>
      </c>
      <c r="AM112" s="238" t="s">
        <v>363</v>
      </c>
      <c r="AN112" s="238">
        <v>5</v>
      </c>
      <c r="AO112" s="238">
        <v>1</v>
      </c>
      <c r="AS112" s="238">
        <v>3</v>
      </c>
      <c r="AT112" s="238">
        <v>98</v>
      </c>
      <c r="AU112" s="238">
        <v>50</v>
      </c>
      <c r="AV112" s="238">
        <v>11</v>
      </c>
      <c r="AW112" s="238">
        <v>21</v>
      </c>
      <c r="AX112" s="238">
        <v>2</v>
      </c>
      <c r="AY112" s="238">
        <v>2</v>
      </c>
      <c r="AZ112" s="238">
        <v>4</v>
      </c>
      <c r="BA112" s="238">
        <v>21</v>
      </c>
      <c r="BB112" s="238">
        <v>66</v>
      </c>
      <c r="BC112" s="238" t="s">
        <v>363</v>
      </c>
      <c r="BD112" s="238">
        <v>5</v>
      </c>
      <c r="BE112" s="238">
        <v>5</v>
      </c>
      <c r="BI112" s="238">
        <v>3</v>
      </c>
      <c r="BJ112" s="238">
        <v>98</v>
      </c>
      <c r="BK112" s="238">
        <v>50</v>
      </c>
      <c r="BL112" s="238">
        <v>11</v>
      </c>
      <c r="BM112" s="238">
        <v>21</v>
      </c>
      <c r="CT112" s="238">
        <v>436168</v>
      </c>
      <c r="CU112" s="238">
        <v>4965005</v>
      </c>
      <c r="CV112" s="238">
        <v>44.8355982</v>
      </c>
      <c r="CW112" s="238">
        <v>-93.807583800000003</v>
      </c>
      <c r="CX112" s="238" t="s">
        <v>359</v>
      </c>
      <c r="CY112" s="238" t="s">
        <v>4457</v>
      </c>
    </row>
    <row r="113" spans="1:103" x14ac:dyDescent="0.25">
      <c r="A113" s="238">
        <v>10778695</v>
      </c>
      <c r="B113" s="238">
        <v>3</v>
      </c>
      <c r="C113" s="238">
        <v>5</v>
      </c>
      <c r="D113" s="238">
        <v>31.344000000000001</v>
      </c>
      <c r="E113" s="238">
        <v>10</v>
      </c>
      <c r="F113" s="238" t="s">
        <v>1060</v>
      </c>
      <c r="H113" s="238" t="s">
        <v>354</v>
      </c>
      <c r="I113" s="238">
        <v>25</v>
      </c>
      <c r="K113" s="238">
        <v>12019782</v>
      </c>
      <c r="L113" s="238">
        <v>121890016</v>
      </c>
      <c r="M113" s="238">
        <v>7</v>
      </c>
      <c r="N113" s="238">
        <v>7</v>
      </c>
      <c r="O113" s="238">
        <v>2012</v>
      </c>
      <c r="P113" s="238" t="s">
        <v>364</v>
      </c>
      <c r="Q113" s="238">
        <v>2</v>
      </c>
      <c r="R113" s="238" t="s">
        <v>356</v>
      </c>
      <c r="S113" s="238">
        <v>5</v>
      </c>
      <c r="T113" s="238">
        <v>0</v>
      </c>
      <c r="U113" s="238">
        <v>1</v>
      </c>
      <c r="V113" s="238">
        <v>4</v>
      </c>
      <c r="W113" s="238">
        <v>32</v>
      </c>
      <c r="X113" s="238">
        <v>4</v>
      </c>
      <c r="Y113" s="238">
        <v>4</v>
      </c>
      <c r="Z113" s="238">
        <v>2</v>
      </c>
      <c r="AA113" s="238">
        <v>99</v>
      </c>
      <c r="AB113" s="238">
        <v>1</v>
      </c>
      <c r="AC113" s="238">
        <v>98</v>
      </c>
      <c r="AD113" s="238">
        <v>5</v>
      </c>
      <c r="AE113" s="238" t="s">
        <v>4458</v>
      </c>
      <c r="AF113" s="238" t="s">
        <v>4194</v>
      </c>
      <c r="AG113" s="238">
        <v>3</v>
      </c>
      <c r="AH113" s="238">
        <v>2</v>
      </c>
      <c r="AI113" s="238">
        <v>4</v>
      </c>
      <c r="AJ113" s="238">
        <v>4</v>
      </c>
      <c r="AK113" s="238">
        <v>21</v>
      </c>
      <c r="AL113" s="238">
        <v>32</v>
      </c>
      <c r="AM113" s="238" t="s">
        <v>363</v>
      </c>
      <c r="AN113" s="238">
        <v>1</v>
      </c>
      <c r="AO113" s="238">
        <v>18</v>
      </c>
      <c r="AP113" s="238">
        <v>6</v>
      </c>
      <c r="AS113" s="238">
        <v>7</v>
      </c>
      <c r="AT113" s="238">
        <v>98</v>
      </c>
      <c r="AU113" s="238">
        <v>55</v>
      </c>
      <c r="AV113" s="238">
        <v>11</v>
      </c>
      <c r="AW113" s="238">
        <v>21</v>
      </c>
      <c r="CT113" s="238">
        <v>436411</v>
      </c>
      <c r="CU113" s="238">
        <v>4965113</v>
      </c>
      <c r="CV113" s="238">
        <v>44.8365936</v>
      </c>
      <c r="CW113" s="238">
        <v>-93.804526600000003</v>
      </c>
      <c r="CX113" s="238" t="s">
        <v>359</v>
      </c>
      <c r="CY113" s="238" t="s">
        <v>4459</v>
      </c>
    </row>
    <row r="114" spans="1:103" x14ac:dyDescent="0.25">
      <c r="A114" s="238">
        <v>10851831</v>
      </c>
      <c r="B114" s="238">
        <v>3</v>
      </c>
      <c r="C114" s="238">
        <v>5</v>
      </c>
      <c r="D114" s="238">
        <v>31.344000000000001</v>
      </c>
      <c r="E114" s="238">
        <v>10</v>
      </c>
      <c r="F114" s="238" t="s">
        <v>1060</v>
      </c>
      <c r="H114" s="238" t="s">
        <v>354</v>
      </c>
      <c r="I114" s="238">
        <v>25</v>
      </c>
      <c r="K114" s="238">
        <v>13014272</v>
      </c>
      <c r="L114" s="238">
        <v>131370031</v>
      </c>
      <c r="M114" s="238">
        <v>5</v>
      </c>
      <c r="N114" s="238">
        <v>17</v>
      </c>
      <c r="O114" s="238">
        <v>2013</v>
      </c>
      <c r="P114" s="238" t="s">
        <v>362</v>
      </c>
      <c r="Q114" s="238">
        <v>7</v>
      </c>
      <c r="R114" s="238" t="s">
        <v>369</v>
      </c>
      <c r="S114" s="238">
        <v>5</v>
      </c>
      <c r="T114" s="238">
        <v>0</v>
      </c>
      <c r="U114" s="238">
        <v>2</v>
      </c>
      <c r="V114" s="238">
        <v>1</v>
      </c>
      <c r="W114" s="238">
        <v>10</v>
      </c>
      <c r="X114" s="238">
        <v>4</v>
      </c>
      <c r="Y114" s="238">
        <v>1</v>
      </c>
      <c r="Z114" s="238">
        <v>2</v>
      </c>
      <c r="AB114" s="238">
        <v>2</v>
      </c>
      <c r="AC114" s="238">
        <v>98</v>
      </c>
      <c r="AD114" s="238" t="s">
        <v>1773</v>
      </c>
      <c r="AE114" s="238" t="s">
        <v>4460</v>
      </c>
      <c r="AF114" s="238" t="s">
        <v>4194</v>
      </c>
      <c r="AG114" s="238">
        <v>7</v>
      </c>
      <c r="AH114" s="238">
        <v>2</v>
      </c>
      <c r="AI114" s="238">
        <v>4</v>
      </c>
      <c r="AJ114" s="238">
        <v>3</v>
      </c>
      <c r="AK114" s="238">
        <v>21</v>
      </c>
      <c r="AL114" s="238">
        <v>64</v>
      </c>
      <c r="AM114" s="238" t="s">
        <v>363</v>
      </c>
      <c r="AN114" s="238">
        <v>5</v>
      </c>
      <c r="AO114" s="238">
        <v>1</v>
      </c>
      <c r="AS114" s="238">
        <v>3</v>
      </c>
      <c r="AT114" s="238">
        <v>2</v>
      </c>
      <c r="AU114" s="238">
        <v>50</v>
      </c>
      <c r="AV114" s="238">
        <v>11</v>
      </c>
      <c r="AW114" s="238">
        <v>21</v>
      </c>
      <c r="AX114" s="238">
        <v>2</v>
      </c>
      <c r="AY114" s="238">
        <v>2</v>
      </c>
      <c r="AZ114" s="238">
        <v>3</v>
      </c>
      <c r="BA114" s="238">
        <v>21</v>
      </c>
      <c r="BB114" s="238">
        <v>17</v>
      </c>
      <c r="BC114" s="238" t="s">
        <v>363</v>
      </c>
      <c r="BD114" s="238">
        <v>5</v>
      </c>
      <c r="BE114" s="238">
        <v>5</v>
      </c>
      <c r="BI114" s="238">
        <v>3</v>
      </c>
      <c r="BJ114" s="238">
        <v>2</v>
      </c>
      <c r="BK114" s="238">
        <v>50</v>
      </c>
      <c r="BL114" s="238">
        <v>11</v>
      </c>
      <c r="BM114" s="238">
        <v>21</v>
      </c>
      <c r="CT114" s="238">
        <v>436411</v>
      </c>
      <c r="CU114" s="238">
        <v>4965113</v>
      </c>
      <c r="CV114" s="238">
        <v>44.8365936</v>
      </c>
      <c r="CW114" s="238">
        <v>-93.804526600000003</v>
      </c>
      <c r="CX114" s="238" t="s">
        <v>359</v>
      </c>
      <c r="CY114" s="238" t="s">
        <v>4461</v>
      </c>
    </row>
    <row r="115" spans="1:103" x14ac:dyDescent="0.25">
      <c r="A115" s="238">
        <v>10855175</v>
      </c>
      <c r="B115" s="238">
        <v>3</v>
      </c>
      <c r="C115" s="238">
        <v>5</v>
      </c>
      <c r="D115" s="238">
        <v>31.344000000000001</v>
      </c>
      <c r="E115" s="238">
        <v>10</v>
      </c>
      <c r="F115" s="238" t="s">
        <v>1060</v>
      </c>
      <c r="H115" s="238" t="s">
        <v>354</v>
      </c>
      <c r="I115" s="238">
        <v>25</v>
      </c>
      <c r="K115" s="238">
        <v>13033813</v>
      </c>
      <c r="L115" s="238">
        <v>133130042</v>
      </c>
      <c r="M115" s="238">
        <v>11</v>
      </c>
      <c r="N115" s="238">
        <v>9</v>
      </c>
      <c r="O115" s="238">
        <v>2013</v>
      </c>
      <c r="P115" s="238" t="s">
        <v>364</v>
      </c>
      <c r="Q115" s="238">
        <v>2</v>
      </c>
      <c r="R115" s="238" t="s">
        <v>356</v>
      </c>
      <c r="S115" s="238">
        <v>5</v>
      </c>
      <c r="T115" s="238">
        <v>0</v>
      </c>
      <c r="U115" s="238">
        <v>1</v>
      </c>
      <c r="V115" s="238">
        <v>90</v>
      </c>
      <c r="W115" s="238">
        <v>32</v>
      </c>
      <c r="X115" s="238">
        <v>4</v>
      </c>
      <c r="Y115" s="238">
        <v>4</v>
      </c>
      <c r="Z115" s="238">
        <v>2</v>
      </c>
      <c r="AB115" s="238">
        <v>1</v>
      </c>
      <c r="AC115" s="238">
        <v>98</v>
      </c>
      <c r="AD115" s="238">
        <v>5</v>
      </c>
      <c r="AE115" s="238" t="s">
        <v>4458</v>
      </c>
      <c r="AF115" s="238" t="s">
        <v>4194</v>
      </c>
      <c r="AG115" s="238">
        <v>3</v>
      </c>
      <c r="AH115" s="238">
        <v>0</v>
      </c>
      <c r="AI115" s="238">
        <v>99</v>
      </c>
      <c r="AS115" s="238">
        <v>3</v>
      </c>
      <c r="AT115" s="238">
        <v>98</v>
      </c>
      <c r="AU115" s="238">
        <v>50</v>
      </c>
      <c r="AV115" s="238">
        <v>11</v>
      </c>
      <c r="AW115" s="238">
        <v>21</v>
      </c>
      <c r="CT115" s="238">
        <v>436411</v>
      </c>
      <c r="CU115" s="238">
        <v>4965113</v>
      </c>
      <c r="CV115" s="238">
        <v>44.8365936</v>
      </c>
      <c r="CW115" s="238">
        <v>-93.804526600000003</v>
      </c>
      <c r="CX115" s="238" t="s">
        <v>359</v>
      </c>
      <c r="CY115" s="238" t="s">
        <v>4462</v>
      </c>
    </row>
    <row r="116" spans="1:103" x14ac:dyDescent="0.25">
      <c r="A116" s="238">
        <v>10702925</v>
      </c>
      <c r="B116" s="238">
        <v>3</v>
      </c>
      <c r="C116" s="238">
        <v>5</v>
      </c>
      <c r="D116" s="238">
        <v>31.51</v>
      </c>
      <c r="E116" s="238">
        <v>10</v>
      </c>
      <c r="F116" s="238" t="s">
        <v>1060</v>
      </c>
      <c r="H116" s="238" t="s">
        <v>354</v>
      </c>
      <c r="I116" s="238">
        <v>25</v>
      </c>
      <c r="K116" s="238">
        <v>1124227</v>
      </c>
      <c r="L116" s="238">
        <v>112340060</v>
      </c>
      <c r="M116" s="238">
        <v>7</v>
      </c>
      <c r="N116" s="238">
        <v>31</v>
      </c>
      <c r="O116" s="238">
        <v>2011</v>
      </c>
      <c r="P116" s="238" t="s">
        <v>366</v>
      </c>
      <c r="Q116" s="238">
        <v>11</v>
      </c>
      <c r="S116" s="238">
        <v>5</v>
      </c>
      <c r="T116" s="238">
        <v>0</v>
      </c>
      <c r="U116" s="238">
        <v>2</v>
      </c>
      <c r="V116" s="238">
        <v>1</v>
      </c>
      <c r="W116" s="238">
        <v>10</v>
      </c>
      <c r="X116" s="238">
        <v>2</v>
      </c>
      <c r="Y116" s="238">
        <v>1</v>
      </c>
      <c r="Z116" s="238">
        <v>1</v>
      </c>
      <c r="AB116" s="238">
        <v>1</v>
      </c>
      <c r="AC116" s="238">
        <v>98</v>
      </c>
      <c r="AF116" s="238" t="s">
        <v>4194</v>
      </c>
      <c r="AG116" s="238">
        <v>7</v>
      </c>
      <c r="AH116" s="238">
        <v>2</v>
      </c>
      <c r="AI116" s="238">
        <v>2</v>
      </c>
      <c r="AJ116" s="238">
        <v>4</v>
      </c>
      <c r="AK116" s="238">
        <v>21</v>
      </c>
      <c r="AL116" s="238">
        <v>48</v>
      </c>
      <c r="AM116" s="238" t="s">
        <v>354</v>
      </c>
      <c r="AN116" s="238">
        <v>5</v>
      </c>
      <c r="AO116" s="238">
        <v>15</v>
      </c>
      <c r="AS116" s="238">
        <v>7</v>
      </c>
      <c r="AT116" s="238">
        <v>98</v>
      </c>
      <c r="AU116" s="238">
        <v>50</v>
      </c>
      <c r="AV116" s="238">
        <v>11</v>
      </c>
      <c r="AW116" s="238">
        <v>21</v>
      </c>
      <c r="AX116" s="238">
        <v>2</v>
      </c>
      <c r="AY116" s="238">
        <v>2</v>
      </c>
      <c r="AZ116" s="238">
        <v>4</v>
      </c>
      <c r="BA116" s="238">
        <v>21</v>
      </c>
      <c r="BB116" s="238">
        <v>80</v>
      </c>
      <c r="BC116" s="238" t="s">
        <v>363</v>
      </c>
      <c r="BD116" s="238">
        <v>5</v>
      </c>
      <c r="BE116" s="238">
        <v>1</v>
      </c>
      <c r="BI116" s="238">
        <v>7</v>
      </c>
      <c r="BJ116" s="238">
        <v>98</v>
      </c>
      <c r="BK116" s="238">
        <v>50</v>
      </c>
      <c r="BL116" s="238">
        <v>11</v>
      </c>
      <c r="BM116" s="238">
        <v>21</v>
      </c>
      <c r="CT116" s="238">
        <v>436649</v>
      </c>
      <c r="CU116" s="238">
        <v>4965236</v>
      </c>
      <c r="CV116" s="238">
        <v>44.837719700000001</v>
      </c>
      <c r="CW116" s="238">
        <v>-93.8015331</v>
      </c>
      <c r="CX116" s="238" t="s">
        <v>359</v>
      </c>
    </row>
    <row r="117" spans="1:103" hidden="1" x14ac:dyDescent="0.25">
      <c r="A117" s="238">
        <v>11017217</v>
      </c>
      <c r="B117" s="238">
        <v>3</v>
      </c>
      <c r="C117" s="238">
        <v>5</v>
      </c>
      <c r="D117" s="238">
        <v>31.51</v>
      </c>
      <c r="E117" s="238">
        <v>10</v>
      </c>
      <c r="F117" s="238" t="s">
        <v>1060</v>
      </c>
      <c r="H117" s="238" t="s">
        <v>354</v>
      </c>
      <c r="I117" s="238">
        <v>25</v>
      </c>
      <c r="K117" s="238">
        <v>15003303</v>
      </c>
      <c r="L117" s="238">
        <v>150340055</v>
      </c>
      <c r="M117" s="238">
        <v>2</v>
      </c>
      <c r="N117" s="238">
        <v>2</v>
      </c>
      <c r="O117" s="238">
        <v>2015</v>
      </c>
      <c r="P117" s="238" t="s">
        <v>361</v>
      </c>
      <c r="Q117" s="238">
        <v>7</v>
      </c>
      <c r="R117" s="238" t="s">
        <v>369</v>
      </c>
      <c r="S117" s="238">
        <v>4</v>
      </c>
      <c r="T117" s="238">
        <v>0</v>
      </c>
      <c r="U117" s="238">
        <v>3</v>
      </c>
      <c r="V117" s="238">
        <v>1</v>
      </c>
      <c r="W117" s="238">
        <v>10</v>
      </c>
      <c r="X117" s="238">
        <v>2</v>
      </c>
      <c r="Y117" s="238">
        <v>1</v>
      </c>
      <c r="Z117" s="238">
        <v>2</v>
      </c>
      <c r="AB117" s="238">
        <v>1</v>
      </c>
      <c r="AC117" s="238">
        <v>98</v>
      </c>
      <c r="AD117" s="238">
        <v>5</v>
      </c>
      <c r="AE117" s="238" t="s">
        <v>4463</v>
      </c>
      <c r="AF117" s="238" t="s">
        <v>4194</v>
      </c>
      <c r="AG117" s="238">
        <v>7</v>
      </c>
      <c r="AH117" s="238">
        <v>2</v>
      </c>
      <c r="AI117" s="238">
        <v>2</v>
      </c>
      <c r="AJ117" s="238">
        <v>3</v>
      </c>
      <c r="AK117" s="238">
        <v>8</v>
      </c>
      <c r="AL117" s="238">
        <v>46</v>
      </c>
      <c r="AM117" s="238" t="s">
        <v>363</v>
      </c>
      <c r="AN117" s="238">
        <v>5</v>
      </c>
      <c r="AO117" s="238">
        <v>1</v>
      </c>
      <c r="AS117" s="238">
        <v>3</v>
      </c>
      <c r="AT117" s="238">
        <v>20</v>
      </c>
      <c r="AU117" s="238">
        <v>50</v>
      </c>
      <c r="AV117" s="238">
        <v>11</v>
      </c>
      <c r="AW117" s="238">
        <v>21</v>
      </c>
      <c r="AX117" s="238">
        <v>2</v>
      </c>
      <c r="AY117" s="238">
        <v>2</v>
      </c>
      <c r="AZ117" s="238">
        <v>3</v>
      </c>
      <c r="BA117" s="238">
        <v>8</v>
      </c>
      <c r="BB117" s="238">
        <v>46</v>
      </c>
      <c r="BC117" s="238" t="s">
        <v>363</v>
      </c>
      <c r="BD117" s="238">
        <v>5</v>
      </c>
      <c r="BE117" s="238">
        <v>1</v>
      </c>
      <c r="BI117" s="238">
        <v>3</v>
      </c>
      <c r="BJ117" s="238">
        <v>20</v>
      </c>
      <c r="BK117" s="238">
        <v>50</v>
      </c>
      <c r="BL117" s="238">
        <v>11</v>
      </c>
      <c r="BM117" s="238">
        <v>21</v>
      </c>
      <c r="BN117" s="238">
        <v>2</v>
      </c>
      <c r="BO117" s="238">
        <v>4</v>
      </c>
      <c r="BP117" s="238">
        <v>3</v>
      </c>
      <c r="BQ117" s="238">
        <v>21</v>
      </c>
      <c r="BR117" s="238">
        <v>30</v>
      </c>
      <c r="BS117" s="238" t="s">
        <v>354</v>
      </c>
      <c r="BT117" s="238">
        <v>5</v>
      </c>
      <c r="BU117" s="238">
        <v>15</v>
      </c>
      <c r="BY117" s="238">
        <v>3</v>
      </c>
      <c r="BZ117" s="238">
        <v>20</v>
      </c>
      <c r="CA117" s="238">
        <v>50</v>
      </c>
      <c r="CB117" s="238">
        <v>11</v>
      </c>
      <c r="CC117" s="238">
        <v>21</v>
      </c>
      <c r="CT117" s="238">
        <v>436649</v>
      </c>
      <c r="CU117" s="238">
        <v>4965236</v>
      </c>
      <c r="CV117" s="238">
        <v>44.837719700000001</v>
      </c>
      <c r="CW117" s="238">
        <v>-93.8015331</v>
      </c>
      <c r="CX117" s="238" t="s">
        <v>359</v>
      </c>
      <c r="CY117" s="238" t="s">
        <v>4464</v>
      </c>
    </row>
    <row r="118" spans="1:103" x14ac:dyDescent="0.25">
      <c r="A118" s="238">
        <v>10932393</v>
      </c>
      <c r="B118" s="238">
        <v>3</v>
      </c>
      <c r="C118" s="238">
        <v>5</v>
      </c>
      <c r="D118" s="238">
        <v>31.542999999999999</v>
      </c>
      <c r="E118" s="238">
        <v>10</v>
      </c>
      <c r="F118" s="238" t="s">
        <v>1060</v>
      </c>
      <c r="H118" s="238" t="s">
        <v>354</v>
      </c>
      <c r="I118" s="238">
        <v>25</v>
      </c>
      <c r="K118" s="238">
        <v>14002957</v>
      </c>
      <c r="L118" s="238">
        <v>140360021</v>
      </c>
      <c r="M118" s="238">
        <v>1</v>
      </c>
      <c r="N118" s="238">
        <v>31</v>
      </c>
      <c r="O118" s="238">
        <v>2014</v>
      </c>
      <c r="P118" s="238" t="s">
        <v>362</v>
      </c>
      <c r="Q118" s="238">
        <v>8</v>
      </c>
      <c r="R118" s="238" t="s">
        <v>356</v>
      </c>
      <c r="S118" s="238">
        <v>5</v>
      </c>
      <c r="T118" s="238">
        <v>0</v>
      </c>
      <c r="U118" s="238">
        <v>2</v>
      </c>
      <c r="V118" s="238">
        <v>1</v>
      </c>
      <c r="W118" s="238">
        <v>10</v>
      </c>
      <c r="X118" s="238">
        <v>10</v>
      </c>
      <c r="Y118" s="238">
        <v>1</v>
      </c>
      <c r="Z118" s="238">
        <v>1</v>
      </c>
      <c r="AA118" s="238">
        <v>1</v>
      </c>
      <c r="AB118" s="238">
        <v>1</v>
      </c>
      <c r="AC118" s="238">
        <v>98</v>
      </c>
      <c r="AD118" s="238">
        <v>5</v>
      </c>
      <c r="AE118" s="238" t="s">
        <v>4465</v>
      </c>
      <c r="AF118" s="238" t="s">
        <v>4194</v>
      </c>
      <c r="AG118" s="238">
        <v>7</v>
      </c>
      <c r="AH118" s="238">
        <v>2</v>
      </c>
      <c r="AI118" s="238">
        <v>40</v>
      </c>
      <c r="AJ118" s="238">
        <v>4</v>
      </c>
      <c r="AK118" s="238">
        <v>26</v>
      </c>
      <c r="AL118" s="238">
        <v>36</v>
      </c>
      <c r="AM118" s="238" t="s">
        <v>354</v>
      </c>
      <c r="AN118" s="238">
        <v>5</v>
      </c>
      <c r="AO118" s="238">
        <v>1</v>
      </c>
      <c r="AS118" s="238">
        <v>3</v>
      </c>
      <c r="AT118" s="238">
        <v>98</v>
      </c>
      <c r="AU118" s="238">
        <v>50</v>
      </c>
      <c r="AV118" s="238">
        <v>11</v>
      </c>
      <c r="AW118" s="238">
        <v>20</v>
      </c>
      <c r="AX118" s="238">
        <v>2</v>
      </c>
      <c r="AY118" s="238">
        <v>2</v>
      </c>
      <c r="AZ118" s="238">
        <v>4</v>
      </c>
      <c r="BA118" s="238">
        <v>21</v>
      </c>
      <c r="BB118" s="238">
        <v>41</v>
      </c>
      <c r="BC118" s="238" t="s">
        <v>354</v>
      </c>
      <c r="BD118" s="238">
        <v>5</v>
      </c>
      <c r="BE118" s="238">
        <v>5</v>
      </c>
      <c r="BI118" s="238">
        <v>3</v>
      </c>
      <c r="BJ118" s="238">
        <v>98</v>
      </c>
      <c r="BK118" s="238">
        <v>50</v>
      </c>
      <c r="BL118" s="238">
        <v>11</v>
      </c>
      <c r="BM118" s="238">
        <v>20</v>
      </c>
      <c r="CT118" s="238">
        <v>436695</v>
      </c>
      <c r="CU118" s="238">
        <v>4965262</v>
      </c>
      <c r="CV118" s="238">
        <v>44.837955700000002</v>
      </c>
      <c r="CW118" s="238">
        <v>-93.800948500000004</v>
      </c>
      <c r="CX118" s="238" t="s">
        <v>359</v>
      </c>
      <c r="CY118" s="238" t="s">
        <v>4466</v>
      </c>
    </row>
    <row r="119" spans="1:103" hidden="1" x14ac:dyDescent="0.25">
      <c r="A119" s="238">
        <v>10934341</v>
      </c>
      <c r="B119" s="238">
        <v>3</v>
      </c>
      <c r="C119" s="238">
        <v>5</v>
      </c>
      <c r="D119" s="238">
        <v>31.542999999999999</v>
      </c>
      <c r="E119" s="238">
        <v>10</v>
      </c>
      <c r="F119" s="238" t="s">
        <v>1060</v>
      </c>
      <c r="H119" s="238" t="s">
        <v>354</v>
      </c>
      <c r="I119" s="238">
        <v>25</v>
      </c>
      <c r="K119" s="238">
        <v>14008977</v>
      </c>
      <c r="L119" s="238">
        <v>140850149</v>
      </c>
      <c r="M119" s="238">
        <v>3</v>
      </c>
      <c r="N119" s="238">
        <v>26</v>
      </c>
      <c r="O119" s="238">
        <v>2014</v>
      </c>
      <c r="P119" s="238" t="s">
        <v>355</v>
      </c>
      <c r="Q119" s="238">
        <v>20</v>
      </c>
      <c r="S119" s="238">
        <v>4</v>
      </c>
      <c r="T119" s="238">
        <v>0</v>
      </c>
      <c r="U119" s="238">
        <v>2</v>
      </c>
      <c r="V119" s="238">
        <v>3</v>
      </c>
      <c r="W119" s="238">
        <v>10</v>
      </c>
      <c r="X119" s="238">
        <v>3</v>
      </c>
      <c r="Y119" s="238">
        <v>4</v>
      </c>
      <c r="Z119" s="238">
        <v>1</v>
      </c>
      <c r="AB119" s="238">
        <v>1</v>
      </c>
      <c r="AC119" s="238">
        <v>98</v>
      </c>
      <c r="AD119" s="238">
        <v>5</v>
      </c>
      <c r="AE119" s="238" t="s">
        <v>4465</v>
      </c>
      <c r="AF119" s="238" t="s">
        <v>4194</v>
      </c>
      <c r="AG119" s="238">
        <v>9</v>
      </c>
      <c r="AH119" s="238">
        <v>0</v>
      </c>
      <c r="AI119" s="238">
        <v>4</v>
      </c>
      <c r="AJ119" s="238">
        <v>3</v>
      </c>
      <c r="AL119" s="238">
        <v>30</v>
      </c>
      <c r="AM119" s="238" t="s">
        <v>354</v>
      </c>
      <c r="AN119" s="238">
        <v>5</v>
      </c>
      <c r="AO119" s="238">
        <v>2</v>
      </c>
      <c r="AQ119" s="238">
        <v>23</v>
      </c>
      <c r="AS119" s="238">
        <v>3</v>
      </c>
      <c r="AT119" s="238">
        <v>20</v>
      </c>
      <c r="AU119" s="238">
        <v>30</v>
      </c>
      <c r="AV119" s="238">
        <v>11</v>
      </c>
      <c r="AW119" s="238">
        <v>21</v>
      </c>
      <c r="AX119" s="238">
        <v>2</v>
      </c>
      <c r="AY119" s="238">
        <v>4</v>
      </c>
      <c r="AZ119" s="238">
        <v>1</v>
      </c>
      <c r="BA119" s="238">
        <v>21</v>
      </c>
      <c r="BB119" s="238">
        <v>21</v>
      </c>
      <c r="BC119" s="238" t="s">
        <v>354</v>
      </c>
      <c r="BD119" s="238">
        <v>5</v>
      </c>
      <c r="BE119" s="238">
        <v>1</v>
      </c>
      <c r="BI119" s="238">
        <v>3</v>
      </c>
      <c r="BJ119" s="238">
        <v>20</v>
      </c>
      <c r="BK119" s="238">
        <v>30</v>
      </c>
      <c r="BL119" s="238">
        <v>11</v>
      </c>
      <c r="BM119" s="238">
        <v>21</v>
      </c>
      <c r="CT119" s="238">
        <v>436695</v>
      </c>
      <c r="CU119" s="238">
        <v>4965262</v>
      </c>
      <c r="CV119" s="238">
        <v>44.837955700000002</v>
      </c>
      <c r="CW119" s="238">
        <v>-93.800948500000004</v>
      </c>
      <c r="CX119" s="238" t="s">
        <v>359</v>
      </c>
      <c r="CY119" s="238" t="s">
        <v>4467</v>
      </c>
    </row>
    <row r="120" spans="1:103" x14ac:dyDescent="0.25">
      <c r="A120" s="238">
        <v>10939017</v>
      </c>
      <c r="B120" s="238">
        <v>3</v>
      </c>
      <c r="C120" s="238">
        <v>5</v>
      </c>
      <c r="D120" s="238">
        <v>31.542999999999999</v>
      </c>
      <c r="E120" s="238">
        <v>10</v>
      </c>
      <c r="F120" s="238" t="s">
        <v>1060</v>
      </c>
      <c r="H120" s="238" t="s">
        <v>354</v>
      </c>
      <c r="I120" s="238">
        <v>25</v>
      </c>
      <c r="K120" s="238">
        <v>14037822</v>
      </c>
      <c r="L120" s="238">
        <v>143270110</v>
      </c>
      <c r="M120" s="238">
        <v>11</v>
      </c>
      <c r="N120" s="238">
        <v>23</v>
      </c>
      <c r="O120" s="238">
        <v>2014</v>
      </c>
      <c r="P120" s="238" t="s">
        <v>366</v>
      </c>
      <c r="Q120" s="238">
        <v>20</v>
      </c>
      <c r="S120" s="238">
        <v>5</v>
      </c>
      <c r="T120" s="238">
        <v>0</v>
      </c>
      <c r="U120" s="238">
        <v>2</v>
      </c>
      <c r="V120" s="238">
        <v>3</v>
      </c>
      <c r="W120" s="238">
        <v>10</v>
      </c>
      <c r="X120" s="238">
        <v>3</v>
      </c>
      <c r="Y120" s="238">
        <v>4</v>
      </c>
      <c r="Z120" s="238">
        <v>3</v>
      </c>
      <c r="AB120" s="238">
        <v>2</v>
      </c>
      <c r="AC120" s="238">
        <v>98</v>
      </c>
      <c r="AD120" s="238" t="s">
        <v>2594</v>
      </c>
      <c r="AE120" s="238" t="s">
        <v>4465</v>
      </c>
      <c r="AF120" s="238" t="s">
        <v>4194</v>
      </c>
      <c r="AG120" s="238">
        <v>9</v>
      </c>
      <c r="AH120" s="238">
        <v>2</v>
      </c>
      <c r="AI120" s="238">
        <v>4</v>
      </c>
      <c r="AJ120" s="238">
        <v>2</v>
      </c>
      <c r="AK120" s="238">
        <v>24</v>
      </c>
      <c r="AL120" s="238">
        <v>58</v>
      </c>
      <c r="AM120" s="238" t="s">
        <v>363</v>
      </c>
      <c r="AN120" s="238">
        <v>5</v>
      </c>
      <c r="AO120" s="238">
        <v>2</v>
      </c>
      <c r="AP120" s="238">
        <v>4</v>
      </c>
      <c r="AS120" s="238">
        <v>4</v>
      </c>
      <c r="AT120" s="238">
        <v>20</v>
      </c>
      <c r="AU120" s="238">
        <v>30</v>
      </c>
      <c r="AV120" s="238">
        <v>11</v>
      </c>
      <c r="AW120" s="238">
        <v>21</v>
      </c>
      <c r="AX120" s="238">
        <v>2</v>
      </c>
      <c r="AY120" s="238">
        <v>4</v>
      </c>
      <c r="AZ120" s="238">
        <v>1</v>
      </c>
      <c r="BA120" s="238">
        <v>21</v>
      </c>
      <c r="BB120" s="238">
        <v>20</v>
      </c>
      <c r="BC120" s="238" t="s">
        <v>354</v>
      </c>
      <c r="BD120" s="238">
        <v>5</v>
      </c>
      <c r="BE120" s="238">
        <v>1</v>
      </c>
      <c r="BI120" s="238">
        <v>4</v>
      </c>
      <c r="BJ120" s="238">
        <v>20</v>
      </c>
      <c r="BK120" s="238">
        <v>30</v>
      </c>
      <c r="BL120" s="238">
        <v>11</v>
      </c>
      <c r="BM120" s="238">
        <v>21</v>
      </c>
      <c r="CT120" s="238">
        <v>436695</v>
      </c>
      <c r="CU120" s="238">
        <v>4965262</v>
      </c>
      <c r="CV120" s="238">
        <v>44.837955700000002</v>
      </c>
      <c r="CW120" s="238">
        <v>-93.800948500000004</v>
      </c>
      <c r="CX120" s="238" t="s">
        <v>359</v>
      </c>
      <c r="CY120" s="238" t="s">
        <v>4468</v>
      </c>
    </row>
    <row r="121" spans="1:103" x14ac:dyDescent="0.25">
      <c r="A121" s="238">
        <v>11017412</v>
      </c>
      <c r="B121" s="238">
        <v>3</v>
      </c>
      <c r="C121" s="238">
        <v>5</v>
      </c>
      <c r="D121" s="238">
        <v>31.542999999999999</v>
      </c>
      <c r="E121" s="238">
        <v>10</v>
      </c>
      <c r="F121" s="238" t="s">
        <v>1060</v>
      </c>
      <c r="H121" s="238" t="s">
        <v>354</v>
      </c>
      <c r="I121" s="238">
        <v>25</v>
      </c>
      <c r="K121" s="238">
        <v>15003724</v>
      </c>
      <c r="L121" s="238">
        <v>150380019</v>
      </c>
      <c r="M121" s="238">
        <v>2</v>
      </c>
      <c r="N121" s="238">
        <v>6</v>
      </c>
      <c r="O121" s="238">
        <v>2015</v>
      </c>
      <c r="P121" s="238" t="s">
        <v>362</v>
      </c>
      <c r="Q121" s="238">
        <v>19</v>
      </c>
      <c r="R121" s="238" t="s">
        <v>356</v>
      </c>
      <c r="S121" s="238">
        <v>5</v>
      </c>
      <c r="T121" s="238">
        <v>0</v>
      </c>
      <c r="U121" s="238">
        <v>2</v>
      </c>
      <c r="V121" s="238">
        <v>1</v>
      </c>
      <c r="W121" s="238">
        <v>10</v>
      </c>
      <c r="X121" s="238">
        <v>3</v>
      </c>
      <c r="Y121" s="238">
        <v>4</v>
      </c>
      <c r="Z121" s="238">
        <v>1</v>
      </c>
      <c r="AB121" s="238">
        <v>1</v>
      </c>
      <c r="AC121" s="238">
        <v>98</v>
      </c>
      <c r="AD121" s="238" t="s">
        <v>4469</v>
      </c>
      <c r="AE121" s="238" t="s">
        <v>4465</v>
      </c>
      <c r="AF121" s="238" t="s">
        <v>4194</v>
      </c>
      <c r="AG121" s="238">
        <v>7</v>
      </c>
      <c r="AH121" s="238">
        <v>2</v>
      </c>
      <c r="AI121" s="238">
        <v>1</v>
      </c>
      <c r="AJ121" s="238">
        <v>4</v>
      </c>
      <c r="AK121" s="238">
        <v>21</v>
      </c>
      <c r="AL121" s="238">
        <v>56</v>
      </c>
      <c r="AM121" s="238" t="s">
        <v>354</v>
      </c>
      <c r="AN121" s="238">
        <v>5</v>
      </c>
      <c r="AO121" s="238">
        <v>1</v>
      </c>
      <c r="AS121" s="238">
        <v>3</v>
      </c>
      <c r="AT121" s="238">
        <v>98</v>
      </c>
      <c r="AU121" s="238">
        <v>55</v>
      </c>
      <c r="AV121" s="238">
        <v>11</v>
      </c>
      <c r="AW121" s="238">
        <v>21</v>
      </c>
      <c r="AX121" s="238">
        <v>2</v>
      </c>
      <c r="AY121" s="238">
        <v>4</v>
      </c>
      <c r="AZ121" s="238">
        <v>4</v>
      </c>
      <c r="BA121" s="238">
        <v>21</v>
      </c>
      <c r="BB121" s="238">
        <v>45</v>
      </c>
      <c r="BC121" s="238" t="s">
        <v>363</v>
      </c>
      <c r="BD121" s="238">
        <v>5</v>
      </c>
      <c r="BE121" s="238">
        <v>15</v>
      </c>
      <c r="BI121" s="238">
        <v>3</v>
      </c>
      <c r="BJ121" s="238">
        <v>98</v>
      </c>
      <c r="BK121" s="238">
        <v>55</v>
      </c>
      <c r="BL121" s="238">
        <v>11</v>
      </c>
      <c r="BM121" s="238">
        <v>21</v>
      </c>
      <c r="CT121" s="238">
        <v>436695</v>
      </c>
      <c r="CU121" s="238">
        <v>4965262</v>
      </c>
      <c r="CV121" s="238">
        <v>44.837955700000002</v>
      </c>
      <c r="CW121" s="238">
        <v>-93.800948500000004</v>
      </c>
      <c r="CX121" s="238" t="s">
        <v>359</v>
      </c>
      <c r="CY121" s="238" t="s">
        <v>4470</v>
      </c>
    </row>
    <row r="122" spans="1:103" x14ac:dyDescent="0.25">
      <c r="A122" s="238">
        <v>11018999</v>
      </c>
      <c r="B122" s="238">
        <v>3</v>
      </c>
      <c r="C122" s="238">
        <v>5</v>
      </c>
      <c r="D122" s="238">
        <v>31.542999999999999</v>
      </c>
      <c r="E122" s="238">
        <v>10</v>
      </c>
      <c r="F122" s="238" t="s">
        <v>1060</v>
      </c>
      <c r="H122" s="238" t="s">
        <v>354</v>
      </c>
      <c r="I122" s="238">
        <v>25</v>
      </c>
      <c r="K122" s="238">
        <v>15013285</v>
      </c>
      <c r="L122" s="238">
        <v>151210024</v>
      </c>
      <c r="M122" s="238">
        <v>4</v>
      </c>
      <c r="N122" s="238">
        <v>30</v>
      </c>
      <c r="O122" s="238">
        <v>2015</v>
      </c>
      <c r="P122" s="238" t="s">
        <v>384</v>
      </c>
      <c r="Q122" s="238">
        <v>15</v>
      </c>
      <c r="S122" s="238">
        <v>5</v>
      </c>
      <c r="T122" s="238">
        <v>0</v>
      </c>
      <c r="U122" s="238">
        <v>2</v>
      </c>
      <c r="V122" s="238">
        <v>1</v>
      </c>
      <c r="W122" s="238">
        <v>10</v>
      </c>
      <c r="X122" s="238">
        <v>3</v>
      </c>
      <c r="Y122" s="238">
        <v>1</v>
      </c>
      <c r="Z122" s="238">
        <v>1</v>
      </c>
      <c r="AB122" s="238">
        <v>1</v>
      </c>
      <c r="AC122" s="238">
        <v>98</v>
      </c>
      <c r="AD122" s="238" t="s">
        <v>4471</v>
      </c>
      <c r="AE122" s="238" t="s">
        <v>2726</v>
      </c>
      <c r="AF122" s="238" t="s">
        <v>4194</v>
      </c>
      <c r="AG122" s="238">
        <v>7</v>
      </c>
      <c r="AH122" s="238">
        <v>2</v>
      </c>
      <c r="AI122" s="238">
        <v>4</v>
      </c>
      <c r="AJ122" s="238">
        <v>7</v>
      </c>
      <c r="AK122" s="238">
        <v>10</v>
      </c>
      <c r="AL122" s="238">
        <v>70</v>
      </c>
      <c r="AM122" s="238" t="s">
        <v>363</v>
      </c>
      <c r="AN122" s="238">
        <v>5</v>
      </c>
      <c r="AO122" s="238">
        <v>1</v>
      </c>
      <c r="AS122" s="238">
        <v>3</v>
      </c>
      <c r="AT122" s="238">
        <v>20</v>
      </c>
      <c r="AU122" s="238">
        <v>55</v>
      </c>
      <c r="AV122" s="238">
        <v>11</v>
      </c>
      <c r="AW122" s="238">
        <v>21</v>
      </c>
      <c r="AX122" s="238">
        <v>2</v>
      </c>
      <c r="AY122" s="238">
        <v>3</v>
      </c>
      <c r="AZ122" s="238">
        <v>7</v>
      </c>
      <c r="BA122" s="238">
        <v>10</v>
      </c>
      <c r="BB122" s="238">
        <v>49</v>
      </c>
      <c r="BC122" s="238" t="s">
        <v>354</v>
      </c>
      <c r="BD122" s="238">
        <v>5</v>
      </c>
      <c r="BE122" s="238">
        <v>2</v>
      </c>
      <c r="BI122" s="238">
        <v>3</v>
      </c>
      <c r="BJ122" s="238">
        <v>20</v>
      </c>
      <c r="BK122" s="238">
        <v>55</v>
      </c>
      <c r="BL122" s="238">
        <v>11</v>
      </c>
      <c r="BM122" s="238">
        <v>21</v>
      </c>
      <c r="CT122" s="238">
        <v>436695</v>
      </c>
      <c r="CU122" s="238">
        <v>4965262</v>
      </c>
      <c r="CV122" s="238">
        <v>44.837955700000002</v>
      </c>
      <c r="CW122" s="238">
        <v>-93.800948500000004</v>
      </c>
      <c r="CX122" s="238" t="s">
        <v>359</v>
      </c>
      <c r="CY122" s="238" t="s">
        <v>4472</v>
      </c>
    </row>
    <row r="123" spans="1:103" x14ac:dyDescent="0.25">
      <c r="A123" s="238">
        <v>11020467</v>
      </c>
      <c r="B123" s="238">
        <v>3</v>
      </c>
      <c r="C123" s="238">
        <v>5</v>
      </c>
      <c r="D123" s="238">
        <v>31.542999999999999</v>
      </c>
      <c r="E123" s="238">
        <v>10</v>
      </c>
      <c r="F123" s="238" t="s">
        <v>1060</v>
      </c>
      <c r="H123" s="238" t="s">
        <v>354</v>
      </c>
      <c r="I123" s="238">
        <v>25</v>
      </c>
      <c r="K123" s="238">
        <v>15021742</v>
      </c>
      <c r="L123" s="238">
        <v>151900033</v>
      </c>
      <c r="M123" s="238">
        <v>7</v>
      </c>
      <c r="N123" s="238">
        <v>8</v>
      </c>
      <c r="O123" s="238">
        <v>2015</v>
      </c>
      <c r="P123" s="238" t="s">
        <v>355</v>
      </c>
      <c r="Q123" s="238">
        <v>9</v>
      </c>
      <c r="R123" s="238" t="s">
        <v>356</v>
      </c>
      <c r="S123" s="238">
        <v>5</v>
      </c>
      <c r="T123" s="238">
        <v>0</v>
      </c>
      <c r="U123" s="238">
        <v>2</v>
      </c>
      <c r="V123" s="238">
        <v>1</v>
      </c>
      <c r="W123" s="238">
        <v>10</v>
      </c>
      <c r="X123" s="238">
        <v>3</v>
      </c>
      <c r="Y123" s="238">
        <v>1</v>
      </c>
      <c r="Z123" s="238">
        <v>1</v>
      </c>
      <c r="AA123" s="238">
        <v>1</v>
      </c>
      <c r="AB123" s="238">
        <v>1</v>
      </c>
      <c r="AC123" s="238">
        <v>98</v>
      </c>
      <c r="AD123" s="238" t="s">
        <v>2594</v>
      </c>
      <c r="AE123" s="238" t="s">
        <v>4465</v>
      </c>
      <c r="AF123" s="238" t="s">
        <v>4194</v>
      </c>
      <c r="AG123" s="238">
        <v>7</v>
      </c>
      <c r="AH123" s="238">
        <v>2</v>
      </c>
      <c r="AI123" s="238">
        <v>4</v>
      </c>
      <c r="AJ123" s="238">
        <v>4</v>
      </c>
      <c r="AK123" s="238">
        <v>8</v>
      </c>
      <c r="AL123" s="238">
        <v>33</v>
      </c>
      <c r="AM123" s="238" t="s">
        <v>363</v>
      </c>
      <c r="AN123" s="238">
        <v>5</v>
      </c>
      <c r="AO123" s="238">
        <v>15</v>
      </c>
      <c r="AS123" s="238">
        <v>3</v>
      </c>
      <c r="AT123" s="238">
        <v>20</v>
      </c>
      <c r="AU123" s="238">
        <v>55</v>
      </c>
      <c r="AV123" s="238">
        <v>11</v>
      </c>
      <c r="AW123" s="238">
        <v>21</v>
      </c>
      <c r="AX123" s="238">
        <v>2</v>
      </c>
      <c r="AY123" s="238">
        <v>4</v>
      </c>
      <c r="AZ123" s="238">
        <v>4</v>
      </c>
      <c r="BA123" s="238">
        <v>8</v>
      </c>
      <c r="BB123" s="238">
        <v>43</v>
      </c>
      <c r="BC123" s="238" t="s">
        <v>354</v>
      </c>
      <c r="BD123" s="238">
        <v>5</v>
      </c>
      <c r="BE123" s="238">
        <v>1</v>
      </c>
      <c r="BF123" s="238">
        <v>1</v>
      </c>
      <c r="BI123" s="238">
        <v>3</v>
      </c>
      <c r="BJ123" s="238">
        <v>20</v>
      </c>
      <c r="BK123" s="238">
        <v>55</v>
      </c>
      <c r="BL123" s="238">
        <v>11</v>
      </c>
      <c r="BM123" s="238">
        <v>21</v>
      </c>
      <c r="CT123" s="238">
        <v>436695</v>
      </c>
      <c r="CU123" s="238">
        <v>4965262</v>
      </c>
      <c r="CV123" s="238">
        <v>44.837955700000002</v>
      </c>
      <c r="CW123" s="238">
        <v>-93.800948500000004</v>
      </c>
      <c r="CX123" s="238" t="s">
        <v>359</v>
      </c>
      <c r="CY123" s="238" t="s">
        <v>4473</v>
      </c>
    </row>
    <row r="124" spans="1:103" x14ac:dyDescent="0.25">
      <c r="A124" s="238">
        <v>338106</v>
      </c>
      <c r="B124" s="238">
        <v>3</v>
      </c>
      <c r="C124" s="238">
        <v>5</v>
      </c>
      <c r="D124" s="238">
        <v>31.559000000000001</v>
      </c>
      <c r="E124" s="238">
        <v>10</v>
      </c>
      <c r="F124" s="238" t="s">
        <v>1060</v>
      </c>
      <c r="H124" s="238" t="s">
        <v>354</v>
      </c>
      <c r="I124" s="238">
        <v>25</v>
      </c>
      <c r="K124" s="238">
        <v>16009392</v>
      </c>
      <c r="M124" s="238">
        <v>3</v>
      </c>
      <c r="N124" s="238">
        <v>25</v>
      </c>
      <c r="O124" s="238">
        <v>2016</v>
      </c>
      <c r="P124" s="238" t="s">
        <v>362</v>
      </c>
      <c r="Q124" s="238">
        <v>9</v>
      </c>
      <c r="R124" s="238" t="s">
        <v>369</v>
      </c>
      <c r="S124" s="238">
        <v>5</v>
      </c>
      <c r="T124" s="238">
        <v>0</v>
      </c>
      <c r="U124" s="238">
        <v>2</v>
      </c>
      <c r="V124" s="238">
        <v>12</v>
      </c>
      <c r="W124" s="238">
        <v>10</v>
      </c>
      <c r="X124" s="238">
        <v>3</v>
      </c>
      <c r="Y124" s="238">
        <v>1</v>
      </c>
      <c r="Z124" s="238">
        <v>1</v>
      </c>
      <c r="AB124" s="238">
        <v>1</v>
      </c>
      <c r="AC124" s="238">
        <v>98</v>
      </c>
      <c r="AD124" s="238" t="s">
        <v>2726</v>
      </c>
      <c r="AF124" s="238" t="s">
        <v>4194</v>
      </c>
      <c r="AG124" s="238">
        <v>7</v>
      </c>
      <c r="AH124" s="238">
        <v>2</v>
      </c>
      <c r="AI124" s="238">
        <v>6</v>
      </c>
      <c r="AJ124" s="238">
        <v>3</v>
      </c>
      <c r="AK124" s="238">
        <v>34</v>
      </c>
      <c r="AL124" s="238">
        <v>54</v>
      </c>
      <c r="AM124" s="238" t="s">
        <v>354</v>
      </c>
      <c r="AN124" s="238">
        <v>5</v>
      </c>
      <c r="AO124" s="238">
        <v>1</v>
      </c>
      <c r="AS124" s="238">
        <v>15</v>
      </c>
      <c r="AT124" s="238">
        <v>20</v>
      </c>
      <c r="AU124" s="238">
        <v>50</v>
      </c>
      <c r="AV124" s="238">
        <v>11</v>
      </c>
      <c r="AW124" s="238">
        <v>21</v>
      </c>
      <c r="AX124" s="238">
        <v>2</v>
      </c>
      <c r="AY124" s="238">
        <v>2</v>
      </c>
      <c r="AZ124" s="238">
        <v>3</v>
      </c>
      <c r="BA124" s="238">
        <v>21</v>
      </c>
      <c r="BB124" s="238">
        <v>18</v>
      </c>
      <c r="BC124" s="238" t="s">
        <v>354</v>
      </c>
      <c r="BD124" s="238">
        <v>9</v>
      </c>
      <c r="BE124" s="238">
        <v>70</v>
      </c>
      <c r="BF124" s="238">
        <v>4</v>
      </c>
      <c r="BI124" s="238">
        <v>15</v>
      </c>
      <c r="BJ124" s="238">
        <v>20</v>
      </c>
      <c r="BK124" s="238">
        <v>50</v>
      </c>
      <c r="BL124" s="238">
        <v>11</v>
      </c>
      <c r="BM124" s="238">
        <v>21</v>
      </c>
      <c r="CT124" s="238">
        <v>436867.21615773399</v>
      </c>
      <c r="CU124" s="238">
        <v>4965348.8064683499</v>
      </c>
      <c r="CV124" s="238">
        <v>44.838755999999997</v>
      </c>
      <c r="CW124" s="238">
        <v>-93.798784549999993</v>
      </c>
      <c r="CX124" s="238" t="s">
        <v>391</v>
      </c>
      <c r="CY124" s="238" t="s">
        <v>4474</v>
      </c>
    </row>
    <row r="125" spans="1:103" x14ac:dyDescent="0.25">
      <c r="A125" s="238">
        <v>410761</v>
      </c>
      <c r="B125" s="238">
        <v>3</v>
      </c>
      <c r="C125" s="238">
        <v>5</v>
      </c>
      <c r="D125" s="238">
        <v>31.597999999999999</v>
      </c>
      <c r="E125" s="238">
        <v>10</v>
      </c>
      <c r="F125" s="238" t="s">
        <v>1060</v>
      </c>
      <c r="H125" s="238" t="s">
        <v>354</v>
      </c>
      <c r="I125" s="238">
        <v>25</v>
      </c>
      <c r="K125" s="238">
        <v>17000177</v>
      </c>
      <c r="M125" s="238">
        <v>1</v>
      </c>
      <c r="N125" s="238">
        <v>3</v>
      </c>
      <c r="O125" s="238">
        <v>2017</v>
      </c>
      <c r="P125" s="238" t="s">
        <v>368</v>
      </c>
      <c r="Q125" s="238">
        <v>8</v>
      </c>
      <c r="R125" s="238" t="s">
        <v>369</v>
      </c>
      <c r="S125" s="238">
        <v>5</v>
      </c>
      <c r="T125" s="238">
        <v>0</v>
      </c>
      <c r="U125" s="238">
        <v>1</v>
      </c>
      <c r="W125" s="238">
        <v>32</v>
      </c>
      <c r="X125" s="238">
        <v>3</v>
      </c>
      <c r="Y125" s="238">
        <v>1</v>
      </c>
      <c r="Z125" s="238">
        <v>1</v>
      </c>
      <c r="AB125" s="238">
        <v>5</v>
      </c>
      <c r="AC125" s="238">
        <v>98</v>
      </c>
      <c r="AD125" s="238" t="s">
        <v>2726</v>
      </c>
      <c r="AE125" s="238" t="s">
        <v>4475</v>
      </c>
      <c r="AF125" s="238" t="s">
        <v>4194</v>
      </c>
      <c r="AG125" s="238">
        <v>3</v>
      </c>
      <c r="AH125" s="238">
        <v>2</v>
      </c>
      <c r="AI125" s="238">
        <v>5</v>
      </c>
      <c r="AJ125" s="238">
        <v>3</v>
      </c>
      <c r="AK125" s="238">
        <v>21</v>
      </c>
      <c r="AL125" s="238">
        <v>35</v>
      </c>
      <c r="AM125" s="238" t="s">
        <v>363</v>
      </c>
      <c r="AN125" s="238">
        <v>5</v>
      </c>
      <c r="AO125" s="238">
        <v>70</v>
      </c>
      <c r="AS125" s="238">
        <v>15</v>
      </c>
      <c r="AT125" s="238">
        <v>20</v>
      </c>
      <c r="AU125" s="238">
        <v>50</v>
      </c>
      <c r="AV125" s="238">
        <v>11</v>
      </c>
      <c r="AW125" s="238">
        <v>21</v>
      </c>
      <c r="CT125" s="238">
        <v>436921.455849547</v>
      </c>
      <c r="CU125" s="238">
        <v>4965377.8473733198</v>
      </c>
      <c r="CV125" s="238">
        <v>44.839022200000002</v>
      </c>
      <c r="CW125" s="238">
        <v>-93.798101959999997</v>
      </c>
      <c r="CX125" s="238" t="s">
        <v>359</v>
      </c>
      <c r="CY125" s="238" t="s">
        <v>4476</v>
      </c>
    </row>
    <row r="126" spans="1:103" hidden="1" x14ac:dyDescent="0.25">
      <c r="A126" s="238">
        <v>10937215</v>
      </c>
      <c r="B126" s="238">
        <v>3</v>
      </c>
      <c r="C126" s="238">
        <v>5</v>
      </c>
      <c r="D126" s="238">
        <v>31.611000000000001</v>
      </c>
      <c r="E126" s="238">
        <v>10</v>
      </c>
      <c r="F126" s="238" t="s">
        <v>1060</v>
      </c>
      <c r="H126" s="238" t="s">
        <v>354</v>
      </c>
      <c r="I126" s="238">
        <v>25</v>
      </c>
      <c r="K126" s="238">
        <v>14029224</v>
      </c>
      <c r="L126" s="238">
        <v>142510023</v>
      </c>
      <c r="M126" s="238">
        <v>9</v>
      </c>
      <c r="N126" s="238">
        <v>7</v>
      </c>
      <c r="O126" s="238">
        <v>2014</v>
      </c>
      <c r="P126" s="238" t="s">
        <v>366</v>
      </c>
      <c r="Q126" s="238">
        <v>17</v>
      </c>
      <c r="S126" s="238">
        <v>4</v>
      </c>
      <c r="T126" s="238">
        <v>0</v>
      </c>
      <c r="U126" s="238">
        <v>1</v>
      </c>
      <c r="V126" s="238">
        <v>7</v>
      </c>
      <c r="W126" s="238">
        <v>75</v>
      </c>
      <c r="X126" s="238">
        <v>4</v>
      </c>
      <c r="Y126" s="238">
        <v>1</v>
      </c>
      <c r="Z126" s="238">
        <v>1</v>
      </c>
      <c r="AB126" s="238">
        <v>1</v>
      </c>
      <c r="AC126" s="238">
        <v>98</v>
      </c>
      <c r="AD126" s="238" t="s">
        <v>4463</v>
      </c>
      <c r="AE126" s="238">
        <v>5</v>
      </c>
      <c r="AF126" s="238" t="s">
        <v>4194</v>
      </c>
      <c r="AG126" s="238">
        <v>3</v>
      </c>
      <c r="AH126" s="238">
        <v>2</v>
      </c>
      <c r="AI126" s="238">
        <v>2</v>
      </c>
      <c r="AJ126" s="238">
        <v>8</v>
      </c>
      <c r="AK126" s="238">
        <v>23</v>
      </c>
      <c r="AL126" s="238">
        <v>31</v>
      </c>
      <c r="AM126" s="238" t="s">
        <v>363</v>
      </c>
      <c r="AN126" s="238">
        <v>5</v>
      </c>
      <c r="AO126" s="238">
        <v>9</v>
      </c>
      <c r="AT126" s="238">
        <v>90</v>
      </c>
      <c r="AU126" s="238">
        <v>50</v>
      </c>
      <c r="CT126" s="238">
        <v>436792</v>
      </c>
      <c r="CU126" s="238">
        <v>4965311</v>
      </c>
      <c r="CV126" s="238">
        <v>44.838406900000003</v>
      </c>
      <c r="CW126" s="238">
        <v>-93.799726500000006</v>
      </c>
      <c r="CX126" s="238" t="s">
        <v>359</v>
      </c>
      <c r="CY126" s="238" t="s">
        <v>4477</v>
      </c>
    </row>
    <row r="127" spans="1:103" hidden="1" x14ac:dyDescent="0.25">
      <c r="A127" s="238">
        <v>404965</v>
      </c>
      <c r="B127" s="238">
        <v>3</v>
      </c>
      <c r="C127" s="238">
        <v>5</v>
      </c>
      <c r="D127" s="238">
        <v>31.611999999999998</v>
      </c>
      <c r="E127" s="238">
        <v>10</v>
      </c>
      <c r="F127" s="238" t="s">
        <v>1060</v>
      </c>
      <c r="H127" s="238" t="s">
        <v>354</v>
      </c>
      <c r="I127" s="238">
        <v>25</v>
      </c>
      <c r="K127" s="238">
        <v>16042363</v>
      </c>
      <c r="M127" s="238">
        <v>12</v>
      </c>
      <c r="N127" s="238">
        <v>16</v>
      </c>
      <c r="O127" s="238">
        <v>2016</v>
      </c>
      <c r="P127" s="238" t="s">
        <v>362</v>
      </c>
      <c r="Q127" s="238">
        <v>21</v>
      </c>
      <c r="R127" s="238" t="s">
        <v>356</v>
      </c>
      <c r="S127" s="238">
        <v>4</v>
      </c>
      <c r="T127" s="238">
        <v>0</v>
      </c>
      <c r="U127" s="238">
        <v>2</v>
      </c>
      <c r="V127" s="238">
        <v>5</v>
      </c>
      <c r="W127" s="238">
        <v>10</v>
      </c>
      <c r="X127" s="238">
        <v>3</v>
      </c>
      <c r="Y127" s="238">
        <v>4</v>
      </c>
      <c r="Z127" s="238">
        <v>4</v>
      </c>
      <c r="AA127" s="238">
        <v>7</v>
      </c>
      <c r="AB127" s="238">
        <v>3</v>
      </c>
      <c r="AC127" s="238">
        <v>98</v>
      </c>
      <c r="AD127" s="238" t="s">
        <v>2726</v>
      </c>
      <c r="AE127" s="238" t="s">
        <v>4475</v>
      </c>
      <c r="AF127" s="238" t="s">
        <v>4424</v>
      </c>
      <c r="AG127" s="238">
        <v>10</v>
      </c>
      <c r="AH127" s="238">
        <v>2</v>
      </c>
      <c r="AI127" s="238">
        <v>2</v>
      </c>
      <c r="AJ127" s="238">
        <v>1</v>
      </c>
      <c r="AK127" s="238">
        <v>21</v>
      </c>
      <c r="AL127" s="238">
        <v>41</v>
      </c>
      <c r="AM127" s="238" t="s">
        <v>363</v>
      </c>
      <c r="AN127" s="238">
        <v>5</v>
      </c>
      <c r="AO127" s="238">
        <v>99</v>
      </c>
      <c r="AS127" s="238">
        <v>14</v>
      </c>
      <c r="AT127" s="238">
        <v>20</v>
      </c>
      <c r="AU127" s="238">
        <v>35</v>
      </c>
      <c r="AV127" s="238">
        <v>11</v>
      </c>
      <c r="AW127" s="238">
        <v>21</v>
      </c>
      <c r="AX127" s="238">
        <v>2</v>
      </c>
      <c r="AY127" s="238">
        <v>4</v>
      </c>
      <c r="AZ127" s="238">
        <v>4</v>
      </c>
      <c r="BA127" s="238">
        <v>21</v>
      </c>
      <c r="BB127" s="238">
        <v>16</v>
      </c>
      <c r="BC127" s="238" t="s">
        <v>363</v>
      </c>
      <c r="BD127" s="238">
        <v>5</v>
      </c>
      <c r="BE127" s="238">
        <v>99</v>
      </c>
      <c r="BI127" s="238">
        <v>14</v>
      </c>
      <c r="BJ127" s="238">
        <v>20</v>
      </c>
      <c r="BK127" s="238">
        <v>50</v>
      </c>
      <c r="BL127" s="238">
        <v>11</v>
      </c>
      <c r="BM127" s="238">
        <v>21</v>
      </c>
      <c r="CT127" s="238">
        <v>436934.28816687799</v>
      </c>
      <c r="CU127" s="238">
        <v>4965409.4542039996</v>
      </c>
      <c r="CV127" s="238">
        <v>44.839307839999996</v>
      </c>
      <c r="CW127" s="238">
        <v>-93.797943540000006</v>
      </c>
      <c r="CX127" s="238" t="s">
        <v>359</v>
      </c>
      <c r="CY127" s="238" t="s">
        <v>4478</v>
      </c>
    </row>
    <row r="128" spans="1:103" x14ac:dyDescent="0.25">
      <c r="A128" s="238">
        <v>517887</v>
      </c>
      <c r="B128" s="238">
        <v>3</v>
      </c>
      <c r="C128" s="238">
        <v>5</v>
      </c>
      <c r="D128" s="238">
        <v>31.623000000000001</v>
      </c>
      <c r="E128" s="238">
        <v>10</v>
      </c>
      <c r="F128" s="238" t="s">
        <v>1060</v>
      </c>
      <c r="H128" s="238" t="s">
        <v>354</v>
      </c>
      <c r="I128" s="238">
        <v>25</v>
      </c>
      <c r="K128" s="238">
        <v>17037310</v>
      </c>
      <c r="M128" s="238">
        <v>11</v>
      </c>
      <c r="N128" s="238">
        <v>17</v>
      </c>
      <c r="O128" s="238">
        <v>2017</v>
      </c>
      <c r="P128" s="238" t="s">
        <v>362</v>
      </c>
      <c r="Q128" s="238">
        <v>14</v>
      </c>
      <c r="R128" s="238" t="s">
        <v>356</v>
      </c>
      <c r="S128" s="238">
        <v>5</v>
      </c>
      <c r="T128" s="238">
        <v>0</v>
      </c>
      <c r="U128" s="238">
        <v>2</v>
      </c>
      <c r="V128" s="238">
        <v>12</v>
      </c>
      <c r="W128" s="238">
        <v>10</v>
      </c>
      <c r="X128" s="238">
        <v>3</v>
      </c>
      <c r="Y128" s="238">
        <v>1</v>
      </c>
      <c r="Z128" s="238">
        <v>1</v>
      </c>
      <c r="AB128" s="238">
        <v>1</v>
      </c>
      <c r="AC128" s="238">
        <v>98</v>
      </c>
      <c r="AD128" s="238" t="s">
        <v>2726</v>
      </c>
      <c r="AF128" s="238" t="s">
        <v>4424</v>
      </c>
      <c r="AG128" s="238">
        <v>7</v>
      </c>
      <c r="AH128" s="238">
        <v>2</v>
      </c>
      <c r="AI128" s="238">
        <v>2</v>
      </c>
      <c r="AJ128" s="238">
        <v>4</v>
      </c>
      <c r="AK128" s="238">
        <v>21</v>
      </c>
      <c r="AL128" s="238">
        <v>40</v>
      </c>
      <c r="AM128" s="238" t="s">
        <v>363</v>
      </c>
      <c r="AN128" s="238">
        <v>5</v>
      </c>
      <c r="AO128" s="238">
        <v>74</v>
      </c>
      <c r="AS128" s="238">
        <v>12</v>
      </c>
      <c r="AT128" s="238">
        <v>20</v>
      </c>
      <c r="AU128" s="238">
        <v>40</v>
      </c>
      <c r="AV128" s="238">
        <v>11</v>
      </c>
      <c r="AW128" s="238">
        <v>21</v>
      </c>
      <c r="AX128" s="238">
        <v>2</v>
      </c>
      <c r="AY128" s="238">
        <v>2</v>
      </c>
      <c r="AZ128" s="238">
        <v>4</v>
      </c>
      <c r="BA128" s="238">
        <v>26</v>
      </c>
      <c r="BB128" s="238">
        <v>70</v>
      </c>
      <c r="BC128" s="238" t="s">
        <v>363</v>
      </c>
      <c r="BD128" s="238">
        <v>5</v>
      </c>
      <c r="BE128" s="238">
        <v>1</v>
      </c>
      <c r="BI128" s="238">
        <v>12</v>
      </c>
      <c r="BJ128" s="238">
        <v>20</v>
      </c>
      <c r="BK128" s="238">
        <v>40</v>
      </c>
      <c r="BL128" s="238">
        <v>11</v>
      </c>
      <c r="BM128" s="238">
        <v>21</v>
      </c>
      <c r="CT128" s="238">
        <v>436953.47049690998</v>
      </c>
      <c r="CU128" s="238">
        <v>4965410.9943989199</v>
      </c>
      <c r="CV128" s="238">
        <v>44.839323399999998</v>
      </c>
      <c r="CW128" s="238">
        <v>-93.797701050000001</v>
      </c>
      <c r="CX128" s="238" t="s">
        <v>359</v>
      </c>
      <c r="CY128" s="238" t="s">
        <v>4479</v>
      </c>
    </row>
    <row r="129" spans="1:103" x14ac:dyDescent="0.25">
      <c r="A129" s="238">
        <v>11022052</v>
      </c>
      <c r="B129" s="238">
        <v>3</v>
      </c>
      <c r="C129" s="238">
        <v>5</v>
      </c>
      <c r="D129" s="238">
        <v>31.65</v>
      </c>
      <c r="E129" s="238">
        <v>10</v>
      </c>
      <c r="F129" s="238" t="s">
        <v>1060</v>
      </c>
      <c r="H129" s="238" t="s">
        <v>354</v>
      </c>
      <c r="I129" s="238">
        <v>25</v>
      </c>
      <c r="K129" s="238">
        <v>15031385</v>
      </c>
      <c r="L129" s="238">
        <v>152680157</v>
      </c>
      <c r="M129" s="238">
        <v>9</v>
      </c>
      <c r="N129" s="238">
        <v>25</v>
      </c>
      <c r="O129" s="238">
        <v>2015</v>
      </c>
      <c r="P129" s="238" t="s">
        <v>362</v>
      </c>
      <c r="Q129" s="238">
        <v>16</v>
      </c>
      <c r="S129" s="238">
        <v>5</v>
      </c>
      <c r="T129" s="238">
        <v>0</v>
      </c>
      <c r="U129" s="238">
        <v>4</v>
      </c>
      <c r="V129" s="238">
        <v>1</v>
      </c>
      <c r="W129" s="238">
        <v>10</v>
      </c>
      <c r="X129" s="238">
        <v>10</v>
      </c>
      <c r="Y129" s="238">
        <v>1</v>
      </c>
      <c r="Z129" s="238">
        <v>1</v>
      </c>
      <c r="AB129" s="238">
        <v>1</v>
      </c>
      <c r="AC129" s="238">
        <v>3</v>
      </c>
      <c r="AD129" s="238" t="s">
        <v>1773</v>
      </c>
      <c r="AE129" s="238" t="s">
        <v>1012</v>
      </c>
      <c r="AF129" s="238" t="s">
        <v>4194</v>
      </c>
      <c r="AG129" s="238">
        <v>7</v>
      </c>
      <c r="AH129" s="238">
        <v>2</v>
      </c>
      <c r="AI129" s="238">
        <v>2</v>
      </c>
      <c r="AJ129" s="238">
        <v>4</v>
      </c>
      <c r="AK129" s="238">
        <v>21</v>
      </c>
      <c r="AL129" s="238">
        <v>27</v>
      </c>
      <c r="AM129" s="238" t="s">
        <v>354</v>
      </c>
      <c r="AN129" s="238">
        <v>5</v>
      </c>
      <c r="AO129" s="238">
        <v>3</v>
      </c>
      <c r="AS129" s="238">
        <v>7</v>
      </c>
      <c r="AT129" s="238">
        <v>20</v>
      </c>
      <c r="AU129" s="238">
        <v>35</v>
      </c>
      <c r="AV129" s="238">
        <v>11</v>
      </c>
      <c r="AW129" s="238">
        <v>21</v>
      </c>
      <c r="AX129" s="238">
        <v>2</v>
      </c>
      <c r="AY129" s="238">
        <v>2</v>
      </c>
      <c r="AZ129" s="238">
        <v>4</v>
      </c>
      <c r="BA129" s="238">
        <v>21</v>
      </c>
      <c r="BB129" s="238">
        <v>22</v>
      </c>
      <c r="BC129" s="238" t="s">
        <v>354</v>
      </c>
      <c r="BD129" s="238">
        <v>5</v>
      </c>
      <c r="BE129" s="238">
        <v>1</v>
      </c>
      <c r="BI129" s="238">
        <v>7</v>
      </c>
      <c r="BJ129" s="238">
        <v>20</v>
      </c>
      <c r="BK129" s="238">
        <v>35</v>
      </c>
      <c r="BL129" s="238">
        <v>11</v>
      </c>
      <c r="BM129" s="238">
        <v>21</v>
      </c>
      <c r="BN129" s="238">
        <v>2</v>
      </c>
      <c r="BO129" s="238">
        <v>2</v>
      </c>
      <c r="BP129" s="238">
        <v>4</v>
      </c>
      <c r="BQ129" s="238">
        <v>21</v>
      </c>
      <c r="BR129" s="238">
        <v>17</v>
      </c>
      <c r="BS129" s="238" t="s">
        <v>363</v>
      </c>
      <c r="BT129" s="238">
        <v>5</v>
      </c>
      <c r="BU129" s="238">
        <v>1</v>
      </c>
      <c r="BY129" s="238">
        <v>7</v>
      </c>
      <c r="BZ129" s="238">
        <v>20</v>
      </c>
      <c r="CA129" s="238">
        <v>35</v>
      </c>
      <c r="CB129" s="238">
        <v>11</v>
      </c>
      <c r="CC129" s="238">
        <v>21</v>
      </c>
      <c r="CD129" s="238">
        <v>2</v>
      </c>
      <c r="CE129" s="238">
        <v>2</v>
      </c>
      <c r="CF129" s="238">
        <v>4</v>
      </c>
      <c r="CG129" s="238">
        <v>21</v>
      </c>
      <c r="CH129" s="238">
        <v>27</v>
      </c>
      <c r="CI129" s="238" t="s">
        <v>363</v>
      </c>
      <c r="CJ129" s="238">
        <v>5</v>
      </c>
      <c r="CK129" s="238">
        <v>1</v>
      </c>
      <c r="CO129" s="238">
        <v>7</v>
      </c>
      <c r="CP129" s="238">
        <v>20</v>
      </c>
      <c r="CQ129" s="238">
        <v>35</v>
      </c>
      <c r="CR129" s="238">
        <v>11</v>
      </c>
      <c r="CS129" s="238">
        <v>21</v>
      </c>
      <c r="CT129" s="238">
        <v>436848</v>
      </c>
      <c r="CU129" s="238">
        <v>4965339</v>
      </c>
      <c r="CV129" s="238">
        <v>44.838670200000003</v>
      </c>
      <c r="CW129" s="238">
        <v>-93.7990219</v>
      </c>
      <c r="CX129" s="238" t="s">
        <v>359</v>
      </c>
      <c r="CY129" s="238" t="s">
        <v>4480</v>
      </c>
    </row>
    <row r="130" spans="1:103" x14ac:dyDescent="0.25">
      <c r="A130" s="238">
        <v>10933506</v>
      </c>
      <c r="B130" s="238">
        <v>3</v>
      </c>
      <c r="C130" s="238">
        <v>5</v>
      </c>
      <c r="D130" s="238">
        <v>31.690999999999999</v>
      </c>
      <c r="E130" s="238">
        <v>10</v>
      </c>
      <c r="F130" s="238" t="s">
        <v>1060</v>
      </c>
      <c r="H130" s="238" t="s">
        <v>354</v>
      </c>
      <c r="I130" s="238">
        <v>25</v>
      </c>
      <c r="K130" s="238">
        <v>14005385</v>
      </c>
      <c r="L130" s="238">
        <v>140530105</v>
      </c>
      <c r="M130" s="238">
        <v>2</v>
      </c>
      <c r="N130" s="238">
        <v>21</v>
      </c>
      <c r="O130" s="238">
        <v>2014</v>
      </c>
      <c r="P130" s="238" t="s">
        <v>362</v>
      </c>
      <c r="Q130" s="238">
        <v>15</v>
      </c>
      <c r="R130" s="238" t="s">
        <v>369</v>
      </c>
      <c r="S130" s="238">
        <v>5</v>
      </c>
      <c r="T130" s="238">
        <v>0</v>
      </c>
      <c r="U130" s="238">
        <v>2</v>
      </c>
      <c r="V130" s="238">
        <v>1</v>
      </c>
      <c r="W130" s="238">
        <v>10</v>
      </c>
      <c r="X130" s="238">
        <v>3</v>
      </c>
      <c r="Y130" s="238">
        <v>1</v>
      </c>
      <c r="Z130" s="238">
        <v>1</v>
      </c>
      <c r="AB130" s="238">
        <v>5</v>
      </c>
      <c r="AC130" s="238">
        <v>98</v>
      </c>
      <c r="AD130" s="238" t="s">
        <v>1773</v>
      </c>
      <c r="AE130" s="238" t="s">
        <v>1012</v>
      </c>
      <c r="AF130" s="238" t="s">
        <v>4194</v>
      </c>
      <c r="AG130" s="238">
        <v>7</v>
      </c>
      <c r="AH130" s="238">
        <v>2</v>
      </c>
      <c r="AI130" s="238">
        <v>4</v>
      </c>
      <c r="AJ130" s="238">
        <v>3</v>
      </c>
      <c r="AK130" s="238">
        <v>21</v>
      </c>
      <c r="AL130" s="238">
        <v>17</v>
      </c>
      <c r="AM130" s="238" t="s">
        <v>363</v>
      </c>
      <c r="AN130" s="238">
        <v>5</v>
      </c>
      <c r="AS130" s="238">
        <v>3</v>
      </c>
      <c r="AT130" s="238">
        <v>20</v>
      </c>
      <c r="AU130" s="238">
        <v>50</v>
      </c>
      <c r="AV130" s="238">
        <v>11</v>
      </c>
      <c r="AW130" s="238">
        <v>21</v>
      </c>
      <c r="AX130" s="238">
        <v>2</v>
      </c>
      <c r="AY130" s="238">
        <v>3</v>
      </c>
      <c r="AZ130" s="238">
        <v>3</v>
      </c>
      <c r="BA130" s="238">
        <v>21</v>
      </c>
      <c r="BB130" s="238">
        <v>66</v>
      </c>
      <c r="BC130" s="238" t="s">
        <v>354</v>
      </c>
      <c r="BD130" s="238">
        <v>5</v>
      </c>
      <c r="BE130" s="238">
        <v>1</v>
      </c>
      <c r="BI130" s="238">
        <v>3</v>
      </c>
      <c r="BJ130" s="238">
        <v>20</v>
      </c>
      <c r="BK130" s="238">
        <v>50</v>
      </c>
      <c r="BL130" s="238">
        <v>11</v>
      </c>
      <c r="BM130" s="238">
        <v>21</v>
      </c>
      <c r="CT130" s="238">
        <v>436907</v>
      </c>
      <c r="CU130" s="238">
        <v>4965370</v>
      </c>
      <c r="CV130" s="238">
        <v>44.838946900000003</v>
      </c>
      <c r="CW130" s="238">
        <v>-93.798281900000006</v>
      </c>
      <c r="CX130" s="238" t="s">
        <v>359</v>
      </c>
      <c r="CY130" s="238" t="s">
        <v>4481</v>
      </c>
    </row>
    <row r="131" spans="1:103" x14ac:dyDescent="0.25">
      <c r="A131" s="238">
        <v>10855953</v>
      </c>
      <c r="B131" s="238">
        <v>3</v>
      </c>
      <c r="C131" s="238">
        <v>5</v>
      </c>
      <c r="D131" s="238">
        <v>31.693999999999999</v>
      </c>
      <c r="E131" s="238">
        <v>10</v>
      </c>
      <c r="F131" s="238" t="s">
        <v>1060</v>
      </c>
      <c r="H131" s="238" t="s">
        <v>354</v>
      </c>
      <c r="I131" s="238">
        <v>25</v>
      </c>
      <c r="K131" s="238">
        <v>13036750</v>
      </c>
      <c r="L131" s="238">
        <v>133410160</v>
      </c>
      <c r="M131" s="238">
        <v>12</v>
      </c>
      <c r="N131" s="238">
        <v>7</v>
      </c>
      <c r="O131" s="238">
        <v>2013</v>
      </c>
      <c r="P131" s="238" t="s">
        <v>364</v>
      </c>
      <c r="Q131" s="238">
        <v>11</v>
      </c>
      <c r="R131" s="238" t="s">
        <v>369</v>
      </c>
      <c r="S131" s="238">
        <v>5</v>
      </c>
      <c r="T131" s="238">
        <v>0</v>
      </c>
      <c r="U131" s="238">
        <v>2</v>
      </c>
      <c r="V131" s="238">
        <v>1</v>
      </c>
      <c r="W131" s="238">
        <v>10</v>
      </c>
      <c r="X131" s="238">
        <v>3</v>
      </c>
      <c r="Y131" s="238">
        <v>1</v>
      </c>
      <c r="Z131" s="238">
        <v>1</v>
      </c>
      <c r="AB131" s="238">
        <v>1</v>
      </c>
      <c r="AC131" s="238">
        <v>98</v>
      </c>
      <c r="AD131" s="238">
        <v>5</v>
      </c>
      <c r="AE131" s="238" t="s">
        <v>1012</v>
      </c>
      <c r="AF131" s="238" t="s">
        <v>4194</v>
      </c>
      <c r="AG131" s="238">
        <v>7</v>
      </c>
      <c r="AH131" s="238">
        <v>2</v>
      </c>
      <c r="AI131" s="238">
        <v>4</v>
      </c>
      <c r="AJ131" s="238">
        <v>3</v>
      </c>
      <c r="AK131" s="238">
        <v>8</v>
      </c>
      <c r="AL131" s="238">
        <v>58</v>
      </c>
      <c r="AM131" s="238" t="s">
        <v>363</v>
      </c>
      <c r="AN131" s="238">
        <v>5</v>
      </c>
      <c r="AO131" s="238">
        <v>1</v>
      </c>
      <c r="AS131" s="238">
        <v>3</v>
      </c>
      <c r="AT131" s="238">
        <v>20</v>
      </c>
      <c r="AU131" s="238">
        <v>40</v>
      </c>
      <c r="AV131" s="238">
        <v>11</v>
      </c>
      <c r="AW131" s="238">
        <v>21</v>
      </c>
      <c r="AX131" s="238">
        <v>2</v>
      </c>
      <c r="AY131" s="238">
        <v>2</v>
      </c>
      <c r="AZ131" s="238">
        <v>3</v>
      </c>
      <c r="BA131" s="238">
        <v>26</v>
      </c>
      <c r="BB131" s="238">
        <v>32</v>
      </c>
      <c r="BC131" s="238" t="s">
        <v>363</v>
      </c>
      <c r="BD131" s="238">
        <v>5</v>
      </c>
      <c r="BE131" s="238">
        <v>15</v>
      </c>
      <c r="BI131" s="238">
        <v>3</v>
      </c>
      <c r="BJ131" s="238">
        <v>20</v>
      </c>
      <c r="BK131" s="238">
        <v>40</v>
      </c>
      <c r="BL131" s="238">
        <v>11</v>
      </c>
      <c r="BM131" s="238">
        <v>21</v>
      </c>
      <c r="CT131" s="238">
        <v>436911</v>
      </c>
      <c r="CU131" s="238">
        <v>4965372</v>
      </c>
      <c r="CV131" s="238">
        <v>44.838967199999999</v>
      </c>
      <c r="CW131" s="238">
        <v>-93.798227800000006</v>
      </c>
      <c r="CX131" s="238" t="s">
        <v>359</v>
      </c>
      <c r="CY131" s="238" t="s">
        <v>4482</v>
      </c>
    </row>
    <row r="132" spans="1:103" x14ac:dyDescent="0.25">
      <c r="A132" s="238">
        <v>595942</v>
      </c>
      <c r="B132" s="238">
        <v>3</v>
      </c>
      <c r="C132" s="238">
        <v>5</v>
      </c>
      <c r="D132" s="238">
        <v>31.698</v>
      </c>
      <c r="E132" s="238">
        <v>10</v>
      </c>
      <c r="F132" s="238" t="s">
        <v>1060</v>
      </c>
      <c r="H132" s="238" t="s">
        <v>354</v>
      </c>
      <c r="I132" s="238">
        <v>25</v>
      </c>
      <c r="K132" s="238">
        <v>18013898</v>
      </c>
      <c r="M132" s="238">
        <v>5</v>
      </c>
      <c r="N132" s="238">
        <v>7</v>
      </c>
      <c r="O132" s="238">
        <v>2018</v>
      </c>
      <c r="P132" s="238" t="s">
        <v>361</v>
      </c>
      <c r="Q132" s="238">
        <v>16</v>
      </c>
      <c r="R132" s="238" t="s">
        <v>356</v>
      </c>
      <c r="S132" s="238">
        <v>5</v>
      </c>
      <c r="T132" s="238">
        <v>0</v>
      </c>
      <c r="U132" s="238">
        <v>2</v>
      </c>
      <c r="V132" s="238">
        <v>10</v>
      </c>
      <c r="W132" s="238">
        <v>10</v>
      </c>
      <c r="X132" s="238">
        <v>10</v>
      </c>
      <c r="Y132" s="238">
        <v>1</v>
      </c>
      <c r="Z132" s="238">
        <v>1</v>
      </c>
      <c r="AB132" s="238">
        <v>1</v>
      </c>
      <c r="AC132" s="238">
        <v>98</v>
      </c>
      <c r="AD132" s="238" t="s">
        <v>2726</v>
      </c>
      <c r="AF132" s="238" t="s">
        <v>4424</v>
      </c>
      <c r="AG132" s="238">
        <v>5</v>
      </c>
      <c r="AH132" s="238">
        <v>2</v>
      </c>
      <c r="AI132" s="238">
        <v>2</v>
      </c>
      <c r="AJ132" s="238">
        <v>4</v>
      </c>
      <c r="AK132" s="238">
        <v>24</v>
      </c>
      <c r="AL132" s="238">
        <v>59</v>
      </c>
      <c r="AM132" s="238" t="s">
        <v>363</v>
      </c>
      <c r="AN132" s="238">
        <v>5</v>
      </c>
      <c r="AO132" s="238">
        <v>68</v>
      </c>
      <c r="AS132" s="238">
        <v>15</v>
      </c>
      <c r="AT132" s="238">
        <v>20</v>
      </c>
      <c r="AV132" s="238">
        <v>12</v>
      </c>
      <c r="AW132" s="238">
        <v>21</v>
      </c>
      <c r="AX132" s="238">
        <v>2</v>
      </c>
      <c r="AY132" s="238">
        <v>4</v>
      </c>
      <c r="AZ132" s="238">
        <v>4</v>
      </c>
      <c r="BA132" s="238">
        <v>24</v>
      </c>
      <c r="BB132" s="238">
        <v>33</v>
      </c>
      <c r="BC132" s="238" t="s">
        <v>363</v>
      </c>
      <c r="BD132" s="238">
        <v>5</v>
      </c>
      <c r="BE132" s="238">
        <v>1</v>
      </c>
      <c r="BI132" s="238">
        <v>15</v>
      </c>
      <c r="BJ132" s="238">
        <v>20</v>
      </c>
      <c r="BL132" s="238">
        <v>12</v>
      </c>
      <c r="BM132" s="238">
        <v>21</v>
      </c>
      <c r="CT132" s="238">
        <v>436908.88784154702</v>
      </c>
      <c r="CU132" s="238">
        <v>4965393.1295339102</v>
      </c>
      <c r="CV132" s="238">
        <v>44.839158650000002</v>
      </c>
      <c r="CW132" s="238">
        <v>-93.798262859999994</v>
      </c>
      <c r="CX132" s="238" t="s">
        <v>359</v>
      </c>
      <c r="CY132" s="238" t="s">
        <v>4483</v>
      </c>
    </row>
    <row r="133" spans="1:103" hidden="1" x14ac:dyDescent="0.25">
      <c r="A133" s="238">
        <v>598681</v>
      </c>
      <c r="B133" s="238">
        <v>3</v>
      </c>
      <c r="C133" s="238">
        <v>5</v>
      </c>
      <c r="D133" s="238">
        <v>31.699000000000002</v>
      </c>
      <c r="E133" s="238">
        <v>10</v>
      </c>
      <c r="F133" s="238" t="s">
        <v>1060</v>
      </c>
      <c r="H133" s="238" t="s">
        <v>354</v>
      </c>
      <c r="I133" s="238">
        <v>25</v>
      </c>
      <c r="K133" s="238">
        <v>18506440</v>
      </c>
      <c r="M133" s="238">
        <v>5</v>
      </c>
      <c r="N133" s="238">
        <v>20</v>
      </c>
      <c r="O133" s="238">
        <v>2018</v>
      </c>
      <c r="P133" s="238" t="s">
        <v>366</v>
      </c>
      <c r="Q133" s="238">
        <v>14</v>
      </c>
      <c r="R133" s="238">
        <v>98</v>
      </c>
      <c r="S133" s="238">
        <v>4</v>
      </c>
      <c r="T133" s="238">
        <v>0</v>
      </c>
      <c r="U133" s="238">
        <v>2</v>
      </c>
      <c r="V133" s="238">
        <v>5</v>
      </c>
      <c r="W133" s="238">
        <v>10</v>
      </c>
      <c r="X133" s="238">
        <v>3</v>
      </c>
      <c r="Y133" s="238">
        <v>1</v>
      </c>
      <c r="Z133" s="238">
        <v>1</v>
      </c>
      <c r="AB133" s="238">
        <v>1</v>
      </c>
      <c r="AC133" s="238">
        <v>98</v>
      </c>
      <c r="AD133" s="238" t="s">
        <v>2726</v>
      </c>
      <c r="AF133" s="238" t="s">
        <v>4424</v>
      </c>
      <c r="AG133" s="238">
        <v>9</v>
      </c>
      <c r="AH133" s="238">
        <v>2</v>
      </c>
      <c r="AI133" s="238">
        <v>2</v>
      </c>
      <c r="AJ133" s="238">
        <v>1</v>
      </c>
      <c r="AK133" s="238">
        <v>24</v>
      </c>
      <c r="AL133" s="238">
        <v>76</v>
      </c>
      <c r="AM133" s="238" t="s">
        <v>363</v>
      </c>
      <c r="AN133" s="238">
        <v>5</v>
      </c>
      <c r="AO133" s="238">
        <v>2</v>
      </c>
      <c r="AS133" s="238">
        <v>12</v>
      </c>
      <c r="AT133" s="238">
        <v>20</v>
      </c>
      <c r="AU133" s="238">
        <v>40</v>
      </c>
      <c r="AV133" s="238">
        <v>11</v>
      </c>
      <c r="AW133" s="238">
        <v>21</v>
      </c>
      <c r="AX133" s="238">
        <v>2</v>
      </c>
      <c r="AY133" s="238">
        <v>4</v>
      </c>
      <c r="AZ133" s="238">
        <v>2</v>
      </c>
      <c r="BA133" s="238">
        <v>21</v>
      </c>
      <c r="BB133" s="238">
        <v>17</v>
      </c>
      <c r="BC133" s="238" t="s">
        <v>363</v>
      </c>
      <c r="BD133" s="238">
        <v>5</v>
      </c>
      <c r="BE133" s="238">
        <v>1</v>
      </c>
      <c r="BI133" s="238">
        <v>12</v>
      </c>
      <c r="BJ133" s="238">
        <v>20</v>
      </c>
      <c r="BK133" s="238">
        <v>40</v>
      </c>
      <c r="BL133" s="238">
        <v>11</v>
      </c>
      <c r="BM133" s="238">
        <v>21</v>
      </c>
      <c r="CT133" s="238">
        <v>436910.51562103198</v>
      </c>
      <c r="CU133" s="238">
        <v>4965393.2012530696</v>
      </c>
      <c r="CV133" s="238">
        <v>44.839159440000003</v>
      </c>
      <c r="CW133" s="238">
        <v>-93.798242270000003</v>
      </c>
      <c r="CX133" s="238" t="s">
        <v>359</v>
      </c>
      <c r="CY133" s="238" t="s">
        <v>4484</v>
      </c>
    </row>
    <row r="134" spans="1:103" hidden="1" x14ac:dyDescent="0.25">
      <c r="A134" s="238">
        <v>679301</v>
      </c>
      <c r="B134" s="238">
        <v>3</v>
      </c>
      <c r="C134" s="238">
        <v>5</v>
      </c>
      <c r="D134" s="238">
        <v>31.71</v>
      </c>
      <c r="E134" s="238">
        <v>10</v>
      </c>
      <c r="G134" s="238" t="s">
        <v>1060</v>
      </c>
      <c r="H134" s="238" t="s">
        <v>354</v>
      </c>
      <c r="I134" s="238">
        <v>25</v>
      </c>
      <c r="K134" s="238">
        <v>19002514</v>
      </c>
      <c r="M134" s="238">
        <v>1</v>
      </c>
      <c r="N134" s="238">
        <v>26</v>
      </c>
      <c r="O134" s="238">
        <v>2019</v>
      </c>
      <c r="P134" s="238" t="s">
        <v>364</v>
      </c>
      <c r="Q134" s="238">
        <v>12</v>
      </c>
      <c r="S134" s="238">
        <v>3</v>
      </c>
      <c r="T134" s="238">
        <v>0</v>
      </c>
      <c r="U134" s="238">
        <v>2</v>
      </c>
      <c r="V134" s="238">
        <v>13</v>
      </c>
      <c r="W134" s="238">
        <v>10</v>
      </c>
      <c r="X134" s="238">
        <v>3</v>
      </c>
      <c r="Y134" s="238">
        <v>1</v>
      </c>
      <c r="Z134" s="238">
        <v>4</v>
      </c>
      <c r="AB134" s="238">
        <v>3</v>
      </c>
      <c r="AC134" s="238">
        <v>98</v>
      </c>
      <c r="AD134" s="238" t="s">
        <v>4329</v>
      </c>
      <c r="AF134" s="238" t="s">
        <v>4424</v>
      </c>
      <c r="AG134" s="238">
        <v>8</v>
      </c>
      <c r="AH134" s="238">
        <v>2</v>
      </c>
      <c r="AI134" s="238">
        <v>2</v>
      </c>
      <c r="AJ134" s="238">
        <v>3</v>
      </c>
      <c r="AK134" s="238">
        <v>24</v>
      </c>
      <c r="AL134" s="238">
        <v>55</v>
      </c>
      <c r="AM134" s="238" t="s">
        <v>354</v>
      </c>
      <c r="AN134" s="238">
        <v>5</v>
      </c>
      <c r="AO134" s="238">
        <v>1</v>
      </c>
      <c r="AS134" s="238">
        <v>15</v>
      </c>
      <c r="AT134" s="238">
        <v>20</v>
      </c>
      <c r="AU134" s="238">
        <v>50</v>
      </c>
      <c r="AV134" s="238">
        <v>11</v>
      </c>
      <c r="AW134" s="238">
        <v>21</v>
      </c>
      <c r="AX134" s="238">
        <v>2</v>
      </c>
      <c r="AY134" s="238">
        <v>2</v>
      </c>
      <c r="AZ134" s="238">
        <v>4</v>
      </c>
      <c r="BA134" s="238">
        <v>21</v>
      </c>
      <c r="BB134" s="238">
        <v>23</v>
      </c>
      <c r="BC134" s="238" t="s">
        <v>354</v>
      </c>
      <c r="BD134" s="238">
        <v>5</v>
      </c>
      <c r="BE134" s="238">
        <v>1</v>
      </c>
      <c r="BI134" s="238">
        <v>15</v>
      </c>
      <c r="BJ134" s="238">
        <v>20</v>
      </c>
      <c r="BK134" s="238">
        <v>50</v>
      </c>
      <c r="BL134" s="238">
        <v>11</v>
      </c>
      <c r="BM134" s="238">
        <v>21</v>
      </c>
      <c r="CT134" s="238">
        <v>436913.20273744798</v>
      </c>
      <c r="CU134" s="238">
        <v>4965392.0001178002</v>
      </c>
      <c r="CV134" s="238">
        <v>44.839148860000002</v>
      </c>
      <c r="CW134" s="238">
        <v>-93.798208130000006</v>
      </c>
      <c r="CX134" s="238" t="s">
        <v>359</v>
      </c>
      <c r="CY134" s="238" t="s">
        <v>4485</v>
      </c>
    </row>
    <row r="135" spans="1:103" x14ac:dyDescent="0.25">
      <c r="A135" s="238">
        <v>736374</v>
      </c>
      <c r="B135" s="238">
        <v>3</v>
      </c>
      <c r="C135" s="238">
        <v>5</v>
      </c>
      <c r="D135" s="238">
        <v>31.71</v>
      </c>
      <c r="E135" s="238">
        <v>10</v>
      </c>
      <c r="G135" s="238" t="s">
        <v>1060</v>
      </c>
      <c r="H135" s="238" t="s">
        <v>354</v>
      </c>
      <c r="I135" s="238">
        <v>25</v>
      </c>
      <c r="K135" s="238">
        <v>19021771</v>
      </c>
      <c r="M135" s="238">
        <v>7</v>
      </c>
      <c r="N135" s="238">
        <v>26</v>
      </c>
      <c r="O135" s="238">
        <v>2019</v>
      </c>
      <c r="P135" s="238" t="s">
        <v>362</v>
      </c>
      <c r="Q135" s="238">
        <v>5</v>
      </c>
      <c r="R135" s="238" t="s">
        <v>196</v>
      </c>
      <c r="S135" s="238">
        <v>5</v>
      </c>
      <c r="T135" s="238">
        <v>0</v>
      </c>
      <c r="U135" s="238">
        <v>2</v>
      </c>
      <c r="V135" s="238">
        <v>5</v>
      </c>
      <c r="W135" s="238">
        <v>10</v>
      </c>
      <c r="X135" s="238">
        <v>3</v>
      </c>
      <c r="Y135" s="238">
        <v>1</v>
      </c>
      <c r="Z135" s="238">
        <v>1</v>
      </c>
      <c r="AB135" s="238">
        <v>1</v>
      </c>
      <c r="AC135" s="238">
        <v>98</v>
      </c>
      <c r="AD135" s="238" t="s">
        <v>4329</v>
      </c>
      <c r="AE135" s="238" t="s">
        <v>4486</v>
      </c>
      <c r="AF135" s="238" t="s">
        <v>4194</v>
      </c>
      <c r="AG135" s="238">
        <v>10</v>
      </c>
      <c r="AH135" s="238">
        <v>2</v>
      </c>
      <c r="AI135" s="238">
        <v>2</v>
      </c>
      <c r="AJ135" s="238">
        <v>1</v>
      </c>
      <c r="AK135" s="238">
        <v>24</v>
      </c>
      <c r="AL135" s="238">
        <v>59</v>
      </c>
      <c r="AM135" s="238" t="s">
        <v>354</v>
      </c>
      <c r="AN135" s="238">
        <v>5</v>
      </c>
      <c r="AO135" s="238">
        <v>2</v>
      </c>
      <c r="AS135" s="238">
        <v>13</v>
      </c>
      <c r="AT135" s="238">
        <v>20</v>
      </c>
      <c r="AU135" s="238">
        <v>40</v>
      </c>
      <c r="AV135" s="238">
        <v>11</v>
      </c>
      <c r="AW135" s="238">
        <v>21</v>
      </c>
      <c r="AX135" s="238">
        <v>2</v>
      </c>
      <c r="AY135" s="238">
        <v>4</v>
      </c>
      <c r="AZ135" s="238">
        <v>1</v>
      </c>
      <c r="BA135" s="238">
        <v>21</v>
      </c>
      <c r="BB135" s="238">
        <v>38</v>
      </c>
      <c r="BC135" s="238" t="s">
        <v>354</v>
      </c>
      <c r="BD135" s="238">
        <v>5</v>
      </c>
      <c r="BE135" s="238">
        <v>1</v>
      </c>
      <c r="BI135" s="238">
        <v>13</v>
      </c>
      <c r="BJ135" s="238">
        <v>20</v>
      </c>
      <c r="BK135" s="238">
        <v>40</v>
      </c>
      <c r="BL135" s="238">
        <v>11</v>
      </c>
      <c r="BM135" s="238">
        <v>21</v>
      </c>
      <c r="CT135" s="238">
        <v>436921.83696258999</v>
      </c>
      <c r="CU135" s="238">
        <v>4965384.7001223303</v>
      </c>
      <c r="CV135" s="238">
        <v>44.83908392</v>
      </c>
      <c r="CW135" s="238">
        <v>-93.798097990000002</v>
      </c>
      <c r="CX135" s="238" t="s">
        <v>359</v>
      </c>
      <c r="CY135" s="238" t="s">
        <v>4487</v>
      </c>
    </row>
    <row r="136" spans="1:103" x14ac:dyDescent="0.25">
      <c r="A136" s="238">
        <v>844412</v>
      </c>
      <c r="B136" s="238">
        <v>3</v>
      </c>
      <c r="C136" s="238">
        <v>5</v>
      </c>
      <c r="D136" s="238">
        <v>31.712</v>
      </c>
      <c r="E136" s="238">
        <v>10</v>
      </c>
      <c r="G136" s="238" t="s">
        <v>1060</v>
      </c>
      <c r="H136" s="238" t="s">
        <v>354</v>
      </c>
      <c r="I136" s="238">
        <v>25</v>
      </c>
      <c r="K136" s="238">
        <v>20029649</v>
      </c>
      <c r="L136" s="238">
        <v>202780047</v>
      </c>
      <c r="M136" s="238">
        <v>10</v>
      </c>
      <c r="N136" s="238">
        <v>4</v>
      </c>
      <c r="O136" s="238">
        <v>2020</v>
      </c>
      <c r="P136" s="238" t="s">
        <v>366</v>
      </c>
      <c r="Q136" s="238">
        <v>15</v>
      </c>
      <c r="R136" s="238" t="s">
        <v>196</v>
      </c>
      <c r="S136" s="238">
        <v>5</v>
      </c>
      <c r="T136" s="238">
        <v>0</v>
      </c>
      <c r="U136" s="238">
        <v>2</v>
      </c>
      <c r="V136" s="238">
        <v>5</v>
      </c>
      <c r="W136" s="238">
        <v>10</v>
      </c>
      <c r="X136" s="238">
        <v>3</v>
      </c>
      <c r="Y136" s="238">
        <v>1</v>
      </c>
      <c r="Z136" s="238">
        <v>1</v>
      </c>
      <c r="AB136" s="238">
        <v>1</v>
      </c>
      <c r="AC136" s="238">
        <v>98</v>
      </c>
      <c r="AD136" s="238" t="s">
        <v>4329</v>
      </c>
      <c r="AF136" s="238" t="s">
        <v>4194</v>
      </c>
      <c r="AG136" s="238">
        <v>10</v>
      </c>
      <c r="AH136" s="238">
        <v>2</v>
      </c>
      <c r="AI136" s="238">
        <v>2</v>
      </c>
      <c r="AJ136" s="238">
        <v>4</v>
      </c>
      <c r="AK136" s="238">
        <v>24</v>
      </c>
      <c r="AL136" s="238">
        <v>16</v>
      </c>
      <c r="AM136" s="238" t="s">
        <v>363</v>
      </c>
      <c r="AN136" s="238">
        <v>5</v>
      </c>
      <c r="AO136" s="238">
        <v>2</v>
      </c>
      <c r="AS136" s="238">
        <v>15</v>
      </c>
      <c r="AT136" s="238">
        <v>20</v>
      </c>
      <c r="AU136" s="238">
        <v>40</v>
      </c>
      <c r="AV136" s="238">
        <v>11</v>
      </c>
      <c r="AW136" s="238">
        <v>21</v>
      </c>
      <c r="AX136" s="238">
        <v>2</v>
      </c>
      <c r="AY136" s="238">
        <v>3</v>
      </c>
      <c r="AZ136" s="238">
        <v>2</v>
      </c>
      <c r="BA136" s="238">
        <v>21</v>
      </c>
      <c r="BB136" s="238">
        <v>40</v>
      </c>
      <c r="BC136" s="238" t="s">
        <v>354</v>
      </c>
      <c r="BD136" s="238">
        <v>5</v>
      </c>
      <c r="BE136" s="238">
        <v>1</v>
      </c>
      <c r="BI136" s="238">
        <v>15</v>
      </c>
      <c r="BJ136" s="238">
        <v>20</v>
      </c>
      <c r="BK136" s="238">
        <v>40</v>
      </c>
      <c r="BL136" s="238">
        <v>11</v>
      </c>
      <c r="BM136" s="238">
        <v>21</v>
      </c>
      <c r="CT136" s="238">
        <v>436927.75069680897</v>
      </c>
      <c r="CU136" s="238">
        <v>4965382.4577029496</v>
      </c>
      <c r="CV136" s="238">
        <v>44.839064260000001</v>
      </c>
      <c r="CW136" s="238">
        <v>-93.798022889999999</v>
      </c>
      <c r="CX136" s="238" t="s">
        <v>359</v>
      </c>
      <c r="CY136" s="238" t="s">
        <v>4488</v>
      </c>
    </row>
    <row r="137" spans="1:103" x14ac:dyDescent="0.25">
      <c r="A137" s="238">
        <v>680191</v>
      </c>
      <c r="B137" s="238">
        <v>3</v>
      </c>
      <c r="C137" s="238">
        <v>5</v>
      </c>
      <c r="D137" s="238">
        <v>31.713999999999999</v>
      </c>
      <c r="E137" s="238">
        <v>10</v>
      </c>
      <c r="G137" s="238" t="s">
        <v>1060</v>
      </c>
      <c r="H137" s="238" t="s">
        <v>354</v>
      </c>
      <c r="I137" s="238">
        <v>25</v>
      </c>
      <c r="K137" s="238">
        <v>19002706</v>
      </c>
      <c r="M137" s="238">
        <v>1</v>
      </c>
      <c r="N137" s="238">
        <v>28</v>
      </c>
      <c r="O137" s="238">
        <v>2019</v>
      </c>
      <c r="P137" s="238" t="s">
        <v>361</v>
      </c>
      <c r="Q137" s="238">
        <v>11</v>
      </c>
      <c r="S137" s="238">
        <v>5</v>
      </c>
      <c r="T137" s="238">
        <v>0</v>
      </c>
      <c r="U137" s="238">
        <v>2</v>
      </c>
      <c r="V137" s="238">
        <v>12</v>
      </c>
      <c r="W137" s="238">
        <v>10</v>
      </c>
      <c r="X137" s="238">
        <v>3</v>
      </c>
      <c r="Y137" s="238">
        <v>1</v>
      </c>
      <c r="Z137" s="238">
        <v>1</v>
      </c>
      <c r="AB137" s="238">
        <v>3</v>
      </c>
      <c r="AC137" s="238">
        <v>98</v>
      </c>
      <c r="AD137" s="238" t="s">
        <v>4329</v>
      </c>
      <c r="AF137" s="238" t="s">
        <v>4194</v>
      </c>
      <c r="AG137" s="238">
        <v>7</v>
      </c>
      <c r="AH137" s="238">
        <v>2</v>
      </c>
      <c r="AI137" s="238">
        <v>2</v>
      </c>
      <c r="AJ137" s="238">
        <v>3</v>
      </c>
      <c r="AK137" s="238">
        <v>21</v>
      </c>
      <c r="AL137" s="238">
        <v>26</v>
      </c>
      <c r="AM137" s="238" t="s">
        <v>354</v>
      </c>
      <c r="AN137" s="238">
        <v>5</v>
      </c>
      <c r="AO137" s="238">
        <v>1</v>
      </c>
      <c r="AS137" s="238">
        <v>15</v>
      </c>
      <c r="AT137" s="238">
        <v>20</v>
      </c>
      <c r="AV137" s="238">
        <v>11</v>
      </c>
      <c r="AW137" s="238">
        <v>21</v>
      </c>
      <c r="AX137" s="238">
        <v>2</v>
      </c>
      <c r="AY137" s="238">
        <v>2</v>
      </c>
      <c r="AZ137" s="238">
        <v>1</v>
      </c>
      <c r="BA137" s="238">
        <v>24</v>
      </c>
      <c r="BB137" s="238">
        <v>63</v>
      </c>
      <c r="BC137" s="238" t="s">
        <v>354</v>
      </c>
      <c r="BD137" s="238">
        <v>5</v>
      </c>
      <c r="BE137" s="238">
        <v>1</v>
      </c>
      <c r="BI137" s="238">
        <v>15</v>
      </c>
      <c r="BJ137" s="238">
        <v>20</v>
      </c>
      <c r="BL137" s="238">
        <v>11</v>
      </c>
      <c r="BM137" s="238">
        <v>21</v>
      </c>
      <c r="CT137" s="238">
        <v>436929.59378007799</v>
      </c>
      <c r="CU137" s="238">
        <v>4965382.9842124097</v>
      </c>
      <c r="CV137" s="238">
        <v>44.839069160000001</v>
      </c>
      <c r="CW137" s="238">
        <v>-93.79799964</v>
      </c>
      <c r="CX137" s="238" t="s">
        <v>359</v>
      </c>
      <c r="CY137" s="238" t="s">
        <v>4489</v>
      </c>
    </row>
    <row r="138" spans="1:103" x14ac:dyDescent="0.25">
      <c r="A138" s="238">
        <v>10702384</v>
      </c>
      <c r="B138" s="238">
        <v>3</v>
      </c>
      <c r="C138" s="238">
        <v>5</v>
      </c>
      <c r="D138" s="238">
        <v>31.716000000000001</v>
      </c>
      <c r="E138" s="238">
        <v>10</v>
      </c>
      <c r="F138" s="238" t="s">
        <v>1060</v>
      </c>
      <c r="H138" s="238" t="s">
        <v>354</v>
      </c>
      <c r="I138" s="238">
        <v>25</v>
      </c>
      <c r="K138" s="238">
        <v>11022747</v>
      </c>
      <c r="L138" s="238">
        <v>112070070</v>
      </c>
      <c r="M138" s="238">
        <v>7</v>
      </c>
      <c r="N138" s="238">
        <v>19</v>
      </c>
      <c r="O138" s="238">
        <v>2011</v>
      </c>
      <c r="P138" s="238" t="s">
        <v>368</v>
      </c>
      <c r="Q138" s="238">
        <v>16</v>
      </c>
      <c r="R138" s="238" t="s">
        <v>356</v>
      </c>
      <c r="S138" s="238">
        <v>5</v>
      </c>
      <c r="T138" s="238">
        <v>0</v>
      </c>
      <c r="U138" s="238">
        <v>2</v>
      </c>
      <c r="V138" s="238">
        <v>5</v>
      </c>
      <c r="W138" s="238">
        <v>10</v>
      </c>
      <c r="X138" s="238">
        <v>3</v>
      </c>
      <c r="Y138" s="238">
        <v>1</v>
      </c>
      <c r="Z138" s="238">
        <v>1</v>
      </c>
      <c r="AB138" s="238">
        <v>1</v>
      </c>
      <c r="AC138" s="238">
        <v>98</v>
      </c>
      <c r="AD138" s="238">
        <v>5</v>
      </c>
      <c r="AE138" s="238">
        <v>10</v>
      </c>
      <c r="AF138" s="238" t="s">
        <v>4194</v>
      </c>
      <c r="AG138" s="238">
        <v>10</v>
      </c>
      <c r="AH138" s="238">
        <v>2</v>
      </c>
      <c r="AI138" s="238">
        <v>2</v>
      </c>
      <c r="AJ138" s="238">
        <v>4</v>
      </c>
      <c r="AK138" s="238">
        <v>21</v>
      </c>
      <c r="AL138" s="238">
        <v>67</v>
      </c>
      <c r="AM138" s="238" t="s">
        <v>363</v>
      </c>
      <c r="AN138" s="238">
        <v>5</v>
      </c>
      <c r="AO138" s="238">
        <v>4</v>
      </c>
      <c r="AS138" s="238">
        <v>3</v>
      </c>
      <c r="AT138" s="238">
        <v>20</v>
      </c>
      <c r="AU138" s="238">
        <v>50</v>
      </c>
      <c r="AV138" s="238">
        <v>11</v>
      </c>
      <c r="AW138" s="238">
        <v>21</v>
      </c>
      <c r="AX138" s="238">
        <v>2</v>
      </c>
      <c r="AY138" s="238">
        <v>2</v>
      </c>
      <c r="AZ138" s="238">
        <v>6</v>
      </c>
      <c r="BA138" s="238">
        <v>24</v>
      </c>
      <c r="BB138" s="238">
        <v>34</v>
      </c>
      <c r="BC138" s="238" t="s">
        <v>363</v>
      </c>
      <c r="BD138" s="238">
        <v>5</v>
      </c>
      <c r="BE138" s="238">
        <v>1</v>
      </c>
      <c r="BI138" s="238">
        <v>3</v>
      </c>
      <c r="BJ138" s="238">
        <v>20</v>
      </c>
      <c r="BK138" s="238">
        <v>50</v>
      </c>
      <c r="BL138" s="238">
        <v>11</v>
      </c>
      <c r="BM138" s="238">
        <v>21</v>
      </c>
      <c r="CT138" s="238">
        <v>436943</v>
      </c>
      <c r="CU138" s="238">
        <v>4965388</v>
      </c>
      <c r="CV138" s="238">
        <v>44.839111500000001</v>
      </c>
      <c r="CW138" s="238">
        <v>-93.797826099999995</v>
      </c>
      <c r="CX138" s="238" t="s">
        <v>359</v>
      </c>
      <c r="CY138" s="238" t="s">
        <v>4490</v>
      </c>
    </row>
    <row r="139" spans="1:103" x14ac:dyDescent="0.25">
      <c r="A139" s="238">
        <v>10703876</v>
      </c>
      <c r="B139" s="238">
        <v>3</v>
      </c>
      <c r="C139" s="238">
        <v>5</v>
      </c>
      <c r="D139" s="238">
        <v>31.716000000000001</v>
      </c>
      <c r="E139" s="238">
        <v>10</v>
      </c>
      <c r="F139" s="238" t="s">
        <v>1060</v>
      </c>
      <c r="H139" s="238" t="s">
        <v>354</v>
      </c>
      <c r="I139" s="238">
        <v>25</v>
      </c>
      <c r="K139" s="238">
        <v>11032696</v>
      </c>
      <c r="L139" s="238">
        <v>112840175</v>
      </c>
      <c r="M139" s="238">
        <v>10</v>
      </c>
      <c r="N139" s="238">
        <v>11</v>
      </c>
      <c r="O139" s="238">
        <v>2011</v>
      </c>
      <c r="P139" s="238" t="s">
        <v>368</v>
      </c>
      <c r="Q139" s="238">
        <v>15</v>
      </c>
      <c r="S139" s="238">
        <v>5</v>
      </c>
      <c r="T139" s="238">
        <v>0</v>
      </c>
      <c r="U139" s="238">
        <v>2</v>
      </c>
      <c r="V139" s="238">
        <v>1</v>
      </c>
      <c r="W139" s="238">
        <v>10</v>
      </c>
      <c r="X139" s="238">
        <v>3</v>
      </c>
      <c r="Y139" s="238">
        <v>1</v>
      </c>
      <c r="Z139" s="238">
        <v>1</v>
      </c>
      <c r="AA139" s="238">
        <v>1</v>
      </c>
      <c r="AB139" s="238">
        <v>1</v>
      </c>
      <c r="AC139" s="238">
        <v>98</v>
      </c>
      <c r="AD139" s="238" t="s">
        <v>2594</v>
      </c>
      <c r="AE139" s="238" t="s">
        <v>1053</v>
      </c>
      <c r="AF139" s="238" t="s">
        <v>4194</v>
      </c>
      <c r="AG139" s="238">
        <v>7</v>
      </c>
      <c r="AH139" s="238">
        <v>2</v>
      </c>
      <c r="AI139" s="238">
        <v>2</v>
      </c>
      <c r="AJ139" s="238">
        <v>3</v>
      </c>
      <c r="AK139" s="238">
        <v>21</v>
      </c>
      <c r="AL139" s="238">
        <v>16</v>
      </c>
      <c r="AM139" s="238" t="s">
        <v>363</v>
      </c>
      <c r="AN139" s="238">
        <v>5</v>
      </c>
      <c r="AO139" s="238">
        <v>15</v>
      </c>
      <c r="AP139" s="238">
        <v>16</v>
      </c>
      <c r="AS139" s="238">
        <v>3</v>
      </c>
      <c r="AT139" s="238">
        <v>20</v>
      </c>
      <c r="AU139" s="238">
        <v>50</v>
      </c>
      <c r="AV139" s="238">
        <v>11</v>
      </c>
      <c r="AW139" s="238">
        <v>21</v>
      </c>
      <c r="AX139" s="238">
        <v>2</v>
      </c>
      <c r="AY139" s="238">
        <v>4</v>
      </c>
      <c r="AZ139" s="238">
        <v>3</v>
      </c>
      <c r="BA139" s="238">
        <v>8</v>
      </c>
      <c r="BB139" s="238">
        <v>16</v>
      </c>
      <c r="BC139" s="238" t="s">
        <v>363</v>
      </c>
      <c r="BD139" s="238">
        <v>5</v>
      </c>
      <c r="BE139" s="238">
        <v>1</v>
      </c>
      <c r="BF139" s="238">
        <v>1</v>
      </c>
      <c r="BI139" s="238">
        <v>3</v>
      </c>
      <c r="BJ139" s="238">
        <v>20</v>
      </c>
      <c r="BK139" s="238">
        <v>50</v>
      </c>
      <c r="BL139" s="238">
        <v>11</v>
      </c>
      <c r="BM139" s="238">
        <v>21</v>
      </c>
      <c r="CT139" s="238">
        <v>436943</v>
      </c>
      <c r="CU139" s="238">
        <v>4965388</v>
      </c>
      <c r="CV139" s="238">
        <v>44.839111500000001</v>
      </c>
      <c r="CW139" s="238">
        <v>-93.797826099999995</v>
      </c>
      <c r="CX139" s="238" t="s">
        <v>359</v>
      </c>
      <c r="CY139" s="238" t="s">
        <v>4491</v>
      </c>
    </row>
    <row r="140" spans="1:103" hidden="1" x14ac:dyDescent="0.25">
      <c r="A140" s="238">
        <v>10848968</v>
      </c>
      <c r="B140" s="238">
        <v>3</v>
      </c>
      <c r="C140" s="238">
        <v>5</v>
      </c>
      <c r="D140" s="238">
        <v>31.716000000000001</v>
      </c>
      <c r="E140" s="238">
        <v>10</v>
      </c>
      <c r="F140" s="238" t="s">
        <v>1060</v>
      </c>
      <c r="H140" s="238" t="s">
        <v>354</v>
      </c>
      <c r="I140" s="238">
        <v>25</v>
      </c>
      <c r="K140" s="238">
        <v>13003527</v>
      </c>
      <c r="L140" s="238">
        <v>130410027</v>
      </c>
      <c r="M140" s="238">
        <v>2</v>
      </c>
      <c r="N140" s="238">
        <v>5</v>
      </c>
      <c r="O140" s="238">
        <v>2013</v>
      </c>
      <c r="P140" s="238" t="s">
        <v>368</v>
      </c>
      <c r="Q140" s="238">
        <v>16</v>
      </c>
      <c r="R140" s="238" t="s">
        <v>369</v>
      </c>
      <c r="S140" s="238">
        <v>4</v>
      </c>
      <c r="T140" s="238">
        <v>0</v>
      </c>
      <c r="U140" s="238">
        <v>2</v>
      </c>
      <c r="V140" s="238">
        <v>5</v>
      </c>
      <c r="W140" s="238">
        <v>10</v>
      </c>
      <c r="X140" s="238">
        <v>3</v>
      </c>
      <c r="Y140" s="238">
        <v>1</v>
      </c>
      <c r="Z140" s="238">
        <v>2</v>
      </c>
      <c r="AB140" s="238">
        <v>1</v>
      </c>
      <c r="AC140" s="238">
        <v>98</v>
      </c>
      <c r="AD140" s="238" t="s">
        <v>1773</v>
      </c>
      <c r="AE140" s="238" t="s">
        <v>1012</v>
      </c>
      <c r="AF140" s="238" t="s">
        <v>4194</v>
      </c>
      <c r="AG140" s="238">
        <v>10</v>
      </c>
      <c r="AH140" s="238">
        <v>2</v>
      </c>
      <c r="AI140" s="238">
        <v>4</v>
      </c>
      <c r="AJ140" s="238">
        <v>3</v>
      </c>
      <c r="AK140" s="238">
        <v>21</v>
      </c>
      <c r="AL140" s="238">
        <v>32</v>
      </c>
      <c r="AM140" s="238" t="s">
        <v>354</v>
      </c>
      <c r="AN140" s="238">
        <v>5</v>
      </c>
      <c r="AO140" s="238">
        <v>1</v>
      </c>
      <c r="AS140" s="238">
        <v>3</v>
      </c>
      <c r="AT140" s="238">
        <v>20</v>
      </c>
      <c r="AU140" s="238">
        <v>50</v>
      </c>
      <c r="AV140" s="238">
        <v>11</v>
      </c>
      <c r="AW140" s="238">
        <v>21</v>
      </c>
      <c r="AX140" s="238">
        <v>0</v>
      </c>
      <c r="AY140" s="238">
        <v>21</v>
      </c>
      <c r="AZ140" s="238">
        <v>2</v>
      </c>
      <c r="BB140" s="238">
        <v>33</v>
      </c>
      <c r="BC140" s="238" t="s">
        <v>354</v>
      </c>
      <c r="BD140" s="238">
        <v>5</v>
      </c>
      <c r="BE140" s="238">
        <v>2</v>
      </c>
      <c r="BG140" s="238">
        <v>2</v>
      </c>
      <c r="BI140" s="238">
        <v>3</v>
      </c>
      <c r="BJ140" s="238">
        <v>20</v>
      </c>
      <c r="BK140" s="238">
        <v>50</v>
      </c>
      <c r="BL140" s="238">
        <v>11</v>
      </c>
      <c r="BM140" s="238">
        <v>21</v>
      </c>
      <c r="CT140" s="238">
        <v>436943</v>
      </c>
      <c r="CU140" s="238">
        <v>4965388</v>
      </c>
      <c r="CV140" s="238">
        <v>44.839111500000001</v>
      </c>
      <c r="CW140" s="238">
        <v>-93.797826099999995</v>
      </c>
      <c r="CX140" s="238" t="s">
        <v>359</v>
      </c>
      <c r="CY140" s="238" t="s">
        <v>4492</v>
      </c>
    </row>
    <row r="141" spans="1:103" hidden="1" x14ac:dyDescent="0.25">
      <c r="A141" s="238">
        <v>10852289</v>
      </c>
      <c r="B141" s="238">
        <v>3</v>
      </c>
      <c r="C141" s="238">
        <v>5</v>
      </c>
      <c r="D141" s="238">
        <v>31.716000000000001</v>
      </c>
      <c r="E141" s="238">
        <v>10</v>
      </c>
      <c r="F141" s="238" t="s">
        <v>1060</v>
      </c>
      <c r="H141" s="238" t="s">
        <v>354</v>
      </c>
      <c r="I141" s="238">
        <v>25</v>
      </c>
      <c r="L141" s="238">
        <v>131630075</v>
      </c>
      <c r="M141" s="238">
        <v>5</v>
      </c>
      <c r="N141" s="238">
        <v>10</v>
      </c>
      <c r="O141" s="238">
        <v>2013</v>
      </c>
      <c r="P141" s="238" t="s">
        <v>362</v>
      </c>
      <c r="Q141" s="238">
        <v>16</v>
      </c>
      <c r="S141" s="238">
        <v>4</v>
      </c>
      <c r="T141" s="238">
        <v>0</v>
      </c>
      <c r="U141" s="238">
        <v>2</v>
      </c>
      <c r="V141" s="238">
        <v>1</v>
      </c>
      <c r="W141" s="238">
        <v>10</v>
      </c>
      <c r="Y141" s="238">
        <v>1</v>
      </c>
      <c r="Z141" s="238">
        <v>1</v>
      </c>
      <c r="AB141" s="238">
        <v>1</v>
      </c>
      <c r="AC141" s="238">
        <v>98</v>
      </c>
      <c r="AF141" s="238" t="s">
        <v>4194</v>
      </c>
      <c r="AG141" s="238">
        <v>7</v>
      </c>
      <c r="AH141" s="238">
        <v>2</v>
      </c>
      <c r="AI141" s="238">
        <v>2</v>
      </c>
      <c r="AJ141" s="238">
        <v>4</v>
      </c>
      <c r="AK141" s="238">
        <v>8</v>
      </c>
      <c r="AL141" s="238">
        <v>49</v>
      </c>
      <c r="AM141" s="238" t="s">
        <v>363</v>
      </c>
      <c r="AT141" s="238">
        <v>20</v>
      </c>
      <c r="AU141" s="238">
        <v>50</v>
      </c>
      <c r="AX141" s="238">
        <v>2</v>
      </c>
      <c r="AY141" s="238">
        <v>3</v>
      </c>
      <c r="AZ141" s="238">
        <v>4</v>
      </c>
      <c r="BA141" s="238">
        <v>21</v>
      </c>
      <c r="BB141" s="238">
        <v>30</v>
      </c>
      <c r="BC141" s="238" t="s">
        <v>354</v>
      </c>
      <c r="BJ141" s="238">
        <v>20</v>
      </c>
      <c r="BK141" s="238">
        <v>50</v>
      </c>
      <c r="CT141" s="238">
        <v>436943</v>
      </c>
      <c r="CU141" s="238">
        <v>4965388</v>
      </c>
      <c r="CV141" s="238">
        <v>44.839111500000001</v>
      </c>
      <c r="CW141" s="238">
        <v>-93.797826099999995</v>
      </c>
      <c r="CX141" s="238" t="s">
        <v>359</v>
      </c>
    </row>
    <row r="142" spans="1:103" x14ac:dyDescent="0.25">
      <c r="A142" s="238">
        <v>10933596</v>
      </c>
      <c r="B142" s="238">
        <v>3</v>
      </c>
      <c r="C142" s="238">
        <v>5</v>
      </c>
      <c r="D142" s="238">
        <v>31.716000000000001</v>
      </c>
      <c r="E142" s="238">
        <v>10</v>
      </c>
      <c r="F142" s="238" t="s">
        <v>1060</v>
      </c>
      <c r="H142" s="238" t="s">
        <v>354</v>
      </c>
      <c r="I142" s="238">
        <v>25</v>
      </c>
      <c r="K142" s="238">
        <v>14005183</v>
      </c>
      <c r="L142" s="238">
        <v>140550185</v>
      </c>
      <c r="M142" s="238">
        <v>2</v>
      </c>
      <c r="N142" s="238">
        <v>20</v>
      </c>
      <c r="O142" s="238">
        <v>2014</v>
      </c>
      <c r="P142" s="238" t="s">
        <v>384</v>
      </c>
      <c r="Q142" s="238">
        <v>15</v>
      </c>
      <c r="S142" s="238">
        <v>5</v>
      </c>
      <c r="T142" s="238">
        <v>0</v>
      </c>
      <c r="U142" s="238">
        <v>2</v>
      </c>
      <c r="V142" s="238">
        <v>1</v>
      </c>
      <c r="W142" s="238">
        <v>10</v>
      </c>
      <c r="X142" s="238">
        <v>3</v>
      </c>
      <c r="Y142" s="238">
        <v>1</v>
      </c>
      <c r="Z142" s="238">
        <v>5</v>
      </c>
      <c r="AA142" s="238">
        <v>4</v>
      </c>
      <c r="AB142" s="238">
        <v>5</v>
      </c>
      <c r="AC142" s="238">
        <v>98</v>
      </c>
      <c r="AD142" s="238" t="s">
        <v>1773</v>
      </c>
      <c r="AE142" s="238" t="s">
        <v>1012</v>
      </c>
      <c r="AF142" s="238" t="s">
        <v>4194</v>
      </c>
      <c r="AG142" s="238">
        <v>7</v>
      </c>
      <c r="AH142" s="238">
        <v>2</v>
      </c>
      <c r="AI142" s="238">
        <v>4</v>
      </c>
      <c r="AJ142" s="238">
        <v>4</v>
      </c>
      <c r="AK142" s="238">
        <v>21</v>
      </c>
      <c r="AL142" s="238">
        <v>40</v>
      </c>
      <c r="AM142" s="238" t="s">
        <v>363</v>
      </c>
      <c r="AN142" s="238">
        <v>5</v>
      </c>
      <c r="AO142" s="238">
        <v>3</v>
      </c>
      <c r="AP142" s="238">
        <v>5</v>
      </c>
      <c r="AS142" s="238">
        <v>4</v>
      </c>
      <c r="AT142" s="238">
        <v>20</v>
      </c>
      <c r="AU142" s="238">
        <v>45</v>
      </c>
      <c r="AV142" s="238">
        <v>11</v>
      </c>
      <c r="AW142" s="238">
        <v>21</v>
      </c>
      <c r="AX142" s="238">
        <v>2</v>
      </c>
      <c r="AY142" s="238">
        <v>1</v>
      </c>
      <c r="AZ142" s="238">
        <v>4</v>
      </c>
      <c r="BA142" s="238">
        <v>8</v>
      </c>
      <c r="BB142" s="238">
        <v>38</v>
      </c>
      <c r="BC142" s="238" t="s">
        <v>363</v>
      </c>
      <c r="BD142" s="238">
        <v>5</v>
      </c>
      <c r="BE142" s="238">
        <v>1</v>
      </c>
      <c r="BF142" s="238">
        <v>1</v>
      </c>
      <c r="BI142" s="238">
        <v>4</v>
      </c>
      <c r="BJ142" s="238">
        <v>20</v>
      </c>
      <c r="BK142" s="238">
        <v>45</v>
      </c>
      <c r="BL142" s="238">
        <v>11</v>
      </c>
      <c r="BM142" s="238">
        <v>21</v>
      </c>
      <c r="CT142" s="238">
        <v>436943</v>
      </c>
      <c r="CU142" s="238">
        <v>4965388</v>
      </c>
      <c r="CV142" s="238">
        <v>44.839111500000001</v>
      </c>
      <c r="CW142" s="238">
        <v>-93.797826099999995</v>
      </c>
      <c r="CX142" s="238" t="s">
        <v>359</v>
      </c>
      <c r="CY142" s="238" t="s">
        <v>4493</v>
      </c>
    </row>
    <row r="143" spans="1:103" x14ac:dyDescent="0.25">
      <c r="A143" s="238">
        <v>10933663</v>
      </c>
      <c r="B143" s="238">
        <v>3</v>
      </c>
      <c r="C143" s="238">
        <v>5</v>
      </c>
      <c r="D143" s="238">
        <v>31.716000000000001</v>
      </c>
      <c r="E143" s="238">
        <v>10</v>
      </c>
      <c r="F143" s="238" t="s">
        <v>1060</v>
      </c>
      <c r="H143" s="238" t="s">
        <v>354</v>
      </c>
      <c r="I143" s="238">
        <v>25</v>
      </c>
      <c r="K143" s="238">
        <v>14005774</v>
      </c>
      <c r="L143" s="238">
        <v>140560412</v>
      </c>
      <c r="M143" s="238">
        <v>2</v>
      </c>
      <c r="N143" s="238">
        <v>25</v>
      </c>
      <c r="O143" s="238">
        <v>2014</v>
      </c>
      <c r="P143" s="238" t="s">
        <v>368</v>
      </c>
      <c r="Q143" s="238">
        <v>16</v>
      </c>
      <c r="S143" s="238">
        <v>5</v>
      </c>
      <c r="T143" s="238">
        <v>0</v>
      </c>
      <c r="U143" s="238">
        <v>2</v>
      </c>
      <c r="V143" s="238">
        <v>1</v>
      </c>
      <c r="W143" s="238">
        <v>10</v>
      </c>
      <c r="X143" s="238">
        <v>3</v>
      </c>
      <c r="Y143" s="238">
        <v>1</v>
      </c>
      <c r="Z143" s="238">
        <v>1</v>
      </c>
      <c r="AB143" s="238">
        <v>5</v>
      </c>
      <c r="AC143" s="238">
        <v>98</v>
      </c>
      <c r="AD143" s="238">
        <v>5</v>
      </c>
      <c r="AE143" s="238">
        <v>10</v>
      </c>
      <c r="AF143" s="238" t="s">
        <v>4194</v>
      </c>
      <c r="AG143" s="238">
        <v>7</v>
      </c>
      <c r="AH143" s="238">
        <v>2</v>
      </c>
      <c r="AI143" s="238">
        <v>2</v>
      </c>
      <c r="AJ143" s="238">
        <v>4</v>
      </c>
      <c r="AK143" s="238">
        <v>21</v>
      </c>
      <c r="AL143" s="238">
        <v>16</v>
      </c>
      <c r="AM143" s="238" t="s">
        <v>354</v>
      </c>
      <c r="AN143" s="238">
        <v>5</v>
      </c>
      <c r="AO143" s="238">
        <v>16</v>
      </c>
      <c r="AS143" s="238">
        <v>3</v>
      </c>
      <c r="AT143" s="238">
        <v>20</v>
      </c>
      <c r="AU143" s="238">
        <v>50</v>
      </c>
      <c r="AV143" s="238">
        <v>11</v>
      </c>
      <c r="AW143" s="238">
        <v>21</v>
      </c>
      <c r="AX143" s="238">
        <v>2</v>
      </c>
      <c r="AY143" s="238">
        <v>4</v>
      </c>
      <c r="AZ143" s="238">
        <v>4</v>
      </c>
      <c r="BA143" s="238">
        <v>8</v>
      </c>
      <c r="BB143" s="238">
        <v>46</v>
      </c>
      <c r="BC143" s="238" t="s">
        <v>363</v>
      </c>
      <c r="BD143" s="238">
        <v>5</v>
      </c>
      <c r="BE143" s="238">
        <v>1</v>
      </c>
      <c r="BI143" s="238">
        <v>3</v>
      </c>
      <c r="BJ143" s="238">
        <v>20</v>
      </c>
      <c r="BK143" s="238">
        <v>50</v>
      </c>
      <c r="BL143" s="238">
        <v>11</v>
      </c>
      <c r="BM143" s="238">
        <v>21</v>
      </c>
      <c r="CT143" s="238">
        <v>436943</v>
      </c>
      <c r="CU143" s="238">
        <v>4965388</v>
      </c>
      <c r="CV143" s="238">
        <v>44.839111500000001</v>
      </c>
      <c r="CW143" s="238">
        <v>-93.797826099999995</v>
      </c>
      <c r="CX143" s="238" t="s">
        <v>359</v>
      </c>
      <c r="CY143" s="238" t="s">
        <v>4494</v>
      </c>
    </row>
    <row r="144" spans="1:103" hidden="1" x14ac:dyDescent="0.25">
      <c r="A144" s="238">
        <v>10935569</v>
      </c>
      <c r="B144" s="238">
        <v>3</v>
      </c>
      <c r="C144" s="238">
        <v>5</v>
      </c>
      <c r="D144" s="238">
        <v>31.716000000000001</v>
      </c>
      <c r="E144" s="238">
        <v>10</v>
      </c>
      <c r="F144" s="238" t="s">
        <v>1060</v>
      </c>
      <c r="H144" s="238" t="s">
        <v>354</v>
      </c>
      <c r="I144" s="238">
        <v>25</v>
      </c>
      <c r="K144" s="238">
        <v>14017843</v>
      </c>
      <c r="L144" s="238">
        <v>141600041</v>
      </c>
      <c r="M144" s="238">
        <v>6</v>
      </c>
      <c r="N144" s="238">
        <v>7</v>
      </c>
      <c r="O144" s="238">
        <v>2014</v>
      </c>
      <c r="P144" s="238" t="s">
        <v>364</v>
      </c>
      <c r="Q144" s="238">
        <v>12</v>
      </c>
      <c r="S144" s="238">
        <v>4</v>
      </c>
      <c r="T144" s="238">
        <v>0</v>
      </c>
      <c r="U144" s="238">
        <v>2</v>
      </c>
      <c r="V144" s="238">
        <v>1</v>
      </c>
      <c r="W144" s="238">
        <v>10</v>
      </c>
      <c r="X144" s="238">
        <v>10</v>
      </c>
      <c r="Y144" s="238">
        <v>1</v>
      </c>
      <c r="Z144" s="238">
        <v>2</v>
      </c>
      <c r="AB144" s="238">
        <v>1</v>
      </c>
      <c r="AC144" s="238">
        <v>98</v>
      </c>
      <c r="AD144" s="238" t="s">
        <v>1773</v>
      </c>
      <c r="AE144" s="238" t="s">
        <v>1012</v>
      </c>
      <c r="AF144" s="238" t="s">
        <v>4194</v>
      </c>
      <c r="AG144" s="238">
        <v>7</v>
      </c>
      <c r="AH144" s="238">
        <v>2</v>
      </c>
      <c r="AI144" s="238">
        <v>3</v>
      </c>
      <c r="AJ144" s="238">
        <v>3</v>
      </c>
      <c r="AK144" s="238">
        <v>21</v>
      </c>
      <c r="AL144" s="238">
        <v>17</v>
      </c>
      <c r="AM144" s="238" t="s">
        <v>354</v>
      </c>
      <c r="AN144" s="238">
        <v>5</v>
      </c>
      <c r="AS144" s="238">
        <v>7</v>
      </c>
      <c r="AT144" s="238">
        <v>20</v>
      </c>
      <c r="AU144" s="238">
        <v>55</v>
      </c>
      <c r="AV144" s="238">
        <v>11</v>
      </c>
      <c r="AW144" s="238">
        <v>21</v>
      </c>
      <c r="AX144" s="238">
        <v>2</v>
      </c>
      <c r="AY144" s="238">
        <v>3</v>
      </c>
      <c r="AZ144" s="238">
        <v>3</v>
      </c>
      <c r="BA144" s="238">
        <v>21</v>
      </c>
      <c r="BB144" s="238">
        <v>31</v>
      </c>
      <c r="BC144" s="238" t="s">
        <v>354</v>
      </c>
      <c r="BD144" s="238">
        <v>5</v>
      </c>
      <c r="BE144" s="238">
        <v>1</v>
      </c>
      <c r="BI144" s="238">
        <v>7</v>
      </c>
      <c r="BJ144" s="238">
        <v>20</v>
      </c>
      <c r="BK144" s="238">
        <v>55</v>
      </c>
      <c r="BL144" s="238">
        <v>11</v>
      </c>
      <c r="BM144" s="238">
        <v>21</v>
      </c>
      <c r="CT144" s="238">
        <v>436943</v>
      </c>
      <c r="CU144" s="238">
        <v>4965388</v>
      </c>
      <c r="CV144" s="238">
        <v>44.839111500000001</v>
      </c>
      <c r="CW144" s="238">
        <v>-93.797826099999995</v>
      </c>
      <c r="CX144" s="238" t="s">
        <v>359</v>
      </c>
      <c r="CY144" s="238" t="s">
        <v>4495</v>
      </c>
    </row>
    <row r="145" spans="1:103" x14ac:dyDescent="0.25">
      <c r="A145" s="238">
        <v>10935824</v>
      </c>
      <c r="B145" s="238">
        <v>3</v>
      </c>
      <c r="C145" s="238">
        <v>5</v>
      </c>
      <c r="D145" s="238">
        <v>31.716000000000001</v>
      </c>
      <c r="E145" s="238">
        <v>10</v>
      </c>
      <c r="F145" s="238" t="s">
        <v>1060</v>
      </c>
      <c r="H145" s="238" t="s">
        <v>354</v>
      </c>
      <c r="I145" s="238">
        <v>25</v>
      </c>
      <c r="K145" s="238">
        <v>14019386</v>
      </c>
      <c r="L145" s="238">
        <v>141740012</v>
      </c>
      <c r="M145" s="238">
        <v>6</v>
      </c>
      <c r="N145" s="238">
        <v>19</v>
      </c>
      <c r="O145" s="238">
        <v>2014</v>
      </c>
      <c r="P145" s="238" t="s">
        <v>384</v>
      </c>
      <c r="Q145" s="238">
        <v>21</v>
      </c>
      <c r="S145" s="238">
        <v>5</v>
      </c>
      <c r="T145" s="238">
        <v>0</v>
      </c>
      <c r="U145" s="238">
        <v>2</v>
      </c>
      <c r="V145" s="238">
        <v>5</v>
      </c>
      <c r="W145" s="238">
        <v>10</v>
      </c>
      <c r="X145" s="238">
        <v>3</v>
      </c>
      <c r="Y145" s="238">
        <v>4</v>
      </c>
      <c r="Z145" s="238">
        <v>2</v>
      </c>
      <c r="AB145" s="238">
        <v>1</v>
      </c>
      <c r="AC145" s="238">
        <v>98</v>
      </c>
      <c r="AD145" s="238" t="s">
        <v>4440</v>
      </c>
      <c r="AE145" s="238" t="s">
        <v>4496</v>
      </c>
      <c r="AF145" s="238" t="s">
        <v>4194</v>
      </c>
      <c r="AG145" s="238">
        <v>10</v>
      </c>
      <c r="AH145" s="238">
        <v>2</v>
      </c>
      <c r="AI145" s="238">
        <v>4</v>
      </c>
      <c r="AJ145" s="238">
        <v>3</v>
      </c>
      <c r="AK145" s="238">
        <v>21</v>
      </c>
      <c r="AL145" s="238">
        <v>32</v>
      </c>
      <c r="AM145" s="238" t="s">
        <v>354</v>
      </c>
      <c r="AN145" s="238">
        <v>5</v>
      </c>
      <c r="AO145" s="238">
        <v>1</v>
      </c>
      <c r="AS145" s="238">
        <v>7</v>
      </c>
      <c r="AT145" s="238">
        <v>20</v>
      </c>
      <c r="AU145" s="238">
        <v>50</v>
      </c>
      <c r="AV145" s="238">
        <v>11</v>
      </c>
      <c r="AW145" s="238">
        <v>21</v>
      </c>
      <c r="AX145" s="238">
        <v>2</v>
      </c>
      <c r="AY145" s="238">
        <v>2</v>
      </c>
      <c r="AZ145" s="238">
        <v>1</v>
      </c>
      <c r="BA145" s="238">
        <v>21</v>
      </c>
      <c r="BB145" s="238">
        <v>52</v>
      </c>
      <c r="BC145" s="238" t="s">
        <v>363</v>
      </c>
      <c r="BD145" s="238">
        <v>5</v>
      </c>
      <c r="BE145" s="238">
        <v>2</v>
      </c>
      <c r="BF145" s="238">
        <v>4</v>
      </c>
      <c r="BI145" s="238">
        <v>7</v>
      </c>
      <c r="BJ145" s="238">
        <v>20</v>
      </c>
      <c r="BK145" s="238">
        <v>50</v>
      </c>
      <c r="BL145" s="238">
        <v>11</v>
      </c>
      <c r="BM145" s="238">
        <v>21</v>
      </c>
      <c r="CT145" s="238">
        <v>436943</v>
      </c>
      <c r="CU145" s="238">
        <v>4965388</v>
      </c>
      <c r="CV145" s="238">
        <v>44.839111500000001</v>
      </c>
      <c r="CW145" s="238">
        <v>-93.797826099999995</v>
      </c>
      <c r="CX145" s="238" t="s">
        <v>359</v>
      </c>
      <c r="CY145" s="238" t="s">
        <v>4497</v>
      </c>
    </row>
    <row r="146" spans="1:103" x14ac:dyDescent="0.25">
      <c r="A146" s="238">
        <v>10937997</v>
      </c>
      <c r="B146" s="238">
        <v>3</v>
      </c>
      <c r="C146" s="238">
        <v>5</v>
      </c>
      <c r="D146" s="238">
        <v>31.716000000000001</v>
      </c>
      <c r="E146" s="238">
        <v>10</v>
      </c>
      <c r="F146" s="238" t="s">
        <v>1060</v>
      </c>
      <c r="H146" s="238" t="s">
        <v>354</v>
      </c>
      <c r="I146" s="238">
        <v>25</v>
      </c>
      <c r="K146" s="238">
        <v>14033330</v>
      </c>
      <c r="L146" s="238">
        <v>142880008</v>
      </c>
      <c r="M146" s="238">
        <v>10</v>
      </c>
      <c r="N146" s="238">
        <v>13</v>
      </c>
      <c r="O146" s="238">
        <v>2014</v>
      </c>
      <c r="P146" s="238" t="s">
        <v>361</v>
      </c>
      <c r="Q146" s="238">
        <v>21</v>
      </c>
      <c r="S146" s="238">
        <v>5</v>
      </c>
      <c r="T146" s="238">
        <v>0</v>
      </c>
      <c r="U146" s="238">
        <v>1</v>
      </c>
      <c r="V146" s="238">
        <v>8</v>
      </c>
      <c r="W146" s="238">
        <v>32</v>
      </c>
      <c r="X146" s="238">
        <v>3</v>
      </c>
      <c r="Y146" s="238">
        <v>4</v>
      </c>
      <c r="Z146" s="238">
        <v>1</v>
      </c>
      <c r="AA146" s="238">
        <v>1</v>
      </c>
      <c r="AB146" s="238">
        <v>1</v>
      </c>
      <c r="AC146" s="238">
        <v>98</v>
      </c>
      <c r="AD146" s="238" t="s">
        <v>1773</v>
      </c>
      <c r="AE146" s="238" t="s">
        <v>1012</v>
      </c>
      <c r="AF146" s="238" t="s">
        <v>4194</v>
      </c>
      <c r="AG146" s="238">
        <v>3</v>
      </c>
      <c r="AH146" s="238">
        <v>2</v>
      </c>
      <c r="AI146" s="238">
        <v>1</v>
      </c>
      <c r="AJ146" s="238">
        <v>3</v>
      </c>
      <c r="AK146" s="238">
        <v>21</v>
      </c>
      <c r="AL146" s="238">
        <v>73</v>
      </c>
      <c r="AM146" s="238" t="s">
        <v>354</v>
      </c>
      <c r="AN146" s="238">
        <v>5</v>
      </c>
      <c r="AO146" s="238">
        <v>1</v>
      </c>
      <c r="AP146" s="238">
        <v>1</v>
      </c>
      <c r="AS146" s="238">
        <v>7</v>
      </c>
      <c r="AT146" s="238">
        <v>20</v>
      </c>
      <c r="AU146" s="238">
        <v>50</v>
      </c>
      <c r="AV146" s="238">
        <v>11</v>
      </c>
      <c r="AW146" s="238">
        <v>21</v>
      </c>
      <c r="CT146" s="238">
        <v>436943</v>
      </c>
      <c r="CU146" s="238">
        <v>4965388</v>
      </c>
      <c r="CV146" s="238">
        <v>44.839111500000001</v>
      </c>
      <c r="CW146" s="238">
        <v>-93.797826099999995</v>
      </c>
      <c r="CX146" s="238" t="s">
        <v>359</v>
      </c>
      <c r="CY146" s="238" t="s">
        <v>4498</v>
      </c>
    </row>
    <row r="147" spans="1:103" hidden="1" x14ac:dyDescent="0.25">
      <c r="A147" s="238">
        <v>10939548</v>
      </c>
      <c r="B147" s="238">
        <v>3</v>
      </c>
      <c r="C147" s="238">
        <v>5</v>
      </c>
      <c r="D147" s="238">
        <v>31.716000000000001</v>
      </c>
      <c r="E147" s="238">
        <v>10</v>
      </c>
      <c r="F147" s="238" t="s">
        <v>1060</v>
      </c>
      <c r="H147" s="238" t="s">
        <v>354</v>
      </c>
      <c r="I147" s="238">
        <v>25</v>
      </c>
      <c r="K147" s="238">
        <v>14040084</v>
      </c>
      <c r="L147" s="238">
        <v>143490197</v>
      </c>
      <c r="M147" s="238">
        <v>12</v>
      </c>
      <c r="N147" s="238">
        <v>15</v>
      </c>
      <c r="O147" s="238">
        <v>2014</v>
      </c>
      <c r="P147" s="238" t="s">
        <v>361</v>
      </c>
      <c r="Q147" s="238">
        <v>17</v>
      </c>
      <c r="R147" s="238" t="s">
        <v>356</v>
      </c>
      <c r="S147" s="238">
        <v>4</v>
      </c>
      <c r="T147" s="238">
        <v>0</v>
      </c>
      <c r="U147" s="238">
        <v>3</v>
      </c>
      <c r="V147" s="238">
        <v>1</v>
      </c>
      <c r="W147" s="238">
        <v>10</v>
      </c>
      <c r="X147" s="238">
        <v>3</v>
      </c>
      <c r="Y147" s="238">
        <v>4</v>
      </c>
      <c r="Z147" s="238">
        <v>2</v>
      </c>
      <c r="AB147" s="238">
        <v>2</v>
      </c>
      <c r="AC147" s="238">
        <v>98</v>
      </c>
      <c r="AD147" s="238">
        <v>5</v>
      </c>
      <c r="AE147" s="238">
        <v>10</v>
      </c>
      <c r="AF147" s="238" t="s">
        <v>4194</v>
      </c>
      <c r="AG147" s="238">
        <v>7</v>
      </c>
      <c r="AH147" s="238">
        <v>2</v>
      </c>
      <c r="AI147" s="238">
        <v>3</v>
      </c>
      <c r="AJ147" s="238">
        <v>4</v>
      </c>
      <c r="AK147" s="238">
        <v>8</v>
      </c>
      <c r="AL147" s="238">
        <v>37</v>
      </c>
      <c r="AM147" s="238" t="s">
        <v>363</v>
      </c>
      <c r="AN147" s="238">
        <v>5</v>
      </c>
      <c r="AO147" s="238">
        <v>1</v>
      </c>
      <c r="AS147" s="238">
        <v>3</v>
      </c>
      <c r="AT147" s="238">
        <v>20</v>
      </c>
      <c r="AU147" s="238">
        <v>45</v>
      </c>
      <c r="AV147" s="238">
        <v>11</v>
      </c>
      <c r="AW147" s="238">
        <v>21</v>
      </c>
      <c r="AX147" s="238">
        <v>2</v>
      </c>
      <c r="AY147" s="238">
        <v>3</v>
      </c>
      <c r="AZ147" s="238">
        <v>4</v>
      </c>
      <c r="BA147" s="238">
        <v>8</v>
      </c>
      <c r="BB147" s="238">
        <v>42</v>
      </c>
      <c r="BC147" s="238" t="s">
        <v>354</v>
      </c>
      <c r="BD147" s="238">
        <v>5</v>
      </c>
      <c r="BE147" s="238">
        <v>1</v>
      </c>
      <c r="BI147" s="238">
        <v>3</v>
      </c>
      <c r="BJ147" s="238">
        <v>20</v>
      </c>
      <c r="BK147" s="238">
        <v>45</v>
      </c>
      <c r="BL147" s="238">
        <v>11</v>
      </c>
      <c r="BM147" s="238">
        <v>21</v>
      </c>
      <c r="BN147" s="238">
        <v>2</v>
      </c>
      <c r="BO147" s="238">
        <v>2</v>
      </c>
      <c r="BP147" s="238">
        <v>4</v>
      </c>
      <c r="BQ147" s="238">
        <v>21</v>
      </c>
      <c r="BR147" s="238">
        <v>16</v>
      </c>
      <c r="BS147" s="238" t="s">
        <v>354</v>
      </c>
      <c r="BT147" s="238">
        <v>5</v>
      </c>
      <c r="BU147" s="238">
        <v>15</v>
      </c>
      <c r="BY147" s="238">
        <v>3</v>
      </c>
      <c r="BZ147" s="238">
        <v>20</v>
      </c>
      <c r="CA147" s="238">
        <v>45</v>
      </c>
      <c r="CB147" s="238">
        <v>11</v>
      </c>
      <c r="CC147" s="238">
        <v>21</v>
      </c>
      <c r="CT147" s="238">
        <v>436943</v>
      </c>
      <c r="CU147" s="238">
        <v>4965388</v>
      </c>
      <c r="CV147" s="238">
        <v>44.839111500000001</v>
      </c>
      <c r="CW147" s="238">
        <v>-93.797826099999995</v>
      </c>
      <c r="CX147" s="238" t="s">
        <v>359</v>
      </c>
      <c r="CY147" s="238" t="s">
        <v>4499</v>
      </c>
    </row>
    <row r="148" spans="1:103" hidden="1" x14ac:dyDescent="0.25">
      <c r="A148" s="238">
        <v>11017429</v>
      </c>
      <c r="B148" s="238">
        <v>3</v>
      </c>
      <c r="C148" s="238">
        <v>5</v>
      </c>
      <c r="D148" s="238">
        <v>31.716000000000001</v>
      </c>
      <c r="E148" s="238">
        <v>10</v>
      </c>
      <c r="F148" s="238" t="s">
        <v>1060</v>
      </c>
      <c r="H148" s="238" t="s">
        <v>354</v>
      </c>
      <c r="I148" s="238">
        <v>25</v>
      </c>
      <c r="K148" s="238">
        <v>15003861</v>
      </c>
      <c r="L148" s="238">
        <v>150390001</v>
      </c>
      <c r="M148" s="238">
        <v>2</v>
      </c>
      <c r="N148" s="238">
        <v>7</v>
      </c>
      <c r="O148" s="238">
        <v>2015</v>
      </c>
      <c r="P148" s="238" t="s">
        <v>364</v>
      </c>
      <c r="Q148" s="238">
        <v>22</v>
      </c>
      <c r="R148" s="238" t="s">
        <v>356</v>
      </c>
      <c r="S148" s="238">
        <v>4</v>
      </c>
      <c r="T148" s="238">
        <v>0</v>
      </c>
      <c r="U148" s="238">
        <v>2</v>
      </c>
      <c r="V148" s="238">
        <v>3</v>
      </c>
      <c r="W148" s="238">
        <v>10</v>
      </c>
      <c r="X148" s="238">
        <v>3</v>
      </c>
      <c r="Y148" s="238">
        <v>4</v>
      </c>
      <c r="Z148" s="238">
        <v>1</v>
      </c>
      <c r="AB148" s="238">
        <v>1</v>
      </c>
      <c r="AC148" s="238">
        <v>98</v>
      </c>
      <c r="AD148" s="238">
        <v>5</v>
      </c>
      <c r="AE148" s="238">
        <v>10</v>
      </c>
      <c r="AF148" s="238" t="s">
        <v>4194</v>
      </c>
      <c r="AG148" s="238">
        <v>9</v>
      </c>
      <c r="AH148" s="238">
        <v>0</v>
      </c>
      <c r="AI148" s="238">
        <v>2</v>
      </c>
      <c r="AJ148" s="238">
        <v>3</v>
      </c>
      <c r="AL148" s="238">
        <v>18</v>
      </c>
      <c r="AM148" s="238" t="s">
        <v>354</v>
      </c>
      <c r="AN148" s="238">
        <v>5</v>
      </c>
      <c r="AO148" s="238">
        <v>4</v>
      </c>
      <c r="AQ148" s="238">
        <v>7</v>
      </c>
      <c r="AS148" s="238">
        <v>7</v>
      </c>
      <c r="AT148" s="238">
        <v>20</v>
      </c>
      <c r="AU148" s="238">
        <v>50</v>
      </c>
      <c r="AV148" s="238">
        <v>11</v>
      </c>
      <c r="AW148" s="238">
        <v>21</v>
      </c>
      <c r="AX148" s="238">
        <v>2</v>
      </c>
      <c r="AY148" s="238">
        <v>4</v>
      </c>
      <c r="AZ148" s="238">
        <v>4</v>
      </c>
      <c r="BA148" s="238">
        <v>24</v>
      </c>
      <c r="BB148" s="238">
        <v>39</v>
      </c>
      <c r="BC148" s="238" t="s">
        <v>363</v>
      </c>
      <c r="BD148" s="238">
        <v>5</v>
      </c>
      <c r="BE148" s="238">
        <v>1</v>
      </c>
      <c r="BI148" s="238">
        <v>7</v>
      </c>
      <c r="BJ148" s="238">
        <v>20</v>
      </c>
      <c r="BK148" s="238">
        <v>50</v>
      </c>
      <c r="BL148" s="238">
        <v>11</v>
      </c>
      <c r="BM148" s="238">
        <v>21</v>
      </c>
      <c r="CT148" s="238">
        <v>436943</v>
      </c>
      <c r="CU148" s="238">
        <v>4965388</v>
      </c>
      <c r="CV148" s="238">
        <v>44.839111500000001</v>
      </c>
      <c r="CW148" s="238">
        <v>-93.797826099999995</v>
      </c>
      <c r="CX148" s="238" t="s">
        <v>359</v>
      </c>
      <c r="CY148" s="238" t="s">
        <v>4500</v>
      </c>
    </row>
    <row r="149" spans="1:103" x14ac:dyDescent="0.25">
      <c r="A149" s="238">
        <v>690463</v>
      </c>
      <c r="B149" s="238">
        <v>3</v>
      </c>
      <c r="C149" s="238">
        <v>5</v>
      </c>
      <c r="D149" s="238">
        <v>31.716999999999999</v>
      </c>
      <c r="E149" s="238">
        <v>10</v>
      </c>
      <c r="G149" s="238" t="s">
        <v>1060</v>
      </c>
      <c r="H149" s="238" t="s">
        <v>354</v>
      </c>
      <c r="I149" s="238">
        <v>25</v>
      </c>
      <c r="K149" s="238">
        <v>19004918</v>
      </c>
      <c r="M149" s="238">
        <v>2</v>
      </c>
      <c r="N149" s="238">
        <v>18</v>
      </c>
      <c r="O149" s="238">
        <v>2019</v>
      </c>
      <c r="P149" s="238" t="s">
        <v>361</v>
      </c>
      <c r="Q149" s="238">
        <v>18</v>
      </c>
      <c r="R149" s="238" t="s">
        <v>419</v>
      </c>
      <c r="S149" s="238">
        <v>5</v>
      </c>
      <c r="T149" s="238">
        <v>0</v>
      </c>
      <c r="U149" s="238">
        <v>2</v>
      </c>
      <c r="V149" s="238">
        <v>12</v>
      </c>
      <c r="W149" s="238">
        <v>10</v>
      </c>
      <c r="X149" s="238">
        <v>10</v>
      </c>
      <c r="Y149" s="238">
        <v>3</v>
      </c>
      <c r="Z149" s="238">
        <v>1</v>
      </c>
      <c r="AB149" s="238">
        <v>1</v>
      </c>
      <c r="AC149" s="238">
        <v>98</v>
      </c>
      <c r="AD149" s="238" t="s">
        <v>4329</v>
      </c>
      <c r="AF149" s="238" t="s">
        <v>4424</v>
      </c>
      <c r="AG149" s="238">
        <v>7</v>
      </c>
      <c r="AH149" s="238">
        <v>2</v>
      </c>
      <c r="AI149" s="238">
        <v>2</v>
      </c>
      <c r="AJ149" s="238">
        <v>1</v>
      </c>
      <c r="AK149" s="238">
        <v>34</v>
      </c>
      <c r="AL149" s="238">
        <v>44</v>
      </c>
      <c r="AM149" s="238" t="s">
        <v>354</v>
      </c>
      <c r="AN149" s="238">
        <v>5</v>
      </c>
      <c r="AO149" s="238">
        <v>1</v>
      </c>
      <c r="AS149" s="238">
        <v>15</v>
      </c>
      <c r="AT149" s="238">
        <v>20</v>
      </c>
      <c r="AU149" s="238">
        <v>40</v>
      </c>
      <c r="AV149" s="238">
        <v>11</v>
      </c>
      <c r="AW149" s="238">
        <v>21</v>
      </c>
      <c r="AX149" s="238">
        <v>2</v>
      </c>
      <c r="AY149" s="238">
        <v>2</v>
      </c>
      <c r="AZ149" s="238">
        <v>1</v>
      </c>
      <c r="BA149" s="238">
        <v>21</v>
      </c>
      <c r="BB149" s="238">
        <v>36</v>
      </c>
      <c r="BC149" s="238" t="s">
        <v>354</v>
      </c>
      <c r="BD149" s="238">
        <v>5</v>
      </c>
      <c r="BE149" s="238">
        <v>90</v>
      </c>
      <c r="BI149" s="238">
        <v>15</v>
      </c>
      <c r="BJ149" s="238">
        <v>20</v>
      </c>
      <c r="BK149" s="238">
        <v>40</v>
      </c>
      <c r="BL149" s="238">
        <v>11</v>
      </c>
      <c r="BM149" s="238">
        <v>21</v>
      </c>
      <c r="CT149" s="238">
        <v>436926.96109829802</v>
      </c>
      <c r="CU149" s="238">
        <v>4965390.9417823497</v>
      </c>
      <c r="CV149" s="238">
        <v>44.839140550000003</v>
      </c>
      <c r="CW149" s="238">
        <v>-93.798033930000003</v>
      </c>
      <c r="CX149" s="238" t="s">
        <v>359</v>
      </c>
      <c r="CY149" s="238" t="s">
        <v>4501</v>
      </c>
    </row>
    <row r="150" spans="1:103" x14ac:dyDescent="0.25">
      <c r="A150" s="238">
        <v>834988</v>
      </c>
      <c r="B150" s="238">
        <v>3</v>
      </c>
      <c r="C150" s="238">
        <v>5</v>
      </c>
      <c r="D150" s="238">
        <v>31.716999999999999</v>
      </c>
      <c r="E150" s="238">
        <v>10</v>
      </c>
      <c r="G150" s="238" t="s">
        <v>1060</v>
      </c>
      <c r="H150" s="238" t="s">
        <v>354</v>
      </c>
      <c r="I150" s="238">
        <v>25</v>
      </c>
      <c r="K150" s="238">
        <v>20023482</v>
      </c>
      <c r="L150" s="238">
        <v>202250125</v>
      </c>
      <c r="M150" s="238">
        <v>8</v>
      </c>
      <c r="N150" s="238">
        <v>12</v>
      </c>
      <c r="O150" s="238">
        <v>2020</v>
      </c>
      <c r="P150" s="238" t="s">
        <v>355</v>
      </c>
      <c r="Q150" s="238">
        <v>18</v>
      </c>
      <c r="R150" s="238">
        <v>98</v>
      </c>
      <c r="S150" s="238">
        <v>5</v>
      </c>
      <c r="T150" s="238">
        <v>0</v>
      </c>
      <c r="U150" s="238">
        <v>2</v>
      </c>
      <c r="V150" s="238">
        <v>12</v>
      </c>
      <c r="W150" s="238">
        <v>10</v>
      </c>
      <c r="X150" s="238">
        <v>3</v>
      </c>
      <c r="Y150" s="238">
        <v>1</v>
      </c>
      <c r="Z150" s="238">
        <v>3</v>
      </c>
      <c r="AA150" s="238">
        <v>2</v>
      </c>
      <c r="AB150" s="238">
        <v>2</v>
      </c>
      <c r="AC150" s="238">
        <v>98</v>
      </c>
      <c r="AD150" s="238" t="s">
        <v>4329</v>
      </c>
      <c r="AE150" s="238" t="s">
        <v>4475</v>
      </c>
      <c r="AF150" s="238" t="s">
        <v>4424</v>
      </c>
      <c r="AG150" s="238">
        <v>7</v>
      </c>
      <c r="AH150" s="238">
        <v>2</v>
      </c>
      <c r="AI150" s="238">
        <v>2</v>
      </c>
      <c r="AJ150" s="238">
        <v>4</v>
      </c>
      <c r="AK150" s="238">
        <v>21</v>
      </c>
      <c r="AL150" s="238">
        <v>17</v>
      </c>
      <c r="AM150" s="238" t="s">
        <v>363</v>
      </c>
      <c r="AN150" s="238">
        <v>5</v>
      </c>
      <c r="AO150" s="238">
        <v>4</v>
      </c>
      <c r="AS150" s="238">
        <v>15</v>
      </c>
      <c r="AT150" s="238">
        <v>20</v>
      </c>
      <c r="AV150" s="238">
        <v>11</v>
      </c>
      <c r="AW150" s="238">
        <v>21</v>
      </c>
      <c r="AX150" s="238">
        <v>2</v>
      </c>
      <c r="AY150" s="238">
        <v>2</v>
      </c>
      <c r="AZ150" s="238">
        <v>4</v>
      </c>
      <c r="BA150" s="238">
        <v>25</v>
      </c>
      <c r="BB150" s="238">
        <v>48</v>
      </c>
      <c r="BC150" s="238" t="s">
        <v>354</v>
      </c>
      <c r="BD150" s="238">
        <v>5</v>
      </c>
      <c r="BE150" s="238">
        <v>10</v>
      </c>
      <c r="BI150" s="238">
        <v>15</v>
      </c>
      <c r="BJ150" s="238">
        <v>20</v>
      </c>
      <c r="BL150" s="238">
        <v>11</v>
      </c>
      <c r="BM150" s="238">
        <v>21</v>
      </c>
      <c r="CT150" s="238">
        <v>436926.59947211499</v>
      </c>
      <c r="CU150" s="238">
        <v>4965393.1668059304</v>
      </c>
      <c r="CV150" s="238">
        <v>44.839160550000003</v>
      </c>
      <c r="CW150" s="238">
        <v>-93.798038790000007</v>
      </c>
      <c r="CX150" s="238" t="s">
        <v>359</v>
      </c>
      <c r="CY150" s="238" t="s">
        <v>4502</v>
      </c>
    </row>
    <row r="151" spans="1:103" x14ac:dyDescent="0.25">
      <c r="A151" s="238">
        <v>635434</v>
      </c>
      <c r="B151" s="238">
        <v>3</v>
      </c>
      <c r="C151" s="238">
        <v>5</v>
      </c>
      <c r="D151" s="238">
        <v>31.718</v>
      </c>
      <c r="E151" s="238">
        <v>10</v>
      </c>
      <c r="F151" s="238" t="s">
        <v>1060</v>
      </c>
      <c r="H151" s="238" t="s">
        <v>354</v>
      </c>
      <c r="I151" s="238">
        <v>25</v>
      </c>
      <c r="K151" s="238">
        <v>18029469</v>
      </c>
      <c r="M151" s="238">
        <v>9</v>
      </c>
      <c r="N151" s="238">
        <v>17</v>
      </c>
      <c r="O151" s="238">
        <v>2018</v>
      </c>
      <c r="P151" s="238" t="s">
        <v>361</v>
      </c>
      <c r="Q151" s="238">
        <v>11</v>
      </c>
      <c r="R151" s="238" t="s">
        <v>369</v>
      </c>
      <c r="S151" s="238">
        <v>5</v>
      </c>
      <c r="T151" s="238">
        <v>0</v>
      </c>
      <c r="U151" s="238">
        <v>2</v>
      </c>
      <c r="V151" s="238">
        <v>10</v>
      </c>
      <c r="W151" s="238">
        <v>10</v>
      </c>
      <c r="X151" s="238">
        <v>3</v>
      </c>
      <c r="Y151" s="238">
        <v>1</v>
      </c>
      <c r="Z151" s="238">
        <v>1</v>
      </c>
      <c r="AB151" s="238">
        <v>1</v>
      </c>
      <c r="AC151" s="238">
        <v>98</v>
      </c>
      <c r="AD151" s="238" t="s">
        <v>2726</v>
      </c>
      <c r="AF151" s="238" t="s">
        <v>4194</v>
      </c>
      <c r="AG151" s="238">
        <v>5</v>
      </c>
      <c r="AH151" s="238">
        <v>2</v>
      </c>
      <c r="AI151" s="238">
        <v>2</v>
      </c>
      <c r="AJ151" s="238">
        <v>3</v>
      </c>
      <c r="AK151" s="238">
        <v>23</v>
      </c>
      <c r="AL151" s="238">
        <v>50</v>
      </c>
      <c r="AM151" s="238" t="s">
        <v>363</v>
      </c>
      <c r="AN151" s="238">
        <v>5</v>
      </c>
      <c r="AO151" s="238">
        <v>68</v>
      </c>
      <c r="AS151" s="238">
        <v>14</v>
      </c>
      <c r="AT151" s="238">
        <v>20</v>
      </c>
      <c r="AU151" s="238">
        <v>50</v>
      </c>
      <c r="AV151" s="238">
        <v>11</v>
      </c>
      <c r="AW151" s="238">
        <v>21</v>
      </c>
      <c r="AX151" s="238">
        <v>2</v>
      </c>
      <c r="AY151" s="238">
        <v>2</v>
      </c>
      <c r="AZ151" s="238">
        <v>3</v>
      </c>
      <c r="BA151" s="238">
        <v>24</v>
      </c>
      <c r="BB151" s="238">
        <v>55</v>
      </c>
      <c r="BC151" s="238" t="s">
        <v>354</v>
      </c>
      <c r="BD151" s="238">
        <v>5</v>
      </c>
      <c r="BE151" s="238">
        <v>1</v>
      </c>
      <c r="BI151" s="238">
        <v>14</v>
      </c>
      <c r="BJ151" s="238">
        <v>20</v>
      </c>
      <c r="BK151" s="238">
        <v>50</v>
      </c>
      <c r="BL151" s="238">
        <v>11</v>
      </c>
      <c r="BM151" s="238">
        <v>21</v>
      </c>
      <c r="CT151" s="238">
        <v>436946.06214876001</v>
      </c>
      <c r="CU151" s="238">
        <v>4965388.7842713902</v>
      </c>
      <c r="CV151" s="238">
        <v>44.83912282</v>
      </c>
      <c r="CW151" s="238">
        <v>-93.797792009999995</v>
      </c>
      <c r="CX151" s="238" t="s">
        <v>359</v>
      </c>
      <c r="CY151" s="238" t="s">
        <v>4503</v>
      </c>
    </row>
    <row r="152" spans="1:103" x14ac:dyDescent="0.25">
      <c r="A152" s="238">
        <v>735223</v>
      </c>
      <c r="B152" s="238">
        <v>3</v>
      </c>
      <c r="C152" s="238">
        <v>5</v>
      </c>
      <c r="D152" s="238">
        <v>31.719000000000001</v>
      </c>
      <c r="E152" s="238">
        <v>10</v>
      </c>
      <c r="G152" s="238" t="s">
        <v>1060</v>
      </c>
      <c r="H152" s="238" t="s">
        <v>354</v>
      </c>
      <c r="I152" s="238">
        <v>25</v>
      </c>
      <c r="K152" s="238">
        <v>19021336</v>
      </c>
      <c r="M152" s="238">
        <v>7</v>
      </c>
      <c r="N152" s="238">
        <v>22</v>
      </c>
      <c r="O152" s="238">
        <v>2019</v>
      </c>
      <c r="P152" s="238" t="s">
        <v>361</v>
      </c>
      <c r="Q152" s="238">
        <v>16</v>
      </c>
      <c r="R152" s="238">
        <v>98</v>
      </c>
      <c r="S152" s="238">
        <v>5</v>
      </c>
      <c r="T152" s="238">
        <v>0</v>
      </c>
      <c r="U152" s="238">
        <v>2</v>
      </c>
      <c r="V152" s="238">
        <v>13</v>
      </c>
      <c r="W152" s="238">
        <v>10</v>
      </c>
      <c r="X152" s="238">
        <v>3</v>
      </c>
      <c r="Y152" s="238">
        <v>1</v>
      </c>
      <c r="Z152" s="238">
        <v>1</v>
      </c>
      <c r="AB152" s="238">
        <v>1</v>
      </c>
      <c r="AC152" s="238">
        <v>98</v>
      </c>
      <c r="AD152" s="238" t="s">
        <v>4329</v>
      </c>
      <c r="AF152" s="238" t="s">
        <v>4194</v>
      </c>
      <c r="AG152" s="238">
        <v>8</v>
      </c>
      <c r="AH152" s="238">
        <v>2</v>
      </c>
      <c r="AI152" s="238">
        <v>5</v>
      </c>
      <c r="AJ152" s="238">
        <v>1</v>
      </c>
      <c r="AK152" s="238">
        <v>21</v>
      </c>
      <c r="AL152" s="238">
        <v>47</v>
      </c>
      <c r="AM152" s="238" t="s">
        <v>354</v>
      </c>
      <c r="AN152" s="238">
        <v>5</v>
      </c>
      <c r="AO152" s="238">
        <v>1</v>
      </c>
      <c r="AS152" s="238">
        <v>14</v>
      </c>
      <c r="AT152" s="238">
        <v>20</v>
      </c>
      <c r="AU152" s="238">
        <v>35</v>
      </c>
      <c r="AV152" s="238">
        <v>11</v>
      </c>
      <c r="AW152" s="238">
        <v>21</v>
      </c>
      <c r="AX152" s="238">
        <v>2</v>
      </c>
      <c r="AY152" s="238">
        <v>3</v>
      </c>
      <c r="AZ152" s="238">
        <v>2</v>
      </c>
      <c r="BA152" s="238">
        <v>24</v>
      </c>
      <c r="BB152" s="238">
        <v>79</v>
      </c>
      <c r="BC152" s="238" t="s">
        <v>354</v>
      </c>
      <c r="BD152" s="238">
        <v>5</v>
      </c>
      <c r="BE152" s="238">
        <v>70</v>
      </c>
      <c r="BI152" s="238">
        <v>14</v>
      </c>
      <c r="BJ152" s="238">
        <v>20</v>
      </c>
      <c r="BK152" s="238">
        <v>35</v>
      </c>
      <c r="BL152" s="238">
        <v>11</v>
      </c>
      <c r="BM152" s="238">
        <v>21</v>
      </c>
      <c r="CT152" s="238">
        <v>436935.77378791</v>
      </c>
      <c r="CU152" s="238">
        <v>4965389.2722345097</v>
      </c>
      <c r="CV152" s="238">
        <v>44.839126309999997</v>
      </c>
      <c r="CW152" s="238">
        <v>-93.797922229999998</v>
      </c>
      <c r="CX152" s="238" t="s">
        <v>359</v>
      </c>
      <c r="CY152" s="238" t="s">
        <v>4504</v>
      </c>
    </row>
    <row r="153" spans="1:103" hidden="1" x14ac:dyDescent="0.25">
      <c r="A153" s="238">
        <v>10937134</v>
      </c>
      <c r="B153" s="238">
        <v>3</v>
      </c>
      <c r="C153" s="238">
        <v>5</v>
      </c>
      <c r="D153" s="238">
        <v>31.72</v>
      </c>
      <c r="E153" s="238">
        <v>10</v>
      </c>
      <c r="F153" s="238" t="s">
        <v>1060</v>
      </c>
      <c r="H153" s="238" t="s">
        <v>354</v>
      </c>
      <c r="I153" s="238">
        <v>25</v>
      </c>
      <c r="K153" s="238">
        <v>14028665</v>
      </c>
      <c r="L153" s="238">
        <v>142470012</v>
      </c>
      <c r="M153" s="238">
        <v>9</v>
      </c>
      <c r="N153" s="238">
        <v>3</v>
      </c>
      <c r="O153" s="238">
        <v>2014</v>
      </c>
      <c r="P153" s="238" t="s">
        <v>355</v>
      </c>
      <c r="Q153" s="238">
        <v>5</v>
      </c>
      <c r="S153" s="238">
        <v>3</v>
      </c>
      <c r="T153" s="238">
        <v>0</v>
      </c>
      <c r="U153" s="238">
        <v>1</v>
      </c>
      <c r="V153" s="238">
        <v>90</v>
      </c>
      <c r="W153" s="238">
        <v>8</v>
      </c>
      <c r="X153" s="238">
        <v>3</v>
      </c>
      <c r="Y153" s="238">
        <v>4</v>
      </c>
      <c r="Z153" s="238">
        <v>1</v>
      </c>
      <c r="AB153" s="238">
        <v>1</v>
      </c>
      <c r="AC153" s="238">
        <v>98</v>
      </c>
      <c r="AD153" s="238" t="s">
        <v>1053</v>
      </c>
      <c r="AE153" s="238" t="s">
        <v>4505</v>
      </c>
      <c r="AF153" s="238" t="s">
        <v>4194</v>
      </c>
      <c r="AG153" s="238">
        <v>1</v>
      </c>
      <c r="AH153" s="238">
        <v>2</v>
      </c>
      <c r="AI153" s="238">
        <v>2</v>
      </c>
      <c r="AJ153" s="238">
        <v>3</v>
      </c>
      <c r="AK153" s="238">
        <v>21</v>
      </c>
      <c r="AL153" s="238">
        <v>57</v>
      </c>
      <c r="AM153" s="238" t="s">
        <v>363</v>
      </c>
      <c r="AN153" s="238">
        <v>5</v>
      </c>
      <c r="AO153" s="238">
        <v>15</v>
      </c>
      <c r="AS153" s="238">
        <v>4</v>
      </c>
      <c r="AT153" s="238">
        <v>90</v>
      </c>
      <c r="AU153" s="238">
        <v>45</v>
      </c>
      <c r="AV153" s="238">
        <v>11</v>
      </c>
      <c r="AW153" s="238">
        <v>21</v>
      </c>
      <c r="AX153" s="238">
        <v>5</v>
      </c>
      <c r="AY153" s="238">
        <v>60</v>
      </c>
      <c r="BB153" s="238">
        <v>59</v>
      </c>
      <c r="BC153" s="238" t="s">
        <v>363</v>
      </c>
      <c r="BD153" s="238">
        <v>5</v>
      </c>
      <c r="BE153" s="238">
        <v>21</v>
      </c>
      <c r="BG153" s="238">
        <v>5</v>
      </c>
      <c r="BI153" s="238">
        <v>4</v>
      </c>
      <c r="BJ153" s="238">
        <v>90</v>
      </c>
      <c r="BK153" s="238">
        <v>45</v>
      </c>
      <c r="BL153" s="238">
        <v>11</v>
      </c>
      <c r="BM153" s="238">
        <v>21</v>
      </c>
      <c r="CT153" s="238">
        <v>436948</v>
      </c>
      <c r="CU153" s="238">
        <v>4965391</v>
      </c>
      <c r="CV153" s="238">
        <v>44.839140800000003</v>
      </c>
      <c r="CW153" s="238">
        <v>-93.797765600000005</v>
      </c>
      <c r="CX153" s="238" t="s">
        <v>359</v>
      </c>
      <c r="CY153" s="238" t="s">
        <v>4506</v>
      </c>
    </row>
    <row r="154" spans="1:103" x14ac:dyDescent="0.25">
      <c r="A154" s="238">
        <v>584436</v>
      </c>
      <c r="B154" s="238">
        <v>3</v>
      </c>
      <c r="C154" s="238">
        <v>5</v>
      </c>
      <c r="D154" s="238">
        <v>31.722000000000001</v>
      </c>
      <c r="E154" s="238">
        <v>10</v>
      </c>
      <c r="F154" s="238" t="s">
        <v>1060</v>
      </c>
      <c r="H154" s="238" t="s">
        <v>354</v>
      </c>
      <c r="I154" s="238">
        <v>25</v>
      </c>
      <c r="K154" s="238">
        <v>18008152</v>
      </c>
      <c r="M154" s="238">
        <v>3</v>
      </c>
      <c r="N154" s="238">
        <v>19</v>
      </c>
      <c r="O154" s="238">
        <v>2018</v>
      </c>
      <c r="P154" s="238" t="s">
        <v>361</v>
      </c>
      <c r="Q154" s="238">
        <v>13</v>
      </c>
      <c r="R154" s="238" t="s">
        <v>369</v>
      </c>
      <c r="S154" s="238">
        <v>5</v>
      </c>
      <c r="T154" s="238">
        <v>0</v>
      </c>
      <c r="U154" s="238">
        <v>2</v>
      </c>
      <c r="V154" s="238">
        <v>5</v>
      </c>
      <c r="W154" s="238">
        <v>10</v>
      </c>
      <c r="X154" s="238">
        <v>3</v>
      </c>
      <c r="Y154" s="238">
        <v>1</v>
      </c>
      <c r="Z154" s="238">
        <v>2</v>
      </c>
      <c r="AB154" s="238">
        <v>1</v>
      </c>
      <c r="AC154" s="238">
        <v>98</v>
      </c>
      <c r="AD154" s="238" t="s">
        <v>2726</v>
      </c>
      <c r="AE154" s="238" t="s">
        <v>4475</v>
      </c>
      <c r="AF154" s="238" t="s">
        <v>4194</v>
      </c>
      <c r="AG154" s="238">
        <v>10</v>
      </c>
      <c r="AH154" s="238">
        <v>2</v>
      </c>
      <c r="AI154" s="238">
        <v>2</v>
      </c>
      <c r="AJ154" s="238">
        <v>1</v>
      </c>
      <c r="AK154" s="238">
        <v>21</v>
      </c>
      <c r="AL154" s="238">
        <v>91</v>
      </c>
      <c r="AM154" s="238" t="s">
        <v>363</v>
      </c>
      <c r="AN154" s="238">
        <v>5</v>
      </c>
      <c r="AO154" s="238">
        <v>70</v>
      </c>
      <c r="AS154" s="238">
        <v>14</v>
      </c>
      <c r="AT154" s="238">
        <v>20</v>
      </c>
      <c r="AU154" s="238">
        <v>40</v>
      </c>
      <c r="AV154" s="238">
        <v>11</v>
      </c>
      <c r="AW154" s="238">
        <v>21</v>
      </c>
      <c r="AX154" s="238">
        <v>2</v>
      </c>
      <c r="AY154" s="238">
        <v>48</v>
      </c>
      <c r="AZ154" s="238">
        <v>2</v>
      </c>
      <c r="BA154" s="238">
        <v>21</v>
      </c>
      <c r="BB154" s="238">
        <v>33</v>
      </c>
      <c r="BC154" s="238" t="s">
        <v>354</v>
      </c>
      <c r="BD154" s="238">
        <v>5</v>
      </c>
      <c r="BE154" s="238">
        <v>1</v>
      </c>
      <c r="BI154" s="238">
        <v>12</v>
      </c>
      <c r="BJ154" s="238">
        <v>20</v>
      </c>
      <c r="BK154" s="238">
        <v>40</v>
      </c>
      <c r="BL154" s="238">
        <v>11</v>
      </c>
      <c r="BM154" s="238">
        <v>21</v>
      </c>
      <c r="CT154" s="238">
        <v>436951.35382601002</v>
      </c>
      <c r="CU154" s="238">
        <v>4965391.1398863504</v>
      </c>
      <c r="CV154" s="238">
        <v>44.839144490000002</v>
      </c>
      <c r="CW154" s="238">
        <v>-93.797725360000001</v>
      </c>
      <c r="CX154" s="238" t="s">
        <v>359</v>
      </c>
      <c r="CY154" s="238" t="s">
        <v>4507</v>
      </c>
    </row>
    <row r="155" spans="1:103" hidden="1" x14ac:dyDescent="0.25">
      <c r="A155" s="238">
        <v>786821</v>
      </c>
      <c r="B155" s="238">
        <v>3</v>
      </c>
      <c r="C155" s="238">
        <v>5</v>
      </c>
      <c r="D155" s="238">
        <v>31.724</v>
      </c>
      <c r="E155" s="238">
        <v>10</v>
      </c>
      <c r="G155" s="238" t="s">
        <v>1060</v>
      </c>
      <c r="H155" s="238" t="s">
        <v>354</v>
      </c>
      <c r="I155" s="238">
        <v>25</v>
      </c>
      <c r="K155" s="238">
        <v>20004067</v>
      </c>
      <c r="L155" s="238">
        <v>200410170</v>
      </c>
      <c r="M155" s="238">
        <v>2</v>
      </c>
      <c r="N155" s="238">
        <v>10</v>
      </c>
      <c r="O155" s="238">
        <v>2020</v>
      </c>
      <c r="P155" s="238" t="s">
        <v>361</v>
      </c>
      <c r="Q155" s="238">
        <v>19</v>
      </c>
      <c r="R155" s="238" t="s">
        <v>356</v>
      </c>
      <c r="S155" s="238">
        <v>3</v>
      </c>
      <c r="T155" s="238">
        <v>0</v>
      </c>
      <c r="U155" s="238">
        <v>2</v>
      </c>
      <c r="V155" s="238">
        <v>5</v>
      </c>
      <c r="W155" s="238">
        <v>10</v>
      </c>
      <c r="X155" s="238">
        <v>3</v>
      </c>
      <c r="Y155" s="238">
        <v>4</v>
      </c>
      <c r="Z155" s="238">
        <v>1</v>
      </c>
      <c r="AB155" s="238">
        <v>1</v>
      </c>
      <c r="AC155" s="238">
        <v>98</v>
      </c>
      <c r="AD155" s="238" t="s">
        <v>4329</v>
      </c>
      <c r="AF155" s="238" t="s">
        <v>4424</v>
      </c>
      <c r="AG155" s="238">
        <v>9</v>
      </c>
      <c r="AH155" s="238">
        <v>2</v>
      </c>
      <c r="AI155" s="238">
        <v>4</v>
      </c>
      <c r="AJ155" s="238">
        <v>4</v>
      </c>
      <c r="AK155" s="238">
        <v>24</v>
      </c>
      <c r="AL155" s="238">
        <v>20</v>
      </c>
      <c r="AM155" s="238" t="s">
        <v>354</v>
      </c>
      <c r="AN155" s="238">
        <v>5</v>
      </c>
      <c r="AO155" s="238">
        <v>2</v>
      </c>
      <c r="AS155" s="238">
        <v>15</v>
      </c>
      <c r="AT155" s="238">
        <v>20</v>
      </c>
      <c r="AU155" s="238">
        <v>50</v>
      </c>
      <c r="AV155" s="238">
        <v>11</v>
      </c>
      <c r="AW155" s="238">
        <v>21</v>
      </c>
      <c r="AX155" s="238">
        <v>2</v>
      </c>
      <c r="AY155" s="238">
        <v>4</v>
      </c>
      <c r="AZ155" s="238">
        <v>3</v>
      </c>
      <c r="BA155" s="238">
        <v>21</v>
      </c>
      <c r="BB155" s="238">
        <v>42</v>
      </c>
      <c r="BC155" s="238" t="s">
        <v>354</v>
      </c>
      <c r="BD155" s="238">
        <v>5</v>
      </c>
      <c r="BE155" s="238">
        <v>1</v>
      </c>
      <c r="BI155" s="238">
        <v>15</v>
      </c>
      <c r="BJ155" s="238">
        <v>20</v>
      </c>
      <c r="BK155" s="238">
        <v>50</v>
      </c>
      <c r="BL155" s="238">
        <v>11</v>
      </c>
      <c r="BM155" s="238">
        <v>21</v>
      </c>
      <c r="CT155" s="238">
        <v>436937.72954374697</v>
      </c>
      <c r="CU155" s="238">
        <v>4965394.4373101303</v>
      </c>
      <c r="CV155" s="238">
        <v>44.83917297</v>
      </c>
      <c r="CW155" s="238">
        <v>-93.797898129999993</v>
      </c>
      <c r="CX155" s="238" t="s">
        <v>359</v>
      </c>
      <c r="CY155" s="238" t="s">
        <v>4508</v>
      </c>
    </row>
    <row r="156" spans="1:103" hidden="1" x14ac:dyDescent="0.25">
      <c r="A156" s="238">
        <v>10849703</v>
      </c>
      <c r="B156" s="238">
        <v>3</v>
      </c>
      <c r="C156" s="238">
        <v>5</v>
      </c>
      <c r="D156" s="238">
        <v>31.725000000000001</v>
      </c>
      <c r="E156" s="238">
        <v>10</v>
      </c>
      <c r="F156" s="238" t="s">
        <v>1060</v>
      </c>
      <c r="H156" s="238" t="s">
        <v>354</v>
      </c>
      <c r="I156" s="238">
        <v>25</v>
      </c>
      <c r="K156" s="238">
        <v>13502179</v>
      </c>
      <c r="L156" s="238">
        <v>130550145</v>
      </c>
      <c r="M156" s="238">
        <v>2</v>
      </c>
      <c r="N156" s="238">
        <v>20</v>
      </c>
      <c r="O156" s="238">
        <v>2013</v>
      </c>
      <c r="P156" s="238" t="s">
        <v>355</v>
      </c>
      <c r="Q156" s="238">
        <v>14</v>
      </c>
      <c r="R156" s="238" t="s">
        <v>356</v>
      </c>
      <c r="S156" s="238">
        <v>4</v>
      </c>
      <c r="T156" s="238">
        <v>0</v>
      </c>
      <c r="U156" s="238">
        <v>2</v>
      </c>
      <c r="V156" s="238">
        <v>1</v>
      </c>
      <c r="W156" s="238">
        <v>10</v>
      </c>
      <c r="X156" s="238">
        <v>3</v>
      </c>
      <c r="Y156" s="238">
        <v>1</v>
      </c>
      <c r="Z156" s="238">
        <v>1</v>
      </c>
      <c r="AB156" s="238">
        <v>1</v>
      </c>
      <c r="AC156" s="238">
        <v>98</v>
      </c>
      <c r="AD156" s="238" t="s">
        <v>1771</v>
      </c>
      <c r="AE156" s="238" t="s">
        <v>4475</v>
      </c>
      <c r="AF156" s="238" t="s">
        <v>4194</v>
      </c>
      <c r="AG156" s="238">
        <v>7</v>
      </c>
      <c r="AH156" s="238">
        <v>2</v>
      </c>
      <c r="AI156" s="238">
        <v>4</v>
      </c>
      <c r="AJ156" s="238">
        <v>4</v>
      </c>
      <c r="AK156" s="238">
        <v>21</v>
      </c>
      <c r="AL156" s="238">
        <v>22</v>
      </c>
      <c r="AM156" s="238" t="s">
        <v>354</v>
      </c>
      <c r="AN156" s="238">
        <v>5</v>
      </c>
      <c r="AO156" s="238">
        <v>4</v>
      </c>
      <c r="AP156" s="238">
        <v>15</v>
      </c>
      <c r="AS156" s="238">
        <v>3</v>
      </c>
      <c r="AT156" s="238">
        <v>20</v>
      </c>
      <c r="AU156" s="238">
        <v>50</v>
      </c>
      <c r="AV156" s="238">
        <v>11</v>
      </c>
      <c r="AW156" s="238">
        <v>21</v>
      </c>
      <c r="AX156" s="238">
        <v>2</v>
      </c>
      <c r="AY156" s="238">
        <v>4</v>
      </c>
      <c r="AZ156" s="238">
        <v>4</v>
      </c>
      <c r="BA156" s="238">
        <v>8</v>
      </c>
      <c r="BB156" s="238">
        <v>72</v>
      </c>
      <c r="BC156" s="238" t="s">
        <v>363</v>
      </c>
      <c r="BD156" s="238">
        <v>5</v>
      </c>
      <c r="BE156" s="238">
        <v>1</v>
      </c>
      <c r="BI156" s="238">
        <v>3</v>
      </c>
      <c r="BJ156" s="238">
        <v>20</v>
      </c>
      <c r="BK156" s="238">
        <v>50</v>
      </c>
      <c r="BL156" s="238">
        <v>11</v>
      </c>
      <c r="BM156" s="238">
        <v>21</v>
      </c>
      <c r="CT156" s="238">
        <v>436956</v>
      </c>
      <c r="CU156" s="238">
        <v>4965395</v>
      </c>
      <c r="CV156" s="238">
        <v>44.839178599999997</v>
      </c>
      <c r="CW156" s="238">
        <v>-93.797672199999994</v>
      </c>
      <c r="CX156" s="238" t="s">
        <v>359</v>
      </c>
      <c r="CY156" s="238" t="s">
        <v>4509</v>
      </c>
    </row>
    <row r="157" spans="1:103" x14ac:dyDescent="0.25">
      <c r="A157" s="238">
        <v>10852769</v>
      </c>
      <c r="B157" s="238">
        <v>3</v>
      </c>
      <c r="C157" s="238">
        <v>5</v>
      </c>
      <c r="D157" s="238">
        <v>31.725000000000001</v>
      </c>
      <c r="E157" s="238">
        <v>10</v>
      </c>
      <c r="F157" s="238" t="s">
        <v>1060</v>
      </c>
      <c r="H157" s="238" t="s">
        <v>354</v>
      </c>
      <c r="I157" s="238">
        <v>25</v>
      </c>
      <c r="K157" s="238">
        <v>13020432</v>
      </c>
      <c r="L157" s="238">
        <v>131900029</v>
      </c>
      <c r="M157" s="238">
        <v>7</v>
      </c>
      <c r="N157" s="238">
        <v>8</v>
      </c>
      <c r="O157" s="238">
        <v>2013</v>
      </c>
      <c r="P157" s="238" t="s">
        <v>361</v>
      </c>
      <c r="Q157" s="238">
        <v>17</v>
      </c>
      <c r="R157" s="238" t="s">
        <v>356</v>
      </c>
      <c r="S157" s="238">
        <v>5</v>
      </c>
      <c r="T157" s="238">
        <v>0</v>
      </c>
      <c r="U157" s="238">
        <v>2</v>
      </c>
      <c r="V157" s="238">
        <v>1</v>
      </c>
      <c r="W157" s="238">
        <v>10</v>
      </c>
      <c r="X157" s="238">
        <v>3</v>
      </c>
      <c r="Y157" s="238">
        <v>1</v>
      </c>
      <c r="Z157" s="238">
        <v>1</v>
      </c>
      <c r="AB157" s="238">
        <v>1</v>
      </c>
      <c r="AC157" s="238">
        <v>98</v>
      </c>
      <c r="AD157" s="238">
        <v>5</v>
      </c>
      <c r="AE157" s="238" t="s">
        <v>1012</v>
      </c>
      <c r="AF157" s="238" t="s">
        <v>4194</v>
      </c>
      <c r="AG157" s="238">
        <v>7</v>
      </c>
      <c r="AH157" s="238">
        <v>2</v>
      </c>
      <c r="AI157" s="238">
        <v>2</v>
      </c>
      <c r="AJ157" s="238">
        <v>4</v>
      </c>
      <c r="AK157" s="238">
        <v>21</v>
      </c>
      <c r="AL157" s="238">
        <v>55</v>
      </c>
      <c r="AM157" s="238" t="s">
        <v>363</v>
      </c>
      <c r="AN157" s="238">
        <v>5</v>
      </c>
      <c r="AO157" s="238">
        <v>1</v>
      </c>
      <c r="AS157" s="238">
        <v>3</v>
      </c>
      <c r="AT157" s="238">
        <v>20</v>
      </c>
      <c r="AU157" s="238">
        <v>50</v>
      </c>
      <c r="AV157" s="238">
        <v>11</v>
      </c>
      <c r="AW157" s="238">
        <v>21</v>
      </c>
      <c r="AX157" s="238">
        <v>2</v>
      </c>
      <c r="AY157" s="238">
        <v>2</v>
      </c>
      <c r="AZ157" s="238">
        <v>4</v>
      </c>
      <c r="BA157" s="238">
        <v>21</v>
      </c>
      <c r="BB157" s="238">
        <v>17</v>
      </c>
      <c r="BC157" s="238" t="s">
        <v>363</v>
      </c>
      <c r="BD157" s="238">
        <v>5</v>
      </c>
      <c r="BE157" s="238">
        <v>15</v>
      </c>
      <c r="BF157" s="238">
        <v>16</v>
      </c>
      <c r="BI157" s="238">
        <v>3</v>
      </c>
      <c r="BJ157" s="238">
        <v>20</v>
      </c>
      <c r="BK157" s="238">
        <v>50</v>
      </c>
      <c r="BL157" s="238">
        <v>11</v>
      </c>
      <c r="BM157" s="238">
        <v>21</v>
      </c>
      <c r="CT157" s="238">
        <v>436956</v>
      </c>
      <c r="CU157" s="238">
        <v>4965395</v>
      </c>
      <c r="CV157" s="238">
        <v>44.839178599999997</v>
      </c>
      <c r="CW157" s="238">
        <v>-93.797672199999994</v>
      </c>
      <c r="CX157" s="238" t="s">
        <v>359</v>
      </c>
      <c r="CY157" s="238" t="s">
        <v>4510</v>
      </c>
    </row>
    <row r="158" spans="1:103" x14ac:dyDescent="0.25">
      <c r="A158" s="238">
        <v>675015</v>
      </c>
      <c r="B158" s="238">
        <v>3</v>
      </c>
      <c r="C158" s="238">
        <v>5</v>
      </c>
      <c r="D158" s="238">
        <v>31.725000000000001</v>
      </c>
      <c r="E158" s="238">
        <v>10</v>
      </c>
      <c r="G158" s="238" t="s">
        <v>1060</v>
      </c>
      <c r="H158" s="238" t="s">
        <v>354</v>
      </c>
      <c r="I158" s="238">
        <v>25</v>
      </c>
      <c r="K158" s="238">
        <v>19000340</v>
      </c>
      <c r="M158" s="238">
        <v>1</v>
      </c>
      <c r="N158" s="238">
        <v>4</v>
      </c>
      <c r="O158" s="238">
        <v>2019</v>
      </c>
      <c r="P158" s="238" t="s">
        <v>362</v>
      </c>
      <c r="Q158" s="238">
        <v>16</v>
      </c>
      <c r="R158" s="238" t="s">
        <v>356</v>
      </c>
      <c r="S158" s="238">
        <v>5</v>
      </c>
      <c r="T158" s="238">
        <v>0</v>
      </c>
      <c r="U158" s="238">
        <v>2</v>
      </c>
      <c r="V158" s="238">
        <v>12</v>
      </c>
      <c r="W158" s="238">
        <v>10</v>
      </c>
      <c r="X158" s="238">
        <v>3</v>
      </c>
      <c r="Y158" s="238">
        <v>3</v>
      </c>
      <c r="Z158" s="238">
        <v>1</v>
      </c>
      <c r="AB158" s="238">
        <v>1</v>
      </c>
      <c r="AC158" s="238">
        <v>98</v>
      </c>
      <c r="AD158" s="238" t="s">
        <v>4329</v>
      </c>
      <c r="AE158" s="238" t="s">
        <v>4475</v>
      </c>
      <c r="AF158" s="238" t="s">
        <v>4424</v>
      </c>
      <c r="AG158" s="238">
        <v>7</v>
      </c>
      <c r="AH158" s="238">
        <v>2</v>
      </c>
      <c r="AI158" s="238">
        <v>2</v>
      </c>
      <c r="AJ158" s="238">
        <v>4</v>
      </c>
      <c r="AK158" s="238">
        <v>21</v>
      </c>
      <c r="AL158" s="238">
        <v>71</v>
      </c>
      <c r="AM158" s="238" t="s">
        <v>354</v>
      </c>
      <c r="AN158" s="238">
        <v>7</v>
      </c>
      <c r="AO158" s="238">
        <v>70</v>
      </c>
      <c r="AS158" s="238">
        <v>15</v>
      </c>
      <c r="AT158" s="238">
        <v>20</v>
      </c>
      <c r="AU158" s="238">
        <v>50</v>
      </c>
      <c r="AV158" s="238">
        <v>11</v>
      </c>
      <c r="AW158" s="238">
        <v>21</v>
      </c>
      <c r="AX158" s="238">
        <v>2</v>
      </c>
      <c r="AY158" s="238">
        <v>2</v>
      </c>
      <c r="AZ158" s="238">
        <v>4</v>
      </c>
      <c r="BA158" s="238">
        <v>34</v>
      </c>
      <c r="BB158" s="238">
        <v>34</v>
      </c>
      <c r="BC158" s="238" t="s">
        <v>363</v>
      </c>
      <c r="BD158" s="238">
        <v>5</v>
      </c>
      <c r="BE158" s="238">
        <v>1</v>
      </c>
      <c r="BI158" s="238">
        <v>15</v>
      </c>
      <c r="BJ158" s="238">
        <v>20</v>
      </c>
      <c r="BK158" s="238">
        <v>50</v>
      </c>
      <c r="BL158" s="238">
        <v>11</v>
      </c>
      <c r="BM158" s="238">
        <v>21</v>
      </c>
      <c r="CT158" s="238">
        <v>436935.95694962301</v>
      </c>
      <c r="CU158" s="238">
        <v>4965402.3857450904</v>
      </c>
      <c r="CV158" s="238">
        <v>44.839244360000002</v>
      </c>
      <c r="CW158" s="238">
        <v>-93.797921549999998</v>
      </c>
      <c r="CX158" s="238" t="s">
        <v>359</v>
      </c>
      <c r="CY158" s="238" t="s">
        <v>4511</v>
      </c>
    </row>
    <row r="159" spans="1:103" hidden="1" x14ac:dyDescent="0.25">
      <c r="A159" s="238">
        <v>426519</v>
      </c>
      <c r="B159" s="238">
        <v>3</v>
      </c>
      <c r="C159" s="238">
        <v>5</v>
      </c>
      <c r="D159" s="238">
        <v>31.763999999999999</v>
      </c>
      <c r="E159" s="238">
        <v>10</v>
      </c>
      <c r="F159" s="238" t="s">
        <v>1060</v>
      </c>
      <c r="H159" s="238" t="s">
        <v>354</v>
      </c>
      <c r="I159" s="238">
        <v>25</v>
      </c>
      <c r="K159" s="238">
        <v>17006922</v>
      </c>
      <c r="M159" s="238">
        <v>3</v>
      </c>
      <c r="N159" s="238">
        <v>2</v>
      </c>
      <c r="O159" s="238">
        <v>2017</v>
      </c>
      <c r="P159" s="238" t="s">
        <v>384</v>
      </c>
      <c r="Q159" s="238">
        <v>14</v>
      </c>
      <c r="R159" s="238" t="s">
        <v>369</v>
      </c>
      <c r="S159" s="238">
        <v>3</v>
      </c>
      <c r="T159" s="238">
        <v>0</v>
      </c>
      <c r="U159" s="238">
        <v>2</v>
      </c>
      <c r="V159" s="238">
        <v>5</v>
      </c>
      <c r="W159" s="238">
        <v>10</v>
      </c>
      <c r="X159" s="238">
        <v>3</v>
      </c>
      <c r="Y159" s="238">
        <v>1</v>
      </c>
      <c r="Z159" s="238">
        <v>1</v>
      </c>
      <c r="AB159" s="238">
        <v>1</v>
      </c>
      <c r="AC159" s="238">
        <v>98</v>
      </c>
      <c r="AD159" s="238" t="s">
        <v>2726</v>
      </c>
      <c r="AF159" s="238" t="s">
        <v>4194</v>
      </c>
      <c r="AG159" s="238">
        <v>10</v>
      </c>
      <c r="AH159" s="238">
        <v>2</v>
      </c>
      <c r="AI159" s="238">
        <v>2</v>
      </c>
      <c r="AJ159" s="238">
        <v>3</v>
      </c>
      <c r="AK159" s="238">
        <v>21</v>
      </c>
      <c r="AL159" s="238">
        <v>40</v>
      </c>
      <c r="AM159" s="238" t="s">
        <v>363</v>
      </c>
      <c r="AN159" s="238">
        <v>5</v>
      </c>
      <c r="AO159" s="238">
        <v>63</v>
      </c>
      <c r="AP159" s="238">
        <v>74</v>
      </c>
      <c r="AS159" s="238">
        <v>15</v>
      </c>
      <c r="AT159" s="238">
        <v>20</v>
      </c>
      <c r="AU159" s="238">
        <v>40</v>
      </c>
      <c r="AV159" s="238">
        <v>11</v>
      </c>
      <c r="AW159" s="238">
        <v>21</v>
      </c>
      <c r="AX159" s="238">
        <v>2</v>
      </c>
      <c r="AY159" s="238">
        <v>2</v>
      </c>
      <c r="AZ159" s="238">
        <v>2</v>
      </c>
      <c r="BA159" s="238">
        <v>21</v>
      </c>
      <c r="BB159" s="238">
        <v>23</v>
      </c>
      <c r="BC159" s="238" t="s">
        <v>354</v>
      </c>
      <c r="BD159" s="238">
        <v>5</v>
      </c>
      <c r="BE159" s="238">
        <v>1</v>
      </c>
      <c r="BI159" s="238">
        <v>12</v>
      </c>
      <c r="BJ159" s="238">
        <v>20</v>
      </c>
      <c r="BK159" s="238">
        <v>30</v>
      </c>
      <c r="BL159" s="238">
        <v>11</v>
      </c>
      <c r="BM159" s="238">
        <v>21</v>
      </c>
      <c r="CT159" s="238">
        <v>437159.84590965998</v>
      </c>
      <c r="CU159" s="238">
        <v>4965498.5609345296</v>
      </c>
      <c r="CV159" s="238">
        <v>44.840129820000001</v>
      </c>
      <c r="CW159" s="238">
        <v>-93.795100959999999</v>
      </c>
      <c r="CX159" s="238" t="s">
        <v>359</v>
      </c>
      <c r="CY159" s="238" t="s">
        <v>4512</v>
      </c>
    </row>
    <row r="160" spans="1:103" x14ac:dyDescent="0.25">
      <c r="A160" s="238">
        <v>512272</v>
      </c>
      <c r="B160" s="238">
        <v>3</v>
      </c>
      <c r="C160" s="238">
        <v>5</v>
      </c>
      <c r="D160" s="238">
        <v>31.765999999999998</v>
      </c>
      <c r="E160" s="238">
        <v>10</v>
      </c>
      <c r="F160" s="238" t="s">
        <v>1060</v>
      </c>
      <c r="H160" s="238" t="s">
        <v>354</v>
      </c>
      <c r="I160" s="238">
        <v>25</v>
      </c>
      <c r="K160" s="238">
        <v>17035128</v>
      </c>
      <c r="M160" s="238">
        <v>10</v>
      </c>
      <c r="N160" s="238">
        <v>28</v>
      </c>
      <c r="O160" s="238">
        <v>2017</v>
      </c>
      <c r="P160" s="238" t="s">
        <v>364</v>
      </c>
      <c r="Q160" s="238">
        <v>9</v>
      </c>
      <c r="S160" s="238">
        <v>5</v>
      </c>
      <c r="T160" s="238">
        <v>0</v>
      </c>
      <c r="U160" s="238">
        <v>2</v>
      </c>
      <c r="V160" s="238">
        <v>11</v>
      </c>
      <c r="W160" s="238">
        <v>10</v>
      </c>
      <c r="X160" s="238">
        <v>10</v>
      </c>
      <c r="Y160" s="238">
        <v>1</v>
      </c>
      <c r="Z160" s="238">
        <v>2</v>
      </c>
      <c r="AB160" s="238">
        <v>1</v>
      </c>
      <c r="AC160" s="238">
        <v>98</v>
      </c>
      <c r="AD160" s="238" t="s">
        <v>2726</v>
      </c>
      <c r="AF160" s="238" t="s">
        <v>4424</v>
      </c>
      <c r="AG160" s="238">
        <v>6</v>
      </c>
      <c r="AH160" s="238">
        <v>2</v>
      </c>
      <c r="AI160" s="238">
        <v>2</v>
      </c>
      <c r="AJ160" s="238">
        <v>2</v>
      </c>
      <c r="AK160" s="238">
        <v>24</v>
      </c>
      <c r="AL160" s="238">
        <v>20</v>
      </c>
      <c r="AM160" s="238" t="s">
        <v>363</v>
      </c>
      <c r="AN160" s="238">
        <v>5</v>
      </c>
      <c r="AO160" s="238">
        <v>2</v>
      </c>
      <c r="AS160" s="238">
        <v>99</v>
      </c>
      <c r="AT160" s="238">
        <v>20</v>
      </c>
      <c r="AU160" s="238">
        <v>40</v>
      </c>
      <c r="AV160" s="238">
        <v>11</v>
      </c>
      <c r="AW160" s="238">
        <v>21</v>
      </c>
      <c r="AX160" s="238">
        <v>2</v>
      </c>
      <c r="AY160" s="238">
        <v>3</v>
      </c>
      <c r="AZ160" s="238">
        <v>3</v>
      </c>
      <c r="BA160" s="238">
        <v>21</v>
      </c>
      <c r="BB160" s="238">
        <v>63</v>
      </c>
      <c r="BC160" s="238" t="s">
        <v>354</v>
      </c>
      <c r="BD160" s="238">
        <v>5</v>
      </c>
      <c r="BE160" s="238">
        <v>1</v>
      </c>
      <c r="BI160" s="238">
        <v>90</v>
      </c>
      <c r="BJ160" s="238">
        <v>20</v>
      </c>
      <c r="BL160" s="238">
        <v>11</v>
      </c>
      <c r="BM160" s="238">
        <v>21</v>
      </c>
      <c r="CT160" s="238">
        <v>437157.58013754099</v>
      </c>
      <c r="CU160" s="238">
        <v>4965517.1914111199</v>
      </c>
      <c r="CV160" s="238">
        <v>44.840297319999998</v>
      </c>
      <c r="CW160" s="238">
        <v>-93.795131929999997</v>
      </c>
      <c r="CX160" s="238" t="s">
        <v>359</v>
      </c>
      <c r="CY160" s="238" t="s">
        <v>4513</v>
      </c>
    </row>
    <row r="161" spans="1:103" x14ac:dyDescent="0.25">
      <c r="A161" s="238">
        <v>727121</v>
      </c>
      <c r="B161" s="238">
        <v>3</v>
      </c>
      <c r="C161" s="238">
        <v>5</v>
      </c>
      <c r="D161" s="238">
        <v>31.771999999999998</v>
      </c>
      <c r="E161" s="238">
        <v>10</v>
      </c>
      <c r="G161" s="238" t="s">
        <v>1060</v>
      </c>
      <c r="H161" s="238" t="s">
        <v>354</v>
      </c>
      <c r="I161" s="238">
        <v>25</v>
      </c>
      <c r="K161" s="238">
        <v>19017050</v>
      </c>
      <c r="M161" s="238">
        <v>6</v>
      </c>
      <c r="N161" s="238">
        <v>15</v>
      </c>
      <c r="O161" s="238">
        <v>2019</v>
      </c>
      <c r="P161" s="238" t="s">
        <v>364</v>
      </c>
      <c r="Q161" s="238">
        <v>17</v>
      </c>
      <c r="S161" s="238">
        <v>5</v>
      </c>
      <c r="T161" s="238">
        <v>0</v>
      </c>
      <c r="U161" s="238">
        <v>2</v>
      </c>
      <c r="V161" s="238">
        <v>10</v>
      </c>
      <c r="W161" s="238">
        <v>10</v>
      </c>
      <c r="X161" s="238">
        <v>3</v>
      </c>
      <c r="Y161" s="238">
        <v>1</v>
      </c>
      <c r="Z161" s="238">
        <v>3</v>
      </c>
      <c r="AA161" s="238">
        <v>2</v>
      </c>
      <c r="AB161" s="238">
        <v>2</v>
      </c>
      <c r="AC161" s="238">
        <v>98</v>
      </c>
      <c r="AD161" s="238" t="s">
        <v>4329</v>
      </c>
      <c r="AF161" s="238" t="s">
        <v>4424</v>
      </c>
      <c r="AG161" s="238">
        <v>5</v>
      </c>
      <c r="AH161" s="238">
        <v>2</v>
      </c>
      <c r="AI161" s="238">
        <v>2</v>
      </c>
      <c r="AJ161" s="238">
        <v>4</v>
      </c>
      <c r="AK161" s="238">
        <v>21</v>
      </c>
      <c r="AL161" s="238">
        <v>17</v>
      </c>
      <c r="AM161" s="238" t="s">
        <v>363</v>
      </c>
      <c r="AN161" s="238">
        <v>5</v>
      </c>
      <c r="AO161" s="238">
        <v>1</v>
      </c>
      <c r="AS161" s="238">
        <v>15</v>
      </c>
      <c r="AT161" s="238">
        <v>20</v>
      </c>
      <c r="AU161" s="238">
        <v>40</v>
      </c>
      <c r="AV161" s="238">
        <v>11</v>
      </c>
      <c r="AW161" s="238">
        <v>21</v>
      </c>
      <c r="AX161" s="238">
        <v>2</v>
      </c>
      <c r="AY161" s="238">
        <v>4</v>
      </c>
      <c r="AZ161" s="238">
        <v>4</v>
      </c>
      <c r="BA161" s="238">
        <v>23</v>
      </c>
      <c r="BB161" s="238">
        <v>51</v>
      </c>
      <c r="BC161" s="238" t="s">
        <v>363</v>
      </c>
      <c r="BD161" s="238">
        <v>5</v>
      </c>
      <c r="BE161" s="238">
        <v>2</v>
      </c>
      <c r="BI161" s="238">
        <v>15</v>
      </c>
      <c r="BJ161" s="238">
        <v>20</v>
      </c>
      <c r="BK161" s="238">
        <v>40</v>
      </c>
      <c r="BL161" s="238">
        <v>11</v>
      </c>
      <c r="BM161" s="238">
        <v>21</v>
      </c>
      <c r="CT161" s="238">
        <v>437005.62392761</v>
      </c>
      <c r="CU161" s="238">
        <v>4965431.6056524999</v>
      </c>
      <c r="CV161" s="238">
        <v>44.839513529999998</v>
      </c>
      <c r="CW161" s="238">
        <v>-93.797043790000004</v>
      </c>
      <c r="CX161" s="238" t="s">
        <v>359</v>
      </c>
      <c r="CY161" s="238" t="s">
        <v>4514</v>
      </c>
    </row>
    <row r="162" spans="1:103" hidden="1" x14ac:dyDescent="0.25">
      <c r="A162" s="238">
        <v>511401</v>
      </c>
      <c r="B162" s="238">
        <v>3</v>
      </c>
      <c r="C162" s="238">
        <v>5</v>
      </c>
      <c r="D162" s="238">
        <v>31.773</v>
      </c>
      <c r="E162" s="238">
        <v>10</v>
      </c>
      <c r="F162" s="238" t="s">
        <v>1060</v>
      </c>
      <c r="H162" s="238" t="s">
        <v>354</v>
      </c>
      <c r="I162" s="238">
        <v>25</v>
      </c>
      <c r="K162" s="238">
        <v>17511880</v>
      </c>
      <c r="M162" s="238">
        <v>10</v>
      </c>
      <c r="N162" s="238">
        <v>24</v>
      </c>
      <c r="O162" s="238">
        <v>2017</v>
      </c>
      <c r="P162" s="238" t="s">
        <v>368</v>
      </c>
      <c r="Q162" s="238">
        <v>14</v>
      </c>
      <c r="R162" s="238" t="s">
        <v>369</v>
      </c>
      <c r="S162" s="238">
        <v>4</v>
      </c>
      <c r="T162" s="238">
        <v>0</v>
      </c>
      <c r="U162" s="238">
        <v>2</v>
      </c>
      <c r="V162" s="238">
        <v>5</v>
      </c>
      <c r="W162" s="238">
        <v>10</v>
      </c>
      <c r="X162" s="238">
        <v>3</v>
      </c>
      <c r="Y162" s="238">
        <v>1</v>
      </c>
      <c r="Z162" s="238">
        <v>1</v>
      </c>
      <c r="AB162" s="238">
        <v>1</v>
      </c>
      <c r="AC162" s="238">
        <v>90</v>
      </c>
      <c r="AD162" s="238" t="s">
        <v>2726</v>
      </c>
      <c r="AF162" s="238" t="s">
        <v>4424</v>
      </c>
      <c r="AG162" s="238">
        <v>10</v>
      </c>
      <c r="AH162" s="238">
        <v>4</v>
      </c>
      <c r="AI162" s="238">
        <v>90</v>
      </c>
      <c r="AJ162" s="238">
        <v>1</v>
      </c>
      <c r="AK162" s="238">
        <v>21</v>
      </c>
      <c r="AL162" s="238">
        <v>38</v>
      </c>
      <c r="AM162" s="238" t="s">
        <v>354</v>
      </c>
      <c r="AN162" s="238">
        <v>5</v>
      </c>
      <c r="AO162" s="238">
        <v>1</v>
      </c>
      <c r="AS162" s="238">
        <v>12</v>
      </c>
      <c r="AT162" s="238">
        <v>20</v>
      </c>
      <c r="AU162" s="238">
        <v>30</v>
      </c>
      <c r="AV162" s="238">
        <v>11</v>
      </c>
      <c r="AW162" s="238">
        <v>21</v>
      </c>
      <c r="AX162" s="238">
        <v>2</v>
      </c>
      <c r="AY162" s="238">
        <v>4</v>
      </c>
      <c r="AZ162" s="238">
        <v>3</v>
      </c>
      <c r="BA162" s="238">
        <v>21</v>
      </c>
      <c r="BB162" s="238">
        <v>85</v>
      </c>
      <c r="BC162" s="238" t="s">
        <v>354</v>
      </c>
      <c r="BD162" s="238">
        <v>5</v>
      </c>
      <c r="BE162" s="238">
        <v>63</v>
      </c>
      <c r="BI162" s="238">
        <v>15</v>
      </c>
      <c r="BJ162" s="238">
        <v>20</v>
      </c>
      <c r="BK162" s="238">
        <v>45</v>
      </c>
      <c r="BL162" s="238">
        <v>11</v>
      </c>
      <c r="BM162" s="238">
        <v>21</v>
      </c>
      <c r="CT162" s="238">
        <v>437168.74947083299</v>
      </c>
      <c r="CU162" s="238">
        <v>4965520.2015070701</v>
      </c>
      <c r="CV162" s="238">
        <v>44.840325399999998</v>
      </c>
      <c r="CW162" s="238">
        <v>-93.794990990000002</v>
      </c>
      <c r="CX162" s="238" t="s">
        <v>359</v>
      </c>
      <c r="CY162" s="238" t="s">
        <v>4515</v>
      </c>
    </row>
    <row r="163" spans="1:103" x14ac:dyDescent="0.25">
      <c r="A163" s="238">
        <v>10856061</v>
      </c>
      <c r="B163" s="238">
        <v>3</v>
      </c>
      <c r="C163" s="238">
        <v>5</v>
      </c>
      <c r="D163" s="238">
        <v>31.832000000000001</v>
      </c>
      <c r="E163" s="238">
        <v>10</v>
      </c>
      <c r="F163" s="238" t="s">
        <v>1060</v>
      </c>
      <c r="H163" s="238" t="s">
        <v>354</v>
      </c>
      <c r="I163" s="238">
        <v>25</v>
      </c>
      <c r="K163" s="238">
        <v>13037025</v>
      </c>
      <c r="L163" s="238">
        <v>133440064</v>
      </c>
      <c r="M163" s="238">
        <v>12</v>
      </c>
      <c r="N163" s="238">
        <v>10</v>
      </c>
      <c r="O163" s="238">
        <v>2013</v>
      </c>
      <c r="P163" s="238" t="s">
        <v>368</v>
      </c>
      <c r="Q163" s="238">
        <v>8</v>
      </c>
      <c r="R163" s="238" t="s">
        <v>369</v>
      </c>
      <c r="S163" s="238">
        <v>5</v>
      </c>
      <c r="T163" s="238">
        <v>0</v>
      </c>
      <c r="U163" s="238">
        <v>1</v>
      </c>
      <c r="V163" s="238">
        <v>7</v>
      </c>
      <c r="W163" s="238">
        <v>45</v>
      </c>
      <c r="X163" s="238">
        <v>2</v>
      </c>
      <c r="Y163" s="238">
        <v>1</v>
      </c>
      <c r="Z163" s="238">
        <v>1</v>
      </c>
      <c r="AB163" s="238">
        <v>5</v>
      </c>
      <c r="AC163" s="238">
        <v>98</v>
      </c>
      <c r="AD163" s="238">
        <v>5</v>
      </c>
      <c r="AE163" s="238" t="s">
        <v>4516</v>
      </c>
      <c r="AF163" s="238" t="s">
        <v>4194</v>
      </c>
      <c r="AG163" s="238">
        <v>3</v>
      </c>
      <c r="AH163" s="238">
        <v>2</v>
      </c>
      <c r="AI163" s="238">
        <v>4</v>
      </c>
      <c r="AJ163" s="238">
        <v>3</v>
      </c>
      <c r="AK163" s="238">
        <v>21</v>
      </c>
      <c r="AL163" s="238">
        <v>76</v>
      </c>
      <c r="AM163" s="238" t="s">
        <v>354</v>
      </c>
      <c r="AN163" s="238">
        <v>5</v>
      </c>
      <c r="AS163" s="238">
        <v>3</v>
      </c>
      <c r="AT163" s="238">
        <v>98</v>
      </c>
      <c r="AU163" s="238">
        <v>50</v>
      </c>
      <c r="AV163" s="238">
        <v>11</v>
      </c>
      <c r="AW163" s="238">
        <v>21</v>
      </c>
      <c r="CT163" s="238">
        <v>437110</v>
      </c>
      <c r="CU163" s="238">
        <v>4965472</v>
      </c>
      <c r="CV163" s="238">
        <v>44.839890099999998</v>
      </c>
      <c r="CW163" s="238">
        <v>-93.795734199999998</v>
      </c>
      <c r="CX163" s="238" t="s">
        <v>359</v>
      </c>
      <c r="CY163" s="238" t="s">
        <v>4517</v>
      </c>
    </row>
    <row r="164" spans="1:103" hidden="1" x14ac:dyDescent="0.25">
      <c r="A164" s="238">
        <v>649640</v>
      </c>
      <c r="B164" s="238">
        <v>3</v>
      </c>
      <c r="C164" s="238">
        <v>5</v>
      </c>
      <c r="D164" s="238">
        <v>31.85</v>
      </c>
      <c r="E164" s="238">
        <v>10</v>
      </c>
      <c r="F164" s="238" t="s">
        <v>1060</v>
      </c>
      <c r="H164" s="238" t="s">
        <v>354</v>
      </c>
      <c r="I164" s="238">
        <v>25</v>
      </c>
      <c r="K164" s="238">
        <v>18031452</v>
      </c>
      <c r="M164" s="238">
        <v>10</v>
      </c>
      <c r="N164" s="238">
        <v>5</v>
      </c>
      <c r="O164" s="238">
        <v>2018</v>
      </c>
      <c r="P164" s="238" t="s">
        <v>362</v>
      </c>
      <c r="Q164" s="238">
        <v>13</v>
      </c>
      <c r="R164" s="238" t="s">
        <v>369</v>
      </c>
      <c r="S164" s="238">
        <v>3</v>
      </c>
      <c r="T164" s="238">
        <v>0</v>
      </c>
      <c r="U164" s="238">
        <v>2</v>
      </c>
      <c r="V164" s="238">
        <v>5</v>
      </c>
      <c r="W164" s="238">
        <v>10</v>
      </c>
      <c r="X164" s="238">
        <v>3</v>
      </c>
      <c r="Y164" s="238">
        <v>1</v>
      </c>
      <c r="Z164" s="238">
        <v>2</v>
      </c>
      <c r="AB164" s="238">
        <v>1</v>
      </c>
      <c r="AC164" s="238">
        <v>98</v>
      </c>
      <c r="AD164" s="238" t="s">
        <v>2726</v>
      </c>
      <c r="AF164" s="238" t="s">
        <v>4424</v>
      </c>
      <c r="AG164" s="238">
        <v>10</v>
      </c>
      <c r="AH164" s="238">
        <v>2</v>
      </c>
      <c r="AI164" s="238">
        <v>2</v>
      </c>
      <c r="AJ164" s="238">
        <v>1</v>
      </c>
      <c r="AK164" s="238">
        <v>21</v>
      </c>
      <c r="AL164" s="238">
        <v>75</v>
      </c>
      <c r="AM164" s="238" t="s">
        <v>354</v>
      </c>
      <c r="AN164" s="238">
        <v>5</v>
      </c>
      <c r="AO164" s="238">
        <v>1</v>
      </c>
      <c r="AS164" s="238">
        <v>15</v>
      </c>
      <c r="AT164" s="238">
        <v>20</v>
      </c>
      <c r="AU164" s="238">
        <v>30</v>
      </c>
      <c r="AV164" s="238">
        <v>11</v>
      </c>
      <c r="AW164" s="238">
        <v>21</v>
      </c>
      <c r="AX164" s="238">
        <v>2</v>
      </c>
      <c r="AY164" s="238">
        <v>2</v>
      </c>
      <c r="AZ164" s="238">
        <v>3</v>
      </c>
      <c r="BA164" s="238">
        <v>21</v>
      </c>
      <c r="BB164" s="238">
        <v>22</v>
      </c>
      <c r="BC164" s="238" t="s">
        <v>363</v>
      </c>
      <c r="BD164" s="238">
        <v>5</v>
      </c>
      <c r="BE164" s="238">
        <v>74</v>
      </c>
      <c r="BI164" s="238">
        <v>15</v>
      </c>
      <c r="BJ164" s="238">
        <v>20</v>
      </c>
      <c r="BK164" s="238">
        <v>50</v>
      </c>
      <c r="BL164" s="238">
        <v>11</v>
      </c>
      <c r="BM164" s="238">
        <v>21</v>
      </c>
      <c r="CT164" s="238">
        <v>437127.03751071001</v>
      </c>
      <c r="CU164" s="238">
        <v>4965504.12791852</v>
      </c>
      <c r="CV164" s="238">
        <v>44.84017704</v>
      </c>
      <c r="CW164" s="238">
        <v>-93.795516719999995</v>
      </c>
      <c r="CX164" s="238" t="s">
        <v>359</v>
      </c>
      <c r="CY164" s="238" t="s">
        <v>4518</v>
      </c>
    </row>
    <row r="165" spans="1:103" x14ac:dyDescent="0.25">
      <c r="A165" s="238">
        <v>758238</v>
      </c>
      <c r="B165" s="238">
        <v>3</v>
      </c>
      <c r="C165" s="238">
        <v>5</v>
      </c>
      <c r="D165" s="238">
        <v>31.853999999999999</v>
      </c>
      <c r="E165" s="238">
        <v>10</v>
      </c>
      <c r="G165" s="238" t="s">
        <v>1060</v>
      </c>
      <c r="H165" s="238" t="s">
        <v>354</v>
      </c>
      <c r="I165" s="238">
        <v>25</v>
      </c>
      <c r="K165" s="238">
        <v>19513107</v>
      </c>
      <c r="M165" s="238">
        <v>10</v>
      </c>
      <c r="N165" s="238">
        <v>30</v>
      </c>
      <c r="O165" s="238">
        <v>2019</v>
      </c>
      <c r="P165" s="238" t="s">
        <v>355</v>
      </c>
      <c r="Q165" s="238">
        <v>8</v>
      </c>
      <c r="R165" s="238" t="s">
        <v>369</v>
      </c>
      <c r="S165" s="238">
        <v>5</v>
      </c>
      <c r="T165" s="238">
        <v>0</v>
      </c>
      <c r="U165" s="238">
        <v>2</v>
      </c>
      <c r="V165" s="238">
        <v>12</v>
      </c>
      <c r="W165" s="238">
        <v>10</v>
      </c>
      <c r="X165" s="238">
        <v>3</v>
      </c>
      <c r="Y165" s="238">
        <v>1</v>
      </c>
      <c r="Z165" s="238">
        <v>2</v>
      </c>
      <c r="AB165" s="238">
        <v>1</v>
      </c>
      <c r="AC165" s="238">
        <v>98</v>
      </c>
      <c r="AD165" s="238" t="s">
        <v>4329</v>
      </c>
      <c r="AF165" s="238" t="s">
        <v>4194</v>
      </c>
      <c r="AG165" s="238">
        <v>7</v>
      </c>
      <c r="AH165" s="238">
        <v>2</v>
      </c>
      <c r="AI165" s="238">
        <v>2</v>
      </c>
      <c r="AJ165" s="238">
        <v>3</v>
      </c>
      <c r="AK165" s="238">
        <v>26</v>
      </c>
      <c r="AL165" s="238">
        <v>31</v>
      </c>
      <c r="AM165" s="238" t="s">
        <v>363</v>
      </c>
      <c r="AN165" s="238">
        <v>5</v>
      </c>
      <c r="AO165" s="238">
        <v>1</v>
      </c>
      <c r="AS165" s="238">
        <v>15</v>
      </c>
      <c r="AT165" s="238">
        <v>20</v>
      </c>
      <c r="AU165" s="238">
        <v>50</v>
      </c>
      <c r="AV165" s="238">
        <v>11</v>
      </c>
      <c r="AW165" s="238">
        <v>21</v>
      </c>
      <c r="AX165" s="238">
        <v>2</v>
      </c>
      <c r="AY165" s="238">
        <v>5</v>
      </c>
      <c r="AZ165" s="238">
        <v>3</v>
      </c>
      <c r="BA165" s="238">
        <v>21</v>
      </c>
      <c r="BB165" s="238">
        <v>16</v>
      </c>
      <c r="BC165" s="238" t="s">
        <v>363</v>
      </c>
      <c r="BD165" s="238">
        <v>5</v>
      </c>
      <c r="BE165" s="238">
        <v>4</v>
      </c>
      <c r="BF165" s="238">
        <v>2</v>
      </c>
      <c r="BI165" s="238">
        <v>15</v>
      </c>
      <c r="BJ165" s="238">
        <v>20</v>
      </c>
      <c r="BK165" s="238">
        <v>50</v>
      </c>
      <c r="BL165" s="238">
        <v>11</v>
      </c>
      <c r="BM165" s="238">
        <v>21</v>
      </c>
      <c r="CT165" s="238">
        <v>437130.64939463203</v>
      </c>
      <c r="CU165" s="238">
        <v>4965486.3347726697</v>
      </c>
      <c r="CV165" s="238">
        <v>44.840017199999998</v>
      </c>
      <c r="CW165" s="238">
        <v>-93.795468830000004</v>
      </c>
      <c r="CX165" s="238" t="s">
        <v>359</v>
      </c>
      <c r="CY165" s="238" t="s">
        <v>4519</v>
      </c>
    </row>
    <row r="166" spans="1:103" hidden="1" x14ac:dyDescent="0.25">
      <c r="A166" s="238">
        <v>10697790</v>
      </c>
      <c r="B166" s="238">
        <v>3</v>
      </c>
      <c r="C166" s="238">
        <v>5</v>
      </c>
      <c r="D166" s="238">
        <v>31.856000000000002</v>
      </c>
      <c r="E166" s="238">
        <v>10</v>
      </c>
      <c r="F166" s="238" t="s">
        <v>1060</v>
      </c>
      <c r="H166" s="238" t="s">
        <v>354</v>
      </c>
      <c r="I166" s="238">
        <v>25</v>
      </c>
      <c r="K166" s="238">
        <v>11501787</v>
      </c>
      <c r="L166" s="238">
        <v>110350124</v>
      </c>
      <c r="M166" s="238">
        <v>2</v>
      </c>
      <c r="N166" s="238">
        <v>2</v>
      </c>
      <c r="O166" s="238">
        <v>2011</v>
      </c>
      <c r="P166" s="238" t="s">
        <v>355</v>
      </c>
      <c r="Q166" s="238">
        <v>18</v>
      </c>
      <c r="S166" s="238">
        <v>3</v>
      </c>
      <c r="T166" s="238">
        <v>0</v>
      </c>
      <c r="U166" s="238">
        <v>2</v>
      </c>
      <c r="V166" s="238">
        <v>5</v>
      </c>
      <c r="W166" s="238">
        <v>10</v>
      </c>
      <c r="X166" s="238">
        <v>4</v>
      </c>
      <c r="Y166" s="238">
        <v>4</v>
      </c>
      <c r="Z166" s="238">
        <v>1</v>
      </c>
      <c r="AB166" s="238">
        <v>1</v>
      </c>
      <c r="AC166" s="238">
        <v>98</v>
      </c>
      <c r="AD166" s="238" t="s">
        <v>1661</v>
      </c>
      <c r="AE166" s="238" t="s">
        <v>4520</v>
      </c>
      <c r="AF166" s="238" t="s">
        <v>4194</v>
      </c>
      <c r="AG166" s="238">
        <v>10</v>
      </c>
      <c r="AH166" s="238">
        <v>2</v>
      </c>
      <c r="AI166" s="238">
        <v>4</v>
      </c>
      <c r="AJ166" s="238">
        <v>2</v>
      </c>
      <c r="AK166" s="238">
        <v>24</v>
      </c>
      <c r="AL166" s="238">
        <v>49</v>
      </c>
      <c r="AM166" s="238" t="s">
        <v>363</v>
      </c>
      <c r="AN166" s="238">
        <v>5</v>
      </c>
      <c r="AO166" s="238">
        <v>2</v>
      </c>
      <c r="AS166" s="238">
        <v>7</v>
      </c>
      <c r="AT166" s="238">
        <v>2</v>
      </c>
      <c r="AU166" s="238">
        <v>45</v>
      </c>
      <c r="AV166" s="238">
        <v>11</v>
      </c>
      <c r="AW166" s="238">
        <v>21</v>
      </c>
      <c r="AX166" s="238">
        <v>2</v>
      </c>
      <c r="AY166" s="238">
        <v>2</v>
      </c>
      <c r="AZ166" s="238">
        <v>4</v>
      </c>
      <c r="BA166" s="238">
        <v>21</v>
      </c>
      <c r="BB166" s="238">
        <v>17</v>
      </c>
      <c r="BC166" s="238" t="s">
        <v>354</v>
      </c>
      <c r="BD166" s="238">
        <v>5</v>
      </c>
      <c r="BE166" s="238">
        <v>1</v>
      </c>
      <c r="BI166" s="238">
        <v>7</v>
      </c>
      <c r="BJ166" s="238">
        <v>2</v>
      </c>
      <c r="BK166" s="238">
        <v>45</v>
      </c>
      <c r="BL166" s="238">
        <v>11</v>
      </c>
      <c r="BM166" s="238">
        <v>21</v>
      </c>
      <c r="CT166" s="238">
        <v>437143</v>
      </c>
      <c r="CU166" s="238">
        <v>4965490</v>
      </c>
      <c r="CV166" s="238">
        <v>44.840048899999999</v>
      </c>
      <c r="CW166" s="238">
        <v>-93.795308599999998</v>
      </c>
      <c r="CX166" s="238" t="s">
        <v>359</v>
      </c>
      <c r="CY166" s="238" t="s">
        <v>4521</v>
      </c>
    </row>
    <row r="167" spans="1:103" hidden="1" x14ac:dyDescent="0.25">
      <c r="A167" s="238">
        <v>10700791</v>
      </c>
      <c r="B167" s="238">
        <v>3</v>
      </c>
      <c r="C167" s="238">
        <v>5</v>
      </c>
      <c r="D167" s="238">
        <v>31.856000000000002</v>
      </c>
      <c r="E167" s="238">
        <v>10</v>
      </c>
      <c r="F167" s="238" t="s">
        <v>1060</v>
      </c>
      <c r="H167" s="238" t="s">
        <v>354</v>
      </c>
      <c r="I167" s="238">
        <v>25</v>
      </c>
      <c r="K167" s="238">
        <v>11504315</v>
      </c>
      <c r="L167" s="238">
        <v>111120186</v>
      </c>
      <c r="M167" s="238">
        <v>4</v>
      </c>
      <c r="N167" s="238">
        <v>15</v>
      </c>
      <c r="O167" s="238">
        <v>2011</v>
      </c>
      <c r="P167" s="238" t="s">
        <v>362</v>
      </c>
      <c r="Q167" s="238">
        <v>10</v>
      </c>
      <c r="R167" s="238" t="s">
        <v>356</v>
      </c>
      <c r="S167" s="238">
        <v>3</v>
      </c>
      <c r="T167" s="238">
        <v>0</v>
      </c>
      <c r="U167" s="238">
        <v>2</v>
      </c>
      <c r="V167" s="238">
        <v>5</v>
      </c>
      <c r="W167" s="238">
        <v>10</v>
      </c>
      <c r="X167" s="238">
        <v>4</v>
      </c>
      <c r="Y167" s="238">
        <v>1</v>
      </c>
      <c r="Z167" s="238">
        <v>2</v>
      </c>
      <c r="AB167" s="238">
        <v>1</v>
      </c>
      <c r="AC167" s="238">
        <v>98</v>
      </c>
      <c r="AD167" s="238" t="s">
        <v>1771</v>
      </c>
      <c r="AE167" s="238" t="s">
        <v>4522</v>
      </c>
      <c r="AF167" s="238" t="s">
        <v>4194</v>
      </c>
      <c r="AG167" s="238">
        <v>10</v>
      </c>
      <c r="AH167" s="238">
        <v>2</v>
      </c>
      <c r="AI167" s="238">
        <v>4</v>
      </c>
      <c r="AJ167" s="238">
        <v>2</v>
      </c>
      <c r="AK167" s="238">
        <v>7</v>
      </c>
      <c r="AL167" s="238">
        <v>52</v>
      </c>
      <c r="AM167" s="238" t="s">
        <v>363</v>
      </c>
      <c r="AN167" s="238">
        <v>5</v>
      </c>
      <c r="AO167" s="238">
        <v>2</v>
      </c>
      <c r="AS167" s="238">
        <v>7</v>
      </c>
      <c r="AT167" s="238">
        <v>2</v>
      </c>
      <c r="AU167" s="238">
        <v>40</v>
      </c>
      <c r="AV167" s="238">
        <v>11</v>
      </c>
      <c r="AW167" s="238">
        <v>21</v>
      </c>
      <c r="AX167" s="238">
        <v>2</v>
      </c>
      <c r="AY167" s="238">
        <v>2</v>
      </c>
      <c r="AZ167" s="238">
        <v>4</v>
      </c>
      <c r="BA167" s="238">
        <v>21</v>
      </c>
      <c r="BB167" s="238">
        <v>17</v>
      </c>
      <c r="BC167" s="238" t="s">
        <v>363</v>
      </c>
      <c r="BD167" s="238">
        <v>5</v>
      </c>
      <c r="BE167" s="238">
        <v>3</v>
      </c>
      <c r="BF167" s="238">
        <v>15</v>
      </c>
      <c r="BI167" s="238">
        <v>7</v>
      </c>
      <c r="BJ167" s="238">
        <v>2</v>
      </c>
      <c r="BK167" s="238">
        <v>40</v>
      </c>
      <c r="BL167" s="238">
        <v>11</v>
      </c>
      <c r="BM167" s="238">
        <v>21</v>
      </c>
      <c r="CT167" s="238">
        <v>437143</v>
      </c>
      <c r="CU167" s="238">
        <v>4965490</v>
      </c>
      <c r="CV167" s="238">
        <v>44.840048899999999</v>
      </c>
      <c r="CW167" s="238">
        <v>-93.795308599999998</v>
      </c>
      <c r="CX167" s="238" t="s">
        <v>359</v>
      </c>
      <c r="CY167" s="238" t="s">
        <v>4523</v>
      </c>
    </row>
    <row r="168" spans="1:103" x14ac:dyDescent="0.25">
      <c r="A168" s="238">
        <v>10778376</v>
      </c>
      <c r="B168" s="238">
        <v>3</v>
      </c>
      <c r="C168" s="238">
        <v>5</v>
      </c>
      <c r="D168" s="238">
        <v>31.856000000000002</v>
      </c>
      <c r="E168" s="238">
        <v>10</v>
      </c>
      <c r="F168" s="238" t="s">
        <v>1060</v>
      </c>
      <c r="H168" s="238" t="s">
        <v>354</v>
      </c>
      <c r="I168" s="238">
        <v>25</v>
      </c>
      <c r="K168" s="238">
        <v>12017900</v>
      </c>
      <c r="L168" s="238">
        <v>121740055</v>
      </c>
      <c r="M168" s="238">
        <v>6</v>
      </c>
      <c r="N168" s="238">
        <v>20</v>
      </c>
      <c r="O168" s="238">
        <v>2012</v>
      </c>
      <c r="P168" s="238" t="s">
        <v>355</v>
      </c>
      <c r="Q168" s="238">
        <v>15</v>
      </c>
      <c r="S168" s="238">
        <v>5</v>
      </c>
      <c r="T168" s="238">
        <v>0</v>
      </c>
      <c r="U168" s="238">
        <v>2</v>
      </c>
      <c r="V168" s="238">
        <v>5</v>
      </c>
      <c r="W168" s="238">
        <v>10</v>
      </c>
      <c r="X168" s="238">
        <v>4</v>
      </c>
      <c r="Y168" s="238">
        <v>1</v>
      </c>
      <c r="Z168" s="238">
        <v>1</v>
      </c>
      <c r="AA168" s="238">
        <v>1</v>
      </c>
      <c r="AB168" s="238">
        <v>1</v>
      </c>
      <c r="AC168" s="238">
        <v>98</v>
      </c>
      <c r="AD168" s="238" t="s">
        <v>2594</v>
      </c>
      <c r="AE168" s="238" t="s">
        <v>4524</v>
      </c>
      <c r="AF168" s="238" t="s">
        <v>4194</v>
      </c>
      <c r="AG168" s="238">
        <v>10</v>
      </c>
      <c r="AH168" s="238">
        <v>2</v>
      </c>
      <c r="AI168" s="238">
        <v>2</v>
      </c>
      <c r="AJ168" s="238">
        <v>4</v>
      </c>
      <c r="AK168" s="238">
        <v>25</v>
      </c>
      <c r="AL168" s="238">
        <v>19</v>
      </c>
      <c r="AM168" s="238" t="s">
        <v>354</v>
      </c>
      <c r="AN168" s="238">
        <v>5</v>
      </c>
      <c r="AO168" s="238">
        <v>15</v>
      </c>
      <c r="AP168" s="238">
        <v>2</v>
      </c>
      <c r="AS168" s="238">
        <v>7</v>
      </c>
      <c r="AT168" s="238">
        <v>98</v>
      </c>
      <c r="AU168" s="238">
        <v>45</v>
      </c>
      <c r="AV168" s="238">
        <v>11</v>
      </c>
      <c r="AW168" s="238">
        <v>21</v>
      </c>
      <c r="AX168" s="238">
        <v>2</v>
      </c>
      <c r="AY168" s="238">
        <v>1</v>
      </c>
      <c r="AZ168" s="238">
        <v>3</v>
      </c>
      <c r="BA168" s="238">
        <v>21</v>
      </c>
      <c r="BB168" s="238">
        <v>51</v>
      </c>
      <c r="BC168" s="238" t="s">
        <v>363</v>
      </c>
      <c r="BD168" s="238">
        <v>5</v>
      </c>
      <c r="BE168" s="238">
        <v>1</v>
      </c>
      <c r="BF168" s="238">
        <v>1</v>
      </c>
      <c r="BI168" s="238">
        <v>7</v>
      </c>
      <c r="BJ168" s="238">
        <v>98</v>
      </c>
      <c r="BK168" s="238">
        <v>45</v>
      </c>
      <c r="BL168" s="238">
        <v>11</v>
      </c>
      <c r="BM168" s="238">
        <v>21</v>
      </c>
      <c r="CT168" s="238">
        <v>437143</v>
      </c>
      <c r="CU168" s="238">
        <v>4965490</v>
      </c>
      <c r="CV168" s="238">
        <v>44.840048899999999</v>
      </c>
      <c r="CW168" s="238">
        <v>-93.795308599999998</v>
      </c>
      <c r="CX168" s="238" t="s">
        <v>359</v>
      </c>
      <c r="CY168" s="238" t="s">
        <v>4525</v>
      </c>
    </row>
    <row r="169" spans="1:103" x14ac:dyDescent="0.25">
      <c r="A169" s="238">
        <v>10779344</v>
      </c>
      <c r="B169" s="238">
        <v>3</v>
      </c>
      <c r="C169" s="238">
        <v>5</v>
      </c>
      <c r="D169" s="238">
        <v>31.856000000000002</v>
      </c>
      <c r="E169" s="238">
        <v>10</v>
      </c>
      <c r="F169" s="238" t="s">
        <v>1060</v>
      </c>
      <c r="H169" s="238" t="s">
        <v>354</v>
      </c>
      <c r="I169" s="238">
        <v>25</v>
      </c>
      <c r="K169" s="238">
        <v>12023267</v>
      </c>
      <c r="L169" s="238">
        <v>122210115</v>
      </c>
      <c r="M169" s="238">
        <v>8</v>
      </c>
      <c r="N169" s="238">
        <v>6</v>
      </c>
      <c r="O169" s="238">
        <v>2012</v>
      </c>
      <c r="P169" s="238" t="s">
        <v>361</v>
      </c>
      <c r="Q169" s="238">
        <v>16</v>
      </c>
      <c r="S169" s="238">
        <v>5</v>
      </c>
      <c r="T169" s="238">
        <v>0</v>
      </c>
      <c r="U169" s="238">
        <v>2</v>
      </c>
      <c r="V169" s="238">
        <v>3</v>
      </c>
      <c r="W169" s="238">
        <v>10</v>
      </c>
      <c r="X169" s="238">
        <v>4</v>
      </c>
      <c r="Y169" s="238">
        <v>1</v>
      </c>
      <c r="Z169" s="238">
        <v>1</v>
      </c>
      <c r="AB169" s="238">
        <v>1</v>
      </c>
      <c r="AC169" s="238">
        <v>98</v>
      </c>
      <c r="AD169" s="238" t="s">
        <v>1773</v>
      </c>
      <c r="AE169" s="238" t="s">
        <v>4524</v>
      </c>
      <c r="AF169" s="238" t="s">
        <v>4194</v>
      </c>
      <c r="AG169" s="238">
        <v>9</v>
      </c>
      <c r="AH169" s="238">
        <v>2</v>
      </c>
      <c r="AI169" s="238">
        <v>3</v>
      </c>
      <c r="AJ169" s="238">
        <v>3</v>
      </c>
      <c r="AK169" s="238">
        <v>24</v>
      </c>
      <c r="AL169" s="238">
        <v>42</v>
      </c>
      <c r="AM169" s="238" t="s">
        <v>363</v>
      </c>
      <c r="AN169" s="238">
        <v>5</v>
      </c>
      <c r="AO169" s="238">
        <v>1</v>
      </c>
      <c r="AS169" s="238">
        <v>7</v>
      </c>
      <c r="AT169" s="238">
        <v>2</v>
      </c>
      <c r="AU169" s="238">
        <v>50</v>
      </c>
      <c r="AV169" s="238">
        <v>11</v>
      </c>
      <c r="AW169" s="238">
        <v>21</v>
      </c>
      <c r="AX169" s="238">
        <v>2</v>
      </c>
      <c r="AY169" s="238">
        <v>3</v>
      </c>
      <c r="AZ169" s="238">
        <v>2</v>
      </c>
      <c r="BA169" s="238">
        <v>24</v>
      </c>
      <c r="BB169" s="238">
        <v>69</v>
      </c>
      <c r="BC169" s="238" t="s">
        <v>354</v>
      </c>
      <c r="BD169" s="238">
        <v>5</v>
      </c>
      <c r="BE169" s="238">
        <v>2</v>
      </c>
      <c r="BI169" s="238">
        <v>7</v>
      </c>
      <c r="BJ169" s="238">
        <v>2</v>
      </c>
      <c r="BK169" s="238">
        <v>50</v>
      </c>
      <c r="BL169" s="238">
        <v>11</v>
      </c>
      <c r="BM169" s="238">
        <v>21</v>
      </c>
      <c r="CT169" s="238">
        <v>437143</v>
      </c>
      <c r="CU169" s="238">
        <v>4965490</v>
      </c>
      <c r="CV169" s="238">
        <v>44.840048899999999</v>
      </c>
      <c r="CW169" s="238">
        <v>-93.795308599999998</v>
      </c>
      <c r="CX169" s="238" t="s">
        <v>359</v>
      </c>
      <c r="CY169" s="238" t="s">
        <v>4526</v>
      </c>
    </row>
    <row r="170" spans="1:103" x14ac:dyDescent="0.25">
      <c r="A170" s="238">
        <v>10779594</v>
      </c>
      <c r="B170" s="238">
        <v>3</v>
      </c>
      <c r="C170" s="238">
        <v>5</v>
      </c>
      <c r="D170" s="238">
        <v>31.856000000000002</v>
      </c>
      <c r="E170" s="238">
        <v>10</v>
      </c>
      <c r="F170" s="238" t="s">
        <v>1060</v>
      </c>
      <c r="H170" s="238" t="s">
        <v>354</v>
      </c>
      <c r="I170" s="238">
        <v>25</v>
      </c>
      <c r="K170" s="238">
        <v>12024860</v>
      </c>
      <c r="L170" s="238">
        <v>122330031</v>
      </c>
      <c r="M170" s="238">
        <v>8</v>
      </c>
      <c r="N170" s="238">
        <v>20</v>
      </c>
      <c r="O170" s="238">
        <v>2012</v>
      </c>
      <c r="P170" s="238" t="s">
        <v>361</v>
      </c>
      <c r="Q170" s="238">
        <v>8</v>
      </c>
      <c r="S170" s="238">
        <v>5</v>
      </c>
      <c r="T170" s="238">
        <v>0</v>
      </c>
      <c r="U170" s="238">
        <v>2</v>
      </c>
      <c r="V170" s="238">
        <v>10</v>
      </c>
      <c r="W170" s="238">
        <v>10</v>
      </c>
      <c r="X170" s="238">
        <v>10</v>
      </c>
      <c r="Y170" s="238">
        <v>1</v>
      </c>
      <c r="Z170" s="238">
        <v>1</v>
      </c>
      <c r="AA170" s="238">
        <v>1</v>
      </c>
      <c r="AB170" s="238">
        <v>1</v>
      </c>
      <c r="AC170" s="238">
        <v>98</v>
      </c>
      <c r="AD170" s="238" t="s">
        <v>1773</v>
      </c>
      <c r="AE170" s="238" t="s">
        <v>4527</v>
      </c>
      <c r="AF170" s="238" t="s">
        <v>4194</v>
      </c>
      <c r="AG170" s="238">
        <v>5</v>
      </c>
      <c r="AH170" s="238">
        <v>2</v>
      </c>
      <c r="AI170" s="238">
        <v>2</v>
      </c>
      <c r="AJ170" s="238">
        <v>1</v>
      </c>
      <c r="AK170" s="238">
        <v>22</v>
      </c>
      <c r="AL170" s="238">
        <v>41</v>
      </c>
      <c r="AM170" s="238" t="s">
        <v>363</v>
      </c>
      <c r="AN170" s="238">
        <v>5</v>
      </c>
      <c r="AO170" s="238">
        <v>8</v>
      </c>
      <c r="AP170" s="238">
        <v>2</v>
      </c>
      <c r="AS170" s="238">
        <v>7</v>
      </c>
      <c r="AT170" s="238">
        <v>2</v>
      </c>
      <c r="AU170" s="238">
        <v>50</v>
      </c>
      <c r="AV170" s="238">
        <v>11</v>
      </c>
      <c r="AW170" s="238">
        <v>21</v>
      </c>
      <c r="AX170" s="238">
        <v>2</v>
      </c>
      <c r="AY170" s="238">
        <v>4</v>
      </c>
      <c r="AZ170" s="238">
        <v>4</v>
      </c>
      <c r="BA170" s="238">
        <v>21</v>
      </c>
      <c r="BB170" s="238">
        <v>31</v>
      </c>
      <c r="BC170" s="238" t="s">
        <v>363</v>
      </c>
      <c r="BD170" s="238">
        <v>5</v>
      </c>
      <c r="BE170" s="238">
        <v>1</v>
      </c>
      <c r="BI170" s="238">
        <v>7</v>
      </c>
      <c r="BJ170" s="238">
        <v>2</v>
      </c>
      <c r="BK170" s="238">
        <v>50</v>
      </c>
      <c r="BL170" s="238">
        <v>11</v>
      </c>
      <c r="BM170" s="238">
        <v>21</v>
      </c>
      <c r="CT170" s="238">
        <v>437143</v>
      </c>
      <c r="CU170" s="238">
        <v>4965490</v>
      </c>
      <c r="CV170" s="238">
        <v>44.840048899999999</v>
      </c>
      <c r="CW170" s="238">
        <v>-93.795308599999998</v>
      </c>
      <c r="CX170" s="238" t="s">
        <v>359</v>
      </c>
      <c r="CY170" s="238" t="s">
        <v>4528</v>
      </c>
    </row>
    <row r="171" spans="1:103" x14ac:dyDescent="0.25">
      <c r="A171" s="238">
        <v>10779991</v>
      </c>
      <c r="B171" s="238">
        <v>3</v>
      </c>
      <c r="C171" s="238">
        <v>5</v>
      </c>
      <c r="D171" s="238">
        <v>31.856000000000002</v>
      </c>
      <c r="E171" s="238">
        <v>10</v>
      </c>
      <c r="F171" s="238" t="s">
        <v>1060</v>
      </c>
      <c r="H171" s="238" t="s">
        <v>354</v>
      </c>
      <c r="I171" s="238">
        <v>25</v>
      </c>
      <c r="K171" s="238">
        <v>12026569</v>
      </c>
      <c r="L171" s="238">
        <v>122520094</v>
      </c>
      <c r="M171" s="238">
        <v>9</v>
      </c>
      <c r="N171" s="238">
        <v>5</v>
      </c>
      <c r="O171" s="238">
        <v>2012</v>
      </c>
      <c r="P171" s="238" t="s">
        <v>355</v>
      </c>
      <c r="Q171" s="238">
        <v>15</v>
      </c>
      <c r="S171" s="238">
        <v>5</v>
      </c>
      <c r="T171" s="238">
        <v>0</v>
      </c>
      <c r="U171" s="238">
        <v>2</v>
      </c>
      <c r="V171" s="238">
        <v>10</v>
      </c>
      <c r="W171" s="238">
        <v>10</v>
      </c>
      <c r="X171" s="238">
        <v>4</v>
      </c>
      <c r="Y171" s="238">
        <v>1</v>
      </c>
      <c r="Z171" s="238">
        <v>1</v>
      </c>
      <c r="AA171" s="238">
        <v>1</v>
      </c>
      <c r="AB171" s="238">
        <v>1</v>
      </c>
      <c r="AC171" s="238">
        <v>98</v>
      </c>
      <c r="AD171" s="238" t="s">
        <v>4524</v>
      </c>
      <c r="AE171" s="238" t="s">
        <v>2594</v>
      </c>
      <c r="AF171" s="238" t="s">
        <v>4194</v>
      </c>
      <c r="AG171" s="238">
        <v>5</v>
      </c>
      <c r="AH171" s="238">
        <v>2</v>
      </c>
      <c r="AI171" s="238">
        <v>4</v>
      </c>
      <c r="AJ171" s="238">
        <v>7</v>
      </c>
      <c r="AK171" s="238">
        <v>23</v>
      </c>
      <c r="AL171" s="238">
        <v>70</v>
      </c>
      <c r="AM171" s="238" t="s">
        <v>354</v>
      </c>
      <c r="AN171" s="238">
        <v>5</v>
      </c>
      <c r="AO171" s="238">
        <v>9</v>
      </c>
      <c r="AP171" s="238">
        <v>15</v>
      </c>
      <c r="AS171" s="238">
        <v>7</v>
      </c>
      <c r="AT171" s="238">
        <v>2</v>
      </c>
      <c r="AU171" s="238">
        <v>40</v>
      </c>
      <c r="AV171" s="238">
        <v>11</v>
      </c>
      <c r="AW171" s="238">
        <v>21</v>
      </c>
      <c r="AX171" s="238">
        <v>2</v>
      </c>
      <c r="AY171" s="238">
        <v>3</v>
      </c>
      <c r="AZ171" s="238">
        <v>2</v>
      </c>
      <c r="BA171" s="238">
        <v>8</v>
      </c>
      <c r="BB171" s="238">
        <v>28</v>
      </c>
      <c r="BC171" s="238" t="s">
        <v>354</v>
      </c>
      <c r="BD171" s="238">
        <v>5</v>
      </c>
      <c r="BE171" s="238">
        <v>1</v>
      </c>
      <c r="BF171" s="238">
        <v>1</v>
      </c>
      <c r="BI171" s="238">
        <v>7</v>
      </c>
      <c r="BJ171" s="238">
        <v>2</v>
      </c>
      <c r="BK171" s="238">
        <v>40</v>
      </c>
      <c r="BL171" s="238">
        <v>11</v>
      </c>
      <c r="BM171" s="238">
        <v>21</v>
      </c>
      <c r="CT171" s="238">
        <v>437143</v>
      </c>
      <c r="CU171" s="238">
        <v>4965490</v>
      </c>
      <c r="CV171" s="238">
        <v>44.840048899999999</v>
      </c>
      <c r="CW171" s="238">
        <v>-93.795308599999998</v>
      </c>
      <c r="CX171" s="238" t="s">
        <v>359</v>
      </c>
      <c r="CY171" s="238" t="s">
        <v>4529</v>
      </c>
    </row>
    <row r="172" spans="1:103" x14ac:dyDescent="0.25">
      <c r="A172" s="238">
        <v>10850714</v>
      </c>
      <c r="B172" s="238">
        <v>3</v>
      </c>
      <c r="C172" s="238">
        <v>5</v>
      </c>
      <c r="D172" s="238">
        <v>31.856000000000002</v>
      </c>
      <c r="E172" s="238">
        <v>10</v>
      </c>
      <c r="F172" s="238" t="s">
        <v>1060</v>
      </c>
      <c r="H172" s="238" t="s">
        <v>354</v>
      </c>
      <c r="I172" s="238">
        <v>25</v>
      </c>
      <c r="K172" s="238">
        <v>13008002</v>
      </c>
      <c r="L172" s="238">
        <v>130790010</v>
      </c>
      <c r="M172" s="238">
        <v>3</v>
      </c>
      <c r="N172" s="238">
        <v>18</v>
      </c>
      <c r="O172" s="238">
        <v>2013</v>
      </c>
      <c r="P172" s="238" t="s">
        <v>361</v>
      </c>
      <c r="Q172" s="238">
        <v>23</v>
      </c>
      <c r="S172" s="238">
        <v>5</v>
      </c>
      <c r="T172" s="238">
        <v>0</v>
      </c>
      <c r="U172" s="238">
        <v>2</v>
      </c>
      <c r="V172" s="238">
        <v>1</v>
      </c>
      <c r="W172" s="238">
        <v>10</v>
      </c>
      <c r="X172" s="238">
        <v>4</v>
      </c>
      <c r="Y172" s="238">
        <v>4</v>
      </c>
      <c r="Z172" s="238">
        <v>2</v>
      </c>
      <c r="AB172" s="238">
        <v>5</v>
      </c>
      <c r="AC172" s="238">
        <v>98</v>
      </c>
      <c r="AD172" s="238" t="s">
        <v>1773</v>
      </c>
      <c r="AE172" s="238" t="s">
        <v>4530</v>
      </c>
      <c r="AF172" s="238" t="s">
        <v>4194</v>
      </c>
      <c r="AG172" s="238">
        <v>7</v>
      </c>
      <c r="AH172" s="238">
        <v>2</v>
      </c>
      <c r="AI172" s="238">
        <v>2</v>
      </c>
      <c r="AJ172" s="238">
        <v>2</v>
      </c>
      <c r="AK172" s="238">
        <v>21</v>
      </c>
      <c r="AL172" s="238">
        <v>22</v>
      </c>
      <c r="AM172" s="238" t="s">
        <v>363</v>
      </c>
      <c r="AN172" s="238">
        <v>5</v>
      </c>
      <c r="AS172" s="238">
        <v>7</v>
      </c>
      <c r="AT172" s="238">
        <v>2</v>
      </c>
      <c r="AU172" s="238">
        <v>30</v>
      </c>
      <c r="AV172" s="238">
        <v>11</v>
      </c>
      <c r="AW172" s="238">
        <v>20</v>
      </c>
      <c r="AX172" s="238">
        <v>2</v>
      </c>
      <c r="AY172" s="238">
        <v>2</v>
      </c>
      <c r="AZ172" s="238">
        <v>2</v>
      </c>
      <c r="BA172" s="238">
        <v>21</v>
      </c>
      <c r="BB172" s="238">
        <v>24</v>
      </c>
      <c r="BC172" s="238" t="s">
        <v>363</v>
      </c>
      <c r="BD172" s="238">
        <v>5</v>
      </c>
      <c r="BI172" s="238">
        <v>7</v>
      </c>
      <c r="BJ172" s="238">
        <v>2</v>
      </c>
      <c r="BK172" s="238">
        <v>30</v>
      </c>
      <c r="BL172" s="238">
        <v>11</v>
      </c>
      <c r="BM172" s="238">
        <v>20</v>
      </c>
      <c r="CT172" s="238">
        <v>437143</v>
      </c>
      <c r="CU172" s="238">
        <v>4965490</v>
      </c>
      <c r="CV172" s="238">
        <v>44.840048899999999</v>
      </c>
      <c r="CW172" s="238">
        <v>-93.795308599999998</v>
      </c>
      <c r="CX172" s="238" t="s">
        <v>359</v>
      </c>
      <c r="CY172" s="238" t="s">
        <v>4531</v>
      </c>
    </row>
    <row r="173" spans="1:103" hidden="1" x14ac:dyDescent="0.25">
      <c r="A173" s="238">
        <v>10853279</v>
      </c>
      <c r="B173" s="238">
        <v>3</v>
      </c>
      <c r="C173" s="238">
        <v>5</v>
      </c>
      <c r="D173" s="238">
        <v>31.856000000000002</v>
      </c>
      <c r="E173" s="238">
        <v>10</v>
      </c>
      <c r="F173" s="238" t="s">
        <v>1060</v>
      </c>
      <c r="H173" s="238" t="s">
        <v>354</v>
      </c>
      <c r="I173" s="238">
        <v>25</v>
      </c>
      <c r="K173" s="238">
        <v>13023030</v>
      </c>
      <c r="L173" s="238">
        <v>132160013</v>
      </c>
      <c r="M173" s="238">
        <v>7</v>
      </c>
      <c r="N173" s="238">
        <v>30</v>
      </c>
      <c r="O173" s="238">
        <v>2013</v>
      </c>
      <c r="P173" s="238" t="s">
        <v>368</v>
      </c>
      <c r="Q173" s="238">
        <v>16</v>
      </c>
      <c r="R173" s="238" t="s">
        <v>356</v>
      </c>
      <c r="S173" s="238">
        <v>4</v>
      </c>
      <c r="T173" s="238">
        <v>0</v>
      </c>
      <c r="U173" s="238">
        <v>2</v>
      </c>
      <c r="V173" s="238">
        <v>3</v>
      </c>
      <c r="W173" s="238">
        <v>10</v>
      </c>
      <c r="X173" s="238">
        <v>4</v>
      </c>
      <c r="Y173" s="238">
        <v>1</v>
      </c>
      <c r="Z173" s="238">
        <v>1</v>
      </c>
      <c r="AB173" s="238">
        <v>1</v>
      </c>
      <c r="AC173" s="238">
        <v>98</v>
      </c>
      <c r="AD173" s="238">
        <v>5</v>
      </c>
      <c r="AE173" s="238" t="s">
        <v>4527</v>
      </c>
      <c r="AF173" s="238" t="s">
        <v>4194</v>
      </c>
      <c r="AG173" s="238">
        <v>9</v>
      </c>
      <c r="AH173" s="238">
        <v>2</v>
      </c>
      <c r="AI173" s="238">
        <v>2</v>
      </c>
      <c r="AJ173" s="238">
        <v>4</v>
      </c>
      <c r="AK173" s="238">
        <v>21</v>
      </c>
      <c r="AL173" s="238">
        <v>25</v>
      </c>
      <c r="AM173" s="238" t="s">
        <v>363</v>
      </c>
      <c r="AN173" s="238">
        <v>5</v>
      </c>
      <c r="AO173" s="238">
        <v>1</v>
      </c>
      <c r="AS173" s="238">
        <v>7</v>
      </c>
      <c r="AT173" s="238">
        <v>2</v>
      </c>
      <c r="AU173" s="238">
        <v>50</v>
      </c>
      <c r="AV173" s="238">
        <v>11</v>
      </c>
      <c r="AW173" s="238">
        <v>21</v>
      </c>
      <c r="AX173" s="238">
        <v>2</v>
      </c>
      <c r="AY173" s="238">
        <v>4</v>
      </c>
      <c r="AZ173" s="238">
        <v>2</v>
      </c>
      <c r="BA173" s="238">
        <v>24</v>
      </c>
      <c r="BB173" s="238">
        <v>43</v>
      </c>
      <c r="BC173" s="238" t="s">
        <v>363</v>
      </c>
      <c r="BD173" s="238">
        <v>5</v>
      </c>
      <c r="BE173" s="238">
        <v>2</v>
      </c>
      <c r="BI173" s="238">
        <v>7</v>
      </c>
      <c r="BJ173" s="238">
        <v>2</v>
      </c>
      <c r="BK173" s="238">
        <v>50</v>
      </c>
      <c r="BL173" s="238">
        <v>11</v>
      </c>
      <c r="BM173" s="238">
        <v>21</v>
      </c>
      <c r="CT173" s="238">
        <v>437143</v>
      </c>
      <c r="CU173" s="238">
        <v>4965490</v>
      </c>
      <c r="CV173" s="238">
        <v>44.840048899999999</v>
      </c>
      <c r="CW173" s="238">
        <v>-93.795308599999998</v>
      </c>
      <c r="CX173" s="238" t="s">
        <v>359</v>
      </c>
      <c r="CY173" s="238" t="s">
        <v>4532</v>
      </c>
    </row>
    <row r="174" spans="1:103" x14ac:dyDescent="0.25">
      <c r="A174" s="238">
        <v>10854815</v>
      </c>
      <c r="B174" s="238">
        <v>3</v>
      </c>
      <c r="C174" s="238">
        <v>5</v>
      </c>
      <c r="D174" s="238">
        <v>31.856000000000002</v>
      </c>
      <c r="E174" s="238">
        <v>10</v>
      </c>
      <c r="F174" s="238" t="s">
        <v>1060</v>
      </c>
      <c r="H174" s="238" t="s">
        <v>354</v>
      </c>
      <c r="I174" s="238">
        <v>25</v>
      </c>
      <c r="K174" s="238">
        <v>13031964</v>
      </c>
      <c r="L174" s="238">
        <v>132950102</v>
      </c>
      <c r="M174" s="238">
        <v>10</v>
      </c>
      <c r="N174" s="238">
        <v>22</v>
      </c>
      <c r="O174" s="238">
        <v>2013</v>
      </c>
      <c r="P174" s="238" t="s">
        <v>368</v>
      </c>
      <c r="Q174" s="238">
        <v>15</v>
      </c>
      <c r="S174" s="238">
        <v>5</v>
      </c>
      <c r="T174" s="238">
        <v>0</v>
      </c>
      <c r="U174" s="238">
        <v>2</v>
      </c>
      <c r="V174" s="238">
        <v>5</v>
      </c>
      <c r="W174" s="238">
        <v>10</v>
      </c>
      <c r="X174" s="238">
        <v>4</v>
      </c>
      <c r="Y174" s="238">
        <v>1</v>
      </c>
      <c r="Z174" s="238">
        <v>2</v>
      </c>
      <c r="AB174" s="238">
        <v>1</v>
      </c>
      <c r="AC174" s="238">
        <v>98</v>
      </c>
      <c r="AD174" s="238">
        <v>5</v>
      </c>
      <c r="AE174" s="238" t="s">
        <v>4527</v>
      </c>
      <c r="AF174" s="238" t="s">
        <v>4194</v>
      </c>
      <c r="AG174" s="238">
        <v>10</v>
      </c>
      <c r="AH174" s="238">
        <v>2</v>
      </c>
      <c r="AI174" s="238">
        <v>2</v>
      </c>
      <c r="AJ174" s="238">
        <v>4</v>
      </c>
      <c r="AK174" s="238">
        <v>28</v>
      </c>
      <c r="AL174" s="238">
        <v>52</v>
      </c>
      <c r="AM174" s="238" t="s">
        <v>363</v>
      </c>
      <c r="AN174" s="238">
        <v>5</v>
      </c>
      <c r="AO174" s="238">
        <v>8</v>
      </c>
      <c r="AS174" s="238">
        <v>3</v>
      </c>
      <c r="AT174" s="238">
        <v>2</v>
      </c>
      <c r="AU174" s="238">
        <v>50</v>
      </c>
      <c r="AV174" s="238">
        <v>11</v>
      </c>
      <c r="AW174" s="238">
        <v>21</v>
      </c>
      <c r="AX174" s="238">
        <v>2</v>
      </c>
      <c r="AY174" s="238">
        <v>3</v>
      </c>
      <c r="AZ174" s="238">
        <v>2</v>
      </c>
      <c r="BA174" s="238">
        <v>24</v>
      </c>
      <c r="BB174" s="238">
        <v>41</v>
      </c>
      <c r="BC174" s="238" t="s">
        <v>363</v>
      </c>
      <c r="BD174" s="238">
        <v>5</v>
      </c>
      <c r="BE174" s="238">
        <v>2</v>
      </c>
      <c r="BI174" s="238">
        <v>3</v>
      </c>
      <c r="BJ174" s="238">
        <v>2</v>
      </c>
      <c r="BK174" s="238">
        <v>50</v>
      </c>
      <c r="BL174" s="238">
        <v>11</v>
      </c>
      <c r="BM174" s="238">
        <v>21</v>
      </c>
      <c r="CT174" s="238">
        <v>437143</v>
      </c>
      <c r="CU174" s="238">
        <v>4965490</v>
      </c>
      <c r="CV174" s="238">
        <v>44.840048899999999</v>
      </c>
      <c r="CW174" s="238">
        <v>-93.795308599999998</v>
      </c>
      <c r="CX174" s="238" t="s">
        <v>359</v>
      </c>
      <c r="CY174" s="238" t="s">
        <v>4533</v>
      </c>
    </row>
    <row r="175" spans="1:103" x14ac:dyDescent="0.25">
      <c r="A175" s="238">
        <v>10930403</v>
      </c>
      <c r="B175" s="238">
        <v>3</v>
      </c>
      <c r="C175" s="238">
        <v>5</v>
      </c>
      <c r="D175" s="238">
        <v>31.856000000000002</v>
      </c>
      <c r="E175" s="238">
        <v>10</v>
      </c>
      <c r="F175" s="238" t="s">
        <v>1060</v>
      </c>
      <c r="H175" s="238" t="s">
        <v>354</v>
      </c>
      <c r="I175" s="238">
        <v>25</v>
      </c>
      <c r="K175" s="238">
        <v>14000515</v>
      </c>
      <c r="L175" s="238">
        <v>140070028</v>
      </c>
      <c r="M175" s="238">
        <v>1</v>
      </c>
      <c r="N175" s="238">
        <v>6</v>
      </c>
      <c r="O175" s="238">
        <v>2014</v>
      </c>
      <c r="P175" s="238" t="s">
        <v>361</v>
      </c>
      <c r="Q175" s="238">
        <v>17</v>
      </c>
      <c r="R175" s="238" t="s">
        <v>356</v>
      </c>
      <c r="S175" s="238">
        <v>5</v>
      </c>
      <c r="T175" s="238">
        <v>0</v>
      </c>
      <c r="U175" s="238">
        <v>1</v>
      </c>
      <c r="V175" s="238">
        <v>90</v>
      </c>
      <c r="W175" s="238">
        <v>32</v>
      </c>
      <c r="X175" s="238">
        <v>4</v>
      </c>
      <c r="Y175" s="238">
        <v>4</v>
      </c>
      <c r="Z175" s="238">
        <v>1</v>
      </c>
      <c r="AB175" s="238">
        <v>5</v>
      </c>
      <c r="AC175" s="238">
        <v>98</v>
      </c>
      <c r="AD175" s="238">
        <v>5</v>
      </c>
      <c r="AE175" s="238" t="s">
        <v>4527</v>
      </c>
      <c r="AF175" s="238" t="s">
        <v>4194</v>
      </c>
      <c r="AG175" s="238">
        <v>3</v>
      </c>
      <c r="AH175" s="238">
        <v>2</v>
      </c>
      <c r="AI175" s="238">
        <v>4</v>
      </c>
      <c r="AJ175" s="238">
        <v>4</v>
      </c>
      <c r="AK175" s="238">
        <v>21</v>
      </c>
      <c r="AN175" s="238">
        <v>98</v>
      </c>
      <c r="AS175" s="238">
        <v>3</v>
      </c>
      <c r="AT175" s="238">
        <v>2</v>
      </c>
      <c r="AU175" s="238">
        <v>50</v>
      </c>
      <c r="AV175" s="238">
        <v>11</v>
      </c>
      <c r="AW175" s="238">
        <v>21</v>
      </c>
      <c r="CT175" s="238">
        <v>437143</v>
      </c>
      <c r="CU175" s="238">
        <v>4965490</v>
      </c>
      <c r="CV175" s="238">
        <v>44.840048899999999</v>
      </c>
      <c r="CW175" s="238">
        <v>-93.795308599999998</v>
      </c>
      <c r="CX175" s="238" t="s">
        <v>359</v>
      </c>
      <c r="CY175" s="238" t="s">
        <v>4534</v>
      </c>
    </row>
    <row r="176" spans="1:103" x14ac:dyDescent="0.25">
      <c r="A176" s="238">
        <v>10932964</v>
      </c>
      <c r="B176" s="238">
        <v>3</v>
      </c>
      <c r="C176" s="238">
        <v>5</v>
      </c>
      <c r="D176" s="238">
        <v>31.856000000000002</v>
      </c>
      <c r="E176" s="238">
        <v>10</v>
      </c>
      <c r="F176" s="238" t="s">
        <v>1060</v>
      </c>
      <c r="H176" s="238" t="s">
        <v>354</v>
      </c>
      <c r="I176" s="238">
        <v>25</v>
      </c>
      <c r="K176" s="238">
        <v>14004561</v>
      </c>
      <c r="L176" s="238">
        <v>140460074</v>
      </c>
      <c r="M176" s="238">
        <v>2</v>
      </c>
      <c r="N176" s="238">
        <v>15</v>
      </c>
      <c r="O176" s="238">
        <v>2014</v>
      </c>
      <c r="P176" s="238" t="s">
        <v>364</v>
      </c>
      <c r="Q176" s="238">
        <v>10</v>
      </c>
      <c r="S176" s="238">
        <v>5</v>
      </c>
      <c r="T176" s="238">
        <v>0</v>
      </c>
      <c r="U176" s="238">
        <v>2</v>
      </c>
      <c r="V176" s="238">
        <v>3</v>
      </c>
      <c r="W176" s="238">
        <v>10</v>
      </c>
      <c r="X176" s="238">
        <v>4</v>
      </c>
      <c r="Y176" s="238">
        <v>1</v>
      </c>
      <c r="Z176" s="238">
        <v>4</v>
      </c>
      <c r="AB176" s="238">
        <v>3</v>
      </c>
      <c r="AC176" s="238">
        <v>98</v>
      </c>
      <c r="AD176" s="238">
        <v>5</v>
      </c>
      <c r="AE176" s="238" t="s">
        <v>4527</v>
      </c>
      <c r="AF176" s="238" t="s">
        <v>4194</v>
      </c>
      <c r="AG176" s="238">
        <v>9</v>
      </c>
      <c r="AH176" s="238">
        <v>2</v>
      </c>
      <c r="AI176" s="238">
        <v>2</v>
      </c>
      <c r="AJ176" s="238">
        <v>4</v>
      </c>
      <c r="AK176" s="238">
        <v>21</v>
      </c>
      <c r="AL176" s="238">
        <v>24</v>
      </c>
      <c r="AM176" s="238" t="s">
        <v>354</v>
      </c>
      <c r="AN176" s="238">
        <v>5</v>
      </c>
      <c r="AO176" s="238">
        <v>1</v>
      </c>
      <c r="AS176" s="238">
        <v>3</v>
      </c>
      <c r="AT176" s="238">
        <v>2</v>
      </c>
      <c r="AU176" s="238">
        <v>50</v>
      </c>
      <c r="AV176" s="238">
        <v>11</v>
      </c>
      <c r="AW176" s="238">
        <v>21</v>
      </c>
      <c r="AX176" s="238">
        <v>2</v>
      </c>
      <c r="AY176" s="238">
        <v>2</v>
      </c>
      <c r="AZ176" s="238">
        <v>1</v>
      </c>
      <c r="BA176" s="238">
        <v>24</v>
      </c>
      <c r="BB176" s="238">
        <v>91</v>
      </c>
      <c r="BC176" s="238" t="s">
        <v>354</v>
      </c>
      <c r="BD176" s="238">
        <v>5</v>
      </c>
      <c r="BE176" s="238">
        <v>2</v>
      </c>
      <c r="BI176" s="238">
        <v>3</v>
      </c>
      <c r="BJ176" s="238">
        <v>2</v>
      </c>
      <c r="BK176" s="238">
        <v>50</v>
      </c>
      <c r="BL176" s="238">
        <v>11</v>
      </c>
      <c r="BM176" s="238">
        <v>21</v>
      </c>
      <c r="CT176" s="238">
        <v>437143</v>
      </c>
      <c r="CU176" s="238">
        <v>4965490</v>
      </c>
      <c r="CV176" s="238">
        <v>44.840048899999999</v>
      </c>
      <c r="CW176" s="238">
        <v>-93.795308599999998</v>
      </c>
      <c r="CX176" s="238" t="s">
        <v>359</v>
      </c>
      <c r="CY176" s="238" t="s">
        <v>4535</v>
      </c>
    </row>
    <row r="177" spans="1:103" x14ac:dyDescent="0.25">
      <c r="A177" s="238">
        <v>10938715</v>
      </c>
      <c r="B177" s="238">
        <v>3</v>
      </c>
      <c r="C177" s="238">
        <v>5</v>
      </c>
      <c r="D177" s="238">
        <v>31.856000000000002</v>
      </c>
      <c r="E177" s="238">
        <v>10</v>
      </c>
      <c r="F177" s="238" t="s">
        <v>1060</v>
      </c>
      <c r="H177" s="238" t="s">
        <v>354</v>
      </c>
      <c r="I177" s="238">
        <v>25</v>
      </c>
      <c r="K177" s="238">
        <v>14036697</v>
      </c>
      <c r="L177" s="238">
        <v>143180041</v>
      </c>
      <c r="M177" s="238">
        <v>11</v>
      </c>
      <c r="N177" s="238">
        <v>12</v>
      </c>
      <c r="O177" s="238">
        <v>2014</v>
      </c>
      <c r="P177" s="238" t="s">
        <v>355</v>
      </c>
      <c r="Q177" s="238">
        <v>17</v>
      </c>
      <c r="R177" s="238" t="s">
        <v>356</v>
      </c>
      <c r="S177" s="238">
        <v>5</v>
      </c>
      <c r="T177" s="238">
        <v>0</v>
      </c>
      <c r="U177" s="238">
        <v>2</v>
      </c>
      <c r="V177" s="238">
        <v>5</v>
      </c>
      <c r="W177" s="238">
        <v>10</v>
      </c>
      <c r="X177" s="238">
        <v>4</v>
      </c>
      <c r="Y177" s="238">
        <v>4</v>
      </c>
      <c r="Z177" s="238">
        <v>1</v>
      </c>
      <c r="AB177" s="238">
        <v>1</v>
      </c>
      <c r="AC177" s="238">
        <v>98</v>
      </c>
      <c r="AD177" s="238" t="s">
        <v>1773</v>
      </c>
      <c r="AE177" s="238" t="s">
        <v>4536</v>
      </c>
      <c r="AF177" s="238" t="s">
        <v>4194</v>
      </c>
      <c r="AG177" s="238">
        <v>10</v>
      </c>
      <c r="AH177" s="238">
        <v>2</v>
      </c>
      <c r="AI177" s="238">
        <v>4</v>
      </c>
      <c r="AJ177" s="238">
        <v>4</v>
      </c>
      <c r="AK177" s="238">
        <v>21</v>
      </c>
      <c r="AL177" s="238">
        <v>38</v>
      </c>
      <c r="AM177" s="238" t="s">
        <v>354</v>
      </c>
      <c r="AN177" s="238">
        <v>5</v>
      </c>
      <c r="AO177" s="238">
        <v>1</v>
      </c>
      <c r="AS177" s="238">
        <v>3</v>
      </c>
      <c r="AT177" s="238">
        <v>2</v>
      </c>
      <c r="AU177" s="238">
        <v>50</v>
      </c>
      <c r="AV177" s="238">
        <v>11</v>
      </c>
      <c r="AW177" s="238">
        <v>21</v>
      </c>
      <c r="AX177" s="238">
        <v>2</v>
      </c>
      <c r="AY177" s="238">
        <v>4</v>
      </c>
      <c r="AZ177" s="238">
        <v>2</v>
      </c>
      <c r="BA177" s="238">
        <v>24</v>
      </c>
      <c r="BB177" s="238">
        <v>68</v>
      </c>
      <c r="BC177" s="238" t="s">
        <v>363</v>
      </c>
      <c r="BD177" s="238">
        <v>5</v>
      </c>
      <c r="BE177" s="238">
        <v>2</v>
      </c>
      <c r="BI177" s="238">
        <v>3</v>
      </c>
      <c r="BJ177" s="238">
        <v>2</v>
      </c>
      <c r="BK177" s="238">
        <v>50</v>
      </c>
      <c r="BL177" s="238">
        <v>11</v>
      </c>
      <c r="BM177" s="238">
        <v>21</v>
      </c>
      <c r="CT177" s="238">
        <v>437143</v>
      </c>
      <c r="CU177" s="238">
        <v>4965490</v>
      </c>
      <c r="CV177" s="238">
        <v>44.840048899999999</v>
      </c>
      <c r="CW177" s="238">
        <v>-93.795308599999998</v>
      </c>
      <c r="CX177" s="238" t="s">
        <v>359</v>
      </c>
      <c r="CY177" s="238" t="s">
        <v>4537</v>
      </c>
    </row>
    <row r="178" spans="1:103" x14ac:dyDescent="0.25">
      <c r="A178" s="238">
        <v>10938861</v>
      </c>
      <c r="B178" s="238">
        <v>3</v>
      </c>
      <c r="C178" s="238">
        <v>5</v>
      </c>
      <c r="D178" s="238">
        <v>31.856000000000002</v>
      </c>
      <c r="E178" s="238">
        <v>10</v>
      </c>
      <c r="F178" s="238" t="s">
        <v>1060</v>
      </c>
      <c r="H178" s="238" t="s">
        <v>354</v>
      </c>
      <c r="I178" s="238">
        <v>25</v>
      </c>
      <c r="K178" s="238">
        <v>14037279</v>
      </c>
      <c r="L178" s="238">
        <v>143220153</v>
      </c>
      <c r="M178" s="238">
        <v>11</v>
      </c>
      <c r="N178" s="238">
        <v>18</v>
      </c>
      <c r="O178" s="238">
        <v>2014</v>
      </c>
      <c r="P178" s="238" t="s">
        <v>368</v>
      </c>
      <c r="Q178" s="238">
        <v>15</v>
      </c>
      <c r="S178" s="238">
        <v>5</v>
      </c>
      <c r="T178" s="238">
        <v>0</v>
      </c>
      <c r="U178" s="238">
        <v>2</v>
      </c>
      <c r="V178" s="238">
        <v>1</v>
      </c>
      <c r="W178" s="238">
        <v>10</v>
      </c>
      <c r="X178" s="238">
        <v>4</v>
      </c>
      <c r="Y178" s="238">
        <v>1</v>
      </c>
      <c r="Z178" s="238">
        <v>2</v>
      </c>
      <c r="AB178" s="238">
        <v>5</v>
      </c>
      <c r="AC178" s="238">
        <v>98</v>
      </c>
      <c r="AD178" s="238" t="s">
        <v>4527</v>
      </c>
      <c r="AE178" s="238">
        <v>5</v>
      </c>
      <c r="AF178" s="238" t="s">
        <v>4194</v>
      </c>
      <c r="AG178" s="238">
        <v>7</v>
      </c>
      <c r="AH178" s="238">
        <v>2</v>
      </c>
      <c r="AI178" s="238">
        <v>2</v>
      </c>
      <c r="AJ178" s="238">
        <v>2</v>
      </c>
      <c r="AK178" s="238">
        <v>23</v>
      </c>
      <c r="AL178" s="238">
        <v>62</v>
      </c>
      <c r="AM178" s="238" t="s">
        <v>363</v>
      </c>
      <c r="AN178" s="238">
        <v>5</v>
      </c>
      <c r="AO178" s="238">
        <v>1</v>
      </c>
      <c r="AS178" s="238">
        <v>7</v>
      </c>
      <c r="AT178" s="238">
        <v>2</v>
      </c>
      <c r="AU178" s="238">
        <v>30</v>
      </c>
      <c r="AV178" s="238">
        <v>11</v>
      </c>
      <c r="AW178" s="238">
        <v>20</v>
      </c>
      <c r="AX178" s="238">
        <v>2</v>
      </c>
      <c r="AY178" s="238">
        <v>1</v>
      </c>
      <c r="AZ178" s="238">
        <v>2</v>
      </c>
      <c r="BA178" s="238">
        <v>23</v>
      </c>
      <c r="BB178" s="238">
        <v>64</v>
      </c>
      <c r="BC178" s="238" t="s">
        <v>354</v>
      </c>
      <c r="BD178" s="238">
        <v>5</v>
      </c>
      <c r="BE178" s="238">
        <v>15</v>
      </c>
      <c r="BI178" s="238">
        <v>7</v>
      </c>
      <c r="BJ178" s="238">
        <v>2</v>
      </c>
      <c r="BK178" s="238">
        <v>30</v>
      </c>
      <c r="BL178" s="238">
        <v>11</v>
      </c>
      <c r="BM178" s="238">
        <v>20</v>
      </c>
      <c r="CT178" s="238">
        <v>437143</v>
      </c>
      <c r="CU178" s="238">
        <v>4965490</v>
      </c>
      <c r="CV178" s="238">
        <v>44.840048899999999</v>
      </c>
      <c r="CW178" s="238">
        <v>-93.795308599999998</v>
      </c>
      <c r="CX178" s="238" t="s">
        <v>359</v>
      </c>
      <c r="CY178" s="238" t="s">
        <v>4538</v>
      </c>
    </row>
    <row r="179" spans="1:103" x14ac:dyDescent="0.25">
      <c r="A179" s="238">
        <v>11022138</v>
      </c>
      <c r="B179" s="238">
        <v>3</v>
      </c>
      <c r="C179" s="238">
        <v>5</v>
      </c>
      <c r="D179" s="238">
        <v>31.856000000000002</v>
      </c>
      <c r="E179" s="238">
        <v>10</v>
      </c>
      <c r="F179" s="238" t="s">
        <v>1060</v>
      </c>
      <c r="H179" s="238" t="s">
        <v>354</v>
      </c>
      <c r="I179" s="238">
        <v>25</v>
      </c>
      <c r="K179" s="238">
        <v>15031687</v>
      </c>
      <c r="L179" s="238">
        <v>152720085</v>
      </c>
      <c r="M179" s="238">
        <v>9</v>
      </c>
      <c r="N179" s="238">
        <v>28</v>
      </c>
      <c r="O179" s="238">
        <v>2015</v>
      </c>
      <c r="P179" s="238" t="s">
        <v>361</v>
      </c>
      <c r="Q179" s="238">
        <v>14</v>
      </c>
      <c r="R179" s="238" t="s">
        <v>356</v>
      </c>
      <c r="S179" s="238">
        <v>5</v>
      </c>
      <c r="T179" s="238">
        <v>0</v>
      </c>
      <c r="U179" s="238">
        <v>2</v>
      </c>
      <c r="V179" s="238">
        <v>1</v>
      </c>
      <c r="W179" s="238">
        <v>10</v>
      </c>
      <c r="X179" s="238">
        <v>4</v>
      </c>
      <c r="Y179" s="238">
        <v>1</v>
      </c>
      <c r="Z179" s="238">
        <v>1</v>
      </c>
      <c r="AB179" s="238">
        <v>1</v>
      </c>
      <c r="AC179" s="238">
        <v>3</v>
      </c>
      <c r="AD179" s="238">
        <v>5</v>
      </c>
      <c r="AE179" s="238" t="s">
        <v>4527</v>
      </c>
      <c r="AF179" s="238" t="s">
        <v>4194</v>
      </c>
      <c r="AG179" s="238">
        <v>7</v>
      </c>
      <c r="AH179" s="238">
        <v>2</v>
      </c>
      <c r="AI179" s="238">
        <v>4</v>
      </c>
      <c r="AJ179" s="238">
        <v>4</v>
      </c>
      <c r="AK179" s="238">
        <v>21</v>
      </c>
      <c r="AL179" s="238">
        <v>46</v>
      </c>
      <c r="AM179" s="238" t="s">
        <v>354</v>
      </c>
      <c r="AN179" s="238">
        <v>5</v>
      </c>
      <c r="AO179" s="238">
        <v>1</v>
      </c>
      <c r="AS179" s="238">
        <v>3</v>
      </c>
      <c r="AT179" s="238">
        <v>98</v>
      </c>
      <c r="AU179" s="238">
        <v>35</v>
      </c>
      <c r="AV179" s="238">
        <v>11</v>
      </c>
      <c r="AW179" s="238">
        <v>21</v>
      </c>
      <c r="AX179" s="238">
        <v>2</v>
      </c>
      <c r="AY179" s="238">
        <v>2</v>
      </c>
      <c r="AZ179" s="238">
        <v>4</v>
      </c>
      <c r="BA179" s="238">
        <v>21</v>
      </c>
      <c r="BB179" s="238">
        <v>79</v>
      </c>
      <c r="BC179" s="238" t="s">
        <v>354</v>
      </c>
      <c r="BD179" s="238">
        <v>5</v>
      </c>
      <c r="BE179" s="238">
        <v>21</v>
      </c>
      <c r="BI179" s="238">
        <v>3</v>
      </c>
      <c r="BJ179" s="238">
        <v>98</v>
      </c>
      <c r="BK179" s="238">
        <v>35</v>
      </c>
      <c r="BL179" s="238">
        <v>11</v>
      </c>
      <c r="BM179" s="238">
        <v>21</v>
      </c>
      <c r="CT179" s="238">
        <v>437143</v>
      </c>
      <c r="CU179" s="238">
        <v>4965490</v>
      </c>
      <c r="CV179" s="238">
        <v>44.840048899999999</v>
      </c>
      <c r="CW179" s="238">
        <v>-93.795308599999998</v>
      </c>
      <c r="CX179" s="238" t="s">
        <v>359</v>
      </c>
      <c r="CY179" s="238" t="s">
        <v>4539</v>
      </c>
    </row>
    <row r="180" spans="1:103" x14ac:dyDescent="0.25">
      <c r="A180" s="238">
        <v>11024606</v>
      </c>
      <c r="B180" s="238">
        <v>3</v>
      </c>
      <c r="C180" s="238">
        <v>5</v>
      </c>
      <c r="D180" s="238">
        <v>31.856000000000002</v>
      </c>
      <c r="E180" s="238">
        <v>10</v>
      </c>
      <c r="F180" s="238" t="s">
        <v>1060</v>
      </c>
      <c r="H180" s="238" t="s">
        <v>354</v>
      </c>
      <c r="I180" s="238">
        <v>25</v>
      </c>
      <c r="L180" s="238">
        <v>160120018</v>
      </c>
      <c r="M180" s="238">
        <v>12</v>
      </c>
      <c r="N180" s="238">
        <v>10</v>
      </c>
      <c r="O180" s="238">
        <v>2015</v>
      </c>
      <c r="P180" s="238" t="s">
        <v>384</v>
      </c>
      <c r="Q180" s="238">
        <v>13</v>
      </c>
      <c r="S180" s="238">
        <v>5</v>
      </c>
      <c r="T180" s="238">
        <v>0</v>
      </c>
      <c r="U180" s="238">
        <v>2</v>
      </c>
      <c r="V180" s="238">
        <v>1</v>
      </c>
      <c r="W180" s="238">
        <v>10</v>
      </c>
      <c r="Y180" s="238">
        <v>1</v>
      </c>
      <c r="Z180" s="238">
        <v>3</v>
      </c>
      <c r="AB180" s="238">
        <v>2</v>
      </c>
      <c r="AF180" s="238" t="s">
        <v>4194</v>
      </c>
      <c r="AG180" s="238">
        <v>7</v>
      </c>
      <c r="AH180" s="238">
        <v>0</v>
      </c>
      <c r="AI180" s="238">
        <v>99</v>
      </c>
      <c r="AJ180" s="238">
        <v>4</v>
      </c>
      <c r="AK180" s="238">
        <v>7</v>
      </c>
      <c r="AL180" s="238">
        <v>45</v>
      </c>
      <c r="AM180" s="238" t="s">
        <v>363</v>
      </c>
      <c r="AT180" s="238">
        <v>2</v>
      </c>
      <c r="AX180" s="238">
        <v>2</v>
      </c>
      <c r="AY180" s="238">
        <v>4</v>
      </c>
      <c r="AZ180" s="238">
        <v>2</v>
      </c>
      <c r="BA180" s="238">
        <v>7</v>
      </c>
      <c r="BB180" s="238">
        <v>38</v>
      </c>
      <c r="BC180" s="238" t="s">
        <v>363</v>
      </c>
      <c r="BJ180" s="238">
        <v>2</v>
      </c>
      <c r="CT180" s="238">
        <v>437143</v>
      </c>
      <c r="CU180" s="238">
        <v>4965490</v>
      </c>
      <c r="CV180" s="238">
        <v>44.840048899999999</v>
      </c>
      <c r="CW180" s="238">
        <v>-93.795308599999998</v>
      </c>
      <c r="CX180" s="238" t="s">
        <v>359</v>
      </c>
    </row>
    <row r="181" spans="1:103" hidden="1" x14ac:dyDescent="0.25">
      <c r="A181" s="238">
        <v>11024020</v>
      </c>
      <c r="B181" s="238">
        <v>3</v>
      </c>
      <c r="C181" s="238">
        <v>5</v>
      </c>
      <c r="D181" s="238">
        <v>31.856999999999999</v>
      </c>
      <c r="E181" s="238">
        <v>10</v>
      </c>
      <c r="F181" s="238" t="s">
        <v>1060</v>
      </c>
      <c r="H181" s="238" t="s">
        <v>354</v>
      </c>
      <c r="I181" s="238">
        <v>25</v>
      </c>
      <c r="K181" s="238">
        <v>15039545</v>
      </c>
      <c r="L181" s="238">
        <v>153470028</v>
      </c>
      <c r="M181" s="238">
        <v>12</v>
      </c>
      <c r="N181" s="238">
        <v>8</v>
      </c>
      <c r="O181" s="238">
        <v>2015</v>
      </c>
      <c r="P181" s="238" t="s">
        <v>368</v>
      </c>
      <c r="Q181" s="238">
        <v>17</v>
      </c>
      <c r="R181" s="238" t="s">
        <v>356</v>
      </c>
      <c r="S181" s="238">
        <v>4</v>
      </c>
      <c r="T181" s="238">
        <v>0</v>
      </c>
      <c r="U181" s="238">
        <v>3</v>
      </c>
      <c r="V181" s="238">
        <v>1</v>
      </c>
      <c r="W181" s="238">
        <v>10</v>
      </c>
      <c r="X181" s="238">
        <v>4</v>
      </c>
      <c r="Y181" s="238">
        <v>4</v>
      </c>
      <c r="Z181" s="238">
        <v>2</v>
      </c>
      <c r="AB181" s="238">
        <v>2</v>
      </c>
      <c r="AC181" s="238">
        <v>98</v>
      </c>
      <c r="AD181" s="238">
        <v>5</v>
      </c>
      <c r="AE181" s="238" t="s">
        <v>4527</v>
      </c>
      <c r="AF181" s="238" t="s">
        <v>4194</v>
      </c>
      <c r="AG181" s="238">
        <v>7</v>
      </c>
      <c r="AH181" s="238">
        <v>2</v>
      </c>
      <c r="AI181" s="238">
        <v>2</v>
      </c>
      <c r="AJ181" s="238">
        <v>4</v>
      </c>
      <c r="AK181" s="238">
        <v>8</v>
      </c>
      <c r="AL181" s="238">
        <v>36</v>
      </c>
      <c r="AM181" s="238" t="s">
        <v>363</v>
      </c>
      <c r="AN181" s="238">
        <v>5</v>
      </c>
      <c r="AO181" s="238">
        <v>1</v>
      </c>
      <c r="AS181" s="238">
        <v>3</v>
      </c>
      <c r="AT181" s="238">
        <v>20</v>
      </c>
      <c r="AU181" s="238">
        <v>50</v>
      </c>
      <c r="AV181" s="238">
        <v>11</v>
      </c>
      <c r="AW181" s="238">
        <v>21</v>
      </c>
      <c r="AX181" s="238">
        <v>2</v>
      </c>
      <c r="AY181" s="238">
        <v>2</v>
      </c>
      <c r="AZ181" s="238">
        <v>4</v>
      </c>
      <c r="BA181" s="238">
        <v>8</v>
      </c>
      <c r="BB181" s="238">
        <v>64</v>
      </c>
      <c r="BC181" s="238" t="s">
        <v>363</v>
      </c>
      <c r="BD181" s="238">
        <v>5</v>
      </c>
      <c r="BE181" s="238">
        <v>1</v>
      </c>
      <c r="BI181" s="238">
        <v>3</v>
      </c>
      <c r="BJ181" s="238">
        <v>20</v>
      </c>
      <c r="BK181" s="238">
        <v>50</v>
      </c>
      <c r="BL181" s="238">
        <v>11</v>
      </c>
      <c r="BM181" s="238">
        <v>21</v>
      </c>
      <c r="BN181" s="238">
        <v>2</v>
      </c>
      <c r="BO181" s="238">
        <v>2</v>
      </c>
      <c r="BP181" s="238">
        <v>4</v>
      </c>
      <c r="BQ181" s="238">
        <v>21</v>
      </c>
      <c r="BR181" s="238">
        <v>37</v>
      </c>
      <c r="BS181" s="238" t="s">
        <v>354</v>
      </c>
      <c r="BT181" s="238">
        <v>5</v>
      </c>
      <c r="BU181" s="238">
        <v>15</v>
      </c>
      <c r="BY181" s="238">
        <v>3</v>
      </c>
      <c r="BZ181" s="238">
        <v>20</v>
      </c>
      <c r="CA181" s="238">
        <v>50</v>
      </c>
      <c r="CB181" s="238">
        <v>11</v>
      </c>
      <c r="CC181" s="238">
        <v>21</v>
      </c>
      <c r="CT181" s="238">
        <v>437145</v>
      </c>
      <c r="CU181" s="238">
        <v>4965490</v>
      </c>
      <c r="CV181" s="238">
        <v>44.840055499999998</v>
      </c>
      <c r="CW181" s="238">
        <v>-93.795291800000001</v>
      </c>
      <c r="CX181" s="238" t="s">
        <v>359</v>
      </c>
      <c r="CY181" s="238" t="s">
        <v>4540</v>
      </c>
    </row>
    <row r="182" spans="1:103" x14ac:dyDescent="0.25">
      <c r="A182" s="238">
        <v>657267</v>
      </c>
      <c r="B182" s="238">
        <v>3</v>
      </c>
      <c r="C182" s="238">
        <v>5</v>
      </c>
      <c r="D182" s="238">
        <v>31.863</v>
      </c>
      <c r="E182" s="238">
        <v>10</v>
      </c>
      <c r="F182" s="238" t="s">
        <v>1060</v>
      </c>
      <c r="H182" s="238" t="s">
        <v>354</v>
      </c>
      <c r="I182" s="238">
        <v>25</v>
      </c>
      <c r="K182" s="238">
        <v>18034738</v>
      </c>
      <c r="M182" s="238">
        <v>11</v>
      </c>
      <c r="N182" s="238">
        <v>6</v>
      </c>
      <c r="O182" s="238">
        <v>2018</v>
      </c>
      <c r="P182" s="238" t="s">
        <v>368</v>
      </c>
      <c r="Q182" s="238">
        <v>10</v>
      </c>
      <c r="R182" s="238" t="s">
        <v>356</v>
      </c>
      <c r="S182" s="238">
        <v>5</v>
      </c>
      <c r="T182" s="238">
        <v>0</v>
      </c>
      <c r="U182" s="238">
        <v>2</v>
      </c>
      <c r="V182" s="238">
        <v>10</v>
      </c>
      <c r="W182" s="238">
        <v>10</v>
      </c>
      <c r="X182" s="238">
        <v>3</v>
      </c>
      <c r="Y182" s="238">
        <v>1</v>
      </c>
      <c r="Z182" s="238">
        <v>2</v>
      </c>
      <c r="AB182" s="238">
        <v>2</v>
      </c>
      <c r="AC182" s="238">
        <v>98</v>
      </c>
      <c r="AD182" s="238" t="s">
        <v>2726</v>
      </c>
      <c r="AF182" s="238" t="s">
        <v>4424</v>
      </c>
      <c r="AG182" s="238">
        <v>5</v>
      </c>
      <c r="AH182" s="238">
        <v>2</v>
      </c>
      <c r="AI182" s="238">
        <v>2</v>
      </c>
      <c r="AJ182" s="238">
        <v>4</v>
      </c>
      <c r="AK182" s="238">
        <v>23</v>
      </c>
      <c r="AL182" s="238">
        <v>89</v>
      </c>
      <c r="AM182" s="238" t="s">
        <v>363</v>
      </c>
      <c r="AN182" s="238">
        <v>5</v>
      </c>
      <c r="AO182" s="238">
        <v>2</v>
      </c>
      <c r="AS182" s="238">
        <v>14</v>
      </c>
      <c r="AT182" s="238">
        <v>20</v>
      </c>
      <c r="AU182" s="238">
        <v>30</v>
      </c>
      <c r="AV182" s="238">
        <v>11</v>
      </c>
      <c r="AW182" s="238">
        <v>21</v>
      </c>
      <c r="AX182" s="238">
        <v>2</v>
      </c>
      <c r="AY182" s="238">
        <v>4</v>
      </c>
      <c r="AZ182" s="238">
        <v>4</v>
      </c>
      <c r="BA182" s="238">
        <v>21</v>
      </c>
      <c r="BB182" s="238">
        <v>59</v>
      </c>
      <c r="BC182" s="238" t="s">
        <v>363</v>
      </c>
      <c r="BD182" s="238">
        <v>5</v>
      </c>
      <c r="BE182" s="238">
        <v>1</v>
      </c>
      <c r="BI182" s="238">
        <v>14</v>
      </c>
      <c r="BJ182" s="238">
        <v>20</v>
      </c>
      <c r="BK182" s="238">
        <v>50</v>
      </c>
      <c r="BL182" s="238">
        <v>11</v>
      </c>
      <c r="BM182" s="238">
        <v>21</v>
      </c>
      <c r="CT182" s="238">
        <v>437146.08754881</v>
      </c>
      <c r="CU182" s="238">
        <v>4965513.9067985602</v>
      </c>
      <c r="CV182" s="238">
        <v>44.840266739999997</v>
      </c>
      <c r="CW182" s="238">
        <v>-93.795276920000006</v>
      </c>
      <c r="CX182" s="238" t="s">
        <v>359</v>
      </c>
      <c r="CY182" s="238" t="s">
        <v>4541</v>
      </c>
    </row>
    <row r="183" spans="1:103" x14ac:dyDescent="0.25">
      <c r="A183" s="238">
        <v>567723</v>
      </c>
      <c r="B183" s="238">
        <v>3</v>
      </c>
      <c r="C183" s="238">
        <v>5</v>
      </c>
      <c r="D183" s="238">
        <v>31.867000000000001</v>
      </c>
      <c r="E183" s="238">
        <v>10</v>
      </c>
      <c r="F183" s="238" t="s">
        <v>1060</v>
      </c>
      <c r="H183" s="238" t="s">
        <v>354</v>
      </c>
      <c r="I183" s="238">
        <v>25</v>
      </c>
      <c r="K183" s="238">
        <v>18005265</v>
      </c>
      <c r="M183" s="238">
        <v>2</v>
      </c>
      <c r="N183" s="238">
        <v>20</v>
      </c>
      <c r="O183" s="238">
        <v>2018</v>
      </c>
      <c r="P183" s="238" t="s">
        <v>368</v>
      </c>
      <c r="Q183" s="238">
        <v>19</v>
      </c>
      <c r="R183" s="238" t="s">
        <v>356</v>
      </c>
      <c r="S183" s="238">
        <v>5</v>
      </c>
      <c r="T183" s="238">
        <v>0</v>
      </c>
      <c r="U183" s="238">
        <v>2</v>
      </c>
      <c r="V183" s="238">
        <v>12</v>
      </c>
      <c r="W183" s="238">
        <v>10</v>
      </c>
      <c r="X183" s="238">
        <v>3</v>
      </c>
      <c r="Y183" s="238">
        <v>4</v>
      </c>
      <c r="Z183" s="238">
        <v>1</v>
      </c>
      <c r="AB183" s="238">
        <v>1</v>
      </c>
      <c r="AC183" s="238">
        <v>98</v>
      </c>
      <c r="AD183" s="238" t="s">
        <v>2726</v>
      </c>
      <c r="AE183" s="238" t="s">
        <v>4542</v>
      </c>
      <c r="AF183" s="238" t="s">
        <v>4424</v>
      </c>
      <c r="AG183" s="238">
        <v>7</v>
      </c>
      <c r="AH183" s="238">
        <v>2</v>
      </c>
      <c r="AI183" s="238">
        <v>2</v>
      </c>
      <c r="AJ183" s="238">
        <v>4</v>
      </c>
      <c r="AK183" s="238">
        <v>21</v>
      </c>
      <c r="AL183" s="238">
        <v>81</v>
      </c>
      <c r="AM183" s="238" t="s">
        <v>363</v>
      </c>
      <c r="AN183" s="238">
        <v>5</v>
      </c>
      <c r="AO183" s="238">
        <v>74</v>
      </c>
      <c r="AP183" s="238">
        <v>1</v>
      </c>
      <c r="AS183" s="238">
        <v>14</v>
      </c>
      <c r="AT183" s="238">
        <v>20</v>
      </c>
      <c r="AU183" s="238">
        <v>40</v>
      </c>
      <c r="AV183" s="238">
        <v>11</v>
      </c>
      <c r="AW183" s="238">
        <v>21</v>
      </c>
      <c r="AX183" s="238">
        <v>2</v>
      </c>
      <c r="AY183" s="238">
        <v>2</v>
      </c>
      <c r="AZ183" s="238">
        <v>4</v>
      </c>
      <c r="BA183" s="238">
        <v>21</v>
      </c>
      <c r="BB183" s="238">
        <v>42</v>
      </c>
      <c r="BC183" s="238" t="s">
        <v>354</v>
      </c>
      <c r="BD183" s="238">
        <v>5</v>
      </c>
      <c r="BE183" s="238">
        <v>1</v>
      </c>
      <c r="BI183" s="238">
        <v>14</v>
      </c>
      <c r="BJ183" s="238">
        <v>20</v>
      </c>
      <c r="BK183" s="238">
        <v>40</v>
      </c>
      <c r="BL183" s="238">
        <v>11</v>
      </c>
      <c r="BM183" s="238">
        <v>21</v>
      </c>
      <c r="CT183" s="238">
        <v>437152.96672923502</v>
      </c>
      <c r="CU183" s="238">
        <v>4965514.7005501399</v>
      </c>
      <c r="CV183" s="238">
        <v>44.840274489999999</v>
      </c>
      <c r="CW183" s="238">
        <v>-93.795189989999997</v>
      </c>
      <c r="CX183" s="238" t="s">
        <v>359</v>
      </c>
      <c r="CY183" s="238" t="s">
        <v>4543</v>
      </c>
    </row>
    <row r="184" spans="1:103" x14ac:dyDescent="0.25">
      <c r="A184" s="238">
        <v>803771</v>
      </c>
      <c r="B184" s="238">
        <v>3</v>
      </c>
      <c r="C184" s="238">
        <v>5</v>
      </c>
      <c r="D184" s="238">
        <v>31.869</v>
      </c>
      <c r="E184" s="238">
        <v>10</v>
      </c>
      <c r="G184" s="238" t="s">
        <v>1060</v>
      </c>
      <c r="H184" s="238" t="s">
        <v>354</v>
      </c>
      <c r="I184" s="238">
        <v>25</v>
      </c>
      <c r="K184" s="238">
        <v>20007345</v>
      </c>
      <c r="L184" s="238">
        <v>200730017</v>
      </c>
      <c r="M184" s="238">
        <v>3</v>
      </c>
      <c r="N184" s="238">
        <v>13</v>
      </c>
      <c r="O184" s="238">
        <v>2020</v>
      </c>
      <c r="P184" s="238" t="s">
        <v>362</v>
      </c>
      <c r="Q184" s="238">
        <v>9</v>
      </c>
      <c r="R184" s="238" t="s">
        <v>356</v>
      </c>
      <c r="S184" s="238">
        <v>5</v>
      </c>
      <c r="T184" s="238">
        <v>0</v>
      </c>
      <c r="U184" s="238">
        <v>2</v>
      </c>
      <c r="V184" s="238">
        <v>10</v>
      </c>
      <c r="W184" s="238">
        <v>10</v>
      </c>
      <c r="X184" s="238">
        <v>10</v>
      </c>
      <c r="Y184" s="238">
        <v>1</v>
      </c>
      <c r="Z184" s="238">
        <v>1</v>
      </c>
      <c r="AB184" s="238">
        <v>1</v>
      </c>
      <c r="AC184" s="238">
        <v>98</v>
      </c>
      <c r="AD184" s="238" t="s">
        <v>4329</v>
      </c>
      <c r="AF184" s="238" t="s">
        <v>4424</v>
      </c>
      <c r="AG184" s="238">
        <v>5</v>
      </c>
      <c r="AH184" s="238">
        <v>2</v>
      </c>
      <c r="AI184" s="238">
        <v>2</v>
      </c>
      <c r="AJ184" s="238">
        <v>4</v>
      </c>
      <c r="AK184" s="238">
        <v>21</v>
      </c>
      <c r="AL184" s="238">
        <v>29</v>
      </c>
      <c r="AM184" s="238" t="s">
        <v>354</v>
      </c>
      <c r="AN184" s="238">
        <v>5</v>
      </c>
      <c r="AO184" s="238">
        <v>1</v>
      </c>
      <c r="AS184" s="238">
        <v>14</v>
      </c>
      <c r="AT184" s="238">
        <v>20</v>
      </c>
      <c r="AU184" s="238">
        <v>40</v>
      </c>
      <c r="AV184" s="238">
        <v>11</v>
      </c>
      <c r="AW184" s="238">
        <v>21</v>
      </c>
      <c r="AX184" s="238">
        <v>2</v>
      </c>
      <c r="AY184" s="238">
        <v>2</v>
      </c>
      <c r="AZ184" s="238">
        <v>4</v>
      </c>
      <c r="BA184" s="238">
        <v>25</v>
      </c>
      <c r="BB184" s="238">
        <v>62</v>
      </c>
      <c r="BC184" s="238" t="s">
        <v>354</v>
      </c>
      <c r="BD184" s="238">
        <v>5</v>
      </c>
      <c r="BE184" s="238">
        <v>1</v>
      </c>
      <c r="BI184" s="238">
        <v>14</v>
      </c>
      <c r="BJ184" s="238">
        <v>20</v>
      </c>
      <c r="BK184" s="238">
        <v>40</v>
      </c>
      <c r="BL184" s="238">
        <v>11</v>
      </c>
      <c r="BM184" s="238">
        <v>21</v>
      </c>
      <c r="CT184" s="238">
        <v>437140.91240074101</v>
      </c>
      <c r="CU184" s="238">
        <v>4965509.5837054299</v>
      </c>
      <c r="CV184" s="238">
        <v>44.840227370000001</v>
      </c>
      <c r="CW184" s="238">
        <v>-93.795341859999994</v>
      </c>
      <c r="CX184" s="238" t="s">
        <v>359</v>
      </c>
      <c r="CY184" s="238" t="s">
        <v>4544</v>
      </c>
    </row>
    <row r="185" spans="1:103" x14ac:dyDescent="0.25">
      <c r="A185" s="238">
        <v>840232</v>
      </c>
      <c r="B185" s="238">
        <v>3</v>
      </c>
      <c r="C185" s="238">
        <v>5</v>
      </c>
      <c r="D185" s="238">
        <v>31.872</v>
      </c>
      <c r="E185" s="238">
        <v>10</v>
      </c>
      <c r="G185" s="238" t="s">
        <v>1060</v>
      </c>
      <c r="H185" s="238" t="s">
        <v>354</v>
      </c>
      <c r="I185" s="238">
        <v>25</v>
      </c>
      <c r="K185" s="238">
        <v>20026947</v>
      </c>
      <c r="L185" s="238">
        <v>202540182</v>
      </c>
      <c r="M185" s="238">
        <v>9</v>
      </c>
      <c r="N185" s="238">
        <v>10</v>
      </c>
      <c r="O185" s="238">
        <v>2020</v>
      </c>
      <c r="P185" s="238" t="s">
        <v>384</v>
      </c>
      <c r="Q185" s="238">
        <v>16</v>
      </c>
      <c r="S185" s="238">
        <v>5</v>
      </c>
      <c r="T185" s="238">
        <v>0</v>
      </c>
      <c r="U185" s="238">
        <v>2</v>
      </c>
      <c r="V185" s="238">
        <v>10</v>
      </c>
      <c r="W185" s="238">
        <v>10</v>
      </c>
      <c r="X185" s="238">
        <v>10</v>
      </c>
      <c r="Y185" s="238">
        <v>1</v>
      </c>
      <c r="Z185" s="238">
        <v>1</v>
      </c>
      <c r="AB185" s="238">
        <v>1</v>
      </c>
      <c r="AC185" s="238">
        <v>98</v>
      </c>
      <c r="AD185" s="238" t="s">
        <v>4329</v>
      </c>
      <c r="AF185" s="238" t="s">
        <v>4424</v>
      </c>
      <c r="AG185" s="238">
        <v>5</v>
      </c>
      <c r="AH185" s="238">
        <v>2</v>
      </c>
      <c r="AI185" s="238">
        <v>2</v>
      </c>
      <c r="AJ185" s="238">
        <v>4</v>
      </c>
      <c r="AK185" s="238">
        <v>24</v>
      </c>
      <c r="AL185" s="238">
        <v>53</v>
      </c>
      <c r="AM185" s="238" t="s">
        <v>363</v>
      </c>
      <c r="AN185" s="238">
        <v>5</v>
      </c>
      <c r="AO185" s="238">
        <v>1</v>
      </c>
      <c r="AS185" s="238">
        <v>12</v>
      </c>
      <c r="AT185" s="238">
        <v>20</v>
      </c>
      <c r="AU185" s="238">
        <v>40</v>
      </c>
      <c r="AV185" s="238">
        <v>11</v>
      </c>
      <c r="AW185" s="238">
        <v>21</v>
      </c>
      <c r="AX185" s="238">
        <v>2</v>
      </c>
      <c r="AY185" s="238">
        <v>2</v>
      </c>
      <c r="AZ185" s="238">
        <v>4</v>
      </c>
      <c r="BA185" s="238">
        <v>23</v>
      </c>
      <c r="BB185" s="238">
        <v>74</v>
      </c>
      <c r="BC185" s="238" t="s">
        <v>363</v>
      </c>
      <c r="BD185" s="238">
        <v>5</v>
      </c>
      <c r="BE185" s="238">
        <v>1</v>
      </c>
      <c r="BI185" s="238">
        <v>12</v>
      </c>
      <c r="BJ185" s="238">
        <v>20</v>
      </c>
      <c r="BK185" s="238">
        <v>40</v>
      </c>
      <c r="BL185" s="238">
        <v>11</v>
      </c>
      <c r="BM185" s="238">
        <v>21</v>
      </c>
      <c r="CT185" s="238">
        <v>437145.539371908</v>
      </c>
      <c r="CU185" s="238">
        <v>4965509.9457863197</v>
      </c>
      <c r="CV185" s="238">
        <v>44.840231039999999</v>
      </c>
      <c r="CW185" s="238">
        <v>-93.795283370000007</v>
      </c>
      <c r="CX185" s="238" t="s">
        <v>359</v>
      </c>
      <c r="CY185" s="238" t="s">
        <v>4545</v>
      </c>
    </row>
    <row r="186" spans="1:103" x14ac:dyDescent="0.25">
      <c r="A186" s="238">
        <v>720643</v>
      </c>
      <c r="B186" s="238">
        <v>3</v>
      </c>
      <c r="C186" s="238">
        <v>5</v>
      </c>
      <c r="D186" s="238">
        <v>31.873000000000001</v>
      </c>
      <c r="E186" s="238">
        <v>10</v>
      </c>
      <c r="G186" s="238" t="s">
        <v>1060</v>
      </c>
      <c r="H186" s="238" t="s">
        <v>354</v>
      </c>
      <c r="I186" s="238">
        <v>25</v>
      </c>
      <c r="K186" s="238">
        <v>19013780</v>
      </c>
      <c r="M186" s="238">
        <v>5</v>
      </c>
      <c r="N186" s="238">
        <v>18</v>
      </c>
      <c r="O186" s="238">
        <v>2019</v>
      </c>
      <c r="P186" s="238" t="s">
        <v>364</v>
      </c>
      <c r="Q186" s="238">
        <v>1</v>
      </c>
      <c r="R186" s="238" t="s">
        <v>356</v>
      </c>
      <c r="S186" s="238">
        <v>5</v>
      </c>
      <c r="T186" s="238">
        <v>0</v>
      </c>
      <c r="U186" s="238">
        <v>1</v>
      </c>
      <c r="W186" s="238">
        <v>47</v>
      </c>
      <c r="X186" s="238">
        <v>3</v>
      </c>
      <c r="Y186" s="238">
        <v>4</v>
      </c>
      <c r="Z186" s="238">
        <v>3</v>
      </c>
      <c r="AB186" s="238">
        <v>2</v>
      </c>
      <c r="AC186" s="238">
        <v>98</v>
      </c>
      <c r="AD186" s="238" t="s">
        <v>4329</v>
      </c>
      <c r="AF186" s="238" t="s">
        <v>4424</v>
      </c>
      <c r="AG186" s="238">
        <v>3</v>
      </c>
      <c r="AH186" s="238">
        <v>1</v>
      </c>
      <c r="AI186" s="238">
        <v>2</v>
      </c>
      <c r="AJ186" s="238">
        <v>4</v>
      </c>
      <c r="AK186" s="238">
        <v>21</v>
      </c>
      <c r="AS186" s="238">
        <v>15</v>
      </c>
      <c r="AT186" s="238">
        <v>20</v>
      </c>
      <c r="AU186" s="238">
        <v>40</v>
      </c>
      <c r="AV186" s="238">
        <v>11</v>
      </c>
      <c r="AW186" s="238">
        <v>21</v>
      </c>
      <c r="CT186" s="238">
        <v>437146.73324571602</v>
      </c>
      <c r="CU186" s="238">
        <v>4965513.2871527998</v>
      </c>
      <c r="CV186" s="238">
        <v>44.840261220000002</v>
      </c>
      <c r="CW186" s="238">
        <v>-93.795268680000007</v>
      </c>
      <c r="CX186" s="238" t="s">
        <v>359</v>
      </c>
      <c r="CY186" s="238" t="s">
        <v>4546</v>
      </c>
    </row>
    <row r="187" spans="1:103" hidden="1" x14ac:dyDescent="0.25">
      <c r="A187" s="238">
        <v>784161</v>
      </c>
      <c r="B187" s="238">
        <v>3</v>
      </c>
      <c r="C187" s="238">
        <v>5</v>
      </c>
      <c r="D187" s="238">
        <v>31.873999999999999</v>
      </c>
      <c r="E187" s="238">
        <v>10</v>
      </c>
      <c r="G187" s="238" t="s">
        <v>1060</v>
      </c>
      <c r="H187" s="238" t="s">
        <v>354</v>
      </c>
      <c r="I187" s="238">
        <v>25</v>
      </c>
      <c r="K187" s="238">
        <v>20002556</v>
      </c>
      <c r="L187" s="238">
        <v>200270200</v>
      </c>
      <c r="M187" s="238">
        <v>1</v>
      </c>
      <c r="N187" s="238">
        <v>27</v>
      </c>
      <c r="O187" s="238">
        <v>2020</v>
      </c>
      <c r="P187" s="238" t="s">
        <v>361</v>
      </c>
      <c r="Q187" s="238">
        <v>13</v>
      </c>
      <c r="R187" s="238" t="s">
        <v>369</v>
      </c>
      <c r="S187" s="238">
        <v>3</v>
      </c>
      <c r="T187" s="238">
        <v>0</v>
      </c>
      <c r="U187" s="238">
        <v>2</v>
      </c>
      <c r="V187" s="238">
        <v>12</v>
      </c>
      <c r="W187" s="238">
        <v>10</v>
      </c>
      <c r="X187" s="238">
        <v>3</v>
      </c>
      <c r="Y187" s="238">
        <v>1</v>
      </c>
      <c r="Z187" s="238">
        <v>1</v>
      </c>
      <c r="AB187" s="238">
        <v>1</v>
      </c>
      <c r="AC187" s="238">
        <v>98</v>
      </c>
      <c r="AD187" s="238" t="s">
        <v>4329</v>
      </c>
      <c r="AE187" s="238" t="s">
        <v>4520</v>
      </c>
      <c r="AF187" s="238" t="s">
        <v>4194</v>
      </c>
      <c r="AG187" s="238">
        <v>7</v>
      </c>
      <c r="AH187" s="238">
        <v>2</v>
      </c>
      <c r="AI187" s="238">
        <v>2</v>
      </c>
      <c r="AJ187" s="238">
        <v>2</v>
      </c>
      <c r="AK187" s="238">
        <v>24</v>
      </c>
      <c r="AL187" s="238">
        <v>81</v>
      </c>
      <c r="AM187" s="238" t="s">
        <v>354</v>
      </c>
      <c r="AN187" s="238">
        <v>5</v>
      </c>
      <c r="AO187" s="238">
        <v>2</v>
      </c>
      <c r="AS187" s="238">
        <v>12</v>
      </c>
      <c r="AT187" s="238">
        <v>20</v>
      </c>
      <c r="AU187" s="238">
        <v>30</v>
      </c>
      <c r="AV187" s="238">
        <v>11</v>
      </c>
      <c r="AW187" s="238">
        <v>21</v>
      </c>
      <c r="AX187" s="238">
        <v>2</v>
      </c>
      <c r="AY187" s="238">
        <v>4</v>
      </c>
      <c r="AZ187" s="238">
        <v>3</v>
      </c>
      <c r="BA187" s="238">
        <v>21</v>
      </c>
      <c r="BB187" s="238">
        <v>70</v>
      </c>
      <c r="BC187" s="238" t="s">
        <v>363</v>
      </c>
      <c r="BD187" s="238">
        <v>5</v>
      </c>
      <c r="BE187" s="238">
        <v>1</v>
      </c>
      <c r="BI187" s="238">
        <v>15</v>
      </c>
      <c r="BJ187" s="238">
        <v>20</v>
      </c>
      <c r="BK187" s="238">
        <v>50</v>
      </c>
      <c r="BL187" s="238">
        <v>11</v>
      </c>
      <c r="BM187" s="238">
        <v>21</v>
      </c>
      <c r="CT187" s="238">
        <v>437157.863317348</v>
      </c>
      <c r="CU187" s="238">
        <v>4965503.65353656</v>
      </c>
      <c r="CV187" s="238">
        <v>44.840175479999999</v>
      </c>
      <c r="CW187" s="238">
        <v>-93.795126670000002</v>
      </c>
      <c r="CX187" s="238" t="s">
        <v>359</v>
      </c>
      <c r="CY187" s="238" t="s">
        <v>4547</v>
      </c>
    </row>
    <row r="188" spans="1:103" hidden="1" x14ac:dyDescent="0.25">
      <c r="A188" s="238">
        <v>666371</v>
      </c>
      <c r="B188" s="238">
        <v>3</v>
      </c>
      <c r="C188" s="238">
        <v>5</v>
      </c>
      <c r="D188" s="238">
        <v>31.875</v>
      </c>
      <c r="E188" s="238">
        <v>10</v>
      </c>
      <c r="G188" s="238" t="s">
        <v>1060</v>
      </c>
      <c r="H188" s="238" t="s">
        <v>354</v>
      </c>
      <c r="I188" s="238">
        <v>25</v>
      </c>
      <c r="K188" s="238">
        <v>18037883</v>
      </c>
      <c r="M188" s="238">
        <v>12</v>
      </c>
      <c r="N188" s="238">
        <v>7</v>
      </c>
      <c r="O188" s="238">
        <v>2018</v>
      </c>
      <c r="P188" s="238" t="s">
        <v>362</v>
      </c>
      <c r="Q188" s="238">
        <v>11</v>
      </c>
      <c r="R188" s="238" t="s">
        <v>369</v>
      </c>
      <c r="S188" s="238">
        <v>3</v>
      </c>
      <c r="T188" s="238">
        <v>0</v>
      </c>
      <c r="U188" s="238">
        <v>2</v>
      </c>
      <c r="V188" s="238">
        <v>5</v>
      </c>
      <c r="W188" s="238">
        <v>10</v>
      </c>
      <c r="X188" s="238">
        <v>3</v>
      </c>
      <c r="Y188" s="238">
        <v>1</v>
      </c>
      <c r="Z188" s="238">
        <v>1</v>
      </c>
      <c r="AB188" s="238">
        <v>1</v>
      </c>
      <c r="AC188" s="238">
        <v>98</v>
      </c>
      <c r="AD188" s="238" t="s">
        <v>4329</v>
      </c>
      <c r="AF188" s="238" t="s">
        <v>4194</v>
      </c>
      <c r="AG188" s="238">
        <v>9</v>
      </c>
      <c r="AH188" s="238">
        <v>2</v>
      </c>
      <c r="AI188" s="238">
        <v>2</v>
      </c>
      <c r="AJ188" s="238">
        <v>4</v>
      </c>
      <c r="AK188" s="238">
        <v>24</v>
      </c>
      <c r="AL188" s="238">
        <v>28</v>
      </c>
      <c r="AM188" s="238" t="s">
        <v>354</v>
      </c>
      <c r="AN188" s="238">
        <v>5</v>
      </c>
      <c r="AO188" s="238">
        <v>65</v>
      </c>
      <c r="AS188" s="238">
        <v>15</v>
      </c>
      <c r="AT188" s="238">
        <v>20</v>
      </c>
      <c r="AU188" s="238">
        <v>40</v>
      </c>
      <c r="AV188" s="238">
        <v>11</v>
      </c>
      <c r="AW188" s="238">
        <v>21</v>
      </c>
      <c r="AX188" s="238">
        <v>2</v>
      </c>
      <c r="AY188" s="238">
        <v>2</v>
      </c>
      <c r="AZ188" s="238">
        <v>3</v>
      </c>
      <c r="BA188" s="238">
        <v>21</v>
      </c>
      <c r="BB188" s="238">
        <v>25</v>
      </c>
      <c r="BC188" s="238" t="s">
        <v>363</v>
      </c>
      <c r="BD188" s="238">
        <v>5</v>
      </c>
      <c r="BE188" s="238">
        <v>1</v>
      </c>
      <c r="BI188" s="238">
        <v>15</v>
      </c>
      <c r="BJ188" s="238">
        <v>20</v>
      </c>
      <c r="BK188" s="238">
        <v>50</v>
      </c>
      <c r="BL188" s="238">
        <v>11</v>
      </c>
      <c r="BM188" s="238">
        <v>21</v>
      </c>
      <c r="CT188" s="238">
        <v>437160.85323274898</v>
      </c>
      <c r="CU188" s="238">
        <v>4965499.9503336996</v>
      </c>
      <c r="CV188" s="238">
        <v>44.840142409999999</v>
      </c>
      <c r="CW188" s="238">
        <v>-93.795088390000004</v>
      </c>
      <c r="CX188" s="238" t="s">
        <v>359</v>
      </c>
      <c r="CY188" s="238" t="s">
        <v>4548</v>
      </c>
    </row>
    <row r="189" spans="1:103" x14ac:dyDescent="0.25">
      <c r="A189" s="238">
        <v>810959</v>
      </c>
      <c r="B189" s="238">
        <v>3</v>
      </c>
      <c r="C189" s="238">
        <v>5</v>
      </c>
      <c r="D189" s="238">
        <v>31.875</v>
      </c>
      <c r="E189" s="238">
        <v>10</v>
      </c>
      <c r="G189" s="238" t="s">
        <v>1060</v>
      </c>
      <c r="H189" s="238" t="s">
        <v>354</v>
      </c>
      <c r="I189" s="238">
        <v>25</v>
      </c>
      <c r="K189" s="238">
        <v>20013209</v>
      </c>
      <c r="L189" s="238">
        <v>201410025</v>
      </c>
      <c r="M189" s="238">
        <v>5</v>
      </c>
      <c r="N189" s="238">
        <v>20</v>
      </c>
      <c r="O189" s="238">
        <v>2020</v>
      </c>
      <c r="P189" s="238" t="s">
        <v>355</v>
      </c>
      <c r="Q189" s="238">
        <v>13</v>
      </c>
      <c r="R189" s="238" t="s">
        <v>356</v>
      </c>
      <c r="S189" s="238">
        <v>5</v>
      </c>
      <c r="T189" s="238">
        <v>0</v>
      </c>
      <c r="U189" s="238">
        <v>2</v>
      </c>
      <c r="V189" s="238">
        <v>11</v>
      </c>
      <c r="W189" s="238">
        <v>10</v>
      </c>
      <c r="X189" s="238">
        <v>3</v>
      </c>
      <c r="Y189" s="238">
        <v>1</v>
      </c>
      <c r="Z189" s="238">
        <v>1</v>
      </c>
      <c r="AB189" s="238">
        <v>1</v>
      </c>
      <c r="AC189" s="238">
        <v>98</v>
      </c>
      <c r="AD189" s="238" t="s">
        <v>4329</v>
      </c>
      <c r="AF189" s="238" t="s">
        <v>4194</v>
      </c>
      <c r="AG189" s="238">
        <v>6</v>
      </c>
      <c r="AH189" s="238">
        <v>2</v>
      </c>
      <c r="AI189" s="238">
        <v>2</v>
      </c>
      <c r="AJ189" s="238">
        <v>4</v>
      </c>
      <c r="AK189" s="238">
        <v>24</v>
      </c>
      <c r="AL189" s="238">
        <v>18</v>
      </c>
      <c r="AM189" s="238" t="s">
        <v>363</v>
      </c>
      <c r="AN189" s="238">
        <v>5</v>
      </c>
      <c r="AO189" s="238">
        <v>99</v>
      </c>
      <c r="AS189" s="238">
        <v>14</v>
      </c>
      <c r="AT189" s="238">
        <v>20</v>
      </c>
      <c r="AU189" s="238">
        <v>40</v>
      </c>
      <c r="AV189" s="238">
        <v>11</v>
      </c>
      <c r="AW189" s="238">
        <v>21</v>
      </c>
      <c r="AX189" s="238">
        <v>2</v>
      </c>
      <c r="AY189" s="238">
        <v>2</v>
      </c>
      <c r="AZ189" s="238">
        <v>3</v>
      </c>
      <c r="BA189" s="238">
        <v>21</v>
      </c>
      <c r="BB189" s="238">
        <v>17</v>
      </c>
      <c r="BC189" s="238" t="s">
        <v>363</v>
      </c>
      <c r="BD189" s="238">
        <v>5</v>
      </c>
      <c r="BE189" s="238">
        <v>99</v>
      </c>
      <c r="BI189" s="238">
        <v>14</v>
      </c>
      <c r="BJ189" s="238">
        <v>20</v>
      </c>
      <c r="BK189" s="238">
        <v>40</v>
      </c>
      <c r="BL189" s="238">
        <v>11</v>
      </c>
      <c r="BM189" s="238">
        <v>21</v>
      </c>
      <c r="CT189" s="238">
        <v>437161.02077429101</v>
      </c>
      <c r="CU189" s="238">
        <v>4965502.1753572803</v>
      </c>
      <c r="CV189" s="238">
        <v>44.840162460000002</v>
      </c>
      <c r="CW189" s="238">
        <v>-93.79508654</v>
      </c>
      <c r="CX189" s="238" t="s">
        <v>359</v>
      </c>
      <c r="CY189" s="238" t="s">
        <v>4549</v>
      </c>
    </row>
    <row r="190" spans="1:103" x14ac:dyDescent="0.25">
      <c r="A190" s="238">
        <v>683037</v>
      </c>
      <c r="B190" s="238">
        <v>3</v>
      </c>
      <c r="C190" s="238">
        <v>5</v>
      </c>
      <c r="D190" s="238">
        <v>31.878</v>
      </c>
      <c r="E190" s="238">
        <v>10</v>
      </c>
      <c r="G190" s="238" t="s">
        <v>1060</v>
      </c>
      <c r="H190" s="238" t="s">
        <v>354</v>
      </c>
      <c r="I190" s="238">
        <v>25</v>
      </c>
      <c r="K190" s="238">
        <v>19003396</v>
      </c>
      <c r="M190" s="238">
        <v>2</v>
      </c>
      <c r="N190" s="238">
        <v>4</v>
      </c>
      <c r="O190" s="238">
        <v>2019</v>
      </c>
      <c r="P190" s="238" t="s">
        <v>361</v>
      </c>
      <c r="Q190" s="238">
        <v>11</v>
      </c>
      <c r="S190" s="238">
        <v>5</v>
      </c>
      <c r="T190" s="238">
        <v>0</v>
      </c>
      <c r="U190" s="238">
        <v>2</v>
      </c>
      <c r="V190" s="238">
        <v>12</v>
      </c>
      <c r="W190" s="238">
        <v>10</v>
      </c>
      <c r="X190" s="238">
        <v>3</v>
      </c>
      <c r="Y190" s="238">
        <v>1</v>
      </c>
      <c r="Z190" s="238">
        <v>1</v>
      </c>
      <c r="AB190" s="238">
        <v>5</v>
      </c>
      <c r="AC190" s="238">
        <v>98</v>
      </c>
      <c r="AD190" s="238" t="s">
        <v>4329</v>
      </c>
      <c r="AF190" s="238" t="s">
        <v>4194</v>
      </c>
      <c r="AG190" s="238">
        <v>7</v>
      </c>
      <c r="AH190" s="238">
        <v>2</v>
      </c>
      <c r="AI190" s="238">
        <v>2</v>
      </c>
      <c r="AJ190" s="238">
        <v>4</v>
      </c>
      <c r="AK190" s="238">
        <v>34</v>
      </c>
      <c r="AL190" s="238">
        <v>33</v>
      </c>
      <c r="AM190" s="238" t="s">
        <v>363</v>
      </c>
      <c r="AN190" s="238">
        <v>5</v>
      </c>
      <c r="AO190" s="238">
        <v>1</v>
      </c>
      <c r="AS190" s="238">
        <v>12</v>
      </c>
      <c r="AT190" s="238">
        <v>20</v>
      </c>
      <c r="AV190" s="238">
        <v>11</v>
      </c>
      <c r="AW190" s="238">
        <v>21</v>
      </c>
      <c r="AX190" s="238">
        <v>2</v>
      </c>
      <c r="AY190" s="238">
        <v>2</v>
      </c>
      <c r="AZ190" s="238">
        <v>4</v>
      </c>
      <c r="BA190" s="238">
        <v>21</v>
      </c>
      <c r="BB190" s="238">
        <v>56</v>
      </c>
      <c r="BC190" s="238" t="s">
        <v>354</v>
      </c>
      <c r="BD190" s="238">
        <v>5</v>
      </c>
      <c r="BE190" s="238">
        <v>1</v>
      </c>
      <c r="BI190" s="238">
        <v>12</v>
      </c>
      <c r="BJ190" s="238">
        <v>20</v>
      </c>
      <c r="BL190" s="238">
        <v>11</v>
      </c>
      <c r="BM190" s="238">
        <v>21</v>
      </c>
      <c r="CT190" s="238">
        <v>437164.55740682402</v>
      </c>
      <c r="CU190" s="238">
        <v>4965503.3899239199</v>
      </c>
      <c r="CV190" s="238">
        <v>44.840173700000001</v>
      </c>
      <c r="CW190" s="238">
        <v>-93.795041949999998</v>
      </c>
      <c r="CX190" s="238" t="s">
        <v>359</v>
      </c>
      <c r="CY190" s="238" t="s">
        <v>4550</v>
      </c>
    </row>
    <row r="191" spans="1:103" x14ac:dyDescent="0.25">
      <c r="A191" s="238">
        <v>722964</v>
      </c>
      <c r="B191" s="238">
        <v>3</v>
      </c>
      <c r="C191" s="238">
        <v>5</v>
      </c>
      <c r="D191" s="238">
        <v>31.878</v>
      </c>
      <c r="E191" s="238">
        <v>10</v>
      </c>
      <c r="G191" s="238" t="s">
        <v>1060</v>
      </c>
      <c r="H191" s="238" t="s">
        <v>354</v>
      </c>
      <c r="I191" s="238">
        <v>25</v>
      </c>
      <c r="K191" s="238">
        <v>19015041</v>
      </c>
      <c r="M191" s="238">
        <v>5</v>
      </c>
      <c r="N191" s="238">
        <v>29</v>
      </c>
      <c r="O191" s="238">
        <v>2019</v>
      </c>
      <c r="P191" s="238" t="s">
        <v>355</v>
      </c>
      <c r="Q191" s="238">
        <v>15</v>
      </c>
      <c r="R191" s="238">
        <v>98</v>
      </c>
      <c r="S191" s="238">
        <v>5</v>
      </c>
      <c r="T191" s="238">
        <v>0</v>
      </c>
      <c r="U191" s="238">
        <v>2</v>
      </c>
      <c r="V191" s="238">
        <v>11</v>
      </c>
      <c r="W191" s="238">
        <v>10</v>
      </c>
      <c r="X191" s="238">
        <v>3</v>
      </c>
      <c r="Y191" s="238">
        <v>1</v>
      </c>
      <c r="Z191" s="238">
        <v>1</v>
      </c>
      <c r="AB191" s="238">
        <v>1</v>
      </c>
      <c r="AC191" s="238">
        <v>98</v>
      </c>
      <c r="AD191" s="238" t="s">
        <v>4329</v>
      </c>
      <c r="AF191" s="238" t="s">
        <v>4194</v>
      </c>
      <c r="AG191" s="238">
        <v>6</v>
      </c>
      <c r="AH191" s="238">
        <v>2</v>
      </c>
      <c r="AI191" s="238">
        <v>4</v>
      </c>
      <c r="AJ191" s="238">
        <v>2</v>
      </c>
      <c r="AK191" s="238">
        <v>24</v>
      </c>
      <c r="AL191" s="238">
        <v>84</v>
      </c>
      <c r="AM191" s="238" t="s">
        <v>363</v>
      </c>
      <c r="AN191" s="238">
        <v>5</v>
      </c>
      <c r="AO191" s="238">
        <v>2</v>
      </c>
      <c r="AS191" s="238">
        <v>15</v>
      </c>
      <c r="AT191" s="238">
        <v>20</v>
      </c>
      <c r="AU191" s="238">
        <v>40</v>
      </c>
      <c r="AV191" s="238">
        <v>11</v>
      </c>
      <c r="AW191" s="238">
        <v>21</v>
      </c>
      <c r="AX191" s="238">
        <v>2</v>
      </c>
      <c r="AY191" s="238">
        <v>2</v>
      </c>
      <c r="AZ191" s="238">
        <v>3</v>
      </c>
      <c r="BA191" s="238">
        <v>21</v>
      </c>
      <c r="BB191" s="238">
        <v>16</v>
      </c>
      <c r="BC191" s="238" t="s">
        <v>363</v>
      </c>
      <c r="BD191" s="238">
        <v>5</v>
      </c>
      <c r="BE191" s="238">
        <v>1</v>
      </c>
      <c r="BI191" s="238">
        <v>15</v>
      </c>
      <c r="BJ191" s="238">
        <v>20</v>
      </c>
      <c r="BK191" s="238">
        <v>40</v>
      </c>
      <c r="BL191" s="238">
        <v>11</v>
      </c>
      <c r="BM191" s="238">
        <v>21</v>
      </c>
      <c r="CT191" s="238">
        <v>437162.69216294098</v>
      </c>
      <c r="CU191" s="238">
        <v>4965507.0740439203</v>
      </c>
      <c r="CV191" s="238">
        <v>44.840206700000003</v>
      </c>
      <c r="CW191" s="238">
        <v>-93.795066000000006</v>
      </c>
      <c r="CX191" s="238" t="s">
        <v>359</v>
      </c>
      <c r="CY191" s="238" t="s">
        <v>4551</v>
      </c>
    </row>
    <row r="192" spans="1:103" hidden="1" x14ac:dyDescent="0.25">
      <c r="A192" s="238">
        <v>779238</v>
      </c>
      <c r="B192" s="238">
        <v>3</v>
      </c>
      <c r="C192" s="238">
        <v>5</v>
      </c>
      <c r="D192" s="238">
        <v>31.885000000000002</v>
      </c>
      <c r="E192" s="238">
        <v>10</v>
      </c>
      <c r="F192" s="238" t="s">
        <v>1060</v>
      </c>
      <c r="H192" s="238" t="s">
        <v>354</v>
      </c>
      <c r="I192" s="238">
        <v>25</v>
      </c>
      <c r="K192" s="238">
        <v>20500443</v>
      </c>
      <c r="L192" s="238">
        <v>200130309</v>
      </c>
      <c r="M192" s="238">
        <v>1</v>
      </c>
      <c r="N192" s="238">
        <v>13</v>
      </c>
      <c r="O192" s="238">
        <v>2020</v>
      </c>
      <c r="P192" s="238" t="s">
        <v>361</v>
      </c>
      <c r="Q192" s="238">
        <v>15</v>
      </c>
      <c r="R192" s="238" t="s">
        <v>369</v>
      </c>
      <c r="S192" s="238">
        <v>3</v>
      </c>
      <c r="T192" s="238">
        <v>0</v>
      </c>
      <c r="U192" s="238">
        <v>2</v>
      </c>
      <c r="V192" s="238">
        <v>13</v>
      </c>
      <c r="W192" s="238">
        <v>10</v>
      </c>
      <c r="X192" s="238">
        <v>3</v>
      </c>
      <c r="Y192" s="238">
        <v>1</v>
      </c>
      <c r="Z192" s="238">
        <v>2</v>
      </c>
      <c r="AB192" s="238">
        <v>1</v>
      </c>
      <c r="AC192" s="238">
        <v>98</v>
      </c>
      <c r="AD192" s="238" t="s">
        <v>4329</v>
      </c>
      <c r="AF192" s="238" t="s">
        <v>4424</v>
      </c>
      <c r="AG192" s="238">
        <v>8</v>
      </c>
      <c r="AH192" s="238">
        <v>2</v>
      </c>
      <c r="AI192" s="238">
        <v>3</v>
      </c>
      <c r="AJ192" s="238">
        <v>3</v>
      </c>
      <c r="AK192" s="238">
        <v>24</v>
      </c>
      <c r="AL192" s="238">
        <v>69</v>
      </c>
      <c r="AM192" s="238" t="s">
        <v>354</v>
      </c>
      <c r="AN192" s="238">
        <v>5</v>
      </c>
      <c r="AO192" s="238">
        <v>2</v>
      </c>
      <c r="AS192" s="238">
        <v>12</v>
      </c>
      <c r="AT192" s="238">
        <v>20</v>
      </c>
      <c r="AU192" s="238">
        <v>45</v>
      </c>
      <c r="AV192" s="238">
        <v>11</v>
      </c>
      <c r="AW192" s="238">
        <v>21</v>
      </c>
      <c r="AX192" s="238">
        <v>2</v>
      </c>
      <c r="AY192" s="238">
        <v>2</v>
      </c>
      <c r="AZ192" s="238">
        <v>4</v>
      </c>
      <c r="BA192" s="238">
        <v>21</v>
      </c>
      <c r="BB192" s="238">
        <v>33</v>
      </c>
      <c r="BC192" s="238" t="s">
        <v>363</v>
      </c>
      <c r="BD192" s="238">
        <v>5</v>
      </c>
      <c r="BE192" s="238">
        <v>1</v>
      </c>
      <c r="BI192" s="238">
        <v>12</v>
      </c>
      <c r="BJ192" s="238">
        <v>20</v>
      </c>
      <c r="BK192" s="238">
        <v>45</v>
      </c>
      <c r="BL192" s="238">
        <v>11</v>
      </c>
      <c r="BM192" s="238">
        <v>21</v>
      </c>
      <c r="CT192" s="238">
        <v>437164.516129033</v>
      </c>
      <c r="CU192" s="238">
        <v>4965520.2015070701</v>
      </c>
      <c r="CV192" s="238">
        <v>44.840325020000002</v>
      </c>
      <c r="CW192" s="238">
        <v>-93.79504455</v>
      </c>
      <c r="CX192" s="238" t="s">
        <v>359</v>
      </c>
      <c r="CY192" s="238" t="s">
        <v>4552</v>
      </c>
    </row>
    <row r="193" spans="1:103" x14ac:dyDescent="0.25">
      <c r="A193" s="238">
        <v>10854911</v>
      </c>
      <c r="B193" s="238">
        <v>3</v>
      </c>
      <c r="C193" s="238">
        <v>5</v>
      </c>
      <c r="D193" s="238">
        <v>31.896999999999998</v>
      </c>
      <c r="E193" s="238">
        <v>10</v>
      </c>
      <c r="F193" s="238" t="s">
        <v>1060</v>
      </c>
      <c r="H193" s="238" t="s">
        <v>354</v>
      </c>
      <c r="I193" s="238">
        <v>25</v>
      </c>
      <c r="K193" s="238">
        <v>13032596</v>
      </c>
      <c r="L193" s="238">
        <v>133010135</v>
      </c>
      <c r="M193" s="238">
        <v>10</v>
      </c>
      <c r="N193" s="238">
        <v>28</v>
      </c>
      <c r="O193" s="238">
        <v>2013</v>
      </c>
      <c r="P193" s="238" t="s">
        <v>361</v>
      </c>
      <c r="Q193" s="238">
        <v>12</v>
      </c>
      <c r="R193" s="238" t="s">
        <v>356</v>
      </c>
      <c r="S193" s="238">
        <v>5</v>
      </c>
      <c r="T193" s="238">
        <v>0</v>
      </c>
      <c r="U193" s="238">
        <v>2</v>
      </c>
      <c r="V193" s="238">
        <v>10</v>
      </c>
      <c r="W193" s="238">
        <v>10</v>
      </c>
      <c r="X193" s="238">
        <v>2</v>
      </c>
      <c r="Y193" s="238">
        <v>1</v>
      </c>
      <c r="Z193" s="238">
        <v>1</v>
      </c>
      <c r="AB193" s="238">
        <v>1</v>
      </c>
      <c r="AC193" s="238">
        <v>98</v>
      </c>
      <c r="AD193" s="238" t="s">
        <v>1773</v>
      </c>
      <c r="AE193" s="238" t="s">
        <v>4527</v>
      </c>
      <c r="AF193" s="238" t="s">
        <v>4194</v>
      </c>
      <c r="AG193" s="238">
        <v>5</v>
      </c>
      <c r="AH193" s="238">
        <v>2</v>
      </c>
      <c r="AI193" s="238">
        <v>2</v>
      </c>
      <c r="AJ193" s="238">
        <v>4</v>
      </c>
      <c r="AK193" s="238">
        <v>21</v>
      </c>
      <c r="AL193" s="238">
        <v>50</v>
      </c>
      <c r="AM193" s="238" t="s">
        <v>363</v>
      </c>
      <c r="AN193" s="238">
        <v>5</v>
      </c>
      <c r="AO193" s="238">
        <v>1</v>
      </c>
      <c r="AS193" s="238">
        <v>7</v>
      </c>
      <c r="AT193" s="238">
        <v>98</v>
      </c>
      <c r="AU193" s="238">
        <v>50</v>
      </c>
      <c r="AV193" s="238">
        <v>11</v>
      </c>
      <c r="AW193" s="238">
        <v>21</v>
      </c>
      <c r="AX193" s="238">
        <v>2</v>
      </c>
      <c r="AY193" s="238">
        <v>4</v>
      </c>
      <c r="AZ193" s="238">
        <v>4</v>
      </c>
      <c r="BA193" s="238">
        <v>28</v>
      </c>
      <c r="BB193" s="238">
        <v>71</v>
      </c>
      <c r="BC193" s="238" t="s">
        <v>354</v>
      </c>
      <c r="BD193" s="238">
        <v>5</v>
      </c>
      <c r="BE193" s="238">
        <v>8</v>
      </c>
      <c r="BF193" s="238">
        <v>2</v>
      </c>
      <c r="BI193" s="238">
        <v>7</v>
      </c>
      <c r="BJ193" s="238">
        <v>98</v>
      </c>
      <c r="BK193" s="238">
        <v>50</v>
      </c>
      <c r="BL193" s="238">
        <v>11</v>
      </c>
      <c r="BM193" s="238">
        <v>21</v>
      </c>
      <c r="CT193" s="238">
        <v>437202</v>
      </c>
      <c r="CU193" s="238">
        <v>4965521</v>
      </c>
      <c r="CV193" s="238">
        <v>44.840338899999999</v>
      </c>
      <c r="CW193" s="238">
        <v>-93.794568799999993</v>
      </c>
      <c r="CX193" s="238" t="s">
        <v>359</v>
      </c>
      <c r="CY193" s="238" t="s">
        <v>4553</v>
      </c>
    </row>
    <row r="194" spans="1:103" x14ac:dyDescent="0.25">
      <c r="A194" s="238">
        <v>11023350</v>
      </c>
      <c r="B194" s="238">
        <v>3</v>
      </c>
      <c r="C194" s="238">
        <v>5</v>
      </c>
      <c r="D194" s="238">
        <v>31.9</v>
      </c>
      <c r="E194" s="238">
        <v>10</v>
      </c>
      <c r="F194" s="238" t="s">
        <v>1060</v>
      </c>
      <c r="H194" s="238" t="s">
        <v>354</v>
      </c>
      <c r="I194" s="238">
        <v>25</v>
      </c>
      <c r="K194" s="238">
        <v>15037478</v>
      </c>
      <c r="L194" s="238">
        <v>153230191</v>
      </c>
      <c r="M194" s="238">
        <v>11</v>
      </c>
      <c r="N194" s="238">
        <v>19</v>
      </c>
      <c r="O194" s="238">
        <v>2015</v>
      </c>
      <c r="P194" s="238" t="s">
        <v>384</v>
      </c>
      <c r="Q194" s="238">
        <v>16</v>
      </c>
      <c r="S194" s="238">
        <v>5</v>
      </c>
      <c r="T194" s="238">
        <v>0</v>
      </c>
      <c r="U194" s="238">
        <v>2</v>
      </c>
      <c r="V194" s="238">
        <v>1</v>
      </c>
      <c r="W194" s="238">
        <v>10</v>
      </c>
      <c r="X194" s="238">
        <v>4</v>
      </c>
      <c r="Y194" s="238">
        <v>3</v>
      </c>
      <c r="Z194" s="238">
        <v>1</v>
      </c>
      <c r="AB194" s="238">
        <v>1</v>
      </c>
      <c r="AC194" s="238">
        <v>3</v>
      </c>
      <c r="AD194" s="238" t="s">
        <v>2594</v>
      </c>
      <c r="AE194" s="238" t="s">
        <v>4524</v>
      </c>
      <c r="AF194" s="238" t="s">
        <v>4194</v>
      </c>
      <c r="AG194" s="238">
        <v>7</v>
      </c>
      <c r="AH194" s="238">
        <v>2</v>
      </c>
      <c r="AI194" s="238">
        <v>3</v>
      </c>
      <c r="AJ194" s="238">
        <v>4</v>
      </c>
      <c r="AK194" s="238">
        <v>21</v>
      </c>
      <c r="AL194" s="238">
        <v>35</v>
      </c>
      <c r="AM194" s="238" t="s">
        <v>354</v>
      </c>
      <c r="AN194" s="238">
        <v>5</v>
      </c>
      <c r="AO194" s="238">
        <v>3</v>
      </c>
      <c r="AS194" s="238">
        <v>4</v>
      </c>
      <c r="AT194" s="238">
        <v>20</v>
      </c>
      <c r="AU194" s="238">
        <v>35</v>
      </c>
      <c r="AV194" s="238">
        <v>11</v>
      </c>
      <c r="AW194" s="238">
        <v>21</v>
      </c>
      <c r="AX194" s="238">
        <v>2</v>
      </c>
      <c r="AY194" s="238">
        <v>1</v>
      </c>
      <c r="AZ194" s="238">
        <v>4</v>
      </c>
      <c r="BA194" s="238">
        <v>21</v>
      </c>
      <c r="BB194" s="238">
        <v>48</v>
      </c>
      <c r="BC194" s="238" t="s">
        <v>363</v>
      </c>
      <c r="BD194" s="238">
        <v>5</v>
      </c>
      <c r="BE194" s="238">
        <v>1</v>
      </c>
      <c r="BI194" s="238">
        <v>4</v>
      </c>
      <c r="BJ194" s="238">
        <v>20</v>
      </c>
      <c r="BK194" s="238">
        <v>35</v>
      </c>
      <c r="BL194" s="238">
        <v>11</v>
      </c>
      <c r="BM194" s="238">
        <v>21</v>
      </c>
      <c r="CT194" s="238">
        <v>437206</v>
      </c>
      <c r="CU194" s="238">
        <v>4965524</v>
      </c>
      <c r="CV194" s="238">
        <v>44.8403597</v>
      </c>
      <c r="CW194" s="238">
        <v>-93.794515599999997</v>
      </c>
      <c r="CX194" s="238" t="s">
        <v>359</v>
      </c>
      <c r="CY194" s="238" t="s">
        <v>4554</v>
      </c>
    </row>
    <row r="195" spans="1:103" x14ac:dyDescent="0.25">
      <c r="A195" s="238">
        <v>11020757</v>
      </c>
      <c r="B195" s="238">
        <v>3</v>
      </c>
      <c r="C195" s="238">
        <v>5</v>
      </c>
      <c r="D195" s="238">
        <v>31.956</v>
      </c>
      <c r="E195" s="238">
        <v>10</v>
      </c>
      <c r="F195" s="238" t="s">
        <v>1060</v>
      </c>
      <c r="H195" s="238" t="s">
        <v>354</v>
      </c>
      <c r="I195" s="238">
        <v>25</v>
      </c>
      <c r="K195" s="238">
        <v>15023669</v>
      </c>
      <c r="L195" s="238">
        <v>152030142</v>
      </c>
      <c r="M195" s="238">
        <v>7</v>
      </c>
      <c r="N195" s="238">
        <v>22</v>
      </c>
      <c r="O195" s="238">
        <v>2015</v>
      </c>
      <c r="P195" s="238" t="s">
        <v>355</v>
      </c>
      <c r="Q195" s="238">
        <v>10</v>
      </c>
      <c r="S195" s="238">
        <v>5</v>
      </c>
      <c r="T195" s="238">
        <v>0</v>
      </c>
      <c r="U195" s="238">
        <v>2</v>
      </c>
      <c r="V195" s="238">
        <v>3</v>
      </c>
      <c r="W195" s="238">
        <v>10</v>
      </c>
      <c r="X195" s="238">
        <v>2</v>
      </c>
      <c r="Y195" s="238">
        <v>1</v>
      </c>
      <c r="Z195" s="238">
        <v>1</v>
      </c>
      <c r="AB195" s="238">
        <v>1</v>
      </c>
      <c r="AC195" s="238">
        <v>98</v>
      </c>
      <c r="AD195" s="238" t="s">
        <v>2594</v>
      </c>
      <c r="AE195" s="238" t="s">
        <v>4555</v>
      </c>
      <c r="AF195" s="238" t="s">
        <v>4194</v>
      </c>
      <c r="AG195" s="238">
        <v>9</v>
      </c>
      <c r="AH195" s="238">
        <v>2</v>
      </c>
      <c r="AI195" s="238">
        <v>2</v>
      </c>
      <c r="AJ195" s="238">
        <v>4</v>
      </c>
      <c r="AK195" s="238">
        <v>28</v>
      </c>
      <c r="AL195" s="238">
        <v>81</v>
      </c>
      <c r="AM195" s="238" t="s">
        <v>363</v>
      </c>
      <c r="AN195" s="238">
        <v>5</v>
      </c>
      <c r="AO195" s="238">
        <v>8</v>
      </c>
      <c r="AS195" s="238">
        <v>4</v>
      </c>
      <c r="AT195" s="238">
        <v>98</v>
      </c>
      <c r="AU195" s="238">
        <v>40</v>
      </c>
      <c r="AV195" s="238">
        <v>11</v>
      </c>
      <c r="AW195" s="238">
        <v>21</v>
      </c>
      <c r="AX195" s="238">
        <v>2</v>
      </c>
      <c r="AY195" s="238">
        <v>2</v>
      </c>
      <c r="AZ195" s="238">
        <v>2</v>
      </c>
      <c r="BA195" s="238">
        <v>24</v>
      </c>
      <c r="BB195" s="238">
        <v>30</v>
      </c>
      <c r="BC195" s="238" t="s">
        <v>354</v>
      </c>
      <c r="BD195" s="238">
        <v>5</v>
      </c>
      <c r="BE195" s="238">
        <v>1</v>
      </c>
      <c r="BI195" s="238">
        <v>4</v>
      </c>
      <c r="BJ195" s="238">
        <v>98</v>
      </c>
      <c r="BK195" s="238">
        <v>40</v>
      </c>
      <c r="BL195" s="238">
        <v>11</v>
      </c>
      <c r="BM195" s="238">
        <v>21</v>
      </c>
      <c r="CT195" s="238">
        <v>437282</v>
      </c>
      <c r="CU195" s="238">
        <v>4965571</v>
      </c>
      <c r="CV195" s="238">
        <v>44.840791600000003</v>
      </c>
      <c r="CW195" s="238">
        <v>-93.793563800000001</v>
      </c>
      <c r="CX195" s="238" t="s">
        <v>359</v>
      </c>
      <c r="CY195" s="238" t="s">
        <v>4556</v>
      </c>
    </row>
    <row r="196" spans="1:103" hidden="1" x14ac:dyDescent="0.25">
      <c r="A196" s="238">
        <v>782073</v>
      </c>
      <c r="B196" s="238">
        <v>3</v>
      </c>
      <c r="C196" s="238">
        <v>5</v>
      </c>
      <c r="D196" s="238">
        <v>32.067999999999998</v>
      </c>
      <c r="E196" s="238">
        <v>10</v>
      </c>
      <c r="F196" s="238" t="s">
        <v>1060</v>
      </c>
      <c r="H196" s="238" t="s">
        <v>354</v>
      </c>
      <c r="I196" s="238">
        <v>25</v>
      </c>
      <c r="K196" s="238">
        <v>20500411</v>
      </c>
      <c r="L196" s="238">
        <v>200130475</v>
      </c>
      <c r="M196" s="238">
        <v>1</v>
      </c>
      <c r="N196" s="238">
        <v>13</v>
      </c>
      <c r="O196" s="238">
        <v>2020</v>
      </c>
      <c r="P196" s="238" t="s">
        <v>361</v>
      </c>
      <c r="Q196" s="238">
        <v>8</v>
      </c>
      <c r="R196" s="238" t="s">
        <v>356</v>
      </c>
      <c r="S196" s="238">
        <v>4</v>
      </c>
      <c r="T196" s="238">
        <v>0</v>
      </c>
      <c r="U196" s="238">
        <v>3</v>
      </c>
      <c r="V196" s="238">
        <v>5</v>
      </c>
      <c r="W196" s="238">
        <v>10</v>
      </c>
      <c r="X196" s="238">
        <v>4</v>
      </c>
      <c r="Y196" s="238">
        <v>1</v>
      </c>
      <c r="Z196" s="238">
        <v>2</v>
      </c>
      <c r="AB196" s="238">
        <v>2</v>
      </c>
      <c r="AC196" s="238">
        <v>98</v>
      </c>
      <c r="AD196" s="238" t="s">
        <v>4329</v>
      </c>
      <c r="AF196" s="238" t="s">
        <v>4194</v>
      </c>
      <c r="AG196" s="238">
        <v>10</v>
      </c>
      <c r="AH196" s="238">
        <v>2</v>
      </c>
      <c r="AI196" s="238">
        <v>4</v>
      </c>
      <c r="AJ196" s="238">
        <v>1</v>
      </c>
      <c r="AK196" s="238">
        <v>24</v>
      </c>
      <c r="AL196" s="238">
        <v>55</v>
      </c>
      <c r="AM196" s="238" t="s">
        <v>363</v>
      </c>
      <c r="AN196" s="238">
        <v>5</v>
      </c>
      <c r="AO196" s="238">
        <v>2</v>
      </c>
      <c r="AS196" s="238">
        <v>15</v>
      </c>
      <c r="AT196" s="238">
        <v>22</v>
      </c>
      <c r="AU196" s="238">
        <v>50</v>
      </c>
      <c r="AV196" s="238">
        <v>11</v>
      </c>
      <c r="AW196" s="238">
        <v>21</v>
      </c>
      <c r="AX196" s="238">
        <v>2</v>
      </c>
      <c r="AY196" s="238">
        <v>4</v>
      </c>
      <c r="AZ196" s="238">
        <v>4</v>
      </c>
      <c r="BA196" s="238">
        <v>21</v>
      </c>
      <c r="BB196" s="238">
        <v>58</v>
      </c>
      <c r="BC196" s="238" t="s">
        <v>363</v>
      </c>
      <c r="BD196" s="238">
        <v>5</v>
      </c>
      <c r="BE196" s="238">
        <v>1</v>
      </c>
      <c r="BI196" s="238">
        <v>15</v>
      </c>
      <c r="BJ196" s="238">
        <v>22</v>
      </c>
      <c r="BK196" s="238">
        <v>50</v>
      </c>
      <c r="BL196" s="238">
        <v>11</v>
      </c>
      <c r="BM196" s="238">
        <v>21</v>
      </c>
      <c r="BN196" s="238">
        <v>2</v>
      </c>
      <c r="BO196" s="238">
        <v>2</v>
      </c>
      <c r="BP196" s="238">
        <v>2</v>
      </c>
      <c r="BQ196" s="238">
        <v>34</v>
      </c>
      <c r="BR196" s="238">
        <v>22</v>
      </c>
      <c r="BS196" s="238" t="s">
        <v>363</v>
      </c>
      <c r="BT196" s="238">
        <v>5</v>
      </c>
      <c r="BU196" s="238">
        <v>1</v>
      </c>
      <c r="BY196" s="238">
        <v>12</v>
      </c>
      <c r="BZ196" s="238">
        <v>23</v>
      </c>
      <c r="CA196" s="238">
        <v>30</v>
      </c>
      <c r="CB196" s="238">
        <v>11</v>
      </c>
      <c r="CC196" s="238">
        <v>21</v>
      </c>
      <c r="CT196" s="238">
        <v>437435.45000423398</v>
      </c>
      <c r="CU196" s="238">
        <v>4965647.2017610697</v>
      </c>
      <c r="CV196" s="238">
        <v>44.841492010000003</v>
      </c>
      <c r="CW196" s="238">
        <v>-93.791632460000002</v>
      </c>
      <c r="CX196" s="238" t="s">
        <v>359</v>
      </c>
      <c r="CY196" s="238" t="s">
        <v>4557</v>
      </c>
    </row>
    <row r="197" spans="1:103" x14ac:dyDescent="0.25">
      <c r="A197" s="238">
        <v>457910</v>
      </c>
      <c r="B197" s="238">
        <v>3</v>
      </c>
      <c r="C197" s="238">
        <v>5</v>
      </c>
      <c r="D197" s="238">
        <v>32.094999999999999</v>
      </c>
      <c r="E197" s="238">
        <v>10</v>
      </c>
      <c r="F197" s="238" t="s">
        <v>1060</v>
      </c>
      <c r="H197" s="238" t="s">
        <v>354</v>
      </c>
      <c r="I197" s="238">
        <v>25</v>
      </c>
      <c r="K197" s="238">
        <v>17018835</v>
      </c>
      <c r="M197" s="238">
        <v>6</v>
      </c>
      <c r="N197" s="238">
        <v>7</v>
      </c>
      <c r="O197" s="238">
        <v>2017</v>
      </c>
      <c r="P197" s="238" t="s">
        <v>355</v>
      </c>
      <c r="Q197" s="238">
        <v>16</v>
      </c>
      <c r="R197" s="238" t="s">
        <v>356</v>
      </c>
      <c r="S197" s="238">
        <v>5</v>
      </c>
      <c r="T197" s="238">
        <v>0</v>
      </c>
      <c r="U197" s="238">
        <v>2</v>
      </c>
      <c r="V197" s="238">
        <v>10</v>
      </c>
      <c r="W197" s="238">
        <v>10</v>
      </c>
      <c r="X197" s="238">
        <v>2</v>
      </c>
      <c r="Y197" s="238">
        <v>1</v>
      </c>
      <c r="Z197" s="238">
        <v>1</v>
      </c>
      <c r="AB197" s="238">
        <v>1</v>
      </c>
      <c r="AC197" s="238">
        <v>98</v>
      </c>
      <c r="AD197" s="238" t="s">
        <v>2726</v>
      </c>
      <c r="AF197" s="238" t="s">
        <v>4194</v>
      </c>
      <c r="AG197" s="238">
        <v>5</v>
      </c>
      <c r="AH197" s="238">
        <v>2</v>
      </c>
      <c r="AI197" s="238">
        <v>5</v>
      </c>
      <c r="AJ197" s="238">
        <v>4</v>
      </c>
      <c r="AK197" s="238">
        <v>28</v>
      </c>
      <c r="AL197" s="238">
        <v>57</v>
      </c>
      <c r="AM197" s="238" t="s">
        <v>354</v>
      </c>
      <c r="AN197" s="238">
        <v>5</v>
      </c>
      <c r="AO197" s="238">
        <v>10</v>
      </c>
      <c r="AS197" s="238">
        <v>15</v>
      </c>
      <c r="AT197" s="238">
        <v>9</v>
      </c>
      <c r="AU197" s="238">
        <v>40</v>
      </c>
      <c r="AV197" s="238">
        <v>11</v>
      </c>
      <c r="AW197" s="238">
        <v>21</v>
      </c>
      <c r="AX197" s="238">
        <v>2</v>
      </c>
      <c r="AY197" s="238">
        <v>2</v>
      </c>
      <c r="AZ197" s="238">
        <v>4</v>
      </c>
      <c r="BA197" s="238">
        <v>21</v>
      </c>
      <c r="BB197" s="238">
        <v>46</v>
      </c>
      <c r="BC197" s="238" t="s">
        <v>363</v>
      </c>
      <c r="BD197" s="238">
        <v>5</v>
      </c>
      <c r="BE197" s="238">
        <v>1</v>
      </c>
      <c r="BI197" s="238">
        <v>15</v>
      </c>
      <c r="BJ197" s="238">
        <v>9</v>
      </c>
      <c r="BK197" s="238">
        <v>40</v>
      </c>
      <c r="BL197" s="238">
        <v>11</v>
      </c>
      <c r="BM197" s="238">
        <v>21</v>
      </c>
      <c r="CT197" s="238">
        <v>437625.51350766199</v>
      </c>
      <c r="CU197" s="238">
        <v>4965755.9694454595</v>
      </c>
      <c r="CV197" s="238">
        <v>44.8424877</v>
      </c>
      <c r="CW197" s="238">
        <v>-93.789241180000005</v>
      </c>
      <c r="CX197" s="238" t="s">
        <v>359</v>
      </c>
      <c r="CY197" s="238" t="s">
        <v>4558</v>
      </c>
    </row>
    <row r="198" spans="1:103" x14ac:dyDescent="0.25">
      <c r="A198" s="238">
        <v>753420</v>
      </c>
      <c r="B198" s="238">
        <v>3</v>
      </c>
      <c r="C198" s="238">
        <v>5</v>
      </c>
      <c r="D198" s="238">
        <v>32.094999999999999</v>
      </c>
      <c r="E198" s="238">
        <v>10</v>
      </c>
      <c r="F198" s="238" t="s">
        <v>1060</v>
      </c>
      <c r="H198" s="238" t="s">
        <v>354</v>
      </c>
      <c r="I198" s="238">
        <v>25</v>
      </c>
      <c r="K198" s="238">
        <v>19030461</v>
      </c>
      <c r="M198" s="238">
        <v>10</v>
      </c>
      <c r="N198" s="238">
        <v>9</v>
      </c>
      <c r="O198" s="238">
        <v>2019</v>
      </c>
      <c r="P198" s="238" t="s">
        <v>355</v>
      </c>
      <c r="Q198" s="238">
        <v>21</v>
      </c>
      <c r="R198" s="238" t="s">
        <v>356</v>
      </c>
      <c r="S198" s="238">
        <v>5</v>
      </c>
      <c r="T198" s="238">
        <v>0</v>
      </c>
      <c r="U198" s="238">
        <v>2</v>
      </c>
      <c r="W198" s="238">
        <v>25</v>
      </c>
      <c r="X198" s="238">
        <v>2</v>
      </c>
      <c r="Y198" s="238">
        <v>4</v>
      </c>
      <c r="Z198" s="238">
        <v>1</v>
      </c>
      <c r="AB198" s="238">
        <v>1</v>
      </c>
      <c r="AC198" s="238">
        <v>98</v>
      </c>
      <c r="AD198" s="238" t="s">
        <v>4329</v>
      </c>
      <c r="AF198" s="238" t="s">
        <v>4424</v>
      </c>
      <c r="AG198" s="238">
        <v>90</v>
      </c>
      <c r="AH198" s="238">
        <v>2</v>
      </c>
      <c r="AI198" s="238">
        <v>4</v>
      </c>
      <c r="AJ198" s="238">
        <v>4</v>
      </c>
      <c r="AK198" s="238">
        <v>21</v>
      </c>
      <c r="AL198" s="238">
        <v>52</v>
      </c>
      <c r="AM198" s="238" t="s">
        <v>363</v>
      </c>
      <c r="AN198" s="238">
        <v>5</v>
      </c>
      <c r="AO198" s="238">
        <v>1</v>
      </c>
      <c r="AS198" s="238">
        <v>15</v>
      </c>
      <c r="AT198" s="238">
        <v>9</v>
      </c>
      <c r="AU198" s="238">
        <v>40</v>
      </c>
      <c r="AV198" s="238">
        <v>11</v>
      </c>
      <c r="AW198" s="238">
        <v>21</v>
      </c>
      <c r="AX198" s="238">
        <v>2</v>
      </c>
      <c r="AY198" s="238">
        <v>2</v>
      </c>
      <c r="AZ198" s="238">
        <v>4</v>
      </c>
      <c r="BA198" s="238">
        <v>21</v>
      </c>
      <c r="BB198" s="238">
        <v>42</v>
      </c>
      <c r="BC198" s="238" t="s">
        <v>354</v>
      </c>
      <c r="BD198" s="238">
        <v>5</v>
      </c>
      <c r="BE198" s="238">
        <v>1</v>
      </c>
      <c r="BI198" s="238">
        <v>15</v>
      </c>
      <c r="BJ198" s="238">
        <v>9</v>
      </c>
      <c r="BK198" s="238">
        <v>40</v>
      </c>
      <c r="BL198" s="238">
        <v>11</v>
      </c>
      <c r="BM198" s="238">
        <v>21</v>
      </c>
      <c r="CT198" s="238">
        <v>437462.83415825397</v>
      </c>
      <c r="CU198" s="238">
        <v>4965680.1662405003</v>
      </c>
      <c r="CV198" s="238">
        <v>44.841791129999997</v>
      </c>
      <c r="CW198" s="238">
        <v>-93.791290070000002</v>
      </c>
      <c r="CX198" s="238" t="s">
        <v>359</v>
      </c>
      <c r="CY198" s="238" t="s">
        <v>4559</v>
      </c>
    </row>
    <row r="199" spans="1:103" x14ac:dyDescent="0.25">
      <c r="A199" s="238">
        <v>10714312</v>
      </c>
      <c r="B199" s="238">
        <v>3</v>
      </c>
      <c r="C199" s="238">
        <v>5</v>
      </c>
      <c r="D199" s="238">
        <v>32.112000000000002</v>
      </c>
      <c r="E199" s="238">
        <v>10</v>
      </c>
      <c r="F199" s="238" t="s">
        <v>1060</v>
      </c>
      <c r="H199" s="238" t="s">
        <v>354</v>
      </c>
      <c r="I199" s="238">
        <v>25</v>
      </c>
      <c r="K199" s="238">
        <v>11036546</v>
      </c>
      <c r="L199" s="238">
        <v>113190232</v>
      </c>
      <c r="M199" s="238">
        <v>11</v>
      </c>
      <c r="N199" s="238">
        <v>15</v>
      </c>
      <c r="O199" s="238">
        <v>2011</v>
      </c>
      <c r="P199" s="238" t="s">
        <v>368</v>
      </c>
      <c r="Q199" s="238">
        <v>15</v>
      </c>
      <c r="S199" s="238">
        <v>5</v>
      </c>
      <c r="T199" s="238">
        <v>0</v>
      </c>
      <c r="U199" s="238">
        <v>2</v>
      </c>
      <c r="V199" s="238">
        <v>5</v>
      </c>
      <c r="W199" s="238">
        <v>10</v>
      </c>
      <c r="X199" s="238">
        <v>5</v>
      </c>
      <c r="Y199" s="238">
        <v>3</v>
      </c>
      <c r="Z199" s="238">
        <v>2</v>
      </c>
      <c r="AA199" s="238">
        <v>8</v>
      </c>
      <c r="AB199" s="238">
        <v>1</v>
      </c>
      <c r="AC199" s="238">
        <v>98</v>
      </c>
      <c r="AD199" s="238" t="s">
        <v>2594</v>
      </c>
      <c r="AE199" s="238" t="s">
        <v>4560</v>
      </c>
      <c r="AF199" s="238" t="s">
        <v>4194</v>
      </c>
      <c r="AG199" s="238">
        <v>10</v>
      </c>
      <c r="AH199" s="238">
        <v>2</v>
      </c>
      <c r="AI199" s="238">
        <v>1</v>
      </c>
      <c r="AJ199" s="238">
        <v>2</v>
      </c>
      <c r="AK199" s="238">
        <v>24</v>
      </c>
      <c r="AL199" s="238">
        <v>45</v>
      </c>
      <c r="AM199" s="238" t="s">
        <v>363</v>
      </c>
      <c r="AN199" s="238">
        <v>5</v>
      </c>
      <c r="AO199" s="238">
        <v>15</v>
      </c>
      <c r="AP199" s="238">
        <v>2</v>
      </c>
      <c r="AS199" s="238">
        <v>7</v>
      </c>
      <c r="AT199" s="238">
        <v>2</v>
      </c>
      <c r="AU199" s="238">
        <v>40</v>
      </c>
      <c r="AV199" s="238">
        <v>11</v>
      </c>
      <c r="AW199" s="238">
        <v>21</v>
      </c>
      <c r="AX199" s="238">
        <v>2</v>
      </c>
      <c r="AY199" s="238">
        <v>2</v>
      </c>
      <c r="AZ199" s="238">
        <v>4</v>
      </c>
      <c r="BA199" s="238">
        <v>21</v>
      </c>
      <c r="BB199" s="238">
        <v>26</v>
      </c>
      <c r="BC199" s="238" t="s">
        <v>363</v>
      </c>
      <c r="BD199" s="238">
        <v>5</v>
      </c>
      <c r="BE199" s="238">
        <v>1</v>
      </c>
      <c r="BF199" s="238">
        <v>1</v>
      </c>
      <c r="BI199" s="238">
        <v>7</v>
      </c>
      <c r="BJ199" s="238">
        <v>2</v>
      </c>
      <c r="BK199" s="238">
        <v>40</v>
      </c>
      <c r="BL199" s="238">
        <v>11</v>
      </c>
      <c r="BM199" s="238">
        <v>21</v>
      </c>
      <c r="CT199" s="238">
        <v>437502</v>
      </c>
      <c r="CU199" s="238">
        <v>4965691</v>
      </c>
      <c r="CV199" s="238">
        <v>44.8418925</v>
      </c>
      <c r="CW199" s="238">
        <v>-93.790793800000003</v>
      </c>
      <c r="CX199" s="238" t="s">
        <v>359</v>
      </c>
      <c r="CY199" s="238" t="s">
        <v>4561</v>
      </c>
    </row>
    <row r="200" spans="1:103" x14ac:dyDescent="0.25">
      <c r="A200" s="238">
        <v>10776673</v>
      </c>
      <c r="B200" s="238">
        <v>3</v>
      </c>
      <c r="C200" s="238">
        <v>5</v>
      </c>
      <c r="D200" s="238">
        <v>32.112000000000002</v>
      </c>
      <c r="E200" s="238">
        <v>10</v>
      </c>
      <c r="F200" s="238" t="s">
        <v>1060</v>
      </c>
      <c r="H200" s="238" t="s">
        <v>354</v>
      </c>
      <c r="I200" s="238">
        <v>25</v>
      </c>
      <c r="K200" s="238">
        <v>12008253</v>
      </c>
      <c r="L200" s="238">
        <v>120870036</v>
      </c>
      <c r="M200" s="238">
        <v>3</v>
      </c>
      <c r="N200" s="238">
        <v>27</v>
      </c>
      <c r="O200" s="238">
        <v>2012</v>
      </c>
      <c r="P200" s="238" t="s">
        <v>368</v>
      </c>
      <c r="Q200" s="238">
        <v>8</v>
      </c>
      <c r="S200" s="238">
        <v>5</v>
      </c>
      <c r="T200" s="238">
        <v>0</v>
      </c>
      <c r="U200" s="238">
        <v>2</v>
      </c>
      <c r="V200" s="238">
        <v>98</v>
      </c>
      <c r="W200" s="238">
        <v>10</v>
      </c>
      <c r="X200" s="238">
        <v>10</v>
      </c>
      <c r="Y200" s="238">
        <v>1</v>
      </c>
      <c r="Z200" s="238">
        <v>1</v>
      </c>
      <c r="AB200" s="238">
        <v>1</v>
      </c>
      <c r="AC200" s="238">
        <v>98</v>
      </c>
      <c r="AD200" s="238" t="s">
        <v>1773</v>
      </c>
      <c r="AE200" s="238" t="s">
        <v>4562</v>
      </c>
      <c r="AF200" s="238" t="s">
        <v>4194</v>
      </c>
      <c r="AG200" s="238">
        <v>90</v>
      </c>
      <c r="AH200" s="238">
        <v>0</v>
      </c>
      <c r="AI200" s="238">
        <v>2</v>
      </c>
      <c r="AJ200" s="238">
        <v>6</v>
      </c>
      <c r="AL200" s="238">
        <v>18</v>
      </c>
      <c r="AM200" s="238" t="s">
        <v>354</v>
      </c>
      <c r="AN200" s="238">
        <v>5</v>
      </c>
      <c r="AO200" s="238">
        <v>9</v>
      </c>
      <c r="AP200" s="238">
        <v>10</v>
      </c>
      <c r="AQ200" s="238">
        <v>23</v>
      </c>
      <c r="AS200" s="238">
        <v>5</v>
      </c>
      <c r="AT200" s="238">
        <v>98</v>
      </c>
      <c r="AU200" s="238">
        <v>40</v>
      </c>
      <c r="AV200" s="238">
        <v>11</v>
      </c>
      <c r="AW200" s="238">
        <v>21</v>
      </c>
      <c r="AX200" s="238">
        <v>2</v>
      </c>
      <c r="AY200" s="238">
        <v>2</v>
      </c>
      <c r="AZ200" s="238">
        <v>5</v>
      </c>
      <c r="BA200" s="238">
        <v>23</v>
      </c>
      <c r="BB200" s="238">
        <v>19</v>
      </c>
      <c r="BC200" s="238" t="s">
        <v>363</v>
      </c>
      <c r="BD200" s="238">
        <v>5</v>
      </c>
      <c r="BE200" s="238">
        <v>1</v>
      </c>
      <c r="BI200" s="238">
        <v>5</v>
      </c>
      <c r="BJ200" s="238">
        <v>98</v>
      </c>
      <c r="BK200" s="238">
        <v>40</v>
      </c>
      <c r="BL200" s="238">
        <v>11</v>
      </c>
      <c r="BM200" s="238">
        <v>21</v>
      </c>
      <c r="CT200" s="238">
        <v>437502</v>
      </c>
      <c r="CU200" s="238">
        <v>4965691</v>
      </c>
      <c r="CV200" s="238">
        <v>44.8418925</v>
      </c>
      <c r="CW200" s="238">
        <v>-93.790793800000003</v>
      </c>
      <c r="CX200" s="238" t="s">
        <v>359</v>
      </c>
      <c r="CY200" s="238" t="s">
        <v>4563</v>
      </c>
    </row>
    <row r="201" spans="1:103" x14ac:dyDescent="0.25">
      <c r="A201" s="238">
        <v>10777124</v>
      </c>
      <c r="B201" s="238">
        <v>3</v>
      </c>
      <c r="C201" s="238">
        <v>5</v>
      </c>
      <c r="D201" s="238">
        <v>32.112000000000002</v>
      </c>
      <c r="E201" s="238">
        <v>10</v>
      </c>
      <c r="F201" s="238" t="s">
        <v>1060</v>
      </c>
      <c r="H201" s="238" t="s">
        <v>354</v>
      </c>
      <c r="I201" s="238">
        <v>25</v>
      </c>
      <c r="K201" s="238">
        <v>12010665</v>
      </c>
      <c r="L201" s="238">
        <v>121120050</v>
      </c>
      <c r="M201" s="238">
        <v>4</v>
      </c>
      <c r="N201" s="238">
        <v>19</v>
      </c>
      <c r="O201" s="238">
        <v>2012</v>
      </c>
      <c r="P201" s="238" t="s">
        <v>384</v>
      </c>
      <c r="Q201" s="238">
        <v>15</v>
      </c>
      <c r="S201" s="238">
        <v>5</v>
      </c>
      <c r="T201" s="238">
        <v>0</v>
      </c>
      <c r="U201" s="238">
        <v>2</v>
      </c>
      <c r="V201" s="238">
        <v>5</v>
      </c>
      <c r="W201" s="238">
        <v>10</v>
      </c>
      <c r="X201" s="238">
        <v>4</v>
      </c>
      <c r="Y201" s="238">
        <v>1</v>
      </c>
      <c r="Z201" s="238">
        <v>3</v>
      </c>
      <c r="AA201" s="238">
        <v>2</v>
      </c>
      <c r="AB201" s="238">
        <v>2</v>
      </c>
      <c r="AC201" s="238">
        <v>98</v>
      </c>
      <c r="AD201" s="238" t="s">
        <v>2594</v>
      </c>
      <c r="AE201" s="238" t="s">
        <v>4560</v>
      </c>
      <c r="AF201" s="238" t="s">
        <v>4194</v>
      </c>
      <c r="AG201" s="238">
        <v>10</v>
      </c>
      <c r="AH201" s="238">
        <v>0</v>
      </c>
      <c r="AI201" s="238">
        <v>2</v>
      </c>
      <c r="AJ201" s="238">
        <v>2</v>
      </c>
      <c r="AL201" s="238">
        <v>47</v>
      </c>
      <c r="AM201" s="238" t="s">
        <v>354</v>
      </c>
      <c r="AN201" s="238">
        <v>5</v>
      </c>
      <c r="AO201" s="238">
        <v>2</v>
      </c>
      <c r="AQ201" s="238">
        <v>23</v>
      </c>
      <c r="AS201" s="238">
        <v>7</v>
      </c>
      <c r="AT201" s="238">
        <v>2</v>
      </c>
      <c r="AU201" s="238">
        <v>40</v>
      </c>
      <c r="AV201" s="238">
        <v>11</v>
      </c>
      <c r="AW201" s="238">
        <v>21</v>
      </c>
      <c r="AX201" s="238">
        <v>2</v>
      </c>
      <c r="AY201" s="238">
        <v>3</v>
      </c>
      <c r="AZ201" s="238">
        <v>4</v>
      </c>
      <c r="BA201" s="238">
        <v>21</v>
      </c>
      <c r="BB201" s="238">
        <v>35</v>
      </c>
      <c r="BC201" s="238" t="s">
        <v>354</v>
      </c>
      <c r="BD201" s="238">
        <v>5</v>
      </c>
      <c r="BE201" s="238">
        <v>1</v>
      </c>
      <c r="BF201" s="238">
        <v>1</v>
      </c>
      <c r="BI201" s="238">
        <v>7</v>
      </c>
      <c r="BJ201" s="238">
        <v>2</v>
      </c>
      <c r="BK201" s="238">
        <v>40</v>
      </c>
      <c r="BL201" s="238">
        <v>11</v>
      </c>
      <c r="BM201" s="238">
        <v>21</v>
      </c>
      <c r="CT201" s="238">
        <v>437502</v>
      </c>
      <c r="CU201" s="238">
        <v>4965691</v>
      </c>
      <c r="CV201" s="238">
        <v>44.8418925</v>
      </c>
      <c r="CW201" s="238">
        <v>-93.790793800000003</v>
      </c>
      <c r="CX201" s="238" t="s">
        <v>359</v>
      </c>
      <c r="CY201" s="238" t="s">
        <v>4564</v>
      </c>
    </row>
    <row r="202" spans="1:103" hidden="1" x14ac:dyDescent="0.25">
      <c r="A202" s="238">
        <v>10778077</v>
      </c>
      <c r="B202" s="238">
        <v>3</v>
      </c>
      <c r="C202" s="238">
        <v>5</v>
      </c>
      <c r="D202" s="238">
        <v>32.112000000000002</v>
      </c>
      <c r="E202" s="238">
        <v>10</v>
      </c>
      <c r="F202" s="238" t="s">
        <v>1060</v>
      </c>
      <c r="H202" s="238" t="s">
        <v>354</v>
      </c>
      <c r="I202" s="238">
        <v>25</v>
      </c>
      <c r="K202" s="238">
        <v>12016355</v>
      </c>
      <c r="L202" s="238">
        <v>121600093</v>
      </c>
      <c r="M202" s="238">
        <v>6</v>
      </c>
      <c r="N202" s="238">
        <v>7</v>
      </c>
      <c r="O202" s="238">
        <v>2012</v>
      </c>
      <c r="P202" s="238" t="s">
        <v>384</v>
      </c>
      <c r="Q202" s="238">
        <v>7</v>
      </c>
      <c r="S202" s="238">
        <v>2</v>
      </c>
      <c r="T202" s="238">
        <v>0</v>
      </c>
      <c r="U202" s="238">
        <v>2</v>
      </c>
      <c r="V202" s="238">
        <v>1</v>
      </c>
      <c r="W202" s="238">
        <v>10</v>
      </c>
      <c r="X202" s="238">
        <v>4</v>
      </c>
      <c r="Y202" s="238">
        <v>1</v>
      </c>
      <c r="Z202" s="238">
        <v>1</v>
      </c>
      <c r="AA202" s="238">
        <v>1</v>
      </c>
      <c r="AB202" s="238">
        <v>1</v>
      </c>
      <c r="AC202" s="238">
        <v>98</v>
      </c>
      <c r="AD202" s="238" t="s">
        <v>2594</v>
      </c>
      <c r="AE202" s="238" t="s">
        <v>4560</v>
      </c>
      <c r="AF202" s="238" t="s">
        <v>4194</v>
      </c>
      <c r="AG202" s="238">
        <v>7</v>
      </c>
      <c r="AH202" s="238">
        <v>2</v>
      </c>
      <c r="AI202" s="238">
        <v>1</v>
      </c>
      <c r="AJ202" s="238">
        <v>3</v>
      </c>
      <c r="AK202" s="238">
        <v>21</v>
      </c>
      <c r="AL202" s="238">
        <v>67</v>
      </c>
      <c r="AM202" s="238" t="s">
        <v>363</v>
      </c>
      <c r="AN202" s="238">
        <v>5</v>
      </c>
      <c r="AO202" s="238">
        <v>15</v>
      </c>
      <c r="AS202" s="238">
        <v>7</v>
      </c>
      <c r="AT202" s="238">
        <v>98</v>
      </c>
      <c r="AU202" s="238">
        <v>40</v>
      </c>
      <c r="AV202" s="238">
        <v>11</v>
      </c>
      <c r="AW202" s="238">
        <v>21</v>
      </c>
      <c r="AX202" s="238">
        <v>2</v>
      </c>
      <c r="AY202" s="238">
        <v>3</v>
      </c>
      <c r="AZ202" s="238">
        <v>3</v>
      </c>
      <c r="BA202" s="238">
        <v>8</v>
      </c>
      <c r="BB202" s="238">
        <v>20</v>
      </c>
      <c r="BC202" s="238" t="s">
        <v>363</v>
      </c>
      <c r="BD202" s="238">
        <v>5</v>
      </c>
      <c r="BE202" s="238">
        <v>1</v>
      </c>
      <c r="BF202" s="238">
        <v>1</v>
      </c>
      <c r="BI202" s="238">
        <v>7</v>
      </c>
      <c r="BJ202" s="238">
        <v>98</v>
      </c>
      <c r="BK202" s="238">
        <v>40</v>
      </c>
      <c r="BL202" s="238">
        <v>11</v>
      </c>
      <c r="BM202" s="238">
        <v>21</v>
      </c>
      <c r="CT202" s="238">
        <v>437502</v>
      </c>
      <c r="CU202" s="238">
        <v>4965691</v>
      </c>
      <c r="CV202" s="238">
        <v>44.8418925</v>
      </c>
      <c r="CW202" s="238">
        <v>-93.790793800000003</v>
      </c>
      <c r="CX202" s="238" t="s">
        <v>359</v>
      </c>
      <c r="CY202" s="238" t="s">
        <v>4565</v>
      </c>
    </row>
    <row r="203" spans="1:103" x14ac:dyDescent="0.25">
      <c r="A203" s="238">
        <v>10852653</v>
      </c>
      <c r="B203" s="238">
        <v>3</v>
      </c>
      <c r="C203" s="238">
        <v>5</v>
      </c>
      <c r="D203" s="238">
        <v>32.112000000000002</v>
      </c>
      <c r="E203" s="238">
        <v>10</v>
      </c>
      <c r="F203" s="238" t="s">
        <v>1060</v>
      </c>
      <c r="H203" s="238" t="s">
        <v>354</v>
      </c>
      <c r="I203" s="238">
        <v>25</v>
      </c>
      <c r="L203" s="238">
        <v>131820063</v>
      </c>
      <c r="M203" s="238">
        <v>5</v>
      </c>
      <c r="N203" s="238">
        <v>30</v>
      </c>
      <c r="O203" s="238">
        <v>2013</v>
      </c>
      <c r="P203" s="238" t="s">
        <v>384</v>
      </c>
      <c r="Q203" s="238">
        <v>20</v>
      </c>
      <c r="S203" s="238">
        <v>5</v>
      </c>
      <c r="T203" s="238">
        <v>0</v>
      </c>
      <c r="U203" s="238">
        <v>2</v>
      </c>
      <c r="V203" s="238">
        <v>10</v>
      </c>
      <c r="W203" s="238">
        <v>10</v>
      </c>
      <c r="Y203" s="238">
        <v>1</v>
      </c>
      <c r="Z203" s="238">
        <v>2</v>
      </c>
      <c r="AB203" s="238">
        <v>1</v>
      </c>
      <c r="AC203" s="238">
        <v>98</v>
      </c>
      <c r="AF203" s="238" t="s">
        <v>4194</v>
      </c>
      <c r="AG203" s="238">
        <v>5</v>
      </c>
      <c r="AH203" s="238">
        <v>2</v>
      </c>
      <c r="AI203" s="238">
        <v>2</v>
      </c>
      <c r="AJ203" s="238">
        <v>4</v>
      </c>
      <c r="AK203" s="238">
        <v>21</v>
      </c>
      <c r="AL203" s="238">
        <v>26</v>
      </c>
      <c r="AM203" s="238" t="s">
        <v>354</v>
      </c>
      <c r="AT203" s="238">
        <v>98</v>
      </c>
      <c r="AU203" s="238">
        <v>55</v>
      </c>
      <c r="AX203" s="238">
        <v>2</v>
      </c>
      <c r="AY203" s="238">
        <v>2</v>
      </c>
      <c r="AZ203" s="238">
        <v>4</v>
      </c>
      <c r="BA203" s="238">
        <v>21</v>
      </c>
      <c r="BB203" s="238">
        <v>20</v>
      </c>
      <c r="BC203" s="238" t="s">
        <v>354</v>
      </c>
      <c r="BJ203" s="238">
        <v>98</v>
      </c>
      <c r="BK203" s="238">
        <v>55</v>
      </c>
      <c r="CT203" s="238">
        <v>437502</v>
      </c>
      <c r="CU203" s="238">
        <v>4965691</v>
      </c>
      <c r="CV203" s="238">
        <v>44.8418925</v>
      </c>
      <c r="CW203" s="238">
        <v>-93.790793800000003</v>
      </c>
      <c r="CX203" s="238" t="s">
        <v>359</v>
      </c>
    </row>
    <row r="204" spans="1:103" x14ac:dyDescent="0.25">
      <c r="A204" s="238">
        <v>10940073</v>
      </c>
      <c r="B204" s="238">
        <v>3</v>
      </c>
      <c r="C204" s="238">
        <v>5</v>
      </c>
      <c r="D204" s="238">
        <v>32.112000000000002</v>
      </c>
      <c r="E204" s="238">
        <v>10</v>
      </c>
      <c r="F204" s="238" t="s">
        <v>1060</v>
      </c>
      <c r="H204" s="238" t="s">
        <v>354</v>
      </c>
      <c r="I204" s="238">
        <v>25</v>
      </c>
      <c r="K204" s="238">
        <v>14041246</v>
      </c>
      <c r="L204" s="238">
        <v>150210056</v>
      </c>
      <c r="M204" s="238">
        <v>12</v>
      </c>
      <c r="N204" s="238">
        <v>26</v>
      </c>
      <c r="O204" s="238">
        <v>2014</v>
      </c>
      <c r="P204" s="238" t="s">
        <v>362</v>
      </c>
      <c r="Q204" s="238">
        <v>20</v>
      </c>
      <c r="S204" s="238">
        <v>5</v>
      </c>
      <c r="T204" s="238">
        <v>0</v>
      </c>
      <c r="U204" s="238">
        <v>2</v>
      </c>
      <c r="V204" s="238">
        <v>1</v>
      </c>
      <c r="W204" s="238">
        <v>10</v>
      </c>
      <c r="X204" s="238">
        <v>3</v>
      </c>
      <c r="Y204" s="238">
        <v>4</v>
      </c>
      <c r="Z204" s="238">
        <v>4</v>
      </c>
      <c r="AA204" s="238">
        <v>4</v>
      </c>
      <c r="AB204" s="238">
        <v>3</v>
      </c>
      <c r="AC204" s="238">
        <v>98</v>
      </c>
      <c r="AF204" s="238" t="s">
        <v>4194</v>
      </c>
      <c r="AG204" s="238">
        <v>7</v>
      </c>
      <c r="AH204" s="238">
        <v>2</v>
      </c>
      <c r="AI204" s="238">
        <v>4</v>
      </c>
      <c r="AJ204" s="238">
        <v>2</v>
      </c>
      <c r="AK204" s="238">
        <v>21</v>
      </c>
      <c r="AL204" s="238">
        <v>56</v>
      </c>
      <c r="AM204" s="238" t="s">
        <v>363</v>
      </c>
      <c r="AN204" s="238">
        <v>5</v>
      </c>
      <c r="AO204" s="238">
        <v>1</v>
      </c>
      <c r="AS204" s="238">
        <v>7</v>
      </c>
      <c r="AT204" s="238">
        <v>2</v>
      </c>
      <c r="AU204" s="238">
        <v>30</v>
      </c>
      <c r="AV204" s="238">
        <v>11</v>
      </c>
      <c r="AW204" s="238">
        <v>20</v>
      </c>
      <c r="AX204" s="238">
        <v>2</v>
      </c>
      <c r="AY204" s="238">
        <v>4</v>
      </c>
      <c r="AZ204" s="238">
        <v>3</v>
      </c>
      <c r="BA204" s="238">
        <v>21</v>
      </c>
      <c r="BB204" s="238">
        <v>18</v>
      </c>
      <c r="BC204" s="238" t="s">
        <v>363</v>
      </c>
      <c r="BD204" s="238">
        <v>5</v>
      </c>
      <c r="BI204" s="238">
        <v>7</v>
      </c>
      <c r="BJ204" s="238">
        <v>2</v>
      </c>
      <c r="BK204" s="238">
        <v>30</v>
      </c>
      <c r="BL204" s="238">
        <v>11</v>
      </c>
      <c r="BM204" s="238">
        <v>20</v>
      </c>
      <c r="CT204" s="238">
        <v>437502</v>
      </c>
      <c r="CU204" s="238">
        <v>4965691</v>
      </c>
      <c r="CV204" s="238">
        <v>44.8418925</v>
      </c>
      <c r="CW204" s="238">
        <v>-93.790793800000003</v>
      </c>
      <c r="CX204" s="238" t="s">
        <v>359</v>
      </c>
    </row>
    <row r="205" spans="1:103" x14ac:dyDescent="0.25">
      <c r="A205" s="238">
        <v>11017639</v>
      </c>
      <c r="B205" s="238">
        <v>3</v>
      </c>
      <c r="C205" s="238">
        <v>5</v>
      </c>
      <c r="D205" s="238">
        <v>32.112000000000002</v>
      </c>
      <c r="E205" s="238">
        <v>10</v>
      </c>
      <c r="F205" s="238" t="s">
        <v>1060</v>
      </c>
      <c r="H205" s="238" t="s">
        <v>354</v>
      </c>
      <c r="I205" s="238">
        <v>25</v>
      </c>
      <c r="K205" s="238">
        <v>15004755</v>
      </c>
      <c r="L205" s="238">
        <v>150480002</v>
      </c>
      <c r="M205" s="238">
        <v>2</v>
      </c>
      <c r="N205" s="238">
        <v>16</v>
      </c>
      <c r="O205" s="238">
        <v>2015</v>
      </c>
      <c r="P205" s="238" t="s">
        <v>361</v>
      </c>
      <c r="Q205" s="238">
        <v>18</v>
      </c>
      <c r="S205" s="238">
        <v>5</v>
      </c>
      <c r="T205" s="238">
        <v>0</v>
      </c>
      <c r="U205" s="238">
        <v>2</v>
      </c>
      <c r="V205" s="238">
        <v>3</v>
      </c>
      <c r="W205" s="238">
        <v>10</v>
      </c>
      <c r="X205" s="238">
        <v>4</v>
      </c>
      <c r="Y205" s="238">
        <v>3</v>
      </c>
      <c r="Z205" s="238">
        <v>1</v>
      </c>
      <c r="AB205" s="238">
        <v>1</v>
      </c>
      <c r="AC205" s="238">
        <v>98</v>
      </c>
      <c r="AD205" s="238" t="s">
        <v>1773</v>
      </c>
      <c r="AE205" s="238" t="s">
        <v>4566</v>
      </c>
      <c r="AF205" s="238" t="s">
        <v>4194</v>
      </c>
      <c r="AG205" s="238">
        <v>9</v>
      </c>
      <c r="AH205" s="238">
        <v>2</v>
      </c>
      <c r="AI205" s="238">
        <v>2</v>
      </c>
      <c r="AJ205" s="238">
        <v>4</v>
      </c>
      <c r="AK205" s="238">
        <v>21</v>
      </c>
      <c r="AL205" s="238">
        <v>39</v>
      </c>
      <c r="AM205" s="238" t="s">
        <v>363</v>
      </c>
      <c r="AN205" s="238">
        <v>5</v>
      </c>
      <c r="AO205" s="238">
        <v>1</v>
      </c>
      <c r="AS205" s="238">
        <v>5</v>
      </c>
      <c r="AT205" s="238">
        <v>98</v>
      </c>
      <c r="AU205" s="238">
        <v>40</v>
      </c>
      <c r="AV205" s="238">
        <v>11</v>
      </c>
      <c r="AW205" s="238">
        <v>21</v>
      </c>
      <c r="AX205" s="238">
        <v>2</v>
      </c>
      <c r="AY205" s="238">
        <v>2</v>
      </c>
      <c r="AZ205" s="238">
        <v>1</v>
      </c>
      <c r="BA205" s="238">
        <v>24</v>
      </c>
      <c r="BB205" s="238">
        <v>56</v>
      </c>
      <c r="BC205" s="238" t="s">
        <v>354</v>
      </c>
      <c r="BD205" s="238">
        <v>5</v>
      </c>
      <c r="BE205" s="238">
        <v>2</v>
      </c>
      <c r="BI205" s="238">
        <v>5</v>
      </c>
      <c r="BJ205" s="238">
        <v>98</v>
      </c>
      <c r="BK205" s="238">
        <v>40</v>
      </c>
      <c r="BL205" s="238">
        <v>11</v>
      </c>
      <c r="BM205" s="238">
        <v>21</v>
      </c>
      <c r="CT205" s="238">
        <v>437502</v>
      </c>
      <c r="CU205" s="238">
        <v>4965691</v>
      </c>
      <c r="CV205" s="238">
        <v>44.8418925</v>
      </c>
      <c r="CW205" s="238">
        <v>-93.790793800000003</v>
      </c>
      <c r="CX205" s="238" t="s">
        <v>359</v>
      </c>
      <c r="CY205" s="238" t="s">
        <v>4567</v>
      </c>
    </row>
    <row r="206" spans="1:103" x14ac:dyDescent="0.25">
      <c r="A206" s="238">
        <v>11019662</v>
      </c>
      <c r="B206" s="238">
        <v>3</v>
      </c>
      <c r="C206" s="238">
        <v>5</v>
      </c>
      <c r="D206" s="238">
        <v>32.112000000000002</v>
      </c>
      <c r="E206" s="238">
        <v>10</v>
      </c>
      <c r="F206" s="238" t="s">
        <v>1060</v>
      </c>
      <c r="H206" s="238" t="s">
        <v>354</v>
      </c>
      <c r="I206" s="238">
        <v>25</v>
      </c>
      <c r="L206" s="238">
        <v>151520053</v>
      </c>
      <c r="M206" s="238">
        <v>4</v>
      </c>
      <c r="N206" s="238">
        <v>29</v>
      </c>
      <c r="O206" s="238">
        <v>2015</v>
      </c>
      <c r="P206" s="238" t="s">
        <v>355</v>
      </c>
      <c r="Q206" s="238">
        <v>17</v>
      </c>
      <c r="S206" s="238">
        <v>5</v>
      </c>
      <c r="T206" s="238">
        <v>0</v>
      </c>
      <c r="U206" s="238">
        <v>2</v>
      </c>
      <c r="V206" s="238">
        <v>1</v>
      </c>
      <c r="W206" s="238">
        <v>10</v>
      </c>
      <c r="Y206" s="238">
        <v>1</v>
      </c>
      <c r="Z206" s="238">
        <v>1</v>
      </c>
      <c r="AB206" s="238">
        <v>1</v>
      </c>
      <c r="AC206" s="238">
        <v>98</v>
      </c>
      <c r="AF206" s="238" t="s">
        <v>4194</v>
      </c>
      <c r="AG206" s="238">
        <v>7</v>
      </c>
      <c r="AH206" s="238">
        <v>2</v>
      </c>
      <c r="AI206" s="238">
        <v>2</v>
      </c>
      <c r="AJ206" s="238">
        <v>7</v>
      </c>
      <c r="AK206" s="238">
        <v>23</v>
      </c>
      <c r="AL206" s="238">
        <v>49</v>
      </c>
      <c r="AM206" s="238" t="s">
        <v>363</v>
      </c>
      <c r="AT206" s="238">
        <v>2</v>
      </c>
      <c r="AX206" s="238">
        <v>2</v>
      </c>
      <c r="AY206" s="238">
        <v>4</v>
      </c>
      <c r="AZ206" s="238">
        <v>7</v>
      </c>
      <c r="BA206" s="238">
        <v>23</v>
      </c>
      <c r="BB206" s="238">
        <v>53</v>
      </c>
      <c r="BC206" s="238" t="s">
        <v>354</v>
      </c>
      <c r="BJ206" s="238">
        <v>2</v>
      </c>
      <c r="CT206" s="238">
        <v>437502</v>
      </c>
      <c r="CU206" s="238">
        <v>4965691</v>
      </c>
      <c r="CV206" s="238">
        <v>44.8418925</v>
      </c>
      <c r="CW206" s="238">
        <v>-93.790793800000003</v>
      </c>
      <c r="CX206" s="238" t="s">
        <v>359</v>
      </c>
    </row>
    <row r="207" spans="1:103" x14ac:dyDescent="0.25">
      <c r="A207" s="238">
        <v>10782521</v>
      </c>
      <c r="B207" s="238">
        <v>3</v>
      </c>
      <c r="C207" s="238">
        <v>5</v>
      </c>
      <c r="D207" s="238">
        <v>32.124000000000002</v>
      </c>
      <c r="E207" s="238">
        <v>10</v>
      </c>
      <c r="F207" s="238" t="s">
        <v>1060</v>
      </c>
      <c r="H207" s="238" t="s">
        <v>354</v>
      </c>
      <c r="I207" s="238">
        <v>25</v>
      </c>
      <c r="K207" s="238">
        <v>12037326</v>
      </c>
      <c r="L207" s="238">
        <v>123530206</v>
      </c>
      <c r="M207" s="238">
        <v>12</v>
      </c>
      <c r="N207" s="238">
        <v>18</v>
      </c>
      <c r="O207" s="238">
        <v>2012</v>
      </c>
      <c r="P207" s="238" t="s">
        <v>368</v>
      </c>
      <c r="Q207" s="238">
        <v>17</v>
      </c>
      <c r="S207" s="238">
        <v>5</v>
      </c>
      <c r="T207" s="238">
        <v>0</v>
      </c>
      <c r="U207" s="238">
        <v>4</v>
      </c>
      <c r="V207" s="238">
        <v>1</v>
      </c>
      <c r="W207" s="238">
        <v>10</v>
      </c>
      <c r="X207" s="238">
        <v>2</v>
      </c>
      <c r="Y207" s="238">
        <v>4</v>
      </c>
      <c r="Z207" s="238">
        <v>1</v>
      </c>
      <c r="AA207" s="238">
        <v>1</v>
      </c>
      <c r="AB207" s="238">
        <v>2</v>
      </c>
      <c r="AC207" s="238">
        <v>98</v>
      </c>
      <c r="AD207" s="238" t="s">
        <v>2594</v>
      </c>
      <c r="AE207" s="238" t="s">
        <v>4524</v>
      </c>
      <c r="AF207" s="238" t="s">
        <v>4194</v>
      </c>
      <c r="AG207" s="238">
        <v>7</v>
      </c>
      <c r="AH207" s="238">
        <v>2</v>
      </c>
      <c r="AI207" s="238">
        <v>2</v>
      </c>
      <c r="AJ207" s="238">
        <v>4</v>
      </c>
      <c r="AK207" s="238">
        <v>21</v>
      </c>
      <c r="AL207" s="238">
        <v>62</v>
      </c>
      <c r="AM207" s="238" t="s">
        <v>363</v>
      </c>
      <c r="AN207" s="238">
        <v>5</v>
      </c>
      <c r="AO207" s="238">
        <v>15</v>
      </c>
      <c r="AP207" s="238">
        <v>2</v>
      </c>
      <c r="AS207" s="238">
        <v>7</v>
      </c>
      <c r="AT207" s="238">
        <v>98</v>
      </c>
      <c r="AU207" s="238">
        <v>40</v>
      </c>
      <c r="AV207" s="238">
        <v>11</v>
      </c>
      <c r="AW207" s="238">
        <v>21</v>
      </c>
      <c r="AX207" s="238">
        <v>2</v>
      </c>
      <c r="AY207" s="238">
        <v>3</v>
      </c>
      <c r="AZ207" s="238">
        <v>4</v>
      </c>
      <c r="BA207" s="238">
        <v>8</v>
      </c>
      <c r="BB207" s="238">
        <v>40</v>
      </c>
      <c r="BC207" s="238" t="s">
        <v>354</v>
      </c>
      <c r="BD207" s="238">
        <v>5</v>
      </c>
      <c r="BE207" s="238">
        <v>1</v>
      </c>
      <c r="BI207" s="238">
        <v>7</v>
      </c>
      <c r="BJ207" s="238">
        <v>98</v>
      </c>
      <c r="BK207" s="238">
        <v>40</v>
      </c>
      <c r="BL207" s="238">
        <v>11</v>
      </c>
      <c r="BM207" s="238">
        <v>21</v>
      </c>
      <c r="BN207" s="238">
        <v>2</v>
      </c>
      <c r="BO207" s="238">
        <v>2</v>
      </c>
      <c r="BP207" s="238">
        <v>4</v>
      </c>
      <c r="BQ207" s="238">
        <v>8</v>
      </c>
      <c r="BR207" s="238">
        <v>47</v>
      </c>
      <c r="BS207" s="238" t="s">
        <v>354</v>
      </c>
      <c r="BT207" s="238">
        <v>5</v>
      </c>
      <c r="BU207" s="238">
        <v>1</v>
      </c>
      <c r="BY207" s="238">
        <v>7</v>
      </c>
      <c r="BZ207" s="238">
        <v>98</v>
      </c>
      <c r="CA207" s="238">
        <v>40</v>
      </c>
      <c r="CB207" s="238">
        <v>11</v>
      </c>
      <c r="CC207" s="238">
        <v>21</v>
      </c>
      <c r="CD207" s="238">
        <v>2</v>
      </c>
      <c r="CE207" s="238">
        <v>2</v>
      </c>
      <c r="CF207" s="238">
        <v>4</v>
      </c>
      <c r="CG207" s="238">
        <v>8</v>
      </c>
      <c r="CH207" s="238">
        <v>43</v>
      </c>
      <c r="CI207" s="238" t="s">
        <v>363</v>
      </c>
      <c r="CJ207" s="238">
        <v>5</v>
      </c>
      <c r="CK207" s="238">
        <v>1</v>
      </c>
      <c r="CO207" s="238">
        <v>7</v>
      </c>
      <c r="CP207" s="238">
        <v>98</v>
      </c>
      <c r="CQ207" s="238">
        <v>40</v>
      </c>
      <c r="CR207" s="238">
        <v>11</v>
      </c>
      <c r="CS207" s="238">
        <v>21</v>
      </c>
      <c r="CT207" s="238">
        <v>437519</v>
      </c>
      <c r="CU207" s="238">
        <v>4965700</v>
      </c>
      <c r="CV207" s="238">
        <v>44.841972400000003</v>
      </c>
      <c r="CW207" s="238">
        <v>-93.7905844</v>
      </c>
      <c r="CX207" s="238" t="s">
        <v>359</v>
      </c>
      <c r="CY207" s="238" t="s">
        <v>4568</v>
      </c>
    </row>
    <row r="208" spans="1:103" x14ac:dyDescent="0.25">
      <c r="A208" s="238">
        <v>489272</v>
      </c>
      <c r="B208" s="238">
        <v>3</v>
      </c>
      <c r="C208" s="238">
        <v>5</v>
      </c>
      <c r="D208" s="238">
        <v>32.143000000000001</v>
      </c>
      <c r="E208" s="238">
        <v>10</v>
      </c>
      <c r="F208" s="238" t="s">
        <v>1060</v>
      </c>
      <c r="H208" s="238" t="s">
        <v>354</v>
      </c>
      <c r="I208" s="238">
        <v>25</v>
      </c>
      <c r="K208" s="238">
        <v>17024562</v>
      </c>
      <c r="M208" s="238">
        <v>7</v>
      </c>
      <c r="N208" s="238">
        <v>24</v>
      </c>
      <c r="O208" s="238">
        <v>2017</v>
      </c>
      <c r="P208" s="238" t="s">
        <v>361</v>
      </c>
      <c r="Q208" s="238">
        <v>17</v>
      </c>
      <c r="R208" s="238" t="s">
        <v>369</v>
      </c>
      <c r="S208" s="238">
        <v>5</v>
      </c>
      <c r="T208" s="238">
        <v>0</v>
      </c>
      <c r="U208" s="238">
        <v>2</v>
      </c>
      <c r="V208" s="238">
        <v>12</v>
      </c>
      <c r="W208" s="238">
        <v>10</v>
      </c>
      <c r="X208" s="238">
        <v>3</v>
      </c>
      <c r="Y208" s="238">
        <v>1</v>
      </c>
      <c r="Z208" s="238">
        <v>1</v>
      </c>
      <c r="AB208" s="238">
        <v>1</v>
      </c>
      <c r="AC208" s="238">
        <v>98</v>
      </c>
      <c r="AD208" s="238" t="s">
        <v>2726</v>
      </c>
      <c r="AF208" s="238" t="s">
        <v>4194</v>
      </c>
      <c r="AG208" s="238">
        <v>7</v>
      </c>
      <c r="AH208" s="238">
        <v>2</v>
      </c>
      <c r="AI208" s="238">
        <v>4</v>
      </c>
      <c r="AJ208" s="238">
        <v>3</v>
      </c>
      <c r="AK208" s="238">
        <v>34</v>
      </c>
      <c r="AL208" s="238">
        <v>54</v>
      </c>
      <c r="AM208" s="238" t="s">
        <v>363</v>
      </c>
      <c r="AN208" s="238">
        <v>5</v>
      </c>
      <c r="AO208" s="238">
        <v>1</v>
      </c>
      <c r="AS208" s="238">
        <v>14</v>
      </c>
      <c r="AT208" s="238">
        <v>20</v>
      </c>
      <c r="AV208" s="238">
        <v>11</v>
      </c>
      <c r="AW208" s="238">
        <v>21</v>
      </c>
      <c r="AX208" s="238">
        <v>2</v>
      </c>
      <c r="AY208" s="238">
        <v>2</v>
      </c>
      <c r="AZ208" s="238">
        <v>3</v>
      </c>
      <c r="BA208" s="238">
        <v>21</v>
      </c>
      <c r="BB208" s="238">
        <v>20</v>
      </c>
      <c r="BC208" s="238" t="s">
        <v>363</v>
      </c>
      <c r="BD208" s="238">
        <v>5</v>
      </c>
      <c r="BE208" s="238">
        <v>70</v>
      </c>
      <c r="BI208" s="238">
        <v>14</v>
      </c>
      <c r="BJ208" s="238">
        <v>20</v>
      </c>
      <c r="BK208" s="238">
        <v>40</v>
      </c>
      <c r="BL208" s="238">
        <v>11</v>
      </c>
      <c r="BM208" s="238">
        <v>21</v>
      </c>
      <c r="CT208" s="238">
        <v>437693.24697646301</v>
      </c>
      <c r="CU208" s="238">
        <v>4965793.8365250798</v>
      </c>
      <c r="CV208" s="238">
        <v>44.84283448</v>
      </c>
      <c r="CW208" s="238">
        <v>-93.788388859999998</v>
      </c>
      <c r="CX208" s="238" t="s">
        <v>359</v>
      </c>
      <c r="CY208" s="238" t="s">
        <v>4569</v>
      </c>
    </row>
    <row r="209" spans="1:103" hidden="1" x14ac:dyDescent="0.25">
      <c r="A209" s="238">
        <v>353874</v>
      </c>
      <c r="B209" s="238">
        <v>3</v>
      </c>
      <c r="C209" s="238">
        <v>5</v>
      </c>
      <c r="D209" s="238">
        <v>32.162999999999997</v>
      </c>
      <c r="E209" s="238">
        <v>10</v>
      </c>
      <c r="F209" s="238" t="s">
        <v>1060</v>
      </c>
      <c r="H209" s="238" t="s">
        <v>354</v>
      </c>
      <c r="I209" s="238">
        <v>25</v>
      </c>
      <c r="K209" s="238">
        <v>16018164</v>
      </c>
      <c r="M209" s="238">
        <v>6</v>
      </c>
      <c r="N209" s="238">
        <v>3</v>
      </c>
      <c r="O209" s="238">
        <v>2016</v>
      </c>
      <c r="P209" s="238" t="s">
        <v>362</v>
      </c>
      <c r="Q209" s="238">
        <v>17</v>
      </c>
      <c r="R209" s="238" t="s">
        <v>356</v>
      </c>
      <c r="S209" s="238">
        <v>4</v>
      </c>
      <c r="T209" s="238">
        <v>0</v>
      </c>
      <c r="U209" s="238">
        <v>2</v>
      </c>
      <c r="V209" s="238">
        <v>10</v>
      </c>
      <c r="W209" s="238">
        <v>10</v>
      </c>
      <c r="X209" s="238">
        <v>2</v>
      </c>
      <c r="Y209" s="238">
        <v>1</v>
      </c>
      <c r="Z209" s="238">
        <v>2</v>
      </c>
      <c r="AB209" s="238">
        <v>1</v>
      </c>
      <c r="AC209" s="238">
        <v>98</v>
      </c>
      <c r="AD209" s="238" t="s">
        <v>2726</v>
      </c>
      <c r="AF209" s="238" t="s">
        <v>4194</v>
      </c>
      <c r="AG209" s="238">
        <v>5</v>
      </c>
      <c r="AH209" s="238">
        <v>2</v>
      </c>
      <c r="AI209" s="238">
        <v>4</v>
      </c>
      <c r="AJ209" s="238">
        <v>4</v>
      </c>
      <c r="AK209" s="238">
        <v>21</v>
      </c>
      <c r="AL209" s="238">
        <v>57</v>
      </c>
      <c r="AM209" s="238" t="s">
        <v>363</v>
      </c>
      <c r="AN209" s="238">
        <v>5</v>
      </c>
      <c r="AO209" s="238">
        <v>70</v>
      </c>
      <c r="AS209" s="238">
        <v>14</v>
      </c>
      <c r="AT209" s="238">
        <v>9</v>
      </c>
      <c r="AU209" s="238">
        <v>40</v>
      </c>
      <c r="AV209" s="238">
        <v>11</v>
      </c>
      <c r="AW209" s="238">
        <v>21</v>
      </c>
      <c r="AX209" s="238">
        <v>2</v>
      </c>
      <c r="AY209" s="238">
        <v>4</v>
      </c>
      <c r="AZ209" s="238">
        <v>4</v>
      </c>
      <c r="BA209" s="238">
        <v>21</v>
      </c>
      <c r="BB209" s="238">
        <v>32</v>
      </c>
      <c r="BC209" s="238" t="s">
        <v>363</v>
      </c>
      <c r="BD209" s="238">
        <v>9</v>
      </c>
      <c r="BE209" s="238">
        <v>1</v>
      </c>
      <c r="BI209" s="238">
        <v>14</v>
      </c>
      <c r="BJ209" s="238">
        <v>9</v>
      </c>
      <c r="BK209" s="238">
        <v>40</v>
      </c>
      <c r="BL209" s="238">
        <v>11</v>
      </c>
      <c r="BM209" s="238">
        <v>21</v>
      </c>
      <c r="CT209" s="238">
        <v>437720.76369816298</v>
      </c>
      <c r="CU209" s="238">
        <v>4965809.87036529</v>
      </c>
      <c r="CV209" s="238">
        <v>44.842981199999997</v>
      </c>
      <c r="CW209" s="238">
        <v>-93.788042680000004</v>
      </c>
      <c r="CX209" s="238" t="s">
        <v>359</v>
      </c>
      <c r="CY209" s="238" t="s">
        <v>4570</v>
      </c>
    </row>
    <row r="210" spans="1:103" x14ac:dyDescent="0.25">
      <c r="A210" s="238">
        <v>363817</v>
      </c>
      <c r="B210" s="238">
        <v>3</v>
      </c>
      <c r="C210" s="238">
        <v>5</v>
      </c>
      <c r="D210" s="238">
        <v>32.177</v>
      </c>
      <c r="E210" s="238">
        <v>10</v>
      </c>
      <c r="F210" s="238" t="s">
        <v>1060</v>
      </c>
      <c r="H210" s="238" t="s">
        <v>354</v>
      </c>
      <c r="I210" s="238">
        <v>25</v>
      </c>
      <c r="K210" s="238">
        <v>16023557</v>
      </c>
      <c r="M210" s="238">
        <v>7</v>
      </c>
      <c r="N210" s="238">
        <v>14</v>
      </c>
      <c r="O210" s="238">
        <v>2016</v>
      </c>
      <c r="P210" s="238" t="s">
        <v>384</v>
      </c>
      <c r="Q210" s="238">
        <v>16</v>
      </c>
      <c r="R210" s="238" t="s">
        <v>369</v>
      </c>
      <c r="S210" s="238">
        <v>5</v>
      </c>
      <c r="T210" s="238">
        <v>0</v>
      </c>
      <c r="U210" s="238">
        <v>2</v>
      </c>
      <c r="V210" s="238">
        <v>12</v>
      </c>
      <c r="W210" s="238">
        <v>10</v>
      </c>
      <c r="X210" s="238">
        <v>10</v>
      </c>
      <c r="Y210" s="238">
        <v>1</v>
      </c>
      <c r="Z210" s="238">
        <v>2</v>
      </c>
      <c r="AA210" s="238">
        <v>3</v>
      </c>
      <c r="AB210" s="238">
        <v>2</v>
      </c>
      <c r="AC210" s="238">
        <v>98</v>
      </c>
      <c r="AD210" s="238" t="s">
        <v>2726</v>
      </c>
      <c r="AF210" s="238" t="s">
        <v>4194</v>
      </c>
      <c r="AG210" s="238">
        <v>7</v>
      </c>
      <c r="AH210" s="238">
        <v>2</v>
      </c>
      <c r="AI210" s="238">
        <v>5</v>
      </c>
      <c r="AJ210" s="238">
        <v>3</v>
      </c>
      <c r="AK210" s="238">
        <v>34</v>
      </c>
      <c r="AL210" s="238">
        <v>34</v>
      </c>
      <c r="AM210" s="238" t="s">
        <v>363</v>
      </c>
      <c r="AN210" s="238">
        <v>5</v>
      </c>
      <c r="AO210" s="238">
        <v>1</v>
      </c>
      <c r="AS210" s="238">
        <v>15</v>
      </c>
      <c r="AT210" s="238">
        <v>20</v>
      </c>
      <c r="AU210" s="238">
        <v>40</v>
      </c>
      <c r="AV210" s="238">
        <v>11</v>
      </c>
      <c r="AW210" s="238">
        <v>21</v>
      </c>
      <c r="AX210" s="238">
        <v>2</v>
      </c>
      <c r="AY210" s="238">
        <v>4</v>
      </c>
      <c r="AZ210" s="238">
        <v>3</v>
      </c>
      <c r="BA210" s="238">
        <v>21</v>
      </c>
      <c r="BB210" s="238">
        <v>55</v>
      </c>
      <c r="BC210" s="238" t="s">
        <v>354</v>
      </c>
      <c r="BD210" s="238">
        <v>5</v>
      </c>
      <c r="BE210" s="238">
        <v>90</v>
      </c>
      <c r="BI210" s="238">
        <v>15</v>
      </c>
      <c r="BJ210" s="238">
        <v>20</v>
      </c>
      <c r="BK210" s="238">
        <v>40</v>
      </c>
      <c r="BL210" s="238">
        <v>11</v>
      </c>
      <c r="BM210" s="238">
        <v>21</v>
      </c>
      <c r="CT210" s="238">
        <v>437741.69281873899</v>
      </c>
      <c r="CU210" s="238">
        <v>4965819.0035671899</v>
      </c>
      <c r="CV210" s="238">
        <v>44.843065240000001</v>
      </c>
      <c r="CW210" s="238">
        <v>-93.787779</v>
      </c>
      <c r="CX210" s="238" t="s">
        <v>359</v>
      </c>
      <c r="CY210" s="238" t="s">
        <v>4571</v>
      </c>
    </row>
    <row r="211" spans="1:103" x14ac:dyDescent="0.25">
      <c r="A211" s="238">
        <v>422833</v>
      </c>
      <c r="B211" s="238">
        <v>3</v>
      </c>
      <c r="C211" s="238">
        <v>5</v>
      </c>
      <c r="D211" s="238">
        <v>32.177999999999997</v>
      </c>
      <c r="E211" s="238">
        <v>10</v>
      </c>
      <c r="F211" s="238" t="s">
        <v>1060</v>
      </c>
      <c r="H211" s="238" t="s">
        <v>354</v>
      </c>
      <c r="I211" s="238">
        <v>25</v>
      </c>
      <c r="K211" s="238">
        <v>17005094</v>
      </c>
      <c r="M211" s="238">
        <v>2</v>
      </c>
      <c r="N211" s="238">
        <v>13</v>
      </c>
      <c r="O211" s="238">
        <v>2017</v>
      </c>
      <c r="P211" s="238" t="s">
        <v>361</v>
      </c>
      <c r="Q211" s="238">
        <v>16</v>
      </c>
      <c r="R211" s="238" t="s">
        <v>369</v>
      </c>
      <c r="S211" s="238">
        <v>5</v>
      </c>
      <c r="T211" s="238">
        <v>0</v>
      </c>
      <c r="U211" s="238">
        <v>2</v>
      </c>
      <c r="V211" s="238">
        <v>12</v>
      </c>
      <c r="W211" s="238">
        <v>10</v>
      </c>
      <c r="X211" s="238">
        <v>3</v>
      </c>
      <c r="Y211" s="238">
        <v>1</v>
      </c>
      <c r="Z211" s="238">
        <v>1</v>
      </c>
      <c r="AB211" s="238">
        <v>1</v>
      </c>
      <c r="AC211" s="238">
        <v>98</v>
      </c>
      <c r="AD211" s="238" t="s">
        <v>2726</v>
      </c>
      <c r="AF211" s="238" t="s">
        <v>4194</v>
      </c>
      <c r="AG211" s="238">
        <v>7</v>
      </c>
      <c r="AH211" s="238">
        <v>2</v>
      </c>
      <c r="AI211" s="238">
        <v>2</v>
      </c>
      <c r="AJ211" s="238">
        <v>3</v>
      </c>
      <c r="AK211" s="238">
        <v>21</v>
      </c>
      <c r="AL211" s="238">
        <v>54</v>
      </c>
      <c r="AM211" s="238" t="s">
        <v>354</v>
      </c>
      <c r="AN211" s="238">
        <v>5</v>
      </c>
      <c r="AO211" s="238">
        <v>1</v>
      </c>
      <c r="AS211" s="238">
        <v>14</v>
      </c>
      <c r="AT211" s="238">
        <v>20</v>
      </c>
      <c r="AU211" s="238">
        <v>40</v>
      </c>
      <c r="AV211" s="238">
        <v>11</v>
      </c>
      <c r="AW211" s="238">
        <v>21</v>
      </c>
      <c r="AX211" s="238">
        <v>2</v>
      </c>
      <c r="AY211" s="238">
        <v>2</v>
      </c>
      <c r="AZ211" s="238">
        <v>3</v>
      </c>
      <c r="BA211" s="238">
        <v>21</v>
      </c>
      <c r="BB211" s="238">
        <v>31</v>
      </c>
      <c r="BC211" s="238" t="s">
        <v>354</v>
      </c>
      <c r="BD211" s="238">
        <v>5</v>
      </c>
      <c r="BE211" s="238">
        <v>70</v>
      </c>
      <c r="BI211" s="238">
        <v>14</v>
      </c>
      <c r="BJ211" s="238">
        <v>20</v>
      </c>
      <c r="BK211" s="238">
        <v>40</v>
      </c>
      <c r="BL211" s="238">
        <v>11</v>
      </c>
      <c r="BM211" s="238">
        <v>21</v>
      </c>
      <c r="CT211" s="238">
        <v>437744.04707806301</v>
      </c>
      <c r="CU211" s="238">
        <v>4965818.9601416402</v>
      </c>
      <c r="CV211" s="238">
        <v>44.843065060000001</v>
      </c>
      <c r="CW211" s="238">
        <v>-93.787749210000001</v>
      </c>
      <c r="CX211" s="238" t="s">
        <v>359</v>
      </c>
      <c r="CY211" s="238" t="s">
        <v>4572</v>
      </c>
    </row>
    <row r="212" spans="1:103" x14ac:dyDescent="0.25">
      <c r="A212" s="238">
        <v>342550</v>
      </c>
      <c r="B212" s="238">
        <v>3</v>
      </c>
      <c r="C212" s="238">
        <v>5</v>
      </c>
      <c r="D212" s="238">
        <v>32.182000000000002</v>
      </c>
      <c r="E212" s="238">
        <v>10</v>
      </c>
      <c r="F212" s="238" t="s">
        <v>1060</v>
      </c>
      <c r="H212" s="238" t="s">
        <v>354</v>
      </c>
      <c r="I212" s="238">
        <v>25</v>
      </c>
      <c r="K212" s="238">
        <v>16011082</v>
      </c>
      <c r="M212" s="238">
        <v>4</v>
      </c>
      <c r="N212" s="238">
        <v>8</v>
      </c>
      <c r="O212" s="238">
        <v>2016</v>
      </c>
      <c r="P212" s="238" t="s">
        <v>362</v>
      </c>
      <c r="Q212" s="238">
        <v>22</v>
      </c>
      <c r="R212" s="238" t="s">
        <v>356</v>
      </c>
      <c r="S212" s="238">
        <v>5</v>
      </c>
      <c r="T212" s="238">
        <v>0</v>
      </c>
      <c r="U212" s="238">
        <v>2</v>
      </c>
      <c r="V212" s="238">
        <v>5</v>
      </c>
      <c r="W212" s="238">
        <v>10</v>
      </c>
      <c r="X212" s="238">
        <v>3</v>
      </c>
      <c r="Y212" s="238">
        <v>4</v>
      </c>
      <c r="Z212" s="238">
        <v>1</v>
      </c>
      <c r="AB212" s="238">
        <v>1</v>
      </c>
      <c r="AC212" s="238">
        <v>98</v>
      </c>
      <c r="AD212" s="238" t="s">
        <v>2726</v>
      </c>
      <c r="AE212" s="238" t="s">
        <v>4573</v>
      </c>
      <c r="AF212" s="238" t="s">
        <v>4194</v>
      </c>
      <c r="AG212" s="238">
        <v>9</v>
      </c>
      <c r="AH212" s="238">
        <v>1</v>
      </c>
      <c r="AI212" s="238">
        <v>2</v>
      </c>
      <c r="AJ212" s="238">
        <v>3</v>
      </c>
      <c r="AK212" s="238">
        <v>24</v>
      </c>
      <c r="AS212" s="238">
        <v>12</v>
      </c>
      <c r="AT212" s="238">
        <v>20</v>
      </c>
      <c r="AU212" s="238">
        <v>45</v>
      </c>
      <c r="AV212" s="238">
        <v>11</v>
      </c>
      <c r="AW212" s="238">
        <v>21</v>
      </c>
      <c r="AX212" s="238">
        <v>2</v>
      </c>
      <c r="AY212" s="238">
        <v>4</v>
      </c>
      <c r="AZ212" s="238">
        <v>4</v>
      </c>
      <c r="BA212" s="238">
        <v>21</v>
      </c>
      <c r="BB212" s="238">
        <v>16</v>
      </c>
      <c r="BC212" s="238" t="s">
        <v>363</v>
      </c>
      <c r="BD212" s="238">
        <v>5</v>
      </c>
      <c r="BE212" s="238">
        <v>1</v>
      </c>
      <c r="BI212" s="238">
        <v>12</v>
      </c>
      <c r="BJ212" s="238">
        <v>20</v>
      </c>
      <c r="BK212" s="238">
        <v>45</v>
      </c>
      <c r="BL212" s="238">
        <v>11</v>
      </c>
      <c r="BM212" s="238">
        <v>21</v>
      </c>
      <c r="CT212" s="238">
        <v>437748.300638307</v>
      </c>
      <c r="CU212" s="238">
        <v>4965823.4170784196</v>
      </c>
      <c r="CV212" s="238">
        <v>44.843105549999997</v>
      </c>
      <c r="CW212" s="238">
        <v>-93.787695940000006</v>
      </c>
      <c r="CX212" s="238" t="s">
        <v>359</v>
      </c>
      <c r="CY212" s="238" t="s">
        <v>4574</v>
      </c>
    </row>
    <row r="213" spans="1:103" x14ac:dyDescent="0.25">
      <c r="A213" s="238">
        <v>513972</v>
      </c>
      <c r="B213" s="238">
        <v>3</v>
      </c>
      <c r="C213" s="238">
        <v>5</v>
      </c>
      <c r="D213" s="238">
        <v>32.188000000000002</v>
      </c>
      <c r="E213" s="238">
        <v>10</v>
      </c>
      <c r="F213" s="238" t="s">
        <v>1060</v>
      </c>
      <c r="H213" s="238" t="s">
        <v>354</v>
      </c>
      <c r="I213" s="238">
        <v>25</v>
      </c>
      <c r="K213" s="238">
        <v>17035847</v>
      </c>
      <c r="M213" s="238">
        <v>11</v>
      </c>
      <c r="N213" s="238">
        <v>3</v>
      </c>
      <c r="O213" s="238">
        <v>2017</v>
      </c>
      <c r="P213" s="238" t="s">
        <v>362</v>
      </c>
      <c r="Q213" s="238">
        <v>10</v>
      </c>
      <c r="R213" s="238">
        <v>98</v>
      </c>
      <c r="S213" s="238">
        <v>5</v>
      </c>
      <c r="T213" s="238">
        <v>0</v>
      </c>
      <c r="U213" s="238">
        <v>2</v>
      </c>
      <c r="V213" s="238">
        <v>12</v>
      </c>
      <c r="W213" s="238">
        <v>10</v>
      </c>
      <c r="X213" s="238">
        <v>3</v>
      </c>
      <c r="Y213" s="238">
        <v>1</v>
      </c>
      <c r="Z213" s="238">
        <v>2</v>
      </c>
      <c r="AB213" s="238">
        <v>1</v>
      </c>
      <c r="AC213" s="238">
        <v>98</v>
      </c>
      <c r="AD213" s="238" t="s">
        <v>2726</v>
      </c>
      <c r="AF213" s="238" t="s">
        <v>4194</v>
      </c>
      <c r="AG213" s="238">
        <v>7</v>
      </c>
      <c r="AH213" s="238">
        <v>2</v>
      </c>
      <c r="AI213" s="238">
        <v>4</v>
      </c>
      <c r="AJ213" s="238">
        <v>4</v>
      </c>
      <c r="AK213" s="238">
        <v>21</v>
      </c>
      <c r="AL213" s="238">
        <v>37</v>
      </c>
      <c r="AM213" s="238" t="s">
        <v>363</v>
      </c>
      <c r="AN213" s="238">
        <v>5</v>
      </c>
      <c r="AO213" s="238">
        <v>1</v>
      </c>
      <c r="AS213" s="238">
        <v>12</v>
      </c>
      <c r="AT213" s="238">
        <v>20</v>
      </c>
      <c r="AU213" s="238">
        <v>40</v>
      </c>
      <c r="AV213" s="238">
        <v>11</v>
      </c>
      <c r="AW213" s="238">
        <v>21</v>
      </c>
      <c r="AX213" s="238">
        <v>2</v>
      </c>
      <c r="AY213" s="238">
        <v>2</v>
      </c>
      <c r="AZ213" s="238">
        <v>4</v>
      </c>
      <c r="BA213" s="238">
        <v>21</v>
      </c>
      <c r="BB213" s="238">
        <v>41</v>
      </c>
      <c r="BC213" s="238" t="s">
        <v>354</v>
      </c>
      <c r="BD213" s="238">
        <v>5</v>
      </c>
      <c r="BE213" s="238">
        <v>1</v>
      </c>
      <c r="BI213" s="238">
        <v>12</v>
      </c>
      <c r="BJ213" s="238">
        <v>20</v>
      </c>
      <c r="BK213" s="238">
        <v>40</v>
      </c>
      <c r="BL213" s="238">
        <v>11</v>
      </c>
      <c r="BM213" s="238">
        <v>21</v>
      </c>
      <c r="CT213" s="238">
        <v>437757.01168732601</v>
      </c>
      <c r="CU213" s="238">
        <v>4965827.9891437599</v>
      </c>
      <c r="CV213" s="238">
        <v>44.843147459999997</v>
      </c>
      <c r="CW213" s="238">
        <v>-93.787586279999999</v>
      </c>
      <c r="CX213" s="238" t="s">
        <v>359</v>
      </c>
      <c r="CY213" s="238" t="s">
        <v>4575</v>
      </c>
    </row>
    <row r="214" spans="1:103" x14ac:dyDescent="0.25">
      <c r="A214" s="238">
        <v>341901</v>
      </c>
      <c r="B214" s="238">
        <v>3</v>
      </c>
      <c r="C214" s="238">
        <v>5</v>
      </c>
      <c r="D214" s="238">
        <v>32.198</v>
      </c>
      <c r="E214" s="238">
        <v>10</v>
      </c>
      <c r="F214" s="238" t="s">
        <v>1060</v>
      </c>
      <c r="H214" s="238" t="s">
        <v>354</v>
      </c>
      <c r="I214" s="238">
        <v>25</v>
      </c>
      <c r="K214" s="238">
        <v>16011553</v>
      </c>
      <c r="M214" s="238">
        <v>4</v>
      </c>
      <c r="N214" s="238">
        <v>12</v>
      </c>
      <c r="O214" s="238">
        <v>2016</v>
      </c>
      <c r="P214" s="238" t="s">
        <v>368</v>
      </c>
      <c r="Q214" s="238">
        <v>18</v>
      </c>
      <c r="R214" s="238">
        <v>98</v>
      </c>
      <c r="S214" s="238">
        <v>5</v>
      </c>
      <c r="T214" s="238">
        <v>0</v>
      </c>
      <c r="U214" s="238">
        <v>2</v>
      </c>
      <c r="V214" s="238">
        <v>10</v>
      </c>
      <c r="W214" s="238">
        <v>10</v>
      </c>
      <c r="X214" s="238">
        <v>2</v>
      </c>
      <c r="Y214" s="238">
        <v>1</v>
      </c>
      <c r="Z214" s="238">
        <v>2</v>
      </c>
      <c r="AB214" s="238">
        <v>1</v>
      </c>
      <c r="AC214" s="238">
        <v>98</v>
      </c>
      <c r="AD214" s="238" t="s">
        <v>2726</v>
      </c>
      <c r="AF214" s="238" t="s">
        <v>4194</v>
      </c>
      <c r="AG214" s="238">
        <v>5</v>
      </c>
      <c r="AH214" s="238">
        <v>2</v>
      </c>
      <c r="AI214" s="238">
        <v>2</v>
      </c>
      <c r="AJ214" s="238">
        <v>4</v>
      </c>
      <c r="AK214" s="238">
        <v>24</v>
      </c>
      <c r="AL214" s="238">
        <v>43</v>
      </c>
      <c r="AM214" s="238" t="s">
        <v>363</v>
      </c>
      <c r="AN214" s="238">
        <v>5</v>
      </c>
      <c r="AO214" s="238">
        <v>66</v>
      </c>
      <c r="AS214" s="238">
        <v>13</v>
      </c>
      <c r="AT214" s="238">
        <v>20</v>
      </c>
      <c r="AU214" s="238">
        <v>40</v>
      </c>
      <c r="AV214" s="238">
        <v>11</v>
      </c>
      <c r="AW214" s="238">
        <v>21</v>
      </c>
      <c r="AX214" s="238">
        <v>2</v>
      </c>
      <c r="AY214" s="238">
        <v>2</v>
      </c>
      <c r="AZ214" s="238">
        <v>4</v>
      </c>
      <c r="BA214" s="238">
        <v>24</v>
      </c>
      <c r="BB214" s="238">
        <v>18</v>
      </c>
      <c r="BC214" s="238" t="s">
        <v>354</v>
      </c>
      <c r="BD214" s="238">
        <v>5</v>
      </c>
      <c r="BE214" s="238">
        <v>1</v>
      </c>
      <c r="BI214" s="238">
        <v>13</v>
      </c>
      <c r="BJ214" s="238">
        <v>20</v>
      </c>
      <c r="BK214" s="238">
        <v>40</v>
      </c>
      <c r="BL214" s="238">
        <v>11</v>
      </c>
      <c r="BM214" s="238">
        <v>21</v>
      </c>
      <c r="CT214" s="238">
        <v>437771.03463203798</v>
      </c>
      <c r="CU214" s="238">
        <v>4965836.1699430803</v>
      </c>
      <c r="CV214" s="238">
        <v>44.843222320000002</v>
      </c>
      <c r="CW214" s="238">
        <v>-93.787409870000005</v>
      </c>
      <c r="CX214" s="238" t="s">
        <v>359</v>
      </c>
      <c r="CY214" s="238" t="s">
        <v>4576</v>
      </c>
    </row>
    <row r="215" spans="1:103" hidden="1" x14ac:dyDescent="0.25">
      <c r="A215" s="238">
        <v>11019279</v>
      </c>
      <c r="B215" s="238">
        <v>3</v>
      </c>
      <c r="C215" s="238">
        <v>5</v>
      </c>
      <c r="D215" s="238">
        <v>32.207000000000001</v>
      </c>
      <c r="E215" s="238">
        <v>10</v>
      </c>
      <c r="F215" s="238" t="s">
        <v>1060</v>
      </c>
      <c r="H215" s="238" t="s">
        <v>354</v>
      </c>
      <c r="I215" s="238">
        <v>25</v>
      </c>
      <c r="K215" s="238">
        <v>15014801</v>
      </c>
      <c r="L215" s="238">
        <v>151340068</v>
      </c>
      <c r="M215" s="238">
        <v>5</v>
      </c>
      <c r="N215" s="238">
        <v>14</v>
      </c>
      <c r="O215" s="238">
        <v>2015</v>
      </c>
      <c r="P215" s="238" t="s">
        <v>384</v>
      </c>
      <c r="Q215" s="238">
        <v>7</v>
      </c>
      <c r="S215" s="238">
        <v>4</v>
      </c>
      <c r="T215" s="238">
        <v>0</v>
      </c>
      <c r="U215" s="238">
        <v>2</v>
      </c>
      <c r="V215" s="238">
        <v>1</v>
      </c>
      <c r="W215" s="238">
        <v>10</v>
      </c>
      <c r="X215" s="238">
        <v>4</v>
      </c>
      <c r="Y215" s="238">
        <v>1</v>
      </c>
      <c r="Z215" s="238">
        <v>2</v>
      </c>
      <c r="AA215" s="238">
        <v>3</v>
      </c>
      <c r="AB215" s="238">
        <v>2</v>
      </c>
      <c r="AC215" s="238">
        <v>98</v>
      </c>
      <c r="AD215" s="238" t="s">
        <v>2594</v>
      </c>
      <c r="AE215" s="238" t="s">
        <v>4577</v>
      </c>
      <c r="AF215" s="238" t="s">
        <v>4194</v>
      </c>
      <c r="AG215" s="238">
        <v>7</v>
      </c>
      <c r="AH215" s="238">
        <v>2</v>
      </c>
      <c r="AI215" s="238">
        <v>2</v>
      </c>
      <c r="AJ215" s="238">
        <v>4</v>
      </c>
      <c r="AK215" s="238">
        <v>23</v>
      </c>
      <c r="AL215" s="238">
        <v>43</v>
      </c>
      <c r="AM215" s="238" t="s">
        <v>354</v>
      </c>
      <c r="AN215" s="238">
        <v>5</v>
      </c>
      <c r="AO215" s="238">
        <v>2</v>
      </c>
      <c r="AS215" s="238">
        <v>7</v>
      </c>
      <c r="AT215" s="238">
        <v>2</v>
      </c>
      <c r="AU215" s="238">
        <v>40</v>
      </c>
      <c r="AV215" s="238">
        <v>11</v>
      </c>
      <c r="AW215" s="238">
        <v>21</v>
      </c>
      <c r="AX215" s="238">
        <v>2</v>
      </c>
      <c r="AY215" s="238">
        <v>2</v>
      </c>
      <c r="AZ215" s="238">
        <v>4</v>
      </c>
      <c r="BA215" s="238">
        <v>21</v>
      </c>
      <c r="BB215" s="238">
        <v>20</v>
      </c>
      <c r="BC215" s="238" t="s">
        <v>354</v>
      </c>
      <c r="BD215" s="238">
        <v>5</v>
      </c>
      <c r="BE215" s="238">
        <v>1</v>
      </c>
      <c r="BI215" s="238">
        <v>7</v>
      </c>
      <c r="BJ215" s="238">
        <v>2</v>
      </c>
      <c r="BK215" s="238">
        <v>40</v>
      </c>
      <c r="BL215" s="238">
        <v>11</v>
      </c>
      <c r="BM215" s="238">
        <v>21</v>
      </c>
      <c r="CT215" s="238">
        <v>437636</v>
      </c>
      <c r="CU215" s="238">
        <v>4965762</v>
      </c>
      <c r="CV215" s="238">
        <v>44.8425473</v>
      </c>
      <c r="CW215" s="238">
        <v>-93.7891051</v>
      </c>
      <c r="CX215" s="238" t="s">
        <v>359</v>
      </c>
      <c r="CY215" s="238" t="s">
        <v>4578</v>
      </c>
    </row>
    <row r="216" spans="1:103" x14ac:dyDescent="0.25">
      <c r="A216" s="238">
        <v>10935383</v>
      </c>
      <c r="B216" s="238">
        <v>3</v>
      </c>
      <c r="C216" s="238">
        <v>5</v>
      </c>
      <c r="D216" s="238">
        <v>32.212000000000003</v>
      </c>
      <c r="E216" s="238">
        <v>10</v>
      </c>
      <c r="F216" s="238" t="s">
        <v>1060</v>
      </c>
      <c r="H216" s="238" t="s">
        <v>354</v>
      </c>
      <c r="I216" s="238">
        <v>25</v>
      </c>
      <c r="K216" s="238">
        <v>14016648</v>
      </c>
      <c r="L216" s="238">
        <v>141490103</v>
      </c>
      <c r="M216" s="238">
        <v>5</v>
      </c>
      <c r="N216" s="238">
        <v>28</v>
      </c>
      <c r="O216" s="238">
        <v>2014</v>
      </c>
      <c r="P216" s="238" t="s">
        <v>355</v>
      </c>
      <c r="Q216" s="238">
        <v>12</v>
      </c>
      <c r="S216" s="238">
        <v>5</v>
      </c>
      <c r="T216" s="238">
        <v>0</v>
      </c>
      <c r="U216" s="238">
        <v>1</v>
      </c>
      <c r="V216" s="238">
        <v>5</v>
      </c>
      <c r="W216" s="238">
        <v>10</v>
      </c>
      <c r="X216" s="238">
        <v>4</v>
      </c>
      <c r="Y216" s="238">
        <v>1</v>
      </c>
      <c r="Z216" s="238">
        <v>1</v>
      </c>
      <c r="AB216" s="238">
        <v>1</v>
      </c>
      <c r="AC216" s="238">
        <v>98</v>
      </c>
      <c r="AD216" s="238" t="s">
        <v>1773</v>
      </c>
      <c r="AE216" s="238" t="s">
        <v>4579</v>
      </c>
      <c r="AF216" s="238" t="s">
        <v>4194</v>
      </c>
      <c r="AG216" s="238">
        <v>4</v>
      </c>
      <c r="AH216" s="238">
        <v>2</v>
      </c>
      <c r="AI216" s="238">
        <v>2</v>
      </c>
      <c r="AJ216" s="238">
        <v>4</v>
      </c>
      <c r="AK216" s="238">
        <v>21</v>
      </c>
      <c r="AL216" s="238">
        <v>21</v>
      </c>
      <c r="AM216" s="238" t="s">
        <v>363</v>
      </c>
      <c r="AN216" s="238">
        <v>5</v>
      </c>
      <c r="AO216" s="238">
        <v>1</v>
      </c>
      <c r="AS216" s="238">
        <v>7</v>
      </c>
      <c r="AT216" s="238">
        <v>2</v>
      </c>
      <c r="AU216" s="238">
        <v>40</v>
      </c>
      <c r="AV216" s="238">
        <v>11</v>
      </c>
      <c r="AW216" s="238">
        <v>21</v>
      </c>
      <c r="CT216" s="238">
        <v>437644</v>
      </c>
      <c r="CU216" s="238">
        <v>4965767</v>
      </c>
      <c r="CV216" s="238">
        <v>44.842588399999997</v>
      </c>
      <c r="CW216" s="238">
        <v>-93.789003399999999</v>
      </c>
      <c r="CX216" s="238" t="s">
        <v>359</v>
      </c>
      <c r="CY216" s="238" t="s">
        <v>4580</v>
      </c>
    </row>
    <row r="217" spans="1:103" x14ac:dyDescent="0.25">
      <c r="A217" s="238">
        <v>10935501</v>
      </c>
      <c r="B217" s="238">
        <v>3</v>
      </c>
      <c r="C217" s="238">
        <v>5</v>
      </c>
      <c r="D217" s="238">
        <v>32.212000000000003</v>
      </c>
      <c r="E217" s="238">
        <v>10</v>
      </c>
      <c r="F217" s="238" t="s">
        <v>1060</v>
      </c>
      <c r="H217" s="238" t="s">
        <v>354</v>
      </c>
      <c r="I217" s="238">
        <v>25</v>
      </c>
      <c r="K217" s="238">
        <v>14017493</v>
      </c>
      <c r="L217" s="238">
        <v>141560053</v>
      </c>
      <c r="M217" s="238">
        <v>6</v>
      </c>
      <c r="N217" s="238">
        <v>5</v>
      </c>
      <c r="O217" s="238">
        <v>2014</v>
      </c>
      <c r="P217" s="238" t="s">
        <v>384</v>
      </c>
      <c r="Q217" s="238">
        <v>14</v>
      </c>
      <c r="S217" s="238">
        <v>5</v>
      </c>
      <c r="T217" s="238">
        <v>0</v>
      </c>
      <c r="U217" s="238">
        <v>2</v>
      </c>
      <c r="V217" s="238">
        <v>5</v>
      </c>
      <c r="W217" s="238">
        <v>10</v>
      </c>
      <c r="X217" s="238">
        <v>4</v>
      </c>
      <c r="Y217" s="238">
        <v>1</v>
      </c>
      <c r="Z217" s="238">
        <v>1</v>
      </c>
      <c r="AB217" s="238">
        <v>1</v>
      </c>
      <c r="AC217" s="238">
        <v>98</v>
      </c>
      <c r="AD217" s="238" t="s">
        <v>1773</v>
      </c>
      <c r="AE217" s="238" t="s">
        <v>4579</v>
      </c>
      <c r="AF217" s="238" t="s">
        <v>4194</v>
      </c>
      <c r="AG217" s="238">
        <v>10</v>
      </c>
      <c r="AH217" s="238">
        <v>2</v>
      </c>
      <c r="AI217" s="238">
        <v>2</v>
      </c>
      <c r="AJ217" s="238">
        <v>2</v>
      </c>
      <c r="AK217" s="238">
        <v>24</v>
      </c>
      <c r="AL217" s="238">
        <v>27</v>
      </c>
      <c r="AM217" s="238" t="s">
        <v>354</v>
      </c>
      <c r="AN217" s="238">
        <v>5</v>
      </c>
      <c r="AO217" s="238">
        <v>2</v>
      </c>
      <c r="AS217" s="238">
        <v>7</v>
      </c>
      <c r="AT217" s="238">
        <v>1</v>
      </c>
      <c r="AU217" s="238">
        <v>40</v>
      </c>
      <c r="AV217" s="238">
        <v>11</v>
      </c>
      <c r="AW217" s="238">
        <v>21</v>
      </c>
      <c r="AX217" s="238">
        <v>2</v>
      </c>
      <c r="AY217" s="238">
        <v>2</v>
      </c>
      <c r="AZ217" s="238">
        <v>4</v>
      </c>
      <c r="BA217" s="238">
        <v>21</v>
      </c>
      <c r="BB217" s="238">
        <v>69</v>
      </c>
      <c r="BC217" s="238" t="s">
        <v>363</v>
      </c>
      <c r="BD217" s="238">
        <v>5</v>
      </c>
      <c r="BE217" s="238">
        <v>8</v>
      </c>
      <c r="BI217" s="238">
        <v>7</v>
      </c>
      <c r="BJ217" s="238">
        <v>1</v>
      </c>
      <c r="BK217" s="238">
        <v>40</v>
      </c>
      <c r="BL217" s="238">
        <v>11</v>
      </c>
      <c r="BM217" s="238">
        <v>21</v>
      </c>
      <c r="CT217" s="238">
        <v>437644</v>
      </c>
      <c r="CU217" s="238">
        <v>4965767</v>
      </c>
      <c r="CV217" s="238">
        <v>44.842588399999997</v>
      </c>
      <c r="CW217" s="238">
        <v>-93.789003399999999</v>
      </c>
      <c r="CX217" s="238" t="s">
        <v>359</v>
      </c>
      <c r="CY217" s="238" t="s">
        <v>4581</v>
      </c>
    </row>
    <row r="218" spans="1:103" x14ac:dyDescent="0.25">
      <c r="A218" s="238">
        <v>820569</v>
      </c>
      <c r="B218" s="238">
        <v>3</v>
      </c>
      <c r="C218" s="238">
        <v>5</v>
      </c>
      <c r="D218" s="238">
        <v>32.219000000000001</v>
      </c>
      <c r="E218" s="238">
        <v>10</v>
      </c>
      <c r="F218" s="238" t="s">
        <v>1060</v>
      </c>
      <c r="H218" s="238" t="s">
        <v>354</v>
      </c>
      <c r="I218" s="238">
        <v>25</v>
      </c>
      <c r="K218" s="238">
        <v>20020672</v>
      </c>
      <c r="L218" s="238">
        <v>202000126</v>
      </c>
      <c r="M218" s="238">
        <v>7</v>
      </c>
      <c r="N218" s="238">
        <v>18</v>
      </c>
      <c r="O218" s="238">
        <v>2020</v>
      </c>
      <c r="P218" s="238" t="s">
        <v>364</v>
      </c>
      <c r="Q218" s="238">
        <v>20</v>
      </c>
      <c r="R218" s="238" t="s">
        <v>356</v>
      </c>
      <c r="S218" s="238">
        <v>5</v>
      </c>
      <c r="T218" s="238">
        <v>0</v>
      </c>
      <c r="U218" s="238">
        <v>1</v>
      </c>
      <c r="W218" s="238">
        <v>39</v>
      </c>
      <c r="X218" s="238">
        <v>2</v>
      </c>
      <c r="Y218" s="238">
        <v>1</v>
      </c>
      <c r="Z218" s="238">
        <v>2</v>
      </c>
      <c r="AB218" s="238">
        <v>2</v>
      </c>
      <c r="AC218" s="238">
        <v>98</v>
      </c>
      <c r="AD218" s="238" t="s">
        <v>4329</v>
      </c>
      <c r="AF218" s="238" t="s">
        <v>4424</v>
      </c>
      <c r="AG218" s="238">
        <v>4</v>
      </c>
      <c r="AH218" s="238">
        <v>2</v>
      </c>
      <c r="AI218" s="238">
        <v>3</v>
      </c>
      <c r="AJ218" s="238">
        <v>4</v>
      </c>
      <c r="AK218" s="238">
        <v>26</v>
      </c>
      <c r="AL218" s="238">
        <v>44</v>
      </c>
      <c r="AM218" s="238" t="s">
        <v>363</v>
      </c>
      <c r="AN218" s="238">
        <v>5</v>
      </c>
      <c r="AO218" s="238">
        <v>72</v>
      </c>
      <c r="AS218" s="238">
        <v>15</v>
      </c>
      <c r="AT218" s="238">
        <v>9</v>
      </c>
      <c r="AU218" s="238">
        <v>40</v>
      </c>
      <c r="AV218" s="238">
        <v>11</v>
      </c>
      <c r="AW218" s="238">
        <v>21</v>
      </c>
      <c r="CT218" s="238">
        <v>437639.48595074302</v>
      </c>
      <c r="CU218" s="238">
        <v>4965772.5480355704</v>
      </c>
      <c r="CV218" s="238">
        <v>44.842638149999999</v>
      </c>
      <c r="CW218" s="238">
        <v>-93.789066430000005</v>
      </c>
      <c r="CX218" s="238" t="s">
        <v>359</v>
      </c>
      <c r="CY218" s="238" t="s">
        <v>4582</v>
      </c>
    </row>
    <row r="219" spans="1:103" x14ac:dyDescent="0.25">
      <c r="A219" s="238">
        <v>495100</v>
      </c>
      <c r="B219" s="238">
        <v>3</v>
      </c>
      <c r="C219" s="238">
        <v>5</v>
      </c>
      <c r="D219" s="238">
        <v>32.267000000000003</v>
      </c>
      <c r="E219" s="238">
        <v>10</v>
      </c>
      <c r="F219" s="238" t="s">
        <v>1060</v>
      </c>
      <c r="H219" s="238" t="s">
        <v>354</v>
      </c>
      <c r="I219" s="238">
        <v>25</v>
      </c>
      <c r="K219" s="238">
        <v>17027431</v>
      </c>
      <c r="M219" s="238">
        <v>8</v>
      </c>
      <c r="N219" s="238">
        <v>19</v>
      </c>
      <c r="O219" s="238">
        <v>2017</v>
      </c>
      <c r="P219" s="238" t="s">
        <v>364</v>
      </c>
      <c r="Q219" s="238">
        <v>9</v>
      </c>
      <c r="S219" s="238">
        <v>5</v>
      </c>
      <c r="T219" s="238">
        <v>0</v>
      </c>
      <c r="U219" s="238">
        <v>2</v>
      </c>
      <c r="V219" s="238">
        <v>90</v>
      </c>
      <c r="W219" s="238">
        <v>10</v>
      </c>
      <c r="X219" s="238">
        <v>3</v>
      </c>
      <c r="Y219" s="238">
        <v>1</v>
      </c>
      <c r="Z219" s="238">
        <v>6</v>
      </c>
      <c r="AB219" s="238">
        <v>1</v>
      </c>
      <c r="AC219" s="238">
        <v>98</v>
      </c>
      <c r="AD219" s="238" t="s">
        <v>2726</v>
      </c>
      <c r="AF219" s="238" t="s">
        <v>4194</v>
      </c>
      <c r="AG219" s="238">
        <v>90</v>
      </c>
      <c r="AH219" s="238">
        <v>2</v>
      </c>
      <c r="AI219" s="238">
        <v>2</v>
      </c>
      <c r="AJ219" s="238">
        <v>1</v>
      </c>
      <c r="AK219" s="238">
        <v>21</v>
      </c>
      <c r="AL219" s="238">
        <v>17</v>
      </c>
      <c r="AM219" s="238" t="s">
        <v>354</v>
      </c>
      <c r="AN219" s="238">
        <v>5</v>
      </c>
      <c r="AO219" s="238">
        <v>2</v>
      </c>
      <c r="AS219" s="238">
        <v>12</v>
      </c>
      <c r="AT219" s="238">
        <v>23</v>
      </c>
      <c r="AU219" s="238">
        <v>40</v>
      </c>
      <c r="AV219" s="238">
        <v>11</v>
      </c>
      <c r="AW219" s="238">
        <v>21</v>
      </c>
      <c r="AX219" s="238">
        <v>2</v>
      </c>
      <c r="AY219" s="238">
        <v>2</v>
      </c>
      <c r="AZ219" s="238">
        <v>4</v>
      </c>
      <c r="BA219" s="238">
        <v>21</v>
      </c>
      <c r="BB219" s="238">
        <v>44</v>
      </c>
      <c r="BC219" s="238" t="s">
        <v>363</v>
      </c>
      <c r="BD219" s="238">
        <v>5</v>
      </c>
      <c r="BE219" s="238">
        <v>1</v>
      </c>
      <c r="BI219" s="238">
        <v>12</v>
      </c>
      <c r="BJ219" s="238">
        <v>23</v>
      </c>
      <c r="BK219" s="238">
        <v>40</v>
      </c>
      <c r="BL219" s="238">
        <v>11</v>
      </c>
      <c r="BM219" s="238">
        <v>21</v>
      </c>
      <c r="CT219" s="238">
        <v>437869.98899661301</v>
      </c>
      <c r="CU219" s="238">
        <v>4965885.3825415103</v>
      </c>
      <c r="CV219" s="238">
        <v>44.843673930000001</v>
      </c>
      <c r="CW219" s="238">
        <v>-93.786163900000005</v>
      </c>
      <c r="CX219" s="238" t="s">
        <v>359</v>
      </c>
      <c r="CY219" s="238" t="s">
        <v>4583</v>
      </c>
    </row>
    <row r="220" spans="1:103" hidden="1" x14ac:dyDescent="0.25">
      <c r="A220" s="238">
        <v>10849581</v>
      </c>
      <c r="B220" s="238">
        <v>3</v>
      </c>
      <c r="C220" s="238">
        <v>5</v>
      </c>
      <c r="D220" s="238">
        <v>32.274999999999999</v>
      </c>
      <c r="E220" s="238">
        <v>10</v>
      </c>
      <c r="F220" s="238" t="s">
        <v>1060</v>
      </c>
      <c r="H220" s="238" t="s">
        <v>354</v>
      </c>
      <c r="I220" s="238">
        <v>25</v>
      </c>
      <c r="K220" s="238">
        <v>13005255</v>
      </c>
      <c r="L220" s="238">
        <v>130530074</v>
      </c>
      <c r="M220" s="238">
        <v>2</v>
      </c>
      <c r="N220" s="238">
        <v>21</v>
      </c>
      <c r="O220" s="238">
        <v>2013</v>
      </c>
      <c r="P220" s="238" t="s">
        <v>384</v>
      </c>
      <c r="Q220" s="238">
        <v>14</v>
      </c>
      <c r="R220" s="238" t="s">
        <v>356</v>
      </c>
      <c r="S220" s="238">
        <v>4</v>
      </c>
      <c r="T220" s="238">
        <v>0</v>
      </c>
      <c r="U220" s="238">
        <v>2</v>
      </c>
      <c r="V220" s="238">
        <v>1</v>
      </c>
      <c r="W220" s="238">
        <v>10</v>
      </c>
      <c r="X220" s="238">
        <v>2</v>
      </c>
      <c r="Y220" s="238">
        <v>1</v>
      </c>
      <c r="Z220" s="238">
        <v>1</v>
      </c>
      <c r="AB220" s="238">
        <v>1</v>
      </c>
      <c r="AC220" s="238">
        <v>98</v>
      </c>
      <c r="AD220" s="238" t="s">
        <v>1773</v>
      </c>
      <c r="AE220" s="238" t="s">
        <v>401</v>
      </c>
      <c r="AF220" s="238" t="s">
        <v>4194</v>
      </c>
      <c r="AG220" s="238">
        <v>7</v>
      </c>
      <c r="AH220" s="238">
        <v>2</v>
      </c>
      <c r="AI220" s="238">
        <v>3</v>
      </c>
      <c r="AJ220" s="238">
        <v>4</v>
      </c>
      <c r="AK220" s="238">
        <v>21</v>
      </c>
      <c r="AL220" s="238">
        <v>53</v>
      </c>
      <c r="AM220" s="238" t="s">
        <v>354</v>
      </c>
      <c r="AN220" s="238">
        <v>5</v>
      </c>
      <c r="AO220" s="238">
        <v>1</v>
      </c>
      <c r="AP220" s="238">
        <v>1</v>
      </c>
      <c r="AS220" s="238">
        <v>7</v>
      </c>
      <c r="AT220" s="238">
        <v>90</v>
      </c>
      <c r="AU220" s="238">
        <v>45</v>
      </c>
      <c r="AV220" s="238">
        <v>11</v>
      </c>
      <c r="AW220" s="238">
        <v>21</v>
      </c>
      <c r="AX220" s="238">
        <v>2</v>
      </c>
      <c r="AY220" s="238">
        <v>4</v>
      </c>
      <c r="AZ220" s="238">
        <v>4</v>
      </c>
      <c r="BA220" s="238">
        <v>21</v>
      </c>
      <c r="BB220" s="238">
        <v>29</v>
      </c>
      <c r="BC220" s="238" t="s">
        <v>363</v>
      </c>
      <c r="BD220" s="238">
        <v>5</v>
      </c>
      <c r="BE220" s="238">
        <v>15</v>
      </c>
      <c r="BI220" s="238">
        <v>7</v>
      </c>
      <c r="BJ220" s="238">
        <v>90</v>
      </c>
      <c r="BK220" s="238">
        <v>45</v>
      </c>
      <c r="BL220" s="238">
        <v>11</v>
      </c>
      <c r="BM220" s="238">
        <v>21</v>
      </c>
      <c r="CT220" s="238">
        <v>437732</v>
      </c>
      <c r="CU220" s="238">
        <v>4965816</v>
      </c>
      <c r="CV220" s="238">
        <v>44.843038</v>
      </c>
      <c r="CW220" s="238">
        <v>-93.787898600000005</v>
      </c>
      <c r="CX220" s="238" t="s">
        <v>359</v>
      </c>
      <c r="CY220" s="238" t="s">
        <v>4584</v>
      </c>
    </row>
    <row r="221" spans="1:103" x14ac:dyDescent="0.25">
      <c r="A221" s="238">
        <v>783306</v>
      </c>
      <c r="B221" s="238">
        <v>3</v>
      </c>
      <c r="C221" s="238">
        <v>5</v>
      </c>
      <c r="D221" s="238">
        <v>32.281999999999996</v>
      </c>
      <c r="E221" s="238">
        <v>10</v>
      </c>
      <c r="F221" s="238" t="s">
        <v>1060</v>
      </c>
      <c r="H221" s="238" t="s">
        <v>354</v>
      </c>
      <c r="I221" s="238">
        <v>25</v>
      </c>
      <c r="K221" s="238">
        <v>20002312</v>
      </c>
      <c r="L221" s="238">
        <v>200240184</v>
      </c>
      <c r="M221" s="238">
        <v>1</v>
      </c>
      <c r="N221" s="238">
        <v>24</v>
      </c>
      <c r="O221" s="238">
        <v>2020</v>
      </c>
      <c r="P221" s="238" t="s">
        <v>362</v>
      </c>
      <c r="Q221" s="238">
        <v>17</v>
      </c>
      <c r="R221" s="238" t="s">
        <v>356</v>
      </c>
      <c r="S221" s="238">
        <v>5</v>
      </c>
      <c r="T221" s="238">
        <v>0</v>
      </c>
      <c r="U221" s="238">
        <v>2</v>
      </c>
      <c r="V221" s="238">
        <v>10</v>
      </c>
      <c r="W221" s="238">
        <v>10</v>
      </c>
      <c r="X221" s="238">
        <v>3</v>
      </c>
      <c r="Y221" s="238">
        <v>4</v>
      </c>
      <c r="Z221" s="238">
        <v>1</v>
      </c>
      <c r="AB221" s="238">
        <v>1</v>
      </c>
      <c r="AC221" s="238">
        <v>98</v>
      </c>
      <c r="AD221" s="238" t="s">
        <v>4329</v>
      </c>
      <c r="AE221" s="238" t="s">
        <v>4585</v>
      </c>
      <c r="AF221" s="238" t="s">
        <v>4424</v>
      </c>
      <c r="AG221" s="238">
        <v>5</v>
      </c>
      <c r="AH221" s="238">
        <v>2</v>
      </c>
      <c r="AI221" s="238">
        <v>4</v>
      </c>
      <c r="AJ221" s="238">
        <v>2</v>
      </c>
      <c r="AK221" s="238">
        <v>23</v>
      </c>
      <c r="AL221" s="238">
        <v>48</v>
      </c>
      <c r="AM221" s="238" t="s">
        <v>363</v>
      </c>
      <c r="AN221" s="238">
        <v>5</v>
      </c>
      <c r="AO221" s="238">
        <v>1</v>
      </c>
      <c r="AS221" s="238">
        <v>90</v>
      </c>
      <c r="AT221" s="238">
        <v>20</v>
      </c>
      <c r="AU221" s="238">
        <v>40</v>
      </c>
      <c r="AV221" s="238">
        <v>11</v>
      </c>
      <c r="AW221" s="238">
        <v>21</v>
      </c>
      <c r="AX221" s="238">
        <v>2</v>
      </c>
      <c r="AY221" s="238">
        <v>4</v>
      </c>
      <c r="AZ221" s="238">
        <v>1</v>
      </c>
      <c r="BA221" s="238">
        <v>24</v>
      </c>
      <c r="BB221" s="238">
        <v>70</v>
      </c>
      <c r="BC221" s="238" t="s">
        <v>363</v>
      </c>
      <c r="BD221" s="238">
        <v>5</v>
      </c>
      <c r="BE221" s="238">
        <v>1</v>
      </c>
      <c r="BI221" s="238">
        <v>90</v>
      </c>
      <c r="BJ221" s="238">
        <v>20</v>
      </c>
      <c r="BK221" s="238">
        <v>40</v>
      </c>
      <c r="BL221" s="238">
        <v>11</v>
      </c>
      <c r="BM221" s="238">
        <v>21</v>
      </c>
      <c r="CT221" s="238">
        <v>437722.36939059303</v>
      </c>
      <c r="CU221" s="238">
        <v>4965830.9246916203</v>
      </c>
      <c r="CV221" s="238">
        <v>44.843170860000001</v>
      </c>
      <c r="CW221" s="238">
        <v>-93.788024949999993</v>
      </c>
      <c r="CX221" s="238" t="s">
        <v>359</v>
      </c>
      <c r="CY221" s="238" t="s">
        <v>4586</v>
      </c>
    </row>
    <row r="222" spans="1:103" hidden="1" x14ac:dyDescent="0.25">
      <c r="A222" s="238">
        <v>849536</v>
      </c>
      <c r="B222" s="238">
        <v>3</v>
      </c>
      <c r="C222" s="238">
        <v>5</v>
      </c>
      <c r="D222" s="238">
        <v>32.280999999999999</v>
      </c>
      <c r="E222" s="238">
        <v>10</v>
      </c>
      <c r="F222" s="238" t="s">
        <v>1060</v>
      </c>
      <c r="H222" s="238" t="s">
        <v>354</v>
      </c>
      <c r="I222" s="238">
        <v>25</v>
      </c>
      <c r="K222" s="238">
        <v>20509269</v>
      </c>
      <c r="L222" s="238">
        <v>203000088</v>
      </c>
      <c r="M222" s="238">
        <v>10</v>
      </c>
      <c r="N222" s="238">
        <v>26</v>
      </c>
      <c r="O222" s="238">
        <v>2020</v>
      </c>
      <c r="P222" s="238" t="s">
        <v>361</v>
      </c>
      <c r="Q222" s="238">
        <v>14</v>
      </c>
      <c r="R222" s="238">
        <v>98</v>
      </c>
      <c r="S222" s="238">
        <v>3</v>
      </c>
      <c r="T222" s="238">
        <v>0</v>
      </c>
      <c r="U222" s="238">
        <v>3</v>
      </c>
      <c r="V222" s="238">
        <v>5</v>
      </c>
      <c r="W222" s="238">
        <v>10</v>
      </c>
      <c r="X222" s="238">
        <v>3</v>
      </c>
      <c r="Y222" s="238">
        <v>1</v>
      </c>
      <c r="Z222" s="238">
        <v>2</v>
      </c>
      <c r="AB222" s="238">
        <v>1</v>
      </c>
      <c r="AC222" s="238">
        <v>98</v>
      </c>
      <c r="AD222" s="238" t="s">
        <v>4329</v>
      </c>
      <c r="AF222" s="238" t="s">
        <v>4194</v>
      </c>
      <c r="AG222" s="238">
        <v>9</v>
      </c>
      <c r="AH222" s="238">
        <v>2</v>
      </c>
      <c r="AI222" s="238">
        <v>3</v>
      </c>
      <c r="AJ222" s="238">
        <v>3</v>
      </c>
      <c r="AK222" s="238">
        <v>21</v>
      </c>
      <c r="AL222" s="238">
        <v>41</v>
      </c>
      <c r="AM222" s="238" t="s">
        <v>354</v>
      </c>
      <c r="AN222" s="238">
        <v>5</v>
      </c>
      <c r="AO222" s="238">
        <v>1</v>
      </c>
      <c r="AS222" s="238">
        <v>12</v>
      </c>
      <c r="AT222" s="238">
        <v>20</v>
      </c>
      <c r="AU222" s="238">
        <v>40</v>
      </c>
      <c r="AV222" s="238">
        <v>11</v>
      </c>
      <c r="AW222" s="238">
        <v>21</v>
      </c>
      <c r="AX222" s="238">
        <v>2</v>
      </c>
      <c r="AY222" s="238">
        <v>4</v>
      </c>
      <c r="AZ222" s="238">
        <v>4</v>
      </c>
      <c r="BA222" s="238">
        <v>24</v>
      </c>
      <c r="BB222" s="238">
        <v>74</v>
      </c>
      <c r="BC222" s="238" t="s">
        <v>363</v>
      </c>
      <c r="BD222" s="238">
        <v>5</v>
      </c>
      <c r="BE222" s="238">
        <v>2</v>
      </c>
      <c r="BI222" s="238">
        <v>12</v>
      </c>
      <c r="BJ222" s="238">
        <v>20</v>
      </c>
      <c r="BK222" s="238">
        <v>40</v>
      </c>
      <c r="BL222" s="238">
        <v>11</v>
      </c>
      <c r="BM222" s="238">
        <v>21</v>
      </c>
      <c r="BN222" s="238">
        <v>2</v>
      </c>
      <c r="BO222" s="238">
        <v>48</v>
      </c>
      <c r="BP222" s="238">
        <v>1</v>
      </c>
      <c r="BQ222" s="238">
        <v>34</v>
      </c>
      <c r="BR222" s="238">
        <v>46</v>
      </c>
      <c r="BS222" s="238" t="s">
        <v>354</v>
      </c>
      <c r="BT222" s="238">
        <v>5</v>
      </c>
      <c r="BU222" s="238">
        <v>1</v>
      </c>
      <c r="BY222" s="238">
        <v>15</v>
      </c>
      <c r="BZ222" s="238">
        <v>20</v>
      </c>
      <c r="CA222" s="238">
        <v>30</v>
      </c>
      <c r="CB222" s="238">
        <v>11</v>
      </c>
      <c r="CC222" s="238">
        <v>21</v>
      </c>
      <c r="CT222" s="238">
        <v>437736.017272036</v>
      </c>
      <c r="CU222" s="238">
        <v>4965812.3020912698</v>
      </c>
      <c r="CV222" s="238">
        <v>44.843004430000001</v>
      </c>
      <c r="CW222" s="238">
        <v>-93.787849989999998</v>
      </c>
      <c r="CX222" s="238" t="s">
        <v>359</v>
      </c>
      <c r="CY222" s="238" t="s">
        <v>4587</v>
      </c>
    </row>
    <row r="223" spans="1:103" x14ac:dyDescent="0.25">
      <c r="A223" s="238">
        <v>566991</v>
      </c>
      <c r="B223" s="238">
        <v>3</v>
      </c>
      <c r="C223" s="238">
        <v>5</v>
      </c>
      <c r="D223" s="238">
        <v>32.283000000000001</v>
      </c>
      <c r="E223" s="238">
        <v>10</v>
      </c>
      <c r="F223" s="238" t="s">
        <v>1060</v>
      </c>
      <c r="H223" s="238" t="s">
        <v>354</v>
      </c>
      <c r="I223" s="238">
        <v>25</v>
      </c>
      <c r="K223" s="238">
        <v>18005137</v>
      </c>
      <c r="M223" s="238">
        <v>2</v>
      </c>
      <c r="N223" s="238">
        <v>19</v>
      </c>
      <c r="O223" s="238">
        <v>2018</v>
      </c>
      <c r="P223" s="238" t="s">
        <v>361</v>
      </c>
      <c r="Q223" s="238">
        <v>10</v>
      </c>
      <c r="R223" s="238" t="s">
        <v>369</v>
      </c>
      <c r="S223" s="238">
        <v>5</v>
      </c>
      <c r="T223" s="238">
        <v>0</v>
      </c>
      <c r="U223" s="238">
        <v>2</v>
      </c>
      <c r="V223" s="238">
        <v>90</v>
      </c>
      <c r="W223" s="238">
        <v>10</v>
      </c>
      <c r="X223" s="238">
        <v>3</v>
      </c>
      <c r="Y223" s="238">
        <v>1</v>
      </c>
      <c r="Z223" s="238">
        <v>4</v>
      </c>
      <c r="AB223" s="238">
        <v>3</v>
      </c>
      <c r="AC223" s="238">
        <v>98</v>
      </c>
      <c r="AD223" s="238" t="s">
        <v>2726</v>
      </c>
      <c r="AF223" s="238" t="s">
        <v>4194</v>
      </c>
      <c r="AG223" s="238">
        <v>90</v>
      </c>
      <c r="AH223" s="238">
        <v>2</v>
      </c>
      <c r="AI223" s="238">
        <v>2</v>
      </c>
      <c r="AJ223" s="238">
        <v>3</v>
      </c>
      <c r="AK223" s="238">
        <v>21</v>
      </c>
      <c r="AL223" s="238">
        <v>71</v>
      </c>
      <c r="AM223" s="238" t="s">
        <v>363</v>
      </c>
      <c r="AN223" s="238">
        <v>5</v>
      </c>
      <c r="AO223" s="238">
        <v>63</v>
      </c>
      <c r="AS223" s="238">
        <v>14</v>
      </c>
      <c r="AT223" s="238">
        <v>20</v>
      </c>
      <c r="AU223" s="238">
        <v>40</v>
      </c>
      <c r="AV223" s="238">
        <v>11</v>
      </c>
      <c r="AW223" s="238">
        <v>21</v>
      </c>
      <c r="AX223" s="238">
        <v>2</v>
      </c>
      <c r="AY223" s="238">
        <v>3</v>
      </c>
      <c r="AZ223" s="238">
        <v>2</v>
      </c>
      <c r="BA223" s="238">
        <v>21</v>
      </c>
      <c r="BB223" s="238">
        <v>53</v>
      </c>
      <c r="BC223" s="238" t="s">
        <v>363</v>
      </c>
      <c r="BD223" s="238">
        <v>5</v>
      </c>
      <c r="BE223" s="238">
        <v>1</v>
      </c>
      <c r="BI223" s="238">
        <v>12</v>
      </c>
      <c r="BJ223" s="238">
        <v>20</v>
      </c>
      <c r="BK223" s="238">
        <v>30</v>
      </c>
      <c r="BL223" s="238">
        <v>11</v>
      </c>
      <c r="BM223" s="238">
        <v>24</v>
      </c>
      <c r="CT223" s="238">
        <v>437744.04707806301</v>
      </c>
      <c r="CU223" s="238">
        <v>4965822.6761660902</v>
      </c>
      <c r="CV223" s="238">
        <v>44.843098509999997</v>
      </c>
      <c r="CW223" s="238">
        <v>-93.787749660000003</v>
      </c>
      <c r="CX223" s="238" t="s">
        <v>359</v>
      </c>
      <c r="CY223" s="238" t="s">
        <v>4588</v>
      </c>
    </row>
    <row r="224" spans="1:103" hidden="1" x14ac:dyDescent="0.25">
      <c r="A224" s="238">
        <v>10853680</v>
      </c>
      <c r="B224" s="238">
        <v>3</v>
      </c>
      <c r="C224" s="238">
        <v>5</v>
      </c>
      <c r="D224" s="238">
        <v>32.283999999999999</v>
      </c>
      <c r="E224" s="238">
        <v>10</v>
      </c>
      <c r="F224" s="238" t="s">
        <v>1060</v>
      </c>
      <c r="H224" s="238" t="s">
        <v>354</v>
      </c>
      <c r="I224" s="238">
        <v>25</v>
      </c>
      <c r="K224" s="238">
        <v>13025994</v>
      </c>
      <c r="L224" s="238">
        <v>132380044</v>
      </c>
      <c r="M224" s="238">
        <v>8</v>
      </c>
      <c r="N224" s="238">
        <v>26</v>
      </c>
      <c r="O224" s="238">
        <v>2013</v>
      </c>
      <c r="P224" s="238" t="s">
        <v>361</v>
      </c>
      <c r="Q224" s="238">
        <v>7</v>
      </c>
      <c r="S224" s="238">
        <v>4</v>
      </c>
      <c r="T224" s="238">
        <v>0</v>
      </c>
      <c r="U224" s="238">
        <v>3</v>
      </c>
      <c r="V224" s="238">
        <v>1</v>
      </c>
      <c r="W224" s="238">
        <v>10</v>
      </c>
      <c r="X224" s="238">
        <v>3</v>
      </c>
      <c r="Y224" s="238">
        <v>1</v>
      </c>
      <c r="Z224" s="238">
        <v>1</v>
      </c>
      <c r="AB224" s="238">
        <v>1</v>
      </c>
      <c r="AC224" s="238">
        <v>98</v>
      </c>
      <c r="AD224" s="238">
        <v>5</v>
      </c>
      <c r="AE224" s="238">
        <v>284</v>
      </c>
      <c r="AF224" s="238" t="s">
        <v>4194</v>
      </c>
      <c r="AG224" s="238">
        <v>7</v>
      </c>
      <c r="AH224" s="238">
        <v>2</v>
      </c>
      <c r="AI224" s="238">
        <v>4</v>
      </c>
      <c r="AJ224" s="238">
        <v>3</v>
      </c>
      <c r="AK224" s="238">
        <v>8</v>
      </c>
      <c r="AL224" s="238">
        <v>50</v>
      </c>
      <c r="AM224" s="238" t="s">
        <v>363</v>
      </c>
      <c r="AN224" s="238">
        <v>5</v>
      </c>
      <c r="AO224" s="238">
        <v>1</v>
      </c>
      <c r="AS224" s="238">
        <v>4</v>
      </c>
      <c r="AT224" s="238">
        <v>20</v>
      </c>
      <c r="AU224" s="238">
        <v>40</v>
      </c>
      <c r="AV224" s="238">
        <v>11</v>
      </c>
      <c r="AW224" s="238">
        <v>21</v>
      </c>
      <c r="AX224" s="238">
        <v>2</v>
      </c>
      <c r="AY224" s="238">
        <v>2</v>
      </c>
      <c r="AZ224" s="238">
        <v>3</v>
      </c>
      <c r="BA224" s="238">
        <v>8</v>
      </c>
      <c r="BB224" s="238">
        <v>24</v>
      </c>
      <c r="BC224" s="238" t="s">
        <v>363</v>
      </c>
      <c r="BD224" s="238">
        <v>5</v>
      </c>
      <c r="BE224" s="238">
        <v>1</v>
      </c>
      <c r="BI224" s="238">
        <v>4</v>
      </c>
      <c r="BJ224" s="238">
        <v>20</v>
      </c>
      <c r="BK224" s="238">
        <v>40</v>
      </c>
      <c r="BL224" s="238">
        <v>11</v>
      </c>
      <c r="BM224" s="238">
        <v>21</v>
      </c>
      <c r="BN224" s="238">
        <v>2</v>
      </c>
      <c r="BO224" s="238">
        <v>4</v>
      </c>
      <c r="BP224" s="238">
        <v>3</v>
      </c>
      <c r="BQ224" s="238">
        <v>21</v>
      </c>
      <c r="BR224" s="238">
        <v>23</v>
      </c>
      <c r="BS224" s="238" t="s">
        <v>354</v>
      </c>
      <c r="BT224" s="238">
        <v>5</v>
      </c>
      <c r="BU224" s="238">
        <v>15</v>
      </c>
      <c r="BY224" s="238">
        <v>4</v>
      </c>
      <c r="BZ224" s="238">
        <v>20</v>
      </c>
      <c r="CA224" s="238">
        <v>40</v>
      </c>
      <c r="CB224" s="238">
        <v>11</v>
      </c>
      <c r="CC224" s="238">
        <v>21</v>
      </c>
      <c r="CT224" s="238">
        <v>437745</v>
      </c>
      <c r="CU224" s="238">
        <v>4965823</v>
      </c>
      <c r="CV224" s="238">
        <v>44.843105399999999</v>
      </c>
      <c r="CW224" s="238">
        <v>-93.787733599999996</v>
      </c>
      <c r="CX224" s="238" t="s">
        <v>359</v>
      </c>
      <c r="CY224" s="238" t="s">
        <v>4589</v>
      </c>
    </row>
    <row r="225" spans="1:103" x14ac:dyDescent="0.25">
      <c r="A225" s="238">
        <v>10777497</v>
      </c>
      <c r="B225" s="238">
        <v>3</v>
      </c>
      <c r="C225" s="238">
        <v>5</v>
      </c>
      <c r="D225" s="238">
        <v>32.286999999999999</v>
      </c>
      <c r="E225" s="238">
        <v>10</v>
      </c>
      <c r="F225" s="238" t="s">
        <v>1060</v>
      </c>
      <c r="H225" s="238" t="s">
        <v>354</v>
      </c>
      <c r="I225" s="238">
        <v>25</v>
      </c>
      <c r="K225" s="238">
        <v>12012858</v>
      </c>
      <c r="L225" s="238">
        <v>121300218</v>
      </c>
      <c r="M225" s="238">
        <v>5</v>
      </c>
      <c r="N225" s="238">
        <v>9</v>
      </c>
      <c r="O225" s="238">
        <v>2012</v>
      </c>
      <c r="P225" s="238" t="s">
        <v>355</v>
      </c>
      <c r="Q225" s="238">
        <v>18</v>
      </c>
      <c r="R225" s="238" t="s">
        <v>356</v>
      </c>
      <c r="S225" s="238">
        <v>5</v>
      </c>
      <c r="T225" s="238">
        <v>0</v>
      </c>
      <c r="U225" s="238">
        <v>2</v>
      </c>
      <c r="V225" s="238">
        <v>1</v>
      </c>
      <c r="W225" s="238">
        <v>10</v>
      </c>
      <c r="X225" s="238">
        <v>3</v>
      </c>
      <c r="Y225" s="238">
        <v>1</v>
      </c>
      <c r="Z225" s="238">
        <v>1</v>
      </c>
      <c r="AB225" s="238">
        <v>1</v>
      </c>
      <c r="AC225" s="238">
        <v>98</v>
      </c>
      <c r="AD225" s="238" t="s">
        <v>4393</v>
      </c>
      <c r="AE225" s="238" t="s">
        <v>4590</v>
      </c>
      <c r="AF225" s="238" t="s">
        <v>4194</v>
      </c>
      <c r="AG225" s="238">
        <v>7</v>
      </c>
      <c r="AH225" s="238">
        <v>2</v>
      </c>
      <c r="AI225" s="238">
        <v>4</v>
      </c>
      <c r="AJ225" s="238">
        <v>4</v>
      </c>
      <c r="AK225" s="238">
        <v>8</v>
      </c>
      <c r="AL225" s="238">
        <v>48</v>
      </c>
      <c r="AM225" s="238" t="s">
        <v>354</v>
      </c>
      <c r="AN225" s="238">
        <v>5</v>
      </c>
      <c r="AO225" s="238">
        <v>1</v>
      </c>
      <c r="AS225" s="238">
        <v>3</v>
      </c>
      <c r="AT225" s="238">
        <v>20</v>
      </c>
      <c r="AU225" s="238">
        <v>40</v>
      </c>
      <c r="AV225" s="238">
        <v>11</v>
      </c>
      <c r="AW225" s="238">
        <v>21</v>
      </c>
      <c r="AX225" s="238">
        <v>2</v>
      </c>
      <c r="AY225" s="238">
        <v>2</v>
      </c>
      <c r="AZ225" s="238">
        <v>4</v>
      </c>
      <c r="BA225" s="238">
        <v>7</v>
      </c>
      <c r="BB225" s="238">
        <v>31</v>
      </c>
      <c r="BC225" s="238" t="s">
        <v>354</v>
      </c>
      <c r="BD225" s="238">
        <v>5</v>
      </c>
      <c r="BE225" s="238">
        <v>15</v>
      </c>
      <c r="BI225" s="238">
        <v>3</v>
      </c>
      <c r="BJ225" s="238">
        <v>20</v>
      </c>
      <c r="BK225" s="238">
        <v>40</v>
      </c>
      <c r="BL225" s="238">
        <v>11</v>
      </c>
      <c r="BM225" s="238">
        <v>21</v>
      </c>
      <c r="CT225" s="238">
        <v>437749</v>
      </c>
      <c r="CU225" s="238">
        <v>4965825</v>
      </c>
      <c r="CV225" s="238">
        <v>44.843124400000001</v>
      </c>
      <c r="CW225" s="238">
        <v>-93.787687300000002</v>
      </c>
      <c r="CX225" s="238" t="s">
        <v>359</v>
      </c>
      <c r="CY225" s="238" t="s">
        <v>4591</v>
      </c>
    </row>
    <row r="226" spans="1:103" x14ac:dyDescent="0.25">
      <c r="A226" s="238">
        <v>10782382</v>
      </c>
      <c r="B226" s="238">
        <v>3</v>
      </c>
      <c r="C226" s="238">
        <v>5</v>
      </c>
      <c r="D226" s="238">
        <v>32.286999999999999</v>
      </c>
      <c r="E226" s="238">
        <v>10</v>
      </c>
      <c r="F226" s="238" t="s">
        <v>1060</v>
      </c>
      <c r="H226" s="238" t="s">
        <v>354</v>
      </c>
      <c r="I226" s="238">
        <v>25</v>
      </c>
      <c r="K226" s="238">
        <v>12036911</v>
      </c>
      <c r="L226" s="238">
        <v>123490185</v>
      </c>
      <c r="M226" s="238">
        <v>12</v>
      </c>
      <c r="N226" s="238">
        <v>14</v>
      </c>
      <c r="O226" s="238">
        <v>2012</v>
      </c>
      <c r="P226" s="238" t="s">
        <v>362</v>
      </c>
      <c r="Q226" s="238">
        <v>12</v>
      </c>
      <c r="S226" s="238">
        <v>5</v>
      </c>
      <c r="T226" s="238">
        <v>0</v>
      </c>
      <c r="U226" s="238">
        <v>2</v>
      </c>
      <c r="V226" s="238">
        <v>1</v>
      </c>
      <c r="W226" s="238">
        <v>10</v>
      </c>
      <c r="X226" s="238">
        <v>3</v>
      </c>
      <c r="Y226" s="238">
        <v>1</v>
      </c>
      <c r="Z226" s="238">
        <v>1</v>
      </c>
      <c r="AA226" s="238">
        <v>1</v>
      </c>
      <c r="AB226" s="238">
        <v>1</v>
      </c>
      <c r="AC226" s="238">
        <v>98</v>
      </c>
      <c r="AD226" s="238" t="s">
        <v>2594</v>
      </c>
      <c r="AE226" s="238" t="s">
        <v>4592</v>
      </c>
      <c r="AF226" s="238" t="s">
        <v>4194</v>
      </c>
      <c r="AG226" s="238">
        <v>7</v>
      </c>
      <c r="AH226" s="238">
        <v>2</v>
      </c>
      <c r="AI226" s="238">
        <v>1</v>
      </c>
      <c r="AJ226" s="238">
        <v>4</v>
      </c>
      <c r="AK226" s="238">
        <v>26</v>
      </c>
      <c r="AL226" s="238">
        <v>30</v>
      </c>
      <c r="AM226" s="238" t="s">
        <v>363</v>
      </c>
      <c r="AN226" s="238">
        <v>5</v>
      </c>
      <c r="AO226" s="238">
        <v>15</v>
      </c>
      <c r="AP226" s="238">
        <v>9</v>
      </c>
      <c r="AS226" s="238">
        <v>7</v>
      </c>
      <c r="AT226" s="238">
        <v>20</v>
      </c>
      <c r="AU226" s="238">
        <v>40</v>
      </c>
      <c r="AV226" s="238">
        <v>11</v>
      </c>
      <c r="AW226" s="238">
        <v>21</v>
      </c>
      <c r="AX226" s="238">
        <v>2</v>
      </c>
      <c r="AY226" s="238">
        <v>2</v>
      </c>
      <c r="AZ226" s="238">
        <v>4</v>
      </c>
      <c r="BA226" s="238">
        <v>8</v>
      </c>
      <c r="BB226" s="238">
        <v>42</v>
      </c>
      <c r="BC226" s="238" t="s">
        <v>363</v>
      </c>
      <c r="BD226" s="238">
        <v>5</v>
      </c>
      <c r="BE226" s="238">
        <v>1</v>
      </c>
      <c r="BF226" s="238">
        <v>1</v>
      </c>
      <c r="BI226" s="238">
        <v>7</v>
      </c>
      <c r="BJ226" s="238">
        <v>20</v>
      </c>
      <c r="BK226" s="238">
        <v>40</v>
      </c>
      <c r="BL226" s="238">
        <v>11</v>
      </c>
      <c r="BM226" s="238">
        <v>21</v>
      </c>
      <c r="CT226" s="238">
        <v>437749</v>
      </c>
      <c r="CU226" s="238">
        <v>4965825</v>
      </c>
      <c r="CV226" s="238">
        <v>44.843124400000001</v>
      </c>
      <c r="CW226" s="238">
        <v>-93.787687300000002</v>
      </c>
      <c r="CX226" s="238" t="s">
        <v>359</v>
      </c>
      <c r="CY226" s="238" t="s">
        <v>4593</v>
      </c>
    </row>
    <row r="227" spans="1:103" x14ac:dyDescent="0.25">
      <c r="A227" s="238">
        <v>10934675</v>
      </c>
      <c r="B227" s="238">
        <v>3</v>
      </c>
      <c r="C227" s="238">
        <v>5</v>
      </c>
      <c r="D227" s="238">
        <v>32.286999999999999</v>
      </c>
      <c r="E227" s="238">
        <v>10</v>
      </c>
      <c r="F227" s="238" t="s">
        <v>1060</v>
      </c>
      <c r="H227" s="238" t="s">
        <v>354</v>
      </c>
      <c r="I227" s="238">
        <v>25</v>
      </c>
      <c r="K227" s="238">
        <v>14010698</v>
      </c>
      <c r="L227" s="238">
        <v>141000089</v>
      </c>
      <c r="M227" s="238">
        <v>4</v>
      </c>
      <c r="N227" s="238">
        <v>10</v>
      </c>
      <c r="O227" s="238">
        <v>2014</v>
      </c>
      <c r="P227" s="238" t="s">
        <v>384</v>
      </c>
      <c r="Q227" s="238">
        <v>10</v>
      </c>
      <c r="R227" s="238" t="s">
        <v>356</v>
      </c>
      <c r="S227" s="238">
        <v>5</v>
      </c>
      <c r="T227" s="238">
        <v>0</v>
      </c>
      <c r="U227" s="238">
        <v>2</v>
      </c>
      <c r="V227" s="238">
        <v>1</v>
      </c>
      <c r="W227" s="238">
        <v>10</v>
      </c>
      <c r="X227" s="238">
        <v>3</v>
      </c>
      <c r="Y227" s="238">
        <v>1</v>
      </c>
      <c r="Z227" s="238">
        <v>1</v>
      </c>
      <c r="AB227" s="238">
        <v>1</v>
      </c>
      <c r="AC227" s="238">
        <v>98</v>
      </c>
      <c r="AD227" s="238" t="s">
        <v>1773</v>
      </c>
      <c r="AE227" s="238" t="s">
        <v>4594</v>
      </c>
      <c r="AF227" s="238" t="s">
        <v>4194</v>
      </c>
      <c r="AG227" s="238">
        <v>7</v>
      </c>
      <c r="AH227" s="238">
        <v>2</v>
      </c>
      <c r="AI227" s="238">
        <v>4</v>
      </c>
      <c r="AJ227" s="238">
        <v>3</v>
      </c>
      <c r="AK227" s="238">
        <v>21</v>
      </c>
      <c r="AL227" s="238">
        <v>53</v>
      </c>
      <c r="AM227" s="238" t="s">
        <v>363</v>
      </c>
      <c r="AN227" s="238">
        <v>5</v>
      </c>
      <c r="AO227" s="238">
        <v>1</v>
      </c>
      <c r="AS227" s="238">
        <v>7</v>
      </c>
      <c r="AT227" s="238">
        <v>20</v>
      </c>
      <c r="AU227" s="238">
        <v>40</v>
      </c>
      <c r="AV227" s="238">
        <v>11</v>
      </c>
      <c r="AW227" s="238">
        <v>21</v>
      </c>
      <c r="AX227" s="238">
        <v>2</v>
      </c>
      <c r="AY227" s="238">
        <v>4</v>
      </c>
      <c r="AZ227" s="238">
        <v>3</v>
      </c>
      <c r="BA227" s="238">
        <v>4</v>
      </c>
      <c r="BB227" s="238">
        <v>60</v>
      </c>
      <c r="BC227" s="238" t="s">
        <v>354</v>
      </c>
      <c r="BD227" s="238">
        <v>1</v>
      </c>
      <c r="BE227" s="238">
        <v>18</v>
      </c>
      <c r="BI227" s="238">
        <v>7</v>
      </c>
      <c r="BJ227" s="238">
        <v>20</v>
      </c>
      <c r="BK227" s="238">
        <v>40</v>
      </c>
      <c r="BL227" s="238">
        <v>11</v>
      </c>
      <c r="BM227" s="238">
        <v>21</v>
      </c>
      <c r="CT227" s="238">
        <v>437749</v>
      </c>
      <c r="CU227" s="238">
        <v>4965825</v>
      </c>
      <c r="CV227" s="238">
        <v>44.843124400000001</v>
      </c>
      <c r="CW227" s="238">
        <v>-93.787687300000002</v>
      </c>
      <c r="CX227" s="238" t="s">
        <v>359</v>
      </c>
      <c r="CY227" s="238" t="s">
        <v>4595</v>
      </c>
    </row>
    <row r="228" spans="1:103" x14ac:dyDescent="0.25">
      <c r="A228" s="238">
        <v>10936119</v>
      </c>
      <c r="B228" s="238">
        <v>3</v>
      </c>
      <c r="C228" s="238">
        <v>5</v>
      </c>
      <c r="D228" s="238">
        <v>32.286999999999999</v>
      </c>
      <c r="E228" s="238">
        <v>10</v>
      </c>
      <c r="F228" s="238" t="s">
        <v>1060</v>
      </c>
      <c r="H228" s="238" t="s">
        <v>354</v>
      </c>
      <c r="I228" s="238">
        <v>25</v>
      </c>
      <c r="L228" s="238">
        <v>141900058</v>
      </c>
      <c r="M228" s="238">
        <v>6</v>
      </c>
      <c r="N228" s="238">
        <v>5</v>
      </c>
      <c r="O228" s="238">
        <v>2014</v>
      </c>
      <c r="P228" s="238" t="s">
        <v>384</v>
      </c>
      <c r="Q228" s="238">
        <v>17</v>
      </c>
      <c r="S228" s="238">
        <v>5</v>
      </c>
      <c r="T228" s="238">
        <v>0</v>
      </c>
      <c r="U228" s="238">
        <v>2</v>
      </c>
      <c r="V228" s="238">
        <v>1</v>
      </c>
      <c r="W228" s="238">
        <v>10</v>
      </c>
      <c r="Y228" s="238">
        <v>1</v>
      </c>
      <c r="Z228" s="238">
        <v>2</v>
      </c>
      <c r="AB228" s="238">
        <v>1</v>
      </c>
      <c r="AC228" s="238">
        <v>98</v>
      </c>
      <c r="AF228" s="238" t="s">
        <v>4194</v>
      </c>
      <c r="AG228" s="238">
        <v>7</v>
      </c>
      <c r="AH228" s="238">
        <v>2</v>
      </c>
      <c r="AI228" s="238">
        <v>2</v>
      </c>
      <c r="AJ228" s="238">
        <v>4</v>
      </c>
      <c r="AK228" s="238">
        <v>8</v>
      </c>
      <c r="AL228" s="238">
        <v>36</v>
      </c>
      <c r="AM228" s="238" t="s">
        <v>363</v>
      </c>
      <c r="AT228" s="238">
        <v>20</v>
      </c>
      <c r="AX228" s="238">
        <v>2</v>
      </c>
      <c r="AY228" s="238">
        <v>2</v>
      </c>
      <c r="AZ228" s="238">
        <v>4</v>
      </c>
      <c r="BA228" s="238">
        <v>7</v>
      </c>
      <c r="BB228" s="238">
        <v>19</v>
      </c>
      <c r="BC228" s="238" t="s">
        <v>363</v>
      </c>
      <c r="BJ228" s="238">
        <v>20</v>
      </c>
      <c r="CT228" s="238">
        <v>437749</v>
      </c>
      <c r="CU228" s="238">
        <v>4965825</v>
      </c>
      <c r="CV228" s="238">
        <v>44.843124400000001</v>
      </c>
      <c r="CW228" s="238">
        <v>-93.787687300000002</v>
      </c>
      <c r="CX228" s="238" t="s">
        <v>359</v>
      </c>
    </row>
    <row r="229" spans="1:103" x14ac:dyDescent="0.25">
      <c r="A229" s="238">
        <v>10937082</v>
      </c>
      <c r="B229" s="238">
        <v>3</v>
      </c>
      <c r="C229" s="238">
        <v>5</v>
      </c>
      <c r="D229" s="238">
        <v>32.286999999999999</v>
      </c>
      <c r="E229" s="238">
        <v>10</v>
      </c>
      <c r="F229" s="238" t="s">
        <v>1060</v>
      </c>
      <c r="H229" s="238" t="s">
        <v>354</v>
      </c>
      <c r="I229" s="238">
        <v>25</v>
      </c>
      <c r="K229" s="238">
        <v>14509367</v>
      </c>
      <c r="L229" s="238">
        <v>142440134</v>
      </c>
      <c r="M229" s="238">
        <v>9</v>
      </c>
      <c r="N229" s="238">
        <v>1</v>
      </c>
      <c r="O229" s="238">
        <v>2014</v>
      </c>
      <c r="P229" s="238" t="s">
        <v>361</v>
      </c>
      <c r="Q229" s="238">
        <v>1</v>
      </c>
      <c r="R229" s="238" t="s">
        <v>356</v>
      </c>
      <c r="S229" s="238">
        <v>5</v>
      </c>
      <c r="T229" s="238">
        <v>0</v>
      </c>
      <c r="U229" s="238">
        <v>2</v>
      </c>
      <c r="V229" s="238">
        <v>1</v>
      </c>
      <c r="W229" s="238">
        <v>10</v>
      </c>
      <c r="X229" s="238">
        <v>6</v>
      </c>
      <c r="Y229" s="238">
        <v>4</v>
      </c>
      <c r="Z229" s="238">
        <v>2</v>
      </c>
      <c r="AB229" s="238">
        <v>2</v>
      </c>
      <c r="AC229" s="238">
        <v>98</v>
      </c>
      <c r="AD229" s="238" t="s">
        <v>4596</v>
      </c>
      <c r="AE229" s="238">
        <v>284</v>
      </c>
      <c r="AF229" s="238" t="s">
        <v>4194</v>
      </c>
      <c r="AG229" s="238">
        <v>7</v>
      </c>
      <c r="AH229" s="238">
        <v>2</v>
      </c>
      <c r="AI229" s="238">
        <v>2</v>
      </c>
      <c r="AJ229" s="238">
        <v>4</v>
      </c>
      <c r="AK229" s="238">
        <v>21</v>
      </c>
      <c r="AL229" s="238">
        <v>18</v>
      </c>
      <c r="AM229" s="238" t="s">
        <v>363</v>
      </c>
      <c r="AN229" s="238">
        <v>5</v>
      </c>
      <c r="AO229" s="238">
        <v>3</v>
      </c>
      <c r="AS229" s="238">
        <v>3</v>
      </c>
      <c r="AT229" s="238">
        <v>20</v>
      </c>
      <c r="AU229" s="238">
        <v>55</v>
      </c>
      <c r="AV229" s="238">
        <v>11</v>
      </c>
      <c r="AW229" s="238">
        <v>21</v>
      </c>
      <c r="AX229" s="238">
        <v>2</v>
      </c>
      <c r="AY229" s="238">
        <v>4</v>
      </c>
      <c r="AZ229" s="238">
        <v>4</v>
      </c>
      <c r="BA229" s="238">
        <v>21</v>
      </c>
      <c r="BB229" s="238">
        <v>25</v>
      </c>
      <c r="BC229" s="238" t="s">
        <v>354</v>
      </c>
      <c r="BD229" s="238">
        <v>5</v>
      </c>
      <c r="BE229" s="238">
        <v>5</v>
      </c>
      <c r="BI229" s="238">
        <v>3</v>
      </c>
      <c r="BJ229" s="238">
        <v>20</v>
      </c>
      <c r="BK229" s="238">
        <v>55</v>
      </c>
      <c r="BL229" s="238">
        <v>11</v>
      </c>
      <c r="BM229" s="238">
        <v>21</v>
      </c>
      <c r="CT229" s="238">
        <v>437749</v>
      </c>
      <c r="CU229" s="238">
        <v>4965825</v>
      </c>
      <c r="CV229" s="238">
        <v>44.843124400000001</v>
      </c>
      <c r="CW229" s="238">
        <v>-93.787687300000002</v>
      </c>
      <c r="CX229" s="238" t="s">
        <v>359</v>
      </c>
      <c r="CY229" s="238" t="s">
        <v>4597</v>
      </c>
    </row>
    <row r="230" spans="1:103" x14ac:dyDescent="0.25">
      <c r="A230" s="238">
        <v>11020881</v>
      </c>
      <c r="B230" s="238">
        <v>3</v>
      </c>
      <c r="C230" s="238">
        <v>5</v>
      </c>
      <c r="D230" s="238">
        <v>32.286999999999999</v>
      </c>
      <c r="E230" s="238">
        <v>10</v>
      </c>
      <c r="F230" s="238" t="s">
        <v>1060</v>
      </c>
      <c r="H230" s="238" t="s">
        <v>354</v>
      </c>
      <c r="I230" s="238">
        <v>25</v>
      </c>
      <c r="K230" s="238">
        <v>15024544</v>
      </c>
      <c r="L230" s="238">
        <v>152100075</v>
      </c>
      <c r="M230" s="238">
        <v>7</v>
      </c>
      <c r="N230" s="238">
        <v>29</v>
      </c>
      <c r="O230" s="238">
        <v>2015</v>
      </c>
      <c r="P230" s="238" t="s">
        <v>355</v>
      </c>
      <c r="Q230" s="238">
        <v>9</v>
      </c>
      <c r="S230" s="238">
        <v>5</v>
      </c>
      <c r="T230" s="238">
        <v>0</v>
      </c>
      <c r="U230" s="238">
        <v>2</v>
      </c>
      <c r="V230" s="238">
        <v>10</v>
      </c>
      <c r="W230" s="238">
        <v>10</v>
      </c>
      <c r="X230" s="238">
        <v>3</v>
      </c>
      <c r="Y230" s="238">
        <v>1</v>
      </c>
      <c r="Z230" s="238">
        <v>1</v>
      </c>
      <c r="AB230" s="238">
        <v>1</v>
      </c>
      <c r="AC230" s="238">
        <v>98</v>
      </c>
      <c r="AD230" s="238" t="s">
        <v>2594</v>
      </c>
      <c r="AE230" s="238" t="s">
        <v>4592</v>
      </c>
      <c r="AF230" s="238" t="s">
        <v>4194</v>
      </c>
      <c r="AG230" s="238">
        <v>5</v>
      </c>
      <c r="AH230" s="238">
        <v>2</v>
      </c>
      <c r="AI230" s="238">
        <v>2</v>
      </c>
      <c r="AJ230" s="238">
        <v>3</v>
      </c>
      <c r="AK230" s="238">
        <v>4</v>
      </c>
      <c r="AL230" s="238">
        <v>37</v>
      </c>
      <c r="AM230" s="238" t="s">
        <v>363</v>
      </c>
      <c r="AN230" s="238">
        <v>5</v>
      </c>
      <c r="AO230" s="238">
        <v>4</v>
      </c>
      <c r="AS230" s="238">
        <v>7</v>
      </c>
      <c r="AT230" s="238">
        <v>20</v>
      </c>
      <c r="AU230" s="238">
        <v>40</v>
      </c>
      <c r="AV230" s="238">
        <v>11</v>
      </c>
      <c r="AW230" s="238">
        <v>21</v>
      </c>
      <c r="AX230" s="238">
        <v>2</v>
      </c>
      <c r="AY230" s="238">
        <v>2</v>
      </c>
      <c r="AZ230" s="238">
        <v>2</v>
      </c>
      <c r="BA230" s="238">
        <v>21</v>
      </c>
      <c r="BB230" s="238">
        <v>38</v>
      </c>
      <c r="BC230" s="238" t="s">
        <v>363</v>
      </c>
      <c r="BD230" s="238">
        <v>5</v>
      </c>
      <c r="BE230" s="238">
        <v>1</v>
      </c>
      <c r="BI230" s="238">
        <v>7</v>
      </c>
      <c r="BJ230" s="238">
        <v>20</v>
      </c>
      <c r="BK230" s="238">
        <v>40</v>
      </c>
      <c r="BL230" s="238">
        <v>11</v>
      </c>
      <c r="BM230" s="238">
        <v>21</v>
      </c>
      <c r="CT230" s="238">
        <v>437749</v>
      </c>
      <c r="CU230" s="238">
        <v>4965825</v>
      </c>
      <c r="CV230" s="238">
        <v>44.843124400000001</v>
      </c>
      <c r="CW230" s="238">
        <v>-93.787687300000002</v>
      </c>
      <c r="CX230" s="238" t="s">
        <v>359</v>
      </c>
      <c r="CY230" s="238" t="s">
        <v>4598</v>
      </c>
    </row>
    <row r="231" spans="1:103" x14ac:dyDescent="0.25">
      <c r="A231" s="238">
        <v>11021802</v>
      </c>
      <c r="B231" s="238">
        <v>3</v>
      </c>
      <c r="C231" s="238">
        <v>5</v>
      </c>
      <c r="D231" s="238">
        <v>32.286999999999999</v>
      </c>
      <c r="E231" s="238">
        <v>10</v>
      </c>
      <c r="F231" s="238" t="s">
        <v>1060</v>
      </c>
      <c r="H231" s="238" t="s">
        <v>354</v>
      </c>
      <c r="I231" s="238">
        <v>25</v>
      </c>
      <c r="K231" s="238">
        <v>15030187</v>
      </c>
      <c r="L231" s="238">
        <v>152580022</v>
      </c>
      <c r="M231" s="238">
        <v>9</v>
      </c>
      <c r="N231" s="238">
        <v>14</v>
      </c>
      <c r="O231" s="238">
        <v>2015</v>
      </c>
      <c r="P231" s="238" t="s">
        <v>361</v>
      </c>
      <c r="Q231" s="238">
        <v>17</v>
      </c>
      <c r="S231" s="238">
        <v>5</v>
      </c>
      <c r="T231" s="238">
        <v>0</v>
      </c>
      <c r="U231" s="238">
        <v>2</v>
      </c>
      <c r="V231" s="238">
        <v>5</v>
      </c>
      <c r="W231" s="238">
        <v>10</v>
      </c>
      <c r="X231" s="238">
        <v>3</v>
      </c>
      <c r="Y231" s="238">
        <v>1</v>
      </c>
      <c r="Z231" s="238">
        <v>1</v>
      </c>
      <c r="AB231" s="238">
        <v>1</v>
      </c>
      <c r="AC231" s="238">
        <v>98</v>
      </c>
      <c r="AD231" s="238">
        <v>5</v>
      </c>
      <c r="AE231" s="238">
        <v>284</v>
      </c>
      <c r="AF231" s="238" t="s">
        <v>4194</v>
      </c>
      <c r="AG231" s="238">
        <v>10</v>
      </c>
      <c r="AH231" s="238">
        <v>2</v>
      </c>
      <c r="AI231" s="238">
        <v>3</v>
      </c>
      <c r="AJ231" s="238">
        <v>4</v>
      </c>
      <c r="AK231" s="238">
        <v>21</v>
      </c>
      <c r="AL231" s="238">
        <v>32</v>
      </c>
      <c r="AM231" s="238" t="s">
        <v>363</v>
      </c>
      <c r="AN231" s="238">
        <v>5</v>
      </c>
      <c r="AO231" s="238">
        <v>2</v>
      </c>
      <c r="AS231" s="238">
        <v>3</v>
      </c>
      <c r="AT231" s="238">
        <v>20</v>
      </c>
      <c r="AU231" s="238">
        <v>40</v>
      </c>
      <c r="AV231" s="238">
        <v>11</v>
      </c>
      <c r="AW231" s="238">
        <v>20</v>
      </c>
      <c r="AX231" s="238">
        <v>2</v>
      </c>
      <c r="AY231" s="238">
        <v>4</v>
      </c>
      <c r="AZ231" s="238">
        <v>1</v>
      </c>
      <c r="BA231" s="238">
        <v>21</v>
      </c>
      <c r="BB231" s="238">
        <v>57</v>
      </c>
      <c r="BC231" s="238" t="s">
        <v>363</v>
      </c>
      <c r="BD231" s="238">
        <v>5</v>
      </c>
      <c r="BE231" s="238">
        <v>1</v>
      </c>
      <c r="BI231" s="238">
        <v>3</v>
      </c>
      <c r="BJ231" s="238">
        <v>20</v>
      </c>
      <c r="BK231" s="238">
        <v>40</v>
      </c>
      <c r="BL231" s="238">
        <v>11</v>
      </c>
      <c r="BM231" s="238">
        <v>20</v>
      </c>
      <c r="CT231" s="238">
        <v>437749</v>
      </c>
      <c r="CU231" s="238">
        <v>4965825</v>
      </c>
      <c r="CV231" s="238">
        <v>44.843124400000001</v>
      </c>
      <c r="CW231" s="238">
        <v>-93.787687300000002</v>
      </c>
      <c r="CX231" s="238" t="s">
        <v>359</v>
      </c>
      <c r="CY231" s="238" t="s">
        <v>4599</v>
      </c>
    </row>
    <row r="232" spans="1:103" hidden="1" x14ac:dyDescent="0.25">
      <c r="A232" s="238">
        <v>692801</v>
      </c>
      <c r="B232" s="238">
        <v>3</v>
      </c>
      <c r="C232" s="238">
        <v>5</v>
      </c>
      <c r="D232" s="238">
        <v>32.287999999999997</v>
      </c>
      <c r="E232" s="238">
        <v>10</v>
      </c>
      <c r="F232" s="238" t="s">
        <v>1060</v>
      </c>
      <c r="H232" s="238" t="s">
        <v>354</v>
      </c>
      <c r="I232" s="238">
        <v>25</v>
      </c>
      <c r="K232" s="238">
        <v>19005831</v>
      </c>
      <c r="M232" s="238">
        <v>2</v>
      </c>
      <c r="N232" s="238">
        <v>27</v>
      </c>
      <c r="O232" s="238">
        <v>2019</v>
      </c>
      <c r="P232" s="238" t="s">
        <v>355</v>
      </c>
      <c r="Q232" s="238">
        <v>19</v>
      </c>
      <c r="R232" s="238" t="s">
        <v>356</v>
      </c>
      <c r="S232" s="238">
        <v>4</v>
      </c>
      <c r="T232" s="238">
        <v>0</v>
      </c>
      <c r="U232" s="238">
        <v>2</v>
      </c>
      <c r="V232" s="238">
        <v>5</v>
      </c>
      <c r="W232" s="238">
        <v>10</v>
      </c>
      <c r="X232" s="238">
        <v>3</v>
      </c>
      <c r="Y232" s="238">
        <v>4</v>
      </c>
      <c r="Z232" s="238">
        <v>1</v>
      </c>
      <c r="AB232" s="238">
        <v>5</v>
      </c>
      <c r="AC232" s="238">
        <v>98</v>
      </c>
      <c r="AD232" s="238" t="s">
        <v>4329</v>
      </c>
      <c r="AE232" s="238" t="s">
        <v>4585</v>
      </c>
      <c r="AF232" s="238" t="s">
        <v>4194</v>
      </c>
      <c r="AG232" s="238">
        <v>10</v>
      </c>
      <c r="AH232" s="238">
        <v>2</v>
      </c>
      <c r="AI232" s="238">
        <v>4</v>
      </c>
      <c r="AJ232" s="238">
        <v>4</v>
      </c>
      <c r="AK232" s="238">
        <v>24</v>
      </c>
      <c r="AL232" s="238">
        <v>22</v>
      </c>
      <c r="AM232" s="238" t="s">
        <v>363</v>
      </c>
      <c r="AN232" s="238">
        <v>5</v>
      </c>
      <c r="AO232" s="238">
        <v>2</v>
      </c>
      <c r="AS232" s="238">
        <v>15</v>
      </c>
      <c r="AT232" s="238">
        <v>20</v>
      </c>
      <c r="AU232" s="238">
        <v>50</v>
      </c>
      <c r="AV232" s="238">
        <v>11</v>
      </c>
      <c r="AW232" s="238">
        <v>21</v>
      </c>
      <c r="AX232" s="238">
        <v>2</v>
      </c>
      <c r="AY232" s="238">
        <v>4</v>
      </c>
      <c r="AZ232" s="238">
        <v>4</v>
      </c>
      <c r="BA232" s="238">
        <v>21</v>
      </c>
      <c r="BB232" s="238">
        <v>58</v>
      </c>
      <c r="BC232" s="238" t="s">
        <v>363</v>
      </c>
      <c r="BD232" s="238">
        <v>5</v>
      </c>
      <c r="BE232" s="238">
        <v>1</v>
      </c>
      <c r="BI232" s="238">
        <v>15</v>
      </c>
      <c r="BJ232" s="238">
        <v>20</v>
      </c>
      <c r="BK232" s="238">
        <v>50</v>
      </c>
      <c r="BL232" s="238">
        <v>11</v>
      </c>
      <c r="BM232" s="238">
        <v>21</v>
      </c>
      <c r="CT232" s="238">
        <v>437745.26593926299</v>
      </c>
      <c r="CU232" s="238">
        <v>4965820.1190863401</v>
      </c>
      <c r="CV232" s="238">
        <v>44.843075599999999</v>
      </c>
      <c r="CW232" s="238">
        <v>-93.787733930000002</v>
      </c>
      <c r="CX232" s="238" t="s">
        <v>359</v>
      </c>
      <c r="CY232" s="238" t="s">
        <v>4600</v>
      </c>
    </row>
    <row r="233" spans="1:103" hidden="1" x14ac:dyDescent="0.25">
      <c r="A233" s="238">
        <v>10853780</v>
      </c>
      <c r="B233" s="238">
        <v>3</v>
      </c>
      <c r="C233" s="238">
        <v>5</v>
      </c>
      <c r="D233" s="238">
        <v>32.289000000000001</v>
      </c>
      <c r="E233" s="238">
        <v>10</v>
      </c>
      <c r="F233" s="238" t="s">
        <v>1060</v>
      </c>
      <c r="H233" s="238" t="s">
        <v>354</v>
      </c>
      <c r="I233" s="238">
        <v>25</v>
      </c>
      <c r="K233" s="238">
        <v>13026487</v>
      </c>
      <c r="L233" s="238">
        <v>132420082</v>
      </c>
      <c r="M233" s="238">
        <v>8</v>
      </c>
      <c r="N233" s="238">
        <v>30</v>
      </c>
      <c r="O233" s="238">
        <v>2013</v>
      </c>
      <c r="P233" s="238" t="s">
        <v>362</v>
      </c>
      <c r="Q233" s="238">
        <v>11</v>
      </c>
      <c r="S233" s="238">
        <v>4</v>
      </c>
      <c r="T233" s="238">
        <v>0</v>
      </c>
      <c r="U233" s="238">
        <v>2</v>
      </c>
      <c r="V233" s="238">
        <v>1</v>
      </c>
      <c r="W233" s="238">
        <v>10</v>
      </c>
      <c r="X233" s="238">
        <v>3</v>
      </c>
      <c r="Y233" s="238">
        <v>1</v>
      </c>
      <c r="Z233" s="238">
        <v>2</v>
      </c>
      <c r="AB233" s="238">
        <v>1</v>
      </c>
      <c r="AC233" s="238">
        <v>98</v>
      </c>
      <c r="AD233" s="238" t="s">
        <v>2726</v>
      </c>
      <c r="AE233" s="238" t="s">
        <v>4573</v>
      </c>
      <c r="AF233" s="238" t="s">
        <v>4194</v>
      </c>
      <c r="AG233" s="238">
        <v>7</v>
      </c>
      <c r="AH233" s="238">
        <v>2</v>
      </c>
      <c r="AI233" s="238">
        <v>2</v>
      </c>
      <c r="AJ233" s="238">
        <v>4</v>
      </c>
      <c r="AK233" s="238">
        <v>21</v>
      </c>
      <c r="AL233" s="238">
        <v>22</v>
      </c>
      <c r="AM233" s="238" t="s">
        <v>363</v>
      </c>
      <c r="AN233" s="238">
        <v>5</v>
      </c>
      <c r="AO233" s="238">
        <v>15</v>
      </c>
      <c r="AS233" s="238">
        <v>7</v>
      </c>
      <c r="AT233" s="238">
        <v>20</v>
      </c>
      <c r="AU233" s="238">
        <v>45</v>
      </c>
      <c r="AV233" s="238">
        <v>11</v>
      </c>
      <c r="AW233" s="238">
        <v>21</v>
      </c>
      <c r="AX233" s="238">
        <v>2</v>
      </c>
      <c r="AY233" s="238">
        <v>1</v>
      </c>
      <c r="AZ233" s="238">
        <v>4</v>
      </c>
      <c r="BA233" s="238">
        <v>21</v>
      </c>
      <c r="BB233" s="238">
        <v>43</v>
      </c>
      <c r="BC233" s="238" t="s">
        <v>354</v>
      </c>
      <c r="BD233" s="238">
        <v>5</v>
      </c>
      <c r="BE233" s="238">
        <v>1</v>
      </c>
      <c r="BF233" s="238">
        <v>1</v>
      </c>
      <c r="BI233" s="238">
        <v>7</v>
      </c>
      <c r="BJ233" s="238">
        <v>20</v>
      </c>
      <c r="BK233" s="238">
        <v>45</v>
      </c>
      <c r="BL233" s="238">
        <v>11</v>
      </c>
      <c r="BM233" s="238">
        <v>21</v>
      </c>
      <c r="CT233" s="238">
        <v>437752</v>
      </c>
      <c r="CU233" s="238">
        <v>4965827</v>
      </c>
      <c r="CV233" s="238">
        <v>44.8431359</v>
      </c>
      <c r="CW233" s="238">
        <v>-93.787655799999996</v>
      </c>
      <c r="CX233" s="238" t="s">
        <v>359</v>
      </c>
      <c r="CY233" s="238" t="s">
        <v>4601</v>
      </c>
    </row>
    <row r="234" spans="1:103" x14ac:dyDescent="0.25">
      <c r="A234" s="238">
        <v>756428</v>
      </c>
      <c r="B234" s="238">
        <v>3</v>
      </c>
      <c r="C234" s="238">
        <v>5</v>
      </c>
      <c r="D234" s="238">
        <v>32.289000000000001</v>
      </c>
      <c r="E234" s="238">
        <v>10</v>
      </c>
      <c r="F234" s="238" t="s">
        <v>1060</v>
      </c>
      <c r="H234" s="238" t="s">
        <v>354</v>
      </c>
      <c r="I234" s="238">
        <v>25</v>
      </c>
      <c r="K234" s="238">
        <v>19031699</v>
      </c>
      <c r="M234" s="238">
        <v>10</v>
      </c>
      <c r="N234" s="238">
        <v>22</v>
      </c>
      <c r="O234" s="238">
        <v>2019</v>
      </c>
      <c r="P234" s="238" t="s">
        <v>368</v>
      </c>
      <c r="Q234" s="238">
        <v>15</v>
      </c>
      <c r="R234" s="238" t="s">
        <v>356</v>
      </c>
      <c r="S234" s="238">
        <v>5</v>
      </c>
      <c r="T234" s="238">
        <v>0</v>
      </c>
      <c r="U234" s="238">
        <v>2</v>
      </c>
      <c r="V234" s="238">
        <v>11</v>
      </c>
      <c r="W234" s="238">
        <v>10</v>
      </c>
      <c r="X234" s="238">
        <v>3</v>
      </c>
      <c r="Y234" s="238">
        <v>1</v>
      </c>
      <c r="Z234" s="238">
        <v>1</v>
      </c>
      <c r="AB234" s="238">
        <v>1</v>
      </c>
      <c r="AC234" s="238">
        <v>98</v>
      </c>
      <c r="AD234" s="238" t="s">
        <v>2726</v>
      </c>
      <c r="AF234" s="238" t="s">
        <v>4194</v>
      </c>
      <c r="AG234" s="238">
        <v>6</v>
      </c>
      <c r="AH234" s="238">
        <v>2</v>
      </c>
      <c r="AI234" s="238">
        <v>3</v>
      </c>
      <c r="AJ234" s="238">
        <v>4</v>
      </c>
      <c r="AK234" s="238">
        <v>21</v>
      </c>
      <c r="AL234" s="238">
        <v>32</v>
      </c>
      <c r="AM234" s="238" t="s">
        <v>354</v>
      </c>
      <c r="AN234" s="238">
        <v>5</v>
      </c>
      <c r="AO234" s="238">
        <v>1</v>
      </c>
      <c r="AS234" s="238">
        <v>14</v>
      </c>
      <c r="AT234" s="238">
        <v>20</v>
      </c>
      <c r="AU234" s="238">
        <v>55</v>
      </c>
      <c r="AV234" s="238">
        <v>11</v>
      </c>
      <c r="AW234" s="238">
        <v>21</v>
      </c>
      <c r="AX234" s="238">
        <v>2</v>
      </c>
      <c r="AY234" s="238">
        <v>4</v>
      </c>
      <c r="AZ234" s="238">
        <v>1</v>
      </c>
      <c r="BA234" s="238">
        <v>24</v>
      </c>
      <c r="BB234" s="238">
        <v>76</v>
      </c>
      <c r="BC234" s="238" t="s">
        <v>354</v>
      </c>
      <c r="BD234" s="238">
        <v>5</v>
      </c>
      <c r="BE234" s="238">
        <v>2</v>
      </c>
      <c r="BI234" s="238">
        <v>14</v>
      </c>
      <c r="BJ234" s="238">
        <v>20</v>
      </c>
      <c r="BK234" s="238">
        <v>55</v>
      </c>
      <c r="BL234" s="238">
        <v>11</v>
      </c>
      <c r="BM234" s="238">
        <v>21</v>
      </c>
      <c r="CT234" s="238">
        <v>437744.048078063</v>
      </c>
      <c r="CU234" s="238">
        <v>4965822.6666012798</v>
      </c>
      <c r="CV234" s="238">
        <v>44.843098419999997</v>
      </c>
      <c r="CW234" s="238">
        <v>-93.787749649999995</v>
      </c>
      <c r="CX234" s="238" t="s">
        <v>359</v>
      </c>
      <c r="CY234" s="238" t="s">
        <v>4602</v>
      </c>
    </row>
    <row r="235" spans="1:103" x14ac:dyDescent="0.25">
      <c r="A235" s="238">
        <v>10848547</v>
      </c>
      <c r="B235" s="238">
        <v>3</v>
      </c>
      <c r="C235" s="238">
        <v>5</v>
      </c>
      <c r="D235" s="238">
        <v>32.292000000000002</v>
      </c>
      <c r="E235" s="238">
        <v>10</v>
      </c>
      <c r="F235" s="238" t="s">
        <v>1060</v>
      </c>
      <c r="H235" s="238" t="s">
        <v>354</v>
      </c>
      <c r="I235" s="238">
        <v>25</v>
      </c>
      <c r="K235" s="238">
        <v>13003369</v>
      </c>
      <c r="L235" s="238">
        <v>130350100</v>
      </c>
      <c r="M235" s="238">
        <v>2</v>
      </c>
      <c r="N235" s="238">
        <v>4</v>
      </c>
      <c r="O235" s="238">
        <v>2013</v>
      </c>
      <c r="P235" s="238" t="s">
        <v>361</v>
      </c>
      <c r="Q235" s="238">
        <v>7</v>
      </c>
      <c r="S235" s="238">
        <v>5</v>
      </c>
      <c r="T235" s="238">
        <v>0</v>
      </c>
      <c r="U235" s="238">
        <v>2</v>
      </c>
      <c r="V235" s="238">
        <v>1</v>
      </c>
      <c r="W235" s="238">
        <v>10</v>
      </c>
      <c r="X235" s="238">
        <v>3</v>
      </c>
      <c r="Y235" s="238">
        <v>1</v>
      </c>
      <c r="Z235" s="238">
        <v>1</v>
      </c>
      <c r="AB235" s="238">
        <v>5</v>
      </c>
      <c r="AC235" s="238">
        <v>98</v>
      </c>
      <c r="AD235" s="238">
        <v>5</v>
      </c>
      <c r="AE235" s="238" t="s">
        <v>4603</v>
      </c>
      <c r="AF235" s="238" t="s">
        <v>4194</v>
      </c>
      <c r="AG235" s="238">
        <v>7</v>
      </c>
      <c r="AH235" s="238">
        <v>2</v>
      </c>
      <c r="AI235" s="238">
        <v>4</v>
      </c>
      <c r="AJ235" s="238">
        <v>4</v>
      </c>
      <c r="AK235" s="238">
        <v>21</v>
      </c>
      <c r="AL235" s="238">
        <v>17</v>
      </c>
      <c r="AM235" s="238" t="s">
        <v>354</v>
      </c>
      <c r="AN235" s="238">
        <v>5</v>
      </c>
      <c r="AO235" s="238">
        <v>5</v>
      </c>
      <c r="AP235" s="238">
        <v>3</v>
      </c>
      <c r="AS235" s="238">
        <v>5</v>
      </c>
      <c r="AT235" s="238">
        <v>20</v>
      </c>
      <c r="AU235" s="238">
        <v>30</v>
      </c>
      <c r="AV235" s="238">
        <v>11</v>
      </c>
      <c r="AW235" s="238">
        <v>20</v>
      </c>
      <c r="AX235" s="238">
        <v>2</v>
      </c>
      <c r="AY235" s="238">
        <v>2</v>
      </c>
      <c r="AZ235" s="238">
        <v>4</v>
      </c>
      <c r="BA235" s="238">
        <v>21</v>
      </c>
      <c r="BB235" s="238">
        <v>19</v>
      </c>
      <c r="BC235" s="238" t="s">
        <v>354</v>
      </c>
      <c r="BD235" s="238">
        <v>5</v>
      </c>
      <c r="BE235" s="238">
        <v>5</v>
      </c>
      <c r="BI235" s="238">
        <v>5</v>
      </c>
      <c r="BJ235" s="238">
        <v>20</v>
      </c>
      <c r="BK235" s="238">
        <v>30</v>
      </c>
      <c r="BL235" s="238">
        <v>11</v>
      </c>
      <c r="BM235" s="238">
        <v>20</v>
      </c>
      <c r="CT235" s="238">
        <v>437757</v>
      </c>
      <c r="CU235" s="238">
        <v>4965830</v>
      </c>
      <c r="CV235" s="238">
        <v>44.843161600000002</v>
      </c>
      <c r="CW235" s="238">
        <v>-93.7875856</v>
      </c>
      <c r="CX235" s="238" t="s">
        <v>359</v>
      </c>
      <c r="CY235" s="238" t="s">
        <v>4604</v>
      </c>
    </row>
    <row r="236" spans="1:103" x14ac:dyDescent="0.25">
      <c r="A236" s="238">
        <v>10782655</v>
      </c>
      <c r="B236" s="238">
        <v>3</v>
      </c>
      <c r="C236" s="238">
        <v>5</v>
      </c>
      <c r="D236" s="238">
        <v>32.323</v>
      </c>
      <c r="E236" s="238">
        <v>10</v>
      </c>
      <c r="F236" s="238" t="s">
        <v>1060</v>
      </c>
      <c r="H236" s="238" t="s">
        <v>354</v>
      </c>
      <c r="I236" s="238">
        <v>25</v>
      </c>
      <c r="K236" s="238">
        <v>12037167</v>
      </c>
      <c r="L236" s="238">
        <v>123590106</v>
      </c>
      <c r="M236" s="238">
        <v>12</v>
      </c>
      <c r="N236" s="238">
        <v>17</v>
      </c>
      <c r="O236" s="238">
        <v>2012</v>
      </c>
      <c r="P236" s="238" t="s">
        <v>361</v>
      </c>
      <c r="Q236" s="238">
        <v>8</v>
      </c>
      <c r="S236" s="238">
        <v>5</v>
      </c>
      <c r="T236" s="238">
        <v>0</v>
      </c>
      <c r="U236" s="238">
        <v>2</v>
      </c>
      <c r="V236" s="238">
        <v>1</v>
      </c>
      <c r="W236" s="238">
        <v>10</v>
      </c>
      <c r="X236" s="238">
        <v>2</v>
      </c>
      <c r="Y236" s="238">
        <v>2</v>
      </c>
      <c r="Z236" s="238">
        <v>2</v>
      </c>
      <c r="AB236" s="238">
        <v>5</v>
      </c>
      <c r="AC236" s="238">
        <v>98</v>
      </c>
      <c r="AD236" s="238" t="s">
        <v>1773</v>
      </c>
      <c r="AE236" s="238" t="s">
        <v>401</v>
      </c>
      <c r="AF236" s="238" t="s">
        <v>4194</v>
      </c>
      <c r="AG236" s="238">
        <v>7</v>
      </c>
      <c r="AH236" s="238">
        <v>2</v>
      </c>
      <c r="AI236" s="238">
        <v>2</v>
      </c>
      <c r="AJ236" s="238">
        <v>3</v>
      </c>
      <c r="AK236" s="238">
        <v>21</v>
      </c>
      <c r="AL236" s="238">
        <v>41</v>
      </c>
      <c r="AM236" s="238" t="s">
        <v>354</v>
      </c>
      <c r="AN236" s="238">
        <v>5</v>
      </c>
      <c r="AS236" s="238">
        <v>7</v>
      </c>
      <c r="AT236" s="238">
        <v>98</v>
      </c>
      <c r="AU236" s="238">
        <v>40</v>
      </c>
      <c r="AV236" s="238">
        <v>11</v>
      </c>
      <c r="AW236" s="238">
        <v>21</v>
      </c>
      <c r="AX236" s="238">
        <v>2</v>
      </c>
      <c r="AY236" s="238">
        <v>2</v>
      </c>
      <c r="AZ236" s="238">
        <v>3</v>
      </c>
      <c r="BA236" s="238">
        <v>21</v>
      </c>
      <c r="BB236" s="238">
        <v>64</v>
      </c>
      <c r="BC236" s="238" t="s">
        <v>363</v>
      </c>
      <c r="BD236" s="238">
        <v>5</v>
      </c>
      <c r="BE236" s="238">
        <v>1</v>
      </c>
      <c r="BI236" s="238">
        <v>7</v>
      </c>
      <c r="BJ236" s="238">
        <v>98</v>
      </c>
      <c r="BK236" s="238">
        <v>40</v>
      </c>
      <c r="BL236" s="238">
        <v>11</v>
      </c>
      <c r="BM236" s="238">
        <v>21</v>
      </c>
      <c r="CT236" s="238">
        <v>437800</v>
      </c>
      <c r="CU236" s="238">
        <v>4965851</v>
      </c>
      <c r="CV236" s="238">
        <v>44.843360699999998</v>
      </c>
      <c r="CW236" s="238">
        <v>-93.787041599999995</v>
      </c>
      <c r="CX236" s="238" t="s">
        <v>359</v>
      </c>
      <c r="CY236" s="238" t="s">
        <v>4605</v>
      </c>
    </row>
    <row r="237" spans="1:103" x14ac:dyDescent="0.25">
      <c r="A237" s="238">
        <v>678788</v>
      </c>
      <c r="B237" s="238">
        <v>3</v>
      </c>
      <c r="C237" s="238">
        <v>5</v>
      </c>
      <c r="D237" s="238">
        <v>32.328000000000003</v>
      </c>
      <c r="E237" s="238">
        <v>10</v>
      </c>
      <c r="F237" s="238" t="s">
        <v>1060</v>
      </c>
      <c r="H237" s="238" t="s">
        <v>354</v>
      </c>
      <c r="I237" s="238">
        <v>25</v>
      </c>
      <c r="K237" s="238">
        <v>19500967</v>
      </c>
      <c r="M237" s="238">
        <v>1</v>
      </c>
      <c r="N237" s="238">
        <v>24</v>
      </c>
      <c r="O237" s="238">
        <v>2019</v>
      </c>
      <c r="P237" s="238" t="s">
        <v>384</v>
      </c>
      <c r="Q237" s="238">
        <v>17</v>
      </c>
      <c r="R237" s="238">
        <v>98</v>
      </c>
      <c r="S237" s="238">
        <v>5</v>
      </c>
      <c r="T237" s="238">
        <v>0</v>
      </c>
      <c r="U237" s="238">
        <v>2</v>
      </c>
      <c r="V237" s="238">
        <v>12</v>
      </c>
      <c r="W237" s="238">
        <v>10</v>
      </c>
      <c r="X237" s="238">
        <v>10</v>
      </c>
      <c r="Y237" s="238">
        <v>4</v>
      </c>
      <c r="Z237" s="238">
        <v>1</v>
      </c>
      <c r="AB237" s="238">
        <v>1</v>
      </c>
      <c r="AC237" s="238">
        <v>98</v>
      </c>
      <c r="AD237" s="238" t="s">
        <v>2726</v>
      </c>
      <c r="AF237" s="238" t="s">
        <v>4194</v>
      </c>
      <c r="AG237" s="238">
        <v>7</v>
      </c>
      <c r="AH237" s="238">
        <v>2</v>
      </c>
      <c r="AI237" s="238">
        <v>4</v>
      </c>
      <c r="AJ237" s="238">
        <v>4</v>
      </c>
      <c r="AK237" s="238">
        <v>34</v>
      </c>
      <c r="AL237" s="238">
        <v>27</v>
      </c>
      <c r="AM237" s="238" t="s">
        <v>363</v>
      </c>
      <c r="AN237" s="238">
        <v>5</v>
      </c>
      <c r="AO237" s="238">
        <v>1</v>
      </c>
      <c r="AS237" s="238">
        <v>12</v>
      </c>
      <c r="AT237" s="238">
        <v>20</v>
      </c>
      <c r="AU237" s="238">
        <v>40</v>
      </c>
      <c r="AV237" s="238">
        <v>11</v>
      </c>
      <c r="AW237" s="238">
        <v>21</v>
      </c>
      <c r="AX237" s="238">
        <v>2</v>
      </c>
      <c r="AY237" s="238">
        <v>3</v>
      </c>
      <c r="AZ237" s="238">
        <v>4</v>
      </c>
      <c r="BA237" s="238">
        <v>21</v>
      </c>
      <c r="BB237" s="238">
        <v>21</v>
      </c>
      <c r="BC237" s="238" t="s">
        <v>363</v>
      </c>
      <c r="BD237" s="238">
        <v>5</v>
      </c>
      <c r="BE237" s="238">
        <v>70</v>
      </c>
      <c r="BI237" s="238">
        <v>12</v>
      </c>
      <c r="BJ237" s="238">
        <v>20</v>
      </c>
      <c r="BK237" s="238">
        <v>40</v>
      </c>
      <c r="BL237" s="238">
        <v>11</v>
      </c>
      <c r="BM237" s="238">
        <v>21</v>
      </c>
      <c r="CT237" s="238">
        <v>437795.284057235</v>
      </c>
      <c r="CU237" s="238">
        <v>4965858.8688510703</v>
      </c>
      <c r="CV237" s="238">
        <v>44.843428760000002</v>
      </c>
      <c r="CW237" s="238">
        <v>-93.787105839999995</v>
      </c>
      <c r="CX237" s="238" t="s">
        <v>359</v>
      </c>
      <c r="CY237" s="238" t="s">
        <v>4606</v>
      </c>
    </row>
    <row r="238" spans="1:103" hidden="1" x14ac:dyDescent="0.25">
      <c r="A238" s="238">
        <v>10780405</v>
      </c>
      <c r="B238" s="238">
        <v>3</v>
      </c>
      <c r="C238" s="238">
        <v>5</v>
      </c>
      <c r="D238" s="238">
        <v>32.341999999999999</v>
      </c>
      <c r="E238" s="238">
        <v>10</v>
      </c>
      <c r="F238" s="238" t="s">
        <v>1060</v>
      </c>
      <c r="H238" s="238" t="s">
        <v>354</v>
      </c>
      <c r="I238" s="238">
        <v>25</v>
      </c>
      <c r="K238" s="238">
        <v>12509289</v>
      </c>
      <c r="L238" s="238">
        <v>122710236</v>
      </c>
      <c r="M238" s="238">
        <v>9</v>
      </c>
      <c r="N238" s="238">
        <v>25</v>
      </c>
      <c r="O238" s="238">
        <v>2012</v>
      </c>
      <c r="P238" s="238" t="s">
        <v>368</v>
      </c>
      <c r="Q238" s="238">
        <v>16</v>
      </c>
      <c r="S238" s="238">
        <v>3</v>
      </c>
      <c r="T238" s="238">
        <v>0</v>
      </c>
      <c r="U238" s="238">
        <v>1</v>
      </c>
      <c r="V238" s="238">
        <v>4</v>
      </c>
      <c r="W238" s="238">
        <v>83</v>
      </c>
      <c r="X238" s="238">
        <v>2</v>
      </c>
      <c r="Y238" s="238">
        <v>1</v>
      </c>
      <c r="Z238" s="238">
        <v>1</v>
      </c>
      <c r="AB238" s="238">
        <v>1</v>
      </c>
      <c r="AC238" s="238">
        <v>98</v>
      </c>
      <c r="AD238" s="238" t="s">
        <v>4596</v>
      </c>
      <c r="AE238" s="238" t="s">
        <v>4607</v>
      </c>
      <c r="AF238" s="238" t="s">
        <v>4194</v>
      </c>
      <c r="AG238" s="238">
        <v>3</v>
      </c>
      <c r="AH238" s="238">
        <v>2</v>
      </c>
      <c r="AI238" s="238">
        <v>1</v>
      </c>
      <c r="AJ238" s="238">
        <v>4</v>
      </c>
      <c r="AK238" s="238">
        <v>21</v>
      </c>
      <c r="AL238" s="238">
        <v>42</v>
      </c>
      <c r="AM238" s="238" t="s">
        <v>363</v>
      </c>
      <c r="AN238" s="238">
        <v>90</v>
      </c>
      <c r="AO238" s="238">
        <v>21</v>
      </c>
      <c r="AS238" s="238">
        <v>7</v>
      </c>
      <c r="AT238" s="238">
        <v>98</v>
      </c>
      <c r="AU238" s="238">
        <v>40</v>
      </c>
      <c r="AV238" s="238">
        <v>11</v>
      </c>
      <c r="AW238" s="238">
        <v>21</v>
      </c>
      <c r="CT238" s="238">
        <v>437828</v>
      </c>
      <c r="CU238" s="238">
        <v>4965865</v>
      </c>
      <c r="CV238" s="238">
        <v>44.843489099999999</v>
      </c>
      <c r="CW238" s="238">
        <v>-93.7866906</v>
      </c>
      <c r="CX238" s="238" t="s">
        <v>359</v>
      </c>
      <c r="CY238" s="238" t="s">
        <v>4608</v>
      </c>
    </row>
    <row r="239" spans="1:103" x14ac:dyDescent="0.25">
      <c r="A239" s="238">
        <v>810693</v>
      </c>
      <c r="B239" s="238">
        <v>3</v>
      </c>
      <c r="C239" s="238">
        <v>5</v>
      </c>
      <c r="D239" s="238">
        <v>32.359000000000002</v>
      </c>
      <c r="E239" s="238">
        <v>10</v>
      </c>
      <c r="F239" s="238" t="s">
        <v>1060</v>
      </c>
      <c r="H239" s="238" t="s">
        <v>354</v>
      </c>
      <c r="I239" s="238">
        <v>25</v>
      </c>
      <c r="K239" s="238">
        <v>20504227</v>
      </c>
      <c r="L239" s="238">
        <v>201390034</v>
      </c>
      <c r="M239" s="238">
        <v>5</v>
      </c>
      <c r="N239" s="238">
        <v>18</v>
      </c>
      <c r="O239" s="238">
        <v>2020</v>
      </c>
      <c r="P239" s="238" t="s">
        <v>361</v>
      </c>
      <c r="Q239" s="238">
        <v>11</v>
      </c>
      <c r="R239" s="238" t="s">
        <v>356</v>
      </c>
      <c r="S239" s="238">
        <v>5</v>
      </c>
      <c r="T239" s="238">
        <v>0</v>
      </c>
      <c r="U239" s="238">
        <v>2</v>
      </c>
      <c r="V239" s="238">
        <v>12</v>
      </c>
      <c r="W239" s="238">
        <v>10</v>
      </c>
      <c r="X239" s="238">
        <v>3</v>
      </c>
      <c r="Y239" s="238">
        <v>1</v>
      </c>
      <c r="Z239" s="238">
        <v>2</v>
      </c>
      <c r="AB239" s="238">
        <v>1</v>
      </c>
      <c r="AC239" s="238">
        <v>98</v>
      </c>
      <c r="AD239" s="238" t="s">
        <v>2726</v>
      </c>
      <c r="AF239" s="238" t="s">
        <v>4194</v>
      </c>
      <c r="AG239" s="238">
        <v>7</v>
      </c>
      <c r="AH239" s="238">
        <v>2</v>
      </c>
      <c r="AI239" s="238">
        <v>2</v>
      </c>
      <c r="AJ239" s="238">
        <v>4</v>
      </c>
      <c r="AK239" s="238">
        <v>21</v>
      </c>
      <c r="AL239" s="238">
        <v>29</v>
      </c>
      <c r="AM239" s="238" t="s">
        <v>354</v>
      </c>
      <c r="AN239" s="238">
        <v>5</v>
      </c>
      <c r="AO239" s="238">
        <v>1</v>
      </c>
      <c r="AS239" s="238">
        <v>12</v>
      </c>
      <c r="AT239" s="238">
        <v>20</v>
      </c>
      <c r="AU239" s="238">
        <v>40</v>
      </c>
      <c r="AV239" s="238">
        <v>11</v>
      </c>
      <c r="AW239" s="238">
        <v>21</v>
      </c>
      <c r="AX239" s="238">
        <v>2</v>
      </c>
      <c r="AY239" s="238">
        <v>2</v>
      </c>
      <c r="AZ239" s="238">
        <v>4</v>
      </c>
      <c r="BA239" s="238">
        <v>21</v>
      </c>
      <c r="BB239" s="238">
        <v>19</v>
      </c>
      <c r="BC239" s="238" t="s">
        <v>363</v>
      </c>
      <c r="BD239" s="238">
        <v>5</v>
      </c>
      <c r="BE239" s="238">
        <v>4</v>
      </c>
      <c r="BI239" s="238">
        <v>12</v>
      </c>
      <c r="BJ239" s="238">
        <v>20</v>
      </c>
      <c r="BK239" s="238">
        <v>40</v>
      </c>
      <c r="BL239" s="238">
        <v>11</v>
      </c>
      <c r="BM239" s="238">
        <v>21</v>
      </c>
      <c r="CT239" s="238">
        <v>437841.850817036</v>
      </c>
      <c r="CU239" s="238">
        <v>4965875.8022182696</v>
      </c>
      <c r="CV239" s="238">
        <v>44.843585240000003</v>
      </c>
      <c r="CW239" s="238">
        <v>-93.786518740000005</v>
      </c>
      <c r="CX239" s="238" t="s">
        <v>359</v>
      </c>
      <c r="CY239" s="238" t="s">
        <v>4609</v>
      </c>
    </row>
    <row r="240" spans="1:103" hidden="1" x14ac:dyDescent="0.25">
      <c r="A240" s="238">
        <v>10851990</v>
      </c>
      <c r="B240" s="238">
        <v>3</v>
      </c>
      <c r="C240" s="238">
        <v>5</v>
      </c>
      <c r="D240" s="238">
        <v>32.372</v>
      </c>
      <c r="E240" s="238">
        <v>10</v>
      </c>
      <c r="F240" s="238" t="s">
        <v>1060</v>
      </c>
      <c r="H240" s="238" t="s">
        <v>354</v>
      </c>
      <c r="I240" s="238">
        <v>25</v>
      </c>
      <c r="K240" s="238">
        <v>13015276</v>
      </c>
      <c r="L240" s="238">
        <v>131450083</v>
      </c>
      <c r="M240" s="238">
        <v>5</v>
      </c>
      <c r="N240" s="238">
        <v>25</v>
      </c>
      <c r="O240" s="238">
        <v>2013</v>
      </c>
      <c r="P240" s="238" t="s">
        <v>364</v>
      </c>
      <c r="Q240" s="238">
        <v>12</v>
      </c>
      <c r="S240" s="238">
        <v>3</v>
      </c>
      <c r="T240" s="238">
        <v>0</v>
      </c>
      <c r="U240" s="238">
        <v>2</v>
      </c>
      <c r="V240" s="238">
        <v>5</v>
      </c>
      <c r="W240" s="238">
        <v>10</v>
      </c>
      <c r="X240" s="238">
        <v>3</v>
      </c>
      <c r="Y240" s="238">
        <v>1</v>
      </c>
      <c r="Z240" s="238">
        <v>2</v>
      </c>
      <c r="AB240" s="238">
        <v>1</v>
      </c>
      <c r="AC240" s="238">
        <v>98</v>
      </c>
      <c r="AD240" s="238">
        <v>5</v>
      </c>
      <c r="AE240" s="238" t="s">
        <v>4610</v>
      </c>
      <c r="AF240" s="238" t="s">
        <v>4194</v>
      </c>
      <c r="AG240" s="238">
        <v>10</v>
      </c>
      <c r="AH240" s="238">
        <v>2</v>
      </c>
      <c r="AI240" s="238">
        <v>4</v>
      </c>
      <c r="AJ240" s="238">
        <v>2</v>
      </c>
      <c r="AK240" s="238">
        <v>21</v>
      </c>
      <c r="AL240" s="238">
        <v>66</v>
      </c>
      <c r="AM240" s="238" t="s">
        <v>354</v>
      </c>
      <c r="AN240" s="238">
        <v>5</v>
      </c>
      <c r="AO240" s="238">
        <v>2</v>
      </c>
      <c r="AS240" s="238">
        <v>7</v>
      </c>
      <c r="AT240" s="238">
        <v>2</v>
      </c>
      <c r="AU240" s="238">
        <v>40</v>
      </c>
      <c r="AV240" s="238">
        <v>11</v>
      </c>
      <c r="AW240" s="238">
        <v>20</v>
      </c>
      <c r="AX240" s="238">
        <v>2</v>
      </c>
      <c r="AY240" s="238">
        <v>4</v>
      </c>
      <c r="AZ240" s="238">
        <v>4</v>
      </c>
      <c r="BA240" s="238">
        <v>21</v>
      </c>
      <c r="BB240" s="238">
        <v>71</v>
      </c>
      <c r="BC240" s="238" t="s">
        <v>354</v>
      </c>
      <c r="BD240" s="238">
        <v>5</v>
      </c>
      <c r="BE240" s="238">
        <v>1</v>
      </c>
      <c r="BI240" s="238">
        <v>7</v>
      </c>
      <c r="BJ240" s="238">
        <v>2</v>
      </c>
      <c r="BK240" s="238">
        <v>40</v>
      </c>
      <c r="BL240" s="238">
        <v>11</v>
      </c>
      <c r="BM240" s="238">
        <v>20</v>
      </c>
      <c r="CT240" s="238">
        <v>437872</v>
      </c>
      <c r="CU240" s="238">
        <v>4965887</v>
      </c>
      <c r="CV240" s="238">
        <v>44.843689099999999</v>
      </c>
      <c r="CW240" s="238">
        <v>-93.786143899999999</v>
      </c>
      <c r="CX240" s="238" t="s">
        <v>359</v>
      </c>
      <c r="CY240" s="238" t="s">
        <v>4611</v>
      </c>
    </row>
    <row r="241" spans="1:103" x14ac:dyDescent="0.25">
      <c r="A241" s="238">
        <v>602678</v>
      </c>
      <c r="B241" s="238">
        <v>3</v>
      </c>
      <c r="C241" s="238">
        <v>5</v>
      </c>
      <c r="D241" s="238">
        <v>32.372999999999998</v>
      </c>
      <c r="E241" s="238">
        <v>10</v>
      </c>
      <c r="F241" s="238" t="s">
        <v>1060</v>
      </c>
      <c r="H241" s="238" t="s">
        <v>354</v>
      </c>
      <c r="I241" s="238">
        <v>25</v>
      </c>
      <c r="K241" s="238">
        <v>18017575</v>
      </c>
      <c r="M241" s="238">
        <v>6</v>
      </c>
      <c r="N241" s="238">
        <v>7</v>
      </c>
      <c r="O241" s="238">
        <v>2018</v>
      </c>
      <c r="P241" s="238" t="s">
        <v>384</v>
      </c>
      <c r="Q241" s="238">
        <v>18</v>
      </c>
      <c r="R241" s="238">
        <v>98</v>
      </c>
      <c r="S241" s="238">
        <v>5</v>
      </c>
      <c r="T241" s="238">
        <v>0</v>
      </c>
      <c r="U241" s="238">
        <v>2</v>
      </c>
      <c r="V241" s="238">
        <v>10</v>
      </c>
      <c r="W241" s="238">
        <v>10</v>
      </c>
      <c r="X241" s="238">
        <v>4</v>
      </c>
      <c r="Y241" s="238">
        <v>1</v>
      </c>
      <c r="Z241" s="238">
        <v>2</v>
      </c>
      <c r="AB241" s="238">
        <v>1</v>
      </c>
      <c r="AD241" s="238" t="s">
        <v>2726</v>
      </c>
      <c r="AE241" s="238" t="s">
        <v>4612</v>
      </c>
      <c r="AF241" s="238" t="s">
        <v>4194</v>
      </c>
      <c r="AG241" s="238">
        <v>5</v>
      </c>
      <c r="AH241" s="238">
        <v>2</v>
      </c>
      <c r="AI241" s="238">
        <v>2</v>
      </c>
      <c r="AJ241" s="238">
        <v>3</v>
      </c>
      <c r="AK241" s="238">
        <v>26</v>
      </c>
      <c r="AL241" s="238">
        <v>69</v>
      </c>
      <c r="AM241" s="238" t="s">
        <v>354</v>
      </c>
      <c r="AN241" s="238">
        <v>5</v>
      </c>
      <c r="AO241" s="238">
        <v>1</v>
      </c>
      <c r="AS241" s="238">
        <v>12</v>
      </c>
      <c r="AT241" s="238">
        <v>9</v>
      </c>
      <c r="AU241" s="238">
        <v>40</v>
      </c>
      <c r="AV241" s="238">
        <v>11</v>
      </c>
      <c r="AW241" s="238">
        <v>21</v>
      </c>
      <c r="AX241" s="238">
        <v>2</v>
      </c>
      <c r="AY241" s="238">
        <v>2</v>
      </c>
      <c r="AZ241" s="238">
        <v>3</v>
      </c>
      <c r="BA241" s="238">
        <v>21</v>
      </c>
      <c r="BB241" s="238">
        <v>51</v>
      </c>
      <c r="BC241" s="238" t="s">
        <v>354</v>
      </c>
      <c r="BD241" s="238">
        <v>5</v>
      </c>
      <c r="BE241" s="238">
        <v>1</v>
      </c>
      <c r="BI241" s="238">
        <v>12</v>
      </c>
      <c r="BJ241" s="238">
        <v>9</v>
      </c>
      <c r="BK241" s="238">
        <v>40</v>
      </c>
      <c r="BL241" s="238">
        <v>11</v>
      </c>
      <c r="BM241" s="238">
        <v>21</v>
      </c>
      <c r="CT241" s="238">
        <v>437874.222338413</v>
      </c>
      <c r="CU241" s="238">
        <v>4965886.4515998401</v>
      </c>
      <c r="CV241" s="238">
        <v>44.843683919999997</v>
      </c>
      <c r="CW241" s="238">
        <v>-93.786110469999997</v>
      </c>
      <c r="CX241" s="238" t="s">
        <v>359</v>
      </c>
      <c r="CY241" s="238" t="s">
        <v>4613</v>
      </c>
    </row>
    <row r="242" spans="1:103" x14ac:dyDescent="0.25">
      <c r="A242" s="238">
        <v>737032</v>
      </c>
      <c r="B242" s="238">
        <v>3</v>
      </c>
      <c r="C242" s="238">
        <v>5</v>
      </c>
      <c r="D242" s="238">
        <v>32.381</v>
      </c>
      <c r="E242" s="238">
        <v>10</v>
      </c>
      <c r="F242" s="238" t="s">
        <v>1060</v>
      </c>
      <c r="H242" s="238" t="s">
        <v>354</v>
      </c>
      <c r="I242" s="238">
        <v>25</v>
      </c>
      <c r="K242" s="238">
        <v>19022283</v>
      </c>
      <c r="M242" s="238">
        <v>7</v>
      </c>
      <c r="N242" s="238">
        <v>30</v>
      </c>
      <c r="O242" s="238">
        <v>2019</v>
      </c>
      <c r="P242" s="238" t="s">
        <v>368</v>
      </c>
      <c r="Q242" s="238">
        <v>12</v>
      </c>
      <c r="R242" s="238" t="s">
        <v>356</v>
      </c>
      <c r="S242" s="238">
        <v>5</v>
      </c>
      <c r="T242" s="238">
        <v>0</v>
      </c>
      <c r="U242" s="238">
        <v>2</v>
      </c>
      <c r="V242" s="238">
        <v>11</v>
      </c>
      <c r="W242" s="238">
        <v>10</v>
      </c>
      <c r="X242" s="238">
        <v>10</v>
      </c>
      <c r="Y242" s="238">
        <v>1</v>
      </c>
      <c r="Z242" s="238">
        <v>1</v>
      </c>
      <c r="AB242" s="238">
        <v>1</v>
      </c>
      <c r="AC242" s="238">
        <v>98</v>
      </c>
      <c r="AD242" s="238" t="s">
        <v>2726</v>
      </c>
      <c r="AF242" s="238" t="s">
        <v>4194</v>
      </c>
      <c r="AG242" s="238">
        <v>6</v>
      </c>
      <c r="AH242" s="238">
        <v>2</v>
      </c>
      <c r="AI242" s="238">
        <v>4</v>
      </c>
      <c r="AJ242" s="238">
        <v>4</v>
      </c>
      <c r="AK242" s="238">
        <v>21</v>
      </c>
      <c r="AL242" s="238">
        <v>16</v>
      </c>
      <c r="AM242" s="238" t="s">
        <v>354</v>
      </c>
      <c r="AN242" s="238">
        <v>5</v>
      </c>
      <c r="AO242" s="238">
        <v>1</v>
      </c>
      <c r="AS242" s="238">
        <v>12</v>
      </c>
      <c r="AT242" s="238">
        <v>23</v>
      </c>
      <c r="AU242" s="238">
        <v>40</v>
      </c>
      <c r="AV242" s="238">
        <v>11</v>
      </c>
      <c r="AW242" s="238">
        <v>21</v>
      </c>
      <c r="AX242" s="238">
        <v>2</v>
      </c>
      <c r="AY242" s="238">
        <v>2</v>
      </c>
      <c r="AZ242" s="238">
        <v>4</v>
      </c>
      <c r="BA242" s="238">
        <v>24</v>
      </c>
      <c r="BB242" s="238">
        <v>27</v>
      </c>
      <c r="BC242" s="238" t="s">
        <v>363</v>
      </c>
      <c r="BD242" s="238">
        <v>5</v>
      </c>
      <c r="BE242" s="238">
        <v>2</v>
      </c>
      <c r="BI242" s="238">
        <v>12</v>
      </c>
      <c r="BJ242" s="238">
        <v>23</v>
      </c>
      <c r="BK242" s="238">
        <v>40</v>
      </c>
      <c r="BL242" s="238">
        <v>11</v>
      </c>
      <c r="BM242" s="238">
        <v>21</v>
      </c>
      <c r="CT242" s="238">
        <v>437874.18204293097</v>
      </c>
      <c r="CU242" s="238">
        <v>4965891.1289319899</v>
      </c>
      <c r="CV242" s="238">
        <v>44.843726019999998</v>
      </c>
      <c r="CW242" s="238">
        <v>-93.786111550000001</v>
      </c>
      <c r="CX242" s="238" t="s">
        <v>359</v>
      </c>
      <c r="CY242" s="238" t="s">
        <v>4614</v>
      </c>
    </row>
    <row r="243" spans="1:103" x14ac:dyDescent="0.25">
      <c r="A243" s="238">
        <v>866816</v>
      </c>
      <c r="B243" s="238">
        <v>3</v>
      </c>
      <c r="C243" s="238">
        <v>5</v>
      </c>
      <c r="D243" s="238">
        <v>32.423999999999999</v>
      </c>
      <c r="E243" s="238">
        <v>10</v>
      </c>
      <c r="F243" s="238" t="s">
        <v>1060</v>
      </c>
      <c r="H243" s="238" t="s">
        <v>354</v>
      </c>
      <c r="I243" s="238">
        <v>25</v>
      </c>
      <c r="K243" s="238">
        <v>20509959</v>
      </c>
      <c r="L243" s="238">
        <v>203210235</v>
      </c>
      <c r="M243" s="238">
        <v>11</v>
      </c>
      <c r="N243" s="238">
        <v>16</v>
      </c>
      <c r="O243" s="238">
        <v>2020</v>
      </c>
      <c r="P243" s="238" t="s">
        <v>361</v>
      </c>
      <c r="Q243" s="238">
        <v>13</v>
      </c>
      <c r="R243" s="238" t="s">
        <v>356</v>
      </c>
      <c r="S243" s="238">
        <v>5</v>
      </c>
      <c r="T243" s="238">
        <v>0</v>
      </c>
      <c r="U243" s="238">
        <v>3</v>
      </c>
      <c r="V243" s="238">
        <v>12</v>
      </c>
      <c r="W243" s="238">
        <v>10</v>
      </c>
      <c r="X243" s="238">
        <v>4</v>
      </c>
      <c r="Y243" s="238">
        <v>1</v>
      </c>
      <c r="Z243" s="238">
        <v>1</v>
      </c>
      <c r="AB243" s="238">
        <v>1</v>
      </c>
      <c r="AC243" s="238">
        <v>98</v>
      </c>
      <c r="AD243" s="238" t="s">
        <v>2726</v>
      </c>
      <c r="AF243" s="238" t="s">
        <v>4194</v>
      </c>
      <c r="AG243" s="238">
        <v>7</v>
      </c>
      <c r="AH243" s="238">
        <v>2</v>
      </c>
      <c r="AI243" s="238">
        <v>4</v>
      </c>
      <c r="AJ243" s="238">
        <v>4</v>
      </c>
      <c r="AK243" s="238">
        <v>26</v>
      </c>
      <c r="AL243" s="238">
        <v>16</v>
      </c>
      <c r="AM243" s="238" t="s">
        <v>363</v>
      </c>
      <c r="AN243" s="238">
        <v>5</v>
      </c>
      <c r="AO243" s="238">
        <v>1</v>
      </c>
      <c r="AS243" s="238">
        <v>12</v>
      </c>
      <c r="AT243" s="238">
        <v>9</v>
      </c>
      <c r="AU243" s="238">
        <v>35</v>
      </c>
      <c r="AV243" s="238">
        <v>11</v>
      </c>
      <c r="AW243" s="238">
        <v>21</v>
      </c>
      <c r="AX243" s="238">
        <v>2</v>
      </c>
      <c r="AY243" s="238">
        <v>2</v>
      </c>
      <c r="AZ243" s="238">
        <v>4</v>
      </c>
      <c r="BA243" s="238">
        <v>26</v>
      </c>
      <c r="BB243" s="238">
        <v>60</v>
      </c>
      <c r="BC243" s="238" t="s">
        <v>363</v>
      </c>
      <c r="BD243" s="238">
        <v>5</v>
      </c>
      <c r="BE243" s="238">
        <v>1</v>
      </c>
      <c r="BI243" s="238">
        <v>12</v>
      </c>
      <c r="BJ243" s="238">
        <v>9</v>
      </c>
      <c r="BK243" s="238">
        <v>35</v>
      </c>
      <c r="BL243" s="238">
        <v>11</v>
      </c>
      <c r="BM243" s="238">
        <v>21</v>
      </c>
      <c r="BN243" s="238">
        <v>2</v>
      </c>
      <c r="BO243" s="238">
        <v>4</v>
      </c>
      <c r="BP243" s="238">
        <v>4</v>
      </c>
      <c r="BQ243" s="238">
        <v>21</v>
      </c>
      <c r="BR243" s="238">
        <v>17</v>
      </c>
      <c r="BS243" s="238" t="s">
        <v>363</v>
      </c>
      <c r="BT243" s="238">
        <v>5</v>
      </c>
      <c r="BU243" s="238">
        <v>99</v>
      </c>
      <c r="BY243" s="238">
        <v>12</v>
      </c>
      <c r="BZ243" s="238">
        <v>9</v>
      </c>
      <c r="CA243" s="238">
        <v>35</v>
      </c>
      <c r="CB243" s="238">
        <v>11</v>
      </c>
      <c r="CC243" s="238">
        <v>21</v>
      </c>
      <c r="CT243" s="238">
        <v>437934.98433663597</v>
      </c>
      <c r="CU243" s="238">
        <v>4965926.6023198701</v>
      </c>
      <c r="CV243" s="238">
        <v>44.844050619999997</v>
      </c>
      <c r="CW243" s="238">
        <v>-93.785346599999997</v>
      </c>
      <c r="CX243" s="238" t="s">
        <v>359</v>
      </c>
      <c r="CY243" s="238" t="s">
        <v>4615</v>
      </c>
    </row>
    <row r="244" spans="1:103" x14ac:dyDescent="0.25">
      <c r="A244" s="238">
        <v>10853155</v>
      </c>
      <c r="B244" s="238">
        <v>3</v>
      </c>
      <c r="C244" s="238">
        <v>25</v>
      </c>
      <c r="D244" s="238">
        <v>24.696999999999999</v>
      </c>
      <c r="E244" s="238">
        <v>10</v>
      </c>
      <c r="G244" s="238" t="s">
        <v>1633</v>
      </c>
      <c r="H244" s="238" t="s">
        <v>354</v>
      </c>
      <c r="I244" s="238">
        <v>25</v>
      </c>
      <c r="K244" s="238">
        <v>13022708</v>
      </c>
      <c r="L244" s="238">
        <v>132080050</v>
      </c>
      <c r="M244" s="238">
        <v>7</v>
      </c>
      <c r="N244" s="238">
        <v>27</v>
      </c>
      <c r="O244" s="238">
        <v>2013</v>
      </c>
      <c r="P244" s="238" t="s">
        <v>364</v>
      </c>
      <c r="Q244" s="238">
        <v>11</v>
      </c>
      <c r="S244" s="238">
        <v>5</v>
      </c>
      <c r="T244" s="238">
        <v>0</v>
      </c>
      <c r="U244" s="238">
        <v>2</v>
      </c>
      <c r="V244" s="238">
        <v>5</v>
      </c>
      <c r="W244" s="238">
        <v>10</v>
      </c>
      <c r="X244" s="238">
        <v>3</v>
      </c>
      <c r="Y244" s="238">
        <v>1</v>
      </c>
      <c r="Z244" s="238">
        <v>2</v>
      </c>
      <c r="AA244" s="238">
        <v>1</v>
      </c>
      <c r="AB244" s="238">
        <v>1</v>
      </c>
      <c r="AC244" s="238">
        <v>98</v>
      </c>
      <c r="AD244" s="238" t="s">
        <v>4197</v>
      </c>
      <c r="AE244" s="238" t="s">
        <v>880</v>
      </c>
      <c r="AF244" s="238" t="s">
        <v>4198</v>
      </c>
      <c r="AG244" s="238">
        <v>10</v>
      </c>
      <c r="AH244" s="238">
        <v>2</v>
      </c>
      <c r="AI244" s="238">
        <v>2</v>
      </c>
      <c r="AJ244" s="238">
        <v>2</v>
      </c>
      <c r="AK244" s="238">
        <v>21</v>
      </c>
      <c r="AL244" s="238">
        <v>73</v>
      </c>
      <c r="AM244" s="238" t="s">
        <v>363</v>
      </c>
      <c r="AN244" s="238">
        <v>6</v>
      </c>
      <c r="AO244" s="238">
        <v>2</v>
      </c>
      <c r="AT244" s="238">
        <v>2</v>
      </c>
      <c r="AU244" s="238">
        <v>55</v>
      </c>
      <c r="AV244" s="238">
        <v>11</v>
      </c>
      <c r="AW244" s="238">
        <v>21</v>
      </c>
      <c r="AX244" s="238">
        <v>2</v>
      </c>
      <c r="AY244" s="238">
        <v>2</v>
      </c>
      <c r="AZ244" s="238">
        <v>4</v>
      </c>
      <c r="BA244" s="238">
        <v>21</v>
      </c>
      <c r="BB244" s="238">
        <v>45</v>
      </c>
      <c r="BC244" s="238" t="s">
        <v>354</v>
      </c>
      <c r="BD244" s="238">
        <v>5</v>
      </c>
      <c r="BE244" s="238">
        <v>1</v>
      </c>
      <c r="BF244" s="238">
        <v>1</v>
      </c>
      <c r="BJ244" s="238">
        <v>2</v>
      </c>
      <c r="BK244" s="238">
        <v>55</v>
      </c>
      <c r="BL244" s="238">
        <v>11</v>
      </c>
      <c r="BM244" s="238">
        <v>21</v>
      </c>
      <c r="CT244" s="238">
        <v>426459</v>
      </c>
      <c r="CU244" s="238">
        <v>4958402</v>
      </c>
      <c r="CV244" s="238">
        <v>44.775235000000002</v>
      </c>
      <c r="CW244" s="238">
        <v>-93.929457900000003</v>
      </c>
      <c r="CX244" s="238" t="s">
        <v>359</v>
      </c>
      <c r="CY244" s="238" t="s">
        <v>4199</v>
      </c>
    </row>
    <row r="245" spans="1:103" hidden="1" x14ac:dyDescent="0.25">
      <c r="A245" s="238">
        <v>10936786</v>
      </c>
      <c r="B245" s="238">
        <v>3</v>
      </c>
      <c r="C245" s="238">
        <v>25</v>
      </c>
      <c r="D245" s="238">
        <v>24.696999999999999</v>
      </c>
      <c r="E245" s="238">
        <v>10</v>
      </c>
      <c r="G245" s="238" t="s">
        <v>1633</v>
      </c>
      <c r="H245" s="238" t="s">
        <v>354</v>
      </c>
      <c r="I245" s="238">
        <v>25</v>
      </c>
      <c r="K245" s="238">
        <v>14026675</v>
      </c>
      <c r="L245" s="238">
        <v>142270172</v>
      </c>
      <c r="M245" s="238">
        <v>8</v>
      </c>
      <c r="N245" s="238">
        <v>15</v>
      </c>
      <c r="O245" s="238">
        <v>2014</v>
      </c>
      <c r="P245" s="238" t="s">
        <v>362</v>
      </c>
      <c r="Q245" s="238">
        <v>21</v>
      </c>
      <c r="S245" s="238">
        <v>4</v>
      </c>
      <c r="T245" s="238">
        <v>0</v>
      </c>
      <c r="U245" s="238">
        <v>2</v>
      </c>
      <c r="V245" s="238">
        <v>5</v>
      </c>
      <c r="W245" s="238">
        <v>10</v>
      </c>
      <c r="X245" s="238">
        <v>10</v>
      </c>
      <c r="Y245" s="238">
        <v>6</v>
      </c>
      <c r="Z245" s="238">
        <v>1</v>
      </c>
      <c r="AB245" s="238">
        <v>1</v>
      </c>
      <c r="AC245" s="238">
        <v>98</v>
      </c>
      <c r="AD245" s="238" t="s">
        <v>1773</v>
      </c>
      <c r="AE245" s="238" t="s">
        <v>880</v>
      </c>
      <c r="AF245" s="238" t="s">
        <v>4198</v>
      </c>
      <c r="AG245" s="238">
        <v>10</v>
      </c>
      <c r="AH245" s="238">
        <v>2</v>
      </c>
      <c r="AI245" s="238">
        <v>2</v>
      </c>
      <c r="AJ245" s="238">
        <v>4</v>
      </c>
      <c r="AK245" s="238">
        <v>24</v>
      </c>
      <c r="AL245" s="238">
        <v>81</v>
      </c>
      <c r="AM245" s="238" t="s">
        <v>363</v>
      </c>
      <c r="AN245" s="238">
        <v>5</v>
      </c>
      <c r="AO245" s="238">
        <v>1</v>
      </c>
      <c r="AS245" s="238">
        <v>7</v>
      </c>
      <c r="AT245" s="238">
        <v>2</v>
      </c>
      <c r="AU245" s="238">
        <v>55</v>
      </c>
      <c r="AV245" s="238">
        <v>10</v>
      </c>
      <c r="AW245" s="238">
        <v>21</v>
      </c>
      <c r="AX245" s="238">
        <v>0</v>
      </c>
      <c r="AY245" s="238">
        <v>1</v>
      </c>
      <c r="AZ245" s="238">
        <v>2</v>
      </c>
      <c r="BB245" s="238">
        <v>17</v>
      </c>
      <c r="BC245" s="238" t="s">
        <v>354</v>
      </c>
      <c r="BD245" s="238">
        <v>5</v>
      </c>
      <c r="BE245" s="238">
        <v>4</v>
      </c>
      <c r="BF245" s="238">
        <v>2</v>
      </c>
      <c r="BG245" s="238">
        <v>7</v>
      </c>
      <c r="BI245" s="238">
        <v>7</v>
      </c>
      <c r="BJ245" s="238">
        <v>2</v>
      </c>
      <c r="BK245" s="238">
        <v>55</v>
      </c>
      <c r="BL245" s="238">
        <v>10</v>
      </c>
      <c r="BM245" s="238">
        <v>21</v>
      </c>
      <c r="CT245" s="238">
        <v>426459</v>
      </c>
      <c r="CU245" s="238">
        <v>4958402</v>
      </c>
      <c r="CV245" s="238">
        <v>44.775235000000002</v>
      </c>
      <c r="CW245" s="238">
        <v>-93.929457900000003</v>
      </c>
      <c r="CX245" s="238" t="s">
        <v>359</v>
      </c>
      <c r="CY245" s="238" t="s">
        <v>4200</v>
      </c>
    </row>
    <row r="246" spans="1:103" x14ac:dyDescent="0.25">
      <c r="A246" s="238">
        <v>10937345</v>
      </c>
      <c r="B246" s="238">
        <v>3</v>
      </c>
      <c r="C246" s="238">
        <v>25</v>
      </c>
      <c r="D246" s="238">
        <v>24.696999999999999</v>
      </c>
      <c r="E246" s="238">
        <v>10</v>
      </c>
      <c r="G246" s="238" t="s">
        <v>1633</v>
      </c>
      <c r="H246" s="238" t="s">
        <v>354</v>
      </c>
      <c r="I246" s="238">
        <v>25</v>
      </c>
      <c r="K246" s="238">
        <v>14029992</v>
      </c>
      <c r="L246" s="238">
        <v>142580054</v>
      </c>
      <c r="M246" s="238">
        <v>9</v>
      </c>
      <c r="N246" s="238">
        <v>13</v>
      </c>
      <c r="O246" s="238">
        <v>2014</v>
      </c>
      <c r="P246" s="238" t="s">
        <v>364</v>
      </c>
      <c r="Q246" s="238">
        <v>21</v>
      </c>
      <c r="S246" s="238">
        <v>5</v>
      </c>
      <c r="T246" s="238">
        <v>0</v>
      </c>
      <c r="U246" s="238">
        <v>2</v>
      </c>
      <c r="V246" s="238">
        <v>90</v>
      </c>
      <c r="W246" s="238">
        <v>10</v>
      </c>
      <c r="X246" s="238">
        <v>2</v>
      </c>
      <c r="Y246" s="238">
        <v>4</v>
      </c>
      <c r="Z246" s="238">
        <v>1</v>
      </c>
      <c r="AB246" s="238">
        <v>1</v>
      </c>
      <c r="AC246" s="238">
        <v>98</v>
      </c>
      <c r="AD246" s="238" t="s">
        <v>4201</v>
      </c>
      <c r="AE246" s="238" t="s">
        <v>1774</v>
      </c>
      <c r="AF246" s="238" t="s">
        <v>4198</v>
      </c>
      <c r="AG246" s="238">
        <v>90</v>
      </c>
      <c r="AH246" s="238">
        <v>0</v>
      </c>
      <c r="AI246" s="238">
        <v>2</v>
      </c>
      <c r="AJ246" s="238">
        <v>2</v>
      </c>
      <c r="AL246" s="238">
        <v>40</v>
      </c>
      <c r="AM246" s="238" t="s">
        <v>363</v>
      </c>
      <c r="AN246" s="238">
        <v>5</v>
      </c>
      <c r="AO246" s="238">
        <v>2</v>
      </c>
      <c r="AQ246" s="238">
        <v>7</v>
      </c>
      <c r="AS246" s="238">
        <v>7</v>
      </c>
      <c r="AT246" s="238">
        <v>2</v>
      </c>
      <c r="AU246" s="238">
        <v>55</v>
      </c>
      <c r="AV246" s="238">
        <v>11</v>
      </c>
      <c r="AW246" s="238">
        <v>21</v>
      </c>
      <c r="AX246" s="238">
        <v>2</v>
      </c>
      <c r="AY246" s="238">
        <v>3</v>
      </c>
      <c r="AZ246" s="238">
        <v>4</v>
      </c>
      <c r="BA246" s="238">
        <v>21</v>
      </c>
      <c r="BB246" s="238">
        <v>45</v>
      </c>
      <c r="BC246" s="238" t="s">
        <v>354</v>
      </c>
      <c r="BD246" s="238">
        <v>5</v>
      </c>
      <c r="BE246" s="238">
        <v>1</v>
      </c>
      <c r="BI246" s="238">
        <v>7</v>
      </c>
      <c r="BJ246" s="238">
        <v>2</v>
      </c>
      <c r="BK246" s="238">
        <v>55</v>
      </c>
      <c r="BL246" s="238">
        <v>11</v>
      </c>
      <c r="BM246" s="238">
        <v>21</v>
      </c>
      <c r="CT246" s="238">
        <v>426459</v>
      </c>
      <c r="CU246" s="238">
        <v>4958402</v>
      </c>
      <c r="CV246" s="238">
        <v>44.775235000000002</v>
      </c>
      <c r="CW246" s="238">
        <v>-93.929457900000003</v>
      </c>
      <c r="CX246" s="238" t="s">
        <v>359</v>
      </c>
      <c r="CY246" s="238" t="s">
        <v>4202</v>
      </c>
    </row>
    <row r="247" spans="1:103" hidden="1" x14ac:dyDescent="0.25">
      <c r="A247" s="238">
        <v>11018778</v>
      </c>
      <c r="B247" s="238">
        <v>3</v>
      </c>
      <c r="C247" s="238">
        <v>25</v>
      </c>
      <c r="D247" s="238">
        <v>24.696999999999999</v>
      </c>
      <c r="E247" s="238">
        <v>10</v>
      </c>
      <c r="G247" s="238" t="s">
        <v>1633</v>
      </c>
      <c r="H247" s="238" t="s">
        <v>354</v>
      </c>
      <c r="I247" s="238">
        <v>25</v>
      </c>
      <c r="K247" s="238">
        <v>15503772</v>
      </c>
      <c r="L247" s="238">
        <v>151060190</v>
      </c>
      <c r="M247" s="238">
        <v>4</v>
      </c>
      <c r="N247" s="238">
        <v>11</v>
      </c>
      <c r="O247" s="238">
        <v>2015</v>
      </c>
      <c r="P247" s="238" t="s">
        <v>364</v>
      </c>
      <c r="Q247" s="238">
        <v>20</v>
      </c>
      <c r="R247" s="238" t="s">
        <v>356</v>
      </c>
      <c r="S247" s="238">
        <v>2</v>
      </c>
      <c r="T247" s="238">
        <v>0</v>
      </c>
      <c r="U247" s="238">
        <v>2</v>
      </c>
      <c r="V247" s="238">
        <v>5</v>
      </c>
      <c r="W247" s="238">
        <v>10</v>
      </c>
      <c r="X247" s="238">
        <v>3</v>
      </c>
      <c r="Y247" s="238">
        <v>3</v>
      </c>
      <c r="Z247" s="238">
        <v>1</v>
      </c>
      <c r="AB247" s="238">
        <v>1</v>
      </c>
      <c r="AC247" s="238">
        <v>98</v>
      </c>
      <c r="AD247" s="238">
        <v>5</v>
      </c>
      <c r="AE247" s="238">
        <v>33</v>
      </c>
      <c r="AF247" s="238" t="s">
        <v>4198</v>
      </c>
      <c r="AG247" s="238">
        <v>10</v>
      </c>
      <c r="AH247" s="238">
        <v>2</v>
      </c>
      <c r="AI247" s="238">
        <v>2</v>
      </c>
      <c r="AJ247" s="238">
        <v>1</v>
      </c>
      <c r="AK247" s="238">
        <v>7</v>
      </c>
      <c r="AL247" s="238">
        <v>26</v>
      </c>
      <c r="AM247" s="238" t="s">
        <v>354</v>
      </c>
      <c r="AN247" s="238">
        <v>5</v>
      </c>
      <c r="AO247" s="238">
        <v>2</v>
      </c>
      <c r="AS247" s="238">
        <v>7</v>
      </c>
      <c r="AT247" s="238">
        <v>2</v>
      </c>
      <c r="AU247" s="238">
        <v>55</v>
      </c>
      <c r="AV247" s="238">
        <v>11</v>
      </c>
      <c r="AW247" s="238">
        <v>21</v>
      </c>
      <c r="AX247" s="238">
        <v>2</v>
      </c>
      <c r="AY247" s="238">
        <v>3</v>
      </c>
      <c r="AZ247" s="238">
        <v>4</v>
      </c>
      <c r="BA247" s="238">
        <v>21</v>
      </c>
      <c r="BB247" s="238">
        <v>34</v>
      </c>
      <c r="BC247" s="238" t="s">
        <v>354</v>
      </c>
      <c r="BD247" s="238">
        <v>5</v>
      </c>
      <c r="BE247" s="238">
        <v>1</v>
      </c>
      <c r="BI247" s="238">
        <v>7</v>
      </c>
      <c r="BJ247" s="238">
        <v>2</v>
      </c>
      <c r="BK247" s="238">
        <v>55</v>
      </c>
      <c r="BL247" s="238">
        <v>11</v>
      </c>
      <c r="BM247" s="238">
        <v>21</v>
      </c>
      <c r="CT247" s="238">
        <v>426459</v>
      </c>
      <c r="CU247" s="238">
        <v>4958402</v>
      </c>
      <c r="CV247" s="238">
        <v>44.775235000000002</v>
      </c>
      <c r="CW247" s="238">
        <v>-93.929457900000003</v>
      </c>
      <c r="CX247" s="238" t="s">
        <v>359</v>
      </c>
      <c r="CY247" s="238" t="s">
        <v>4203</v>
      </c>
    </row>
    <row r="248" spans="1:103" hidden="1" x14ac:dyDescent="0.25">
      <c r="A248" s="238">
        <v>11021071</v>
      </c>
      <c r="B248" s="238">
        <v>3</v>
      </c>
      <c r="C248" s="238">
        <v>25</v>
      </c>
      <c r="D248" s="238">
        <v>24.696999999999999</v>
      </c>
      <c r="E248" s="238">
        <v>10</v>
      </c>
      <c r="G248" s="238" t="s">
        <v>1633</v>
      </c>
      <c r="H248" s="238" t="s">
        <v>354</v>
      </c>
      <c r="I248" s="238">
        <v>25</v>
      </c>
      <c r="K248" s="238">
        <v>15025886</v>
      </c>
      <c r="L248" s="238">
        <v>152210006</v>
      </c>
      <c r="M248" s="238">
        <v>8</v>
      </c>
      <c r="N248" s="238">
        <v>8</v>
      </c>
      <c r="O248" s="238">
        <v>2015</v>
      </c>
      <c r="P248" s="238" t="s">
        <v>364</v>
      </c>
      <c r="Q248" s="238">
        <v>22</v>
      </c>
      <c r="S248" s="238">
        <v>3</v>
      </c>
      <c r="T248" s="238">
        <v>0</v>
      </c>
      <c r="U248" s="238">
        <v>2</v>
      </c>
      <c r="V248" s="238">
        <v>11</v>
      </c>
      <c r="W248" s="238">
        <v>10</v>
      </c>
      <c r="X248" s="238">
        <v>3</v>
      </c>
      <c r="Y248" s="238">
        <v>4</v>
      </c>
      <c r="Z248" s="238">
        <v>1</v>
      </c>
      <c r="AB248" s="238">
        <v>1</v>
      </c>
      <c r="AC248" s="238">
        <v>98</v>
      </c>
      <c r="AD248" s="238" t="s">
        <v>4201</v>
      </c>
      <c r="AE248" s="238" t="s">
        <v>880</v>
      </c>
      <c r="AF248" s="238" t="s">
        <v>4198</v>
      </c>
      <c r="AG248" s="238">
        <v>6</v>
      </c>
      <c r="AH248" s="238">
        <v>0</v>
      </c>
      <c r="AI248" s="238">
        <v>2</v>
      </c>
      <c r="AJ248" s="238">
        <v>2</v>
      </c>
      <c r="AL248" s="238">
        <v>72</v>
      </c>
      <c r="AM248" s="238" t="s">
        <v>354</v>
      </c>
      <c r="AN248" s="238">
        <v>5</v>
      </c>
      <c r="AO248" s="238">
        <v>2</v>
      </c>
      <c r="AQ248" s="238">
        <v>7</v>
      </c>
      <c r="AS248" s="238">
        <v>7</v>
      </c>
      <c r="AT248" s="238">
        <v>2</v>
      </c>
      <c r="AU248" s="238">
        <v>55</v>
      </c>
      <c r="AV248" s="238">
        <v>11</v>
      </c>
      <c r="AW248" s="238">
        <v>21</v>
      </c>
      <c r="AX248" s="238">
        <v>2</v>
      </c>
      <c r="AY248" s="238">
        <v>44</v>
      </c>
      <c r="AZ248" s="238">
        <v>7</v>
      </c>
      <c r="BA248" s="238">
        <v>21</v>
      </c>
      <c r="BB248" s="238">
        <v>34</v>
      </c>
      <c r="BC248" s="238" t="s">
        <v>354</v>
      </c>
      <c r="BD248" s="238">
        <v>5</v>
      </c>
      <c r="BE248" s="238">
        <v>1</v>
      </c>
      <c r="BI248" s="238">
        <v>7</v>
      </c>
      <c r="BJ248" s="238">
        <v>2</v>
      </c>
      <c r="BK248" s="238">
        <v>55</v>
      </c>
      <c r="BL248" s="238">
        <v>11</v>
      </c>
      <c r="BM248" s="238">
        <v>21</v>
      </c>
      <c r="CT248" s="238">
        <v>426459</v>
      </c>
      <c r="CU248" s="238">
        <v>4958402</v>
      </c>
      <c r="CV248" s="238">
        <v>44.775235000000002</v>
      </c>
      <c r="CW248" s="238">
        <v>-93.929457900000003</v>
      </c>
      <c r="CX248" s="238" t="s">
        <v>359</v>
      </c>
      <c r="CY248" s="238" t="s">
        <v>4204</v>
      </c>
    </row>
    <row r="249" spans="1:103" hidden="1" x14ac:dyDescent="0.25">
      <c r="A249" s="238">
        <v>11023351</v>
      </c>
      <c r="B249" s="238">
        <v>3</v>
      </c>
      <c r="C249" s="238">
        <v>25</v>
      </c>
      <c r="D249" s="238">
        <v>24.696999999999999</v>
      </c>
      <c r="E249" s="238">
        <v>10</v>
      </c>
      <c r="G249" s="238" t="s">
        <v>1633</v>
      </c>
      <c r="H249" s="238" t="s">
        <v>354</v>
      </c>
      <c r="I249" s="238">
        <v>25</v>
      </c>
      <c r="K249" s="238">
        <v>15512090</v>
      </c>
      <c r="L249" s="238">
        <v>153230244</v>
      </c>
      <c r="M249" s="238">
        <v>11</v>
      </c>
      <c r="N249" s="238">
        <v>19</v>
      </c>
      <c r="O249" s="238">
        <v>2015</v>
      </c>
      <c r="P249" s="238" t="s">
        <v>384</v>
      </c>
      <c r="Q249" s="238">
        <v>10</v>
      </c>
      <c r="S249" s="238">
        <v>4</v>
      </c>
      <c r="T249" s="238">
        <v>0</v>
      </c>
      <c r="U249" s="238">
        <v>2</v>
      </c>
      <c r="V249" s="238">
        <v>5</v>
      </c>
      <c r="W249" s="238">
        <v>10</v>
      </c>
      <c r="X249" s="238">
        <v>3</v>
      </c>
      <c r="Y249" s="238">
        <v>1</v>
      </c>
      <c r="Z249" s="238">
        <v>2</v>
      </c>
      <c r="AB249" s="238">
        <v>1</v>
      </c>
      <c r="AC249" s="238">
        <v>98</v>
      </c>
      <c r="AD249" s="238" t="s">
        <v>876</v>
      </c>
      <c r="AE249" s="238" t="s">
        <v>1771</v>
      </c>
      <c r="AF249" s="238" t="s">
        <v>4198</v>
      </c>
      <c r="AG249" s="238">
        <v>10</v>
      </c>
      <c r="AH249" s="238">
        <v>2</v>
      </c>
      <c r="AI249" s="238">
        <v>2</v>
      </c>
      <c r="AJ249" s="238">
        <v>1</v>
      </c>
      <c r="AK249" s="238">
        <v>21</v>
      </c>
      <c r="AL249" s="238">
        <v>29</v>
      </c>
      <c r="AM249" s="238" t="s">
        <v>354</v>
      </c>
      <c r="AN249" s="238">
        <v>5</v>
      </c>
      <c r="AO249" s="238">
        <v>2</v>
      </c>
      <c r="AS249" s="238">
        <v>7</v>
      </c>
      <c r="AT249" s="238">
        <v>2</v>
      </c>
      <c r="AU249" s="238">
        <v>55</v>
      </c>
      <c r="AV249" s="238">
        <v>11</v>
      </c>
      <c r="AW249" s="238">
        <v>21</v>
      </c>
      <c r="AX249" s="238">
        <v>2</v>
      </c>
      <c r="AY249" s="238">
        <v>4</v>
      </c>
      <c r="AZ249" s="238">
        <v>4</v>
      </c>
      <c r="BA249" s="238">
        <v>21</v>
      </c>
      <c r="BB249" s="238">
        <v>29</v>
      </c>
      <c r="BC249" s="238" t="s">
        <v>363</v>
      </c>
      <c r="BD249" s="238">
        <v>5</v>
      </c>
      <c r="BE249" s="238">
        <v>1</v>
      </c>
      <c r="BI249" s="238">
        <v>7</v>
      </c>
      <c r="BJ249" s="238">
        <v>2</v>
      </c>
      <c r="BK249" s="238">
        <v>55</v>
      </c>
      <c r="BL249" s="238">
        <v>11</v>
      </c>
      <c r="BM249" s="238">
        <v>21</v>
      </c>
      <c r="CT249" s="238">
        <v>426459</v>
      </c>
      <c r="CU249" s="238">
        <v>4958402</v>
      </c>
      <c r="CV249" s="238">
        <v>44.775235000000002</v>
      </c>
      <c r="CW249" s="238">
        <v>-93.929457900000003</v>
      </c>
      <c r="CX249" s="238" t="s">
        <v>359</v>
      </c>
      <c r="CY249" s="238" t="s">
        <v>4205</v>
      </c>
    </row>
    <row r="250" spans="1:103" x14ac:dyDescent="0.25">
      <c r="A250" s="238">
        <v>758718</v>
      </c>
      <c r="B250" s="238">
        <v>3</v>
      </c>
      <c r="C250" s="238">
        <v>25</v>
      </c>
      <c r="D250" s="238">
        <v>24.696999999999999</v>
      </c>
      <c r="E250" s="238">
        <v>10</v>
      </c>
      <c r="G250" s="238" t="s">
        <v>1633</v>
      </c>
      <c r="H250" s="238" t="s">
        <v>354</v>
      </c>
      <c r="I250" s="238">
        <v>25</v>
      </c>
      <c r="K250" s="238">
        <v>19032675</v>
      </c>
      <c r="M250" s="238">
        <v>10</v>
      </c>
      <c r="N250" s="238">
        <v>31</v>
      </c>
      <c r="O250" s="238">
        <v>2019</v>
      </c>
      <c r="P250" s="238" t="s">
        <v>384</v>
      </c>
      <c r="Q250" s="238">
        <v>15</v>
      </c>
      <c r="R250" s="238" t="s">
        <v>356</v>
      </c>
      <c r="S250" s="238">
        <v>5</v>
      </c>
      <c r="T250" s="238">
        <v>0</v>
      </c>
      <c r="U250" s="238">
        <v>2</v>
      </c>
      <c r="V250" s="238">
        <v>5</v>
      </c>
      <c r="W250" s="238">
        <v>10</v>
      </c>
      <c r="X250" s="238">
        <v>3</v>
      </c>
      <c r="Y250" s="238">
        <v>1</v>
      </c>
      <c r="Z250" s="238">
        <v>1</v>
      </c>
      <c r="AB250" s="238">
        <v>1</v>
      </c>
      <c r="AC250" s="238">
        <v>98</v>
      </c>
      <c r="AD250" s="238" t="s">
        <v>967</v>
      </c>
      <c r="AF250" s="238" t="s">
        <v>4198</v>
      </c>
      <c r="AG250" s="238">
        <v>10</v>
      </c>
      <c r="AH250" s="238">
        <v>2</v>
      </c>
      <c r="AI250" s="238">
        <v>2</v>
      </c>
      <c r="AJ250" s="238">
        <v>4</v>
      </c>
      <c r="AK250" s="238">
        <v>21</v>
      </c>
      <c r="AL250" s="238">
        <v>50</v>
      </c>
      <c r="AM250" s="238" t="s">
        <v>363</v>
      </c>
      <c r="AN250" s="238">
        <v>5</v>
      </c>
      <c r="AO250" s="238">
        <v>1</v>
      </c>
      <c r="AS250" s="238">
        <v>12</v>
      </c>
      <c r="AT250" s="238">
        <v>9</v>
      </c>
      <c r="AU250" s="238">
        <v>55</v>
      </c>
      <c r="AV250" s="238">
        <v>11</v>
      </c>
      <c r="AW250" s="238">
        <v>21</v>
      </c>
      <c r="AX250" s="238">
        <v>2</v>
      </c>
      <c r="AY250" s="238">
        <v>2</v>
      </c>
      <c r="AZ250" s="238">
        <v>2</v>
      </c>
      <c r="BA250" s="238">
        <v>21</v>
      </c>
      <c r="BB250" s="238">
        <v>76</v>
      </c>
      <c r="BC250" s="238" t="s">
        <v>363</v>
      </c>
      <c r="BD250" s="238">
        <v>5</v>
      </c>
      <c r="BE250" s="238">
        <v>2</v>
      </c>
      <c r="BI250" s="238">
        <v>12</v>
      </c>
      <c r="BJ250" s="238">
        <v>23</v>
      </c>
      <c r="BK250" s="238">
        <v>55</v>
      </c>
      <c r="BL250" s="238">
        <v>11</v>
      </c>
      <c r="BM250" s="238">
        <v>21</v>
      </c>
      <c r="CT250" s="238">
        <v>426458.77464838902</v>
      </c>
      <c r="CU250" s="238">
        <v>4958402.7674448201</v>
      </c>
      <c r="CV250" s="238">
        <v>44.775237420000003</v>
      </c>
      <c r="CW250" s="238">
        <v>-93.929456099999996</v>
      </c>
      <c r="CX250" s="238" t="s">
        <v>359</v>
      </c>
      <c r="CY250" s="238" t="s">
        <v>4206</v>
      </c>
    </row>
    <row r="251" spans="1:103" hidden="1" x14ac:dyDescent="0.25">
      <c r="A251" s="238">
        <v>625498</v>
      </c>
      <c r="B251" s="238">
        <v>3</v>
      </c>
      <c r="C251" s="238">
        <v>25</v>
      </c>
      <c r="D251" s="238">
        <v>24.710999999999999</v>
      </c>
      <c r="E251" s="238">
        <v>10</v>
      </c>
      <c r="G251" s="238" t="s">
        <v>1633</v>
      </c>
      <c r="H251" s="238" t="s">
        <v>354</v>
      </c>
      <c r="I251" s="238">
        <v>25</v>
      </c>
      <c r="K251" s="238">
        <v>18024329</v>
      </c>
      <c r="M251" s="238">
        <v>8</v>
      </c>
      <c r="N251" s="238">
        <v>4</v>
      </c>
      <c r="O251" s="238">
        <v>2018</v>
      </c>
      <c r="P251" s="238" t="s">
        <v>364</v>
      </c>
      <c r="Q251" s="238">
        <v>8</v>
      </c>
      <c r="S251" s="238">
        <v>4</v>
      </c>
      <c r="T251" s="238">
        <v>0</v>
      </c>
      <c r="U251" s="238">
        <v>2</v>
      </c>
      <c r="V251" s="238">
        <v>5</v>
      </c>
      <c r="W251" s="238">
        <v>10</v>
      </c>
      <c r="X251" s="238">
        <v>28</v>
      </c>
      <c r="Y251" s="238">
        <v>1</v>
      </c>
      <c r="Z251" s="238">
        <v>3</v>
      </c>
      <c r="AA251" s="238">
        <v>2</v>
      </c>
      <c r="AB251" s="238">
        <v>2</v>
      </c>
      <c r="AC251" s="238">
        <v>98</v>
      </c>
      <c r="AD251" s="238" t="s">
        <v>967</v>
      </c>
      <c r="AF251" s="238" t="s">
        <v>4198</v>
      </c>
      <c r="AG251" s="238">
        <v>10</v>
      </c>
      <c r="AH251" s="238">
        <v>2</v>
      </c>
      <c r="AI251" s="238">
        <v>4</v>
      </c>
      <c r="AJ251" s="238">
        <v>1</v>
      </c>
      <c r="AK251" s="238">
        <v>21</v>
      </c>
      <c r="AL251" s="238">
        <v>48</v>
      </c>
      <c r="AM251" s="238" t="s">
        <v>363</v>
      </c>
      <c r="AN251" s="238">
        <v>5</v>
      </c>
      <c r="AO251" s="238">
        <v>64</v>
      </c>
      <c r="AS251" s="238">
        <v>12</v>
      </c>
      <c r="AT251" s="238">
        <v>23</v>
      </c>
      <c r="AU251" s="238">
        <v>55</v>
      </c>
      <c r="AV251" s="238">
        <v>11</v>
      </c>
      <c r="AW251" s="238">
        <v>21</v>
      </c>
      <c r="AX251" s="238">
        <v>2</v>
      </c>
      <c r="AY251" s="238">
        <v>2</v>
      </c>
      <c r="AZ251" s="238">
        <v>1</v>
      </c>
      <c r="BA251" s="238">
        <v>21</v>
      </c>
      <c r="BB251" s="238">
        <v>46</v>
      </c>
      <c r="BC251" s="238" t="s">
        <v>354</v>
      </c>
      <c r="BD251" s="238">
        <v>5</v>
      </c>
      <c r="BE251" s="238">
        <v>1</v>
      </c>
      <c r="BI251" s="238">
        <v>12</v>
      </c>
      <c r="BJ251" s="238">
        <v>9</v>
      </c>
      <c r="BK251" s="238">
        <v>55</v>
      </c>
      <c r="BL251" s="238">
        <v>11</v>
      </c>
      <c r="BM251" s="238">
        <v>21</v>
      </c>
      <c r="CT251" s="238">
        <v>426467.74772580701</v>
      </c>
      <c r="CU251" s="238">
        <v>4958424.9655237403</v>
      </c>
      <c r="CV251" s="238">
        <v>44.775438149999999</v>
      </c>
      <c r="CW251" s="238">
        <v>-93.929345920000003</v>
      </c>
      <c r="CX251" s="238" t="s">
        <v>359</v>
      </c>
      <c r="CY251" s="238" t="s">
        <v>4207</v>
      </c>
    </row>
    <row r="252" spans="1:103" hidden="1" x14ac:dyDescent="0.25">
      <c r="A252" s="238">
        <v>608433</v>
      </c>
      <c r="B252" s="238">
        <v>3</v>
      </c>
      <c r="C252" s="238">
        <v>25</v>
      </c>
      <c r="D252" s="238">
        <v>24.744</v>
      </c>
      <c r="E252" s="238">
        <v>10</v>
      </c>
      <c r="F252" s="238" t="s">
        <v>380</v>
      </c>
      <c r="H252" s="238" t="s">
        <v>354</v>
      </c>
      <c r="I252" s="238">
        <v>25</v>
      </c>
      <c r="K252" s="238">
        <v>18507878</v>
      </c>
      <c r="M252" s="238">
        <v>6</v>
      </c>
      <c r="N252" s="238">
        <v>27</v>
      </c>
      <c r="O252" s="238">
        <v>2018</v>
      </c>
      <c r="P252" s="238" t="s">
        <v>355</v>
      </c>
      <c r="Q252" s="238">
        <v>13</v>
      </c>
      <c r="S252" s="238">
        <v>4</v>
      </c>
      <c r="T252" s="238">
        <v>0</v>
      </c>
      <c r="U252" s="238">
        <v>2</v>
      </c>
      <c r="V252" s="238">
        <v>5</v>
      </c>
      <c r="W252" s="238">
        <v>10</v>
      </c>
      <c r="X252" s="238">
        <v>3</v>
      </c>
      <c r="Y252" s="238">
        <v>1</v>
      </c>
      <c r="Z252" s="238">
        <v>2</v>
      </c>
      <c r="AB252" s="238">
        <v>1</v>
      </c>
      <c r="AC252" s="238">
        <v>98</v>
      </c>
      <c r="AD252" s="238" t="s">
        <v>967</v>
      </c>
      <c r="AF252" s="238" t="s">
        <v>4198</v>
      </c>
      <c r="AG252" s="238">
        <v>10</v>
      </c>
      <c r="AH252" s="238">
        <v>2</v>
      </c>
      <c r="AI252" s="238">
        <v>2</v>
      </c>
      <c r="AJ252" s="238">
        <v>4</v>
      </c>
      <c r="AK252" s="238">
        <v>21</v>
      </c>
      <c r="AL252" s="238">
        <v>26</v>
      </c>
      <c r="AM252" s="238" t="s">
        <v>363</v>
      </c>
      <c r="AN252" s="238">
        <v>5</v>
      </c>
      <c r="AO252" s="238">
        <v>2</v>
      </c>
      <c r="AS252" s="238">
        <v>11</v>
      </c>
      <c r="AT252" s="238">
        <v>23</v>
      </c>
      <c r="AU252" s="238">
        <v>55</v>
      </c>
      <c r="AV252" s="238">
        <v>11</v>
      </c>
      <c r="AW252" s="238">
        <v>21</v>
      </c>
      <c r="AX252" s="238">
        <v>2</v>
      </c>
      <c r="AY252" s="238">
        <v>49</v>
      </c>
      <c r="AZ252" s="238">
        <v>4</v>
      </c>
      <c r="BA252" s="238">
        <v>21</v>
      </c>
      <c r="BB252" s="238">
        <v>45</v>
      </c>
      <c r="BC252" s="238" t="s">
        <v>354</v>
      </c>
      <c r="BD252" s="238">
        <v>5</v>
      </c>
      <c r="BE252" s="238">
        <v>1</v>
      </c>
      <c r="BI252" s="238">
        <v>12</v>
      </c>
      <c r="BJ252" s="238">
        <v>9</v>
      </c>
      <c r="BL252" s="238">
        <v>11</v>
      </c>
      <c r="BM252" s="238">
        <v>21</v>
      </c>
      <c r="CT252" s="238">
        <v>426504.96147659002</v>
      </c>
      <c r="CU252" s="238">
        <v>4958463.2207264397</v>
      </c>
      <c r="CV252" s="238">
        <v>44.775786320000002</v>
      </c>
      <c r="CW252" s="238">
        <v>-93.928881169999997</v>
      </c>
      <c r="CX252" s="238" t="s">
        <v>359</v>
      </c>
      <c r="CY252" s="238" t="s">
        <v>4616</v>
      </c>
    </row>
    <row r="253" spans="1:103" hidden="1" x14ac:dyDescent="0.25">
      <c r="A253" s="238">
        <v>10849833</v>
      </c>
      <c r="B253" s="238">
        <v>3</v>
      </c>
      <c r="C253" s="238">
        <v>25</v>
      </c>
      <c r="D253" s="238">
        <v>25.146999999999998</v>
      </c>
      <c r="E253" s="238">
        <v>10</v>
      </c>
      <c r="G253" s="238" t="s">
        <v>1633</v>
      </c>
      <c r="H253" s="238" t="s">
        <v>354</v>
      </c>
      <c r="I253" s="238">
        <v>25</v>
      </c>
      <c r="K253" s="238">
        <v>13005526</v>
      </c>
      <c r="L253" s="238">
        <v>130590022</v>
      </c>
      <c r="M253" s="238">
        <v>2</v>
      </c>
      <c r="N253" s="238">
        <v>23</v>
      </c>
      <c r="O253" s="238">
        <v>2013</v>
      </c>
      <c r="P253" s="238" t="s">
        <v>364</v>
      </c>
      <c r="Q253" s="238">
        <v>11</v>
      </c>
      <c r="S253" s="238">
        <v>4</v>
      </c>
      <c r="T253" s="238">
        <v>0</v>
      </c>
      <c r="U253" s="238">
        <v>2</v>
      </c>
      <c r="V253" s="238">
        <v>1</v>
      </c>
      <c r="W253" s="238">
        <v>10</v>
      </c>
      <c r="X253" s="238">
        <v>4</v>
      </c>
      <c r="Y253" s="238">
        <v>1</v>
      </c>
      <c r="Z253" s="238">
        <v>1</v>
      </c>
      <c r="AB253" s="238">
        <v>1</v>
      </c>
      <c r="AC253" s="238">
        <v>98</v>
      </c>
      <c r="AD253" s="238" t="s">
        <v>1773</v>
      </c>
      <c r="AE253" s="238" t="s">
        <v>4617</v>
      </c>
      <c r="AF253" s="238" t="s">
        <v>4198</v>
      </c>
      <c r="AG253" s="238">
        <v>7</v>
      </c>
      <c r="AH253" s="238">
        <v>2</v>
      </c>
      <c r="AI253" s="238">
        <v>2</v>
      </c>
      <c r="AJ253" s="238">
        <v>4</v>
      </c>
      <c r="AK253" s="238">
        <v>24</v>
      </c>
      <c r="AL253" s="238">
        <v>27</v>
      </c>
      <c r="AM253" s="238" t="s">
        <v>354</v>
      </c>
      <c r="AN253" s="238">
        <v>5</v>
      </c>
      <c r="AO253" s="238">
        <v>1</v>
      </c>
      <c r="AS253" s="238">
        <v>7</v>
      </c>
      <c r="AT253" s="238">
        <v>2</v>
      </c>
      <c r="AU253" s="238">
        <v>55</v>
      </c>
      <c r="AV253" s="238">
        <v>11</v>
      </c>
      <c r="AW253" s="238">
        <v>21</v>
      </c>
      <c r="AX253" s="238">
        <v>2</v>
      </c>
      <c r="AY253" s="238">
        <v>2</v>
      </c>
      <c r="AZ253" s="238">
        <v>4</v>
      </c>
      <c r="BA253" s="238">
        <v>21</v>
      </c>
      <c r="BB253" s="238">
        <v>37</v>
      </c>
      <c r="BC253" s="238" t="s">
        <v>354</v>
      </c>
      <c r="BD253" s="238">
        <v>5</v>
      </c>
      <c r="BE253" s="238">
        <v>15</v>
      </c>
      <c r="BI253" s="238">
        <v>7</v>
      </c>
      <c r="BJ253" s="238">
        <v>2</v>
      </c>
      <c r="BK253" s="238">
        <v>55</v>
      </c>
      <c r="BL253" s="238">
        <v>11</v>
      </c>
      <c r="BM253" s="238">
        <v>21</v>
      </c>
      <c r="CT253" s="238">
        <v>426875</v>
      </c>
      <c r="CU253" s="238">
        <v>4958996</v>
      </c>
      <c r="CV253" s="238">
        <v>44.780618799999999</v>
      </c>
      <c r="CW253" s="238">
        <v>-93.924278400000006</v>
      </c>
      <c r="CX253" s="238" t="s">
        <v>359</v>
      </c>
      <c r="CY253" s="238" t="s">
        <v>4618</v>
      </c>
    </row>
    <row r="254" spans="1:103" x14ac:dyDescent="0.25">
      <c r="A254" s="238">
        <v>602776</v>
      </c>
      <c r="B254" s="238">
        <v>3</v>
      </c>
      <c r="C254" s="238">
        <v>25</v>
      </c>
      <c r="D254" s="238">
        <v>25.227</v>
      </c>
      <c r="E254" s="238">
        <v>10</v>
      </c>
      <c r="G254" s="238" t="s">
        <v>1633</v>
      </c>
      <c r="H254" s="238" t="s">
        <v>354</v>
      </c>
      <c r="I254" s="238">
        <v>25</v>
      </c>
      <c r="K254" s="238">
        <v>18017597</v>
      </c>
      <c r="M254" s="238">
        <v>6</v>
      </c>
      <c r="N254" s="238">
        <v>7</v>
      </c>
      <c r="O254" s="238">
        <v>2018</v>
      </c>
      <c r="P254" s="238" t="s">
        <v>384</v>
      </c>
      <c r="Q254" s="238">
        <v>21</v>
      </c>
      <c r="R254" s="238" t="s">
        <v>369</v>
      </c>
      <c r="S254" s="238">
        <v>5</v>
      </c>
      <c r="T254" s="238">
        <v>0</v>
      </c>
      <c r="U254" s="238">
        <v>1</v>
      </c>
      <c r="W254" s="238">
        <v>16</v>
      </c>
      <c r="X254" s="238">
        <v>2</v>
      </c>
      <c r="Y254" s="238">
        <v>6</v>
      </c>
      <c r="Z254" s="238">
        <v>1</v>
      </c>
      <c r="AB254" s="238">
        <v>1</v>
      </c>
      <c r="AC254" s="238">
        <v>98</v>
      </c>
      <c r="AD254" s="238" t="s">
        <v>967</v>
      </c>
      <c r="AF254" s="238" t="s">
        <v>4198</v>
      </c>
      <c r="AG254" s="238">
        <v>4</v>
      </c>
      <c r="AH254" s="238">
        <v>2</v>
      </c>
      <c r="AI254" s="238">
        <v>2</v>
      </c>
      <c r="AJ254" s="238">
        <v>3</v>
      </c>
      <c r="AK254" s="238">
        <v>21</v>
      </c>
      <c r="AL254" s="238">
        <v>35</v>
      </c>
      <c r="AM254" s="238" t="s">
        <v>354</v>
      </c>
      <c r="AN254" s="238">
        <v>5</v>
      </c>
      <c r="AO254" s="238">
        <v>1</v>
      </c>
      <c r="AS254" s="238">
        <v>12</v>
      </c>
      <c r="AT254" s="238">
        <v>9</v>
      </c>
      <c r="AU254" s="238">
        <v>55</v>
      </c>
      <c r="AV254" s="238">
        <v>11</v>
      </c>
      <c r="AW254" s="238">
        <v>21</v>
      </c>
      <c r="CT254" s="238">
        <v>426946.87379897397</v>
      </c>
      <c r="CU254" s="238">
        <v>4959101.2658024402</v>
      </c>
      <c r="CV254" s="238">
        <v>44.781574720000002</v>
      </c>
      <c r="CW254" s="238">
        <v>-93.923388239999994</v>
      </c>
      <c r="CX254" s="238" t="s">
        <v>359</v>
      </c>
      <c r="CY254" s="238" t="s">
        <v>4619</v>
      </c>
    </row>
    <row r="255" spans="1:103" x14ac:dyDescent="0.25">
      <c r="A255" s="238">
        <v>11016818</v>
      </c>
      <c r="B255" s="238">
        <v>3</v>
      </c>
      <c r="C255" s="238">
        <v>25</v>
      </c>
      <c r="D255" s="238">
        <v>25.510999999999999</v>
      </c>
      <c r="E255" s="238">
        <v>10</v>
      </c>
      <c r="G255" s="238" t="s">
        <v>1633</v>
      </c>
      <c r="H255" s="238" t="s">
        <v>354</v>
      </c>
      <c r="I255" s="238">
        <v>25</v>
      </c>
      <c r="K255" s="238">
        <v>15600215</v>
      </c>
      <c r="L255" s="238">
        <v>150220249</v>
      </c>
      <c r="M255" s="238">
        <v>1</v>
      </c>
      <c r="N255" s="238">
        <v>13</v>
      </c>
      <c r="O255" s="238">
        <v>2015</v>
      </c>
      <c r="P255" s="238" t="s">
        <v>368</v>
      </c>
      <c r="Q255" s="238">
        <v>7</v>
      </c>
      <c r="S255" s="238">
        <v>5</v>
      </c>
      <c r="T255" s="238">
        <v>0</v>
      </c>
      <c r="U255" s="238">
        <v>2</v>
      </c>
      <c r="V255" s="238">
        <v>1</v>
      </c>
      <c r="W255" s="238">
        <v>10</v>
      </c>
      <c r="X255" s="238">
        <v>2</v>
      </c>
      <c r="Y255" s="238">
        <v>6</v>
      </c>
      <c r="Z255" s="238">
        <v>1</v>
      </c>
      <c r="AB255" s="238">
        <v>1</v>
      </c>
      <c r="AC255" s="238">
        <v>98</v>
      </c>
      <c r="AD255" s="238" t="s">
        <v>4620</v>
      </c>
      <c r="AE255" s="238" t="s">
        <v>4621</v>
      </c>
      <c r="AF255" s="238" t="s">
        <v>4198</v>
      </c>
      <c r="AG255" s="238">
        <v>7</v>
      </c>
      <c r="AH255" s="238">
        <v>2</v>
      </c>
      <c r="AI255" s="238">
        <v>2</v>
      </c>
      <c r="AJ255" s="238">
        <v>1</v>
      </c>
      <c r="AK255" s="238">
        <v>8</v>
      </c>
      <c r="AL255" s="238">
        <v>29</v>
      </c>
      <c r="AM255" s="238" t="s">
        <v>354</v>
      </c>
      <c r="AN255" s="238">
        <v>5</v>
      </c>
      <c r="AO255" s="238">
        <v>1</v>
      </c>
      <c r="AS255" s="238">
        <v>7</v>
      </c>
      <c r="AT255" s="238">
        <v>98</v>
      </c>
      <c r="AU255" s="238">
        <v>55</v>
      </c>
      <c r="AV255" s="238">
        <v>11</v>
      </c>
      <c r="AW255" s="238">
        <v>21</v>
      </c>
      <c r="AX255" s="238">
        <v>2</v>
      </c>
      <c r="AY255" s="238">
        <v>1</v>
      </c>
      <c r="AZ255" s="238">
        <v>1</v>
      </c>
      <c r="BA255" s="238">
        <v>21</v>
      </c>
      <c r="BB255" s="238">
        <v>18</v>
      </c>
      <c r="BC255" s="238" t="s">
        <v>354</v>
      </c>
      <c r="BD255" s="238">
        <v>5</v>
      </c>
      <c r="BE255" s="238">
        <v>15</v>
      </c>
      <c r="BI255" s="238">
        <v>7</v>
      </c>
      <c r="BJ255" s="238">
        <v>98</v>
      </c>
      <c r="BK255" s="238">
        <v>55</v>
      </c>
      <c r="BL255" s="238">
        <v>11</v>
      </c>
      <c r="BM255" s="238">
        <v>21</v>
      </c>
      <c r="CT255" s="238">
        <v>427207</v>
      </c>
      <c r="CU255" s="238">
        <v>4959479</v>
      </c>
      <c r="CV255" s="238">
        <v>44.784998700000003</v>
      </c>
      <c r="CW255" s="238">
        <v>-93.920158599999993</v>
      </c>
      <c r="CX255" s="238" t="s">
        <v>359</v>
      </c>
      <c r="CY255" s="238" t="s">
        <v>4622</v>
      </c>
    </row>
    <row r="256" spans="1:103" x14ac:dyDescent="0.25">
      <c r="A256" s="238">
        <v>10933602</v>
      </c>
      <c r="B256" s="238">
        <v>3</v>
      </c>
      <c r="C256" s="238">
        <v>25</v>
      </c>
      <c r="D256" s="238">
        <v>25.800999999999998</v>
      </c>
      <c r="E256" s="238">
        <v>10</v>
      </c>
      <c r="F256" s="238" t="s">
        <v>380</v>
      </c>
      <c r="H256" s="238" t="s">
        <v>354</v>
      </c>
      <c r="I256" s="238">
        <v>25</v>
      </c>
      <c r="K256" s="238">
        <v>14005616</v>
      </c>
      <c r="L256" s="238">
        <v>140550218</v>
      </c>
      <c r="M256" s="238">
        <v>2</v>
      </c>
      <c r="N256" s="238">
        <v>24</v>
      </c>
      <c r="O256" s="238">
        <v>2014</v>
      </c>
      <c r="P256" s="238" t="s">
        <v>361</v>
      </c>
      <c r="Q256" s="238">
        <v>10</v>
      </c>
      <c r="S256" s="238">
        <v>5</v>
      </c>
      <c r="T256" s="238">
        <v>0</v>
      </c>
      <c r="U256" s="238">
        <v>3</v>
      </c>
      <c r="V256" s="238">
        <v>90</v>
      </c>
      <c r="W256" s="238">
        <v>10</v>
      </c>
      <c r="X256" s="238">
        <v>4</v>
      </c>
      <c r="Y256" s="238">
        <v>1</v>
      </c>
      <c r="Z256" s="238">
        <v>1</v>
      </c>
      <c r="AB256" s="238">
        <v>5</v>
      </c>
      <c r="AC256" s="238">
        <v>98</v>
      </c>
      <c r="AD256" s="238" t="s">
        <v>4623</v>
      </c>
      <c r="AE256" s="238" t="s">
        <v>4624</v>
      </c>
      <c r="AF256" s="238" t="s">
        <v>4198</v>
      </c>
      <c r="AG256" s="238">
        <v>90</v>
      </c>
      <c r="AH256" s="238">
        <v>2</v>
      </c>
      <c r="AI256" s="238">
        <v>2</v>
      </c>
      <c r="AJ256" s="238">
        <v>5</v>
      </c>
      <c r="AK256" s="238">
        <v>23</v>
      </c>
      <c r="AL256" s="238">
        <v>86</v>
      </c>
      <c r="AM256" s="238" t="s">
        <v>363</v>
      </c>
      <c r="AN256" s="238">
        <v>5</v>
      </c>
      <c r="AO256" s="238">
        <v>2</v>
      </c>
      <c r="AS256" s="238">
        <v>4</v>
      </c>
      <c r="AT256" s="238">
        <v>2</v>
      </c>
      <c r="AU256" s="238">
        <v>55</v>
      </c>
      <c r="AV256" s="238">
        <v>11</v>
      </c>
      <c r="AW256" s="238">
        <v>21</v>
      </c>
      <c r="AX256" s="238">
        <v>2</v>
      </c>
      <c r="AY256" s="238">
        <v>2</v>
      </c>
      <c r="BA256" s="238">
        <v>21</v>
      </c>
      <c r="BB256" s="238">
        <v>21</v>
      </c>
      <c r="BC256" s="238" t="s">
        <v>354</v>
      </c>
      <c r="BD256" s="238">
        <v>5</v>
      </c>
      <c r="BE256" s="238">
        <v>1</v>
      </c>
      <c r="BI256" s="238">
        <v>4</v>
      </c>
      <c r="BJ256" s="238">
        <v>2</v>
      </c>
      <c r="BK256" s="238">
        <v>55</v>
      </c>
      <c r="BL256" s="238">
        <v>11</v>
      </c>
      <c r="BM256" s="238">
        <v>21</v>
      </c>
      <c r="BN256" s="238">
        <v>0</v>
      </c>
      <c r="BO256" s="238">
        <v>90</v>
      </c>
      <c r="BQ256" s="238">
        <v>21</v>
      </c>
      <c r="BR256" s="238">
        <v>32</v>
      </c>
      <c r="BS256" s="238" t="s">
        <v>354</v>
      </c>
      <c r="BT256" s="238">
        <v>5</v>
      </c>
      <c r="BU256" s="238">
        <v>1</v>
      </c>
      <c r="BY256" s="238">
        <v>4</v>
      </c>
      <c r="BZ256" s="238">
        <v>2</v>
      </c>
      <c r="CA256" s="238">
        <v>55</v>
      </c>
      <c r="CB256" s="238">
        <v>11</v>
      </c>
      <c r="CC256" s="238">
        <v>21</v>
      </c>
      <c r="CT256" s="238">
        <v>427492</v>
      </c>
      <c r="CU256" s="238">
        <v>4959846</v>
      </c>
      <c r="CV256" s="238">
        <v>44.788332199999999</v>
      </c>
      <c r="CW256" s="238">
        <v>-93.916604899999996</v>
      </c>
      <c r="CX256" s="238" t="s">
        <v>359</v>
      </c>
      <c r="CY256" s="238" t="s">
        <v>4625</v>
      </c>
    </row>
    <row r="257" spans="1:103" hidden="1" x14ac:dyDescent="0.25">
      <c r="A257" s="238">
        <v>727551</v>
      </c>
      <c r="B257" s="238">
        <v>3</v>
      </c>
      <c r="C257" s="238">
        <v>25</v>
      </c>
      <c r="D257" s="238">
        <v>25.911999999999999</v>
      </c>
      <c r="E257" s="238">
        <v>10</v>
      </c>
      <c r="G257" s="238" t="s">
        <v>1633</v>
      </c>
      <c r="H257" s="238" t="s">
        <v>354</v>
      </c>
      <c r="I257" s="238">
        <v>25</v>
      </c>
      <c r="K257" s="238">
        <v>19507499</v>
      </c>
      <c r="M257" s="238">
        <v>6</v>
      </c>
      <c r="N257" s="238">
        <v>15</v>
      </c>
      <c r="O257" s="238">
        <v>2019</v>
      </c>
      <c r="P257" s="238" t="s">
        <v>364</v>
      </c>
      <c r="Q257" s="238">
        <v>2</v>
      </c>
      <c r="R257" s="238" t="s">
        <v>356</v>
      </c>
      <c r="S257" s="238">
        <v>3</v>
      </c>
      <c r="T257" s="238">
        <v>0</v>
      </c>
      <c r="U257" s="238">
        <v>1</v>
      </c>
      <c r="W257" s="238">
        <v>17</v>
      </c>
      <c r="X257" s="238">
        <v>2</v>
      </c>
      <c r="Y257" s="238">
        <v>6</v>
      </c>
      <c r="Z257" s="238">
        <v>1</v>
      </c>
      <c r="AB257" s="238">
        <v>1</v>
      </c>
      <c r="AC257" s="238">
        <v>98</v>
      </c>
      <c r="AD257" s="238" t="s">
        <v>967</v>
      </c>
      <c r="AF257" s="238" t="s">
        <v>4198</v>
      </c>
      <c r="AG257" s="238">
        <v>4</v>
      </c>
      <c r="AH257" s="238">
        <v>2</v>
      </c>
      <c r="AI257" s="238">
        <v>2</v>
      </c>
      <c r="AJ257" s="238">
        <v>4</v>
      </c>
      <c r="AK257" s="238">
        <v>21</v>
      </c>
      <c r="AL257" s="238">
        <v>23</v>
      </c>
      <c r="AM257" s="238" t="s">
        <v>354</v>
      </c>
      <c r="AN257" s="238">
        <v>10</v>
      </c>
      <c r="AO257" s="238">
        <v>1</v>
      </c>
      <c r="AS257" s="238">
        <v>12</v>
      </c>
      <c r="AT257" s="238">
        <v>9</v>
      </c>
      <c r="AU257" s="238">
        <v>55</v>
      </c>
      <c r="AV257" s="238">
        <v>11</v>
      </c>
      <c r="AW257" s="238">
        <v>21</v>
      </c>
      <c r="CT257" s="238">
        <v>427609.86368639499</v>
      </c>
      <c r="CU257" s="238">
        <v>4959982.9904326499</v>
      </c>
      <c r="CV257" s="238">
        <v>44.789578669999997</v>
      </c>
      <c r="CW257" s="238">
        <v>-93.915134539999997</v>
      </c>
      <c r="CX257" s="238" t="s">
        <v>359</v>
      </c>
      <c r="CY257" s="238" t="s">
        <v>4626</v>
      </c>
    </row>
    <row r="258" spans="1:103" x14ac:dyDescent="0.25">
      <c r="A258" s="238">
        <v>10847789</v>
      </c>
      <c r="B258" s="238">
        <v>3</v>
      </c>
      <c r="C258" s="238">
        <v>25</v>
      </c>
      <c r="D258" s="238">
        <v>25.998999999999999</v>
      </c>
      <c r="E258" s="238">
        <v>10</v>
      </c>
      <c r="G258" s="238" t="s">
        <v>1060</v>
      </c>
      <c r="H258" s="238" t="s">
        <v>354</v>
      </c>
      <c r="I258" s="238">
        <v>25</v>
      </c>
      <c r="K258" s="238">
        <v>13500690</v>
      </c>
      <c r="L258" s="238">
        <v>130220263</v>
      </c>
      <c r="M258" s="238">
        <v>1</v>
      </c>
      <c r="N258" s="238">
        <v>18</v>
      </c>
      <c r="O258" s="238">
        <v>2013</v>
      </c>
      <c r="P258" s="238" t="s">
        <v>362</v>
      </c>
      <c r="Q258" s="238">
        <v>14</v>
      </c>
      <c r="R258" s="238" t="s">
        <v>356</v>
      </c>
      <c r="S258" s="238">
        <v>5</v>
      </c>
      <c r="T258" s="238">
        <v>0</v>
      </c>
      <c r="U258" s="238">
        <v>2</v>
      </c>
      <c r="V258" s="238">
        <v>1</v>
      </c>
      <c r="W258" s="238">
        <v>10</v>
      </c>
      <c r="X258" s="238">
        <v>2</v>
      </c>
      <c r="Y258" s="238">
        <v>1</v>
      </c>
      <c r="Z258" s="238">
        <v>1</v>
      </c>
      <c r="AB258" s="238">
        <v>1</v>
      </c>
      <c r="AC258" s="238">
        <v>98</v>
      </c>
      <c r="AD258" s="238" t="s">
        <v>1771</v>
      </c>
      <c r="AE258" s="238" t="s">
        <v>4627</v>
      </c>
      <c r="AF258" s="238" t="s">
        <v>4198</v>
      </c>
      <c r="AG258" s="238">
        <v>7</v>
      </c>
      <c r="AH258" s="238">
        <v>2</v>
      </c>
      <c r="AI258" s="238">
        <v>2</v>
      </c>
      <c r="AJ258" s="238">
        <v>4</v>
      </c>
      <c r="AK258" s="238">
        <v>21</v>
      </c>
      <c r="AL258" s="238">
        <v>19</v>
      </c>
      <c r="AM258" s="238" t="s">
        <v>363</v>
      </c>
      <c r="AN258" s="238">
        <v>5</v>
      </c>
      <c r="AO258" s="238">
        <v>16</v>
      </c>
      <c r="AP258" s="238">
        <v>2</v>
      </c>
      <c r="AS258" s="238">
        <v>7</v>
      </c>
      <c r="AT258" s="238">
        <v>98</v>
      </c>
      <c r="AU258" s="238">
        <v>55</v>
      </c>
      <c r="AV258" s="238">
        <v>11</v>
      </c>
      <c r="AW258" s="238">
        <v>21</v>
      </c>
      <c r="AX258" s="238">
        <v>2</v>
      </c>
      <c r="AY258" s="238">
        <v>40</v>
      </c>
      <c r="AZ258" s="238">
        <v>4</v>
      </c>
      <c r="BA258" s="238">
        <v>23</v>
      </c>
      <c r="BB258" s="238">
        <v>34</v>
      </c>
      <c r="BC258" s="238" t="s">
        <v>354</v>
      </c>
      <c r="BD258" s="238">
        <v>5</v>
      </c>
      <c r="BE258" s="238">
        <v>1</v>
      </c>
      <c r="BI258" s="238">
        <v>7</v>
      </c>
      <c r="BJ258" s="238">
        <v>98</v>
      </c>
      <c r="BK258" s="238">
        <v>55</v>
      </c>
      <c r="BL258" s="238">
        <v>11</v>
      </c>
      <c r="BM258" s="238">
        <v>21</v>
      </c>
      <c r="CT258" s="238">
        <v>427734</v>
      </c>
      <c r="CU258" s="238">
        <v>4960054</v>
      </c>
      <c r="CV258" s="238">
        <v>44.7902293</v>
      </c>
      <c r="CW258" s="238">
        <v>-93.913573799999995</v>
      </c>
      <c r="CX258" s="238" t="s">
        <v>359</v>
      </c>
      <c r="CY258" s="238" t="s">
        <v>4628</v>
      </c>
    </row>
    <row r="259" spans="1:103" x14ac:dyDescent="0.25">
      <c r="A259" s="238">
        <v>10855194</v>
      </c>
      <c r="B259" s="238">
        <v>3</v>
      </c>
      <c r="C259" s="238">
        <v>25</v>
      </c>
      <c r="D259" s="238">
        <v>26.268000000000001</v>
      </c>
      <c r="E259" s="238">
        <v>10</v>
      </c>
      <c r="G259" s="238" t="s">
        <v>1060</v>
      </c>
      <c r="H259" s="238" t="s">
        <v>354</v>
      </c>
      <c r="I259" s="238">
        <v>25</v>
      </c>
      <c r="K259" s="238">
        <v>13033857</v>
      </c>
      <c r="L259" s="238">
        <v>133150009</v>
      </c>
      <c r="M259" s="238">
        <v>11</v>
      </c>
      <c r="N259" s="238">
        <v>9</v>
      </c>
      <c r="O259" s="238">
        <v>2013</v>
      </c>
      <c r="P259" s="238" t="s">
        <v>364</v>
      </c>
      <c r="Q259" s="238">
        <v>19</v>
      </c>
      <c r="S259" s="238">
        <v>5</v>
      </c>
      <c r="T259" s="238">
        <v>0</v>
      </c>
      <c r="U259" s="238">
        <v>2</v>
      </c>
      <c r="V259" s="238">
        <v>1</v>
      </c>
      <c r="W259" s="238">
        <v>10</v>
      </c>
      <c r="X259" s="238">
        <v>2</v>
      </c>
      <c r="Y259" s="238">
        <v>6</v>
      </c>
      <c r="Z259" s="238">
        <v>1</v>
      </c>
      <c r="AB259" s="238">
        <v>1</v>
      </c>
      <c r="AC259" s="238">
        <v>98</v>
      </c>
      <c r="AD259" s="238">
        <v>5</v>
      </c>
      <c r="AE259" s="238" t="s">
        <v>4336</v>
      </c>
      <c r="AF259" s="238" t="s">
        <v>4198</v>
      </c>
      <c r="AG259" s="238">
        <v>7</v>
      </c>
      <c r="AH259" s="238">
        <v>2</v>
      </c>
      <c r="AI259" s="238">
        <v>3</v>
      </c>
      <c r="AJ259" s="238">
        <v>4</v>
      </c>
      <c r="AK259" s="238">
        <v>21</v>
      </c>
      <c r="AL259" s="238">
        <v>39</v>
      </c>
      <c r="AM259" s="238" t="s">
        <v>354</v>
      </c>
      <c r="AN259" s="238">
        <v>5</v>
      </c>
      <c r="AO259" s="238">
        <v>1</v>
      </c>
      <c r="AS259" s="238">
        <v>7</v>
      </c>
      <c r="AT259" s="238">
        <v>98</v>
      </c>
      <c r="AU259" s="238">
        <v>55</v>
      </c>
      <c r="AV259" s="238">
        <v>11</v>
      </c>
      <c r="AW259" s="238">
        <v>21</v>
      </c>
      <c r="AX259" s="238">
        <v>2</v>
      </c>
      <c r="AY259" s="238">
        <v>2</v>
      </c>
      <c r="AZ259" s="238">
        <v>4</v>
      </c>
      <c r="BA259" s="238">
        <v>21</v>
      </c>
      <c r="BB259" s="238">
        <v>75</v>
      </c>
      <c r="BC259" s="238" t="s">
        <v>354</v>
      </c>
      <c r="BD259" s="238">
        <v>5</v>
      </c>
      <c r="BE259" s="238">
        <v>5</v>
      </c>
      <c r="BI259" s="238">
        <v>7</v>
      </c>
      <c r="BJ259" s="238">
        <v>98</v>
      </c>
      <c r="BK259" s="238">
        <v>55</v>
      </c>
      <c r="BL259" s="238">
        <v>11</v>
      </c>
      <c r="BM259" s="238">
        <v>21</v>
      </c>
      <c r="CT259" s="238">
        <v>428081</v>
      </c>
      <c r="CU259" s="238">
        <v>4960310</v>
      </c>
      <c r="CV259" s="238">
        <v>44.792572999999997</v>
      </c>
      <c r="CW259" s="238">
        <v>-93.909222600000007</v>
      </c>
      <c r="CX259" s="238" t="s">
        <v>359</v>
      </c>
      <c r="CY259" s="238" t="s">
        <v>4629</v>
      </c>
    </row>
    <row r="260" spans="1:103" x14ac:dyDescent="0.25">
      <c r="A260" s="238">
        <v>594162</v>
      </c>
      <c r="B260" s="238">
        <v>3</v>
      </c>
      <c r="C260" s="238">
        <v>25</v>
      </c>
      <c r="D260" s="238">
        <v>26.276</v>
      </c>
      <c r="E260" s="238">
        <v>10</v>
      </c>
      <c r="G260" s="238" t="s">
        <v>1633</v>
      </c>
      <c r="H260" s="238" t="s">
        <v>354</v>
      </c>
      <c r="I260" s="238">
        <v>25</v>
      </c>
      <c r="K260" s="238">
        <v>18012142</v>
      </c>
      <c r="M260" s="238">
        <v>4</v>
      </c>
      <c r="N260" s="238">
        <v>23</v>
      </c>
      <c r="O260" s="238">
        <v>2018</v>
      </c>
      <c r="P260" s="238" t="s">
        <v>361</v>
      </c>
      <c r="Q260" s="238">
        <v>21</v>
      </c>
      <c r="R260" s="238" t="s">
        <v>356</v>
      </c>
      <c r="S260" s="238">
        <v>5</v>
      </c>
      <c r="T260" s="238">
        <v>0</v>
      </c>
      <c r="U260" s="238">
        <v>1</v>
      </c>
      <c r="W260" s="238">
        <v>17</v>
      </c>
      <c r="X260" s="238">
        <v>2</v>
      </c>
      <c r="Y260" s="238">
        <v>6</v>
      </c>
      <c r="Z260" s="238">
        <v>1</v>
      </c>
      <c r="AB260" s="238">
        <v>1</v>
      </c>
      <c r="AC260" s="238">
        <v>98</v>
      </c>
      <c r="AD260" s="238" t="s">
        <v>967</v>
      </c>
      <c r="AF260" s="238" t="s">
        <v>4198</v>
      </c>
      <c r="AG260" s="238">
        <v>4</v>
      </c>
      <c r="AH260" s="238">
        <v>2</v>
      </c>
      <c r="AI260" s="238">
        <v>2</v>
      </c>
      <c r="AJ260" s="238">
        <v>4</v>
      </c>
      <c r="AK260" s="238">
        <v>21</v>
      </c>
      <c r="AL260" s="238">
        <v>20</v>
      </c>
      <c r="AM260" s="238" t="s">
        <v>363</v>
      </c>
      <c r="AN260" s="238">
        <v>5</v>
      </c>
      <c r="AO260" s="238">
        <v>1</v>
      </c>
      <c r="AS260" s="238">
        <v>12</v>
      </c>
      <c r="AT260" s="238">
        <v>9</v>
      </c>
      <c r="AU260" s="238">
        <v>55</v>
      </c>
      <c r="AV260" s="238">
        <v>11</v>
      </c>
      <c r="AW260" s="238">
        <v>21</v>
      </c>
      <c r="CT260" s="238">
        <v>428093.350977013</v>
      </c>
      <c r="CU260" s="238">
        <v>4960317.1846880196</v>
      </c>
      <c r="CV260" s="238">
        <v>44.792635599999997</v>
      </c>
      <c r="CW260" s="238">
        <v>-93.909070439999994</v>
      </c>
      <c r="CX260" s="238" t="s">
        <v>359</v>
      </c>
      <c r="CY260" s="238" t="s">
        <v>4630</v>
      </c>
    </row>
    <row r="261" spans="1:103" x14ac:dyDescent="0.25">
      <c r="A261" s="238">
        <v>597203</v>
      </c>
      <c r="B261" s="238">
        <v>3</v>
      </c>
      <c r="C261" s="238">
        <v>25</v>
      </c>
      <c r="D261" s="238">
        <v>26.28</v>
      </c>
      <c r="E261" s="238">
        <v>10</v>
      </c>
      <c r="G261" s="238" t="s">
        <v>1633</v>
      </c>
      <c r="H261" s="238" t="s">
        <v>354</v>
      </c>
      <c r="I261" s="238">
        <v>25</v>
      </c>
      <c r="K261" s="238">
        <v>18014724</v>
      </c>
      <c r="M261" s="238">
        <v>5</v>
      </c>
      <c r="N261" s="238">
        <v>14</v>
      </c>
      <c r="O261" s="238">
        <v>2018</v>
      </c>
      <c r="P261" s="238" t="s">
        <v>361</v>
      </c>
      <c r="Q261" s="238">
        <v>17</v>
      </c>
      <c r="R261" s="238" t="s">
        <v>356</v>
      </c>
      <c r="S261" s="238">
        <v>5</v>
      </c>
      <c r="T261" s="238">
        <v>0</v>
      </c>
      <c r="U261" s="238">
        <v>2</v>
      </c>
      <c r="V261" s="238">
        <v>12</v>
      </c>
      <c r="W261" s="238">
        <v>10</v>
      </c>
      <c r="X261" s="238">
        <v>10</v>
      </c>
      <c r="Y261" s="238">
        <v>1</v>
      </c>
      <c r="Z261" s="238">
        <v>3</v>
      </c>
      <c r="AB261" s="238">
        <v>2</v>
      </c>
      <c r="AC261" s="238">
        <v>98</v>
      </c>
      <c r="AD261" s="238" t="s">
        <v>967</v>
      </c>
      <c r="AF261" s="238" t="s">
        <v>4198</v>
      </c>
      <c r="AG261" s="238">
        <v>7</v>
      </c>
      <c r="AH261" s="238">
        <v>2</v>
      </c>
      <c r="AI261" s="238">
        <v>4</v>
      </c>
      <c r="AJ261" s="238">
        <v>4</v>
      </c>
      <c r="AK261" s="238">
        <v>21</v>
      </c>
      <c r="AL261" s="238">
        <v>16</v>
      </c>
      <c r="AM261" s="238" t="s">
        <v>363</v>
      </c>
      <c r="AN261" s="238">
        <v>5</v>
      </c>
      <c r="AO261" s="238">
        <v>4</v>
      </c>
      <c r="AS261" s="238">
        <v>12</v>
      </c>
      <c r="AT261" s="238">
        <v>9</v>
      </c>
      <c r="AU261" s="238">
        <v>55</v>
      </c>
      <c r="AV261" s="238">
        <v>11</v>
      </c>
      <c r="AW261" s="238">
        <v>21</v>
      </c>
      <c r="AX261" s="238">
        <v>2</v>
      </c>
      <c r="AY261" s="238">
        <v>3</v>
      </c>
      <c r="AZ261" s="238">
        <v>4</v>
      </c>
      <c r="BA261" s="238">
        <v>21</v>
      </c>
      <c r="BB261" s="238">
        <v>25</v>
      </c>
      <c r="BC261" s="238" t="s">
        <v>363</v>
      </c>
      <c r="BD261" s="238">
        <v>5</v>
      </c>
      <c r="BE261" s="238">
        <v>1</v>
      </c>
      <c r="BI261" s="238">
        <v>12</v>
      </c>
      <c r="BJ261" s="238">
        <v>9</v>
      </c>
      <c r="BK261" s="238">
        <v>55</v>
      </c>
      <c r="BL261" s="238">
        <v>11</v>
      </c>
      <c r="BM261" s="238">
        <v>21</v>
      </c>
      <c r="CT261" s="238">
        <v>428095.84847728</v>
      </c>
      <c r="CU261" s="238">
        <v>4960323.7392737102</v>
      </c>
      <c r="CV261" s="238">
        <v>44.792694849999997</v>
      </c>
      <c r="CW261" s="238">
        <v>-93.909039789999994</v>
      </c>
      <c r="CX261" s="238" t="s">
        <v>359</v>
      </c>
      <c r="CY261" s="238" t="s">
        <v>4631</v>
      </c>
    </row>
    <row r="262" spans="1:103" x14ac:dyDescent="0.25">
      <c r="A262" s="238">
        <v>636101</v>
      </c>
      <c r="B262" s="238">
        <v>3</v>
      </c>
      <c r="C262" s="238">
        <v>25</v>
      </c>
      <c r="D262" s="238">
        <v>26.280999999999999</v>
      </c>
      <c r="E262" s="238">
        <v>10</v>
      </c>
      <c r="G262" s="238" t="s">
        <v>1633</v>
      </c>
      <c r="H262" s="238" t="s">
        <v>354</v>
      </c>
      <c r="I262" s="238">
        <v>25</v>
      </c>
      <c r="K262" s="238">
        <v>18029715</v>
      </c>
      <c r="M262" s="238">
        <v>9</v>
      </c>
      <c r="N262" s="238">
        <v>19</v>
      </c>
      <c r="O262" s="238">
        <v>2018</v>
      </c>
      <c r="P262" s="238" t="s">
        <v>355</v>
      </c>
      <c r="Q262" s="238">
        <v>16</v>
      </c>
      <c r="R262" s="238">
        <v>98</v>
      </c>
      <c r="S262" s="238">
        <v>5</v>
      </c>
      <c r="T262" s="238">
        <v>0</v>
      </c>
      <c r="U262" s="238">
        <v>2</v>
      </c>
      <c r="V262" s="238">
        <v>12</v>
      </c>
      <c r="W262" s="238">
        <v>10</v>
      </c>
      <c r="X262" s="238">
        <v>10</v>
      </c>
      <c r="Y262" s="238">
        <v>1</v>
      </c>
      <c r="Z262" s="238">
        <v>3</v>
      </c>
      <c r="AB262" s="238">
        <v>2</v>
      </c>
      <c r="AC262" s="238">
        <v>98</v>
      </c>
      <c r="AD262" s="238" t="s">
        <v>967</v>
      </c>
      <c r="AF262" s="238" t="s">
        <v>4198</v>
      </c>
      <c r="AG262" s="238">
        <v>7</v>
      </c>
      <c r="AH262" s="238">
        <v>2</v>
      </c>
      <c r="AI262" s="238">
        <v>4</v>
      </c>
      <c r="AJ262" s="238">
        <v>3</v>
      </c>
      <c r="AK262" s="238">
        <v>21</v>
      </c>
      <c r="AL262" s="238">
        <v>16</v>
      </c>
      <c r="AM262" s="238" t="s">
        <v>354</v>
      </c>
      <c r="AN262" s="238">
        <v>5</v>
      </c>
      <c r="AO262" s="238">
        <v>4</v>
      </c>
      <c r="AS262" s="238">
        <v>12</v>
      </c>
      <c r="AT262" s="238">
        <v>23</v>
      </c>
      <c r="AU262" s="238">
        <v>55</v>
      </c>
      <c r="AV262" s="238">
        <v>11</v>
      </c>
      <c r="AW262" s="238">
        <v>21</v>
      </c>
      <c r="AX262" s="238">
        <v>2</v>
      </c>
      <c r="AY262" s="238">
        <v>4</v>
      </c>
      <c r="AZ262" s="238">
        <v>3</v>
      </c>
      <c r="BA262" s="238">
        <v>24</v>
      </c>
      <c r="BB262" s="238">
        <v>60</v>
      </c>
      <c r="BC262" s="238" t="s">
        <v>363</v>
      </c>
      <c r="BD262" s="238">
        <v>5</v>
      </c>
      <c r="BE262" s="238">
        <v>1</v>
      </c>
      <c r="BI262" s="238">
        <v>12</v>
      </c>
      <c r="BJ262" s="238">
        <v>23</v>
      </c>
      <c r="BK262" s="238">
        <v>55</v>
      </c>
      <c r="BL262" s="238">
        <v>11</v>
      </c>
      <c r="BM262" s="238">
        <v>21</v>
      </c>
      <c r="CT262" s="238">
        <v>428098.22868550499</v>
      </c>
      <c r="CU262" s="238">
        <v>4960324.9976933999</v>
      </c>
      <c r="CV262" s="238">
        <v>44.792706420000002</v>
      </c>
      <c r="CW262" s="238">
        <v>-93.909009879999999</v>
      </c>
      <c r="CX262" s="238" t="s">
        <v>359</v>
      </c>
      <c r="CY262" s="238" t="s">
        <v>4632</v>
      </c>
    </row>
    <row r="263" spans="1:103" x14ac:dyDescent="0.25">
      <c r="A263" s="238">
        <v>10777048</v>
      </c>
      <c r="B263" s="238">
        <v>3</v>
      </c>
      <c r="C263" s="238">
        <v>25</v>
      </c>
      <c r="D263" s="238">
        <v>26.291</v>
      </c>
      <c r="E263" s="238">
        <v>10</v>
      </c>
      <c r="G263" s="238" t="s">
        <v>1060</v>
      </c>
      <c r="H263" s="238" t="s">
        <v>354</v>
      </c>
      <c r="I263" s="238">
        <v>25</v>
      </c>
      <c r="L263" s="238">
        <v>121080061</v>
      </c>
      <c r="M263" s="238">
        <v>3</v>
      </c>
      <c r="N263" s="238">
        <v>15</v>
      </c>
      <c r="O263" s="238">
        <v>2012</v>
      </c>
      <c r="P263" s="238" t="s">
        <v>384</v>
      </c>
      <c r="Q263" s="238">
        <v>15</v>
      </c>
      <c r="S263" s="238">
        <v>5</v>
      </c>
      <c r="T263" s="238">
        <v>0</v>
      </c>
      <c r="U263" s="238">
        <v>2</v>
      </c>
      <c r="V263" s="238">
        <v>90</v>
      </c>
      <c r="W263" s="238">
        <v>10</v>
      </c>
      <c r="Y263" s="238">
        <v>1</v>
      </c>
      <c r="Z263" s="238">
        <v>1</v>
      </c>
      <c r="AB263" s="238">
        <v>1</v>
      </c>
      <c r="AC263" s="238">
        <v>98</v>
      </c>
      <c r="AF263" s="238" t="s">
        <v>4198</v>
      </c>
      <c r="AG263" s="238">
        <v>90</v>
      </c>
      <c r="AH263" s="238">
        <v>2</v>
      </c>
      <c r="AI263" s="238">
        <v>4</v>
      </c>
      <c r="AJ263" s="238">
        <v>4</v>
      </c>
      <c r="AK263" s="238">
        <v>21</v>
      </c>
      <c r="AL263" s="238">
        <v>48</v>
      </c>
      <c r="AM263" s="238" t="s">
        <v>363</v>
      </c>
      <c r="AT263" s="238">
        <v>2</v>
      </c>
      <c r="AX263" s="238">
        <v>2</v>
      </c>
      <c r="AY263" s="238">
        <v>31</v>
      </c>
      <c r="AZ263" s="238">
        <v>2</v>
      </c>
      <c r="BA263" s="238">
        <v>21</v>
      </c>
      <c r="BB263" s="238">
        <v>58</v>
      </c>
      <c r="BC263" s="238" t="s">
        <v>354</v>
      </c>
      <c r="BJ263" s="238">
        <v>2</v>
      </c>
      <c r="CT263" s="238">
        <v>428110</v>
      </c>
      <c r="CU263" s="238">
        <v>4960334</v>
      </c>
      <c r="CV263" s="238">
        <v>44.792792200000001</v>
      </c>
      <c r="CW263" s="238">
        <v>-93.908861700000003</v>
      </c>
      <c r="CX263" s="238" t="s">
        <v>359</v>
      </c>
    </row>
    <row r="264" spans="1:103" hidden="1" x14ac:dyDescent="0.25">
      <c r="A264" s="238">
        <v>702853</v>
      </c>
      <c r="B264" s="238">
        <v>3</v>
      </c>
      <c r="C264" s="238">
        <v>25</v>
      </c>
      <c r="D264" s="238">
        <v>26.355</v>
      </c>
      <c r="E264" s="238">
        <v>10</v>
      </c>
      <c r="F264" s="238" t="s">
        <v>380</v>
      </c>
      <c r="H264" s="238" t="s">
        <v>354</v>
      </c>
      <c r="I264" s="238">
        <v>25</v>
      </c>
      <c r="K264" s="238">
        <v>19504937</v>
      </c>
      <c r="M264" s="238">
        <v>4</v>
      </c>
      <c r="N264" s="238">
        <v>10</v>
      </c>
      <c r="O264" s="238">
        <v>2019</v>
      </c>
      <c r="P264" s="238" t="s">
        <v>355</v>
      </c>
      <c r="Q264" s="238">
        <v>13</v>
      </c>
      <c r="S264" s="238">
        <v>4</v>
      </c>
      <c r="T264" s="238">
        <v>0</v>
      </c>
      <c r="U264" s="238">
        <v>1</v>
      </c>
      <c r="W264" s="238">
        <v>69</v>
      </c>
      <c r="X264" s="238">
        <v>2</v>
      </c>
      <c r="Y264" s="238">
        <v>1</v>
      </c>
      <c r="Z264" s="238">
        <v>2</v>
      </c>
      <c r="AA264" s="238">
        <v>4</v>
      </c>
      <c r="AB264" s="238">
        <v>4</v>
      </c>
      <c r="AC264" s="238">
        <v>98</v>
      </c>
      <c r="AD264" s="238" t="s">
        <v>967</v>
      </c>
      <c r="AF264" s="238" t="s">
        <v>4198</v>
      </c>
      <c r="AG264" s="238">
        <v>3</v>
      </c>
      <c r="AH264" s="238">
        <v>2</v>
      </c>
      <c r="AI264" s="238">
        <v>4</v>
      </c>
      <c r="AJ264" s="238">
        <v>3</v>
      </c>
      <c r="AK264" s="238">
        <v>21</v>
      </c>
      <c r="AL264" s="238">
        <v>50</v>
      </c>
      <c r="AM264" s="238" t="s">
        <v>363</v>
      </c>
      <c r="AN264" s="238">
        <v>5</v>
      </c>
      <c r="AO264" s="238">
        <v>90</v>
      </c>
      <c r="AS264" s="238">
        <v>12</v>
      </c>
      <c r="AT264" s="238">
        <v>9</v>
      </c>
      <c r="AU264" s="238">
        <v>55</v>
      </c>
      <c r="AV264" s="238">
        <v>11</v>
      </c>
      <c r="AW264" s="238">
        <v>21</v>
      </c>
      <c r="CT264" s="238">
        <v>428194.06485479698</v>
      </c>
      <c r="CU264" s="238">
        <v>4960393.6245872499</v>
      </c>
      <c r="CV264" s="238">
        <v>44.793333779999998</v>
      </c>
      <c r="CW264" s="238">
        <v>-93.907808119999999</v>
      </c>
      <c r="CX264" s="238" t="s">
        <v>359</v>
      </c>
      <c r="CY264" s="238" t="s">
        <v>4633</v>
      </c>
    </row>
    <row r="265" spans="1:103" hidden="1" x14ac:dyDescent="0.25">
      <c r="A265" s="238">
        <v>722761</v>
      </c>
      <c r="B265" s="238">
        <v>3</v>
      </c>
      <c r="C265" s="238">
        <v>25</v>
      </c>
      <c r="D265" s="238">
        <v>26.611000000000001</v>
      </c>
      <c r="E265" s="238">
        <v>10</v>
      </c>
      <c r="G265" s="238" t="s">
        <v>1633</v>
      </c>
      <c r="H265" s="238" t="s">
        <v>354</v>
      </c>
      <c r="I265" s="238">
        <v>25</v>
      </c>
      <c r="K265" s="238">
        <v>19014771</v>
      </c>
      <c r="M265" s="238">
        <v>5</v>
      </c>
      <c r="N265" s="238">
        <v>28</v>
      </c>
      <c r="O265" s="238">
        <v>2019</v>
      </c>
      <c r="P265" s="238" t="s">
        <v>368</v>
      </c>
      <c r="Q265" s="238">
        <v>16</v>
      </c>
      <c r="S265" s="238">
        <v>3</v>
      </c>
      <c r="T265" s="238">
        <v>0</v>
      </c>
      <c r="U265" s="238">
        <v>1</v>
      </c>
      <c r="W265" s="238">
        <v>16</v>
      </c>
      <c r="X265" s="238">
        <v>2</v>
      </c>
      <c r="Y265" s="238">
        <v>1</v>
      </c>
      <c r="Z265" s="238">
        <v>1</v>
      </c>
      <c r="AB265" s="238">
        <v>1</v>
      </c>
      <c r="AC265" s="238">
        <v>98</v>
      </c>
      <c r="AD265" s="238" t="s">
        <v>967</v>
      </c>
      <c r="AF265" s="238" t="s">
        <v>4198</v>
      </c>
      <c r="AG265" s="238">
        <v>4</v>
      </c>
      <c r="AH265" s="238">
        <v>2</v>
      </c>
      <c r="AI265" s="238">
        <v>31</v>
      </c>
      <c r="AJ265" s="238">
        <v>4</v>
      </c>
      <c r="AK265" s="238">
        <v>21</v>
      </c>
      <c r="AL265" s="238">
        <v>57</v>
      </c>
      <c r="AM265" s="238" t="s">
        <v>354</v>
      </c>
      <c r="AN265" s="238">
        <v>5</v>
      </c>
      <c r="AO265" s="238">
        <v>1</v>
      </c>
      <c r="AS265" s="238">
        <v>12</v>
      </c>
      <c r="AT265" s="238">
        <v>9</v>
      </c>
      <c r="AU265" s="238">
        <v>55</v>
      </c>
      <c r="AV265" s="238">
        <v>11</v>
      </c>
      <c r="AW265" s="238">
        <v>21</v>
      </c>
      <c r="CT265" s="238">
        <v>428521.97683426499</v>
      </c>
      <c r="CU265" s="238">
        <v>4960642.8558354797</v>
      </c>
      <c r="CV265" s="238">
        <v>44.795610019999998</v>
      </c>
      <c r="CW265" s="238">
        <v>-93.903698019999993</v>
      </c>
      <c r="CX265" s="238" t="s">
        <v>359</v>
      </c>
      <c r="CY265" s="238" t="s">
        <v>4634</v>
      </c>
    </row>
    <row r="266" spans="1:103" hidden="1" x14ac:dyDescent="0.25">
      <c r="A266" s="238">
        <v>10775989</v>
      </c>
      <c r="B266" s="238">
        <v>3</v>
      </c>
      <c r="C266" s="238">
        <v>25</v>
      </c>
      <c r="D266" s="238">
        <v>26.754000000000001</v>
      </c>
      <c r="E266" s="238">
        <v>10</v>
      </c>
      <c r="G266" s="238" t="s">
        <v>1060</v>
      </c>
      <c r="H266" s="238" t="s">
        <v>354</v>
      </c>
      <c r="I266" s="238">
        <v>25</v>
      </c>
      <c r="K266" s="238">
        <v>12005952</v>
      </c>
      <c r="L266" s="238">
        <v>120630216</v>
      </c>
      <c r="M266" s="238">
        <v>3</v>
      </c>
      <c r="N266" s="238">
        <v>3</v>
      </c>
      <c r="O266" s="238">
        <v>2012</v>
      </c>
      <c r="P266" s="238" t="s">
        <v>364</v>
      </c>
      <c r="Q266" s="238">
        <v>20</v>
      </c>
      <c r="S266" s="238">
        <v>4</v>
      </c>
      <c r="T266" s="238">
        <v>0</v>
      </c>
      <c r="U266" s="238">
        <v>2</v>
      </c>
      <c r="V266" s="238">
        <v>11</v>
      </c>
      <c r="W266" s="238">
        <v>10</v>
      </c>
      <c r="X266" s="238">
        <v>2</v>
      </c>
      <c r="Y266" s="238">
        <v>6</v>
      </c>
      <c r="Z266" s="238">
        <v>1</v>
      </c>
      <c r="AB266" s="238">
        <v>1</v>
      </c>
      <c r="AC266" s="238">
        <v>98</v>
      </c>
      <c r="AD266" s="238" t="s">
        <v>4635</v>
      </c>
      <c r="AE266" s="238" t="s">
        <v>4636</v>
      </c>
      <c r="AF266" s="238" t="s">
        <v>4198</v>
      </c>
      <c r="AG266" s="238">
        <v>6</v>
      </c>
      <c r="AH266" s="238">
        <v>2</v>
      </c>
      <c r="AI266" s="238">
        <v>2</v>
      </c>
      <c r="AJ266" s="238">
        <v>4</v>
      </c>
      <c r="AK266" s="238">
        <v>22</v>
      </c>
      <c r="AL266" s="238">
        <v>34</v>
      </c>
      <c r="AM266" s="238" t="s">
        <v>354</v>
      </c>
      <c r="AN266" s="238">
        <v>1</v>
      </c>
      <c r="AO266" s="238">
        <v>6</v>
      </c>
      <c r="AP266" s="238">
        <v>18</v>
      </c>
      <c r="AS266" s="238">
        <v>7</v>
      </c>
      <c r="AT266" s="238">
        <v>98</v>
      </c>
      <c r="AU266" s="238">
        <v>55</v>
      </c>
      <c r="AV266" s="238">
        <v>11</v>
      </c>
      <c r="AW266" s="238">
        <v>21</v>
      </c>
      <c r="AX266" s="238">
        <v>2</v>
      </c>
      <c r="AY266" s="238">
        <v>2</v>
      </c>
      <c r="AZ266" s="238">
        <v>3</v>
      </c>
      <c r="BA266" s="238">
        <v>21</v>
      </c>
      <c r="BB266" s="238">
        <v>20</v>
      </c>
      <c r="BC266" s="238" t="s">
        <v>363</v>
      </c>
      <c r="BD266" s="238">
        <v>5</v>
      </c>
      <c r="BE266" s="238">
        <v>21</v>
      </c>
      <c r="BI266" s="238">
        <v>7</v>
      </c>
      <c r="BJ266" s="238">
        <v>98</v>
      </c>
      <c r="BK266" s="238">
        <v>55</v>
      </c>
      <c r="BL266" s="238">
        <v>11</v>
      </c>
      <c r="BM266" s="238">
        <v>21</v>
      </c>
      <c r="CT266" s="238">
        <v>428710</v>
      </c>
      <c r="CU266" s="238">
        <v>4960778</v>
      </c>
      <c r="CV266" s="238">
        <v>44.796843500000001</v>
      </c>
      <c r="CW266" s="238">
        <v>-93.901342200000002</v>
      </c>
      <c r="CX266" s="238" t="s">
        <v>359</v>
      </c>
      <c r="CY266" s="238" t="s">
        <v>4637</v>
      </c>
    </row>
    <row r="267" spans="1:103" x14ac:dyDescent="0.25">
      <c r="A267" s="238">
        <v>775227</v>
      </c>
      <c r="B267" s="238">
        <v>3</v>
      </c>
      <c r="C267" s="238">
        <v>25</v>
      </c>
      <c r="D267" s="238">
        <v>26.805</v>
      </c>
      <c r="E267" s="238">
        <v>10</v>
      </c>
      <c r="G267" s="238" t="s">
        <v>1633</v>
      </c>
      <c r="H267" s="238" t="s">
        <v>354</v>
      </c>
      <c r="I267" s="238">
        <v>25</v>
      </c>
      <c r="K267" s="238">
        <v>19038533</v>
      </c>
      <c r="M267" s="238">
        <v>12</v>
      </c>
      <c r="N267" s="238">
        <v>29</v>
      </c>
      <c r="O267" s="238">
        <v>2019</v>
      </c>
      <c r="P267" s="238" t="s">
        <v>366</v>
      </c>
      <c r="Q267" s="238">
        <v>17</v>
      </c>
      <c r="S267" s="238">
        <v>5</v>
      </c>
      <c r="T267" s="238">
        <v>0</v>
      </c>
      <c r="U267" s="238">
        <v>1</v>
      </c>
      <c r="W267" s="238">
        <v>16</v>
      </c>
      <c r="X267" s="238">
        <v>2</v>
      </c>
      <c r="Y267" s="238">
        <v>6</v>
      </c>
      <c r="Z267" s="238">
        <v>2</v>
      </c>
      <c r="AB267" s="238">
        <v>2</v>
      </c>
      <c r="AC267" s="238">
        <v>98</v>
      </c>
      <c r="AD267" s="238" t="s">
        <v>967</v>
      </c>
      <c r="AF267" s="238" t="s">
        <v>4198</v>
      </c>
      <c r="AG267" s="238">
        <v>4</v>
      </c>
      <c r="AH267" s="238">
        <v>2</v>
      </c>
      <c r="AI267" s="238">
        <v>4</v>
      </c>
      <c r="AJ267" s="238">
        <v>4</v>
      </c>
      <c r="AK267" s="238">
        <v>21</v>
      </c>
      <c r="AL267" s="238">
        <v>58</v>
      </c>
      <c r="AM267" s="238" t="s">
        <v>354</v>
      </c>
      <c r="AN267" s="238">
        <v>5</v>
      </c>
      <c r="AO267" s="238">
        <v>1</v>
      </c>
      <c r="AS267" s="238">
        <v>12</v>
      </c>
      <c r="AT267" s="238">
        <v>9</v>
      </c>
      <c r="AU267" s="238">
        <v>55</v>
      </c>
      <c r="AV267" s="238">
        <v>11</v>
      </c>
      <c r="AW267" s="238">
        <v>21</v>
      </c>
      <c r="CT267" s="238">
        <v>428773.86067136598</v>
      </c>
      <c r="CU267" s="238">
        <v>4960827.1754444297</v>
      </c>
      <c r="CV267" s="238">
        <v>44.797294260000001</v>
      </c>
      <c r="CW267" s="238">
        <v>-93.900539640000005</v>
      </c>
      <c r="CX267" s="238" t="s">
        <v>359</v>
      </c>
      <c r="CY267" s="238" t="s">
        <v>4638</v>
      </c>
    </row>
    <row r="268" spans="1:103" x14ac:dyDescent="0.25">
      <c r="A268" s="238">
        <v>10847054</v>
      </c>
      <c r="B268" s="238">
        <v>3</v>
      </c>
      <c r="C268" s="238">
        <v>25</v>
      </c>
      <c r="D268" s="238">
        <v>26.856000000000002</v>
      </c>
      <c r="E268" s="238">
        <v>10</v>
      </c>
      <c r="G268" s="238" t="s">
        <v>1060</v>
      </c>
      <c r="H268" s="238" t="s">
        <v>354</v>
      </c>
      <c r="I268" s="238">
        <v>25</v>
      </c>
      <c r="K268" s="238">
        <v>13000129</v>
      </c>
      <c r="L268" s="238">
        <v>130030004</v>
      </c>
      <c r="M268" s="238">
        <v>1</v>
      </c>
      <c r="N268" s="238">
        <v>3</v>
      </c>
      <c r="O268" s="238">
        <v>2013</v>
      </c>
      <c r="P268" s="238" t="s">
        <v>384</v>
      </c>
      <c r="Q268" s="238">
        <v>0</v>
      </c>
      <c r="S268" s="238">
        <v>5</v>
      </c>
      <c r="T268" s="238">
        <v>0</v>
      </c>
      <c r="U268" s="238">
        <v>1</v>
      </c>
      <c r="V268" s="238">
        <v>8</v>
      </c>
      <c r="W268" s="238">
        <v>27</v>
      </c>
      <c r="X268" s="238">
        <v>2</v>
      </c>
      <c r="Y268" s="238">
        <v>6</v>
      </c>
      <c r="Z268" s="238">
        <v>4</v>
      </c>
      <c r="AB268" s="238">
        <v>2</v>
      </c>
      <c r="AC268" s="238">
        <v>98</v>
      </c>
      <c r="AD268" s="238" t="s">
        <v>4639</v>
      </c>
      <c r="AE268" s="238" t="s">
        <v>953</v>
      </c>
      <c r="AF268" s="238" t="s">
        <v>4198</v>
      </c>
      <c r="AG268" s="238">
        <v>3</v>
      </c>
      <c r="AH268" s="238">
        <v>2</v>
      </c>
      <c r="AI268" s="238">
        <v>2</v>
      </c>
      <c r="AJ268" s="238">
        <v>2</v>
      </c>
      <c r="AK268" s="238">
        <v>28</v>
      </c>
      <c r="AL268" s="238">
        <v>22</v>
      </c>
      <c r="AM268" s="238" t="s">
        <v>354</v>
      </c>
      <c r="AN268" s="238">
        <v>5</v>
      </c>
      <c r="AO268" s="238">
        <v>72</v>
      </c>
      <c r="AS268" s="238">
        <v>1</v>
      </c>
      <c r="AT268" s="238">
        <v>98</v>
      </c>
      <c r="AU268" s="238">
        <v>55</v>
      </c>
      <c r="AV268" s="238">
        <v>10</v>
      </c>
      <c r="AW268" s="238">
        <v>21</v>
      </c>
      <c r="CT268" s="238">
        <v>428841</v>
      </c>
      <c r="CU268" s="238">
        <v>4960876</v>
      </c>
      <c r="CV268" s="238">
        <v>44.7977414</v>
      </c>
      <c r="CW268" s="238">
        <v>-93.899697700000004</v>
      </c>
      <c r="CX268" s="238" t="s">
        <v>359</v>
      </c>
      <c r="CY268" s="238" t="s">
        <v>4640</v>
      </c>
    </row>
    <row r="269" spans="1:103" x14ac:dyDescent="0.25">
      <c r="A269" s="238">
        <v>688546</v>
      </c>
      <c r="B269" s="238">
        <v>3</v>
      </c>
      <c r="C269" s="238">
        <v>25</v>
      </c>
      <c r="D269" s="238">
        <v>26.954999999999998</v>
      </c>
      <c r="E269" s="238">
        <v>10</v>
      </c>
      <c r="G269" s="238" t="s">
        <v>1633</v>
      </c>
      <c r="H269" s="238" t="s">
        <v>354</v>
      </c>
      <c r="I269" s="238">
        <v>25</v>
      </c>
      <c r="K269" s="238">
        <v>19004485</v>
      </c>
      <c r="M269" s="238">
        <v>2</v>
      </c>
      <c r="N269" s="238">
        <v>14</v>
      </c>
      <c r="O269" s="238">
        <v>2019</v>
      </c>
      <c r="P269" s="238" t="s">
        <v>384</v>
      </c>
      <c r="Q269" s="238">
        <v>6</v>
      </c>
      <c r="S269" s="238">
        <v>5</v>
      </c>
      <c r="T269" s="238">
        <v>0</v>
      </c>
      <c r="U269" s="238">
        <v>1</v>
      </c>
      <c r="W269" s="238">
        <v>16</v>
      </c>
      <c r="X269" s="238">
        <v>2</v>
      </c>
      <c r="Y269" s="238">
        <v>6</v>
      </c>
      <c r="Z269" s="238">
        <v>1</v>
      </c>
      <c r="AB269" s="238">
        <v>1</v>
      </c>
      <c r="AC269" s="238">
        <v>98</v>
      </c>
      <c r="AD269" s="238" t="s">
        <v>967</v>
      </c>
      <c r="AF269" s="238" t="s">
        <v>4198</v>
      </c>
      <c r="AG269" s="238">
        <v>4</v>
      </c>
      <c r="AH269" s="238">
        <v>2</v>
      </c>
      <c r="AI269" s="238">
        <v>4</v>
      </c>
      <c r="AJ269" s="238">
        <v>3</v>
      </c>
      <c r="AK269" s="238">
        <v>21</v>
      </c>
      <c r="AL269" s="238">
        <v>65</v>
      </c>
      <c r="AM269" s="238" t="s">
        <v>363</v>
      </c>
      <c r="AN269" s="238">
        <v>5</v>
      </c>
      <c r="AO269" s="238">
        <v>1</v>
      </c>
      <c r="AS269" s="238">
        <v>12</v>
      </c>
      <c r="AT269" s="238">
        <v>9</v>
      </c>
      <c r="AU269" s="238">
        <v>55</v>
      </c>
      <c r="AV269" s="238">
        <v>11</v>
      </c>
      <c r="AW269" s="238">
        <v>21</v>
      </c>
      <c r="CT269" s="238">
        <v>428972.15022988297</v>
      </c>
      <c r="CU269" s="238">
        <v>4960966.2335121799</v>
      </c>
      <c r="CV269" s="238">
        <v>44.798565680000003</v>
      </c>
      <c r="CW269" s="238">
        <v>-93.898052320000005</v>
      </c>
      <c r="CX269" s="238" t="s">
        <v>359</v>
      </c>
      <c r="CY269" s="238" t="s">
        <v>4641</v>
      </c>
    </row>
    <row r="270" spans="1:103" x14ac:dyDescent="0.25">
      <c r="A270" s="238">
        <v>786084</v>
      </c>
      <c r="B270" s="238">
        <v>3</v>
      </c>
      <c r="C270" s="238">
        <v>25</v>
      </c>
      <c r="D270" s="238">
        <v>27.081</v>
      </c>
      <c r="E270" s="238">
        <v>10</v>
      </c>
      <c r="G270" s="238" t="s">
        <v>1633</v>
      </c>
      <c r="H270" s="238" t="s">
        <v>354</v>
      </c>
      <c r="I270" s="238">
        <v>25</v>
      </c>
      <c r="K270" s="238">
        <v>20003716</v>
      </c>
      <c r="L270" s="238">
        <v>200380085</v>
      </c>
      <c r="M270" s="238">
        <v>2</v>
      </c>
      <c r="N270" s="238">
        <v>7</v>
      </c>
      <c r="O270" s="238">
        <v>2020</v>
      </c>
      <c r="P270" s="238" t="s">
        <v>362</v>
      </c>
      <c r="Q270" s="238">
        <v>8</v>
      </c>
      <c r="S270" s="238">
        <v>5</v>
      </c>
      <c r="T270" s="238">
        <v>0</v>
      </c>
      <c r="U270" s="238">
        <v>1</v>
      </c>
      <c r="W270" s="238">
        <v>16</v>
      </c>
      <c r="X270" s="238">
        <v>2</v>
      </c>
      <c r="Y270" s="238">
        <v>1</v>
      </c>
      <c r="Z270" s="238">
        <v>1</v>
      </c>
      <c r="AB270" s="238">
        <v>2</v>
      </c>
      <c r="AC270" s="238">
        <v>98</v>
      </c>
      <c r="AD270" s="238" t="s">
        <v>967</v>
      </c>
      <c r="AF270" s="238" t="s">
        <v>4198</v>
      </c>
      <c r="AG270" s="238">
        <v>4</v>
      </c>
      <c r="AH270" s="238">
        <v>2</v>
      </c>
      <c r="AI270" s="238">
        <v>2</v>
      </c>
      <c r="AJ270" s="238">
        <v>4</v>
      </c>
      <c r="AK270" s="238">
        <v>21</v>
      </c>
      <c r="AL270" s="238">
        <v>73</v>
      </c>
      <c r="AM270" s="238" t="s">
        <v>354</v>
      </c>
      <c r="AN270" s="238">
        <v>99</v>
      </c>
      <c r="AO270" s="238">
        <v>1</v>
      </c>
      <c r="AS270" s="238">
        <v>12</v>
      </c>
      <c r="AT270" s="238">
        <v>9</v>
      </c>
      <c r="AU270" s="238">
        <v>55</v>
      </c>
      <c r="AV270" s="238">
        <v>11</v>
      </c>
      <c r="AW270" s="238">
        <v>21</v>
      </c>
      <c r="CT270" s="238">
        <v>429133.21002107701</v>
      </c>
      <c r="CU270" s="238">
        <v>4961088.4592164997</v>
      </c>
      <c r="CV270" s="238">
        <v>44.799681839999998</v>
      </c>
      <c r="CW270" s="238">
        <v>-93.896033209999999</v>
      </c>
      <c r="CX270" s="238" t="s">
        <v>359</v>
      </c>
      <c r="CY270" s="238" t="s">
        <v>4642</v>
      </c>
    </row>
    <row r="271" spans="1:103" x14ac:dyDescent="0.25">
      <c r="A271" s="238">
        <v>737169</v>
      </c>
      <c r="B271" s="238">
        <v>3</v>
      </c>
      <c r="C271" s="238">
        <v>25</v>
      </c>
      <c r="D271" s="238">
        <v>27.178000000000001</v>
      </c>
      <c r="E271" s="238">
        <v>10</v>
      </c>
      <c r="G271" s="238" t="s">
        <v>1633</v>
      </c>
      <c r="H271" s="238" t="s">
        <v>354</v>
      </c>
      <c r="I271" s="238">
        <v>25</v>
      </c>
      <c r="K271" s="238">
        <v>19022357</v>
      </c>
      <c r="M271" s="238">
        <v>7</v>
      </c>
      <c r="N271" s="238">
        <v>30</v>
      </c>
      <c r="O271" s="238">
        <v>2019</v>
      </c>
      <c r="P271" s="238" t="s">
        <v>368</v>
      </c>
      <c r="Q271" s="238">
        <v>21</v>
      </c>
      <c r="S271" s="238">
        <v>5</v>
      </c>
      <c r="T271" s="238">
        <v>0</v>
      </c>
      <c r="U271" s="238">
        <v>1</v>
      </c>
      <c r="W271" s="238">
        <v>16</v>
      </c>
      <c r="X271" s="238">
        <v>2</v>
      </c>
      <c r="Y271" s="238">
        <v>6</v>
      </c>
      <c r="Z271" s="238">
        <v>1</v>
      </c>
      <c r="AB271" s="238">
        <v>1</v>
      </c>
      <c r="AC271" s="238">
        <v>98</v>
      </c>
      <c r="AD271" s="238" t="s">
        <v>967</v>
      </c>
      <c r="AF271" s="238" t="s">
        <v>4198</v>
      </c>
      <c r="AG271" s="238">
        <v>4</v>
      </c>
      <c r="AH271" s="238">
        <v>2</v>
      </c>
      <c r="AI271" s="238">
        <v>48</v>
      </c>
      <c r="AJ271" s="238">
        <v>4</v>
      </c>
      <c r="AK271" s="238">
        <v>21</v>
      </c>
      <c r="AL271" s="238">
        <v>58</v>
      </c>
      <c r="AM271" s="238" t="s">
        <v>363</v>
      </c>
      <c r="AN271" s="238">
        <v>5</v>
      </c>
      <c r="AO271" s="238">
        <v>1</v>
      </c>
      <c r="AS271" s="238">
        <v>12</v>
      </c>
      <c r="AT271" s="238">
        <v>9</v>
      </c>
      <c r="AV271" s="238">
        <v>11</v>
      </c>
      <c r="AW271" s="238">
        <v>21</v>
      </c>
      <c r="CT271" s="238">
        <v>429254.18878309801</v>
      </c>
      <c r="CU271" s="238">
        <v>4961191.47841</v>
      </c>
      <c r="CV271" s="238">
        <v>44.800621120000002</v>
      </c>
      <c r="CW271" s="238">
        <v>-93.894518079999997</v>
      </c>
      <c r="CX271" s="238" t="s">
        <v>359</v>
      </c>
      <c r="CY271" s="238" t="s">
        <v>4643</v>
      </c>
    </row>
    <row r="272" spans="1:103" x14ac:dyDescent="0.25">
      <c r="A272" s="238">
        <v>658240</v>
      </c>
      <c r="B272" s="238">
        <v>3</v>
      </c>
      <c r="C272" s="238">
        <v>25</v>
      </c>
      <c r="D272" s="238">
        <v>27.218</v>
      </c>
      <c r="E272" s="238">
        <v>10</v>
      </c>
      <c r="G272" s="238" t="s">
        <v>1633</v>
      </c>
      <c r="H272" s="238" t="s">
        <v>354</v>
      </c>
      <c r="I272" s="238">
        <v>25</v>
      </c>
      <c r="K272" s="238">
        <v>18034978</v>
      </c>
      <c r="M272" s="238">
        <v>11</v>
      </c>
      <c r="N272" s="238">
        <v>8</v>
      </c>
      <c r="O272" s="238">
        <v>2018</v>
      </c>
      <c r="P272" s="238" t="s">
        <v>384</v>
      </c>
      <c r="Q272" s="238">
        <v>17</v>
      </c>
      <c r="R272" s="238" t="s">
        <v>356</v>
      </c>
      <c r="S272" s="238">
        <v>5</v>
      </c>
      <c r="T272" s="238">
        <v>0</v>
      </c>
      <c r="U272" s="238">
        <v>1</v>
      </c>
      <c r="W272" s="238">
        <v>89</v>
      </c>
      <c r="X272" s="238">
        <v>2</v>
      </c>
      <c r="Y272" s="238">
        <v>6</v>
      </c>
      <c r="Z272" s="238">
        <v>4</v>
      </c>
      <c r="AB272" s="238">
        <v>3</v>
      </c>
      <c r="AC272" s="238">
        <v>98</v>
      </c>
      <c r="AD272" s="238" t="s">
        <v>967</v>
      </c>
      <c r="AF272" s="238" t="s">
        <v>4198</v>
      </c>
      <c r="AG272" s="238">
        <v>4</v>
      </c>
      <c r="AH272" s="238">
        <v>2</v>
      </c>
      <c r="AI272" s="238">
        <v>2</v>
      </c>
      <c r="AJ272" s="238">
        <v>4</v>
      </c>
      <c r="AK272" s="238">
        <v>21</v>
      </c>
      <c r="AL272" s="238">
        <v>44</v>
      </c>
      <c r="AM272" s="238" t="s">
        <v>363</v>
      </c>
      <c r="AN272" s="238">
        <v>5</v>
      </c>
      <c r="AO272" s="238">
        <v>1</v>
      </c>
      <c r="AS272" s="238">
        <v>12</v>
      </c>
      <c r="AT272" s="238">
        <v>9</v>
      </c>
      <c r="AU272" s="238">
        <v>55</v>
      </c>
      <c r="AV272" s="238">
        <v>12</v>
      </c>
      <c r="AW272" s="238">
        <v>21</v>
      </c>
      <c r="CT272" s="238">
        <v>429315.27479139098</v>
      </c>
      <c r="CU272" s="238">
        <v>4961212.74177841</v>
      </c>
      <c r="CV272" s="238">
        <v>44.800818560000003</v>
      </c>
      <c r="CW272" s="238">
        <v>-93.89374875</v>
      </c>
      <c r="CX272" s="238" t="s">
        <v>359</v>
      </c>
      <c r="CY272" s="238" t="s">
        <v>4644</v>
      </c>
    </row>
    <row r="273" spans="1:103" x14ac:dyDescent="0.25">
      <c r="A273" s="238">
        <v>566290</v>
      </c>
      <c r="B273" s="238">
        <v>3</v>
      </c>
      <c r="C273" s="238">
        <v>25</v>
      </c>
      <c r="D273" s="238">
        <v>27.225000000000001</v>
      </c>
      <c r="E273" s="238">
        <v>10</v>
      </c>
      <c r="G273" s="238" t="s">
        <v>1633</v>
      </c>
      <c r="H273" s="238" t="s">
        <v>354</v>
      </c>
      <c r="I273" s="238">
        <v>25</v>
      </c>
      <c r="K273" s="238">
        <v>18004811</v>
      </c>
      <c r="M273" s="238">
        <v>2</v>
      </c>
      <c r="N273" s="238">
        <v>15</v>
      </c>
      <c r="O273" s="238">
        <v>2018</v>
      </c>
      <c r="P273" s="238" t="s">
        <v>384</v>
      </c>
      <c r="Q273" s="238">
        <v>19</v>
      </c>
      <c r="R273" s="238" t="s">
        <v>356</v>
      </c>
      <c r="S273" s="238">
        <v>5</v>
      </c>
      <c r="T273" s="238">
        <v>0</v>
      </c>
      <c r="U273" s="238">
        <v>1</v>
      </c>
      <c r="W273" s="238">
        <v>16</v>
      </c>
      <c r="X273" s="238">
        <v>2</v>
      </c>
      <c r="Y273" s="238">
        <v>6</v>
      </c>
      <c r="Z273" s="238">
        <v>1</v>
      </c>
      <c r="AB273" s="238">
        <v>1</v>
      </c>
      <c r="AC273" s="238">
        <v>98</v>
      </c>
      <c r="AD273" s="238" t="s">
        <v>967</v>
      </c>
      <c r="AF273" s="238" t="s">
        <v>4198</v>
      </c>
      <c r="AG273" s="238">
        <v>4</v>
      </c>
      <c r="AH273" s="238">
        <v>2</v>
      </c>
      <c r="AI273" s="238">
        <v>4</v>
      </c>
      <c r="AJ273" s="238">
        <v>4</v>
      </c>
      <c r="AK273" s="238">
        <v>21</v>
      </c>
      <c r="AL273" s="238">
        <v>47</v>
      </c>
      <c r="AM273" s="238" t="s">
        <v>363</v>
      </c>
      <c r="AN273" s="238">
        <v>5</v>
      </c>
      <c r="AO273" s="238">
        <v>1</v>
      </c>
      <c r="AS273" s="238">
        <v>12</v>
      </c>
      <c r="AT273" s="238">
        <v>9</v>
      </c>
      <c r="AU273" s="238">
        <v>55</v>
      </c>
      <c r="AV273" s="238">
        <v>11</v>
      </c>
      <c r="AW273" s="238">
        <v>21</v>
      </c>
      <c r="CT273" s="238">
        <v>429328.809276535</v>
      </c>
      <c r="CU273" s="238">
        <v>4961210.7301562196</v>
      </c>
      <c r="CV273" s="238">
        <v>44.800801800000002</v>
      </c>
      <c r="CW273" s="238">
        <v>-93.893577359999995</v>
      </c>
      <c r="CX273" s="238" t="s">
        <v>359</v>
      </c>
      <c r="CY273" s="238" t="s">
        <v>4645</v>
      </c>
    </row>
    <row r="274" spans="1:103" hidden="1" x14ac:dyDescent="0.25">
      <c r="A274" s="238">
        <v>10853625</v>
      </c>
      <c r="B274" s="238">
        <v>3</v>
      </c>
      <c r="C274" s="238">
        <v>25</v>
      </c>
      <c r="D274" s="238">
        <v>27.247</v>
      </c>
      <c r="E274" s="238">
        <v>10</v>
      </c>
      <c r="G274" s="238" t="s">
        <v>1060</v>
      </c>
      <c r="H274" s="238" t="s">
        <v>354</v>
      </c>
      <c r="I274" s="238">
        <v>25</v>
      </c>
      <c r="K274" s="238">
        <v>13025618</v>
      </c>
      <c r="L274" s="238">
        <v>132340230</v>
      </c>
      <c r="M274" s="238">
        <v>8</v>
      </c>
      <c r="N274" s="238">
        <v>22</v>
      </c>
      <c r="O274" s="238">
        <v>2013</v>
      </c>
      <c r="P274" s="238" t="s">
        <v>384</v>
      </c>
      <c r="Q274" s="238">
        <v>18</v>
      </c>
      <c r="S274" s="238">
        <v>4</v>
      </c>
      <c r="T274" s="238">
        <v>0</v>
      </c>
      <c r="U274" s="238">
        <v>1</v>
      </c>
      <c r="V274" s="238">
        <v>7</v>
      </c>
      <c r="W274" s="238">
        <v>69</v>
      </c>
      <c r="X274" s="238">
        <v>2</v>
      </c>
      <c r="Y274" s="238">
        <v>1</v>
      </c>
      <c r="Z274" s="238">
        <v>1</v>
      </c>
      <c r="AB274" s="238">
        <v>1</v>
      </c>
      <c r="AC274" s="238">
        <v>98</v>
      </c>
      <c r="AD274" s="238" t="s">
        <v>4448</v>
      </c>
      <c r="AE274" s="238" t="s">
        <v>977</v>
      </c>
      <c r="AF274" s="238" t="s">
        <v>4198</v>
      </c>
      <c r="AG274" s="238">
        <v>3</v>
      </c>
      <c r="AH274" s="238">
        <v>2</v>
      </c>
      <c r="AI274" s="238">
        <v>2</v>
      </c>
      <c r="AJ274" s="238">
        <v>4</v>
      </c>
      <c r="AK274" s="238">
        <v>21</v>
      </c>
      <c r="AL274" s="238">
        <v>46</v>
      </c>
      <c r="AM274" s="238" t="s">
        <v>363</v>
      </c>
      <c r="AN274" s="238">
        <v>7</v>
      </c>
      <c r="AO274" s="238">
        <v>21</v>
      </c>
      <c r="AS274" s="238">
        <v>7</v>
      </c>
      <c r="AT274" s="238">
        <v>98</v>
      </c>
      <c r="AU274" s="238">
        <v>55</v>
      </c>
      <c r="AV274" s="238">
        <v>11</v>
      </c>
      <c r="AW274" s="238">
        <v>21</v>
      </c>
      <c r="CT274" s="238">
        <v>429360</v>
      </c>
      <c r="CU274" s="238">
        <v>4961228</v>
      </c>
      <c r="CV274" s="238">
        <v>44.800962300000002</v>
      </c>
      <c r="CW274" s="238">
        <v>-93.893190399999995</v>
      </c>
      <c r="CX274" s="238" t="s">
        <v>359</v>
      </c>
      <c r="CY274" s="238" t="s">
        <v>4646</v>
      </c>
    </row>
    <row r="275" spans="1:103" x14ac:dyDescent="0.25">
      <c r="A275" s="238">
        <v>680017</v>
      </c>
      <c r="B275" s="238">
        <v>3</v>
      </c>
      <c r="C275" s="238">
        <v>25</v>
      </c>
      <c r="D275" s="238">
        <v>27.263999999999999</v>
      </c>
      <c r="E275" s="238">
        <v>10</v>
      </c>
      <c r="G275" s="238" t="s">
        <v>1633</v>
      </c>
      <c r="H275" s="238" t="s">
        <v>354</v>
      </c>
      <c r="I275" s="238">
        <v>25</v>
      </c>
      <c r="K275" s="238">
        <v>19002674</v>
      </c>
      <c r="M275" s="238">
        <v>1</v>
      </c>
      <c r="N275" s="238">
        <v>28</v>
      </c>
      <c r="O275" s="238">
        <v>2019</v>
      </c>
      <c r="P275" s="238" t="s">
        <v>361</v>
      </c>
      <c r="Q275" s="238">
        <v>6</v>
      </c>
      <c r="S275" s="238">
        <v>5</v>
      </c>
      <c r="T275" s="238">
        <v>0</v>
      </c>
      <c r="U275" s="238">
        <v>1</v>
      </c>
      <c r="W275" s="238">
        <v>48</v>
      </c>
      <c r="X275" s="238">
        <v>2</v>
      </c>
      <c r="Y275" s="238">
        <v>6</v>
      </c>
      <c r="Z275" s="238">
        <v>4</v>
      </c>
      <c r="AB275" s="238">
        <v>3</v>
      </c>
      <c r="AC275" s="238">
        <v>98</v>
      </c>
      <c r="AD275" s="238" t="s">
        <v>967</v>
      </c>
      <c r="AF275" s="238" t="s">
        <v>4198</v>
      </c>
      <c r="AG275" s="238">
        <v>3</v>
      </c>
      <c r="AH275" s="238">
        <v>2</v>
      </c>
      <c r="AI275" s="238">
        <v>2</v>
      </c>
      <c r="AJ275" s="238">
        <v>4</v>
      </c>
      <c r="AK275" s="238">
        <v>21</v>
      </c>
      <c r="AL275" s="238">
        <v>17</v>
      </c>
      <c r="AM275" s="238" t="s">
        <v>363</v>
      </c>
      <c r="AN275" s="238">
        <v>5</v>
      </c>
      <c r="AO275" s="238">
        <v>75</v>
      </c>
      <c r="AS275" s="238">
        <v>12</v>
      </c>
      <c r="AT275" s="238">
        <v>9</v>
      </c>
      <c r="AU275" s="238">
        <v>55</v>
      </c>
      <c r="AV275" s="238">
        <v>12</v>
      </c>
      <c r="AW275" s="238">
        <v>21</v>
      </c>
      <c r="CT275" s="238">
        <v>429383.46189056803</v>
      </c>
      <c r="CU275" s="238">
        <v>4961241.8737001801</v>
      </c>
      <c r="CV275" s="238">
        <v>44.801087529999997</v>
      </c>
      <c r="CW275" s="238">
        <v>-93.892890730000005</v>
      </c>
      <c r="CX275" s="238" t="s">
        <v>359</v>
      </c>
      <c r="CY275" s="238" t="s">
        <v>4647</v>
      </c>
    </row>
    <row r="276" spans="1:103" x14ac:dyDescent="0.25">
      <c r="A276" s="238">
        <v>698743</v>
      </c>
      <c r="B276" s="238">
        <v>3</v>
      </c>
      <c r="C276" s="238">
        <v>25</v>
      </c>
      <c r="D276" s="238">
        <v>27.318999999999999</v>
      </c>
      <c r="E276" s="238">
        <v>10</v>
      </c>
      <c r="G276" s="238" t="s">
        <v>1633</v>
      </c>
      <c r="H276" s="238" t="s">
        <v>354</v>
      </c>
      <c r="I276" s="238">
        <v>25</v>
      </c>
      <c r="K276" s="238">
        <v>19007719</v>
      </c>
      <c r="M276" s="238">
        <v>3</v>
      </c>
      <c r="N276" s="238">
        <v>19</v>
      </c>
      <c r="O276" s="238">
        <v>2019</v>
      </c>
      <c r="P276" s="238" t="s">
        <v>368</v>
      </c>
      <c r="Q276" s="238">
        <v>6</v>
      </c>
      <c r="S276" s="238">
        <v>5</v>
      </c>
      <c r="T276" s="238">
        <v>0</v>
      </c>
      <c r="U276" s="238">
        <v>1</v>
      </c>
      <c r="W276" s="238">
        <v>16</v>
      </c>
      <c r="X276" s="238">
        <v>2</v>
      </c>
      <c r="Y276" s="238">
        <v>2</v>
      </c>
      <c r="Z276" s="238">
        <v>1</v>
      </c>
      <c r="AB276" s="238">
        <v>1</v>
      </c>
      <c r="AC276" s="238">
        <v>98</v>
      </c>
      <c r="AD276" s="238" t="s">
        <v>967</v>
      </c>
      <c r="AF276" s="238" t="s">
        <v>4198</v>
      </c>
      <c r="AG276" s="238">
        <v>4</v>
      </c>
      <c r="AH276" s="238">
        <v>2</v>
      </c>
      <c r="AI276" s="238">
        <v>4</v>
      </c>
      <c r="AJ276" s="238">
        <v>3</v>
      </c>
      <c r="AK276" s="238">
        <v>21</v>
      </c>
      <c r="AL276" s="238">
        <v>24</v>
      </c>
      <c r="AM276" s="238" t="s">
        <v>363</v>
      </c>
      <c r="AN276" s="238">
        <v>5</v>
      </c>
      <c r="AO276" s="238">
        <v>1</v>
      </c>
      <c r="AS276" s="238">
        <v>12</v>
      </c>
      <c r="AT276" s="238">
        <v>9</v>
      </c>
      <c r="AU276" s="238">
        <v>55</v>
      </c>
      <c r="AV276" s="238">
        <v>11</v>
      </c>
      <c r="AW276" s="238">
        <v>21</v>
      </c>
      <c r="CT276" s="238">
        <v>429468.39331043197</v>
      </c>
      <c r="CU276" s="238">
        <v>4961271.7769654104</v>
      </c>
      <c r="CV276" s="238">
        <v>44.801365079999997</v>
      </c>
      <c r="CW276" s="238">
        <v>-93.891821120000003</v>
      </c>
      <c r="CX276" s="238" t="s">
        <v>359</v>
      </c>
      <c r="CY276" s="238" t="s">
        <v>4648</v>
      </c>
    </row>
    <row r="277" spans="1:103" x14ac:dyDescent="0.25">
      <c r="A277" s="238">
        <v>10702785</v>
      </c>
      <c r="B277" s="238">
        <v>3</v>
      </c>
      <c r="C277" s="238">
        <v>25</v>
      </c>
      <c r="D277" s="238">
        <v>27.344000000000001</v>
      </c>
      <c r="E277" s="238">
        <v>10</v>
      </c>
      <c r="G277" s="238" t="s">
        <v>1633</v>
      </c>
      <c r="H277" s="238" t="s">
        <v>354</v>
      </c>
      <c r="I277" s="238">
        <v>25</v>
      </c>
      <c r="K277" s="238">
        <v>11508070</v>
      </c>
      <c r="L277" s="238">
        <v>112270029</v>
      </c>
      <c r="M277" s="238">
        <v>8</v>
      </c>
      <c r="N277" s="238">
        <v>12</v>
      </c>
      <c r="O277" s="238">
        <v>2011</v>
      </c>
      <c r="P277" s="238" t="s">
        <v>362</v>
      </c>
      <c r="Q277" s="238">
        <v>12</v>
      </c>
      <c r="R277" s="238" t="s">
        <v>196</v>
      </c>
      <c r="S277" s="238">
        <v>5</v>
      </c>
      <c r="T277" s="238">
        <v>0</v>
      </c>
      <c r="U277" s="238">
        <v>2</v>
      </c>
      <c r="V277" s="238">
        <v>1</v>
      </c>
      <c r="W277" s="238">
        <v>10</v>
      </c>
      <c r="X277" s="238">
        <v>4</v>
      </c>
      <c r="Y277" s="238">
        <v>1</v>
      </c>
      <c r="Z277" s="238">
        <v>1</v>
      </c>
      <c r="AA277" s="238">
        <v>2</v>
      </c>
      <c r="AB277" s="238">
        <v>1</v>
      </c>
      <c r="AC277" s="238">
        <v>98</v>
      </c>
      <c r="AD277" s="238" t="s">
        <v>1771</v>
      </c>
      <c r="AE277" s="238" t="s">
        <v>4649</v>
      </c>
      <c r="AF277" s="238" t="s">
        <v>4198</v>
      </c>
      <c r="AG277" s="238">
        <v>7</v>
      </c>
      <c r="AH277" s="238">
        <v>2</v>
      </c>
      <c r="AI277" s="238">
        <v>1</v>
      </c>
      <c r="AJ277" s="238">
        <v>2</v>
      </c>
      <c r="AK277" s="238">
        <v>8</v>
      </c>
      <c r="AL277" s="238">
        <v>35</v>
      </c>
      <c r="AM277" s="238" t="s">
        <v>363</v>
      </c>
      <c r="AN277" s="238">
        <v>5</v>
      </c>
      <c r="AO277" s="238">
        <v>1</v>
      </c>
      <c r="AS277" s="238">
        <v>7</v>
      </c>
      <c r="AT277" s="238">
        <v>2</v>
      </c>
      <c r="AU277" s="238">
        <v>55</v>
      </c>
      <c r="AV277" s="238">
        <v>10</v>
      </c>
      <c r="AW277" s="238">
        <v>21</v>
      </c>
      <c r="AX277" s="238">
        <v>2</v>
      </c>
      <c r="AY277" s="238">
        <v>3</v>
      </c>
      <c r="AZ277" s="238">
        <v>2</v>
      </c>
      <c r="BA277" s="238">
        <v>21</v>
      </c>
      <c r="BB277" s="238">
        <v>60</v>
      </c>
      <c r="BC277" s="238" t="s">
        <v>354</v>
      </c>
      <c r="BD277" s="238">
        <v>5</v>
      </c>
      <c r="BE277" s="238">
        <v>15</v>
      </c>
      <c r="BF277" s="238">
        <v>5</v>
      </c>
      <c r="BI277" s="238">
        <v>7</v>
      </c>
      <c r="BJ277" s="238">
        <v>2</v>
      </c>
      <c r="BK277" s="238">
        <v>55</v>
      </c>
      <c r="BL277" s="238">
        <v>10</v>
      </c>
      <c r="BM277" s="238">
        <v>21</v>
      </c>
      <c r="CT277" s="238">
        <v>429506</v>
      </c>
      <c r="CU277" s="238">
        <v>4961284</v>
      </c>
      <c r="CV277" s="238">
        <v>44.801478799999998</v>
      </c>
      <c r="CW277" s="238">
        <v>-93.891349700000006</v>
      </c>
      <c r="CX277" s="238" t="s">
        <v>359</v>
      </c>
      <c r="CY277" s="238" t="s">
        <v>4650</v>
      </c>
    </row>
    <row r="278" spans="1:103" hidden="1" x14ac:dyDescent="0.25">
      <c r="A278" s="238">
        <v>10780349</v>
      </c>
      <c r="B278" s="238">
        <v>3</v>
      </c>
      <c r="C278" s="238">
        <v>25</v>
      </c>
      <c r="D278" s="238">
        <v>27.344000000000001</v>
      </c>
      <c r="E278" s="238">
        <v>10</v>
      </c>
      <c r="G278" s="238" t="s">
        <v>1633</v>
      </c>
      <c r="H278" s="238" t="s">
        <v>354</v>
      </c>
      <c r="I278" s="238">
        <v>25</v>
      </c>
      <c r="K278" s="238">
        <v>12028842</v>
      </c>
      <c r="L278" s="238">
        <v>122690155</v>
      </c>
      <c r="M278" s="238">
        <v>9</v>
      </c>
      <c r="N278" s="238">
        <v>25</v>
      </c>
      <c r="O278" s="238">
        <v>2012</v>
      </c>
      <c r="P278" s="238" t="s">
        <v>368</v>
      </c>
      <c r="Q278" s="238">
        <v>11</v>
      </c>
      <c r="S278" s="238">
        <v>4</v>
      </c>
      <c r="T278" s="238">
        <v>0</v>
      </c>
      <c r="U278" s="238">
        <v>2</v>
      </c>
      <c r="V278" s="238">
        <v>1</v>
      </c>
      <c r="W278" s="238">
        <v>10</v>
      </c>
      <c r="X278" s="238">
        <v>4</v>
      </c>
      <c r="Y278" s="238">
        <v>1</v>
      </c>
      <c r="Z278" s="238">
        <v>1</v>
      </c>
      <c r="AB278" s="238">
        <v>1</v>
      </c>
      <c r="AC278" s="238">
        <v>98</v>
      </c>
      <c r="AD278" s="238">
        <v>25</v>
      </c>
      <c r="AE278" s="238">
        <v>5</v>
      </c>
      <c r="AF278" s="238" t="s">
        <v>4198</v>
      </c>
      <c r="AG278" s="238">
        <v>7</v>
      </c>
      <c r="AH278" s="238">
        <v>2</v>
      </c>
      <c r="AI278" s="238">
        <v>1</v>
      </c>
      <c r="AJ278" s="238">
        <v>2</v>
      </c>
      <c r="AK278" s="238">
        <v>23</v>
      </c>
      <c r="AL278" s="238">
        <v>24</v>
      </c>
      <c r="AM278" s="238" t="s">
        <v>354</v>
      </c>
      <c r="AN278" s="238">
        <v>5</v>
      </c>
      <c r="AO278" s="238">
        <v>2</v>
      </c>
      <c r="AS278" s="238">
        <v>7</v>
      </c>
      <c r="AT278" s="238">
        <v>2</v>
      </c>
      <c r="AU278" s="238">
        <v>55</v>
      </c>
      <c r="AV278" s="238">
        <v>11</v>
      </c>
      <c r="AW278" s="238">
        <v>21</v>
      </c>
      <c r="AX278" s="238">
        <v>2</v>
      </c>
      <c r="AY278" s="238">
        <v>31</v>
      </c>
      <c r="AZ278" s="238">
        <v>2</v>
      </c>
      <c r="BA278" s="238">
        <v>23</v>
      </c>
      <c r="BB278" s="238">
        <v>63</v>
      </c>
      <c r="BC278" s="238" t="s">
        <v>354</v>
      </c>
      <c r="BD278" s="238">
        <v>5</v>
      </c>
      <c r="BE278" s="238">
        <v>1</v>
      </c>
      <c r="BI278" s="238">
        <v>7</v>
      </c>
      <c r="BJ278" s="238">
        <v>2</v>
      </c>
      <c r="BK278" s="238">
        <v>55</v>
      </c>
      <c r="BL278" s="238">
        <v>11</v>
      </c>
      <c r="BM278" s="238">
        <v>21</v>
      </c>
      <c r="CT278" s="238">
        <v>429506</v>
      </c>
      <c r="CU278" s="238">
        <v>4961284</v>
      </c>
      <c r="CV278" s="238">
        <v>44.801478799999998</v>
      </c>
      <c r="CW278" s="238">
        <v>-93.891349700000006</v>
      </c>
      <c r="CX278" s="238" t="s">
        <v>359</v>
      </c>
      <c r="CY278" s="238" t="s">
        <v>4651</v>
      </c>
    </row>
    <row r="279" spans="1:103" hidden="1" x14ac:dyDescent="0.25">
      <c r="A279" s="238">
        <v>10851007</v>
      </c>
      <c r="B279" s="238">
        <v>3</v>
      </c>
      <c r="C279" s="238">
        <v>25</v>
      </c>
      <c r="D279" s="238">
        <v>27.344000000000001</v>
      </c>
      <c r="E279" s="238">
        <v>10</v>
      </c>
      <c r="G279" s="238" t="s">
        <v>1633</v>
      </c>
      <c r="H279" s="238" t="s">
        <v>354</v>
      </c>
      <c r="I279" s="238">
        <v>25</v>
      </c>
      <c r="K279" s="238">
        <v>13009719</v>
      </c>
      <c r="L279" s="238">
        <v>130960033</v>
      </c>
      <c r="M279" s="238">
        <v>4</v>
      </c>
      <c r="N279" s="238">
        <v>5</v>
      </c>
      <c r="O279" s="238">
        <v>2013</v>
      </c>
      <c r="P279" s="238" t="s">
        <v>362</v>
      </c>
      <c r="Q279" s="238">
        <v>11</v>
      </c>
      <c r="S279" s="238">
        <v>3</v>
      </c>
      <c r="T279" s="238">
        <v>0</v>
      </c>
      <c r="U279" s="238">
        <v>1</v>
      </c>
      <c r="V279" s="238">
        <v>90</v>
      </c>
      <c r="W279" s="238">
        <v>27</v>
      </c>
      <c r="X279" s="238">
        <v>4</v>
      </c>
      <c r="Y279" s="238">
        <v>1</v>
      </c>
      <c r="Z279" s="238">
        <v>2</v>
      </c>
      <c r="AB279" s="238">
        <v>1</v>
      </c>
      <c r="AC279" s="238">
        <v>98</v>
      </c>
      <c r="AD279" s="238" t="s">
        <v>967</v>
      </c>
      <c r="AE279" s="238" t="s">
        <v>2726</v>
      </c>
      <c r="AF279" s="238" t="s">
        <v>4198</v>
      </c>
      <c r="AG279" s="238">
        <v>3</v>
      </c>
      <c r="AH279" s="238">
        <v>2</v>
      </c>
      <c r="AI279" s="238">
        <v>2</v>
      </c>
      <c r="AJ279" s="238">
        <v>2</v>
      </c>
      <c r="AK279" s="238">
        <v>21</v>
      </c>
      <c r="AL279" s="238">
        <v>79</v>
      </c>
      <c r="AM279" s="238" t="s">
        <v>363</v>
      </c>
      <c r="AN279" s="238">
        <v>5</v>
      </c>
      <c r="AO279" s="238">
        <v>15</v>
      </c>
      <c r="AP279" s="238">
        <v>2</v>
      </c>
      <c r="AS279" s="238">
        <v>7</v>
      </c>
      <c r="AT279" s="238">
        <v>2</v>
      </c>
      <c r="AU279" s="238">
        <v>55</v>
      </c>
      <c r="AV279" s="238">
        <v>10</v>
      </c>
      <c r="AW279" s="238">
        <v>21</v>
      </c>
      <c r="CT279" s="238">
        <v>429506</v>
      </c>
      <c r="CU279" s="238">
        <v>4961284</v>
      </c>
      <c r="CV279" s="238">
        <v>44.801478799999998</v>
      </c>
      <c r="CW279" s="238">
        <v>-93.891349700000006</v>
      </c>
      <c r="CX279" s="238" t="s">
        <v>359</v>
      </c>
      <c r="CY279" s="238" t="s">
        <v>4652</v>
      </c>
    </row>
    <row r="280" spans="1:103" x14ac:dyDescent="0.25">
      <c r="A280" s="238">
        <v>817306</v>
      </c>
      <c r="B280" s="238">
        <v>3</v>
      </c>
      <c r="C280" s="238">
        <v>25</v>
      </c>
      <c r="D280" s="238">
        <v>27.367000000000001</v>
      </c>
      <c r="E280" s="238">
        <v>10</v>
      </c>
      <c r="G280" s="238" t="s">
        <v>1633</v>
      </c>
      <c r="H280" s="238" t="s">
        <v>354</v>
      </c>
      <c r="I280" s="238">
        <v>25</v>
      </c>
      <c r="K280" s="238">
        <v>20505224</v>
      </c>
      <c r="L280" s="238">
        <v>201830007</v>
      </c>
      <c r="M280" s="238">
        <v>7</v>
      </c>
      <c r="N280" s="238">
        <v>1</v>
      </c>
      <c r="O280" s="238">
        <v>2020</v>
      </c>
      <c r="P280" s="238" t="s">
        <v>355</v>
      </c>
      <c r="Q280" s="238">
        <v>7</v>
      </c>
      <c r="S280" s="238">
        <v>5</v>
      </c>
      <c r="T280" s="238">
        <v>0</v>
      </c>
      <c r="U280" s="238">
        <v>2</v>
      </c>
      <c r="V280" s="238">
        <v>12</v>
      </c>
      <c r="W280" s="238">
        <v>10</v>
      </c>
      <c r="X280" s="238">
        <v>4</v>
      </c>
      <c r="Y280" s="238">
        <v>1</v>
      </c>
      <c r="Z280" s="238">
        <v>2</v>
      </c>
      <c r="AB280" s="238">
        <v>2</v>
      </c>
      <c r="AC280" s="238">
        <v>98</v>
      </c>
      <c r="AD280" s="238" t="s">
        <v>4653</v>
      </c>
      <c r="AF280" s="238" t="s">
        <v>4198</v>
      </c>
      <c r="AG280" s="238">
        <v>7</v>
      </c>
      <c r="AH280" s="238">
        <v>2</v>
      </c>
      <c r="AI280" s="238">
        <v>4</v>
      </c>
      <c r="AJ280" s="238">
        <v>2</v>
      </c>
      <c r="AK280" s="238">
        <v>31</v>
      </c>
      <c r="AL280" s="238">
        <v>21</v>
      </c>
      <c r="AM280" s="238" t="s">
        <v>354</v>
      </c>
      <c r="AN280" s="238">
        <v>5</v>
      </c>
      <c r="AO280" s="238">
        <v>74</v>
      </c>
      <c r="AS280" s="238">
        <v>12</v>
      </c>
      <c r="AT280" s="238">
        <v>23</v>
      </c>
      <c r="AU280" s="238">
        <v>55</v>
      </c>
      <c r="AV280" s="238">
        <v>11</v>
      </c>
      <c r="AW280" s="238">
        <v>21</v>
      </c>
      <c r="AX280" s="238">
        <v>2</v>
      </c>
      <c r="AY280" s="238">
        <v>2</v>
      </c>
      <c r="AZ280" s="238">
        <v>2</v>
      </c>
      <c r="BA280" s="238">
        <v>34</v>
      </c>
      <c r="BB280" s="238">
        <v>32</v>
      </c>
      <c r="BC280" s="238" t="s">
        <v>354</v>
      </c>
      <c r="BD280" s="238">
        <v>5</v>
      </c>
      <c r="BE280" s="238">
        <v>1</v>
      </c>
      <c r="BI280" s="238">
        <v>12</v>
      </c>
      <c r="BJ280" s="238">
        <v>23</v>
      </c>
      <c r="BK280" s="238">
        <v>55</v>
      </c>
      <c r="BL280" s="238">
        <v>11</v>
      </c>
      <c r="BM280" s="238">
        <v>21</v>
      </c>
      <c r="CT280" s="238">
        <v>429497.93412920198</v>
      </c>
      <c r="CU280" s="238">
        <v>4961320.7264414504</v>
      </c>
      <c r="CV280" s="238">
        <v>44.801808600000001</v>
      </c>
      <c r="CW280" s="238">
        <v>-93.891454420000002</v>
      </c>
      <c r="CX280" s="238" t="s">
        <v>359</v>
      </c>
      <c r="CY280" s="238" t="s">
        <v>4654</v>
      </c>
    </row>
    <row r="281" spans="1:103" x14ac:dyDescent="0.25">
      <c r="A281" s="238">
        <v>667098</v>
      </c>
      <c r="B281" s="238">
        <v>3</v>
      </c>
      <c r="C281" s="238">
        <v>25</v>
      </c>
      <c r="D281" s="238">
        <v>27.378</v>
      </c>
      <c r="E281" s="238">
        <v>10</v>
      </c>
      <c r="G281" s="238" t="s">
        <v>1633</v>
      </c>
      <c r="H281" s="238" t="s">
        <v>354</v>
      </c>
      <c r="I281" s="238">
        <v>25</v>
      </c>
      <c r="K281" s="238">
        <v>18038051</v>
      </c>
      <c r="M281" s="238">
        <v>12</v>
      </c>
      <c r="N281" s="238">
        <v>9</v>
      </c>
      <c r="O281" s="238">
        <v>2018</v>
      </c>
      <c r="P281" s="238" t="s">
        <v>366</v>
      </c>
      <c r="Q281" s="238">
        <v>0</v>
      </c>
      <c r="R281" s="238" t="s">
        <v>196</v>
      </c>
      <c r="S281" s="238">
        <v>5</v>
      </c>
      <c r="T281" s="238">
        <v>0</v>
      </c>
      <c r="U281" s="238">
        <v>1</v>
      </c>
      <c r="W281" s="238">
        <v>75</v>
      </c>
      <c r="X281" s="238">
        <v>2</v>
      </c>
      <c r="Y281" s="238">
        <v>5</v>
      </c>
      <c r="Z281" s="238">
        <v>1</v>
      </c>
      <c r="AB281" s="238">
        <v>1</v>
      </c>
      <c r="AC281" s="238">
        <v>98</v>
      </c>
      <c r="AD281" s="238" t="s">
        <v>967</v>
      </c>
      <c r="AF281" s="238" t="s">
        <v>4198</v>
      </c>
      <c r="AG281" s="238">
        <v>3</v>
      </c>
      <c r="AH281" s="238">
        <v>2</v>
      </c>
      <c r="AI281" s="238">
        <v>2</v>
      </c>
      <c r="AJ281" s="238">
        <v>2</v>
      </c>
      <c r="AK281" s="238">
        <v>27</v>
      </c>
      <c r="AL281" s="238">
        <v>18</v>
      </c>
      <c r="AM281" s="238" t="s">
        <v>354</v>
      </c>
      <c r="AN281" s="238">
        <v>5</v>
      </c>
      <c r="AO281" s="238">
        <v>1</v>
      </c>
      <c r="AS281" s="238">
        <v>12</v>
      </c>
      <c r="AT281" s="238">
        <v>9</v>
      </c>
      <c r="AU281" s="238">
        <v>55</v>
      </c>
      <c r="AV281" s="238">
        <v>12</v>
      </c>
      <c r="AW281" s="238">
        <v>21</v>
      </c>
      <c r="CT281" s="238">
        <v>429501.84712261002</v>
      </c>
      <c r="CU281" s="238">
        <v>4961338.6836969601</v>
      </c>
      <c r="CV281" s="238">
        <v>44.801970619999999</v>
      </c>
      <c r="CW281" s="238">
        <v>-93.891407439999995</v>
      </c>
      <c r="CX281" s="238" t="s">
        <v>359</v>
      </c>
      <c r="CY281" s="238" t="s">
        <v>4655</v>
      </c>
    </row>
    <row r="282" spans="1:103" x14ac:dyDescent="0.25">
      <c r="A282" s="238">
        <v>385042</v>
      </c>
      <c r="B282" s="238">
        <v>3</v>
      </c>
      <c r="C282" s="238">
        <v>25</v>
      </c>
      <c r="D282" s="238">
        <v>27.748000000000001</v>
      </c>
      <c r="E282" s="238">
        <v>10</v>
      </c>
      <c r="G282" s="238" t="s">
        <v>1633</v>
      </c>
      <c r="H282" s="238" t="s">
        <v>354</v>
      </c>
      <c r="I282" s="238">
        <v>25</v>
      </c>
      <c r="K282" s="238">
        <v>16034187</v>
      </c>
      <c r="M282" s="238">
        <v>10</v>
      </c>
      <c r="N282" s="238">
        <v>8</v>
      </c>
      <c r="O282" s="238">
        <v>2016</v>
      </c>
      <c r="P282" s="238" t="s">
        <v>364</v>
      </c>
      <c r="Q282" s="238">
        <v>5</v>
      </c>
      <c r="S282" s="238">
        <v>5</v>
      </c>
      <c r="T282" s="238">
        <v>0</v>
      </c>
      <c r="U282" s="238">
        <v>1</v>
      </c>
      <c r="W282" s="238">
        <v>32</v>
      </c>
      <c r="X282" s="238">
        <v>4</v>
      </c>
      <c r="Y282" s="238">
        <v>6</v>
      </c>
      <c r="Z282" s="238">
        <v>99</v>
      </c>
      <c r="AB282" s="238">
        <v>99</v>
      </c>
      <c r="AC282" s="238">
        <v>98</v>
      </c>
      <c r="AD282" s="238" t="s">
        <v>967</v>
      </c>
      <c r="AF282" s="238" t="s">
        <v>4198</v>
      </c>
      <c r="AG282" s="238">
        <v>3</v>
      </c>
      <c r="AH282" s="238">
        <v>2</v>
      </c>
      <c r="AI282" s="238">
        <v>2</v>
      </c>
      <c r="AJ282" s="238">
        <v>1</v>
      </c>
      <c r="AK282" s="238">
        <v>27</v>
      </c>
      <c r="AL282" s="238">
        <v>21</v>
      </c>
      <c r="AM282" s="238" t="s">
        <v>354</v>
      </c>
      <c r="AN282" s="238">
        <v>99</v>
      </c>
      <c r="AO282" s="238">
        <v>71</v>
      </c>
      <c r="AS282" s="238">
        <v>12</v>
      </c>
      <c r="AT282" s="238">
        <v>23</v>
      </c>
      <c r="AV282" s="238">
        <v>13</v>
      </c>
      <c r="AW282" s="238">
        <v>21</v>
      </c>
      <c r="CT282" s="238">
        <v>429503.053796419</v>
      </c>
      <c r="CU282" s="238">
        <v>4961312.0889830496</v>
      </c>
      <c r="CV282" s="238">
        <v>44.801731359999998</v>
      </c>
      <c r="CW282" s="238">
        <v>-93.891388500000005</v>
      </c>
      <c r="CX282" s="238" t="s">
        <v>359</v>
      </c>
      <c r="CY282" s="238" t="s">
        <v>4656</v>
      </c>
    </row>
    <row r="283" spans="1:103" hidden="1" x14ac:dyDescent="0.25">
      <c r="A283" s="238">
        <v>383821</v>
      </c>
      <c r="B283" s="238">
        <v>3</v>
      </c>
      <c r="C283" s="238">
        <v>25</v>
      </c>
      <c r="D283" s="238">
        <v>27.757999999999999</v>
      </c>
      <c r="E283" s="238">
        <v>10</v>
      </c>
      <c r="G283" s="238" t="s">
        <v>1633</v>
      </c>
      <c r="H283" s="238" t="s">
        <v>354</v>
      </c>
      <c r="I283" s="238">
        <v>25</v>
      </c>
      <c r="K283" s="238">
        <v>16510896</v>
      </c>
      <c r="M283" s="238">
        <v>10</v>
      </c>
      <c r="N283" s="238">
        <v>2</v>
      </c>
      <c r="O283" s="238">
        <v>2016</v>
      </c>
      <c r="P283" s="238" t="s">
        <v>366</v>
      </c>
      <c r="Q283" s="238">
        <v>15</v>
      </c>
      <c r="R283" s="238">
        <v>98</v>
      </c>
      <c r="S283" s="238">
        <v>3</v>
      </c>
      <c r="T283" s="238">
        <v>0</v>
      </c>
      <c r="U283" s="238">
        <v>1</v>
      </c>
      <c r="W283" s="238">
        <v>48</v>
      </c>
      <c r="X283" s="238">
        <v>2</v>
      </c>
      <c r="Y283" s="238">
        <v>1</v>
      </c>
      <c r="Z283" s="238">
        <v>1</v>
      </c>
      <c r="AB283" s="238">
        <v>1</v>
      </c>
      <c r="AC283" s="238">
        <v>98</v>
      </c>
      <c r="AD283" s="238" t="s">
        <v>967</v>
      </c>
      <c r="AF283" s="238" t="s">
        <v>4198</v>
      </c>
      <c r="AG283" s="238">
        <v>3</v>
      </c>
      <c r="AH283" s="238">
        <v>2</v>
      </c>
      <c r="AI283" s="238">
        <v>31</v>
      </c>
      <c r="AJ283" s="238">
        <v>2</v>
      </c>
      <c r="AK283" s="238">
        <v>21</v>
      </c>
      <c r="AL283" s="238">
        <v>27</v>
      </c>
      <c r="AM283" s="238" t="s">
        <v>354</v>
      </c>
      <c r="AN283" s="238">
        <v>10</v>
      </c>
      <c r="AO283" s="238">
        <v>62</v>
      </c>
      <c r="AS283" s="238">
        <v>12</v>
      </c>
      <c r="AT283" s="238">
        <v>9</v>
      </c>
      <c r="AU283" s="238">
        <v>55</v>
      </c>
      <c r="AV283" s="238">
        <v>12</v>
      </c>
      <c r="AW283" s="238">
        <v>21</v>
      </c>
      <c r="CT283" s="238">
        <v>429493.70078740199</v>
      </c>
      <c r="CU283" s="238">
        <v>4961329.1931250496</v>
      </c>
      <c r="CV283" s="238">
        <v>44.801884389999998</v>
      </c>
      <c r="CW283" s="238">
        <v>-93.891509119999995</v>
      </c>
      <c r="CX283" s="238" t="s">
        <v>359</v>
      </c>
      <c r="CY283" s="238" t="s">
        <v>4657</v>
      </c>
    </row>
    <row r="284" spans="1:103" x14ac:dyDescent="0.25">
      <c r="A284" s="238">
        <v>810319</v>
      </c>
      <c r="B284" s="238">
        <v>3</v>
      </c>
      <c r="C284" s="238">
        <v>284</v>
      </c>
      <c r="D284" s="238">
        <v>5.6260000000000003</v>
      </c>
      <c r="E284" s="238">
        <v>10</v>
      </c>
      <c r="F284" s="238" t="s">
        <v>1060</v>
      </c>
      <c r="H284" s="238" t="s">
        <v>354</v>
      </c>
      <c r="I284" s="238">
        <v>25</v>
      </c>
      <c r="K284" s="238">
        <v>20012787</v>
      </c>
      <c r="L284" s="238">
        <v>201360047</v>
      </c>
      <c r="M284" s="238">
        <v>5</v>
      </c>
      <c r="N284" s="238">
        <v>15</v>
      </c>
      <c r="O284" s="238">
        <v>2020</v>
      </c>
      <c r="P284" s="238" t="s">
        <v>362</v>
      </c>
      <c r="Q284" s="238">
        <v>14</v>
      </c>
      <c r="S284" s="238">
        <v>5</v>
      </c>
      <c r="T284" s="238">
        <v>0</v>
      </c>
      <c r="U284" s="238">
        <v>1</v>
      </c>
      <c r="W284" s="238">
        <v>32</v>
      </c>
      <c r="X284" s="238">
        <v>2</v>
      </c>
      <c r="Y284" s="238">
        <v>1</v>
      </c>
      <c r="Z284" s="238">
        <v>1</v>
      </c>
      <c r="AB284" s="238">
        <v>1</v>
      </c>
      <c r="AC284" s="238">
        <v>98</v>
      </c>
      <c r="AD284" s="238" t="s">
        <v>4585</v>
      </c>
      <c r="AF284" s="238" t="s">
        <v>4658</v>
      </c>
      <c r="AG284" s="238">
        <v>3</v>
      </c>
      <c r="AH284" s="238">
        <v>2</v>
      </c>
      <c r="AI284" s="238">
        <v>2</v>
      </c>
      <c r="AJ284" s="238">
        <v>1</v>
      </c>
      <c r="AK284" s="238">
        <v>24</v>
      </c>
      <c r="AL284" s="238">
        <v>51</v>
      </c>
      <c r="AM284" s="238" t="s">
        <v>354</v>
      </c>
      <c r="AN284" s="238">
        <v>5</v>
      </c>
      <c r="AO284" s="238">
        <v>10</v>
      </c>
      <c r="AS284" s="238">
        <v>15</v>
      </c>
      <c r="AT284" s="238">
        <v>9</v>
      </c>
      <c r="AU284" s="238">
        <v>30</v>
      </c>
      <c r="AV284" s="238">
        <v>11</v>
      </c>
      <c r="AW284" s="238">
        <v>21</v>
      </c>
      <c r="CT284" s="238">
        <v>437739.93026544299</v>
      </c>
      <c r="CU284" s="238">
        <v>4965764.9071327401</v>
      </c>
      <c r="CV284" s="238">
        <v>44.842578150000001</v>
      </c>
      <c r="CW284" s="238">
        <v>-93.787794660000003</v>
      </c>
      <c r="CX284" s="238" t="s">
        <v>359</v>
      </c>
      <c r="CY284" s="238" t="s">
        <v>4659</v>
      </c>
    </row>
    <row r="285" spans="1:103" x14ac:dyDescent="0.25">
      <c r="A285" s="238">
        <v>10782839</v>
      </c>
      <c r="B285" s="238">
        <v>3</v>
      </c>
      <c r="C285" s="238">
        <v>284</v>
      </c>
      <c r="D285" s="238">
        <v>5.6340000000000003</v>
      </c>
      <c r="E285" s="238">
        <v>10</v>
      </c>
      <c r="F285" s="238" t="s">
        <v>1060</v>
      </c>
      <c r="H285" s="238" t="s">
        <v>354</v>
      </c>
      <c r="I285" s="238">
        <v>25</v>
      </c>
      <c r="K285" s="238">
        <v>12513085</v>
      </c>
      <c r="L285" s="238">
        <v>130020302</v>
      </c>
      <c r="M285" s="238">
        <v>12</v>
      </c>
      <c r="N285" s="238">
        <v>31</v>
      </c>
      <c r="O285" s="238">
        <v>2012</v>
      </c>
      <c r="P285" s="238" t="s">
        <v>361</v>
      </c>
      <c r="Q285" s="238">
        <v>14</v>
      </c>
      <c r="R285" s="238" t="s">
        <v>196</v>
      </c>
      <c r="S285" s="238">
        <v>5</v>
      </c>
      <c r="T285" s="238">
        <v>0</v>
      </c>
      <c r="U285" s="238">
        <v>2</v>
      </c>
      <c r="V285" s="238">
        <v>1</v>
      </c>
      <c r="W285" s="238">
        <v>10</v>
      </c>
      <c r="X285" s="238">
        <v>15</v>
      </c>
      <c r="Y285" s="238">
        <v>1</v>
      </c>
      <c r="Z285" s="238">
        <v>1</v>
      </c>
      <c r="AB285" s="238">
        <v>1</v>
      </c>
      <c r="AC285" s="238">
        <v>98</v>
      </c>
      <c r="AD285" s="238" t="s">
        <v>4660</v>
      </c>
      <c r="AE285" s="238" t="s">
        <v>4596</v>
      </c>
      <c r="AF285" s="238" t="s">
        <v>4661</v>
      </c>
      <c r="AG285" s="238">
        <v>7</v>
      </c>
      <c r="AH285" s="238">
        <v>2</v>
      </c>
      <c r="AI285" s="238">
        <v>4</v>
      </c>
      <c r="AJ285" s="238">
        <v>2</v>
      </c>
      <c r="AK285" s="238">
        <v>8</v>
      </c>
      <c r="AL285" s="238">
        <v>55</v>
      </c>
      <c r="AM285" s="238" t="s">
        <v>354</v>
      </c>
      <c r="AN285" s="238">
        <v>5</v>
      </c>
      <c r="AO285" s="238">
        <v>1</v>
      </c>
      <c r="AS285" s="238">
        <v>3</v>
      </c>
      <c r="AT285" s="238">
        <v>98</v>
      </c>
      <c r="AU285" s="238">
        <v>45</v>
      </c>
      <c r="AV285" s="238">
        <v>11</v>
      </c>
      <c r="AW285" s="238">
        <v>20</v>
      </c>
      <c r="AX285" s="238">
        <v>2</v>
      </c>
      <c r="AY285" s="238">
        <v>2</v>
      </c>
      <c r="AZ285" s="238">
        <v>2</v>
      </c>
      <c r="BA285" s="238">
        <v>21</v>
      </c>
      <c r="BB285" s="238">
        <v>21</v>
      </c>
      <c r="BC285" s="238" t="s">
        <v>363</v>
      </c>
      <c r="BD285" s="238">
        <v>5</v>
      </c>
      <c r="BE285" s="238">
        <v>15</v>
      </c>
      <c r="BF285" s="238">
        <v>5</v>
      </c>
      <c r="BI285" s="238">
        <v>3</v>
      </c>
      <c r="BJ285" s="238">
        <v>98</v>
      </c>
      <c r="BK285" s="238">
        <v>45</v>
      </c>
      <c r="BL285" s="238">
        <v>11</v>
      </c>
      <c r="BM285" s="238">
        <v>20</v>
      </c>
      <c r="CT285" s="238">
        <v>437746</v>
      </c>
      <c r="CU285" s="238">
        <v>4965776</v>
      </c>
      <c r="CV285" s="238">
        <v>44.842677500000001</v>
      </c>
      <c r="CW285" s="238">
        <v>-93.787719999999993</v>
      </c>
      <c r="CX285" s="238" t="s">
        <v>359</v>
      </c>
      <c r="CY285" s="238" t="s">
        <v>4662</v>
      </c>
    </row>
    <row r="286" spans="1:103" x14ac:dyDescent="0.25">
      <c r="A286" s="238">
        <v>834528</v>
      </c>
      <c r="B286" s="238">
        <v>3</v>
      </c>
      <c r="C286" s="238">
        <v>284</v>
      </c>
      <c r="D286" s="238">
        <v>5.6559999999999997</v>
      </c>
      <c r="E286" s="238">
        <v>10</v>
      </c>
      <c r="F286" s="238" t="s">
        <v>1060</v>
      </c>
      <c r="H286" s="238" t="s">
        <v>354</v>
      </c>
      <c r="I286" s="238">
        <v>25</v>
      </c>
      <c r="K286" s="238">
        <v>20506505</v>
      </c>
      <c r="L286" s="238">
        <v>202230037</v>
      </c>
      <c r="M286" s="238">
        <v>8</v>
      </c>
      <c r="N286" s="238">
        <v>10</v>
      </c>
      <c r="O286" s="238">
        <v>2020</v>
      </c>
      <c r="P286" s="238" t="s">
        <v>361</v>
      </c>
      <c r="Q286" s="238">
        <v>13</v>
      </c>
      <c r="R286" s="238" t="s">
        <v>419</v>
      </c>
      <c r="S286" s="238">
        <v>5</v>
      </c>
      <c r="T286" s="238">
        <v>0</v>
      </c>
      <c r="U286" s="238">
        <v>2</v>
      </c>
      <c r="V286" s="238">
        <v>12</v>
      </c>
      <c r="W286" s="238">
        <v>10</v>
      </c>
      <c r="X286" s="238">
        <v>3</v>
      </c>
      <c r="Y286" s="238">
        <v>1</v>
      </c>
      <c r="Z286" s="238">
        <v>1</v>
      </c>
      <c r="AB286" s="238">
        <v>1</v>
      </c>
      <c r="AC286" s="238">
        <v>98</v>
      </c>
      <c r="AD286" s="238" t="s">
        <v>4585</v>
      </c>
      <c r="AF286" s="238" t="s">
        <v>4658</v>
      </c>
      <c r="AG286" s="238">
        <v>7</v>
      </c>
      <c r="AH286" s="238">
        <v>2</v>
      </c>
      <c r="AI286" s="238">
        <v>2</v>
      </c>
      <c r="AJ286" s="238">
        <v>1</v>
      </c>
      <c r="AK286" s="238">
        <v>21</v>
      </c>
      <c r="AL286" s="238">
        <v>57</v>
      </c>
      <c r="AM286" s="238" t="s">
        <v>363</v>
      </c>
      <c r="AN286" s="238">
        <v>5</v>
      </c>
      <c r="AO286" s="238">
        <v>1</v>
      </c>
      <c r="AS286" s="238">
        <v>12</v>
      </c>
      <c r="AT286" s="238">
        <v>20</v>
      </c>
      <c r="AU286" s="238">
        <v>30</v>
      </c>
      <c r="AV286" s="238">
        <v>11</v>
      </c>
      <c r="AW286" s="238">
        <v>23</v>
      </c>
      <c r="AX286" s="238">
        <v>2</v>
      </c>
      <c r="AY286" s="238">
        <v>2</v>
      </c>
      <c r="AZ286" s="238">
        <v>1</v>
      </c>
      <c r="BA286" s="238">
        <v>21</v>
      </c>
      <c r="BB286" s="238">
        <v>18</v>
      </c>
      <c r="BC286" s="238" t="s">
        <v>363</v>
      </c>
      <c r="BD286" s="238">
        <v>5</v>
      </c>
      <c r="BE286" s="238">
        <v>4</v>
      </c>
      <c r="BI286" s="238">
        <v>12</v>
      </c>
      <c r="BJ286" s="238">
        <v>20</v>
      </c>
      <c r="BK286" s="238">
        <v>30</v>
      </c>
      <c r="BL286" s="238">
        <v>11</v>
      </c>
      <c r="BM286" s="238">
        <v>23</v>
      </c>
      <c r="CT286" s="238">
        <v>437740.250613835</v>
      </c>
      <c r="CU286" s="238">
        <v>4965812.3020912698</v>
      </c>
      <c r="CV286" s="238">
        <v>44.843004790000002</v>
      </c>
      <c r="CW286" s="238">
        <v>-93.78779643</v>
      </c>
      <c r="CX286" s="238" t="s">
        <v>359</v>
      </c>
      <c r="CY286" s="238" t="s">
        <v>4663</v>
      </c>
    </row>
    <row r="287" spans="1:103" x14ac:dyDescent="0.25">
      <c r="A287" s="238">
        <v>603664</v>
      </c>
      <c r="B287" s="238">
        <v>3</v>
      </c>
      <c r="C287" s="238">
        <v>284</v>
      </c>
      <c r="D287" s="238">
        <v>5.6580000000000004</v>
      </c>
      <c r="E287" s="238">
        <v>10</v>
      </c>
      <c r="F287" s="238" t="s">
        <v>1060</v>
      </c>
      <c r="H287" s="238" t="s">
        <v>354</v>
      </c>
      <c r="I287" s="238">
        <v>25</v>
      </c>
      <c r="K287" s="238">
        <v>18015030</v>
      </c>
      <c r="M287" s="238">
        <v>5</v>
      </c>
      <c r="N287" s="238">
        <v>17</v>
      </c>
      <c r="O287" s="238">
        <v>2018</v>
      </c>
      <c r="P287" s="238" t="s">
        <v>384</v>
      </c>
      <c r="Q287" s="238">
        <v>10</v>
      </c>
      <c r="R287" s="238" t="s">
        <v>419</v>
      </c>
      <c r="S287" s="238">
        <v>5</v>
      </c>
      <c r="T287" s="238">
        <v>0</v>
      </c>
      <c r="U287" s="238">
        <v>2</v>
      </c>
      <c r="V287" s="238">
        <v>12</v>
      </c>
      <c r="W287" s="238">
        <v>10</v>
      </c>
      <c r="X287" s="238">
        <v>3</v>
      </c>
      <c r="Y287" s="238">
        <v>1</v>
      </c>
      <c r="Z287" s="238">
        <v>1</v>
      </c>
      <c r="AB287" s="238">
        <v>1</v>
      </c>
      <c r="AC287" s="238">
        <v>98</v>
      </c>
      <c r="AD287" s="238">
        <v>284</v>
      </c>
      <c r="AF287" s="238" t="s">
        <v>4658</v>
      </c>
      <c r="AG287" s="238">
        <v>7</v>
      </c>
      <c r="AH287" s="238">
        <v>2</v>
      </c>
      <c r="AI287" s="238">
        <v>4</v>
      </c>
      <c r="AJ287" s="238">
        <v>1</v>
      </c>
      <c r="AK287" s="238">
        <v>21</v>
      </c>
      <c r="AL287" s="238">
        <v>30</v>
      </c>
      <c r="AM287" s="238" t="s">
        <v>354</v>
      </c>
      <c r="AN287" s="238">
        <v>5</v>
      </c>
      <c r="AO287" s="238">
        <v>1</v>
      </c>
      <c r="AS287" s="238">
        <v>12</v>
      </c>
      <c r="AT287" s="238">
        <v>21</v>
      </c>
      <c r="AU287" s="238">
        <v>35</v>
      </c>
      <c r="AV287" s="238">
        <v>11</v>
      </c>
      <c r="AW287" s="238">
        <v>21</v>
      </c>
      <c r="AX287" s="238">
        <v>2</v>
      </c>
      <c r="AY287" s="238">
        <v>4</v>
      </c>
      <c r="AZ287" s="238">
        <v>1</v>
      </c>
      <c r="BA287" s="238">
        <v>34</v>
      </c>
      <c r="BB287" s="238">
        <v>44</v>
      </c>
      <c r="BC287" s="238" t="s">
        <v>363</v>
      </c>
      <c r="BD287" s="238">
        <v>5</v>
      </c>
      <c r="BE287" s="238">
        <v>1</v>
      </c>
      <c r="BI287" s="238">
        <v>12</v>
      </c>
      <c r="BJ287" s="238">
        <v>21</v>
      </c>
      <c r="BK287" s="238">
        <v>35</v>
      </c>
      <c r="BL287" s="238">
        <v>11</v>
      </c>
      <c r="BM287" s="238">
        <v>21</v>
      </c>
      <c r="CT287" s="238">
        <v>437744.69277496799</v>
      </c>
      <c r="CU287" s="238">
        <v>4965816.3202956896</v>
      </c>
      <c r="CV287" s="238">
        <v>44.84304135</v>
      </c>
      <c r="CW287" s="238">
        <v>-93.787740709999994</v>
      </c>
      <c r="CX287" s="238" t="s">
        <v>359</v>
      </c>
      <c r="CY287" s="238" t="s">
        <v>4664</v>
      </c>
    </row>
    <row r="288" spans="1:103" x14ac:dyDescent="0.25">
      <c r="A288" s="238">
        <v>801185</v>
      </c>
      <c r="B288" s="238">
        <v>3</v>
      </c>
      <c r="C288" s="238">
        <v>284</v>
      </c>
      <c r="D288" s="238">
        <v>5.6580000000000004</v>
      </c>
      <c r="E288" s="238">
        <v>10</v>
      </c>
      <c r="F288" s="238" t="s">
        <v>1060</v>
      </c>
      <c r="H288" s="238" t="s">
        <v>354</v>
      </c>
      <c r="I288" s="238">
        <v>25</v>
      </c>
      <c r="K288" s="238">
        <v>20005791</v>
      </c>
      <c r="L288" s="238">
        <v>200580146</v>
      </c>
      <c r="M288" s="238">
        <v>2</v>
      </c>
      <c r="N288" s="238">
        <v>27</v>
      </c>
      <c r="O288" s="238">
        <v>2020</v>
      </c>
      <c r="P288" s="238" t="s">
        <v>384</v>
      </c>
      <c r="Q288" s="238">
        <v>18</v>
      </c>
      <c r="S288" s="238">
        <v>5</v>
      </c>
      <c r="T288" s="238">
        <v>0</v>
      </c>
      <c r="U288" s="238">
        <v>2</v>
      </c>
      <c r="V288" s="238">
        <v>5</v>
      </c>
      <c r="W288" s="238">
        <v>10</v>
      </c>
      <c r="X288" s="238">
        <v>3</v>
      </c>
      <c r="Y288" s="238">
        <v>3</v>
      </c>
      <c r="Z288" s="238">
        <v>2</v>
      </c>
      <c r="AB288" s="238">
        <v>1</v>
      </c>
      <c r="AC288" s="238">
        <v>98</v>
      </c>
      <c r="AD288" s="238" t="s">
        <v>4585</v>
      </c>
      <c r="AE288" s="238" t="s">
        <v>4329</v>
      </c>
      <c r="AF288" s="238" t="s">
        <v>4658</v>
      </c>
      <c r="AG288" s="238">
        <v>10</v>
      </c>
      <c r="AH288" s="238">
        <v>2</v>
      </c>
      <c r="AI288" s="238">
        <v>2</v>
      </c>
      <c r="AJ288" s="238">
        <v>4</v>
      </c>
      <c r="AK288" s="238">
        <v>21</v>
      </c>
      <c r="AL288" s="238">
        <v>46</v>
      </c>
      <c r="AM288" s="238" t="s">
        <v>363</v>
      </c>
      <c r="AN288" s="238">
        <v>5</v>
      </c>
      <c r="AO288" s="238">
        <v>1</v>
      </c>
      <c r="AS288" s="238">
        <v>12</v>
      </c>
      <c r="AT288" s="238">
        <v>20</v>
      </c>
      <c r="AV288" s="238">
        <v>11</v>
      </c>
      <c r="AW288" s="238">
        <v>21</v>
      </c>
      <c r="AX288" s="238">
        <v>2</v>
      </c>
      <c r="AY288" s="238">
        <v>2</v>
      </c>
      <c r="AZ288" s="238">
        <v>1</v>
      </c>
      <c r="BA288" s="238">
        <v>24</v>
      </c>
      <c r="BB288" s="238">
        <v>54</v>
      </c>
      <c r="BC288" s="238" t="s">
        <v>363</v>
      </c>
      <c r="BD288" s="238">
        <v>5</v>
      </c>
      <c r="BE288" s="238">
        <v>2</v>
      </c>
      <c r="BI288" s="238">
        <v>12</v>
      </c>
      <c r="BJ288" s="238">
        <v>20</v>
      </c>
      <c r="BL288" s="238">
        <v>11</v>
      </c>
      <c r="BM288" s="238">
        <v>21</v>
      </c>
      <c r="CT288" s="238">
        <v>437742.59365347499</v>
      </c>
      <c r="CU288" s="238">
        <v>4965815.2910164203</v>
      </c>
      <c r="CV288" s="238">
        <v>44.8430319</v>
      </c>
      <c r="CW288" s="238">
        <v>-93.787767149999993</v>
      </c>
      <c r="CX288" s="238" t="s">
        <v>359</v>
      </c>
      <c r="CY288" s="238" t="s">
        <v>4665</v>
      </c>
    </row>
    <row r="289" spans="1:103" hidden="1" x14ac:dyDescent="0.25">
      <c r="A289" s="238">
        <v>10779992</v>
      </c>
      <c r="B289" s="238">
        <v>3</v>
      </c>
      <c r="C289" s="238">
        <v>284</v>
      </c>
      <c r="D289" s="238">
        <v>5.6660000000000004</v>
      </c>
      <c r="E289" s="238">
        <v>10</v>
      </c>
      <c r="F289" s="238" t="s">
        <v>1060</v>
      </c>
      <c r="H289" s="238" t="s">
        <v>354</v>
      </c>
      <c r="I289" s="238">
        <v>25</v>
      </c>
      <c r="K289" s="238">
        <v>12026699</v>
      </c>
      <c r="L289" s="238">
        <v>122520100</v>
      </c>
      <c r="M289" s="238">
        <v>9</v>
      </c>
      <c r="N289" s="238">
        <v>6</v>
      </c>
      <c r="O289" s="238">
        <v>2012</v>
      </c>
      <c r="P289" s="238" t="s">
        <v>384</v>
      </c>
      <c r="Q289" s="238">
        <v>16</v>
      </c>
      <c r="S289" s="238">
        <v>3</v>
      </c>
      <c r="T289" s="238">
        <v>0</v>
      </c>
      <c r="U289" s="238">
        <v>2</v>
      </c>
      <c r="V289" s="238">
        <v>5</v>
      </c>
      <c r="W289" s="238">
        <v>10</v>
      </c>
      <c r="X289" s="238">
        <v>3</v>
      </c>
      <c r="Y289" s="238">
        <v>1</v>
      </c>
      <c r="Z289" s="238">
        <v>2</v>
      </c>
      <c r="AB289" s="238">
        <v>1</v>
      </c>
      <c r="AC289" s="238">
        <v>3</v>
      </c>
      <c r="AD289" s="238" t="s">
        <v>2594</v>
      </c>
      <c r="AE289" s="238" t="s">
        <v>4592</v>
      </c>
      <c r="AF289" s="238" t="s">
        <v>4661</v>
      </c>
      <c r="AG289" s="238">
        <v>10</v>
      </c>
      <c r="AH289" s="238">
        <v>2</v>
      </c>
      <c r="AI289" s="238">
        <v>4</v>
      </c>
      <c r="AJ289" s="238">
        <v>8</v>
      </c>
      <c r="AK289" s="238">
        <v>24</v>
      </c>
      <c r="AL289" s="238">
        <v>48</v>
      </c>
      <c r="AM289" s="238" t="s">
        <v>363</v>
      </c>
      <c r="AN289" s="238">
        <v>5</v>
      </c>
      <c r="AO289" s="238">
        <v>2</v>
      </c>
      <c r="AP289" s="238">
        <v>15</v>
      </c>
      <c r="AS289" s="238">
        <v>4</v>
      </c>
      <c r="AT289" s="238">
        <v>2</v>
      </c>
      <c r="AU289" s="238">
        <v>40</v>
      </c>
      <c r="AV289" s="238">
        <v>11</v>
      </c>
      <c r="AW289" s="238">
        <v>21</v>
      </c>
      <c r="AX289" s="238">
        <v>2</v>
      </c>
      <c r="AY289" s="238">
        <v>2</v>
      </c>
      <c r="AZ289" s="238">
        <v>3</v>
      </c>
      <c r="BA289" s="238">
        <v>21</v>
      </c>
      <c r="BB289" s="238">
        <v>17</v>
      </c>
      <c r="BC289" s="238" t="s">
        <v>363</v>
      </c>
      <c r="BD289" s="238">
        <v>5</v>
      </c>
      <c r="BE289" s="238">
        <v>1</v>
      </c>
      <c r="BF289" s="238">
        <v>1</v>
      </c>
      <c r="BI289" s="238">
        <v>4</v>
      </c>
      <c r="BJ289" s="238">
        <v>2</v>
      </c>
      <c r="BK289" s="238">
        <v>40</v>
      </c>
      <c r="BL289" s="238">
        <v>11</v>
      </c>
      <c r="BM289" s="238">
        <v>21</v>
      </c>
      <c r="CT289" s="238">
        <v>437751</v>
      </c>
      <c r="CU289" s="238">
        <v>4965825</v>
      </c>
      <c r="CV289" s="238">
        <v>44.843124299999999</v>
      </c>
      <c r="CW289" s="238">
        <v>-93.787664300000003</v>
      </c>
      <c r="CX289" s="238" t="s">
        <v>359</v>
      </c>
      <c r="CY289" s="238" t="s">
        <v>4666</v>
      </c>
    </row>
    <row r="290" spans="1:103" x14ac:dyDescent="0.25">
      <c r="A290" s="238">
        <v>10780378</v>
      </c>
      <c r="B290" s="238">
        <v>3</v>
      </c>
      <c r="C290" s="238">
        <v>284</v>
      </c>
      <c r="D290" s="238">
        <v>5.6660000000000004</v>
      </c>
      <c r="E290" s="238">
        <v>10</v>
      </c>
      <c r="F290" s="238" t="s">
        <v>1060</v>
      </c>
      <c r="H290" s="238" t="s">
        <v>354</v>
      </c>
      <c r="I290" s="238">
        <v>25</v>
      </c>
      <c r="K290" s="238">
        <v>12509188</v>
      </c>
      <c r="L290" s="238">
        <v>122700248</v>
      </c>
      <c r="M290" s="238">
        <v>9</v>
      </c>
      <c r="N290" s="238">
        <v>22</v>
      </c>
      <c r="O290" s="238">
        <v>2012</v>
      </c>
      <c r="P290" s="238" t="s">
        <v>364</v>
      </c>
      <c r="Q290" s="238">
        <v>16</v>
      </c>
      <c r="S290" s="238">
        <v>5</v>
      </c>
      <c r="T290" s="238">
        <v>0</v>
      </c>
      <c r="U290" s="238">
        <v>2</v>
      </c>
      <c r="V290" s="238">
        <v>3</v>
      </c>
      <c r="W290" s="238">
        <v>10</v>
      </c>
      <c r="X290" s="238">
        <v>3</v>
      </c>
      <c r="Y290" s="238">
        <v>1</v>
      </c>
      <c r="Z290" s="238">
        <v>1</v>
      </c>
      <c r="AB290" s="238">
        <v>1</v>
      </c>
      <c r="AC290" s="238">
        <v>98</v>
      </c>
      <c r="AD290" s="238" t="s">
        <v>4660</v>
      </c>
      <c r="AE290" s="238" t="s">
        <v>4596</v>
      </c>
      <c r="AF290" s="238" t="s">
        <v>4661</v>
      </c>
      <c r="AG290" s="238">
        <v>9</v>
      </c>
      <c r="AH290" s="238">
        <v>2</v>
      </c>
      <c r="AI290" s="238">
        <v>2</v>
      </c>
      <c r="AJ290" s="238">
        <v>5</v>
      </c>
      <c r="AK290" s="238">
        <v>24</v>
      </c>
      <c r="AL290" s="238">
        <v>68</v>
      </c>
      <c r="AM290" s="238" t="s">
        <v>354</v>
      </c>
      <c r="AN290" s="238">
        <v>5</v>
      </c>
      <c r="AO290" s="238">
        <v>2</v>
      </c>
      <c r="AS290" s="238">
        <v>7</v>
      </c>
      <c r="AT290" s="238">
        <v>20</v>
      </c>
      <c r="AU290" s="238">
        <v>40</v>
      </c>
      <c r="AV290" s="238">
        <v>11</v>
      </c>
      <c r="AW290" s="238">
        <v>21</v>
      </c>
      <c r="AX290" s="238">
        <v>2</v>
      </c>
      <c r="AY290" s="238">
        <v>4</v>
      </c>
      <c r="AZ290" s="238">
        <v>4</v>
      </c>
      <c r="BA290" s="238">
        <v>21</v>
      </c>
      <c r="BB290" s="238">
        <v>30</v>
      </c>
      <c r="BC290" s="238" t="s">
        <v>354</v>
      </c>
      <c r="BD290" s="238">
        <v>5</v>
      </c>
      <c r="BE290" s="238">
        <v>1</v>
      </c>
      <c r="BI290" s="238">
        <v>7</v>
      </c>
      <c r="BJ290" s="238">
        <v>20</v>
      </c>
      <c r="BK290" s="238">
        <v>40</v>
      </c>
      <c r="BL290" s="238">
        <v>11</v>
      </c>
      <c r="BM290" s="238">
        <v>21</v>
      </c>
      <c r="CT290" s="238">
        <v>437751</v>
      </c>
      <c r="CU290" s="238">
        <v>4965825</v>
      </c>
      <c r="CV290" s="238">
        <v>44.843124299999999</v>
      </c>
      <c r="CW290" s="238">
        <v>-93.787664300000003</v>
      </c>
      <c r="CX290" s="238" t="s">
        <v>359</v>
      </c>
      <c r="CY290" s="238" t="s">
        <v>4667</v>
      </c>
    </row>
    <row r="291" spans="1:103" x14ac:dyDescent="0.25">
      <c r="A291" s="238">
        <v>10781603</v>
      </c>
      <c r="B291" s="238">
        <v>3</v>
      </c>
      <c r="C291" s="238">
        <v>284</v>
      </c>
      <c r="D291" s="238">
        <v>5.6660000000000004</v>
      </c>
      <c r="E291" s="238">
        <v>10</v>
      </c>
      <c r="F291" s="238" t="s">
        <v>1060</v>
      </c>
      <c r="H291" s="238" t="s">
        <v>354</v>
      </c>
      <c r="I291" s="238">
        <v>25</v>
      </c>
      <c r="K291" s="238">
        <v>12034396</v>
      </c>
      <c r="L291" s="238">
        <v>123240117</v>
      </c>
      <c r="M291" s="238">
        <v>11</v>
      </c>
      <c r="N291" s="238">
        <v>19</v>
      </c>
      <c r="O291" s="238">
        <v>2012</v>
      </c>
      <c r="P291" s="238" t="s">
        <v>361</v>
      </c>
      <c r="Q291" s="238">
        <v>16</v>
      </c>
      <c r="S291" s="238">
        <v>5</v>
      </c>
      <c r="T291" s="238">
        <v>0</v>
      </c>
      <c r="U291" s="238">
        <v>2</v>
      </c>
      <c r="V291" s="238">
        <v>5</v>
      </c>
      <c r="W291" s="238">
        <v>10</v>
      </c>
      <c r="X291" s="238">
        <v>3</v>
      </c>
      <c r="Y291" s="238">
        <v>1</v>
      </c>
      <c r="Z291" s="238">
        <v>1</v>
      </c>
      <c r="AA291" s="238">
        <v>1</v>
      </c>
      <c r="AB291" s="238">
        <v>1</v>
      </c>
      <c r="AC291" s="238">
        <v>98</v>
      </c>
      <c r="AD291" s="238" t="s">
        <v>1661</v>
      </c>
      <c r="AE291" s="238" t="s">
        <v>4668</v>
      </c>
      <c r="AF291" s="238" t="s">
        <v>4661</v>
      </c>
      <c r="AG291" s="238">
        <v>10</v>
      </c>
      <c r="AH291" s="238">
        <v>2</v>
      </c>
      <c r="AI291" s="238">
        <v>2</v>
      </c>
      <c r="AJ291" s="238">
        <v>3</v>
      </c>
      <c r="AK291" s="238">
        <v>21</v>
      </c>
      <c r="AL291" s="238">
        <v>51</v>
      </c>
      <c r="AM291" s="238" t="s">
        <v>363</v>
      </c>
      <c r="AN291" s="238">
        <v>5</v>
      </c>
      <c r="AO291" s="238">
        <v>1</v>
      </c>
      <c r="AP291" s="238">
        <v>1</v>
      </c>
      <c r="AS291" s="238">
        <v>3</v>
      </c>
      <c r="AT291" s="238">
        <v>20</v>
      </c>
      <c r="AU291" s="238">
        <v>40</v>
      </c>
      <c r="AV291" s="238">
        <v>11</v>
      </c>
      <c r="AW291" s="238">
        <v>22</v>
      </c>
      <c r="AX291" s="238">
        <v>2</v>
      </c>
      <c r="AY291" s="238">
        <v>2</v>
      </c>
      <c r="AZ291" s="238">
        <v>1</v>
      </c>
      <c r="BA291" s="238">
        <v>5</v>
      </c>
      <c r="BB291" s="238">
        <v>65</v>
      </c>
      <c r="BC291" s="238" t="s">
        <v>363</v>
      </c>
      <c r="BD291" s="238">
        <v>5</v>
      </c>
      <c r="BE291" s="238">
        <v>2</v>
      </c>
      <c r="BF291" s="238">
        <v>1</v>
      </c>
      <c r="BI291" s="238">
        <v>3</v>
      </c>
      <c r="BJ291" s="238">
        <v>20</v>
      </c>
      <c r="BK291" s="238">
        <v>40</v>
      </c>
      <c r="BL291" s="238">
        <v>11</v>
      </c>
      <c r="BM291" s="238">
        <v>22</v>
      </c>
      <c r="CT291" s="238">
        <v>437751</v>
      </c>
      <c r="CU291" s="238">
        <v>4965825</v>
      </c>
      <c r="CV291" s="238">
        <v>44.843124299999999</v>
      </c>
      <c r="CW291" s="238">
        <v>-93.787664300000003</v>
      </c>
      <c r="CX291" s="238" t="s">
        <v>359</v>
      </c>
      <c r="CY291" s="238" t="s">
        <v>4669</v>
      </c>
    </row>
    <row r="292" spans="1:103" x14ac:dyDescent="0.25">
      <c r="A292" s="238">
        <v>10856639</v>
      </c>
      <c r="B292" s="238">
        <v>3</v>
      </c>
      <c r="C292" s="238">
        <v>284</v>
      </c>
      <c r="D292" s="238">
        <v>5.6660000000000004</v>
      </c>
      <c r="E292" s="238">
        <v>10</v>
      </c>
      <c r="F292" s="238" t="s">
        <v>1060</v>
      </c>
      <c r="H292" s="238" t="s">
        <v>354</v>
      </c>
      <c r="I292" s="238">
        <v>25</v>
      </c>
      <c r="K292" s="238">
        <v>13038764</v>
      </c>
      <c r="L292" s="238">
        <v>133620019</v>
      </c>
      <c r="M292" s="238">
        <v>12</v>
      </c>
      <c r="N292" s="238">
        <v>26</v>
      </c>
      <c r="O292" s="238">
        <v>2013</v>
      </c>
      <c r="P292" s="238" t="s">
        <v>384</v>
      </c>
      <c r="Q292" s="238">
        <v>23</v>
      </c>
      <c r="S292" s="238">
        <v>5</v>
      </c>
      <c r="T292" s="238">
        <v>0</v>
      </c>
      <c r="U292" s="238">
        <v>2</v>
      </c>
      <c r="V292" s="238">
        <v>5</v>
      </c>
      <c r="W292" s="238">
        <v>10</v>
      </c>
      <c r="X292" s="238">
        <v>3</v>
      </c>
      <c r="Y292" s="238">
        <v>4</v>
      </c>
      <c r="Z292" s="238">
        <v>2</v>
      </c>
      <c r="AB292" s="238">
        <v>2</v>
      </c>
      <c r="AC292" s="238">
        <v>98</v>
      </c>
      <c r="AD292" s="238" t="s">
        <v>4670</v>
      </c>
      <c r="AE292" s="238" t="s">
        <v>4448</v>
      </c>
      <c r="AF292" s="238" t="s">
        <v>4661</v>
      </c>
      <c r="AG292" s="238">
        <v>10</v>
      </c>
      <c r="AH292" s="238">
        <v>2</v>
      </c>
      <c r="AI292" s="238">
        <v>4</v>
      </c>
      <c r="AJ292" s="238">
        <v>3</v>
      </c>
      <c r="AK292" s="238">
        <v>24</v>
      </c>
      <c r="AL292" s="238">
        <v>20</v>
      </c>
      <c r="AM292" s="238" t="s">
        <v>363</v>
      </c>
      <c r="AN292" s="238">
        <v>5</v>
      </c>
      <c r="AO292" s="238">
        <v>2</v>
      </c>
      <c r="AS292" s="238">
        <v>5</v>
      </c>
      <c r="AT292" s="238">
        <v>20</v>
      </c>
      <c r="AU292" s="238">
        <v>30</v>
      </c>
      <c r="AV292" s="238">
        <v>11</v>
      </c>
      <c r="AW292" s="238">
        <v>21</v>
      </c>
      <c r="AX292" s="238">
        <v>2</v>
      </c>
      <c r="AY292" s="238">
        <v>4</v>
      </c>
      <c r="AZ292" s="238">
        <v>1</v>
      </c>
      <c r="BA292" s="238">
        <v>21</v>
      </c>
      <c r="BB292" s="238">
        <v>17</v>
      </c>
      <c r="BC292" s="238" t="s">
        <v>363</v>
      </c>
      <c r="BD292" s="238">
        <v>5</v>
      </c>
      <c r="BE292" s="238">
        <v>1</v>
      </c>
      <c r="BI292" s="238">
        <v>5</v>
      </c>
      <c r="BJ292" s="238">
        <v>20</v>
      </c>
      <c r="BK292" s="238">
        <v>30</v>
      </c>
      <c r="BL292" s="238">
        <v>11</v>
      </c>
      <c r="BM292" s="238">
        <v>21</v>
      </c>
      <c r="CT292" s="238">
        <v>437751</v>
      </c>
      <c r="CU292" s="238">
        <v>4965825</v>
      </c>
      <c r="CV292" s="238">
        <v>44.843124299999999</v>
      </c>
      <c r="CW292" s="238">
        <v>-93.787664300000003</v>
      </c>
      <c r="CX292" s="238" t="s">
        <v>359</v>
      </c>
      <c r="CY292" s="238" t="s">
        <v>4671</v>
      </c>
    </row>
    <row r="293" spans="1:103" hidden="1" x14ac:dyDescent="0.25">
      <c r="A293" s="238">
        <v>11021125</v>
      </c>
      <c r="B293" s="238">
        <v>3</v>
      </c>
      <c r="C293" s="238">
        <v>284</v>
      </c>
      <c r="D293" s="238">
        <v>5.6660000000000004</v>
      </c>
      <c r="E293" s="238">
        <v>10</v>
      </c>
      <c r="F293" s="238" t="s">
        <v>1060</v>
      </c>
      <c r="H293" s="238" t="s">
        <v>354</v>
      </c>
      <c r="I293" s="238">
        <v>25</v>
      </c>
      <c r="K293" s="238">
        <v>15026235</v>
      </c>
      <c r="L293" s="238">
        <v>152240022</v>
      </c>
      <c r="M293" s="238">
        <v>8</v>
      </c>
      <c r="N293" s="238">
        <v>11</v>
      </c>
      <c r="O293" s="238">
        <v>2015</v>
      </c>
      <c r="P293" s="238" t="s">
        <v>368</v>
      </c>
      <c r="Q293" s="238">
        <v>18</v>
      </c>
      <c r="S293" s="238">
        <v>4</v>
      </c>
      <c r="T293" s="238">
        <v>0</v>
      </c>
      <c r="U293" s="238">
        <v>2</v>
      </c>
      <c r="V293" s="238">
        <v>1</v>
      </c>
      <c r="W293" s="238">
        <v>10</v>
      </c>
      <c r="X293" s="238">
        <v>3</v>
      </c>
      <c r="Y293" s="238">
        <v>1</v>
      </c>
      <c r="Z293" s="238">
        <v>1</v>
      </c>
      <c r="AB293" s="238">
        <v>1</v>
      </c>
      <c r="AC293" s="238">
        <v>98</v>
      </c>
      <c r="AD293" s="238" t="s">
        <v>401</v>
      </c>
      <c r="AE293" s="238" t="s">
        <v>1773</v>
      </c>
      <c r="AF293" s="238" t="s">
        <v>4661</v>
      </c>
      <c r="AG293" s="238">
        <v>7</v>
      </c>
      <c r="AH293" s="238">
        <v>2</v>
      </c>
      <c r="AI293" s="238">
        <v>2</v>
      </c>
      <c r="AJ293" s="238">
        <v>1</v>
      </c>
      <c r="AK293" s="238">
        <v>24</v>
      </c>
      <c r="AL293" s="238">
        <v>22</v>
      </c>
      <c r="AM293" s="238" t="s">
        <v>363</v>
      </c>
      <c r="AN293" s="238">
        <v>5</v>
      </c>
      <c r="AO293" s="238">
        <v>5</v>
      </c>
      <c r="AT293" s="238">
        <v>20</v>
      </c>
      <c r="AU293" s="238">
        <v>40</v>
      </c>
      <c r="AV293" s="238">
        <v>11</v>
      </c>
      <c r="AW293" s="238">
        <v>21</v>
      </c>
      <c r="AX293" s="238">
        <v>2</v>
      </c>
      <c r="AY293" s="238">
        <v>2</v>
      </c>
      <c r="AZ293" s="238">
        <v>1</v>
      </c>
      <c r="BA293" s="238">
        <v>24</v>
      </c>
      <c r="BB293" s="238">
        <v>41</v>
      </c>
      <c r="BC293" s="238" t="s">
        <v>354</v>
      </c>
      <c r="BD293" s="238">
        <v>5</v>
      </c>
      <c r="BE293" s="238">
        <v>1</v>
      </c>
      <c r="BJ293" s="238">
        <v>20</v>
      </c>
      <c r="BK293" s="238">
        <v>40</v>
      </c>
      <c r="BL293" s="238">
        <v>11</v>
      </c>
      <c r="BM293" s="238">
        <v>21</v>
      </c>
      <c r="CT293" s="238">
        <v>437751</v>
      </c>
      <c r="CU293" s="238">
        <v>4965825</v>
      </c>
      <c r="CV293" s="238">
        <v>44.843124299999999</v>
      </c>
      <c r="CW293" s="238">
        <v>-93.787664300000003</v>
      </c>
      <c r="CX293" s="238" t="s">
        <v>359</v>
      </c>
      <c r="CY293" s="238" t="s">
        <v>4672</v>
      </c>
    </row>
    <row r="294" spans="1:103" x14ac:dyDescent="0.25">
      <c r="A294" s="238">
        <v>11022324</v>
      </c>
      <c r="B294" s="238">
        <v>3</v>
      </c>
      <c r="C294" s="238">
        <v>284</v>
      </c>
      <c r="D294" s="238">
        <v>5.6660000000000004</v>
      </c>
      <c r="E294" s="238">
        <v>10</v>
      </c>
      <c r="F294" s="238" t="s">
        <v>1060</v>
      </c>
      <c r="H294" s="238" t="s">
        <v>354</v>
      </c>
      <c r="I294" s="238">
        <v>25</v>
      </c>
      <c r="K294" s="238">
        <v>15032699</v>
      </c>
      <c r="L294" s="238">
        <v>152810033</v>
      </c>
      <c r="M294" s="238">
        <v>10</v>
      </c>
      <c r="N294" s="238">
        <v>7</v>
      </c>
      <c r="O294" s="238">
        <v>2015</v>
      </c>
      <c r="P294" s="238" t="s">
        <v>355</v>
      </c>
      <c r="Q294" s="238">
        <v>14</v>
      </c>
      <c r="S294" s="238">
        <v>5</v>
      </c>
      <c r="T294" s="238">
        <v>0</v>
      </c>
      <c r="U294" s="238">
        <v>2</v>
      </c>
      <c r="V294" s="238">
        <v>1</v>
      </c>
      <c r="W294" s="238">
        <v>10</v>
      </c>
      <c r="X294" s="238">
        <v>3</v>
      </c>
      <c r="Y294" s="238">
        <v>1</v>
      </c>
      <c r="Z294" s="238">
        <v>1</v>
      </c>
      <c r="AB294" s="238">
        <v>1</v>
      </c>
      <c r="AC294" s="238">
        <v>3</v>
      </c>
      <c r="AD294" s="238" t="s">
        <v>2594</v>
      </c>
      <c r="AE294" s="238" t="s">
        <v>4673</v>
      </c>
      <c r="AF294" s="238" t="s">
        <v>4661</v>
      </c>
      <c r="AG294" s="238">
        <v>7</v>
      </c>
      <c r="AH294" s="238">
        <v>2</v>
      </c>
      <c r="AI294" s="238">
        <v>2</v>
      </c>
      <c r="AJ294" s="238">
        <v>4</v>
      </c>
      <c r="AK294" s="238">
        <v>21</v>
      </c>
      <c r="AL294" s="238">
        <v>22</v>
      </c>
      <c r="AM294" s="238" t="s">
        <v>354</v>
      </c>
      <c r="AN294" s="238">
        <v>5</v>
      </c>
      <c r="AO294" s="238">
        <v>5</v>
      </c>
      <c r="AS294" s="238">
        <v>7</v>
      </c>
      <c r="AT294" s="238">
        <v>20</v>
      </c>
      <c r="AU294" s="238">
        <v>40</v>
      </c>
      <c r="AV294" s="238">
        <v>11</v>
      </c>
      <c r="AW294" s="238">
        <v>21</v>
      </c>
      <c r="AX294" s="238">
        <v>2</v>
      </c>
      <c r="AY294" s="238">
        <v>4</v>
      </c>
      <c r="AZ294" s="238">
        <v>4</v>
      </c>
      <c r="BA294" s="238">
        <v>21</v>
      </c>
      <c r="BB294" s="238">
        <v>35</v>
      </c>
      <c r="BC294" s="238" t="s">
        <v>363</v>
      </c>
      <c r="BD294" s="238">
        <v>5</v>
      </c>
      <c r="BE294" s="238">
        <v>1</v>
      </c>
      <c r="BI294" s="238">
        <v>7</v>
      </c>
      <c r="BJ294" s="238">
        <v>20</v>
      </c>
      <c r="BK294" s="238">
        <v>40</v>
      </c>
      <c r="BL294" s="238">
        <v>11</v>
      </c>
      <c r="BM294" s="238">
        <v>21</v>
      </c>
      <c r="CT294" s="238">
        <v>437751</v>
      </c>
      <c r="CU294" s="238">
        <v>4965825</v>
      </c>
      <c r="CV294" s="238">
        <v>44.843124299999999</v>
      </c>
      <c r="CW294" s="238">
        <v>-93.787664300000003</v>
      </c>
      <c r="CX294" s="238" t="s">
        <v>359</v>
      </c>
      <c r="CY294" s="238" t="s">
        <v>4674</v>
      </c>
    </row>
    <row r="295" spans="1:103" x14ac:dyDescent="0.25">
      <c r="A295" s="238">
        <v>325386</v>
      </c>
      <c r="B295" s="238">
        <v>3</v>
      </c>
      <c r="C295" s="238">
        <v>284</v>
      </c>
      <c r="D295" s="238">
        <v>5.681</v>
      </c>
      <c r="E295" s="238">
        <v>10</v>
      </c>
      <c r="F295" s="238" t="s">
        <v>1060</v>
      </c>
      <c r="H295" s="238" t="s">
        <v>354</v>
      </c>
      <c r="I295" s="238">
        <v>25</v>
      </c>
      <c r="K295" s="238">
        <v>16003522</v>
      </c>
      <c r="M295" s="238">
        <v>2</v>
      </c>
      <c r="N295" s="238">
        <v>2</v>
      </c>
      <c r="O295" s="238">
        <v>2016</v>
      </c>
      <c r="P295" s="238" t="s">
        <v>368</v>
      </c>
      <c r="Q295" s="238">
        <v>12</v>
      </c>
      <c r="S295" s="238">
        <v>5</v>
      </c>
      <c r="T295" s="238">
        <v>0</v>
      </c>
      <c r="U295" s="238">
        <v>2</v>
      </c>
      <c r="V295" s="238">
        <v>5</v>
      </c>
      <c r="W295" s="238">
        <v>10</v>
      </c>
      <c r="X295" s="238">
        <v>3</v>
      </c>
      <c r="Y295" s="238">
        <v>1</v>
      </c>
      <c r="Z295" s="238">
        <v>4</v>
      </c>
      <c r="AB295" s="238">
        <v>3</v>
      </c>
      <c r="AC295" s="238">
        <v>98</v>
      </c>
      <c r="AD295" s="238" t="s">
        <v>4573</v>
      </c>
      <c r="AE295" s="238" t="s">
        <v>2726</v>
      </c>
      <c r="AF295" s="238" t="s">
        <v>4661</v>
      </c>
      <c r="AG295" s="238">
        <v>9</v>
      </c>
      <c r="AH295" s="238">
        <v>2</v>
      </c>
      <c r="AI295" s="238">
        <v>4</v>
      </c>
      <c r="AJ295" s="238">
        <v>3</v>
      </c>
      <c r="AK295" s="238">
        <v>21</v>
      </c>
      <c r="AL295" s="238">
        <v>48</v>
      </c>
      <c r="AM295" s="238" t="s">
        <v>354</v>
      </c>
      <c r="AN295" s="238">
        <v>5</v>
      </c>
      <c r="AO295" s="238">
        <v>1</v>
      </c>
      <c r="AS295" s="238">
        <v>12</v>
      </c>
      <c r="AT295" s="238">
        <v>20</v>
      </c>
      <c r="AU295" s="238">
        <v>40</v>
      </c>
      <c r="AV295" s="238">
        <v>11</v>
      </c>
      <c r="AW295" s="238">
        <v>21</v>
      </c>
      <c r="AX295" s="238">
        <v>2</v>
      </c>
      <c r="AY295" s="238">
        <v>2</v>
      </c>
      <c r="AZ295" s="238">
        <v>4</v>
      </c>
      <c r="BA295" s="238">
        <v>24</v>
      </c>
      <c r="BB295" s="238">
        <v>31</v>
      </c>
      <c r="BC295" s="238" t="s">
        <v>354</v>
      </c>
      <c r="BD295" s="238">
        <v>10</v>
      </c>
      <c r="BE295" s="238">
        <v>2</v>
      </c>
      <c r="BI295" s="238">
        <v>12</v>
      </c>
      <c r="BJ295" s="238">
        <v>20</v>
      </c>
      <c r="BK295" s="238">
        <v>40</v>
      </c>
      <c r="BL295" s="238">
        <v>11</v>
      </c>
      <c r="BM295" s="238">
        <v>21</v>
      </c>
      <c r="CT295" s="238">
        <v>437750.074096428</v>
      </c>
      <c r="CU295" s="238">
        <v>4965826.4104672195</v>
      </c>
      <c r="CV295" s="238">
        <v>44.843132650000001</v>
      </c>
      <c r="CW295" s="238">
        <v>-93.787673870000006</v>
      </c>
      <c r="CX295" s="238" t="s">
        <v>359</v>
      </c>
      <c r="CY295" s="238" t="s">
        <v>4675</v>
      </c>
    </row>
  </sheetData>
  <autoFilter ref="A1:CY295" xr:uid="{32FC7E01-AF0D-4E07-B413-EFA706E442E1}">
    <filterColumn colId="18">
      <filters>
        <filter val="5"/>
      </filters>
    </filterColumn>
  </autoFilter>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1C1A-E8E1-4F57-9774-B78CCF9CC269}">
  <sheetPr>
    <tabColor theme="2" tint="-0.499984740745262"/>
  </sheetPr>
  <dimension ref="A1:CY364"/>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10868147</v>
      </c>
      <c r="B2" s="238">
        <v>2</v>
      </c>
      <c r="C2" s="238">
        <v>212</v>
      </c>
      <c r="D2" s="238">
        <v>156.68199999999999</v>
      </c>
      <c r="E2" s="238">
        <v>27</v>
      </c>
      <c r="F2" s="238" t="s">
        <v>2420</v>
      </c>
      <c r="H2" s="238" t="s">
        <v>354</v>
      </c>
      <c r="I2" s="238">
        <v>25</v>
      </c>
      <c r="K2" s="238">
        <v>13009590</v>
      </c>
      <c r="L2" s="238">
        <v>130640089</v>
      </c>
      <c r="M2" s="238">
        <v>3</v>
      </c>
      <c r="N2" s="238">
        <v>5</v>
      </c>
      <c r="O2" s="238">
        <v>2013</v>
      </c>
      <c r="P2" s="238" t="s">
        <v>368</v>
      </c>
      <c r="Q2" s="238">
        <v>9</v>
      </c>
      <c r="R2" s="238" t="s">
        <v>369</v>
      </c>
      <c r="S2" s="238">
        <v>5</v>
      </c>
      <c r="T2" s="238">
        <v>0</v>
      </c>
      <c r="U2" s="238">
        <v>2</v>
      </c>
      <c r="V2" s="238">
        <v>10</v>
      </c>
      <c r="W2" s="238">
        <v>10</v>
      </c>
      <c r="X2" s="238">
        <v>2</v>
      </c>
      <c r="Y2" s="238">
        <v>1</v>
      </c>
      <c r="Z2" s="238">
        <v>4</v>
      </c>
      <c r="AA2" s="238">
        <v>4</v>
      </c>
      <c r="AB2" s="238">
        <v>3</v>
      </c>
      <c r="AC2" s="238">
        <v>98</v>
      </c>
      <c r="AD2" s="238">
        <v>212</v>
      </c>
      <c r="AE2" s="238" t="s">
        <v>2719</v>
      </c>
      <c r="AF2" s="238" t="s">
        <v>358</v>
      </c>
      <c r="AG2" s="238">
        <v>5</v>
      </c>
      <c r="AH2" s="238">
        <v>2</v>
      </c>
      <c r="AI2" s="238">
        <v>1</v>
      </c>
      <c r="AJ2" s="238">
        <v>3</v>
      </c>
      <c r="AK2" s="238">
        <v>21</v>
      </c>
      <c r="AL2" s="238">
        <v>46</v>
      </c>
      <c r="AM2" s="238" t="s">
        <v>363</v>
      </c>
      <c r="AN2" s="238">
        <v>5</v>
      </c>
      <c r="AO2" s="238">
        <v>72</v>
      </c>
      <c r="AS2" s="238">
        <v>2</v>
      </c>
      <c r="AT2" s="238">
        <v>98</v>
      </c>
      <c r="AU2" s="238">
        <v>65</v>
      </c>
      <c r="AV2" s="238">
        <v>10</v>
      </c>
      <c r="AW2" s="238">
        <v>20</v>
      </c>
      <c r="AX2" s="238">
        <v>2</v>
      </c>
      <c r="AY2" s="238">
        <v>3</v>
      </c>
      <c r="AZ2" s="238">
        <v>3</v>
      </c>
      <c r="BA2" s="238">
        <v>21</v>
      </c>
      <c r="BB2" s="238">
        <v>51</v>
      </c>
      <c r="BC2" s="238" t="s">
        <v>354</v>
      </c>
      <c r="BD2" s="238">
        <v>5</v>
      </c>
      <c r="BE2" s="238">
        <v>1</v>
      </c>
      <c r="BF2" s="238">
        <v>1</v>
      </c>
      <c r="BI2" s="238">
        <v>2</v>
      </c>
      <c r="BJ2" s="238">
        <v>98</v>
      </c>
      <c r="BK2" s="238">
        <v>65</v>
      </c>
      <c r="BL2" s="238">
        <v>10</v>
      </c>
      <c r="BM2" s="238">
        <v>20</v>
      </c>
      <c r="CT2" s="238">
        <v>462904</v>
      </c>
      <c r="CU2" s="238">
        <v>4967664</v>
      </c>
      <c r="CV2" s="238">
        <v>44.861423899999998</v>
      </c>
      <c r="CW2" s="238">
        <v>-93.469540499999994</v>
      </c>
      <c r="CX2" s="238" t="s">
        <v>359</v>
      </c>
      <c r="CY2" s="238" t="s">
        <v>4676</v>
      </c>
    </row>
    <row r="3" spans="1:103" x14ac:dyDescent="0.25">
      <c r="A3" s="238">
        <v>10912469</v>
      </c>
      <c r="B3" s="238">
        <v>2</v>
      </c>
      <c r="C3" s="238">
        <v>212</v>
      </c>
      <c r="D3" s="238">
        <v>156.68199999999999</v>
      </c>
      <c r="E3" s="238">
        <v>27</v>
      </c>
      <c r="F3" s="238" t="s">
        <v>2420</v>
      </c>
      <c r="H3" s="238" t="s">
        <v>354</v>
      </c>
      <c r="I3" s="238">
        <v>25</v>
      </c>
      <c r="K3" s="238">
        <v>13049932</v>
      </c>
      <c r="L3" s="238">
        <v>133380378</v>
      </c>
      <c r="M3" s="238">
        <v>12</v>
      </c>
      <c r="N3" s="238">
        <v>4</v>
      </c>
      <c r="O3" s="238">
        <v>2013</v>
      </c>
      <c r="P3" s="238" t="s">
        <v>355</v>
      </c>
      <c r="Q3" s="238">
        <v>13</v>
      </c>
      <c r="R3" s="238" t="s">
        <v>369</v>
      </c>
      <c r="S3" s="238">
        <v>5</v>
      </c>
      <c r="T3" s="238">
        <v>0</v>
      </c>
      <c r="U3" s="238">
        <v>2</v>
      </c>
      <c r="V3" s="238">
        <v>5</v>
      </c>
      <c r="W3" s="238">
        <v>10</v>
      </c>
      <c r="X3" s="238">
        <v>2</v>
      </c>
      <c r="Y3" s="238">
        <v>1</v>
      </c>
      <c r="Z3" s="238">
        <v>4</v>
      </c>
      <c r="AA3" s="238">
        <v>5</v>
      </c>
      <c r="AB3" s="238">
        <v>5</v>
      </c>
      <c r="AC3" s="238">
        <v>98</v>
      </c>
      <c r="AD3" s="238" t="s">
        <v>4677</v>
      </c>
      <c r="AE3" s="238" t="s">
        <v>2634</v>
      </c>
      <c r="AF3" s="238" t="s">
        <v>358</v>
      </c>
      <c r="AG3" s="238">
        <v>10</v>
      </c>
      <c r="AH3" s="238">
        <v>2</v>
      </c>
      <c r="AI3" s="238">
        <v>3</v>
      </c>
      <c r="AJ3" s="238">
        <v>3</v>
      </c>
      <c r="AK3" s="238">
        <v>21</v>
      </c>
      <c r="AL3" s="238">
        <v>34</v>
      </c>
      <c r="AM3" s="238" t="s">
        <v>354</v>
      </c>
      <c r="AN3" s="238">
        <v>5</v>
      </c>
      <c r="AS3" s="238">
        <v>3</v>
      </c>
      <c r="AT3" s="238">
        <v>98</v>
      </c>
      <c r="AU3" s="238">
        <v>65</v>
      </c>
      <c r="AV3" s="238">
        <v>10</v>
      </c>
      <c r="AW3" s="238">
        <v>21</v>
      </c>
      <c r="AX3" s="238">
        <v>2</v>
      </c>
      <c r="AY3" s="238">
        <v>4</v>
      </c>
      <c r="AZ3" s="238">
        <v>3</v>
      </c>
      <c r="BA3" s="238">
        <v>21</v>
      </c>
      <c r="BB3" s="238">
        <v>18</v>
      </c>
      <c r="BC3" s="238" t="s">
        <v>354</v>
      </c>
      <c r="BD3" s="238">
        <v>5</v>
      </c>
      <c r="BI3" s="238">
        <v>3</v>
      </c>
      <c r="BJ3" s="238">
        <v>98</v>
      </c>
      <c r="BK3" s="238">
        <v>65</v>
      </c>
      <c r="BL3" s="238">
        <v>10</v>
      </c>
      <c r="BM3" s="238">
        <v>21</v>
      </c>
      <c r="CT3" s="238">
        <v>462904</v>
      </c>
      <c r="CU3" s="238">
        <v>4967664</v>
      </c>
      <c r="CV3" s="238">
        <v>44.861423899999998</v>
      </c>
      <c r="CW3" s="238">
        <v>-93.469540499999994</v>
      </c>
      <c r="CX3" s="238" t="s">
        <v>359</v>
      </c>
      <c r="CY3" s="238" t="s">
        <v>4678</v>
      </c>
    </row>
    <row r="4" spans="1:103" x14ac:dyDescent="0.25">
      <c r="A4" s="238">
        <v>10913076</v>
      </c>
      <c r="B4" s="238">
        <v>2</v>
      </c>
      <c r="C4" s="238">
        <v>212</v>
      </c>
      <c r="D4" s="238">
        <v>156.68199999999999</v>
      </c>
      <c r="E4" s="238">
        <v>27</v>
      </c>
      <c r="F4" s="238" t="s">
        <v>2420</v>
      </c>
      <c r="H4" s="238" t="s">
        <v>354</v>
      </c>
      <c r="I4" s="238">
        <v>25</v>
      </c>
      <c r="K4" s="238">
        <v>13049978</v>
      </c>
      <c r="L4" s="238">
        <v>133400313</v>
      </c>
      <c r="M4" s="238">
        <v>12</v>
      </c>
      <c r="N4" s="238">
        <v>4</v>
      </c>
      <c r="O4" s="238">
        <v>2013</v>
      </c>
      <c r="P4" s="238" t="s">
        <v>355</v>
      </c>
      <c r="Q4" s="238">
        <v>18</v>
      </c>
      <c r="R4" s="238" t="s">
        <v>369</v>
      </c>
      <c r="S4" s="238">
        <v>5</v>
      </c>
      <c r="T4" s="238">
        <v>0</v>
      </c>
      <c r="U4" s="238">
        <v>2</v>
      </c>
      <c r="V4" s="238">
        <v>7</v>
      </c>
      <c r="W4" s="238">
        <v>11</v>
      </c>
      <c r="X4" s="238">
        <v>26</v>
      </c>
      <c r="Y4" s="238">
        <v>4</v>
      </c>
      <c r="Z4" s="238">
        <v>4</v>
      </c>
      <c r="AB4" s="238">
        <v>5</v>
      </c>
      <c r="AC4" s="238">
        <v>98</v>
      </c>
      <c r="AD4" s="238" t="s">
        <v>2223</v>
      </c>
      <c r="AE4" s="238" t="s">
        <v>2634</v>
      </c>
      <c r="AF4" s="238" t="s">
        <v>358</v>
      </c>
      <c r="AG4" s="238">
        <v>90</v>
      </c>
      <c r="AH4" s="238">
        <v>3</v>
      </c>
      <c r="AI4" s="238">
        <v>2</v>
      </c>
      <c r="AJ4" s="238">
        <v>3</v>
      </c>
      <c r="AK4" s="238">
        <v>3</v>
      </c>
      <c r="AL4" s="238">
        <v>26</v>
      </c>
      <c r="AM4" s="238" t="s">
        <v>363</v>
      </c>
      <c r="AN4" s="238">
        <v>5</v>
      </c>
      <c r="AS4" s="238">
        <v>3</v>
      </c>
      <c r="AT4" s="238">
        <v>98</v>
      </c>
      <c r="AU4" s="238">
        <v>60</v>
      </c>
      <c r="AV4" s="238">
        <v>11</v>
      </c>
      <c r="AW4" s="238">
        <v>25</v>
      </c>
      <c r="AX4" s="238">
        <v>2</v>
      </c>
      <c r="AY4" s="238">
        <v>2</v>
      </c>
      <c r="AZ4" s="238">
        <v>3</v>
      </c>
      <c r="BA4" s="238">
        <v>21</v>
      </c>
      <c r="BB4" s="238">
        <v>51</v>
      </c>
      <c r="BC4" s="238" t="s">
        <v>354</v>
      </c>
      <c r="BD4" s="238">
        <v>5</v>
      </c>
      <c r="BE4" s="238">
        <v>21</v>
      </c>
      <c r="BI4" s="238">
        <v>3</v>
      </c>
      <c r="BJ4" s="238">
        <v>98</v>
      </c>
      <c r="BK4" s="238">
        <v>60</v>
      </c>
      <c r="BL4" s="238">
        <v>11</v>
      </c>
      <c r="BM4" s="238">
        <v>25</v>
      </c>
      <c r="CT4" s="238">
        <v>462904</v>
      </c>
      <c r="CU4" s="238">
        <v>4967664</v>
      </c>
      <c r="CV4" s="238">
        <v>44.861423899999998</v>
      </c>
      <c r="CW4" s="238">
        <v>-93.469540499999994</v>
      </c>
      <c r="CX4" s="238" t="s">
        <v>359</v>
      </c>
      <c r="CY4" s="238" t="s">
        <v>4679</v>
      </c>
    </row>
    <row r="5" spans="1:103" x14ac:dyDescent="0.25">
      <c r="A5" s="238">
        <v>374607</v>
      </c>
      <c r="B5" s="238">
        <v>2</v>
      </c>
      <c r="C5" s="238">
        <v>212</v>
      </c>
      <c r="D5" s="238">
        <v>156.68899999999999</v>
      </c>
      <c r="E5" s="238">
        <v>27</v>
      </c>
      <c r="F5" s="238" t="s">
        <v>2420</v>
      </c>
      <c r="H5" s="238" t="s">
        <v>354</v>
      </c>
      <c r="I5" s="238">
        <v>25</v>
      </c>
      <c r="K5" s="238">
        <v>16509002</v>
      </c>
      <c r="M5" s="238">
        <v>8</v>
      </c>
      <c r="N5" s="238">
        <v>16</v>
      </c>
      <c r="O5" s="238">
        <v>2016</v>
      </c>
      <c r="P5" s="238" t="s">
        <v>368</v>
      </c>
      <c r="Q5" s="238">
        <v>18</v>
      </c>
      <c r="R5" s="238" t="s">
        <v>356</v>
      </c>
      <c r="S5" s="238">
        <v>5</v>
      </c>
      <c r="T5" s="238">
        <v>0</v>
      </c>
      <c r="U5" s="238">
        <v>3</v>
      </c>
      <c r="V5" s="238">
        <v>12</v>
      </c>
      <c r="W5" s="238">
        <v>10</v>
      </c>
      <c r="X5" s="238">
        <v>2</v>
      </c>
      <c r="Y5" s="238">
        <v>1</v>
      </c>
      <c r="Z5" s="238">
        <v>1</v>
      </c>
      <c r="AB5" s="238">
        <v>1</v>
      </c>
      <c r="AC5" s="238">
        <v>98</v>
      </c>
      <c r="AD5" s="238" t="s">
        <v>357</v>
      </c>
      <c r="AF5" s="238" t="s">
        <v>405</v>
      </c>
      <c r="AG5" s="238">
        <v>7</v>
      </c>
      <c r="AH5" s="238">
        <v>2</v>
      </c>
      <c r="AI5" s="238">
        <v>4</v>
      </c>
      <c r="AJ5" s="238">
        <v>4</v>
      </c>
      <c r="AK5" s="238">
        <v>21</v>
      </c>
      <c r="AL5" s="238">
        <v>71</v>
      </c>
      <c r="AM5" s="238" t="s">
        <v>363</v>
      </c>
      <c r="AN5" s="238">
        <v>5</v>
      </c>
      <c r="AO5" s="238">
        <v>4</v>
      </c>
      <c r="AS5" s="238">
        <v>15</v>
      </c>
      <c r="AT5" s="238">
        <v>98</v>
      </c>
      <c r="AU5" s="238">
        <v>65</v>
      </c>
      <c r="AV5" s="238">
        <v>11</v>
      </c>
      <c r="AW5" s="238">
        <v>21</v>
      </c>
      <c r="AX5" s="238">
        <v>2</v>
      </c>
      <c r="AY5" s="238">
        <v>4</v>
      </c>
      <c r="AZ5" s="238">
        <v>4</v>
      </c>
      <c r="BA5" s="238">
        <v>21</v>
      </c>
      <c r="BB5" s="238">
        <v>52</v>
      </c>
      <c r="BC5" s="238" t="s">
        <v>354</v>
      </c>
      <c r="BD5" s="238">
        <v>5</v>
      </c>
      <c r="BE5" s="238">
        <v>4</v>
      </c>
      <c r="BI5" s="238">
        <v>15</v>
      </c>
      <c r="BJ5" s="238">
        <v>98</v>
      </c>
      <c r="BK5" s="238">
        <v>65</v>
      </c>
      <c r="BL5" s="238">
        <v>11</v>
      </c>
      <c r="BM5" s="238">
        <v>21</v>
      </c>
      <c r="BN5" s="238">
        <v>2</v>
      </c>
      <c r="BO5" s="238">
        <v>4</v>
      </c>
      <c r="BP5" s="238">
        <v>4</v>
      </c>
      <c r="BQ5" s="238">
        <v>26</v>
      </c>
      <c r="BR5" s="238">
        <v>43</v>
      </c>
      <c r="BS5" s="238" t="s">
        <v>363</v>
      </c>
      <c r="BT5" s="238">
        <v>5</v>
      </c>
      <c r="BU5" s="238">
        <v>1</v>
      </c>
      <c r="BY5" s="238">
        <v>15</v>
      </c>
      <c r="BZ5" s="238">
        <v>98</v>
      </c>
      <c r="CA5" s="238">
        <v>65</v>
      </c>
      <c r="CB5" s="238">
        <v>11</v>
      </c>
      <c r="CC5" s="238">
        <v>21</v>
      </c>
      <c r="CT5" s="238">
        <v>462890.53424773598</v>
      </c>
      <c r="CU5" s="238">
        <v>4967689.7891795803</v>
      </c>
      <c r="CV5" s="238">
        <v>44.861657489999999</v>
      </c>
      <c r="CW5" s="238">
        <v>-93.469711930000003</v>
      </c>
      <c r="CX5" s="238" t="s">
        <v>359</v>
      </c>
      <c r="CY5" s="238" t="s">
        <v>4680</v>
      </c>
    </row>
    <row r="6" spans="1:103" x14ac:dyDescent="0.25">
      <c r="A6" s="238">
        <v>11026137</v>
      </c>
      <c r="B6" s="238">
        <v>2</v>
      </c>
      <c r="C6" s="238">
        <v>212</v>
      </c>
      <c r="D6" s="238">
        <v>156.72800000000001</v>
      </c>
      <c r="E6" s="238">
        <v>27</v>
      </c>
      <c r="F6" s="238" t="s">
        <v>2420</v>
      </c>
      <c r="H6" s="238" t="s">
        <v>354</v>
      </c>
      <c r="I6" s="238">
        <v>25</v>
      </c>
      <c r="K6" s="238">
        <v>15003397</v>
      </c>
      <c r="L6" s="238">
        <v>150350164</v>
      </c>
      <c r="M6" s="238">
        <v>2</v>
      </c>
      <c r="N6" s="238">
        <v>4</v>
      </c>
      <c r="O6" s="238">
        <v>2015</v>
      </c>
      <c r="P6" s="238" t="s">
        <v>355</v>
      </c>
      <c r="Q6" s="238">
        <v>6</v>
      </c>
      <c r="R6" s="238" t="s">
        <v>369</v>
      </c>
      <c r="S6" s="238">
        <v>5</v>
      </c>
      <c r="T6" s="238">
        <v>0</v>
      </c>
      <c r="U6" s="238">
        <v>1</v>
      </c>
      <c r="V6" s="238">
        <v>4</v>
      </c>
      <c r="W6" s="238">
        <v>54</v>
      </c>
      <c r="X6" s="238">
        <v>2</v>
      </c>
      <c r="Y6" s="238">
        <v>6</v>
      </c>
      <c r="Z6" s="238">
        <v>4</v>
      </c>
      <c r="AB6" s="238">
        <v>3</v>
      </c>
      <c r="AC6" s="238">
        <v>98</v>
      </c>
      <c r="AD6" s="238" t="s">
        <v>371</v>
      </c>
      <c r="AE6" s="238" t="s">
        <v>1991</v>
      </c>
      <c r="AF6" s="238" t="s">
        <v>358</v>
      </c>
      <c r="AG6" s="238">
        <v>3</v>
      </c>
      <c r="AH6" s="238">
        <v>2</v>
      </c>
      <c r="AI6" s="238">
        <v>3</v>
      </c>
      <c r="AJ6" s="238">
        <v>3</v>
      </c>
      <c r="AK6" s="238">
        <v>21</v>
      </c>
      <c r="AL6" s="238">
        <v>44</v>
      </c>
      <c r="AM6" s="238" t="s">
        <v>354</v>
      </c>
      <c r="AN6" s="238">
        <v>5</v>
      </c>
      <c r="AS6" s="238">
        <v>1</v>
      </c>
      <c r="AT6" s="238">
        <v>98</v>
      </c>
      <c r="AU6" s="238">
        <v>55</v>
      </c>
      <c r="AV6" s="238">
        <v>11</v>
      </c>
      <c r="AW6" s="238">
        <v>21</v>
      </c>
      <c r="CT6" s="238">
        <v>462977</v>
      </c>
      <c r="CU6" s="238">
        <v>4967667</v>
      </c>
      <c r="CV6" s="238">
        <v>44.8614532</v>
      </c>
      <c r="CW6" s="238">
        <v>-93.468613599999998</v>
      </c>
      <c r="CX6" s="238" t="s">
        <v>359</v>
      </c>
      <c r="CY6" s="238" t="s">
        <v>4681</v>
      </c>
    </row>
    <row r="7" spans="1:103" x14ac:dyDescent="0.25">
      <c r="A7" s="238">
        <v>584465</v>
      </c>
      <c r="B7" s="238">
        <v>2</v>
      </c>
      <c r="C7" s="238">
        <v>212</v>
      </c>
      <c r="D7" s="238">
        <v>156.74299999999999</v>
      </c>
      <c r="E7" s="238">
        <v>27</v>
      </c>
      <c r="F7" s="238" t="s">
        <v>2420</v>
      </c>
      <c r="H7" s="238" t="s">
        <v>354</v>
      </c>
      <c r="I7" s="238">
        <v>25</v>
      </c>
      <c r="K7" s="238">
        <v>18011649</v>
      </c>
      <c r="M7" s="238">
        <v>3</v>
      </c>
      <c r="N7" s="238">
        <v>20</v>
      </c>
      <c r="O7" s="238">
        <v>2018</v>
      </c>
      <c r="P7" s="238" t="s">
        <v>368</v>
      </c>
      <c r="Q7" s="238">
        <v>8</v>
      </c>
      <c r="S7" s="238">
        <v>4</v>
      </c>
      <c r="T7" s="238">
        <v>0</v>
      </c>
      <c r="U7" s="238">
        <v>1</v>
      </c>
      <c r="V7" s="238">
        <v>10</v>
      </c>
      <c r="W7" s="238">
        <v>10</v>
      </c>
      <c r="X7" s="238">
        <v>2</v>
      </c>
      <c r="Y7" s="238">
        <v>1</v>
      </c>
      <c r="Z7" s="238">
        <v>4</v>
      </c>
      <c r="AB7" s="238">
        <v>3</v>
      </c>
      <c r="AC7" s="238">
        <v>98</v>
      </c>
      <c r="AD7" s="238" t="s">
        <v>357</v>
      </c>
      <c r="AF7" s="238" t="s">
        <v>358</v>
      </c>
      <c r="AG7" s="238">
        <v>4</v>
      </c>
      <c r="AH7" s="238">
        <v>2</v>
      </c>
      <c r="AI7" s="238">
        <v>3</v>
      </c>
      <c r="AJ7" s="238">
        <v>4</v>
      </c>
      <c r="AK7" s="238">
        <v>21</v>
      </c>
      <c r="AL7" s="238">
        <v>17</v>
      </c>
      <c r="AM7" s="238" t="s">
        <v>363</v>
      </c>
      <c r="AN7" s="238">
        <v>5</v>
      </c>
      <c r="AO7" s="238">
        <v>1</v>
      </c>
      <c r="AS7" s="238">
        <v>15</v>
      </c>
      <c r="AT7" s="238">
        <v>9</v>
      </c>
      <c r="AV7" s="238">
        <v>12</v>
      </c>
      <c r="AW7" s="238">
        <v>21</v>
      </c>
      <c r="CT7" s="238">
        <v>463001.56798289699</v>
      </c>
      <c r="CU7" s="238">
        <v>4967672.2528853295</v>
      </c>
      <c r="CV7" s="238">
        <v>44.861505409999999</v>
      </c>
      <c r="CW7" s="238">
        <v>-93.468305290000004</v>
      </c>
      <c r="CX7" s="238" t="s">
        <v>359</v>
      </c>
      <c r="CY7" s="238" t="s">
        <v>4682</v>
      </c>
    </row>
    <row r="8" spans="1:103" x14ac:dyDescent="0.25">
      <c r="A8" s="238">
        <v>655848</v>
      </c>
      <c r="B8" s="238">
        <v>2</v>
      </c>
      <c r="C8" s="238">
        <v>212</v>
      </c>
      <c r="D8" s="238">
        <v>156.75800000000001</v>
      </c>
      <c r="E8" s="238">
        <v>27</v>
      </c>
      <c r="F8" s="238" t="s">
        <v>2420</v>
      </c>
      <c r="H8" s="238" t="s">
        <v>354</v>
      </c>
      <c r="I8" s="238">
        <v>25</v>
      </c>
      <c r="K8" s="238">
        <v>18512614</v>
      </c>
      <c r="M8" s="238">
        <v>10</v>
      </c>
      <c r="N8" s="238">
        <v>25</v>
      </c>
      <c r="O8" s="238">
        <v>2018</v>
      </c>
      <c r="P8" s="238" t="s">
        <v>384</v>
      </c>
      <c r="Q8" s="238">
        <v>16</v>
      </c>
      <c r="R8" s="238" t="s">
        <v>356</v>
      </c>
      <c r="S8" s="238">
        <v>4</v>
      </c>
      <c r="T8" s="238">
        <v>0</v>
      </c>
      <c r="U8" s="238">
        <v>2</v>
      </c>
      <c r="V8" s="238">
        <v>12</v>
      </c>
      <c r="W8" s="238">
        <v>10</v>
      </c>
      <c r="X8" s="238">
        <v>2</v>
      </c>
      <c r="Y8" s="238">
        <v>1</v>
      </c>
      <c r="Z8" s="238">
        <v>2</v>
      </c>
      <c r="AB8" s="238">
        <v>1</v>
      </c>
      <c r="AC8" s="238">
        <v>98</v>
      </c>
      <c r="AD8" s="238" t="s">
        <v>4683</v>
      </c>
      <c r="AF8" s="238" t="s">
        <v>405</v>
      </c>
      <c r="AG8" s="238">
        <v>7</v>
      </c>
      <c r="AH8" s="238">
        <v>2</v>
      </c>
      <c r="AI8" s="238">
        <v>4</v>
      </c>
      <c r="AJ8" s="238">
        <v>4</v>
      </c>
      <c r="AK8" s="238">
        <v>26</v>
      </c>
      <c r="AL8" s="238">
        <v>58</v>
      </c>
      <c r="AM8" s="238" t="s">
        <v>363</v>
      </c>
      <c r="AN8" s="238">
        <v>5</v>
      </c>
      <c r="AO8" s="238">
        <v>1</v>
      </c>
      <c r="AS8" s="238">
        <v>11</v>
      </c>
      <c r="AT8" s="238">
        <v>9</v>
      </c>
      <c r="AU8" s="238">
        <v>55</v>
      </c>
      <c r="AV8" s="238">
        <v>11</v>
      </c>
      <c r="AW8" s="238">
        <v>21</v>
      </c>
      <c r="AX8" s="238">
        <v>2</v>
      </c>
      <c r="AY8" s="238">
        <v>2</v>
      </c>
      <c r="AZ8" s="238">
        <v>4</v>
      </c>
      <c r="BA8" s="238">
        <v>21</v>
      </c>
      <c r="BB8" s="238">
        <v>79</v>
      </c>
      <c r="BC8" s="238" t="s">
        <v>363</v>
      </c>
      <c r="BD8" s="238">
        <v>5</v>
      </c>
      <c r="BE8" s="238">
        <v>4</v>
      </c>
      <c r="BF8" s="238">
        <v>74</v>
      </c>
      <c r="BI8" s="238">
        <v>11</v>
      </c>
      <c r="BJ8" s="238">
        <v>9</v>
      </c>
      <c r="BK8" s="238">
        <v>55</v>
      </c>
      <c r="BL8" s="238">
        <v>11</v>
      </c>
      <c r="BM8" s="238">
        <v>21</v>
      </c>
      <c r="CT8" s="238">
        <v>463021.76784353598</v>
      </c>
      <c r="CU8" s="238">
        <v>4967691.9058504803</v>
      </c>
      <c r="CV8" s="238">
        <v>44.861683370000002</v>
      </c>
      <c r="CW8" s="238">
        <v>-93.46805105</v>
      </c>
      <c r="CX8" s="238" t="s">
        <v>359</v>
      </c>
      <c r="CY8" s="238" t="s">
        <v>4684</v>
      </c>
    </row>
    <row r="9" spans="1:103" x14ac:dyDescent="0.25">
      <c r="A9" s="238">
        <v>648433</v>
      </c>
      <c r="B9" s="238">
        <v>2</v>
      </c>
      <c r="C9" s="238">
        <v>212</v>
      </c>
      <c r="D9" s="238">
        <v>156.78700000000001</v>
      </c>
      <c r="E9" s="238">
        <v>27</v>
      </c>
      <c r="F9" s="238" t="s">
        <v>2420</v>
      </c>
      <c r="H9" s="238" t="s">
        <v>354</v>
      </c>
      <c r="I9" s="238">
        <v>25</v>
      </c>
      <c r="K9" s="238">
        <v>18511551</v>
      </c>
      <c r="M9" s="238">
        <v>9</v>
      </c>
      <c r="N9" s="238">
        <v>29</v>
      </c>
      <c r="O9" s="238">
        <v>2018</v>
      </c>
      <c r="P9" s="238" t="s">
        <v>364</v>
      </c>
      <c r="Q9" s="238">
        <v>12</v>
      </c>
      <c r="R9" s="238" t="s">
        <v>356</v>
      </c>
      <c r="S9" s="238">
        <v>5</v>
      </c>
      <c r="T9" s="238">
        <v>0</v>
      </c>
      <c r="U9" s="238">
        <v>2</v>
      </c>
      <c r="V9" s="238">
        <v>10</v>
      </c>
      <c r="W9" s="238">
        <v>10</v>
      </c>
      <c r="X9" s="238">
        <v>29</v>
      </c>
      <c r="Y9" s="238">
        <v>1</v>
      </c>
      <c r="Z9" s="238">
        <v>2</v>
      </c>
      <c r="AB9" s="238">
        <v>1</v>
      </c>
      <c r="AC9" s="238">
        <v>98</v>
      </c>
      <c r="AD9" s="238" t="s">
        <v>357</v>
      </c>
      <c r="AF9" s="238" t="s">
        <v>405</v>
      </c>
      <c r="AG9" s="238">
        <v>5</v>
      </c>
      <c r="AH9" s="238">
        <v>2</v>
      </c>
      <c r="AI9" s="238">
        <v>2</v>
      </c>
      <c r="AJ9" s="238">
        <v>4</v>
      </c>
      <c r="AK9" s="238">
        <v>21</v>
      </c>
      <c r="AL9" s="238">
        <v>32</v>
      </c>
      <c r="AM9" s="238" t="s">
        <v>354</v>
      </c>
      <c r="AN9" s="238">
        <v>99</v>
      </c>
      <c r="AO9" s="238">
        <v>68</v>
      </c>
      <c r="AS9" s="238">
        <v>15</v>
      </c>
      <c r="AT9" s="238">
        <v>9</v>
      </c>
      <c r="AU9" s="238">
        <v>60</v>
      </c>
      <c r="AV9" s="238">
        <v>11</v>
      </c>
      <c r="AW9" s="238">
        <v>21</v>
      </c>
      <c r="AX9" s="238">
        <v>2</v>
      </c>
      <c r="AY9" s="238">
        <v>2</v>
      </c>
      <c r="AZ9" s="238">
        <v>4</v>
      </c>
      <c r="BA9" s="238">
        <v>21</v>
      </c>
      <c r="BB9" s="238">
        <v>26</v>
      </c>
      <c r="BC9" s="238" t="s">
        <v>363</v>
      </c>
      <c r="BD9" s="238">
        <v>5</v>
      </c>
      <c r="BE9" s="238">
        <v>1</v>
      </c>
      <c r="BI9" s="238">
        <v>15</v>
      </c>
      <c r="BJ9" s="238">
        <v>9</v>
      </c>
      <c r="BK9" s="238">
        <v>60</v>
      </c>
      <c r="BL9" s="238">
        <v>11</v>
      </c>
      <c r="BM9" s="238">
        <v>21</v>
      </c>
      <c r="CT9" s="238">
        <v>463068.334603336</v>
      </c>
      <c r="CU9" s="238">
        <v>4967691.9058504803</v>
      </c>
      <c r="CV9" s="238">
        <v>44.861685780000002</v>
      </c>
      <c r="CW9" s="238">
        <v>-93.467461659999998</v>
      </c>
      <c r="CX9" s="238" t="s">
        <v>359</v>
      </c>
      <c r="CY9" s="238" t="s">
        <v>4685</v>
      </c>
    </row>
    <row r="10" spans="1:103" x14ac:dyDescent="0.25">
      <c r="A10" s="238">
        <v>10900082</v>
      </c>
      <c r="B10" s="238">
        <v>2</v>
      </c>
      <c r="C10" s="238">
        <v>212</v>
      </c>
      <c r="D10" s="238">
        <v>156.80699999999999</v>
      </c>
      <c r="E10" s="238">
        <v>27</v>
      </c>
      <c r="F10" s="238" t="s">
        <v>2420</v>
      </c>
      <c r="H10" s="238" t="s">
        <v>354</v>
      </c>
      <c r="I10" s="238">
        <v>25</v>
      </c>
      <c r="K10" s="238">
        <v>13509650</v>
      </c>
      <c r="L10" s="238">
        <v>132660224</v>
      </c>
      <c r="M10" s="238">
        <v>9</v>
      </c>
      <c r="N10" s="238">
        <v>23</v>
      </c>
      <c r="O10" s="238">
        <v>2013</v>
      </c>
      <c r="P10" s="238" t="s">
        <v>361</v>
      </c>
      <c r="Q10" s="238">
        <v>7</v>
      </c>
      <c r="R10" s="238" t="s">
        <v>369</v>
      </c>
      <c r="S10" s="238">
        <v>5</v>
      </c>
      <c r="T10" s="238">
        <v>0</v>
      </c>
      <c r="U10" s="238">
        <v>2</v>
      </c>
      <c r="V10" s="238">
        <v>1</v>
      </c>
      <c r="W10" s="238">
        <v>10</v>
      </c>
      <c r="X10" s="238">
        <v>2</v>
      </c>
      <c r="Y10" s="238">
        <v>1</v>
      </c>
      <c r="Z10" s="238">
        <v>1</v>
      </c>
      <c r="AB10" s="238">
        <v>1</v>
      </c>
      <c r="AC10" s="238">
        <v>98</v>
      </c>
      <c r="AD10" s="238">
        <v>212</v>
      </c>
      <c r="AE10" s="238" t="s">
        <v>2389</v>
      </c>
      <c r="AF10" s="238" t="s">
        <v>358</v>
      </c>
      <c r="AG10" s="238">
        <v>7</v>
      </c>
      <c r="AH10" s="238">
        <v>2</v>
      </c>
      <c r="AI10" s="238">
        <v>2</v>
      </c>
      <c r="AJ10" s="238">
        <v>3</v>
      </c>
      <c r="AK10" s="238">
        <v>21</v>
      </c>
      <c r="AL10" s="238">
        <v>17</v>
      </c>
      <c r="AM10" s="238" t="s">
        <v>363</v>
      </c>
      <c r="AN10" s="238">
        <v>5</v>
      </c>
      <c r="AO10" s="238">
        <v>5</v>
      </c>
      <c r="AS10" s="238">
        <v>1</v>
      </c>
      <c r="AT10" s="238">
        <v>98</v>
      </c>
      <c r="AU10" s="238">
        <v>65</v>
      </c>
      <c r="AV10" s="238">
        <v>11</v>
      </c>
      <c r="AW10" s="238">
        <v>21</v>
      </c>
      <c r="AX10" s="238">
        <v>2</v>
      </c>
      <c r="AY10" s="238">
        <v>2</v>
      </c>
      <c r="AZ10" s="238">
        <v>3</v>
      </c>
      <c r="BA10" s="238">
        <v>21</v>
      </c>
      <c r="BB10" s="238">
        <v>59</v>
      </c>
      <c r="BC10" s="238" t="s">
        <v>363</v>
      </c>
      <c r="BD10" s="238">
        <v>5</v>
      </c>
      <c r="BE10" s="238">
        <v>1</v>
      </c>
      <c r="BI10" s="238">
        <v>1</v>
      </c>
      <c r="BJ10" s="238">
        <v>98</v>
      </c>
      <c r="BK10" s="238">
        <v>65</v>
      </c>
      <c r="BL10" s="238">
        <v>11</v>
      </c>
      <c r="BM10" s="238">
        <v>21</v>
      </c>
      <c r="CT10" s="238">
        <v>463104</v>
      </c>
      <c r="CU10" s="238">
        <v>4967672</v>
      </c>
      <c r="CV10" s="238">
        <v>44.861505100000002</v>
      </c>
      <c r="CW10" s="238">
        <v>-93.467008000000007</v>
      </c>
      <c r="CX10" s="238" t="s">
        <v>359</v>
      </c>
      <c r="CY10" s="238" t="s">
        <v>4686</v>
      </c>
    </row>
    <row r="11" spans="1:103" x14ac:dyDescent="0.25">
      <c r="A11" s="238">
        <v>398508</v>
      </c>
      <c r="B11" s="238">
        <v>2</v>
      </c>
      <c r="C11" s="238">
        <v>212</v>
      </c>
      <c r="D11" s="238">
        <v>156.83600000000001</v>
      </c>
      <c r="E11" s="238">
        <v>27</v>
      </c>
      <c r="F11" s="238" t="s">
        <v>2420</v>
      </c>
      <c r="H11" s="238" t="s">
        <v>354</v>
      </c>
      <c r="I11" s="238">
        <v>25</v>
      </c>
      <c r="K11" s="238">
        <v>16513377</v>
      </c>
      <c r="M11" s="238">
        <v>11</v>
      </c>
      <c r="N11" s="238">
        <v>28</v>
      </c>
      <c r="O11" s="238">
        <v>2016</v>
      </c>
      <c r="P11" s="238" t="s">
        <v>361</v>
      </c>
      <c r="Q11" s="238">
        <v>8</v>
      </c>
      <c r="S11" s="238">
        <v>5</v>
      </c>
      <c r="T11" s="238">
        <v>0</v>
      </c>
      <c r="U11" s="238">
        <v>2</v>
      </c>
      <c r="V11" s="238">
        <v>10</v>
      </c>
      <c r="W11" s="238">
        <v>10</v>
      </c>
      <c r="X11" s="238">
        <v>2</v>
      </c>
      <c r="Y11" s="238">
        <v>1</v>
      </c>
      <c r="Z11" s="238">
        <v>2</v>
      </c>
      <c r="AB11" s="238">
        <v>1</v>
      </c>
      <c r="AC11" s="238">
        <v>98</v>
      </c>
      <c r="AD11" s="238" t="s">
        <v>4687</v>
      </c>
      <c r="AF11" s="238" t="s">
        <v>405</v>
      </c>
      <c r="AG11" s="238">
        <v>5</v>
      </c>
      <c r="AH11" s="238">
        <v>2</v>
      </c>
      <c r="AI11" s="238">
        <v>4</v>
      </c>
      <c r="AJ11" s="238">
        <v>3</v>
      </c>
      <c r="AK11" s="238">
        <v>28</v>
      </c>
      <c r="AL11" s="238">
        <v>63</v>
      </c>
      <c r="AM11" s="238" t="s">
        <v>363</v>
      </c>
      <c r="AN11" s="238">
        <v>5</v>
      </c>
      <c r="AO11" s="238">
        <v>90</v>
      </c>
      <c r="AS11" s="238">
        <v>15</v>
      </c>
      <c r="AT11" s="238">
        <v>9</v>
      </c>
      <c r="AU11" s="238">
        <v>60</v>
      </c>
      <c r="AV11" s="238">
        <v>11</v>
      </c>
      <c r="AW11" s="238">
        <v>21</v>
      </c>
      <c r="AX11" s="238">
        <v>2</v>
      </c>
      <c r="AY11" s="238">
        <v>3</v>
      </c>
      <c r="AZ11" s="238">
        <v>3</v>
      </c>
      <c r="BA11" s="238">
        <v>21</v>
      </c>
      <c r="BB11" s="238">
        <v>54</v>
      </c>
      <c r="BC11" s="238" t="s">
        <v>354</v>
      </c>
      <c r="BD11" s="238">
        <v>5</v>
      </c>
      <c r="BE11" s="238">
        <v>1</v>
      </c>
      <c r="BI11" s="238">
        <v>15</v>
      </c>
      <c r="BJ11" s="238">
        <v>9</v>
      </c>
      <c r="BK11" s="238">
        <v>60</v>
      </c>
      <c r="BL11" s="238">
        <v>11</v>
      </c>
      <c r="BM11" s="238">
        <v>21</v>
      </c>
      <c r="CT11" s="238">
        <v>463127.60138853599</v>
      </c>
      <c r="CU11" s="238">
        <v>4967687.6725086803</v>
      </c>
      <c r="CV11" s="238">
        <v>44.861650740000002</v>
      </c>
      <c r="CW11" s="238">
        <v>-93.466711200000006</v>
      </c>
      <c r="CX11" s="238" t="s">
        <v>391</v>
      </c>
      <c r="CY11" s="238" t="s">
        <v>4688</v>
      </c>
    </row>
    <row r="12" spans="1:103" x14ac:dyDescent="0.25">
      <c r="A12" s="238">
        <v>586035</v>
      </c>
      <c r="B12" s="238">
        <v>2</v>
      </c>
      <c r="C12" s="238">
        <v>212</v>
      </c>
      <c r="D12" s="238">
        <v>156.839</v>
      </c>
      <c r="E12" s="238">
        <v>27</v>
      </c>
      <c r="F12" s="238" t="s">
        <v>2420</v>
      </c>
      <c r="H12" s="238" t="s">
        <v>354</v>
      </c>
      <c r="I12" s="238">
        <v>25</v>
      </c>
      <c r="K12" s="238">
        <v>18503964</v>
      </c>
      <c r="M12" s="238">
        <v>3</v>
      </c>
      <c r="N12" s="238">
        <v>20</v>
      </c>
      <c r="O12" s="238">
        <v>2018</v>
      </c>
      <c r="P12" s="238" t="s">
        <v>368</v>
      </c>
      <c r="Q12" s="238">
        <v>8</v>
      </c>
      <c r="R12" s="238" t="s">
        <v>356</v>
      </c>
      <c r="S12" s="238">
        <v>3</v>
      </c>
      <c r="T12" s="238">
        <v>0</v>
      </c>
      <c r="U12" s="238">
        <v>3</v>
      </c>
      <c r="V12" s="238">
        <v>5</v>
      </c>
      <c r="W12" s="238">
        <v>10</v>
      </c>
      <c r="X12" s="238">
        <v>2</v>
      </c>
      <c r="Y12" s="238">
        <v>1</v>
      </c>
      <c r="Z12" s="238">
        <v>4</v>
      </c>
      <c r="AB12" s="238">
        <v>5</v>
      </c>
      <c r="AC12" s="238">
        <v>98</v>
      </c>
      <c r="AD12" s="238" t="s">
        <v>357</v>
      </c>
      <c r="AF12" s="238" t="s">
        <v>405</v>
      </c>
      <c r="AG12" s="238">
        <v>10</v>
      </c>
      <c r="AH12" s="238">
        <v>2</v>
      </c>
      <c r="AI12" s="238">
        <v>2</v>
      </c>
      <c r="AJ12" s="238">
        <v>4</v>
      </c>
      <c r="AK12" s="238">
        <v>21</v>
      </c>
      <c r="AL12" s="238">
        <v>15</v>
      </c>
      <c r="AM12" s="238" t="s">
        <v>363</v>
      </c>
      <c r="AN12" s="238">
        <v>5</v>
      </c>
      <c r="AO12" s="238">
        <v>1</v>
      </c>
      <c r="AS12" s="238">
        <v>15</v>
      </c>
      <c r="AT12" s="238">
        <v>9</v>
      </c>
      <c r="AU12" s="238">
        <v>60</v>
      </c>
      <c r="AV12" s="238">
        <v>11</v>
      </c>
      <c r="AW12" s="238">
        <v>21</v>
      </c>
      <c r="AX12" s="238">
        <v>2</v>
      </c>
      <c r="AY12" s="238">
        <v>2</v>
      </c>
      <c r="AZ12" s="238">
        <v>4</v>
      </c>
      <c r="BA12" s="238">
        <v>21</v>
      </c>
      <c r="BB12" s="238">
        <v>28</v>
      </c>
      <c r="BC12" s="238" t="s">
        <v>363</v>
      </c>
      <c r="BD12" s="238">
        <v>5</v>
      </c>
      <c r="BE12" s="238">
        <v>71</v>
      </c>
      <c r="BI12" s="238">
        <v>11</v>
      </c>
      <c r="BJ12" s="238">
        <v>9</v>
      </c>
      <c r="BK12" s="238">
        <v>60</v>
      </c>
      <c r="BL12" s="238">
        <v>11</v>
      </c>
      <c r="BM12" s="238">
        <v>24</v>
      </c>
      <c r="BN12" s="238">
        <v>2</v>
      </c>
      <c r="BO12" s="238">
        <v>2</v>
      </c>
      <c r="BP12" s="238">
        <v>4</v>
      </c>
      <c r="BQ12" s="238">
        <v>21</v>
      </c>
      <c r="BR12" s="238">
        <v>46</v>
      </c>
      <c r="BS12" s="238" t="s">
        <v>363</v>
      </c>
      <c r="BT12" s="238">
        <v>5</v>
      </c>
      <c r="BU12" s="238">
        <v>1</v>
      </c>
      <c r="BY12" s="238">
        <v>15</v>
      </c>
      <c r="BZ12" s="238">
        <v>9</v>
      </c>
      <c r="CA12" s="238">
        <v>60</v>
      </c>
      <c r="CB12" s="238">
        <v>11</v>
      </c>
      <c r="CC12" s="238">
        <v>21</v>
      </c>
      <c r="CT12" s="238">
        <v>463150.88476843701</v>
      </c>
      <c r="CU12" s="238">
        <v>4967698.2558631804</v>
      </c>
      <c r="CV12" s="238">
        <v>44.861747219999998</v>
      </c>
      <c r="CW12" s="238">
        <v>-93.466417269999994</v>
      </c>
      <c r="CX12" s="238" t="s">
        <v>359</v>
      </c>
      <c r="CY12" s="238" t="s">
        <v>4689</v>
      </c>
    </row>
    <row r="13" spans="1:103" x14ac:dyDescent="0.25">
      <c r="A13" s="238">
        <v>532684</v>
      </c>
      <c r="B13" s="238">
        <v>2</v>
      </c>
      <c r="C13" s="238">
        <v>212</v>
      </c>
      <c r="D13" s="238">
        <v>156.88800000000001</v>
      </c>
      <c r="E13" s="238">
        <v>27</v>
      </c>
      <c r="F13" s="238" t="s">
        <v>2420</v>
      </c>
      <c r="H13" s="238" t="s">
        <v>354</v>
      </c>
      <c r="I13" s="238">
        <v>25</v>
      </c>
      <c r="K13" s="238">
        <v>18500205</v>
      </c>
      <c r="M13" s="238">
        <v>1</v>
      </c>
      <c r="N13" s="238">
        <v>3</v>
      </c>
      <c r="O13" s="238">
        <v>2018</v>
      </c>
      <c r="P13" s="238" t="s">
        <v>355</v>
      </c>
      <c r="Q13" s="238">
        <v>17</v>
      </c>
      <c r="R13" s="238" t="s">
        <v>356</v>
      </c>
      <c r="S13" s="238">
        <v>5</v>
      </c>
      <c r="T13" s="238">
        <v>0</v>
      </c>
      <c r="U13" s="238">
        <v>2</v>
      </c>
      <c r="V13" s="238">
        <v>12</v>
      </c>
      <c r="W13" s="238">
        <v>10</v>
      </c>
      <c r="X13" s="238">
        <v>2</v>
      </c>
      <c r="Y13" s="238">
        <v>4</v>
      </c>
      <c r="Z13" s="238">
        <v>1</v>
      </c>
      <c r="AB13" s="238">
        <v>1</v>
      </c>
      <c r="AC13" s="238">
        <v>98</v>
      </c>
      <c r="AD13" s="238" t="s">
        <v>357</v>
      </c>
      <c r="AF13" s="238" t="s">
        <v>358</v>
      </c>
      <c r="AG13" s="238">
        <v>7</v>
      </c>
      <c r="AH13" s="238">
        <v>2</v>
      </c>
      <c r="AI13" s="238">
        <v>4</v>
      </c>
      <c r="AJ13" s="238">
        <v>4</v>
      </c>
      <c r="AK13" s="238">
        <v>21</v>
      </c>
      <c r="AL13" s="238">
        <v>54</v>
      </c>
      <c r="AM13" s="238" t="s">
        <v>354</v>
      </c>
      <c r="AN13" s="238">
        <v>5</v>
      </c>
      <c r="AO13" s="238">
        <v>1</v>
      </c>
      <c r="AS13" s="238">
        <v>15</v>
      </c>
      <c r="AT13" s="238">
        <v>9</v>
      </c>
      <c r="AU13" s="238">
        <v>60</v>
      </c>
      <c r="AV13" s="238">
        <v>11</v>
      </c>
      <c r="AW13" s="238">
        <v>21</v>
      </c>
      <c r="AX13" s="238">
        <v>2</v>
      </c>
      <c r="AY13" s="238">
        <v>2</v>
      </c>
      <c r="AZ13" s="238">
        <v>4</v>
      </c>
      <c r="BA13" s="238">
        <v>21</v>
      </c>
      <c r="BB13" s="238">
        <v>22</v>
      </c>
      <c r="BC13" s="238" t="s">
        <v>363</v>
      </c>
      <c r="BD13" s="238">
        <v>5</v>
      </c>
      <c r="BE13" s="238">
        <v>10</v>
      </c>
      <c r="BF13" s="238">
        <v>4</v>
      </c>
      <c r="BI13" s="238">
        <v>15</v>
      </c>
      <c r="BJ13" s="238">
        <v>9</v>
      </c>
      <c r="BK13" s="238">
        <v>60</v>
      </c>
      <c r="BL13" s="238">
        <v>11</v>
      </c>
      <c r="BM13" s="238">
        <v>21</v>
      </c>
      <c r="CT13" s="238">
        <v>463233.43493353698</v>
      </c>
      <c r="CU13" s="238">
        <v>4967679.2058250802</v>
      </c>
      <c r="CV13" s="238">
        <v>44.861579990000003</v>
      </c>
      <c r="CW13" s="238">
        <v>-93.465371050000002</v>
      </c>
      <c r="CX13" s="238" t="s">
        <v>359</v>
      </c>
      <c r="CY13" s="238" t="s">
        <v>4690</v>
      </c>
    </row>
    <row r="14" spans="1:103" x14ac:dyDescent="0.25">
      <c r="A14" s="238">
        <v>525168</v>
      </c>
      <c r="B14" s="238">
        <v>2</v>
      </c>
      <c r="C14" s="238">
        <v>212</v>
      </c>
      <c r="D14" s="238">
        <v>156.89599999999999</v>
      </c>
      <c r="E14" s="238">
        <v>27</v>
      </c>
      <c r="F14" s="238" t="s">
        <v>2420</v>
      </c>
      <c r="H14" s="238" t="s">
        <v>354</v>
      </c>
      <c r="I14" s="238">
        <v>25</v>
      </c>
      <c r="K14" s="238">
        <v>17514253</v>
      </c>
      <c r="M14" s="238">
        <v>12</v>
      </c>
      <c r="N14" s="238">
        <v>15</v>
      </c>
      <c r="O14" s="238">
        <v>2017</v>
      </c>
      <c r="P14" s="238" t="s">
        <v>362</v>
      </c>
      <c r="Q14" s="238">
        <v>6</v>
      </c>
      <c r="R14" s="238" t="s">
        <v>369</v>
      </c>
      <c r="S14" s="238">
        <v>5</v>
      </c>
      <c r="T14" s="238">
        <v>0</v>
      </c>
      <c r="U14" s="238">
        <v>2</v>
      </c>
      <c r="V14" s="238">
        <v>10</v>
      </c>
      <c r="W14" s="238">
        <v>10</v>
      </c>
      <c r="X14" s="238">
        <v>26</v>
      </c>
      <c r="Y14" s="238">
        <v>7</v>
      </c>
      <c r="Z14" s="238">
        <v>2</v>
      </c>
      <c r="AB14" s="238">
        <v>1</v>
      </c>
      <c r="AC14" s="238">
        <v>98</v>
      </c>
      <c r="AD14" s="238" t="s">
        <v>357</v>
      </c>
      <c r="AF14" s="238" t="s">
        <v>358</v>
      </c>
      <c r="AG14" s="238">
        <v>5</v>
      </c>
      <c r="AH14" s="238">
        <v>2</v>
      </c>
      <c r="AI14" s="238">
        <v>49</v>
      </c>
      <c r="AJ14" s="238">
        <v>3</v>
      </c>
      <c r="AK14" s="238">
        <v>21</v>
      </c>
      <c r="AL14" s="238">
        <v>47</v>
      </c>
      <c r="AM14" s="238" t="s">
        <v>354</v>
      </c>
      <c r="AN14" s="238">
        <v>99</v>
      </c>
      <c r="AO14" s="238">
        <v>10</v>
      </c>
      <c r="AS14" s="238">
        <v>15</v>
      </c>
      <c r="AT14" s="238">
        <v>9</v>
      </c>
      <c r="AU14" s="238">
        <v>60</v>
      </c>
      <c r="AV14" s="238">
        <v>11</v>
      </c>
      <c r="AW14" s="238">
        <v>21</v>
      </c>
      <c r="AX14" s="238">
        <v>2</v>
      </c>
      <c r="AY14" s="238">
        <v>2</v>
      </c>
      <c r="AZ14" s="238">
        <v>3</v>
      </c>
      <c r="BA14" s="238">
        <v>34</v>
      </c>
      <c r="BB14" s="238">
        <v>56</v>
      </c>
      <c r="BC14" s="238" t="s">
        <v>363</v>
      </c>
      <c r="BD14" s="238">
        <v>5</v>
      </c>
      <c r="BE14" s="238">
        <v>1</v>
      </c>
      <c r="BI14" s="238">
        <v>15</v>
      </c>
      <c r="BJ14" s="238">
        <v>9</v>
      </c>
      <c r="BK14" s="238">
        <v>60</v>
      </c>
      <c r="BL14" s="238">
        <v>11</v>
      </c>
      <c r="BM14" s="238">
        <v>21</v>
      </c>
      <c r="CT14" s="238">
        <v>463246.13495893701</v>
      </c>
      <c r="CU14" s="238">
        <v>4967681.3224959802</v>
      </c>
      <c r="CV14" s="238">
        <v>44.861599699999999</v>
      </c>
      <c r="CW14" s="238">
        <v>-93.465210459999994</v>
      </c>
      <c r="CX14" s="238" t="s">
        <v>359</v>
      </c>
      <c r="CY14" s="238" t="s">
        <v>4691</v>
      </c>
    </row>
    <row r="15" spans="1:103" x14ac:dyDescent="0.25">
      <c r="A15" s="238">
        <v>732492</v>
      </c>
      <c r="B15" s="238">
        <v>2</v>
      </c>
      <c r="C15" s="238">
        <v>212</v>
      </c>
      <c r="D15" s="238">
        <v>156.90100000000001</v>
      </c>
      <c r="E15" s="238">
        <v>27</v>
      </c>
      <c r="F15" s="238" t="s">
        <v>2420</v>
      </c>
      <c r="H15" s="238" t="s">
        <v>354</v>
      </c>
      <c r="I15" s="238">
        <v>25</v>
      </c>
      <c r="K15" s="238">
        <v>19508421</v>
      </c>
      <c r="M15" s="238">
        <v>7</v>
      </c>
      <c r="N15" s="238">
        <v>10</v>
      </c>
      <c r="O15" s="238">
        <v>2019</v>
      </c>
      <c r="P15" s="238" t="s">
        <v>355</v>
      </c>
      <c r="Q15" s="238">
        <v>7</v>
      </c>
      <c r="R15" s="238" t="s">
        <v>369</v>
      </c>
      <c r="S15" s="238">
        <v>4</v>
      </c>
      <c r="T15" s="238">
        <v>0</v>
      </c>
      <c r="U15" s="238">
        <v>2</v>
      </c>
      <c r="V15" s="238">
        <v>12</v>
      </c>
      <c r="W15" s="238">
        <v>10</v>
      </c>
      <c r="X15" s="238">
        <v>2</v>
      </c>
      <c r="Y15" s="238">
        <v>1</v>
      </c>
      <c r="Z15" s="238">
        <v>1</v>
      </c>
      <c r="AB15" s="238">
        <v>1</v>
      </c>
      <c r="AC15" s="238">
        <v>98</v>
      </c>
      <c r="AD15" s="238" t="s">
        <v>357</v>
      </c>
      <c r="AF15" s="238" t="s">
        <v>358</v>
      </c>
      <c r="AG15" s="238">
        <v>7</v>
      </c>
      <c r="AH15" s="238">
        <v>2</v>
      </c>
      <c r="AI15" s="238">
        <v>2</v>
      </c>
      <c r="AJ15" s="238">
        <v>3</v>
      </c>
      <c r="AK15" s="238">
        <v>21</v>
      </c>
      <c r="AL15" s="238">
        <v>53</v>
      </c>
      <c r="AM15" s="238" t="s">
        <v>363</v>
      </c>
      <c r="AN15" s="238">
        <v>5</v>
      </c>
      <c r="AO15" s="238">
        <v>1</v>
      </c>
      <c r="AS15" s="238">
        <v>15</v>
      </c>
      <c r="AT15" s="238">
        <v>9</v>
      </c>
      <c r="AU15" s="238">
        <v>60</v>
      </c>
      <c r="AV15" s="238">
        <v>11</v>
      </c>
      <c r="AW15" s="238">
        <v>21</v>
      </c>
      <c r="AX15" s="238">
        <v>2</v>
      </c>
      <c r="AY15" s="238">
        <v>4</v>
      </c>
      <c r="AZ15" s="238">
        <v>3</v>
      </c>
      <c r="BA15" s="238">
        <v>21</v>
      </c>
      <c r="BB15" s="238">
        <v>38</v>
      </c>
      <c r="BC15" s="238" t="s">
        <v>363</v>
      </c>
      <c r="BD15" s="238">
        <v>5</v>
      </c>
      <c r="BE15" s="238">
        <v>4</v>
      </c>
      <c r="BI15" s="238">
        <v>15</v>
      </c>
      <c r="BJ15" s="238">
        <v>9</v>
      </c>
      <c r="BK15" s="238">
        <v>60</v>
      </c>
      <c r="BL15" s="238">
        <v>11</v>
      </c>
      <c r="BM15" s="238">
        <v>21</v>
      </c>
      <c r="CT15" s="238">
        <v>463254.60164253699</v>
      </c>
      <c r="CU15" s="238">
        <v>4967687.6725086803</v>
      </c>
      <c r="CV15" s="238">
        <v>44.861657299999997</v>
      </c>
      <c r="CW15" s="238">
        <v>-93.465103760000005</v>
      </c>
      <c r="CX15" s="238" t="s">
        <v>359</v>
      </c>
      <c r="CY15" s="238" t="s">
        <v>4692</v>
      </c>
    </row>
    <row r="16" spans="1:103" x14ac:dyDescent="0.25">
      <c r="A16" s="238">
        <v>415943</v>
      </c>
      <c r="B16" s="238">
        <v>2</v>
      </c>
      <c r="C16" s="238">
        <v>212</v>
      </c>
      <c r="D16" s="238">
        <v>156.90199999999999</v>
      </c>
      <c r="E16" s="238">
        <v>27</v>
      </c>
      <c r="F16" s="238" t="s">
        <v>2420</v>
      </c>
      <c r="H16" s="238" t="s">
        <v>354</v>
      </c>
      <c r="I16" s="238">
        <v>25</v>
      </c>
      <c r="K16" s="238">
        <v>17500260</v>
      </c>
      <c r="M16" s="238">
        <v>1</v>
      </c>
      <c r="N16" s="238">
        <v>6</v>
      </c>
      <c r="O16" s="238">
        <v>2017</v>
      </c>
      <c r="P16" s="238" t="s">
        <v>362</v>
      </c>
      <c r="Q16" s="238">
        <v>7</v>
      </c>
      <c r="R16" s="238" t="s">
        <v>369</v>
      </c>
      <c r="S16" s="238">
        <v>4</v>
      </c>
      <c r="T16" s="238">
        <v>0</v>
      </c>
      <c r="U16" s="238">
        <v>2</v>
      </c>
      <c r="V16" s="238">
        <v>12</v>
      </c>
      <c r="W16" s="238">
        <v>10</v>
      </c>
      <c r="X16" s="238">
        <v>2</v>
      </c>
      <c r="Y16" s="238">
        <v>2</v>
      </c>
      <c r="Z16" s="238">
        <v>1</v>
      </c>
      <c r="AB16" s="238">
        <v>1</v>
      </c>
      <c r="AC16" s="238">
        <v>98</v>
      </c>
      <c r="AD16" s="238" t="s">
        <v>357</v>
      </c>
      <c r="AF16" s="238" t="s">
        <v>405</v>
      </c>
      <c r="AG16" s="238">
        <v>7</v>
      </c>
      <c r="AH16" s="238">
        <v>2</v>
      </c>
      <c r="AI16" s="238">
        <v>4</v>
      </c>
      <c r="AJ16" s="238">
        <v>3</v>
      </c>
      <c r="AK16" s="238">
        <v>26</v>
      </c>
      <c r="AL16" s="238">
        <v>47</v>
      </c>
      <c r="AM16" s="238" t="s">
        <v>354</v>
      </c>
      <c r="AN16" s="238">
        <v>5</v>
      </c>
      <c r="AO16" s="238">
        <v>4</v>
      </c>
      <c r="AS16" s="238">
        <v>15</v>
      </c>
      <c r="AT16" s="238">
        <v>98</v>
      </c>
      <c r="AU16" s="238">
        <v>60</v>
      </c>
      <c r="AV16" s="238">
        <v>11</v>
      </c>
      <c r="AW16" s="238">
        <v>22</v>
      </c>
      <c r="AX16" s="238">
        <v>2</v>
      </c>
      <c r="AY16" s="238">
        <v>4</v>
      </c>
      <c r="AZ16" s="238">
        <v>3</v>
      </c>
      <c r="BA16" s="238">
        <v>26</v>
      </c>
      <c r="BB16" s="238">
        <v>29</v>
      </c>
      <c r="BC16" s="238" t="s">
        <v>363</v>
      </c>
      <c r="BD16" s="238">
        <v>5</v>
      </c>
      <c r="BE16" s="238">
        <v>1</v>
      </c>
      <c r="BI16" s="238">
        <v>15</v>
      </c>
      <c r="BJ16" s="238">
        <v>98</v>
      </c>
      <c r="BK16" s="238">
        <v>60</v>
      </c>
      <c r="BL16" s="238">
        <v>11</v>
      </c>
      <c r="BM16" s="238">
        <v>22</v>
      </c>
      <c r="CT16" s="238">
        <v>463233.43493353698</v>
      </c>
      <c r="CU16" s="238">
        <v>4967691.9058504803</v>
      </c>
      <c r="CV16" s="238">
        <v>44.861694319999998</v>
      </c>
      <c r="CW16" s="238">
        <v>-93.465371970000007</v>
      </c>
      <c r="CX16" s="238" t="s">
        <v>359</v>
      </c>
      <c r="CY16" s="238" t="s">
        <v>4693</v>
      </c>
    </row>
    <row r="17" spans="1:103" x14ac:dyDescent="0.25">
      <c r="A17" s="238">
        <v>432943</v>
      </c>
      <c r="B17" s="238">
        <v>2</v>
      </c>
      <c r="C17" s="238">
        <v>212</v>
      </c>
      <c r="D17" s="238">
        <v>156.905</v>
      </c>
      <c r="E17" s="238">
        <v>27</v>
      </c>
      <c r="F17" s="238" t="s">
        <v>2420</v>
      </c>
      <c r="H17" s="238" t="s">
        <v>354</v>
      </c>
      <c r="I17" s="238">
        <v>25</v>
      </c>
      <c r="K17" s="238">
        <v>17503487</v>
      </c>
      <c r="M17" s="238">
        <v>3</v>
      </c>
      <c r="N17" s="238">
        <v>31</v>
      </c>
      <c r="O17" s="238">
        <v>2017</v>
      </c>
      <c r="P17" s="238" t="s">
        <v>362</v>
      </c>
      <c r="Q17" s="238">
        <v>5</v>
      </c>
      <c r="R17" s="238" t="s">
        <v>356</v>
      </c>
      <c r="S17" s="238">
        <v>5</v>
      </c>
      <c r="T17" s="238">
        <v>0</v>
      </c>
      <c r="U17" s="238">
        <v>1</v>
      </c>
      <c r="W17" s="238">
        <v>70</v>
      </c>
      <c r="X17" s="238">
        <v>2</v>
      </c>
      <c r="Y17" s="238">
        <v>1</v>
      </c>
      <c r="Z17" s="238">
        <v>1</v>
      </c>
      <c r="AB17" s="238">
        <v>1</v>
      </c>
      <c r="AC17" s="238">
        <v>98</v>
      </c>
      <c r="AD17" s="238" t="s">
        <v>357</v>
      </c>
      <c r="AF17" s="238" t="s">
        <v>405</v>
      </c>
      <c r="AG17" s="238">
        <v>3</v>
      </c>
      <c r="AH17" s="238">
        <v>2</v>
      </c>
      <c r="AI17" s="238">
        <v>2</v>
      </c>
      <c r="AJ17" s="238">
        <v>4</v>
      </c>
      <c r="AK17" s="238">
        <v>21</v>
      </c>
      <c r="AL17" s="238">
        <v>27</v>
      </c>
      <c r="AM17" s="238" t="s">
        <v>354</v>
      </c>
      <c r="AN17" s="238">
        <v>5</v>
      </c>
      <c r="AO17" s="238">
        <v>1</v>
      </c>
      <c r="AS17" s="238">
        <v>15</v>
      </c>
      <c r="AT17" s="238">
        <v>9</v>
      </c>
      <c r="AU17" s="238">
        <v>60</v>
      </c>
      <c r="AV17" s="238">
        <v>11</v>
      </c>
      <c r="AW17" s="238">
        <v>21</v>
      </c>
      <c r="CT17" s="238">
        <v>463237.66827533703</v>
      </c>
      <c r="CU17" s="238">
        <v>4967704.6058758805</v>
      </c>
      <c r="CV17" s="238">
        <v>44.861808859999996</v>
      </c>
      <c r="CW17" s="238">
        <v>-93.465319309999998</v>
      </c>
      <c r="CX17" s="238" t="s">
        <v>359</v>
      </c>
      <c r="CY17" s="238" t="s">
        <v>4694</v>
      </c>
    </row>
    <row r="18" spans="1:103" x14ac:dyDescent="0.25">
      <c r="A18" s="238">
        <v>10953626</v>
      </c>
      <c r="B18" s="238">
        <v>2</v>
      </c>
      <c r="C18" s="238">
        <v>212</v>
      </c>
      <c r="D18" s="238">
        <v>156.96799999999999</v>
      </c>
      <c r="E18" s="238">
        <v>27</v>
      </c>
      <c r="F18" s="238" t="s">
        <v>2420</v>
      </c>
      <c r="H18" s="238" t="s">
        <v>354</v>
      </c>
      <c r="I18" s="238">
        <v>25</v>
      </c>
      <c r="K18" s="238">
        <v>14502181</v>
      </c>
      <c r="L18" s="238">
        <v>140650263</v>
      </c>
      <c r="M18" s="238">
        <v>2</v>
      </c>
      <c r="N18" s="238">
        <v>15</v>
      </c>
      <c r="O18" s="238">
        <v>2014</v>
      </c>
      <c r="P18" s="238" t="s">
        <v>364</v>
      </c>
      <c r="Q18" s="238">
        <v>16</v>
      </c>
      <c r="R18" s="238" t="s">
        <v>369</v>
      </c>
      <c r="S18" s="238">
        <v>3</v>
      </c>
      <c r="T18" s="238">
        <v>0</v>
      </c>
      <c r="U18" s="238">
        <v>1</v>
      </c>
      <c r="V18" s="238">
        <v>4</v>
      </c>
      <c r="W18" s="238">
        <v>83</v>
      </c>
      <c r="X18" s="238">
        <v>2</v>
      </c>
      <c r="Y18" s="238">
        <v>4</v>
      </c>
      <c r="Z18" s="238">
        <v>1</v>
      </c>
      <c r="AB18" s="238">
        <v>5</v>
      </c>
      <c r="AC18" s="238">
        <v>98</v>
      </c>
      <c r="AD18" s="238" t="s">
        <v>376</v>
      </c>
      <c r="AE18" s="238">
        <v>5</v>
      </c>
      <c r="AF18" s="238" t="s">
        <v>358</v>
      </c>
      <c r="AG18" s="238">
        <v>3</v>
      </c>
      <c r="AH18" s="238">
        <v>2</v>
      </c>
      <c r="AI18" s="238">
        <v>2</v>
      </c>
      <c r="AJ18" s="238">
        <v>3</v>
      </c>
      <c r="AK18" s="238">
        <v>21</v>
      </c>
      <c r="AL18" s="238">
        <v>19</v>
      </c>
      <c r="AM18" s="238" t="s">
        <v>354</v>
      </c>
      <c r="AN18" s="238">
        <v>5</v>
      </c>
      <c r="AO18" s="238">
        <v>3</v>
      </c>
      <c r="AS18" s="238">
        <v>1</v>
      </c>
      <c r="AT18" s="238">
        <v>98</v>
      </c>
      <c r="AU18" s="238">
        <v>70</v>
      </c>
      <c r="AV18" s="238">
        <v>10</v>
      </c>
      <c r="AW18" s="238">
        <v>21</v>
      </c>
      <c r="CT18" s="238">
        <v>463363</v>
      </c>
      <c r="CU18" s="238">
        <v>4967684</v>
      </c>
      <c r="CV18" s="238">
        <v>44.861625400000001</v>
      </c>
      <c r="CW18" s="238">
        <v>-93.4637362</v>
      </c>
      <c r="CX18" s="238" t="s">
        <v>359</v>
      </c>
      <c r="CY18" s="238" t="s">
        <v>4695</v>
      </c>
    </row>
    <row r="19" spans="1:103" x14ac:dyDescent="0.25">
      <c r="A19" s="238">
        <v>499990</v>
      </c>
      <c r="B19" s="238">
        <v>2</v>
      </c>
      <c r="C19" s="238">
        <v>212</v>
      </c>
      <c r="D19" s="238">
        <v>156.97200000000001</v>
      </c>
      <c r="E19" s="238">
        <v>27</v>
      </c>
      <c r="F19" s="238" t="s">
        <v>2420</v>
      </c>
      <c r="H19" s="238" t="s">
        <v>354</v>
      </c>
      <c r="I19" s="238">
        <v>25</v>
      </c>
      <c r="K19" s="238">
        <v>17510046</v>
      </c>
      <c r="M19" s="238">
        <v>9</v>
      </c>
      <c r="N19" s="238">
        <v>9</v>
      </c>
      <c r="O19" s="238">
        <v>2017</v>
      </c>
      <c r="P19" s="238" t="s">
        <v>364</v>
      </c>
      <c r="Q19" s="238">
        <v>9</v>
      </c>
      <c r="R19" s="238" t="s">
        <v>356</v>
      </c>
      <c r="S19" s="238">
        <v>5</v>
      </c>
      <c r="T19" s="238">
        <v>0</v>
      </c>
      <c r="U19" s="238">
        <v>2</v>
      </c>
      <c r="V19" s="238">
        <v>12</v>
      </c>
      <c r="W19" s="238">
        <v>10</v>
      </c>
      <c r="X19" s="238">
        <v>2</v>
      </c>
      <c r="Y19" s="238">
        <v>1</v>
      </c>
      <c r="Z19" s="238">
        <v>1</v>
      </c>
      <c r="AB19" s="238">
        <v>1</v>
      </c>
      <c r="AC19" s="238">
        <v>98</v>
      </c>
      <c r="AD19" s="238" t="s">
        <v>357</v>
      </c>
      <c r="AF19" s="238" t="s">
        <v>358</v>
      </c>
      <c r="AG19" s="238">
        <v>7</v>
      </c>
      <c r="AH19" s="238">
        <v>2</v>
      </c>
      <c r="AI19" s="238">
        <v>2</v>
      </c>
      <c r="AJ19" s="238">
        <v>4</v>
      </c>
      <c r="AK19" s="238">
        <v>21</v>
      </c>
      <c r="AL19" s="238">
        <v>35</v>
      </c>
      <c r="AM19" s="238" t="s">
        <v>354</v>
      </c>
      <c r="AN19" s="238">
        <v>5</v>
      </c>
      <c r="AO19" s="238">
        <v>1</v>
      </c>
      <c r="AS19" s="238">
        <v>15</v>
      </c>
      <c r="AT19" s="238">
        <v>9</v>
      </c>
      <c r="AU19" s="238">
        <v>60</v>
      </c>
      <c r="AV19" s="238">
        <v>11</v>
      </c>
      <c r="AW19" s="238">
        <v>21</v>
      </c>
      <c r="AX19" s="238">
        <v>2</v>
      </c>
      <c r="AY19" s="238">
        <v>3</v>
      </c>
      <c r="AZ19" s="238">
        <v>4</v>
      </c>
      <c r="BA19" s="238">
        <v>21</v>
      </c>
      <c r="BB19" s="238">
        <v>29</v>
      </c>
      <c r="BC19" s="238" t="s">
        <v>354</v>
      </c>
      <c r="BD19" s="238">
        <v>5</v>
      </c>
      <c r="BE19" s="238">
        <v>74</v>
      </c>
      <c r="BI19" s="238">
        <v>15</v>
      </c>
      <c r="BJ19" s="238">
        <v>9</v>
      </c>
      <c r="BK19" s="238">
        <v>60</v>
      </c>
      <c r="BL19" s="238">
        <v>11</v>
      </c>
      <c r="BM19" s="238">
        <v>21</v>
      </c>
      <c r="CT19" s="238">
        <v>463368.90187113697</v>
      </c>
      <c r="CU19" s="238">
        <v>4967679.2058250802</v>
      </c>
      <c r="CV19" s="238">
        <v>44.861586969999998</v>
      </c>
      <c r="CW19" s="238">
        <v>-93.463656439999994</v>
      </c>
      <c r="CX19" s="238" t="s">
        <v>359</v>
      </c>
      <c r="CY19" s="238" t="s">
        <v>4696</v>
      </c>
    </row>
    <row r="20" spans="1:103" x14ac:dyDescent="0.25">
      <c r="A20" s="238">
        <v>620089</v>
      </c>
      <c r="B20" s="238">
        <v>2</v>
      </c>
      <c r="C20" s="238">
        <v>212</v>
      </c>
      <c r="D20" s="238">
        <v>156.97399999999999</v>
      </c>
      <c r="E20" s="238">
        <v>27</v>
      </c>
      <c r="F20" s="238" t="s">
        <v>2420</v>
      </c>
      <c r="H20" s="238" t="s">
        <v>354</v>
      </c>
      <c r="I20" s="238">
        <v>25</v>
      </c>
      <c r="K20" s="238">
        <v>18508396</v>
      </c>
      <c r="M20" s="238">
        <v>7</v>
      </c>
      <c r="N20" s="238">
        <v>11</v>
      </c>
      <c r="O20" s="238">
        <v>2018</v>
      </c>
      <c r="P20" s="238" t="s">
        <v>355</v>
      </c>
      <c r="Q20" s="238">
        <v>8</v>
      </c>
      <c r="R20" s="238" t="s">
        <v>369</v>
      </c>
      <c r="S20" s="238">
        <v>5</v>
      </c>
      <c r="T20" s="238">
        <v>0</v>
      </c>
      <c r="U20" s="238">
        <v>2</v>
      </c>
      <c r="V20" s="238">
        <v>10</v>
      </c>
      <c r="W20" s="238">
        <v>10</v>
      </c>
      <c r="X20" s="238">
        <v>2</v>
      </c>
      <c r="Y20" s="238">
        <v>1</v>
      </c>
      <c r="Z20" s="238">
        <v>1</v>
      </c>
      <c r="AB20" s="238">
        <v>1</v>
      </c>
      <c r="AC20" s="238">
        <v>98</v>
      </c>
      <c r="AD20" s="238" t="s">
        <v>4697</v>
      </c>
      <c r="AF20" s="238" t="s">
        <v>358</v>
      </c>
      <c r="AG20" s="238">
        <v>5</v>
      </c>
      <c r="AH20" s="238">
        <v>2</v>
      </c>
      <c r="AI20" s="238">
        <v>2</v>
      </c>
      <c r="AJ20" s="238">
        <v>3</v>
      </c>
      <c r="AK20" s="238">
        <v>21</v>
      </c>
      <c r="AL20" s="238">
        <v>68</v>
      </c>
      <c r="AM20" s="238" t="s">
        <v>363</v>
      </c>
      <c r="AN20" s="238">
        <v>5</v>
      </c>
      <c r="AO20" s="238">
        <v>1</v>
      </c>
      <c r="AS20" s="238">
        <v>15</v>
      </c>
      <c r="AT20" s="238">
        <v>9</v>
      </c>
      <c r="AU20" s="238">
        <v>60</v>
      </c>
      <c r="AV20" s="238">
        <v>11</v>
      </c>
      <c r="AW20" s="238">
        <v>21</v>
      </c>
      <c r="AX20" s="238">
        <v>2</v>
      </c>
      <c r="AY20" s="238">
        <v>49</v>
      </c>
      <c r="AZ20" s="238">
        <v>3</v>
      </c>
      <c r="BA20" s="238">
        <v>28</v>
      </c>
      <c r="BB20" s="238">
        <v>61</v>
      </c>
      <c r="BC20" s="238" t="s">
        <v>354</v>
      </c>
      <c r="BD20" s="238">
        <v>5</v>
      </c>
      <c r="BE20" s="238">
        <v>10</v>
      </c>
      <c r="BI20" s="238">
        <v>15</v>
      </c>
      <c r="BJ20" s="238">
        <v>9</v>
      </c>
      <c r="BK20" s="238">
        <v>60</v>
      </c>
      <c r="BL20" s="238">
        <v>11</v>
      </c>
      <c r="BM20" s="238">
        <v>21</v>
      </c>
      <c r="CT20" s="238">
        <v>463373.13521293702</v>
      </c>
      <c r="CU20" s="238">
        <v>4967687.6725086803</v>
      </c>
      <c r="CV20" s="238">
        <v>44.861663399999998</v>
      </c>
      <c r="CW20" s="238">
        <v>-93.463603469999995</v>
      </c>
      <c r="CX20" s="238" t="s">
        <v>359</v>
      </c>
      <c r="CY20" s="238" t="s">
        <v>4698</v>
      </c>
    </row>
    <row r="21" spans="1:103" x14ac:dyDescent="0.25">
      <c r="A21" s="238">
        <v>763005</v>
      </c>
      <c r="B21" s="238">
        <v>2</v>
      </c>
      <c r="C21" s="238">
        <v>212</v>
      </c>
      <c r="D21" s="238">
        <v>156.98699999999999</v>
      </c>
      <c r="E21" s="238">
        <v>27</v>
      </c>
      <c r="F21" s="238" t="s">
        <v>2420</v>
      </c>
      <c r="H21" s="238" t="s">
        <v>354</v>
      </c>
      <c r="I21" s="238">
        <v>25</v>
      </c>
      <c r="K21" s="238">
        <v>19513027</v>
      </c>
      <c r="M21" s="238">
        <v>10</v>
      </c>
      <c r="N21" s="238">
        <v>28</v>
      </c>
      <c r="O21" s="238">
        <v>2019</v>
      </c>
      <c r="P21" s="238" t="s">
        <v>361</v>
      </c>
      <c r="Q21" s="238">
        <v>10</v>
      </c>
      <c r="R21" s="238" t="s">
        <v>369</v>
      </c>
      <c r="S21" s="238">
        <v>5</v>
      </c>
      <c r="T21" s="238">
        <v>0</v>
      </c>
      <c r="U21" s="238">
        <v>2</v>
      </c>
      <c r="W21" s="238">
        <v>12</v>
      </c>
      <c r="X21" s="238">
        <v>2</v>
      </c>
      <c r="Y21" s="238">
        <v>1</v>
      </c>
      <c r="Z21" s="238">
        <v>99</v>
      </c>
      <c r="AB21" s="238">
        <v>99</v>
      </c>
      <c r="AC21" s="238">
        <v>98</v>
      </c>
      <c r="AD21" s="238" t="s">
        <v>4699</v>
      </c>
      <c r="AF21" s="238" t="s">
        <v>358</v>
      </c>
      <c r="AG21" s="238">
        <v>90</v>
      </c>
      <c r="AH21" s="238">
        <v>2</v>
      </c>
      <c r="AI21" s="238">
        <v>20</v>
      </c>
      <c r="AJ21" s="238">
        <v>3</v>
      </c>
      <c r="AK21" s="238">
        <v>21</v>
      </c>
      <c r="AL21" s="238">
        <v>55</v>
      </c>
      <c r="AM21" s="238" t="s">
        <v>354</v>
      </c>
      <c r="AN21" s="238">
        <v>5</v>
      </c>
      <c r="AO21" s="238">
        <v>1</v>
      </c>
      <c r="AS21" s="238">
        <v>15</v>
      </c>
      <c r="AT21" s="238">
        <v>9</v>
      </c>
      <c r="AU21" s="238">
        <v>60</v>
      </c>
      <c r="AV21" s="238">
        <v>11</v>
      </c>
      <c r="AW21" s="238">
        <v>21</v>
      </c>
      <c r="AX21" s="238">
        <v>1</v>
      </c>
      <c r="AY21" s="238">
        <v>49</v>
      </c>
      <c r="AZ21" s="238">
        <v>3</v>
      </c>
      <c r="BA21" s="238">
        <v>21</v>
      </c>
      <c r="BI21" s="238">
        <v>15</v>
      </c>
      <c r="BJ21" s="238">
        <v>9</v>
      </c>
      <c r="BK21" s="238">
        <v>60</v>
      </c>
      <c r="BL21" s="238">
        <v>11</v>
      </c>
      <c r="BM21" s="238">
        <v>21</v>
      </c>
      <c r="CT21" s="238">
        <v>463394.30192193802</v>
      </c>
      <c r="CU21" s="238">
        <v>4967687.6725086803</v>
      </c>
      <c r="CV21" s="238">
        <v>44.861664490000003</v>
      </c>
      <c r="CW21" s="238">
        <v>-93.463335560000004</v>
      </c>
      <c r="CX21" s="238" t="s">
        <v>359</v>
      </c>
      <c r="CY21" s="238" t="s">
        <v>4700</v>
      </c>
    </row>
    <row r="22" spans="1:103" x14ac:dyDescent="0.25">
      <c r="A22" s="238">
        <v>452273</v>
      </c>
      <c r="B22" s="238">
        <v>2</v>
      </c>
      <c r="C22" s="238">
        <v>212</v>
      </c>
      <c r="D22" s="238">
        <v>156.99100000000001</v>
      </c>
      <c r="E22" s="238">
        <v>27</v>
      </c>
      <c r="F22" s="238" t="s">
        <v>2420</v>
      </c>
      <c r="H22" s="238" t="s">
        <v>354</v>
      </c>
      <c r="I22" s="238">
        <v>25</v>
      </c>
      <c r="K22" s="238">
        <v>17505227</v>
      </c>
      <c r="M22" s="238">
        <v>5</v>
      </c>
      <c r="N22" s="238">
        <v>15</v>
      </c>
      <c r="O22" s="238">
        <v>2017</v>
      </c>
      <c r="P22" s="238" t="s">
        <v>361</v>
      </c>
      <c r="Q22" s="238">
        <v>7</v>
      </c>
      <c r="R22" s="238" t="s">
        <v>369</v>
      </c>
      <c r="S22" s="238">
        <v>5</v>
      </c>
      <c r="T22" s="238">
        <v>0</v>
      </c>
      <c r="U22" s="238">
        <v>2</v>
      </c>
      <c r="V22" s="238">
        <v>10</v>
      </c>
      <c r="W22" s="238">
        <v>10</v>
      </c>
      <c r="X22" s="238">
        <v>2</v>
      </c>
      <c r="Y22" s="238">
        <v>1</v>
      </c>
      <c r="Z22" s="238">
        <v>2</v>
      </c>
      <c r="AB22" s="238">
        <v>1</v>
      </c>
      <c r="AC22" s="238">
        <v>98</v>
      </c>
      <c r="AD22" s="238" t="s">
        <v>357</v>
      </c>
      <c r="AF22" s="238" t="s">
        <v>358</v>
      </c>
      <c r="AG22" s="238">
        <v>5</v>
      </c>
      <c r="AH22" s="238">
        <v>2</v>
      </c>
      <c r="AI22" s="238">
        <v>49</v>
      </c>
      <c r="AJ22" s="238">
        <v>3</v>
      </c>
      <c r="AK22" s="238">
        <v>28</v>
      </c>
      <c r="AL22" s="238">
        <v>42</v>
      </c>
      <c r="AM22" s="238" t="s">
        <v>354</v>
      </c>
      <c r="AN22" s="238">
        <v>5</v>
      </c>
      <c r="AO22" s="238">
        <v>90</v>
      </c>
      <c r="AS22" s="238">
        <v>15</v>
      </c>
      <c r="AT22" s="238">
        <v>9</v>
      </c>
      <c r="AU22" s="238">
        <v>60</v>
      </c>
      <c r="AV22" s="238">
        <v>11</v>
      </c>
      <c r="AW22" s="238">
        <v>23</v>
      </c>
      <c r="AX22" s="238">
        <v>2</v>
      </c>
      <c r="AY22" s="238">
        <v>2</v>
      </c>
      <c r="AZ22" s="238">
        <v>3</v>
      </c>
      <c r="BA22" s="238">
        <v>21</v>
      </c>
      <c r="BB22" s="238">
        <v>50</v>
      </c>
      <c r="BC22" s="238" t="s">
        <v>354</v>
      </c>
      <c r="BD22" s="238">
        <v>5</v>
      </c>
      <c r="BE22" s="238">
        <v>1</v>
      </c>
      <c r="BI22" s="238">
        <v>15</v>
      </c>
      <c r="BJ22" s="238">
        <v>9</v>
      </c>
      <c r="BK22" s="238">
        <v>60</v>
      </c>
      <c r="BL22" s="238">
        <v>11</v>
      </c>
      <c r="BM22" s="238">
        <v>23</v>
      </c>
      <c r="CT22" s="238">
        <v>463398.53526373801</v>
      </c>
      <c r="CU22" s="238">
        <v>4967691.9058504803</v>
      </c>
      <c r="CV22" s="238">
        <v>44.861702809999997</v>
      </c>
      <c r="CW22" s="238">
        <v>-93.463282289999995</v>
      </c>
      <c r="CX22" s="238" t="s">
        <v>359</v>
      </c>
      <c r="CY22" s="238" t="s">
        <v>4701</v>
      </c>
    </row>
    <row r="23" spans="1:103" x14ac:dyDescent="0.25">
      <c r="A23" s="238">
        <v>800718</v>
      </c>
      <c r="B23" s="238">
        <v>2</v>
      </c>
      <c r="C23" s="238">
        <v>212</v>
      </c>
      <c r="D23" s="238">
        <v>157.001</v>
      </c>
      <c r="E23" s="238">
        <v>27</v>
      </c>
      <c r="F23" s="238" t="s">
        <v>2420</v>
      </c>
      <c r="H23" s="238" t="s">
        <v>354</v>
      </c>
      <c r="I23" s="238">
        <v>25</v>
      </c>
      <c r="K23" s="238">
        <v>20502299</v>
      </c>
      <c r="L23" s="238">
        <v>200560080</v>
      </c>
      <c r="M23" s="238">
        <v>2</v>
      </c>
      <c r="N23" s="238">
        <v>25</v>
      </c>
      <c r="O23" s="238">
        <v>2020</v>
      </c>
      <c r="P23" s="238" t="s">
        <v>368</v>
      </c>
      <c r="Q23" s="238">
        <v>16</v>
      </c>
      <c r="R23" s="238" t="s">
        <v>356</v>
      </c>
      <c r="S23" s="238">
        <v>5</v>
      </c>
      <c r="T23" s="238">
        <v>0</v>
      </c>
      <c r="U23" s="238">
        <v>2</v>
      </c>
      <c r="V23" s="238">
        <v>12</v>
      </c>
      <c r="W23" s="238">
        <v>10</v>
      </c>
      <c r="X23" s="238">
        <v>2</v>
      </c>
      <c r="Y23" s="238">
        <v>1</v>
      </c>
      <c r="Z23" s="238">
        <v>2</v>
      </c>
      <c r="AB23" s="238">
        <v>1</v>
      </c>
      <c r="AC23" s="238">
        <v>98</v>
      </c>
      <c r="AD23" s="238" t="s">
        <v>357</v>
      </c>
      <c r="AF23" s="238" t="s">
        <v>405</v>
      </c>
      <c r="AG23" s="238">
        <v>7</v>
      </c>
      <c r="AH23" s="238">
        <v>2</v>
      </c>
      <c r="AI23" s="238">
        <v>2</v>
      </c>
      <c r="AJ23" s="238">
        <v>4</v>
      </c>
      <c r="AK23" s="238">
        <v>28</v>
      </c>
      <c r="AL23" s="238">
        <v>21</v>
      </c>
      <c r="AM23" s="238" t="s">
        <v>363</v>
      </c>
      <c r="AN23" s="238">
        <v>5</v>
      </c>
      <c r="AO23" s="238">
        <v>4</v>
      </c>
      <c r="AP23" s="238">
        <v>74</v>
      </c>
      <c r="AS23" s="238">
        <v>15</v>
      </c>
      <c r="AT23" s="238">
        <v>9</v>
      </c>
      <c r="AU23" s="238">
        <v>60</v>
      </c>
      <c r="AV23" s="238">
        <v>11</v>
      </c>
      <c r="AW23" s="238">
        <v>21</v>
      </c>
      <c r="AX23" s="238">
        <v>2</v>
      </c>
      <c r="AY23" s="238">
        <v>4</v>
      </c>
      <c r="AZ23" s="238">
        <v>4</v>
      </c>
      <c r="BA23" s="238">
        <v>26</v>
      </c>
      <c r="BB23" s="238">
        <v>23</v>
      </c>
      <c r="BC23" s="238" t="s">
        <v>363</v>
      </c>
      <c r="BD23" s="238">
        <v>5</v>
      </c>
      <c r="BE23" s="238">
        <v>1</v>
      </c>
      <c r="BI23" s="238">
        <v>15</v>
      </c>
      <c r="BJ23" s="238">
        <v>9</v>
      </c>
      <c r="BK23" s="238">
        <v>60</v>
      </c>
      <c r="BL23" s="238">
        <v>11</v>
      </c>
      <c r="BM23" s="238">
        <v>21</v>
      </c>
      <c r="CT23" s="238">
        <v>463428.16865633801</v>
      </c>
      <c r="CU23" s="238">
        <v>4967717.3059012797</v>
      </c>
      <c r="CV23" s="238">
        <v>44.861932979999999</v>
      </c>
      <c r="CW23" s="238">
        <v>-93.462909049999993</v>
      </c>
      <c r="CX23" s="238" t="s">
        <v>359</v>
      </c>
      <c r="CY23" s="238" t="s">
        <v>4702</v>
      </c>
    </row>
    <row r="24" spans="1:103" x14ac:dyDescent="0.25">
      <c r="A24" s="238">
        <v>813616</v>
      </c>
      <c r="B24" s="238">
        <v>2</v>
      </c>
      <c r="C24" s="238">
        <v>212</v>
      </c>
      <c r="D24" s="238">
        <v>157.00700000000001</v>
      </c>
      <c r="E24" s="238">
        <v>27</v>
      </c>
      <c r="F24" s="238" t="s">
        <v>2420</v>
      </c>
      <c r="H24" s="238" t="s">
        <v>354</v>
      </c>
      <c r="I24" s="238">
        <v>25</v>
      </c>
      <c r="K24" s="238">
        <v>20016625</v>
      </c>
      <c r="L24" s="238">
        <v>201610059</v>
      </c>
      <c r="M24" s="238">
        <v>6</v>
      </c>
      <c r="N24" s="238">
        <v>9</v>
      </c>
      <c r="O24" s="238">
        <v>2020</v>
      </c>
      <c r="P24" s="238" t="s">
        <v>368</v>
      </c>
      <c r="Q24" s="238">
        <v>15</v>
      </c>
      <c r="R24" s="238" t="s">
        <v>356</v>
      </c>
      <c r="S24" s="238">
        <v>5</v>
      </c>
      <c r="T24" s="238">
        <v>0</v>
      </c>
      <c r="U24" s="238">
        <v>2</v>
      </c>
      <c r="V24" s="238">
        <v>12</v>
      </c>
      <c r="W24" s="238">
        <v>10</v>
      </c>
      <c r="X24" s="238">
        <v>2</v>
      </c>
      <c r="Y24" s="238">
        <v>1</v>
      </c>
      <c r="Z24" s="238">
        <v>3</v>
      </c>
      <c r="AB24" s="238">
        <v>2</v>
      </c>
      <c r="AC24" s="238">
        <v>98</v>
      </c>
      <c r="AD24" s="238" t="s">
        <v>357</v>
      </c>
      <c r="AF24" s="238" t="s">
        <v>405</v>
      </c>
      <c r="AG24" s="238">
        <v>7</v>
      </c>
      <c r="AH24" s="238">
        <v>2</v>
      </c>
      <c r="AI24" s="238">
        <v>2</v>
      </c>
      <c r="AJ24" s="238">
        <v>4</v>
      </c>
      <c r="AK24" s="238">
        <v>21</v>
      </c>
      <c r="AL24" s="238">
        <v>27</v>
      </c>
      <c r="AM24" s="238" t="s">
        <v>363</v>
      </c>
      <c r="AN24" s="238">
        <v>5</v>
      </c>
      <c r="AO24" s="238">
        <v>1</v>
      </c>
      <c r="AS24" s="238">
        <v>15</v>
      </c>
      <c r="AT24" s="238">
        <v>9</v>
      </c>
      <c r="AU24" s="238">
        <v>60</v>
      </c>
      <c r="AV24" s="238">
        <v>11</v>
      </c>
      <c r="AW24" s="238">
        <v>21</v>
      </c>
      <c r="AX24" s="238">
        <v>2</v>
      </c>
      <c r="AY24" s="238">
        <v>2</v>
      </c>
      <c r="AZ24" s="238">
        <v>4</v>
      </c>
      <c r="BA24" s="238">
        <v>21</v>
      </c>
      <c r="BB24" s="238">
        <v>24</v>
      </c>
      <c r="BC24" s="238" t="s">
        <v>363</v>
      </c>
      <c r="BD24" s="238">
        <v>5</v>
      </c>
      <c r="BE24" s="238">
        <v>1</v>
      </c>
      <c r="BI24" s="238">
        <v>15</v>
      </c>
      <c r="BJ24" s="238">
        <v>9</v>
      </c>
      <c r="BK24" s="238">
        <v>60</v>
      </c>
      <c r="BL24" s="238">
        <v>11</v>
      </c>
      <c r="BM24" s="238">
        <v>21</v>
      </c>
      <c r="CT24" s="238">
        <v>463438.26364795503</v>
      </c>
      <c r="CU24" s="238">
        <v>4967712.3369771503</v>
      </c>
      <c r="CV24" s="238">
        <v>44.86188877</v>
      </c>
      <c r="CW24" s="238">
        <v>-93.462780910000006</v>
      </c>
      <c r="CX24" s="238" t="s">
        <v>359</v>
      </c>
      <c r="CY24" s="238" t="s">
        <v>4703</v>
      </c>
    </row>
    <row r="25" spans="1:103" x14ac:dyDescent="0.25">
      <c r="A25" s="238">
        <v>594378</v>
      </c>
      <c r="B25" s="238">
        <v>2</v>
      </c>
      <c r="C25" s="238">
        <v>212</v>
      </c>
      <c r="D25" s="238">
        <v>157.029</v>
      </c>
      <c r="E25" s="238">
        <v>27</v>
      </c>
      <c r="F25" s="238" t="s">
        <v>2420</v>
      </c>
      <c r="H25" s="238" t="s">
        <v>354</v>
      </c>
      <c r="I25" s="238">
        <v>25</v>
      </c>
      <c r="K25" s="238">
        <v>18505744</v>
      </c>
      <c r="M25" s="238">
        <v>4</v>
      </c>
      <c r="N25" s="238">
        <v>30</v>
      </c>
      <c r="O25" s="238">
        <v>2018</v>
      </c>
      <c r="P25" s="238" t="s">
        <v>361</v>
      </c>
      <c r="Q25" s="238">
        <v>18</v>
      </c>
      <c r="R25" s="238" t="s">
        <v>369</v>
      </c>
      <c r="S25" s="238">
        <v>5</v>
      </c>
      <c r="T25" s="238">
        <v>0</v>
      </c>
      <c r="U25" s="238">
        <v>2</v>
      </c>
      <c r="V25" s="238">
        <v>10</v>
      </c>
      <c r="W25" s="238">
        <v>10</v>
      </c>
      <c r="X25" s="238">
        <v>2</v>
      </c>
      <c r="Y25" s="238">
        <v>1</v>
      </c>
      <c r="Z25" s="238">
        <v>1</v>
      </c>
      <c r="AB25" s="238">
        <v>1</v>
      </c>
      <c r="AC25" s="238">
        <v>98</v>
      </c>
      <c r="AD25" s="238" t="s">
        <v>4704</v>
      </c>
      <c r="AF25" s="238" t="s">
        <v>358</v>
      </c>
      <c r="AG25" s="238">
        <v>5</v>
      </c>
      <c r="AH25" s="238">
        <v>2</v>
      </c>
      <c r="AI25" s="238">
        <v>2</v>
      </c>
      <c r="AJ25" s="238">
        <v>3</v>
      </c>
      <c r="AK25" s="238">
        <v>21</v>
      </c>
      <c r="AL25" s="238">
        <v>73</v>
      </c>
      <c r="AM25" s="238" t="s">
        <v>354</v>
      </c>
      <c r="AN25" s="238">
        <v>5</v>
      </c>
      <c r="AO25" s="238">
        <v>1</v>
      </c>
      <c r="AS25" s="238">
        <v>15</v>
      </c>
      <c r="AT25" s="238">
        <v>9</v>
      </c>
      <c r="AU25" s="238">
        <v>60</v>
      </c>
      <c r="AV25" s="238">
        <v>11</v>
      </c>
      <c r="AW25" s="238">
        <v>21</v>
      </c>
      <c r="AX25" s="238">
        <v>1</v>
      </c>
      <c r="AY25" s="238">
        <v>4</v>
      </c>
      <c r="AZ25" s="238">
        <v>3</v>
      </c>
      <c r="BA25" s="238">
        <v>99</v>
      </c>
      <c r="BI25" s="238">
        <v>15</v>
      </c>
      <c r="BJ25" s="238">
        <v>9</v>
      </c>
      <c r="BK25" s="238">
        <v>60</v>
      </c>
      <c r="BL25" s="238">
        <v>11</v>
      </c>
      <c r="BM25" s="238">
        <v>21</v>
      </c>
      <c r="CT25" s="238">
        <v>463462.03539073799</v>
      </c>
      <c r="CU25" s="238">
        <v>4967687.6725086803</v>
      </c>
      <c r="CV25" s="238">
        <v>44.861667959999998</v>
      </c>
      <c r="CW25" s="238">
        <v>-93.462478259999997</v>
      </c>
      <c r="CX25" s="238" t="s">
        <v>359</v>
      </c>
      <c r="CY25" s="238" t="s">
        <v>4705</v>
      </c>
    </row>
    <row r="26" spans="1:103" x14ac:dyDescent="0.25">
      <c r="A26" s="238">
        <v>719732</v>
      </c>
      <c r="B26" s="238">
        <v>2</v>
      </c>
      <c r="C26" s="238">
        <v>212</v>
      </c>
      <c r="D26" s="238">
        <v>157.03200000000001</v>
      </c>
      <c r="E26" s="238">
        <v>27</v>
      </c>
      <c r="F26" s="238" t="s">
        <v>2420</v>
      </c>
      <c r="H26" s="238" t="s">
        <v>354</v>
      </c>
      <c r="I26" s="238">
        <v>25</v>
      </c>
      <c r="K26" s="238">
        <v>19506158</v>
      </c>
      <c r="M26" s="238">
        <v>5</v>
      </c>
      <c r="N26" s="238">
        <v>13</v>
      </c>
      <c r="O26" s="238">
        <v>2019</v>
      </c>
      <c r="P26" s="238" t="s">
        <v>361</v>
      </c>
      <c r="Q26" s="238">
        <v>8</v>
      </c>
      <c r="R26" s="238" t="s">
        <v>369</v>
      </c>
      <c r="S26" s="238">
        <v>5</v>
      </c>
      <c r="T26" s="238">
        <v>0</v>
      </c>
      <c r="U26" s="238">
        <v>1</v>
      </c>
      <c r="W26" s="238">
        <v>62</v>
      </c>
      <c r="X26" s="238">
        <v>2</v>
      </c>
      <c r="Y26" s="238">
        <v>1</v>
      </c>
      <c r="Z26" s="238">
        <v>1</v>
      </c>
      <c r="AB26" s="238">
        <v>1</v>
      </c>
      <c r="AC26" s="238">
        <v>98</v>
      </c>
      <c r="AD26" s="238" t="s">
        <v>357</v>
      </c>
      <c r="AF26" s="238" t="s">
        <v>358</v>
      </c>
      <c r="AG26" s="238">
        <v>3</v>
      </c>
      <c r="AH26" s="238">
        <v>2</v>
      </c>
      <c r="AI26" s="238">
        <v>3</v>
      </c>
      <c r="AJ26" s="238">
        <v>3</v>
      </c>
      <c r="AK26" s="238">
        <v>21</v>
      </c>
      <c r="AL26" s="238">
        <v>49</v>
      </c>
      <c r="AM26" s="238" t="s">
        <v>354</v>
      </c>
      <c r="AN26" s="238">
        <v>5</v>
      </c>
      <c r="AO26" s="238">
        <v>74</v>
      </c>
      <c r="AS26" s="238">
        <v>15</v>
      </c>
      <c r="AT26" s="238">
        <v>9</v>
      </c>
      <c r="AU26" s="238">
        <v>60</v>
      </c>
      <c r="AV26" s="238">
        <v>12</v>
      </c>
      <c r="AW26" s="238">
        <v>21</v>
      </c>
      <c r="CT26" s="238">
        <v>463466.26873253798</v>
      </c>
      <c r="CU26" s="238">
        <v>4967687.6725086803</v>
      </c>
      <c r="CV26" s="238">
        <v>44.861668180000002</v>
      </c>
      <c r="CW26" s="238">
        <v>-93.462424670000004</v>
      </c>
      <c r="CX26" s="238" t="s">
        <v>359</v>
      </c>
      <c r="CY26" s="238" t="s">
        <v>4706</v>
      </c>
    </row>
    <row r="27" spans="1:103" x14ac:dyDescent="0.25">
      <c r="A27" s="238">
        <v>691220</v>
      </c>
      <c r="B27" s="238">
        <v>2</v>
      </c>
      <c r="C27" s="238">
        <v>212</v>
      </c>
      <c r="D27" s="238">
        <v>157.05099999999999</v>
      </c>
      <c r="E27" s="238">
        <v>27</v>
      </c>
      <c r="F27" s="238" t="s">
        <v>2420</v>
      </c>
      <c r="H27" s="238" t="s">
        <v>354</v>
      </c>
      <c r="I27" s="238">
        <v>25</v>
      </c>
      <c r="K27" s="238">
        <v>19503039</v>
      </c>
      <c r="M27" s="238">
        <v>2</v>
      </c>
      <c r="N27" s="238">
        <v>23</v>
      </c>
      <c r="O27" s="238">
        <v>2019</v>
      </c>
      <c r="P27" s="238" t="s">
        <v>364</v>
      </c>
      <c r="Q27" s="238">
        <v>1</v>
      </c>
      <c r="R27" s="238" t="s">
        <v>369</v>
      </c>
      <c r="S27" s="238">
        <v>5</v>
      </c>
      <c r="T27" s="238">
        <v>0</v>
      </c>
      <c r="U27" s="238">
        <v>1</v>
      </c>
      <c r="W27" s="238">
        <v>55</v>
      </c>
      <c r="X27" s="238">
        <v>2</v>
      </c>
      <c r="Y27" s="238">
        <v>4</v>
      </c>
      <c r="Z27" s="238">
        <v>4</v>
      </c>
      <c r="AA27" s="238">
        <v>7</v>
      </c>
      <c r="AB27" s="238">
        <v>3</v>
      </c>
      <c r="AC27" s="238">
        <v>98</v>
      </c>
      <c r="AD27" s="238" t="s">
        <v>357</v>
      </c>
      <c r="AF27" s="238" t="s">
        <v>358</v>
      </c>
      <c r="AG27" s="238">
        <v>3</v>
      </c>
      <c r="AH27" s="238">
        <v>2</v>
      </c>
      <c r="AI27" s="238">
        <v>2</v>
      </c>
      <c r="AJ27" s="238">
        <v>3</v>
      </c>
      <c r="AK27" s="238">
        <v>27</v>
      </c>
      <c r="AL27" s="238">
        <v>21</v>
      </c>
      <c r="AM27" s="238" t="s">
        <v>363</v>
      </c>
      <c r="AN27" s="238">
        <v>5</v>
      </c>
      <c r="AO27" s="238">
        <v>72</v>
      </c>
      <c r="AS27" s="238">
        <v>15</v>
      </c>
      <c r="AT27" s="238">
        <v>9</v>
      </c>
      <c r="AU27" s="238">
        <v>55</v>
      </c>
      <c r="AV27" s="238">
        <v>11</v>
      </c>
      <c r="AW27" s="238">
        <v>21</v>
      </c>
      <c r="CT27" s="238">
        <v>463495.90212513797</v>
      </c>
      <c r="CU27" s="238">
        <v>4967691.9058504803</v>
      </c>
      <c r="CV27" s="238">
        <v>44.861707809999999</v>
      </c>
      <c r="CW27" s="238">
        <v>-93.462049910000005</v>
      </c>
      <c r="CX27" s="238" t="s">
        <v>391</v>
      </c>
      <c r="CY27" s="238" t="s">
        <v>4707</v>
      </c>
    </row>
    <row r="28" spans="1:103" x14ac:dyDescent="0.25">
      <c r="A28" s="238">
        <v>772975</v>
      </c>
      <c r="B28" s="238">
        <v>2</v>
      </c>
      <c r="C28" s="238">
        <v>212</v>
      </c>
      <c r="D28" s="238">
        <v>157.05799999999999</v>
      </c>
      <c r="E28" s="238">
        <v>27</v>
      </c>
      <c r="F28" s="238" t="s">
        <v>2420</v>
      </c>
      <c r="H28" s="238" t="s">
        <v>354</v>
      </c>
      <c r="I28" s="238">
        <v>25</v>
      </c>
      <c r="K28" s="238">
        <v>19515125</v>
      </c>
      <c r="M28" s="238">
        <v>12</v>
      </c>
      <c r="N28" s="238">
        <v>11</v>
      </c>
      <c r="O28" s="238">
        <v>2019</v>
      </c>
      <c r="P28" s="238" t="s">
        <v>355</v>
      </c>
      <c r="Q28" s="238">
        <v>15</v>
      </c>
      <c r="R28" s="238" t="s">
        <v>356</v>
      </c>
      <c r="S28" s="238">
        <v>5</v>
      </c>
      <c r="T28" s="238">
        <v>0</v>
      </c>
      <c r="U28" s="238">
        <v>2</v>
      </c>
      <c r="V28" s="238">
        <v>10</v>
      </c>
      <c r="W28" s="238">
        <v>10</v>
      </c>
      <c r="X28" s="238">
        <v>2</v>
      </c>
      <c r="Y28" s="238">
        <v>1</v>
      </c>
      <c r="Z28" s="238">
        <v>1</v>
      </c>
      <c r="AB28" s="238">
        <v>5</v>
      </c>
      <c r="AC28" s="238">
        <v>98</v>
      </c>
      <c r="AD28" s="238" t="s">
        <v>357</v>
      </c>
      <c r="AF28" s="238" t="s">
        <v>405</v>
      </c>
      <c r="AG28" s="238">
        <v>5</v>
      </c>
      <c r="AH28" s="238">
        <v>2</v>
      </c>
      <c r="AI28" s="238">
        <v>2</v>
      </c>
      <c r="AJ28" s="238">
        <v>4</v>
      </c>
      <c r="AK28" s="238">
        <v>21</v>
      </c>
      <c r="AL28" s="238">
        <v>43</v>
      </c>
      <c r="AM28" s="238" t="s">
        <v>363</v>
      </c>
      <c r="AN28" s="238">
        <v>5</v>
      </c>
      <c r="AO28" s="238">
        <v>1</v>
      </c>
      <c r="AS28" s="238">
        <v>15</v>
      </c>
      <c r="AT28" s="238">
        <v>9</v>
      </c>
      <c r="AU28" s="238">
        <v>60</v>
      </c>
      <c r="AV28" s="238">
        <v>11</v>
      </c>
      <c r="AW28" s="238">
        <v>21</v>
      </c>
      <c r="AX28" s="238">
        <v>2</v>
      </c>
      <c r="AY28" s="238">
        <v>2</v>
      </c>
      <c r="AZ28" s="238">
        <v>4</v>
      </c>
      <c r="BA28" s="238">
        <v>27</v>
      </c>
      <c r="BB28" s="238">
        <v>32</v>
      </c>
      <c r="BC28" s="238" t="s">
        <v>363</v>
      </c>
      <c r="BD28" s="238">
        <v>5</v>
      </c>
      <c r="BE28" s="238">
        <v>71</v>
      </c>
      <c r="BI28" s="238">
        <v>15</v>
      </c>
      <c r="BJ28" s="238">
        <v>9</v>
      </c>
      <c r="BK28" s="238">
        <v>60</v>
      </c>
      <c r="BL28" s="238">
        <v>11</v>
      </c>
      <c r="BM28" s="238">
        <v>21</v>
      </c>
      <c r="CT28" s="238">
        <v>463521.30217593798</v>
      </c>
      <c r="CU28" s="238">
        <v>4967717.3059012797</v>
      </c>
      <c r="CV28" s="238">
        <v>44.861937750000003</v>
      </c>
      <c r="CW28" s="238">
        <v>-93.461730239999994</v>
      </c>
      <c r="CX28" s="238" t="s">
        <v>359</v>
      </c>
      <c r="CY28" s="238" t="s">
        <v>4708</v>
      </c>
    </row>
    <row r="29" spans="1:103" x14ac:dyDescent="0.25">
      <c r="A29" s="238">
        <v>797140</v>
      </c>
      <c r="B29" s="238">
        <v>2</v>
      </c>
      <c r="C29" s="238">
        <v>212</v>
      </c>
      <c r="D29" s="238">
        <v>157.06100000000001</v>
      </c>
      <c r="E29" s="238">
        <v>27</v>
      </c>
      <c r="F29" s="238" t="s">
        <v>2420</v>
      </c>
      <c r="H29" s="238" t="s">
        <v>354</v>
      </c>
      <c r="I29" s="238">
        <v>25</v>
      </c>
      <c r="K29" s="238">
        <v>20500950</v>
      </c>
      <c r="L29" s="238">
        <v>200210510</v>
      </c>
      <c r="M29" s="238">
        <v>1</v>
      </c>
      <c r="N29" s="238">
        <v>21</v>
      </c>
      <c r="O29" s="238">
        <v>2020</v>
      </c>
      <c r="P29" s="238" t="s">
        <v>368</v>
      </c>
      <c r="Q29" s="238">
        <v>8</v>
      </c>
      <c r="R29" s="238" t="s">
        <v>369</v>
      </c>
      <c r="S29" s="238">
        <v>5</v>
      </c>
      <c r="T29" s="238">
        <v>0</v>
      </c>
      <c r="U29" s="238">
        <v>2</v>
      </c>
      <c r="V29" s="238">
        <v>12</v>
      </c>
      <c r="W29" s="238">
        <v>10</v>
      </c>
      <c r="X29" s="238">
        <v>2</v>
      </c>
      <c r="Y29" s="238">
        <v>1</v>
      </c>
      <c r="Z29" s="238">
        <v>1</v>
      </c>
      <c r="AB29" s="238">
        <v>1</v>
      </c>
      <c r="AC29" s="238">
        <v>98</v>
      </c>
      <c r="AD29" s="238" t="s">
        <v>357</v>
      </c>
      <c r="AF29" s="238" t="s">
        <v>358</v>
      </c>
      <c r="AG29" s="238">
        <v>7</v>
      </c>
      <c r="AH29" s="238">
        <v>2</v>
      </c>
      <c r="AI29" s="238">
        <v>2</v>
      </c>
      <c r="AJ29" s="238">
        <v>3</v>
      </c>
      <c r="AK29" s="238">
        <v>21</v>
      </c>
      <c r="AL29" s="238">
        <v>39</v>
      </c>
      <c r="AM29" s="238" t="s">
        <v>363</v>
      </c>
      <c r="AN29" s="238">
        <v>5</v>
      </c>
      <c r="AO29" s="238">
        <v>4</v>
      </c>
      <c r="AS29" s="238">
        <v>15</v>
      </c>
      <c r="AT29" s="238">
        <v>98</v>
      </c>
      <c r="AU29" s="238">
        <v>60</v>
      </c>
      <c r="AV29" s="238">
        <v>11</v>
      </c>
      <c r="AW29" s="238">
        <v>21</v>
      </c>
      <c r="AX29" s="238">
        <v>2</v>
      </c>
      <c r="AY29" s="238">
        <v>2</v>
      </c>
      <c r="AZ29" s="238">
        <v>3</v>
      </c>
      <c r="BA29" s="238">
        <v>26</v>
      </c>
      <c r="BB29" s="238">
        <v>40</v>
      </c>
      <c r="BC29" s="238" t="s">
        <v>363</v>
      </c>
      <c r="BD29" s="238">
        <v>5</v>
      </c>
      <c r="BE29" s="238">
        <v>1</v>
      </c>
      <c r="BI29" s="238">
        <v>15</v>
      </c>
      <c r="BJ29" s="238">
        <v>98</v>
      </c>
      <c r="BK29" s="238">
        <v>60</v>
      </c>
      <c r="BL29" s="238">
        <v>11</v>
      </c>
      <c r="BM29" s="238">
        <v>21</v>
      </c>
      <c r="CT29" s="238">
        <v>463512.835492338</v>
      </c>
      <c r="CU29" s="238">
        <v>4967687.6725086803</v>
      </c>
      <c r="CV29" s="238">
        <v>44.86167056</v>
      </c>
      <c r="CW29" s="238">
        <v>-93.461835280000003</v>
      </c>
      <c r="CX29" s="238" t="s">
        <v>359</v>
      </c>
      <c r="CY29" s="238" t="s">
        <v>4709</v>
      </c>
    </row>
    <row r="30" spans="1:103" x14ac:dyDescent="0.25">
      <c r="A30" s="238">
        <v>517223</v>
      </c>
      <c r="B30" s="238">
        <v>2</v>
      </c>
      <c r="C30" s="238">
        <v>212</v>
      </c>
      <c r="D30" s="238">
        <v>157.06200000000001</v>
      </c>
      <c r="E30" s="238">
        <v>27</v>
      </c>
      <c r="F30" s="238" t="s">
        <v>2420</v>
      </c>
      <c r="H30" s="238" t="s">
        <v>354</v>
      </c>
      <c r="I30" s="238">
        <v>25</v>
      </c>
      <c r="K30" s="238">
        <v>17512291</v>
      </c>
      <c r="M30" s="238">
        <v>11</v>
      </c>
      <c r="N30" s="238">
        <v>2</v>
      </c>
      <c r="O30" s="238">
        <v>2017</v>
      </c>
      <c r="P30" s="238" t="s">
        <v>384</v>
      </c>
      <c r="Q30" s="238">
        <v>8</v>
      </c>
      <c r="R30" s="238" t="s">
        <v>369</v>
      </c>
      <c r="S30" s="238">
        <v>5</v>
      </c>
      <c r="T30" s="238">
        <v>0</v>
      </c>
      <c r="U30" s="238">
        <v>2</v>
      </c>
      <c r="V30" s="238">
        <v>12</v>
      </c>
      <c r="W30" s="238">
        <v>10</v>
      </c>
      <c r="X30" s="238">
        <v>2</v>
      </c>
      <c r="Y30" s="238">
        <v>1</v>
      </c>
      <c r="Z30" s="238">
        <v>2</v>
      </c>
      <c r="AB30" s="238">
        <v>1</v>
      </c>
      <c r="AC30" s="238">
        <v>98</v>
      </c>
      <c r="AD30" s="238" t="s">
        <v>357</v>
      </c>
      <c r="AF30" s="238" t="s">
        <v>358</v>
      </c>
      <c r="AG30" s="238">
        <v>7</v>
      </c>
      <c r="AH30" s="238">
        <v>2</v>
      </c>
      <c r="AI30" s="238">
        <v>4</v>
      </c>
      <c r="AJ30" s="238">
        <v>3</v>
      </c>
      <c r="AK30" s="238">
        <v>34</v>
      </c>
      <c r="AL30" s="238">
        <v>43</v>
      </c>
      <c r="AM30" s="238" t="s">
        <v>354</v>
      </c>
      <c r="AN30" s="238">
        <v>5</v>
      </c>
      <c r="AO30" s="238">
        <v>1</v>
      </c>
      <c r="AS30" s="238">
        <v>15</v>
      </c>
      <c r="AT30" s="238">
        <v>9</v>
      </c>
      <c r="AU30" s="238">
        <v>60</v>
      </c>
      <c r="AV30" s="238">
        <v>11</v>
      </c>
      <c r="AW30" s="238">
        <v>21</v>
      </c>
      <c r="AX30" s="238">
        <v>2</v>
      </c>
      <c r="AY30" s="238">
        <v>2</v>
      </c>
      <c r="AZ30" s="238">
        <v>3</v>
      </c>
      <c r="BA30" s="238">
        <v>21</v>
      </c>
      <c r="BB30" s="238">
        <v>48</v>
      </c>
      <c r="BC30" s="238" t="s">
        <v>354</v>
      </c>
      <c r="BD30" s="238">
        <v>5</v>
      </c>
      <c r="BE30" s="238">
        <v>74</v>
      </c>
      <c r="BI30" s="238">
        <v>15</v>
      </c>
      <c r="BJ30" s="238">
        <v>9</v>
      </c>
      <c r="BK30" s="238">
        <v>60</v>
      </c>
      <c r="BL30" s="238">
        <v>11</v>
      </c>
      <c r="BM30" s="238">
        <v>21</v>
      </c>
      <c r="CT30" s="238">
        <v>463512.835492338</v>
      </c>
      <c r="CU30" s="238">
        <v>4967687.6725086803</v>
      </c>
      <c r="CV30" s="238">
        <v>44.86167056</v>
      </c>
      <c r="CW30" s="238">
        <v>-93.461835280000003</v>
      </c>
      <c r="CX30" s="238" t="s">
        <v>359</v>
      </c>
      <c r="CY30" s="238" t="s">
        <v>4710</v>
      </c>
    </row>
    <row r="31" spans="1:103" x14ac:dyDescent="0.25">
      <c r="A31" s="238">
        <v>529316</v>
      </c>
      <c r="B31" s="238">
        <v>2</v>
      </c>
      <c r="C31" s="238">
        <v>212</v>
      </c>
      <c r="D31" s="238">
        <v>157.08699999999999</v>
      </c>
      <c r="E31" s="238">
        <v>27</v>
      </c>
      <c r="F31" s="238" t="s">
        <v>2420</v>
      </c>
      <c r="H31" s="238" t="s">
        <v>354</v>
      </c>
      <c r="I31" s="238">
        <v>25</v>
      </c>
      <c r="K31" s="238">
        <v>17045982</v>
      </c>
      <c r="M31" s="238">
        <v>12</v>
      </c>
      <c r="N31" s="238">
        <v>28</v>
      </c>
      <c r="O31" s="238">
        <v>2017</v>
      </c>
      <c r="P31" s="238" t="s">
        <v>384</v>
      </c>
      <c r="Q31" s="238">
        <v>16</v>
      </c>
      <c r="R31" s="238" t="s">
        <v>356</v>
      </c>
      <c r="S31" s="238">
        <v>5</v>
      </c>
      <c r="T31" s="238">
        <v>0</v>
      </c>
      <c r="U31" s="238">
        <v>2</v>
      </c>
      <c r="V31" s="238">
        <v>5</v>
      </c>
      <c r="W31" s="238">
        <v>10</v>
      </c>
      <c r="X31" s="238">
        <v>2</v>
      </c>
      <c r="Y31" s="238">
        <v>1</v>
      </c>
      <c r="Z31" s="238">
        <v>2</v>
      </c>
      <c r="AB31" s="238">
        <v>3</v>
      </c>
      <c r="AC31" s="238">
        <v>98</v>
      </c>
      <c r="AD31" s="238" t="s">
        <v>357</v>
      </c>
      <c r="AF31" s="238" t="s">
        <v>405</v>
      </c>
      <c r="AG31" s="238">
        <v>10</v>
      </c>
      <c r="AH31" s="238">
        <v>2</v>
      </c>
      <c r="AI31" s="238">
        <v>2</v>
      </c>
      <c r="AJ31" s="238">
        <v>4</v>
      </c>
      <c r="AK31" s="238">
        <v>21</v>
      </c>
      <c r="AL31" s="238">
        <v>20</v>
      </c>
      <c r="AM31" s="238" t="s">
        <v>354</v>
      </c>
      <c r="AN31" s="238">
        <v>5</v>
      </c>
      <c r="AO31" s="238">
        <v>1</v>
      </c>
      <c r="AS31" s="238">
        <v>15</v>
      </c>
      <c r="AT31" s="238">
        <v>9</v>
      </c>
      <c r="AU31" s="238">
        <v>60</v>
      </c>
      <c r="AV31" s="238">
        <v>11</v>
      </c>
      <c r="AW31" s="238">
        <v>21</v>
      </c>
      <c r="AX31" s="238">
        <v>2</v>
      </c>
      <c r="AY31" s="238">
        <v>2</v>
      </c>
      <c r="AZ31" s="238">
        <v>4</v>
      </c>
      <c r="BA31" s="238">
        <v>21</v>
      </c>
      <c r="BB31" s="238">
        <v>64</v>
      </c>
      <c r="BC31" s="238" t="s">
        <v>363</v>
      </c>
      <c r="BD31" s="238">
        <v>5</v>
      </c>
      <c r="BE31" s="238">
        <v>1</v>
      </c>
      <c r="BI31" s="238">
        <v>15</v>
      </c>
      <c r="BJ31" s="238">
        <v>9</v>
      </c>
      <c r="BK31" s="238">
        <v>60</v>
      </c>
      <c r="BL31" s="238">
        <v>11</v>
      </c>
      <c r="BM31" s="238">
        <v>21</v>
      </c>
      <c r="CT31" s="238">
        <v>463531.18117179198</v>
      </c>
      <c r="CU31" s="238">
        <v>4967719.9669681201</v>
      </c>
      <c r="CV31" s="238">
        <v>44.861962210000002</v>
      </c>
      <c r="CW31" s="238">
        <v>-93.461605399999996</v>
      </c>
      <c r="CX31" s="238" t="s">
        <v>359</v>
      </c>
      <c r="CY31" s="238" t="s">
        <v>4711</v>
      </c>
    </row>
    <row r="32" spans="1:103" x14ac:dyDescent="0.25">
      <c r="A32" s="238">
        <v>10749954</v>
      </c>
      <c r="B32" s="238">
        <v>2</v>
      </c>
      <c r="C32" s="238">
        <v>212</v>
      </c>
      <c r="D32" s="238">
        <v>157.08799999999999</v>
      </c>
      <c r="E32" s="238">
        <v>27</v>
      </c>
      <c r="F32" s="238" t="s">
        <v>2420</v>
      </c>
      <c r="H32" s="238" t="s">
        <v>354</v>
      </c>
      <c r="I32" s="238">
        <v>25</v>
      </c>
      <c r="K32" s="238">
        <v>11510208</v>
      </c>
      <c r="L32" s="238">
        <v>112930024</v>
      </c>
      <c r="M32" s="238">
        <v>10</v>
      </c>
      <c r="N32" s="238">
        <v>17</v>
      </c>
      <c r="O32" s="238">
        <v>2011</v>
      </c>
      <c r="P32" s="238" t="s">
        <v>361</v>
      </c>
      <c r="Q32" s="238">
        <v>13</v>
      </c>
      <c r="R32" s="238" t="s">
        <v>356</v>
      </c>
      <c r="S32" s="238">
        <v>5</v>
      </c>
      <c r="T32" s="238">
        <v>0</v>
      </c>
      <c r="U32" s="238">
        <v>1</v>
      </c>
      <c r="V32" s="238">
        <v>7</v>
      </c>
      <c r="W32" s="238">
        <v>32</v>
      </c>
      <c r="X32" s="238">
        <v>2</v>
      </c>
      <c r="Y32" s="238">
        <v>1</v>
      </c>
      <c r="Z32" s="238">
        <v>1</v>
      </c>
      <c r="AB32" s="238">
        <v>1</v>
      </c>
      <c r="AC32" s="238">
        <v>98</v>
      </c>
      <c r="AD32" s="238">
        <v>212</v>
      </c>
      <c r="AE32" s="238" t="s">
        <v>2714</v>
      </c>
      <c r="AF32" s="238" t="s">
        <v>358</v>
      </c>
      <c r="AG32" s="238">
        <v>3</v>
      </c>
      <c r="AH32" s="238">
        <v>2</v>
      </c>
      <c r="AI32" s="238">
        <v>2</v>
      </c>
      <c r="AJ32" s="238">
        <v>4</v>
      </c>
      <c r="AK32" s="238">
        <v>21</v>
      </c>
      <c r="AL32" s="238">
        <v>18</v>
      </c>
      <c r="AM32" s="238" t="s">
        <v>354</v>
      </c>
      <c r="AN32" s="238">
        <v>9</v>
      </c>
      <c r="AO32" s="238">
        <v>21</v>
      </c>
      <c r="AS32" s="238">
        <v>1</v>
      </c>
      <c r="AT32" s="238">
        <v>98</v>
      </c>
      <c r="AU32" s="238">
        <v>55</v>
      </c>
      <c r="AV32" s="238">
        <v>10</v>
      </c>
      <c r="AW32" s="238">
        <v>21</v>
      </c>
      <c r="CT32" s="238">
        <v>463556</v>
      </c>
      <c r="CU32" s="238">
        <v>4967693</v>
      </c>
      <c r="CV32" s="238">
        <v>44.861720200000001</v>
      </c>
      <c r="CW32" s="238">
        <v>-93.461285200000006</v>
      </c>
      <c r="CX32" s="238" t="s">
        <v>359</v>
      </c>
      <c r="CY32" s="238" t="s">
        <v>4712</v>
      </c>
    </row>
    <row r="33" spans="1:103" x14ac:dyDescent="0.25">
      <c r="A33" s="238">
        <v>10749522</v>
      </c>
      <c r="B33" s="238">
        <v>2</v>
      </c>
      <c r="C33" s="238">
        <v>212</v>
      </c>
      <c r="D33" s="238">
        <v>157.089</v>
      </c>
      <c r="E33" s="238">
        <v>27</v>
      </c>
      <c r="F33" s="238" t="s">
        <v>2420</v>
      </c>
      <c r="H33" s="238" t="s">
        <v>354</v>
      </c>
      <c r="I33" s="238">
        <v>25</v>
      </c>
      <c r="K33" s="238">
        <v>11510138</v>
      </c>
      <c r="L33" s="238">
        <v>112890030</v>
      </c>
      <c r="M33" s="238">
        <v>10</v>
      </c>
      <c r="N33" s="238">
        <v>14</v>
      </c>
      <c r="O33" s="238">
        <v>2011</v>
      </c>
      <c r="P33" s="238" t="s">
        <v>362</v>
      </c>
      <c r="Q33" s="238">
        <v>17</v>
      </c>
      <c r="R33" s="238" t="s">
        <v>356</v>
      </c>
      <c r="S33" s="238">
        <v>5</v>
      </c>
      <c r="T33" s="238">
        <v>0</v>
      </c>
      <c r="U33" s="238">
        <v>2</v>
      </c>
      <c r="V33" s="238">
        <v>4</v>
      </c>
      <c r="W33" s="238">
        <v>54</v>
      </c>
      <c r="X33" s="238">
        <v>2</v>
      </c>
      <c r="Y33" s="238">
        <v>1</v>
      </c>
      <c r="Z33" s="238">
        <v>1</v>
      </c>
      <c r="AB33" s="238">
        <v>1</v>
      </c>
      <c r="AC33" s="238">
        <v>98</v>
      </c>
      <c r="AD33" s="238" t="s">
        <v>376</v>
      </c>
      <c r="AE33" s="238" t="s">
        <v>4713</v>
      </c>
      <c r="AF33" s="238" t="s">
        <v>358</v>
      </c>
      <c r="AG33" s="238">
        <v>90</v>
      </c>
      <c r="AH33" s="238">
        <v>2</v>
      </c>
      <c r="AI33" s="238">
        <v>4</v>
      </c>
      <c r="AJ33" s="238">
        <v>4</v>
      </c>
      <c r="AK33" s="238">
        <v>21</v>
      </c>
      <c r="AL33" s="238">
        <v>64</v>
      </c>
      <c r="AM33" s="238" t="s">
        <v>354</v>
      </c>
      <c r="AN33" s="238">
        <v>1</v>
      </c>
      <c r="AO33" s="238">
        <v>18</v>
      </c>
      <c r="AP33" s="238">
        <v>15</v>
      </c>
      <c r="AS33" s="238">
        <v>1</v>
      </c>
      <c r="AT33" s="238">
        <v>98</v>
      </c>
      <c r="AU33" s="238">
        <v>55</v>
      </c>
      <c r="AV33" s="238">
        <v>10</v>
      </c>
      <c r="AW33" s="238">
        <v>21</v>
      </c>
      <c r="AX33" s="238">
        <v>1</v>
      </c>
      <c r="AY33" s="238">
        <v>99</v>
      </c>
      <c r="AZ33" s="238">
        <v>4</v>
      </c>
      <c r="BA33" s="238">
        <v>21</v>
      </c>
      <c r="BE33" s="238">
        <v>1</v>
      </c>
      <c r="BI33" s="238">
        <v>1</v>
      </c>
      <c r="BJ33" s="238">
        <v>98</v>
      </c>
      <c r="BK33" s="238">
        <v>55</v>
      </c>
      <c r="BL33" s="238">
        <v>10</v>
      </c>
      <c r="BM33" s="238">
        <v>21</v>
      </c>
      <c r="CT33" s="238">
        <v>463558</v>
      </c>
      <c r="CU33" s="238">
        <v>4967693</v>
      </c>
      <c r="CV33" s="238">
        <v>44.861721199999998</v>
      </c>
      <c r="CW33" s="238">
        <v>-93.461261399999998</v>
      </c>
      <c r="CX33" s="238" t="s">
        <v>359</v>
      </c>
      <c r="CY33" s="238" t="s">
        <v>4714</v>
      </c>
    </row>
    <row r="34" spans="1:103" x14ac:dyDescent="0.25">
      <c r="A34" s="238">
        <v>799579</v>
      </c>
      <c r="B34" s="238">
        <v>2</v>
      </c>
      <c r="C34" s="238">
        <v>212</v>
      </c>
      <c r="D34" s="238">
        <v>157.1</v>
      </c>
      <c r="E34" s="238">
        <v>27</v>
      </c>
      <c r="F34" s="238" t="s">
        <v>2420</v>
      </c>
      <c r="H34" s="238" t="s">
        <v>354</v>
      </c>
      <c r="I34" s="238">
        <v>25</v>
      </c>
      <c r="K34" s="238">
        <v>20502118</v>
      </c>
      <c r="L34" s="238">
        <v>200510087</v>
      </c>
      <c r="M34" s="238">
        <v>2</v>
      </c>
      <c r="N34" s="238">
        <v>20</v>
      </c>
      <c r="O34" s="238">
        <v>2020</v>
      </c>
      <c r="P34" s="238" t="s">
        <v>384</v>
      </c>
      <c r="Q34" s="238">
        <v>8</v>
      </c>
      <c r="R34" s="238" t="s">
        <v>369</v>
      </c>
      <c r="S34" s="238">
        <v>5</v>
      </c>
      <c r="T34" s="238">
        <v>0</v>
      </c>
      <c r="U34" s="238">
        <v>2</v>
      </c>
      <c r="V34" s="238">
        <v>12</v>
      </c>
      <c r="W34" s="238">
        <v>10</v>
      </c>
      <c r="X34" s="238">
        <v>2</v>
      </c>
      <c r="Y34" s="238">
        <v>1</v>
      </c>
      <c r="Z34" s="238">
        <v>1</v>
      </c>
      <c r="AB34" s="238">
        <v>1</v>
      </c>
      <c r="AC34" s="238">
        <v>98</v>
      </c>
      <c r="AD34" s="238" t="s">
        <v>4715</v>
      </c>
      <c r="AF34" s="238" t="s">
        <v>358</v>
      </c>
      <c r="AG34" s="238">
        <v>7</v>
      </c>
      <c r="AH34" s="238">
        <v>2</v>
      </c>
      <c r="AI34" s="238">
        <v>4</v>
      </c>
      <c r="AJ34" s="238">
        <v>3</v>
      </c>
      <c r="AK34" s="238">
        <v>26</v>
      </c>
      <c r="AL34" s="238">
        <v>61</v>
      </c>
      <c r="AM34" s="238" t="s">
        <v>363</v>
      </c>
      <c r="AN34" s="238">
        <v>5</v>
      </c>
      <c r="AO34" s="238">
        <v>1</v>
      </c>
      <c r="AS34" s="238">
        <v>15</v>
      </c>
      <c r="AT34" s="238">
        <v>9</v>
      </c>
      <c r="AU34" s="238">
        <v>60</v>
      </c>
      <c r="AV34" s="238">
        <v>11</v>
      </c>
      <c r="AW34" s="238">
        <v>21</v>
      </c>
      <c r="AX34" s="238">
        <v>2</v>
      </c>
      <c r="AY34" s="238">
        <v>4</v>
      </c>
      <c r="AZ34" s="238">
        <v>3</v>
      </c>
      <c r="BA34" s="238">
        <v>26</v>
      </c>
      <c r="BB34" s="238">
        <v>31</v>
      </c>
      <c r="BC34" s="238" t="s">
        <v>354</v>
      </c>
      <c r="BD34" s="238">
        <v>5</v>
      </c>
      <c r="BE34" s="238">
        <v>4</v>
      </c>
      <c r="BI34" s="238">
        <v>15</v>
      </c>
      <c r="BJ34" s="238">
        <v>9</v>
      </c>
      <c r="BK34" s="238">
        <v>60</v>
      </c>
      <c r="BL34" s="238">
        <v>11</v>
      </c>
      <c r="BM34" s="238">
        <v>21</v>
      </c>
      <c r="CT34" s="238">
        <v>463576.33561933902</v>
      </c>
      <c r="CU34" s="238">
        <v>4967694.0225213803</v>
      </c>
      <c r="CV34" s="238">
        <v>44.861730970000004</v>
      </c>
      <c r="CW34" s="238">
        <v>-93.461032009999997</v>
      </c>
      <c r="CX34" s="238" t="s">
        <v>359</v>
      </c>
      <c r="CY34" s="238" t="s">
        <v>4716</v>
      </c>
    </row>
    <row r="35" spans="1:103" x14ac:dyDescent="0.25">
      <c r="A35" s="238">
        <v>564847</v>
      </c>
      <c r="B35" s="238">
        <v>2</v>
      </c>
      <c r="C35" s="238">
        <v>212</v>
      </c>
      <c r="D35" s="238">
        <v>157.10900000000001</v>
      </c>
      <c r="E35" s="238">
        <v>27</v>
      </c>
      <c r="F35" s="238" t="s">
        <v>2420</v>
      </c>
      <c r="H35" s="238" t="s">
        <v>354</v>
      </c>
      <c r="I35" s="238">
        <v>25</v>
      </c>
      <c r="K35" s="238">
        <v>18501066</v>
      </c>
      <c r="M35" s="238">
        <v>1</v>
      </c>
      <c r="N35" s="238">
        <v>16</v>
      </c>
      <c r="O35" s="238">
        <v>2018</v>
      </c>
      <c r="P35" s="238" t="s">
        <v>368</v>
      </c>
      <c r="Q35" s="238">
        <v>7</v>
      </c>
      <c r="R35" s="238" t="s">
        <v>369</v>
      </c>
      <c r="S35" s="238">
        <v>5</v>
      </c>
      <c r="T35" s="238">
        <v>0</v>
      </c>
      <c r="U35" s="238">
        <v>2</v>
      </c>
      <c r="V35" s="238">
        <v>12</v>
      </c>
      <c r="W35" s="238">
        <v>10</v>
      </c>
      <c r="X35" s="238">
        <v>2</v>
      </c>
      <c r="Y35" s="238">
        <v>1</v>
      </c>
      <c r="Z35" s="238">
        <v>1</v>
      </c>
      <c r="AB35" s="238">
        <v>1</v>
      </c>
      <c r="AC35" s="238">
        <v>98</v>
      </c>
      <c r="AD35" s="238" t="s">
        <v>357</v>
      </c>
      <c r="AF35" s="238" t="s">
        <v>358</v>
      </c>
      <c r="AG35" s="238">
        <v>7</v>
      </c>
      <c r="AH35" s="238">
        <v>2</v>
      </c>
      <c r="AI35" s="238">
        <v>2</v>
      </c>
      <c r="AJ35" s="238">
        <v>3</v>
      </c>
      <c r="AK35" s="238">
        <v>21</v>
      </c>
      <c r="AL35" s="238">
        <v>47</v>
      </c>
      <c r="AM35" s="238" t="s">
        <v>363</v>
      </c>
      <c r="AN35" s="238">
        <v>5</v>
      </c>
      <c r="AO35" s="238">
        <v>4</v>
      </c>
      <c r="AS35" s="238">
        <v>15</v>
      </c>
      <c r="AT35" s="238">
        <v>98</v>
      </c>
      <c r="AU35" s="238">
        <v>60</v>
      </c>
      <c r="AV35" s="238">
        <v>11</v>
      </c>
      <c r="AW35" s="238">
        <v>21</v>
      </c>
      <c r="AX35" s="238">
        <v>2</v>
      </c>
      <c r="AY35" s="238">
        <v>2</v>
      </c>
      <c r="AZ35" s="238">
        <v>3</v>
      </c>
      <c r="BA35" s="238">
        <v>34</v>
      </c>
      <c r="BB35" s="238">
        <v>19</v>
      </c>
      <c r="BC35" s="238" t="s">
        <v>354</v>
      </c>
      <c r="BD35" s="238">
        <v>5</v>
      </c>
      <c r="BE35" s="238">
        <v>1</v>
      </c>
      <c r="BI35" s="238">
        <v>15</v>
      </c>
      <c r="BJ35" s="238">
        <v>98</v>
      </c>
      <c r="BK35" s="238">
        <v>60</v>
      </c>
      <c r="BL35" s="238">
        <v>11</v>
      </c>
      <c r="BM35" s="238">
        <v>21</v>
      </c>
      <c r="CT35" s="238">
        <v>463589.03564473899</v>
      </c>
      <c r="CU35" s="238">
        <v>4967704.6058758805</v>
      </c>
      <c r="CV35" s="238">
        <v>44.861826890000003</v>
      </c>
      <c r="CW35" s="238">
        <v>-93.460872019999996</v>
      </c>
      <c r="CX35" s="238" t="s">
        <v>359</v>
      </c>
      <c r="CY35" s="238" t="s">
        <v>4717</v>
      </c>
    </row>
    <row r="36" spans="1:103" x14ac:dyDescent="0.25">
      <c r="A36" s="238">
        <v>724297</v>
      </c>
      <c r="B36" s="238">
        <v>2</v>
      </c>
      <c r="C36" s="238">
        <v>212</v>
      </c>
      <c r="D36" s="238">
        <v>157.11699999999999</v>
      </c>
      <c r="E36" s="238">
        <v>27</v>
      </c>
      <c r="F36" s="238" t="s">
        <v>2420</v>
      </c>
      <c r="H36" s="238" t="s">
        <v>354</v>
      </c>
      <c r="I36" s="238">
        <v>25</v>
      </c>
      <c r="K36" s="238">
        <v>19021205</v>
      </c>
      <c r="M36" s="238">
        <v>6</v>
      </c>
      <c r="N36" s="238">
        <v>4</v>
      </c>
      <c r="O36" s="238">
        <v>2019</v>
      </c>
      <c r="P36" s="238" t="s">
        <v>368</v>
      </c>
      <c r="Q36" s="238">
        <v>8</v>
      </c>
      <c r="S36" s="238">
        <v>3</v>
      </c>
      <c r="T36" s="238">
        <v>0</v>
      </c>
      <c r="U36" s="238">
        <v>2</v>
      </c>
      <c r="V36" s="238">
        <v>12</v>
      </c>
      <c r="W36" s="238">
        <v>10</v>
      </c>
      <c r="X36" s="238">
        <v>5</v>
      </c>
      <c r="Y36" s="238">
        <v>1</v>
      </c>
      <c r="Z36" s="238">
        <v>1</v>
      </c>
      <c r="AB36" s="238">
        <v>1</v>
      </c>
      <c r="AC36" s="238">
        <v>98</v>
      </c>
      <c r="AD36" s="238" t="s">
        <v>357</v>
      </c>
      <c r="AE36" s="238" t="s">
        <v>2726</v>
      </c>
      <c r="AF36" s="238" t="s">
        <v>405</v>
      </c>
      <c r="AG36" s="238">
        <v>7</v>
      </c>
      <c r="AH36" s="238">
        <v>2</v>
      </c>
      <c r="AI36" s="238">
        <v>2</v>
      </c>
      <c r="AJ36" s="238">
        <v>3</v>
      </c>
      <c r="AK36" s="238">
        <v>21</v>
      </c>
      <c r="AL36" s="238">
        <v>27</v>
      </c>
      <c r="AM36" s="238" t="s">
        <v>363</v>
      </c>
      <c r="AN36" s="238">
        <v>5</v>
      </c>
      <c r="AO36" s="238">
        <v>4</v>
      </c>
      <c r="AS36" s="238">
        <v>15</v>
      </c>
      <c r="AT36" s="238">
        <v>9</v>
      </c>
      <c r="AU36" s="238">
        <v>60</v>
      </c>
      <c r="AV36" s="238">
        <v>11</v>
      </c>
      <c r="AW36" s="238">
        <v>21</v>
      </c>
      <c r="AX36" s="238">
        <v>2</v>
      </c>
      <c r="AY36" s="238">
        <v>90</v>
      </c>
      <c r="AZ36" s="238">
        <v>3</v>
      </c>
      <c r="BA36" s="238">
        <v>21</v>
      </c>
      <c r="BB36" s="238">
        <v>48</v>
      </c>
      <c r="BC36" s="238" t="s">
        <v>354</v>
      </c>
      <c r="BD36" s="238">
        <v>5</v>
      </c>
      <c r="BE36" s="238">
        <v>1</v>
      </c>
      <c r="BI36" s="238">
        <v>15</v>
      </c>
      <c r="BJ36" s="238">
        <v>9</v>
      </c>
      <c r="BK36" s="238">
        <v>60</v>
      </c>
      <c r="BL36" s="238">
        <v>11</v>
      </c>
      <c r="BM36" s="238">
        <v>21</v>
      </c>
      <c r="CT36" s="238">
        <v>463616.32647589099</v>
      </c>
      <c r="CU36" s="238">
        <v>4967710.7126050601</v>
      </c>
      <c r="CV36" s="238">
        <v>44.861883259999999</v>
      </c>
      <c r="CW36" s="238">
        <v>-93.460527040000002</v>
      </c>
      <c r="CX36" s="238" t="s">
        <v>359</v>
      </c>
      <c r="CY36" s="238" t="s">
        <v>4718</v>
      </c>
    </row>
    <row r="37" spans="1:103" x14ac:dyDescent="0.25">
      <c r="A37" s="238">
        <v>723082</v>
      </c>
      <c r="B37" s="238">
        <v>2</v>
      </c>
      <c r="C37" s="238">
        <v>212</v>
      </c>
      <c r="D37" s="238">
        <v>157.124</v>
      </c>
      <c r="E37" s="238">
        <v>27</v>
      </c>
      <c r="F37" s="238" t="s">
        <v>2420</v>
      </c>
      <c r="H37" s="238" t="s">
        <v>354</v>
      </c>
      <c r="I37" s="238">
        <v>25</v>
      </c>
      <c r="K37" s="238">
        <v>19506172</v>
      </c>
      <c r="M37" s="238">
        <v>5</v>
      </c>
      <c r="N37" s="238">
        <v>13</v>
      </c>
      <c r="O37" s="238">
        <v>2019</v>
      </c>
      <c r="P37" s="238" t="s">
        <v>361</v>
      </c>
      <c r="Q37" s="238">
        <v>16</v>
      </c>
      <c r="R37" s="238" t="s">
        <v>356</v>
      </c>
      <c r="S37" s="238">
        <v>5</v>
      </c>
      <c r="T37" s="238">
        <v>0</v>
      </c>
      <c r="U37" s="238">
        <v>2</v>
      </c>
      <c r="V37" s="238">
        <v>12</v>
      </c>
      <c r="W37" s="238">
        <v>10</v>
      </c>
      <c r="X37" s="238">
        <v>2</v>
      </c>
      <c r="Y37" s="238">
        <v>1</v>
      </c>
      <c r="Z37" s="238">
        <v>1</v>
      </c>
      <c r="AB37" s="238">
        <v>1</v>
      </c>
      <c r="AC37" s="238">
        <v>98</v>
      </c>
      <c r="AD37" s="238" t="s">
        <v>357</v>
      </c>
      <c r="AF37" s="238" t="s">
        <v>405</v>
      </c>
      <c r="AG37" s="238">
        <v>7</v>
      </c>
      <c r="AH37" s="238">
        <v>2</v>
      </c>
      <c r="AI37" s="238">
        <v>4</v>
      </c>
      <c r="AJ37" s="238">
        <v>4</v>
      </c>
      <c r="AK37" s="238">
        <v>21</v>
      </c>
      <c r="AL37" s="238">
        <v>52</v>
      </c>
      <c r="AM37" s="238" t="s">
        <v>363</v>
      </c>
      <c r="AN37" s="238">
        <v>5</v>
      </c>
      <c r="AO37" s="238">
        <v>1</v>
      </c>
      <c r="AS37" s="238">
        <v>15</v>
      </c>
      <c r="AT37" s="238">
        <v>9</v>
      </c>
      <c r="AU37" s="238">
        <v>60</v>
      </c>
      <c r="AV37" s="238">
        <v>11</v>
      </c>
      <c r="AW37" s="238">
        <v>21</v>
      </c>
      <c r="AX37" s="238">
        <v>2</v>
      </c>
      <c r="AY37" s="238">
        <v>2</v>
      </c>
      <c r="AZ37" s="238">
        <v>4</v>
      </c>
      <c r="BA37" s="238">
        <v>28</v>
      </c>
      <c r="BB37" s="238">
        <v>21</v>
      </c>
      <c r="BC37" s="238" t="s">
        <v>354</v>
      </c>
      <c r="BD37" s="238">
        <v>5</v>
      </c>
      <c r="BE37" s="238">
        <v>70</v>
      </c>
      <c r="BI37" s="238">
        <v>15</v>
      </c>
      <c r="BJ37" s="238">
        <v>9</v>
      </c>
      <c r="BK37" s="238">
        <v>60</v>
      </c>
      <c r="BL37" s="238">
        <v>11</v>
      </c>
      <c r="BM37" s="238">
        <v>21</v>
      </c>
      <c r="CT37" s="238">
        <v>463627.13572093798</v>
      </c>
      <c r="CU37" s="238">
        <v>4967725.7725848798</v>
      </c>
      <c r="CV37" s="238">
        <v>44.86201938</v>
      </c>
      <c r="CW37" s="238">
        <v>-93.460391299999998</v>
      </c>
      <c r="CX37" s="238" t="s">
        <v>359</v>
      </c>
      <c r="CY37" s="238" t="s">
        <v>4719</v>
      </c>
    </row>
    <row r="38" spans="1:103" x14ac:dyDescent="0.25">
      <c r="A38" s="238">
        <v>509775</v>
      </c>
      <c r="B38" s="238">
        <v>2</v>
      </c>
      <c r="C38" s="238">
        <v>212</v>
      </c>
      <c r="D38" s="238">
        <v>157.137</v>
      </c>
      <c r="E38" s="238">
        <v>27</v>
      </c>
      <c r="F38" s="238" t="s">
        <v>2420</v>
      </c>
      <c r="H38" s="238" t="s">
        <v>354</v>
      </c>
      <c r="I38" s="238">
        <v>25</v>
      </c>
      <c r="K38" s="238">
        <v>17510862</v>
      </c>
      <c r="M38" s="238">
        <v>9</v>
      </c>
      <c r="N38" s="238">
        <v>29</v>
      </c>
      <c r="O38" s="238">
        <v>2017</v>
      </c>
      <c r="P38" s="238" t="s">
        <v>362</v>
      </c>
      <c r="Q38" s="238">
        <v>7</v>
      </c>
      <c r="R38" s="238" t="s">
        <v>356</v>
      </c>
      <c r="S38" s="238">
        <v>5</v>
      </c>
      <c r="T38" s="238">
        <v>0</v>
      </c>
      <c r="U38" s="238">
        <v>2</v>
      </c>
      <c r="V38" s="238">
        <v>12</v>
      </c>
      <c r="W38" s="238">
        <v>10</v>
      </c>
      <c r="X38" s="238">
        <v>2</v>
      </c>
      <c r="Y38" s="238">
        <v>1</v>
      </c>
      <c r="Z38" s="238">
        <v>1</v>
      </c>
      <c r="AB38" s="238">
        <v>1</v>
      </c>
      <c r="AC38" s="238">
        <v>98</v>
      </c>
      <c r="AD38" s="238" t="s">
        <v>357</v>
      </c>
      <c r="AF38" s="238" t="s">
        <v>358</v>
      </c>
      <c r="AG38" s="238">
        <v>7</v>
      </c>
      <c r="AH38" s="238">
        <v>2</v>
      </c>
      <c r="AI38" s="238">
        <v>4</v>
      </c>
      <c r="AJ38" s="238">
        <v>4</v>
      </c>
      <c r="AK38" s="238">
        <v>21</v>
      </c>
      <c r="AL38" s="238">
        <v>37</v>
      </c>
      <c r="AM38" s="238" t="s">
        <v>354</v>
      </c>
      <c r="AN38" s="238">
        <v>5</v>
      </c>
      <c r="AO38" s="238">
        <v>4</v>
      </c>
      <c r="AS38" s="238">
        <v>15</v>
      </c>
      <c r="AT38" s="238">
        <v>98</v>
      </c>
      <c r="AU38" s="238">
        <v>60</v>
      </c>
      <c r="AV38" s="238">
        <v>11</v>
      </c>
      <c r="AW38" s="238">
        <v>21</v>
      </c>
      <c r="AX38" s="238">
        <v>2</v>
      </c>
      <c r="AY38" s="238">
        <v>4</v>
      </c>
      <c r="AZ38" s="238">
        <v>4</v>
      </c>
      <c r="BA38" s="238">
        <v>34</v>
      </c>
      <c r="BB38" s="238">
        <v>16</v>
      </c>
      <c r="BC38" s="238" t="s">
        <v>363</v>
      </c>
      <c r="BD38" s="238">
        <v>5</v>
      </c>
      <c r="BE38" s="238">
        <v>1</v>
      </c>
      <c r="BI38" s="238">
        <v>15</v>
      </c>
      <c r="BJ38" s="238">
        <v>98</v>
      </c>
      <c r="BK38" s="238">
        <v>60</v>
      </c>
      <c r="BL38" s="238">
        <v>11</v>
      </c>
      <c r="BM38" s="238">
        <v>21</v>
      </c>
      <c r="CT38" s="238">
        <v>463633.48573363898</v>
      </c>
      <c r="CU38" s="238">
        <v>4967691.9058504803</v>
      </c>
      <c r="CV38" s="238">
        <v>44.861714839999998</v>
      </c>
      <c r="CW38" s="238">
        <v>-93.460308499999996</v>
      </c>
      <c r="CX38" s="238" t="s">
        <v>359</v>
      </c>
      <c r="CY38" s="238" t="s">
        <v>4720</v>
      </c>
    </row>
    <row r="39" spans="1:103" x14ac:dyDescent="0.25">
      <c r="A39" s="238">
        <v>780723</v>
      </c>
      <c r="B39" s="238">
        <v>2</v>
      </c>
      <c r="C39" s="238">
        <v>212</v>
      </c>
      <c r="D39" s="238">
        <v>157.161</v>
      </c>
      <c r="E39" s="238">
        <v>27</v>
      </c>
      <c r="F39" s="238" t="s">
        <v>2420</v>
      </c>
      <c r="H39" s="238" t="s">
        <v>354</v>
      </c>
      <c r="I39" s="238">
        <v>25</v>
      </c>
      <c r="K39" s="238">
        <v>20002117</v>
      </c>
      <c r="L39" s="238">
        <v>200180119</v>
      </c>
      <c r="M39" s="238">
        <v>1</v>
      </c>
      <c r="N39" s="238">
        <v>18</v>
      </c>
      <c r="O39" s="238">
        <v>2020</v>
      </c>
      <c r="P39" s="238" t="s">
        <v>364</v>
      </c>
      <c r="Q39" s="238">
        <v>14</v>
      </c>
      <c r="R39" s="238">
        <v>98</v>
      </c>
      <c r="S39" s="238">
        <v>5</v>
      </c>
      <c r="T39" s="238">
        <v>0</v>
      </c>
      <c r="U39" s="238">
        <v>2</v>
      </c>
      <c r="V39" s="238">
        <v>5</v>
      </c>
      <c r="W39" s="238">
        <v>10</v>
      </c>
      <c r="X39" s="238">
        <v>3</v>
      </c>
      <c r="Y39" s="238">
        <v>1</v>
      </c>
      <c r="Z39" s="238">
        <v>1</v>
      </c>
      <c r="AB39" s="238">
        <v>5</v>
      </c>
      <c r="AC39" s="238">
        <v>98</v>
      </c>
      <c r="AD39" s="238" t="s">
        <v>357</v>
      </c>
      <c r="AF39" s="238" t="s">
        <v>405</v>
      </c>
      <c r="AG39" s="238">
        <v>10</v>
      </c>
      <c r="AH39" s="238">
        <v>2</v>
      </c>
      <c r="AI39" s="238">
        <v>4</v>
      </c>
      <c r="AJ39" s="238">
        <v>1</v>
      </c>
      <c r="AK39" s="238">
        <v>21</v>
      </c>
      <c r="AL39" s="238">
        <v>28</v>
      </c>
      <c r="AM39" s="238" t="s">
        <v>354</v>
      </c>
      <c r="AN39" s="238">
        <v>5</v>
      </c>
      <c r="AO39" s="238">
        <v>66</v>
      </c>
      <c r="AS39" s="238">
        <v>14</v>
      </c>
      <c r="AT39" s="238">
        <v>20</v>
      </c>
      <c r="AU39" s="238">
        <v>35</v>
      </c>
      <c r="AV39" s="238">
        <v>11</v>
      </c>
      <c r="AW39" s="238">
        <v>21</v>
      </c>
      <c r="AX39" s="238">
        <v>2</v>
      </c>
      <c r="AY39" s="238">
        <v>2</v>
      </c>
      <c r="AZ39" s="238">
        <v>4</v>
      </c>
      <c r="BA39" s="238">
        <v>21</v>
      </c>
      <c r="BB39" s="238">
        <v>22</v>
      </c>
      <c r="BC39" s="238" t="s">
        <v>354</v>
      </c>
      <c r="BD39" s="238">
        <v>5</v>
      </c>
      <c r="BE39" s="238">
        <v>1</v>
      </c>
      <c r="BI39" s="238">
        <v>14</v>
      </c>
      <c r="BJ39" s="238">
        <v>20</v>
      </c>
      <c r="BK39" s="238">
        <v>35</v>
      </c>
      <c r="BL39" s="238">
        <v>11</v>
      </c>
      <c r="BM39" s="238">
        <v>21</v>
      </c>
      <c r="CT39" s="238">
        <v>463686.84018677502</v>
      </c>
      <c r="CU39" s="238">
        <v>4967721.90402201</v>
      </c>
      <c r="CV39" s="238">
        <v>44.861987599999999</v>
      </c>
      <c r="CW39" s="238">
        <v>-93.459635340000005</v>
      </c>
      <c r="CX39" s="238" t="s">
        <v>359</v>
      </c>
      <c r="CY39" s="238" t="s">
        <v>4721</v>
      </c>
    </row>
    <row r="40" spans="1:103" x14ac:dyDescent="0.25">
      <c r="A40" s="238">
        <v>817768</v>
      </c>
      <c r="B40" s="238">
        <v>2</v>
      </c>
      <c r="C40" s="238">
        <v>212</v>
      </c>
      <c r="D40" s="238">
        <v>157.18</v>
      </c>
      <c r="E40" s="238">
        <v>27</v>
      </c>
      <c r="F40" s="238" t="s">
        <v>2420</v>
      </c>
      <c r="H40" s="238" t="s">
        <v>354</v>
      </c>
      <c r="I40" s="238">
        <v>25</v>
      </c>
      <c r="K40" s="238">
        <v>20505271</v>
      </c>
      <c r="L40" s="238">
        <v>201840130</v>
      </c>
      <c r="M40" s="238">
        <v>7</v>
      </c>
      <c r="N40" s="238">
        <v>2</v>
      </c>
      <c r="O40" s="238">
        <v>2020</v>
      </c>
      <c r="P40" s="238" t="s">
        <v>384</v>
      </c>
      <c r="Q40" s="238">
        <v>15</v>
      </c>
      <c r="R40" s="238" t="s">
        <v>356</v>
      </c>
      <c r="S40" s="238">
        <v>2</v>
      </c>
      <c r="T40" s="238">
        <v>0</v>
      </c>
      <c r="U40" s="238">
        <v>1</v>
      </c>
      <c r="W40" s="238">
        <v>89</v>
      </c>
      <c r="X40" s="238">
        <v>2</v>
      </c>
      <c r="Y40" s="238">
        <v>1</v>
      </c>
      <c r="Z40" s="238">
        <v>1</v>
      </c>
      <c r="AB40" s="238">
        <v>1</v>
      </c>
      <c r="AC40" s="238">
        <v>98</v>
      </c>
      <c r="AD40" s="238" t="s">
        <v>357</v>
      </c>
      <c r="AF40" s="238" t="s">
        <v>405</v>
      </c>
      <c r="AG40" s="238">
        <v>4</v>
      </c>
      <c r="AH40" s="238">
        <v>2</v>
      </c>
      <c r="AI40" s="238">
        <v>31</v>
      </c>
      <c r="AJ40" s="238">
        <v>4</v>
      </c>
      <c r="AK40" s="238">
        <v>27</v>
      </c>
      <c r="AL40" s="238">
        <v>23</v>
      </c>
      <c r="AM40" s="238" t="s">
        <v>354</v>
      </c>
      <c r="AN40" s="238">
        <v>5</v>
      </c>
      <c r="AO40" s="238">
        <v>10</v>
      </c>
      <c r="AP40" s="238">
        <v>71</v>
      </c>
      <c r="AS40" s="238">
        <v>15</v>
      </c>
      <c r="AT40" s="238">
        <v>9</v>
      </c>
      <c r="AU40" s="238">
        <v>60</v>
      </c>
      <c r="AV40" s="238">
        <v>11</v>
      </c>
      <c r="AW40" s="238">
        <v>21</v>
      </c>
      <c r="CT40" s="238">
        <v>463716.03589873901</v>
      </c>
      <c r="CU40" s="238">
        <v>4967725.7725848798</v>
      </c>
      <c r="CV40" s="238">
        <v>44.862023909999998</v>
      </c>
      <c r="CW40" s="238">
        <v>-93.459266080000006</v>
      </c>
      <c r="CX40" s="238" t="s">
        <v>359</v>
      </c>
      <c r="CY40" s="238" t="s">
        <v>4722</v>
      </c>
    </row>
    <row r="41" spans="1:103" x14ac:dyDescent="0.25">
      <c r="A41" s="238">
        <v>425665</v>
      </c>
      <c r="B41" s="238">
        <v>2</v>
      </c>
      <c r="C41" s="238">
        <v>212</v>
      </c>
      <c r="D41" s="238">
        <v>157.185</v>
      </c>
      <c r="E41" s="238">
        <v>27</v>
      </c>
      <c r="F41" s="238" t="s">
        <v>2420</v>
      </c>
      <c r="H41" s="238" t="s">
        <v>354</v>
      </c>
      <c r="I41" s="238">
        <v>25</v>
      </c>
      <c r="K41" s="238">
        <v>17006957</v>
      </c>
      <c r="M41" s="238">
        <v>2</v>
      </c>
      <c r="N41" s="238">
        <v>27</v>
      </c>
      <c r="O41" s="238">
        <v>2017</v>
      </c>
      <c r="P41" s="238" t="s">
        <v>361</v>
      </c>
      <c r="Q41" s="238">
        <v>18</v>
      </c>
      <c r="R41" s="238" t="s">
        <v>356</v>
      </c>
      <c r="S41" s="238">
        <v>5</v>
      </c>
      <c r="T41" s="238">
        <v>0</v>
      </c>
      <c r="U41" s="238">
        <v>2</v>
      </c>
      <c r="V41" s="238">
        <v>12</v>
      </c>
      <c r="W41" s="238">
        <v>10</v>
      </c>
      <c r="X41" s="238">
        <v>26</v>
      </c>
      <c r="Y41" s="238">
        <v>4</v>
      </c>
      <c r="Z41" s="238">
        <v>1</v>
      </c>
      <c r="AB41" s="238">
        <v>1</v>
      </c>
      <c r="AC41" s="238">
        <v>98</v>
      </c>
      <c r="AD41" s="238" t="s">
        <v>357</v>
      </c>
      <c r="AF41" s="238" t="s">
        <v>405</v>
      </c>
      <c r="AG41" s="238">
        <v>7</v>
      </c>
      <c r="AH41" s="238">
        <v>2</v>
      </c>
      <c r="AI41" s="238">
        <v>2</v>
      </c>
      <c r="AJ41" s="238">
        <v>4</v>
      </c>
      <c r="AK41" s="238">
        <v>34</v>
      </c>
      <c r="AL41" s="238">
        <v>56</v>
      </c>
      <c r="AM41" s="238" t="s">
        <v>363</v>
      </c>
      <c r="AN41" s="238">
        <v>5</v>
      </c>
      <c r="AO41" s="238">
        <v>1</v>
      </c>
      <c r="AS41" s="238">
        <v>11</v>
      </c>
      <c r="AT41" s="238">
        <v>20</v>
      </c>
      <c r="AU41" s="238">
        <v>60</v>
      </c>
      <c r="AV41" s="238">
        <v>11</v>
      </c>
      <c r="AW41" s="238">
        <v>21</v>
      </c>
      <c r="AX41" s="238">
        <v>2</v>
      </c>
      <c r="AY41" s="238">
        <v>4</v>
      </c>
      <c r="AZ41" s="238">
        <v>4</v>
      </c>
      <c r="BA41" s="238">
        <v>34</v>
      </c>
      <c r="BB41" s="238">
        <v>56</v>
      </c>
      <c r="BC41" s="238" t="s">
        <v>363</v>
      </c>
      <c r="BD41" s="238">
        <v>5</v>
      </c>
      <c r="BE41" s="238">
        <v>1</v>
      </c>
      <c r="BI41" s="238">
        <v>11</v>
      </c>
      <c r="BJ41" s="238">
        <v>20</v>
      </c>
      <c r="BK41" s="238">
        <v>60</v>
      </c>
      <c r="BL41" s="238">
        <v>11</v>
      </c>
      <c r="BM41" s="238">
        <v>21</v>
      </c>
      <c r="CT41" s="238">
        <v>463688.42768994998</v>
      </c>
      <c r="CU41" s="238">
        <v>4967724.3651833702</v>
      </c>
      <c r="CV41" s="238">
        <v>44.862009829999998</v>
      </c>
      <c r="CW41" s="238">
        <v>-93.459615420000006</v>
      </c>
      <c r="CX41" s="238" t="s">
        <v>359</v>
      </c>
      <c r="CY41" s="238" t="s">
        <v>4723</v>
      </c>
    </row>
    <row r="42" spans="1:103" x14ac:dyDescent="0.25">
      <c r="A42" s="238">
        <v>768987</v>
      </c>
      <c r="B42" s="238">
        <v>2</v>
      </c>
      <c r="C42" s="238">
        <v>212</v>
      </c>
      <c r="D42" s="238">
        <v>157.18700000000001</v>
      </c>
      <c r="E42" s="238">
        <v>27</v>
      </c>
      <c r="F42" s="238" t="s">
        <v>2420</v>
      </c>
      <c r="H42" s="238" t="s">
        <v>354</v>
      </c>
      <c r="I42" s="238">
        <v>25</v>
      </c>
      <c r="K42" s="238">
        <v>19514737</v>
      </c>
      <c r="M42" s="238">
        <v>12</v>
      </c>
      <c r="N42" s="238">
        <v>3</v>
      </c>
      <c r="O42" s="238">
        <v>2019</v>
      </c>
      <c r="P42" s="238" t="s">
        <v>368</v>
      </c>
      <c r="Q42" s="238">
        <v>8</v>
      </c>
      <c r="R42" s="238" t="s">
        <v>369</v>
      </c>
      <c r="S42" s="238">
        <v>5</v>
      </c>
      <c r="T42" s="238">
        <v>0</v>
      </c>
      <c r="U42" s="238">
        <v>2</v>
      </c>
      <c r="V42" s="238">
        <v>12</v>
      </c>
      <c r="W42" s="238">
        <v>10</v>
      </c>
      <c r="X42" s="238">
        <v>2</v>
      </c>
      <c r="Y42" s="238">
        <v>1</v>
      </c>
      <c r="Z42" s="238">
        <v>2</v>
      </c>
      <c r="AB42" s="238">
        <v>5</v>
      </c>
      <c r="AC42" s="238">
        <v>98</v>
      </c>
      <c r="AD42" s="238" t="s">
        <v>357</v>
      </c>
      <c r="AF42" s="238" t="s">
        <v>358</v>
      </c>
      <c r="AG42" s="238">
        <v>7</v>
      </c>
      <c r="AH42" s="238">
        <v>2</v>
      </c>
      <c r="AI42" s="238">
        <v>2</v>
      </c>
      <c r="AJ42" s="238">
        <v>3</v>
      </c>
      <c r="AK42" s="238">
        <v>21</v>
      </c>
      <c r="AL42" s="238">
        <v>32</v>
      </c>
      <c r="AM42" s="238" t="s">
        <v>363</v>
      </c>
      <c r="AN42" s="238">
        <v>5</v>
      </c>
      <c r="AO42" s="238">
        <v>4</v>
      </c>
      <c r="AS42" s="238">
        <v>15</v>
      </c>
      <c r="AT42" s="238">
        <v>98</v>
      </c>
      <c r="AU42" s="238">
        <v>60</v>
      </c>
      <c r="AV42" s="238">
        <v>11</v>
      </c>
      <c r="AW42" s="238">
        <v>21</v>
      </c>
      <c r="AX42" s="238">
        <v>2</v>
      </c>
      <c r="AY42" s="238">
        <v>2</v>
      </c>
      <c r="AZ42" s="238">
        <v>3</v>
      </c>
      <c r="BA42" s="238">
        <v>34</v>
      </c>
      <c r="BB42" s="238">
        <v>61</v>
      </c>
      <c r="BC42" s="238" t="s">
        <v>354</v>
      </c>
      <c r="BD42" s="238">
        <v>5</v>
      </c>
      <c r="BE42" s="238">
        <v>1</v>
      </c>
      <c r="BI42" s="238">
        <v>15</v>
      </c>
      <c r="BJ42" s="238">
        <v>98</v>
      </c>
      <c r="BK42" s="238">
        <v>60</v>
      </c>
      <c r="BL42" s="238">
        <v>11</v>
      </c>
      <c r="BM42" s="238">
        <v>21</v>
      </c>
      <c r="CT42" s="238">
        <v>463716.03589873901</v>
      </c>
      <c r="CU42" s="238">
        <v>4967700.3725340804</v>
      </c>
      <c r="CV42" s="238">
        <v>44.861795260000001</v>
      </c>
      <c r="CW42" s="238">
        <v>-93.459264259999998</v>
      </c>
      <c r="CX42" s="238" t="s">
        <v>391</v>
      </c>
      <c r="CY42" s="238" t="s">
        <v>4724</v>
      </c>
    </row>
    <row r="43" spans="1:103" x14ac:dyDescent="0.25">
      <c r="A43" s="238">
        <v>319110</v>
      </c>
      <c r="B43" s="238">
        <v>2</v>
      </c>
      <c r="C43" s="238">
        <v>212</v>
      </c>
      <c r="D43" s="238">
        <v>157.19</v>
      </c>
      <c r="E43" s="238">
        <v>27</v>
      </c>
      <c r="F43" s="238" t="s">
        <v>2420</v>
      </c>
      <c r="H43" s="238" t="s">
        <v>354</v>
      </c>
      <c r="I43" s="238">
        <v>25</v>
      </c>
      <c r="K43" s="238">
        <v>16001351</v>
      </c>
      <c r="M43" s="238">
        <v>1</v>
      </c>
      <c r="N43" s="238">
        <v>11</v>
      </c>
      <c r="O43" s="238">
        <v>2016</v>
      </c>
      <c r="P43" s="238" t="s">
        <v>361</v>
      </c>
      <c r="Q43" s="238">
        <v>18</v>
      </c>
      <c r="R43" s="238" t="s">
        <v>356</v>
      </c>
      <c r="S43" s="238">
        <v>5</v>
      </c>
      <c r="T43" s="238">
        <v>0</v>
      </c>
      <c r="U43" s="238">
        <v>1</v>
      </c>
      <c r="W43" s="238">
        <v>83</v>
      </c>
      <c r="X43" s="238">
        <v>2</v>
      </c>
      <c r="Y43" s="238">
        <v>4</v>
      </c>
      <c r="Z43" s="238">
        <v>4</v>
      </c>
      <c r="AB43" s="238">
        <v>5</v>
      </c>
      <c r="AC43" s="238">
        <v>98</v>
      </c>
      <c r="AD43" s="238" t="s">
        <v>357</v>
      </c>
      <c r="AF43" s="238" t="s">
        <v>405</v>
      </c>
      <c r="AG43" s="238">
        <v>3</v>
      </c>
      <c r="AH43" s="238">
        <v>2</v>
      </c>
      <c r="AI43" s="238">
        <v>3</v>
      </c>
      <c r="AJ43" s="238">
        <v>4</v>
      </c>
      <c r="AK43" s="238">
        <v>21</v>
      </c>
      <c r="AL43" s="238">
        <v>28</v>
      </c>
      <c r="AM43" s="238" t="s">
        <v>354</v>
      </c>
      <c r="AN43" s="238">
        <v>5</v>
      </c>
      <c r="AO43" s="238">
        <v>90</v>
      </c>
      <c r="AS43" s="238">
        <v>90</v>
      </c>
      <c r="AT43" s="238">
        <v>98</v>
      </c>
      <c r="AU43" s="238">
        <v>60</v>
      </c>
      <c r="AV43" s="238">
        <v>11</v>
      </c>
      <c r="AW43" s="238">
        <v>21</v>
      </c>
      <c r="CT43" s="238">
        <v>463696.46584831597</v>
      </c>
      <c r="CU43" s="238">
        <v>4967719.8310498605</v>
      </c>
      <c r="CV43" s="238">
        <v>44.861969430000002</v>
      </c>
      <c r="CW43" s="238">
        <v>-93.459513360000003</v>
      </c>
      <c r="CX43" s="238" t="s">
        <v>359</v>
      </c>
      <c r="CY43" s="238" t="s">
        <v>4725</v>
      </c>
    </row>
    <row r="44" spans="1:103" x14ac:dyDescent="0.25">
      <c r="A44" s="238">
        <v>725268</v>
      </c>
      <c r="B44" s="238">
        <v>2</v>
      </c>
      <c r="C44" s="238">
        <v>212</v>
      </c>
      <c r="D44" s="238">
        <v>157.19499999999999</v>
      </c>
      <c r="E44" s="238">
        <v>27</v>
      </c>
      <c r="F44" s="238" t="s">
        <v>2420</v>
      </c>
      <c r="H44" s="238" t="s">
        <v>354</v>
      </c>
      <c r="I44" s="238">
        <v>25</v>
      </c>
      <c r="K44" s="238">
        <v>19507176</v>
      </c>
      <c r="M44" s="238">
        <v>6</v>
      </c>
      <c r="N44" s="238">
        <v>7</v>
      </c>
      <c r="O44" s="238">
        <v>2019</v>
      </c>
      <c r="P44" s="238" t="s">
        <v>362</v>
      </c>
      <c r="Q44" s="238">
        <v>17</v>
      </c>
      <c r="R44" s="238" t="s">
        <v>356</v>
      </c>
      <c r="S44" s="238">
        <v>5</v>
      </c>
      <c r="T44" s="238">
        <v>0</v>
      </c>
      <c r="U44" s="238">
        <v>2</v>
      </c>
      <c r="V44" s="238">
        <v>10</v>
      </c>
      <c r="W44" s="238">
        <v>10</v>
      </c>
      <c r="X44" s="238">
        <v>2</v>
      </c>
      <c r="Y44" s="238">
        <v>1</v>
      </c>
      <c r="Z44" s="238">
        <v>1</v>
      </c>
      <c r="AB44" s="238">
        <v>1</v>
      </c>
      <c r="AC44" s="238">
        <v>98</v>
      </c>
      <c r="AD44" s="238" t="s">
        <v>4726</v>
      </c>
      <c r="AF44" s="238" t="s">
        <v>358</v>
      </c>
      <c r="AG44" s="238">
        <v>5</v>
      </c>
      <c r="AH44" s="238">
        <v>2</v>
      </c>
      <c r="AI44" s="238">
        <v>2</v>
      </c>
      <c r="AJ44" s="238">
        <v>4</v>
      </c>
      <c r="AK44" s="238">
        <v>21</v>
      </c>
      <c r="AL44" s="238">
        <v>27</v>
      </c>
      <c r="AM44" s="238" t="s">
        <v>363</v>
      </c>
      <c r="AN44" s="238">
        <v>5</v>
      </c>
      <c r="AO44" s="238">
        <v>1</v>
      </c>
      <c r="AS44" s="238">
        <v>15</v>
      </c>
      <c r="AT44" s="238">
        <v>9</v>
      </c>
      <c r="AU44" s="238">
        <v>60</v>
      </c>
      <c r="AV44" s="238">
        <v>11</v>
      </c>
      <c r="AW44" s="238">
        <v>21</v>
      </c>
      <c r="AX44" s="238">
        <v>2</v>
      </c>
      <c r="AY44" s="238">
        <v>2</v>
      </c>
      <c r="AZ44" s="238">
        <v>4</v>
      </c>
      <c r="BA44" s="238">
        <v>21</v>
      </c>
      <c r="BB44" s="238">
        <v>69</v>
      </c>
      <c r="BC44" s="238" t="s">
        <v>363</v>
      </c>
      <c r="BD44" s="238">
        <v>5</v>
      </c>
      <c r="BE44" s="238">
        <v>10</v>
      </c>
      <c r="BI44" s="238">
        <v>15</v>
      </c>
      <c r="BJ44" s="238">
        <v>9</v>
      </c>
      <c r="BK44" s="238">
        <v>60</v>
      </c>
      <c r="BL44" s="238">
        <v>11</v>
      </c>
      <c r="BM44" s="238">
        <v>21</v>
      </c>
      <c r="CT44" s="238">
        <v>463728.73592413898</v>
      </c>
      <c r="CU44" s="238">
        <v>4967708.8392176796</v>
      </c>
      <c r="CV44" s="238">
        <v>44.861872120000001</v>
      </c>
      <c r="CW44" s="238">
        <v>-93.459104120000006</v>
      </c>
      <c r="CX44" s="238" t="s">
        <v>359</v>
      </c>
      <c r="CY44" s="238" t="s">
        <v>4727</v>
      </c>
    </row>
    <row r="45" spans="1:103" x14ac:dyDescent="0.25">
      <c r="A45" s="238">
        <v>365925</v>
      </c>
      <c r="B45" s="238">
        <v>2</v>
      </c>
      <c r="C45" s="238">
        <v>212</v>
      </c>
      <c r="D45" s="238">
        <v>157.197</v>
      </c>
      <c r="E45" s="238">
        <v>27</v>
      </c>
      <c r="F45" s="238" t="s">
        <v>2420</v>
      </c>
      <c r="H45" s="238" t="s">
        <v>354</v>
      </c>
      <c r="I45" s="238">
        <v>25</v>
      </c>
      <c r="K45" s="238">
        <v>16029282</v>
      </c>
      <c r="M45" s="238">
        <v>7</v>
      </c>
      <c r="N45" s="238">
        <v>23</v>
      </c>
      <c r="O45" s="238">
        <v>2016</v>
      </c>
      <c r="P45" s="238" t="s">
        <v>364</v>
      </c>
      <c r="Q45" s="238">
        <v>15</v>
      </c>
      <c r="S45" s="238">
        <v>5</v>
      </c>
      <c r="T45" s="238">
        <v>0</v>
      </c>
      <c r="U45" s="238">
        <v>1</v>
      </c>
      <c r="W45" s="238">
        <v>62</v>
      </c>
      <c r="X45" s="238">
        <v>2</v>
      </c>
      <c r="Y45" s="238">
        <v>1</v>
      </c>
      <c r="Z45" s="238">
        <v>3</v>
      </c>
      <c r="AB45" s="238">
        <v>2</v>
      </c>
      <c r="AC45" s="238">
        <v>98</v>
      </c>
      <c r="AD45" s="238" t="s">
        <v>357</v>
      </c>
      <c r="AF45" s="238" t="s">
        <v>405</v>
      </c>
      <c r="AG45" s="238">
        <v>3</v>
      </c>
      <c r="AH45" s="238">
        <v>2</v>
      </c>
      <c r="AI45" s="238">
        <v>2</v>
      </c>
      <c r="AJ45" s="238">
        <v>4</v>
      </c>
      <c r="AK45" s="238">
        <v>21</v>
      </c>
      <c r="AL45" s="238">
        <v>40</v>
      </c>
      <c r="AM45" s="238" t="s">
        <v>354</v>
      </c>
      <c r="AN45" s="238">
        <v>5</v>
      </c>
      <c r="AO45" s="238">
        <v>1</v>
      </c>
      <c r="AS45" s="238">
        <v>15</v>
      </c>
      <c r="AT45" s="238">
        <v>9</v>
      </c>
      <c r="AU45" s="238">
        <v>60</v>
      </c>
      <c r="AV45" s="238">
        <v>11</v>
      </c>
      <c r="AW45" s="238">
        <v>21</v>
      </c>
      <c r="CT45" s="238">
        <v>463707.69663872599</v>
      </c>
      <c r="CU45" s="238">
        <v>4967713.0226483801</v>
      </c>
      <c r="CV45" s="238">
        <v>44.861908710000002</v>
      </c>
      <c r="CW45" s="238">
        <v>-93.459370719999995</v>
      </c>
      <c r="CX45" s="238" t="s">
        <v>359</v>
      </c>
      <c r="CY45" s="238" t="s">
        <v>4728</v>
      </c>
    </row>
    <row r="46" spans="1:103" x14ac:dyDescent="0.25">
      <c r="A46" s="238">
        <v>581707</v>
      </c>
      <c r="B46" s="238">
        <v>2</v>
      </c>
      <c r="C46" s="238">
        <v>212</v>
      </c>
      <c r="D46" s="238">
        <v>157.19800000000001</v>
      </c>
      <c r="E46" s="238">
        <v>27</v>
      </c>
      <c r="F46" s="238" t="s">
        <v>2420</v>
      </c>
      <c r="H46" s="238" t="s">
        <v>354</v>
      </c>
      <c r="I46" s="238">
        <v>25</v>
      </c>
      <c r="K46" s="238">
        <v>18503502</v>
      </c>
      <c r="M46" s="238">
        <v>3</v>
      </c>
      <c r="N46" s="238">
        <v>5</v>
      </c>
      <c r="O46" s="238">
        <v>2018</v>
      </c>
      <c r="P46" s="238" t="s">
        <v>361</v>
      </c>
      <c r="Q46" s="238">
        <v>23</v>
      </c>
      <c r="R46" s="238" t="s">
        <v>356</v>
      </c>
      <c r="S46" s="238">
        <v>5</v>
      </c>
      <c r="T46" s="238">
        <v>0</v>
      </c>
      <c r="U46" s="238">
        <v>1</v>
      </c>
      <c r="W46" s="238">
        <v>32</v>
      </c>
      <c r="X46" s="238">
        <v>26</v>
      </c>
      <c r="Y46" s="238">
        <v>4</v>
      </c>
      <c r="Z46" s="238">
        <v>4</v>
      </c>
      <c r="AB46" s="238">
        <v>4</v>
      </c>
      <c r="AC46" s="238">
        <v>98</v>
      </c>
      <c r="AD46" s="238" t="s">
        <v>357</v>
      </c>
      <c r="AF46" s="238" t="s">
        <v>358</v>
      </c>
      <c r="AG46" s="238">
        <v>3</v>
      </c>
      <c r="AH46" s="238">
        <v>2</v>
      </c>
      <c r="AI46" s="238">
        <v>2</v>
      </c>
      <c r="AJ46" s="238">
        <v>4</v>
      </c>
      <c r="AK46" s="238">
        <v>28</v>
      </c>
      <c r="AL46" s="238">
        <v>23</v>
      </c>
      <c r="AM46" s="238" t="s">
        <v>363</v>
      </c>
      <c r="AN46" s="238">
        <v>5</v>
      </c>
      <c r="AO46" s="238">
        <v>72</v>
      </c>
      <c r="AS46" s="238">
        <v>15</v>
      </c>
      <c r="AT46" s="238">
        <v>9</v>
      </c>
      <c r="AU46" s="238">
        <v>65</v>
      </c>
      <c r="AV46" s="238">
        <v>11</v>
      </c>
      <c r="AW46" s="238">
        <v>21</v>
      </c>
      <c r="CT46" s="238">
        <v>463732.96926593903</v>
      </c>
      <c r="CU46" s="238">
        <v>4967704.6058758805</v>
      </c>
      <c r="CV46" s="238">
        <v>44.861834229999999</v>
      </c>
      <c r="CW46" s="238">
        <v>-93.459050239999996</v>
      </c>
      <c r="CX46" s="238" t="s">
        <v>359</v>
      </c>
      <c r="CY46" s="238" t="s">
        <v>4729</v>
      </c>
    </row>
    <row r="47" spans="1:103" x14ac:dyDescent="0.25">
      <c r="A47" s="238">
        <v>603438</v>
      </c>
      <c r="B47" s="238">
        <v>2</v>
      </c>
      <c r="C47" s="238">
        <v>212</v>
      </c>
      <c r="D47" s="238">
        <v>157.20099999999999</v>
      </c>
      <c r="E47" s="238">
        <v>27</v>
      </c>
      <c r="F47" s="238" t="s">
        <v>2420</v>
      </c>
      <c r="H47" s="238" t="s">
        <v>354</v>
      </c>
      <c r="I47" s="238">
        <v>25</v>
      </c>
      <c r="K47" s="238">
        <v>18507051</v>
      </c>
      <c r="M47" s="238">
        <v>6</v>
      </c>
      <c r="N47" s="238">
        <v>5</v>
      </c>
      <c r="O47" s="238">
        <v>2018</v>
      </c>
      <c r="P47" s="238" t="s">
        <v>368</v>
      </c>
      <c r="Q47" s="238">
        <v>16</v>
      </c>
      <c r="R47" s="238" t="s">
        <v>356</v>
      </c>
      <c r="S47" s="238">
        <v>3</v>
      </c>
      <c r="T47" s="238">
        <v>0</v>
      </c>
      <c r="U47" s="238">
        <v>2</v>
      </c>
      <c r="V47" s="238">
        <v>12</v>
      </c>
      <c r="W47" s="238">
        <v>10</v>
      </c>
      <c r="X47" s="238">
        <v>2</v>
      </c>
      <c r="Y47" s="238">
        <v>1</v>
      </c>
      <c r="Z47" s="238">
        <v>1</v>
      </c>
      <c r="AB47" s="238">
        <v>1</v>
      </c>
      <c r="AC47" s="238">
        <v>98</v>
      </c>
      <c r="AD47" s="238" t="s">
        <v>357</v>
      </c>
      <c r="AF47" s="238" t="s">
        <v>405</v>
      </c>
      <c r="AG47" s="238">
        <v>7</v>
      </c>
      <c r="AH47" s="238">
        <v>2</v>
      </c>
      <c r="AI47" s="238">
        <v>3</v>
      </c>
      <c r="AJ47" s="238">
        <v>4</v>
      </c>
      <c r="AK47" s="238">
        <v>34</v>
      </c>
      <c r="AL47" s="238">
        <v>48</v>
      </c>
      <c r="AM47" s="238" t="s">
        <v>354</v>
      </c>
      <c r="AN47" s="238">
        <v>5</v>
      </c>
      <c r="AO47" s="238">
        <v>1</v>
      </c>
      <c r="AS47" s="238">
        <v>15</v>
      </c>
      <c r="AT47" s="238">
        <v>9</v>
      </c>
      <c r="AU47" s="238">
        <v>60</v>
      </c>
      <c r="AV47" s="238">
        <v>11</v>
      </c>
      <c r="AW47" s="238">
        <v>21</v>
      </c>
      <c r="AX47" s="238">
        <v>2</v>
      </c>
      <c r="AY47" s="238">
        <v>31</v>
      </c>
      <c r="AZ47" s="238">
        <v>4</v>
      </c>
      <c r="BA47" s="238">
        <v>21</v>
      </c>
      <c r="BB47" s="238">
        <v>48</v>
      </c>
      <c r="BC47" s="238" t="s">
        <v>354</v>
      </c>
      <c r="BD47" s="238">
        <v>5</v>
      </c>
      <c r="BE47" s="238">
        <v>4</v>
      </c>
      <c r="BI47" s="238">
        <v>15</v>
      </c>
      <c r="BJ47" s="238">
        <v>9</v>
      </c>
      <c r="BK47" s="238">
        <v>60</v>
      </c>
      <c r="BL47" s="238">
        <v>11</v>
      </c>
      <c r="BM47" s="238">
        <v>21</v>
      </c>
      <c r="CT47" s="238">
        <v>463732.96926593903</v>
      </c>
      <c r="CU47" s="238">
        <v>4967721.5392430797</v>
      </c>
      <c r="CV47" s="238">
        <v>44.861986659999999</v>
      </c>
      <c r="CW47" s="238">
        <v>-93.459051450000004</v>
      </c>
      <c r="CX47" s="238" t="s">
        <v>359</v>
      </c>
      <c r="CY47" s="238" t="s">
        <v>4730</v>
      </c>
    </row>
    <row r="48" spans="1:103" x14ac:dyDescent="0.25">
      <c r="A48" s="238">
        <v>405081</v>
      </c>
      <c r="B48" s="238">
        <v>2</v>
      </c>
      <c r="C48" s="238">
        <v>212</v>
      </c>
      <c r="D48" s="238">
        <v>157.209</v>
      </c>
      <c r="E48" s="238">
        <v>27</v>
      </c>
      <c r="F48" s="238" t="s">
        <v>2420</v>
      </c>
      <c r="H48" s="238" t="s">
        <v>354</v>
      </c>
      <c r="I48" s="238">
        <v>25</v>
      </c>
      <c r="K48" s="238">
        <v>16514624</v>
      </c>
      <c r="M48" s="238">
        <v>12</v>
      </c>
      <c r="N48" s="238">
        <v>17</v>
      </c>
      <c r="O48" s="238">
        <v>2016</v>
      </c>
      <c r="P48" s="238" t="s">
        <v>364</v>
      </c>
      <c r="Q48" s="238">
        <v>6</v>
      </c>
      <c r="R48" s="238" t="s">
        <v>369</v>
      </c>
      <c r="S48" s="238">
        <v>5</v>
      </c>
      <c r="T48" s="238">
        <v>0</v>
      </c>
      <c r="U48" s="238">
        <v>2</v>
      </c>
      <c r="V48" s="238">
        <v>5</v>
      </c>
      <c r="W48" s="238">
        <v>10</v>
      </c>
      <c r="X48" s="238">
        <v>3</v>
      </c>
      <c r="Y48" s="238">
        <v>4</v>
      </c>
      <c r="Z48" s="238">
        <v>4</v>
      </c>
      <c r="AB48" s="238">
        <v>5</v>
      </c>
      <c r="AC48" s="238">
        <v>98</v>
      </c>
      <c r="AD48" s="238" t="s">
        <v>357</v>
      </c>
      <c r="AF48" s="238" t="s">
        <v>358</v>
      </c>
      <c r="AG48" s="238">
        <v>10</v>
      </c>
      <c r="AH48" s="238">
        <v>2</v>
      </c>
      <c r="AI48" s="238">
        <v>2</v>
      </c>
      <c r="AJ48" s="238">
        <v>3</v>
      </c>
      <c r="AK48" s="238">
        <v>21</v>
      </c>
      <c r="AL48" s="238">
        <v>31</v>
      </c>
      <c r="AM48" s="238" t="s">
        <v>354</v>
      </c>
      <c r="AN48" s="238">
        <v>5</v>
      </c>
      <c r="AO48" s="238">
        <v>90</v>
      </c>
      <c r="AS48" s="238">
        <v>15</v>
      </c>
      <c r="AT48" s="238">
        <v>9</v>
      </c>
      <c r="AU48" s="238">
        <v>60</v>
      </c>
      <c r="AV48" s="238">
        <v>11</v>
      </c>
      <c r="AW48" s="238">
        <v>21</v>
      </c>
      <c r="AX48" s="238">
        <v>2</v>
      </c>
      <c r="AY48" s="238">
        <v>3</v>
      </c>
      <c r="AZ48" s="238">
        <v>3</v>
      </c>
      <c r="BA48" s="238">
        <v>21</v>
      </c>
      <c r="BB48" s="238">
        <v>34</v>
      </c>
      <c r="BC48" s="238" t="s">
        <v>354</v>
      </c>
      <c r="BD48" s="238">
        <v>5</v>
      </c>
      <c r="BE48" s="238">
        <v>1</v>
      </c>
      <c r="BI48" s="238">
        <v>15</v>
      </c>
      <c r="BJ48" s="238">
        <v>9</v>
      </c>
      <c r="BK48" s="238">
        <v>60</v>
      </c>
      <c r="BL48" s="238">
        <v>11</v>
      </c>
      <c r="BM48" s="238">
        <v>21</v>
      </c>
      <c r="CT48" s="238">
        <v>463749.90263313899</v>
      </c>
      <c r="CU48" s="238">
        <v>4967700.3725340804</v>
      </c>
      <c r="CV48" s="238">
        <v>44.861796980000001</v>
      </c>
      <c r="CW48" s="238">
        <v>-93.458835609999994</v>
      </c>
      <c r="CX48" s="238" t="s">
        <v>359</v>
      </c>
      <c r="CY48" s="238" t="s">
        <v>4731</v>
      </c>
    </row>
    <row r="49" spans="1:103" x14ac:dyDescent="0.25">
      <c r="A49" s="238">
        <v>627015</v>
      </c>
      <c r="B49" s="238">
        <v>2</v>
      </c>
      <c r="C49" s="238">
        <v>212</v>
      </c>
      <c r="D49" s="238">
        <v>157.214</v>
      </c>
      <c r="E49" s="238">
        <v>27</v>
      </c>
      <c r="F49" s="238" t="s">
        <v>2420</v>
      </c>
      <c r="H49" s="238" t="s">
        <v>354</v>
      </c>
      <c r="I49" s="238">
        <v>25</v>
      </c>
      <c r="K49" s="238">
        <v>18509352</v>
      </c>
      <c r="M49" s="238">
        <v>8</v>
      </c>
      <c r="N49" s="238">
        <v>4</v>
      </c>
      <c r="O49" s="238">
        <v>2018</v>
      </c>
      <c r="P49" s="238" t="s">
        <v>364</v>
      </c>
      <c r="Q49" s="238">
        <v>14</v>
      </c>
      <c r="R49" s="238" t="s">
        <v>356</v>
      </c>
      <c r="S49" s="238">
        <v>5</v>
      </c>
      <c r="T49" s="238">
        <v>0</v>
      </c>
      <c r="U49" s="238">
        <v>3</v>
      </c>
      <c r="V49" s="238">
        <v>10</v>
      </c>
      <c r="W49" s="238">
        <v>10</v>
      </c>
      <c r="X49" s="238">
        <v>29</v>
      </c>
      <c r="Y49" s="238">
        <v>1</v>
      </c>
      <c r="Z49" s="238">
        <v>2</v>
      </c>
      <c r="AB49" s="238">
        <v>1</v>
      </c>
      <c r="AC49" s="238">
        <v>98</v>
      </c>
      <c r="AD49" s="238" t="s">
        <v>357</v>
      </c>
      <c r="AF49" s="238" t="s">
        <v>405</v>
      </c>
      <c r="AG49" s="238">
        <v>5</v>
      </c>
      <c r="AH49" s="238">
        <v>2</v>
      </c>
      <c r="AI49" s="238">
        <v>2</v>
      </c>
      <c r="AJ49" s="238">
        <v>4</v>
      </c>
      <c r="AK49" s="238">
        <v>27</v>
      </c>
      <c r="AL49" s="238">
        <v>16</v>
      </c>
      <c r="AM49" s="238" t="s">
        <v>363</v>
      </c>
      <c r="AN49" s="238">
        <v>5</v>
      </c>
      <c r="AO49" s="238">
        <v>1</v>
      </c>
      <c r="AS49" s="238">
        <v>15</v>
      </c>
      <c r="AT49" s="238">
        <v>9</v>
      </c>
      <c r="AU49" s="238">
        <v>60</v>
      </c>
      <c r="AV49" s="238">
        <v>12</v>
      </c>
      <c r="AW49" s="238">
        <v>21</v>
      </c>
      <c r="AX49" s="238">
        <v>2</v>
      </c>
      <c r="AY49" s="238">
        <v>4</v>
      </c>
      <c r="AZ49" s="238">
        <v>4</v>
      </c>
      <c r="BA49" s="238">
        <v>21</v>
      </c>
      <c r="BB49" s="238">
        <v>54</v>
      </c>
      <c r="BC49" s="238" t="s">
        <v>363</v>
      </c>
      <c r="BD49" s="238">
        <v>5</v>
      </c>
      <c r="BE49" s="238">
        <v>1</v>
      </c>
      <c r="BI49" s="238">
        <v>15</v>
      </c>
      <c r="BJ49" s="238">
        <v>9</v>
      </c>
      <c r="BK49" s="238">
        <v>60</v>
      </c>
      <c r="BL49" s="238">
        <v>12</v>
      </c>
      <c r="BM49" s="238">
        <v>21</v>
      </c>
      <c r="BN49" s="238">
        <v>1</v>
      </c>
      <c r="BO49" s="238">
        <v>2</v>
      </c>
      <c r="BP49" s="238">
        <v>4</v>
      </c>
      <c r="BQ49" s="238">
        <v>28</v>
      </c>
      <c r="BR49" s="238">
        <v>20</v>
      </c>
      <c r="BS49" s="238" t="s">
        <v>354</v>
      </c>
      <c r="BT49" s="238">
        <v>99</v>
      </c>
      <c r="BU49" s="238">
        <v>68</v>
      </c>
      <c r="BV49" s="238">
        <v>70</v>
      </c>
      <c r="BY49" s="238">
        <v>15</v>
      </c>
      <c r="BZ49" s="238">
        <v>9</v>
      </c>
      <c r="CA49" s="238">
        <v>60</v>
      </c>
      <c r="CB49" s="238">
        <v>12</v>
      </c>
      <c r="CC49" s="238">
        <v>21</v>
      </c>
      <c r="CT49" s="238">
        <v>463754.13597493898</v>
      </c>
      <c r="CU49" s="238">
        <v>4967717.3059012797</v>
      </c>
      <c r="CV49" s="238">
        <v>44.861949629999998</v>
      </c>
      <c r="CW49" s="238">
        <v>-93.458783240000002</v>
      </c>
      <c r="CX49" s="238" t="s">
        <v>359</v>
      </c>
      <c r="CY49" s="238" t="s">
        <v>4732</v>
      </c>
    </row>
    <row r="50" spans="1:103" x14ac:dyDescent="0.25">
      <c r="A50" s="238">
        <v>658482</v>
      </c>
      <c r="B50" s="238">
        <v>2</v>
      </c>
      <c r="C50" s="238">
        <v>212</v>
      </c>
      <c r="D50" s="238">
        <v>157.23599999999999</v>
      </c>
      <c r="E50" s="238">
        <v>27</v>
      </c>
      <c r="F50" s="238" t="s">
        <v>2420</v>
      </c>
      <c r="H50" s="238" t="s">
        <v>354</v>
      </c>
      <c r="I50" s="238">
        <v>25</v>
      </c>
      <c r="K50" s="238">
        <v>18513332</v>
      </c>
      <c r="M50" s="238">
        <v>11</v>
      </c>
      <c r="N50" s="238">
        <v>9</v>
      </c>
      <c r="O50" s="238">
        <v>2018</v>
      </c>
      <c r="P50" s="238" t="s">
        <v>362</v>
      </c>
      <c r="Q50" s="238">
        <v>9</v>
      </c>
      <c r="R50" s="238" t="s">
        <v>369</v>
      </c>
      <c r="S50" s="238">
        <v>5</v>
      </c>
      <c r="T50" s="238">
        <v>0</v>
      </c>
      <c r="U50" s="238">
        <v>2</v>
      </c>
      <c r="V50" s="238">
        <v>10</v>
      </c>
      <c r="W50" s="238">
        <v>10</v>
      </c>
      <c r="X50" s="238">
        <v>2</v>
      </c>
      <c r="Y50" s="238">
        <v>1</v>
      </c>
      <c r="Z50" s="238">
        <v>2</v>
      </c>
      <c r="AB50" s="238">
        <v>5</v>
      </c>
      <c r="AC50" s="238">
        <v>98</v>
      </c>
      <c r="AD50" s="238" t="s">
        <v>357</v>
      </c>
      <c r="AF50" s="238" t="s">
        <v>358</v>
      </c>
      <c r="AG50" s="238">
        <v>5</v>
      </c>
      <c r="AH50" s="238">
        <v>2</v>
      </c>
      <c r="AI50" s="238">
        <v>2</v>
      </c>
      <c r="AJ50" s="238">
        <v>3</v>
      </c>
      <c r="AK50" s="238">
        <v>21</v>
      </c>
      <c r="AL50" s="238">
        <v>41</v>
      </c>
      <c r="AM50" s="238" t="s">
        <v>354</v>
      </c>
      <c r="AN50" s="238">
        <v>5</v>
      </c>
      <c r="AO50" s="238">
        <v>68</v>
      </c>
      <c r="AS50" s="238">
        <v>15</v>
      </c>
      <c r="AT50" s="238">
        <v>9</v>
      </c>
      <c r="AU50" s="238">
        <v>60</v>
      </c>
      <c r="AV50" s="238">
        <v>11</v>
      </c>
      <c r="AW50" s="238">
        <v>21</v>
      </c>
      <c r="AX50" s="238">
        <v>2</v>
      </c>
      <c r="AY50" s="238">
        <v>3</v>
      </c>
      <c r="AZ50" s="238">
        <v>3</v>
      </c>
      <c r="BA50" s="238">
        <v>21</v>
      </c>
      <c r="BB50" s="238">
        <v>53</v>
      </c>
      <c r="BC50" s="238" t="s">
        <v>354</v>
      </c>
      <c r="BD50" s="238">
        <v>5</v>
      </c>
      <c r="BE50" s="238">
        <v>68</v>
      </c>
      <c r="BI50" s="238">
        <v>15</v>
      </c>
      <c r="BJ50" s="238">
        <v>9</v>
      </c>
      <c r="BK50" s="238">
        <v>60</v>
      </c>
      <c r="BL50" s="238">
        <v>11</v>
      </c>
      <c r="BM50" s="238">
        <v>21</v>
      </c>
      <c r="CT50" s="238">
        <v>463794.35272203898</v>
      </c>
      <c r="CU50" s="238">
        <v>4967700.3725340804</v>
      </c>
      <c r="CV50" s="238">
        <v>44.861799240000003</v>
      </c>
      <c r="CW50" s="238">
        <v>-93.458273000000005</v>
      </c>
      <c r="CX50" s="238" t="s">
        <v>359</v>
      </c>
      <c r="CY50" s="238" t="s">
        <v>4733</v>
      </c>
    </row>
    <row r="51" spans="1:103" x14ac:dyDescent="0.25">
      <c r="A51" s="238">
        <v>473278</v>
      </c>
      <c r="B51" s="238">
        <v>2</v>
      </c>
      <c r="C51" s="238">
        <v>212</v>
      </c>
      <c r="D51" s="238">
        <v>157.239</v>
      </c>
      <c r="E51" s="238">
        <v>27</v>
      </c>
      <c r="F51" s="238" t="s">
        <v>2420</v>
      </c>
      <c r="H51" s="238" t="s">
        <v>354</v>
      </c>
      <c r="I51" s="238">
        <v>25</v>
      </c>
      <c r="K51" s="238">
        <v>17507155</v>
      </c>
      <c r="M51" s="238">
        <v>6</v>
      </c>
      <c r="N51" s="238">
        <v>28</v>
      </c>
      <c r="O51" s="238">
        <v>2017</v>
      </c>
      <c r="P51" s="238" t="s">
        <v>355</v>
      </c>
      <c r="Q51" s="238">
        <v>17</v>
      </c>
      <c r="R51" s="238" t="s">
        <v>356</v>
      </c>
      <c r="S51" s="238">
        <v>5</v>
      </c>
      <c r="T51" s="238">
        <v>0</v>
      </c>
      <c r="U51" s="238">
        <v>3</v>
      </c>
      <c r="V51" s="238">
        <v>12</v>
      </c>
      <c r="W51" s="238">
        <v>10</v>
      </c>
      <c r="X51" s="238">
        <v>2</v>
      </c>
      <c r="Y51" s="238">
        <v>1</v>
      </c>
      <c r="Z51" s="238">
        <v>1</v>
      </c>
      <c r="AB51" s="238">
        <v>1</v>
      </c>
      <c r="AC51" s="238">
        <v>98</v>
      </c>
      <c r="AD51" s="238" t="s">
        <v>4734</v>
      </c>
      <c r="AF51" s="238" t="s">
        <v>405</v>
      </c>
      <c r="AG51" s="238">
        <v>7</v>
      </c>
      <c r="AH51" s="238">
        <v>1</v>
      </c>
      <c r="AI51" s="238">
        <v>2</v>
      </c>
      <c r="AJ51" s="238">
        <v>4</v>
      </c>
      <c r="AK51" s="238">
        <v>21</v>
      </c>
      <c r="AS51" s="238">
        <v>15</v>
      </c>
      <c r="AT51" s="238">
        <v>9</v>
      </c>
      <c r="AU51" s="238">
        <v>55</v>
      </c>
      <c r="AV51" s="238">
        <v>11</v>
      </c>
      <c r="AW51" s="238">
        <v>21</v>
      </c>
      <c r="AX51" s="238">
        <v>2</v>
      </c>
      <c r="AY51" s="238">
        <v>4</v>
      </c>
      <c r="AZ51" s="238">
        <v>4</v>
      </c>
      <c r="BA51" s="238">
        <v>21</v>
      </c>
      <c r="BB51" s="238">
        <v>21</v>
      </c>
      <c r="BC51" s="238" t="s">
        <v>354</v>
      </c>
      <c r="BD51" s="238">
        <v>5</v>
      </c>
      <c r="BE51" s="238">
        <v>4</v>
      </c>
      <c r="BI51" s="238">
        <v>15</v>
      </c>
      <c r="BJ51" s="238">
        <v>9</v>
      </c>
      <c r="BK51" s="238">
        <v>55</v>
      </c>
      <c r="BL51" s="238">
        <v>11</v>
      </c>
      <c r="BM51" s="238">
        <v>21</v>
      </c>
      <c r="BN51" s="238">
        <v>2</v>
      </c>
      <c r="BO51" s="238">
        <v>2</v>
      </c>
      <c r="BP51" s="238">
        <v>4</v>
      </c>
      <c r="BQ51" s="238">
        <v>21</v>
      </c>
      <c r="BR51" s="238">
        <v>32</v>
      </c>
      <c r="BS51" s="238" t="s">
        <v>354</v>
      </c>
      <c r="BT51" s="238">
        <v>5</v>
      </c>
      <c r="BU51" s="238">
        <v>1</v>
      </c>
      <c r="BY51" s="238">
        <v>15</v>
      </c>
      <c r="BZ51" s="238">
        <v>9</v>
      </c>
      <c r="CA51" s="238">
        <v>55</v>
      </c>
      <c r="CB51" s="238">
        <v>11</v>
      </c>
      <c r="CC51" s="238">
        <v>21</v>
      </c>
      <c r="CT51" s="238">
        <v>463775.30268393899</v>
      </c>
      <c r="CU51" s="238">
        <v>4967713.0725594796</v>
      </c>
      <c r="CV51" s="238">
        <v>44.861912599999997</v>
      </c>
      <c r="CW51" s="238">
        <v>-93.458515030000001</v>
      </c>
      <c r="CX51" s="238" t="s">
        <v>359</v>
      </c>
      <c r="CY51" s="238" t="s">
        <v>4735</v>
      </c>
    </row>
    <row r="52" spans="1:103" x14ac:dyDescent="0.25">
      <c r="A52" s="238">
        <v>10705733</v>
      </c>
      <c r="B52" s="238">
        <v>2</v>
      </c>
      <c r="C52" s="238">
        <v>212</v>
      </c>
      <c r="D52" s="238">
        <v>157.24</v>
      </c>
      <c r="E52" s="238">
        <v>27</v>
      </c>
      <c r="F52" s="238" t="s">
        <v>2420</v>
      </c>
      <c r="H52" s="238" t="s">
        <v>354</v>
      </c>
      <c r="I52" s="238">
        <v>25</v>
      </c>
      <c r="K52" s="238" t="s">
        <v>4736</v>
      </c>
      <c r="L52" s="238">
        <v>110030045</v>
      </c>
      <c r="M52" s="238">
        <v>1</v>
      </c>
      <c r="N52" s="238">
        <v>3</v>
      </c>
      <c r="O52" s="238">
        <v>2011</v>
      </c>
      <c r="P52" s="238" t="s">
        <v>361</v>
      </c>
      <c r="Q52" s="238">
        <v>7</v>
      </c>
      <c r="S52" s="238">
        <v>4</v>
      </c>
      <c r="T52" s="238">
        <v>0</v>
      </c>
      <c r="U52" s="238">
        <v>2</v>
      </c>
      <c r="V52" s="238">
        <v>1</v>
      </c>
      <c r="W52" s="238">
        <v>10</v>
      </c>
      <c r="X52" s="238">
        <v>2</v>
      </c>
      <c r="Y52" s="238">
        <v>1</v>
      </c>
      <c r="Z52" s="238">
        <v>2</v>
      </c>
      <c r="AA52" s="238">
        <v>2</v>
      </c>
      <c r="AB52" s="238">
        <v>2</v>
      </c>
      <c r="AC52" s="238">
        <v>98</v>
      </c>
      <c r="AD52" s="238" t="s">
        <v>2223</v>
      </c>
      <c r="AE52" s="238" t="s">
        <v>4737</v>
      </c>
      <c r="AF52" s="238" t="s">
        <v>358</v>
      </c>
      <c r="AG52" s="238">
        <v>7</v>
      </c>
      <c r="AH52" s="238">
        <v>2</v>
      </c>
      <c r="AI52" s="238">
        <v>2</v>
      </c>
      <c r="AJ52" s="238">
        <v>3</v>
      </c>
      <c r="AK52" s="238">
        <v>27</v>
      </c>
      <c r="AL52" s="238">
        <v>34</v>
      </c>
      <c r="AM52" s="238" t="s">
        <v>363</v>
      </c>
      <c r="AN52" s="238">
        <v>5</v>
      </c>
      <c r="AO52" s="238">
        <v>1</v>
      </c>
      <c r="AS52" s="238">
        <v>3</v>
      </c>
      <c r="AT52" s="238">
        <v>98</v>
      </c>
      <c r="AU52" s="238">
        <v>55</v>
      </c>
      <c r="AV52" s="238">
        <v>11</v>
      </c>
      <c r="AW52" s="238">
        <v>21</v>
      </c>
      <c r="AX52" s="238">
        <v>2</v>
      </c>
      <c r="AY52" s="238">
        <v>3</v>
      </c>
      <c r="AZ52" s="238">
        <v>3</v>
      </c>
      <c r="BA52" s="238">
        <v>28</v>
      </c>
      <c r="BB52" s="238">
        <v>55</v>
      </c>
      <c r="BC52" s="238" t="s">
        <v>354</v>
      </c>
      <c r="BD52" s="238">
        <v>5</v>
      </c>
      <c r="BF52" s="238">
        <v>8</v>
      </c>
      <c r="BI52" s="238">
        <v>3</v>
      </c>
      <c r="BJ52" s="238">
        <v>98</v>
      </c>
      <c r="BK52" s="238">
        <v>55</v>
      </c>
      <c r="BL52" s="238">
        <v>11</v>
      </c>
      <c r="BM52" s="238">
        <v>21</v>
      </c>
      <c r="CT52" s="238">
        <v>463800</v>
      </c>
      <c r="CU52" s="238">
        <v>4967696</v>
      </c>
      <c r="CV52" s="238">
        <v>44.861759999999997</v>
      </c>
      <c r="CW52" s="238">
        <v>-93.458199199999996</v>
      </c>
      <c r="CX52" s="238" t="s">
        <v>359</v>
      </c>
      <c r="CY52" s="238" t="s">
        <v>4738</v>
      </c>
    </row>
    <row r="53" spans="1:103" x14ac:dyDescent="0.25">
      <c r="A53" s="238">
        <v>671169</v>
      </c>
      <c r="B53" s="238">
        <v>2</v>
      </c>
      <c r="C53" s="238">
        <v>212</v>
      </c>
      <c r="D53" s="238">
        <v>157.24299999999999</v>
      </c>
      <c r="E53" s="238">
        <v>27</v>
      </c>
      <c r="F53" s="238" t="s">
        <v>2420</v>
      </c>
      <c r="H53" s="238" t="s">
        <v>354</v>
      </c>
      <c r="I53" s="238">
        <v>25</v>
      </c>
      <c r="K53" s="238">
        <v>18515210</v>
      </c>
      <c r="M53" s="238">
        <v>12</v>
      </c>
      <c r="N53" s="238">
        <v>26</v>
      </c>
      <c r="O53" s="238">
        <v>2018</v>
      </c>
      <c r="P53" s="238" t="s">
        <v>355</v>
      </c>
      <c r="Q53" s="238">
        <v>20</v>
      </c>
      <c r="R53" s="238" t="s">
        <v>369</v>
      </c>
      <c r="S53" s="238">
        <v>4</v>
      </c>
      <c r="T53" s="238">
        <v>0</v>
      </c>
      <c r="U53" s="238">
        <v>2</v>
      </c>
      <c r="V53" s="238">
        <v>12</v>
      </c>
      <c r="W53" s="238">
        <v>10</v>
      </c>
      <c r="X53" s="238">
        <v>2</v>
      </c>
      <c r="Y53" s="238">
        <v>4</v>
      </c>
      <c r="Z53" s="238">
        <v>4</v>
      </c>
      <c r="AB53" s="238">
        <v>3</v>
      </c>
      <c r="AC53" s="238">
        <v>98</v>
      </c>
      <c r="AD53" s="238" t="s">
        <v>357</v>
      </c>
      <c r="AF53" s="238" t="s">
        <v>358</v>
      </c>
      <c r="AG53" s="238">
        <v>7</v>
      </c>
      <c r="AH53" s="238">
        <v>2</v>
      </c>
      <c r="AI53" s="238">
        <v>4</v>
      </c>
      <c r="AJ53" s="238">
        <v>3</v>
      </c>
      <c r="AK53" s="238">
        <v>34</v>
      </c>
      <c r="AL53" s="238">
        <v>35</v>
      </c>
      <c r="AM53" s="238" t="s">
        <v>354</v>
      </c>
      <c r="AN53" s="238">
        <v>5</v>
      </c>
      <c r="AO53" s="238">
        <v>1</v>
      </c>
      <c r="AS53" s="238">
        <v>15</v>
      </c>
      <c r="AT53" s="238">
        <v>9</v>
      </c>
      <c r="AU53" s="238">
        <v>65</v>
      </c>
      <c r="AV53" s="238">
        <v>13</v>
      </c>
      <c r="AW53" s="238">
        <v>21</v>
      </c>
      <c r="AX53" s="238">
        <v>2</v>
      </c>
      <c r="AY53" s="238">
        <v>2</v>
      </c>
      <c r="AZ53" s="238">
        <v>3</v>
      </c>
      <c r="BA53" s="238">
        <v>21</v>
      </c>
      <c r="BB53" s="238">
        <v>54</v>
      </c>
      <c r="BC53" s="238" t="s">
        <v>354</v>
      </c>
      <c r="BD53" s="238">
        <v>5</v>
      </c>
      <c r="BE53" s="238">
        <v>68</v>
      </c>
      <c r="BI53" s="238">
        <v>15</v>
      </c>
      <c r="BJ53" s="238">
        <v>9</v>
      </c>
      <c r="BK53" s="238">
        <v>65</v>
      </c>
      <c r="BL53" s="238">
        <v>13</v>
      </c>
      <c r="BM53" s="238">
        <v>21</v>
      </c>
      <c r="CT53" s="238">
        <v>463804.93607653998</v>
      </c>
      <c r="CU53" s="238">
        <v>4967691.9058504803</v>
      </c>
      <c r="CV53" s="238">
        <v>44.861723560000001</v>
      </c>
      <c r="CW53" s="238">
        <v>-93.458138439999999</v>
      </c>
      <c r="CX53" s="238" t="s">
        <v>359</v>
      </c>
      <c r="CY53" s="238" t="s">
        <v>4739</v>
      </c>
    </row>
    <row r="54" spans="1:103" x14ac:dyDescent="0.25">
      <c r="A54" s="238">
        <v>784379</v>
      </c>
      <c r="B54" s="238">
        <v>2</v>
      </c>
      <c r="C54" s="238">
        <v>212</v>
      </c>
      <c r="D54" s="238">
        <v>157.26599999999999</v>
      </c>
      <c r="E54" s="238">
        <v>27</v>
      </c>
      <c r="F54" s="238" t="s">
        <v>2420</v>
      </c>
      <c r="H54" s="238" t="s">
        <v>354</v>
      </c>
      <c r="I54" s="238">
        <v>25</v>
      </c>
      <c r="K54" s="238">
        <v>20501285</v>
      </c>
      <c r="L54" s="238">
        <v>200300022</v>
      </c>
      <c r="M54" s="238">
        <v>1</v>
      </c>
      <c r="N54" s="238">
        <v>30</v>
      </c>
      <c r="O54" s="238">
        <v>2020</v>
      </c>
      <c r="P54" s="238" t="s">
        <v>384</v>
      </c>
      <c r="Q54" s="238">
        <v>7</v>
      </c>
      <c r="R54" s="238" t="s">
        <v>369</v>
      </c>
      <c r="S54" s="238">
        <v>5</v>
      </c>
      <c r="T54" s="238">
        <v>0</v>
      </c>
      <c r="U54" s="238">
        <v>5</v>
      </c>
      <c r="V54" s="238">
        <v>12</v>
      </c>
      <c r="W54" s="238">
        <v>10</v>
      </c>
      <c r="X54" s="238">
        <v>2</v>
      </c>
      <c r="Y54" s="238">
        <v>1</v>
      </c>
      <c r="Z54" s="238">
        <v>2</v>
      </c>
      <c r="AB54" s="238">
        <v>1</v>
      </c>
      <c r="AC54" s="238">
        <v>98</v>
      </c>
      <c r="AD54" s="238" t="s">
        <v>357</v>
      </c>
      <c r="AF54" s="238" t="s">
        <v>358</v>
      </c>
      <c r="AG54" s="238">
        <v>7</v>
      </c>
      <c r="AH54" s="238">
        <v>2</v>
      </c>
      <c r="AI54" s="238">
        <v>4</v>
      </c>
      <c r="AJ54" s="238">
        <v>3</v>
      </c>
      <c r="AK54" s="238">
        <v>21</v>
      </c>
      <c r="AL54" s="238">
        <v>22</v>
      </c>
      <c r="AM54" s="238" t="s">
        <v>354</v>
      </c>
      <c r="AN54" s="238">
        <v>5</v>
      </c>
      <c r="AO54" s="238">
        <v>4</v>
      </c>
      <c r="AS54" s="238">
        <v>15</v>
      </c>
      <c r="AT54" s="238">
        <v>98</v>
      </c>
      <c r="AU54" s="238">
        <v>60</v>
      </c>
      <c r="AV54" s="238">
        <v>11</v>
      </c>
      <c r="AW54" s="238">
        <v>21</v>
      </c>
      <c r="AX54" s="238">
        <v>2</v>
      </c>
      <c r="AY54" s="238">
        <v>2</v>
      </c>
      <c r="AZ54" s="238">
        <v>3</v>
      </c>
      <c r="BA54" s="238">
        <v>26</v>
      </c>
      <c r="BB54" s="238">
        <v>53</v>
      </c>
      <c r="BC54" s="238" t="s">
        <v>363</v>
      </c>
      <c r="BD54" s="238">
        <v>5</v>
      </c>
      <c r="BE54" s="238">
        <v>1</v>
      </c>
      <c r="BI54" s="238">
        <v>15</v>
      </c>
      <c r="BJ54" s="238">
        <v>98</v>
      </c>
      <c r="BK54" s="238">
        <v>60</v>
      </c>
      <c r="BL54" s="238">
        <v>11</v>
      </c>
      <c r="BM54" s="238">
        <v>21</v>
      </c>
      <c r="BN54" s="238">
        <v>2</v>
      </c>
      <c r="BO54" s="238">
        <v>2</v>
      </c>
      <c r="BP54" s="238">
        <v>3</v>
      </c>
      <c r="BQ54" s="238">
        <v>26</v>
      </c>
      <c r="BR54" s="238">
        <v>20</v>
      </c>
      <c r="BS54" s="238" t="s">
        <v>354</v>
      </c>
      <c r="BT54" s="238">
        <v>5</v>
      </c>
      <c r="BU54" s="238">
        <v>4</v>
      </c>
      <c r="BY54" s="238">
        <v>15</v>
      </c>
      <c r="BZ54" s="238">
        <v>98</v>
      </c>
      <c r="CA54" s="238">
        <v>60</v>
      </c>
      <c r="CB54" s="238">
        <v>11</v>
      </c>
      <c r="CC54" s="238">
        <v>21</v>
      </c>
      <c r="CD54" s="238">
        <v>2</v>
      </c>
      <c r="CE54" s="238">
        <v>2</v>
      </c>
      <c r="CF54" s="238">
        <v>3</v>
      </c>
      <c r="CG54" s="238">
        <v>26</v>
      </c>
      <c r="CH54" s="238">
        <v>36</v>
      </c>
      <c r="CI54" s="238" t="s">
        <v>354</v>
      </c>
      <c r="CJ54" s="238">
        <v>5</v>
      </c>
      <c r="CK54" s="238">
        <v>4</v>
      </c>
      <c r="CO54" s="238">
        <v>15</v>
      </c>
      <c r="CP54" s="238">
        <v>98</v>
      </c>
      <c r="CQ54" s="238">
        <v>60</v>
      </c>
      <c r="CR54" s="238">
        <v>11</v>
      </c>
      <c r="CS54" s="238">
        <v>21</v>
      </c>
      <c r="CT54" s="238">
        <v>463843.03615274001</v>
      </c>
      <c r="CU54" s="238">
        <v>4967691.9058504803</v>
      </c>
      <c r="CV54" s="238">
        <v>44.861725499999999</v>
      </c>
      <c r="CW54" s="238">
        <v>-93.457656209999996</v>
      </c>
      <c r="CX54" s="238" t="s">
        <v>359</v>
      </c>
      <c r="CY54" s="238" t="s">
        <v>4740</v>
      </c>
    </row>
    <row r="55" spans="1:103" x14ac:dyDescent="0.25">
      <c r="A55" s="238">
        <v>737299</v>
      </c>
      <c r="B55" s="238">
        <v>2</v>
      </c>
      <c r="C55" s="238">
        <v>212</v>
      </c>
      <c r="D55" s="238">
        <v>157.27199999999999</v>
      </c>
      <c r="E55" s="238">
        <v>27</v>
      </c>
      <c r="F55" s="238" t="s">
        <v>2420</v>
      </c>
      <c r="H55" s="238" t="s">
        <v>354</v>
      </c>
      <c r="I55" s="238">
        <v>25</v>
      </c>
      <c r="K55" s="238">
        <v>19509052</v>
      </c>
      <c r="M55" s="238">
        <v>7</v>
      </c>
      <c r="N55" s="238">
        <v>25</v>
      </c>
      <c r="O55" s="238">
        <v>2019</v>
      </c>
      <c r="P55" s="238" t="s">
        <v>384</v>
      </c>
      <c r="Q55" s="238">
        <v>8</v>
      </c>
      <c r="R55" s="238" t="s">
        <v>356</v>
      </c>
      <c r="S55" s="238">
        <v>5</v>
      </c>
      <c r="T55" s="238">
        <v>0</v>
      </c>
      <c r="U55" s="238">
        <v>2</v>
      </c>
      <c r="W55" s="238">
        <v>12</v>
      </c>
      <c r="X55" s="238">
        <v>2</v>
      </c>
      <c r="Y55" s="238">
        <v>1</v>
      </c>
      <c r="Z55" s="238">
        <v>1</v>
      </c>
      <c r="AB55" s="238">
        <v>1</v>
      </c>
      <c r="AC55" s="238">
        <v>98</v>
      </c>
      <c r="AD55" s="238" t="s">
        <v>357</v>
      </c>
      <c r="AF55" s="238" t="s">
        <v>358</v>
      </c>
      <c r="AG55" s="238">
        <v>90</v>
      </c>
      <c r="AH55" s="238">
        <v>2</v>
      </c>
      <c r="AI55" s="238">
        <v>5</v>
      </c>
      <c r="AJ55" s="238">
        <v>4</v>
      </c>
      <c r="AK55" s="238">
        <v>21</v>
      </c>
      <c r="AL55" s="238">
        <v>43</v>
      </c>
      <c r="AM55" s="238" t="s">
        <v>363</v>
      </c>
      <c r="AN55" s="238">
        <v>5</v>
      </c>
      <c r="AO55" s="238">
        <v>1</v>
      </c>
      <c r="AS55" s="238">
        <v>15</v>
      </c>
      <c r="AT55" s="238">
        <v>9</v>
      </c>
      <c r="AU55" s="238">
        <v>60</v>
      </c>
      <c r="AV55" s="238">
        <v>11</v>
      </c>
      <c r="AW55" s="238">
        <v>21</v>
      </c>
      <c r="AX55" s="238">
        <v>2</v>
      </c>
      <c r="AY55" s="238">
        <v>49</v>
      </c>
      <c r="AZ55" s="238">
        <v>4</v>
      </c>
      <c r="BA55" s="238">
        <v>21</v>
      </c>
      <c r="BB55" s="238">
        <v>25</v>
      </c>
      <c r="BC55" s="238" t="s">
        <v>354</v>
      </c>
      <c r="BD55" s="238">
        <v>5</v>
      </c>
      <c r="BE55" s="238">
        <v>1</v>
      </c>
      <c r="BI55" s="238">
        <v>15</v>
      </c>
      <c r="BJ55" s="238">
        <v>9</v>
      </c>
      <c r="BK55" s="238">
        <v>60</v>
      </c>
      <c r="BL55" s="238">
        <v>11</v>
      </c>
      <c r="BM55" s="238">
        <v>21</v>
      </c>
      <c r="CT55" s="238">
        <v>463851.502836339</v>
      </c>
      <c r="CU55" s="238">
        <v>4967687.6725086803</v>
      </c>
      <c r="CV55" s="238">
        <v>44.86168782</v>
      </c>
      <c r="CW55" s="238">
        <v>-93.457548739999993</v>
      </c>
      <c r="CX55" s="238" t="s">
        <v>359</v>
      </c>
      <c r="CY55" s="238" t="s">
        <v>4741</v>
      </c>
    </row>
    <row r="56" spans="1:103" x14ac:dyDescent="0.25">
      <c r="A56" s="238">
        <v>821166</v>
      </c>
      <c r="B56" s="238">
        <v>2</v>
      </c>
      <c r="C56" s="238">
        <v>212</v>
      </c>
      <c r="D56" s="238">
        <v>157.27199999999999</v>
      </c>
      <c r="E56" s="238">
        <v>27</v>
      </c>
      <c r="F56" s="238" t="s">
        <v>2420</v>
      </c>
      <c r="H56" s="238" t="s">
        <v>354</v>
      </c>
      <c r="I56" s="238">
        <v>25</v>
      </c>
      <c r="K56" s="238">
        <v>20021892</v>
      </c>
      <c r="L56" s="238">
        <v>202040135</v>
      </c>
      <c r="M56" s="238">
        <v>7</v>
      </c>
      <c r="N56" s="238">
        <v>22</v>
      </c>
      <c r="O56" s="238">
        <v>2020</v>
      </c>
      <c r="P56" s="238" t="s">
        <v>355</v>
      </c>
      <c r="Q56" s="238">
        <v>22</v>
      </c>
      <c r="R56" s="238" t="s">
        <v>369</v>
      </c>
      <c r="S56" s="238">
        <v>3</v>
      </c>
      <c r="T56" s="238">
        <v>0</v>
      </c>
      <c r="U56" s="238">
        <v>2</v>
      </c>
      <c r="V56" s="238">
        <v>12</v>
      </c>
      <c r="W56" s="238">
        <v>10</v>
      </c>
      <c r="X56" s="238">
        <v>2</v>
      </c>
      <c r="Y56" s="238">
        <v>4</v>
      </c>
      <c r="Z56" s="238">
        <v>2</v>
      </c>
      <c r="AB56" s="238">
        <v>1</v>
      </c>
      <c r="AC56" s="238">
        <v>98</v>
      </c>
      <c r="AD56" s="238" t="s">
        <v>357</v>
      </c>
      <c r="AF56" s="238" t="s">
        <v>358</v>
      </c>
      <c r="AG56" s="238">
        <v>7</v>
      </c>
      <c r="AH56" s="238">
        <v>2</v>
      </c>
      <c r="AI56" s="238">
        <v>2</v>
      </c>
      <c r="AJ56" s="238">
        <v>3</v>
      </c>
      <c r="AK56" s="238">
        <v>21</v>
      </c>
      <c r="AL56" s="238">
        <v>21</v>
      </c>
      <c r="AM56" s="238" t="s">
        <v>363</v>
      </c>
      <c r="AN56" s="238">
        <v>10</v>
      </c>
      <c r="AO56" s="238">
        <v>75</v>
      </c>
      <c r="AP56" s="238">
        <v>7</v>
      </c>
      <c r="AS56" s="238">
        <v>15</v>
      </c>
      <c r="AT56" s="238">
        <v>9</v>
      </c>
      <c r="AU56" s="238">
        <v>60</v>
      </c>
      <c r="AV56" s="238">
        <v>11</v>
      </c>
      <c r="AW56" s="238">
        <v>21</v>
      </c>
      <c r="AX56" s="238">
        <v>2</v>
      </c>
      <c r="AY56" s="238">
        <v>4</v>
      </c>
      <c r="AZ56" s="238">
        <v>3</v>
      </c>
      <c r="BA56" s="238">
        <v>28</v>
      </c>
      <c r="BB56" s="238">
        <v>30</v>
      </c>
      <c r="BC56" s="238" t="s">
        <v>363</v>
      </c>
      <c r="BD56" s="238">
        <v>5</v>
      </c>
      <c r="BE56" s="238">
        <v>99</v>
      </c>
      <c r="BI56" s="238">
        <v>15</v>
      </c>
      <c r="BJ56" s="238">
        <v>9</v>
      </c>
      <c r="BK56" s="238">
        <v>60</v>
      </c>
      <c r="BL56" s="238">
        <v>11</v>
      </c>
      <c r="BM56" s="238">
        <v>21</v>
      </c>
      <c r="CT56" s="238">
        <v>463852.46968470101</v>
      </c>
      <c r="CU56" s="238">
        <v>4967691.5567844203</v>
      </c>
      <c r="CV56" s="238">
        <v>44.861722829999998</v>
      </c>
      <c r="CW56" s="238">
        <v>-93.457536779999998</v>
      </c>
      <c r="CX56" s="238" t="s">
        <v>359</v>
      </c>
      <c r="CY56" s="238" t="s">
        <v>4742</v>
      </c>
    </row>
    <row r="57" spans="1:103" x14ac:dyDescent="0.25">
      <c r="A57" s="238">
        <v>619960</v>
      </c>
      <c r="B57" s="238">
        <v>2</v>
      </c>
      <c r="C57" s="238">
        <v>212</v>
      </c>
      <c r="D57" s="238">
        <v>157.27699999999999</v>
      </c>
      <c r="E57" s="238">
        <v>27</v>
      </c>
      <c r="F57" s="238" t="s">
        <v>2420</v>
      </c>
      <c r="H57" s="238" t="s">
        <v>354</v>
      </c>
      <c r="I57" s="238">
        <v>25</v>
      </c>
      <c r="K57" s="238">
        <v>18508380</v>
      </c>
      <c r="M57" s="238">
        <v>7</v>
      </c>
      <c r="N57" s="238">
        <v>10</v>
      </c>
      <c r="O57" s="238">
        <v>2018</v>
      </c>
      <c r="P57" s="238" t="s">
        <v>368</v>
      </c>
      <c r="Q57" s="238">
        <v>17</v>
      </c>
      <c r="R57" s="238" t="s">
        <v>356</v>
      </c>
      <c r="S57" s="238">
        <v>5</v>
      </c>
      <c r="T57" s="238">
        <v>0</v>
      </c>
      <c r="U57" s="238">
        <v>2</v>
      </c>
      <c r="V57" s="238">
        <v>12</v>
      </c>
      <c r="W57" s="238">
        <v>10</v>
      </c>
      <c r="X57" s="238">
        <v>2</v>
      </c>
      <c r="Y57" s="238">
        <v>1</v>
      </c>
      <c r="Z57" s="238">
        <v>1</v>
      </c>
      <c r="AB57" s="238">
        <v>1</v>
      </c>
      <c r="AC57" s="238">
        <v>98</v>
      </c>
      <c r="AD57" s="238" t="s">
        <v>357</v>
      </c>
      <c r="AF57" s="238" t="s">
        <v>358</v>
      </c>
      <c r="AG57" s="238">
        <v>7</v>
      </c>
      <c r="AH57" s="238">
        <v>2</v>
      </c>
      <c r="AI57" s="238">
        <v>4</v>
      </c>
      <c r="AJ57" s="238">
        <v>4</v>
      </c>
      <c r="AK57" s="238">
        <v>34</v>
      </c>
      <c r="AL57" s="238">
        <v>72</v>
      </c>
      <c r="AM57" s="238" t="s">
        <v>363</v>
      </c>
      <c r="AN57" s="238">
        <v>5</v>
      </c>
      <c r="AO57" s="238">
        <v>1</v>
      </c>
      <c r="AS57" s="238">
        <v>15</v>
      </c>
      <c r="AT57" s="238">
        <v>9</v>
      </c>
      <c r="AU57" s="238">
        <v>65</v>
      </c>
      <c r="AV57" s="238">
        <v>11</v>
      </c>
      <c r="AW57" s="238">
        <v>21</v>
      </c>
      <c r="AX57" s="238">
        <v>2</v>
      </c>
      <c r="AY57" s="238">
        <v>2</v>
      </c>
      <c r="AZ57" s="238">
        <v>4</v>
      </c>
      <c r="BA57" s="238">
        <v>21</v>
      </c>
      <c r="BB57" s="238">
        <v>52</v>
      </c>
      <c r="BC57" s="238" t="s">
        <v>363</v>
      </c>
      <c r="BD57" s="238">
        <v>5</v>
      </c>
      <c r="BE57" s="238">
        <v>4</v>
      </c>
      <c r="BI57" s="238">
        <v>15</v>
      </c>
      <c r="BJ57" s="238">
        <v>9</v>
      </c>
      <c r="BK57" s="238">
        <v>65</v>
      </c>
      <c r="BL57" s="238">
        <v>11</v>
      </c>
      <c r="BM57" s="238">
        <v>21</v>
      </c>
      <c r="CT57" s="238">
        <v>463859.96951993898</v>
      </c>
      <c r="CU57" s="238">
        <v>4967687.6725086803</v>
      </c>
      <c r="CV57" s="238">
        <v>44.86168825</v>
      </c>
      <c r="CW57" s="238">
        <v>-93.457441579999994</v>
      </c>
      <c r="CX57" s="238" t="s">
        <v>391</v>
      </c>
      <c r="CY57" s="238" t="s">
        <v>4743</v>
      </c>
    </row>
    <row r="58" spans="1:103" x14ac:dyDescent="0.25">
      <c r="A58" s="238">
        <v>602192</v>
      </c>
      <c r="B58" s="238">
        <v>2</v>
      </c>
      <c r="C58" s="238">
        <v>212</v>
      </c>
      <c r="D58" s="238">
        <v>157.28200000000001</v>
      </c>
      <c r="E58" s="238">
        <v>27</v>
      </c>
      <c r="F58" s="238" t="s">
        <v>2420</v>
      </c>
      <c r="H58" s="238" t="s">
        <v>354</v>
      </c>
      <c r="I58" s="238">
        <v>25</v>
      </c>
      <c r="K58" s="238">
        <v>18505581</v>
      </c>
      <c r="M58" s="238">
        <v>4</v>
      </c>
      <c r="N58" s="238">
        <v>25</v>
      </c>
      <c r="O58" s="238">
        <v>2018</v>
      </c>
      <c r="P58" s="238" t="s">
        <v>355</v>
      </c>
      <c r="Q58" s="238">
        <v>18</v>
      </c>
      <c r="R58" s="238" t="s">
        <v>369</v>
      </c>
      <c r="S58" s="238">
        <v>4</v>
      </c>
      <c r="T58" s="238">
        <v>0</v>
      </c>
      <c r="U58" s="238">
        <v>2</v>
      </c>
      <c r="V58" s="238">
        <v>10</v>
      </c>
      <c r="W58" s="238">
        <v>10</v>
      </c>
      <c r="X58" s="238">
        <v>2</v>
      </c>
      <c r="Y58" s="238">
        <v>1</v>
      </c>
      <c r="Z58" s="238">
        <v>1</v>
      </c>
      <c r="AB58" s="238">
        <v>1</v>
      </c>
      <c r="AC58" s="238">
        <v>98</v>
      </c>
      <c r="AD58" s="238" t="s">
        <v>357</v>
      </c>
      <c r="AF58" s="238" t="s">
        <v>358</v>
      </c>
      <c r="AG58" s="238">
        <v>5</v>
      </c>
      <c r="AH58" s="238">
        <v>2</v>
      </c>
      <c r="AI58" s="238">
        <v>2</v>
      </c>
      <c r="AJ58" s="238">
        <v>3</v>
      </c>
      <c r="AK58" s="238">
        <v>28</v>
      </c>
      <c r="AL58" s="238">
        <v>30</v>
      </c>
      <c r="AM58" s="238" t="s">
        <v>363</v>
      </c>
      <c r="AN58" s="238">
        <v>5</v>
      </c>
      <c r="AO58" s="238">
        <v>70</v>
      </c>
      <c r="AS58" s="238">
        <v>15</v>
      </c>
      <c r="AT58" s="238">
        <v>98</v>
      </c>
      <c r="AU58" s="238">
        <v>60</v>
      </c>
      <c r="AV58" s="238">
        <v>11</v>
      </c>
      <c r="AW58" s="238">
        <v>21</v>
      </c>
      <c r="AX58" s="238">
        <v>2</v>
      </c>
      <c r="AY58" s="238">
        <v>49</v>
      </c>
      <c r="AZ58" s="238">
        <v>3</v>
      </c>
      <c r="BA58" s="238">
        <v>21</v>
      </c>
      <c r="BB58" s="238">
        <v>50</v>
      </c>
      <c r="BC58" s="238" t="s">
        <v>354</v>
      </c>
      <c r="BD58" s="238">
        <v>5</v>
      </c>
      <c r="BE58" s="238">
        <v>1</v>
      </c>
      <c r="BI58" s="238">
        <v>15</v>
      </c>
      <c r="BJ58" s="238">
        <v>98</v>
      </c>
      <c r="BK58" s="238">
        <v>60</v>
      </c>
      <c r="BL58" s="238">
        <v>11</v>
      </c>
      <c r="BM58" s="238">
        <v>21</v>
      </c>
      <c r="CT58" s="238">
        <v>463868.43620353902</v>
      </c>
      <c r="CU58" s="238">
        <v>4967691.9058504803</v>
      </c>
      <c r="CV58" s="238">
        <v>44.861726779999998</v>
      </c>
      <c r="CW58" s="238">
        <v>-93.457334709999998</v>
      </c>
      <c r="CX58" s="238" t="s">
        <v>359</v>
      </c>
      <c r="CY58" s="238" t="s">
        <v>4744</v>
      </c>
    </row>
    <row r="59" spans="1:103" x14ac:dyDescent="0.25">
      <c r="A59" s="238">
        <v>364009</v>
      </c>
      <c r="B59" s="238">
        <v>2</v>
      </c>
      <c r="C59" s="238">
        <v>212</v>
      </c>
      <c r="D59" s="238">
        <v>157.28200000000001</v>
      </c>
      <c r="E59" s="238">
        <v>27</v>
      </c>
      <c r="F59" s="238" t="s">
        <v>2420</v>
      </c>
      <c r="H59" s="238" t="s">
        <v>354</v>
      </c>
      <c r="I59" s="238">
        <v>25</v>
      </c>
      <c r="K59" s="238">
        <v>16507587</v>
      </c>
      <c r="M59" s="238">
        <v>7</v>
      </c>
      <c r="N59" s="238">
        <v>14</v>
      </c>
      <c r="O59" s="238">
        <v>2016</v>
      </c>
      <c r="P59" s="238" t="s">
        <v>384</v>
      </c>
      <c r="Q59" s="238">
        <v>13</v>
      </c>
      <c r="R59" s="238" t="s">
        <v>369</v>
      </c>
      <c r="S59" s="238">
        <v>5</v>
      </c>
      <c r="T59" s="238">
        <v>0</v>
      </c>
      <c r="U59" s="238">
        <v>2</v>
      </c>
      <c r="V59" s="238">
        <v>10</v>
      </c>
      <c r="W59" s="238">
        <v>10</v>
      </c>
      <c r="X59" s="238">
        <v>2</v>
      </c>
      <c r="Y59" s="238">
        <v>1</v>
      </c>
      <c r="Z59" s="238">
        <v>1</v>
      </c>
      <c r="AB59" s="238">
        <v>1</v>
      </c>
      <c r="AC59" s="238">
        <v>98</v>
      </c>
      <c r="AD59" s="238" t="s">
        <v>357</v>
      </c>
      <c r="AF59" s="238" t="s">
        <v>358</v>
      </c>
      <c r="AG59" s="238">
        <v>5</v>
      </c>
      <c r="AH59" s="238">
        <v>1</v>
      </c>
      <c r="AI59" s="238">
        <v>49</v>
      </c>
      <c r="AJ59" s="238">
        <v>3</v>
      </c>
      <c r="AK59" s="238">
        <v>99</v>
      </c>
      <c r="AS59" s="238">
        <v>15</v>
      </c>
      <c r="AT59" s="238">
        <v>9</v>
      </c>
      <c r="AU59" s="238">
        <v>60</v>
      </c>
      <c r="AV59" s="238">
        <v>11</v>
      </c>
      <c r="AW59" s="238">
        <v>21</v>
      </c>
      <c r="AX59" s="238">
        <v>2</v>
      </c>
      <c r="AY59" s="238">
        <v>2</v>
      </c>
      <c r="AZ59" s="238">
        <v>3</v>
      </c>
      <c r="BA59" s="238">
        <v>21</v>
      </c>
      <c r="BB59" s="238">
        <v>22</v>
      </c>
      <c r="BC59" s="238" t="s">
        <v>354</v>
      </c>
      <c r="BD59" s="238">
        <v>5</v>
      </c>
      <c r="BE59" s="238">
        <v>99</v>
      </c>
      <c r="BI59" s="238">
        <v>15</v>
      </c>
      <c r="BJ59" s="238">
        <v>9</v>
      </c>
      <c r="BK59" s="238">
        <v>60</v>
      </c>
      <c r="BL59" s="238">
        <v>11</v>
      </c>
      <c r="BM59" s="238">
        <v>21</v>
      </c>
      <c r="CT59" s="238">
        <v>463868.43620353902</v>
      </c>
      <c r="CU59" s="238">
        <v>4967696.1391922804</v>
      </c>
      <c r="CV59" s="238">
        <v>44.861764890000003</v>
      </c>
      <c r="CW59" s="238">
        <v>-93.457335020000002</v>
      </c>
      <c r="CX59" s="238" t="s">
        <v>359</v>
      </c>
      <c r="CY59" s="238" t="s">
        <v>4745</v>
      </c>
    </row>
    <row r="60" spans="1:103" x14ac:dyDescent="0.25">
      <c r="A60" s="238">
        <v>10763764</v>
      </c>
      <c r="B60" s="238">
        <v>2</v>
      </c>
      <c r="C60" s="238">
        <v>212</v>
      </c>
      <c r="D60" s="238">
        <v>157.292</v>
      </c>
      <c r="E60" s="238">
        <v>27</v>
      </c>
      <c r="F60" s="238" t="s">
        <v>2420</v>
      </c>
      <c r="H60" s="238" t="s">
        <v>354</v>
      </c>
      <c r="I60" s="238">
        <v>25</v>
      </c>
      <c r="K60" s="238">
        <v>11504020</v>
      </c>
      <c r="L60" s="238">
        <v>113550254</v>
      </c>
      <c r="M60" s="238">
        <v>4</v>
      </c>
      <c r="N60" s="238">
        <v>3</v>
      </c>
      <c r="O60" s="238">
        <v>2011</v>
      </c>
      <c r="P60" s="238" t="s">
        <v>366</v>
      </c>
      <c r="Q60" s="238">
        <v>10</v>
      </c>
      <c r="S60" s="238">
        <v>3</v>
      </c>
      <c r="T60" s="238">
        <v>0</v>
      </c>
      <c r="U60" s="238">
        <v>2</v>
      </c>
      <c r="V60" s="238">
        <v>10</v>
      </c>
      <c r="W60" s="238">
        <v>10</v>
      </c>
      <c r="X60" s="238">
        <v>2</v>
      </c>
      <c r="Y60" s="238">
        <v>1</v>
      </c>
      <c r="Z60" s="238">
        <v>2</v>
      </c>
      <c r="AB60" s="238">
        <v>1</v>
      </c>
      <c r="AC60" s="238">
        <v>98</v>
      </c>
      <c r="AD60" s="238" t="s">
        <v>4746</v>
      </c>
      <c r="AE60" s="238" t="s">
        <v>4713</v>
      </c>
      <c r="AF60" s="238" t="s">
        <v>358</v>
      </c>
      <c r="AG60" s="238">
        <v>5</v>
      </c>
      <c r="AH60" s="238">
        <v>2</v>
      </c>
      <c r="AI60" s="238">
        <v>2</v>
      </c>
      <c r="AJ60" s="238">
        <v>4</v>
      </c>
      <c r="AK60" s="238">
        <v>21</v>
      </c>
      <c r="AL60" s="238">
        <v>73</v>
      </c>
      <c r="AM60" s="238" t="s">
        <v>354</v>
      </c>
      <c r="AN60" s="238">
        <v>5</v>
      </c>
      <c r="AO60" s="238">
        <v>7</v>
      </c>
      <c r="AP60" s="238">
        <v>15</v>
      </c>
      <c r="AS60" s="238">
        <v>1</v>
      </c>
      <c r="AT60" s="238">
        <v>98</v>
      </c>
      <c r="AU60" s="238">
        <v>55</v>
      </c>
      <c r="AV60" s="238">
        <v>11</v>
      </c>
      <c r="AW60" s="238">
        <v>21</v>
      </c>
      <c r="AX60" s="238">
        <v>2</v>
      </c>
      <c r="AY60" s="238">
        <v>4</v>
      </c>
      <c r="AZ60" s="238">
        <v>4</v>
      </c>
      <c r="BA60" s="238">
        <v>21</v>
      </c>
      <c r="BB60" s="238">
        <v>52</v>
      </c>
      <c r="BC60" s="238" t="s">
        <v>354</v>
      </c>
      <c r="BD60" s="238">
        <v>5</v>
      </c>
      <c r="BE60" s="238">
        <v>1</v>
      </c>
      <c r="BI60" s="238">
        <v>1</v>
      </c>
      <c r="BJ60" s="238">
        <v>98</v>
      </c>
      <c r="BK60" s="238">
        <v>55</v>
      </c>
      <c r="BL60" s="238">
        <v>11</v>
      </c>
      <c r="BM60" s="238">
        <v>21</v>
      </c>
      <c r="CT60" s="238">
        <v>463884</v>
      </c>
      <c r="CU60" s="238">
        <v>4967685</v>
      </c>
      <c r="CV60" s="238">
        <v>44.861667099999998</v>
      </c>
      <c r="CW60" s="238">
        <v>-93.457132999999999</v>
      </c>
      <c r="CX60" s="238" t="s">
        <v>359</v>
      </c>
      <c r="CY60" s="238" t="s">
        <v>4747</v>
      </c>
    </row>
    <row r="61" spans="1:103" x14ac:dyDescent="0.25">
      <c r="A61" s="238">
        <v>10721307</v>
      </c>
      <c r="B61" s="238">
        <v>2</v>
      </c>
      <c r="C61" s="238">
        <v>212</v>
      </c>
      <c r="D61" s="238">
        <v>157.292</v>
      </c>
      <c r="E61" s="238">
        <v>27</v>
      </c>
      <c r="F61" s="238" t="s">
        <v>2420</v>
      </c>
      <c r="H61" s="238" t="s">
        <v>354</v>
      </c>
      <c r="I61" s="238">
        <v>25</v>
      </c>
      <c r="K61" s="238">
        <v>11021952</v>
      </c>
      <c r="L61" s="238">
        <v>111390007</v>
      </c>
      <c r="M61" s="238">
        <v>5</v>
      </c>
      <c r="N61" s="238">
        <v>18</v>
      </c>
      <c r="O61" s="238">
        <v>2011</v>
      </c>
      <c r="P61" s="238" t="s">
        <v>355</v>
      </c>
      <c r="Q61" s="238">
        <v>21</v>
      </c>
      <c r="R61" s="238" t="s">
        <v>356</v>
      </c>
      <c r="S61" s="238">
        <v>5</v>
      </c>
      <c r="T61" s="238">
        <v>0</v>
      </c>
      <c r="U61" s="238">
        <v>2</v>
      </c>
      <c r="V61" s="238">
        <v>10</v>
      </c>
      <c r="W61" s="238">
        <v>10</v>
      </c>
      <c r="X61" s="238">
        <v>2</v>
      </c>
      <c r="Y61" s="238">
        <v>4</v>
      </c>
      <c r="Z61" s="238">
        <v>1</v>
      </c>
      <c r="AB61" s="238">
        <v>1</v>
      </c>
      <c r="AC61" s="238">
        <v>98</v>
      </c>
      <c r="AD61" s="238" t="s">
        <v>374</v>
      </c>
      <c r="AE61" s="238" t="s">
        <v>4748</v>
      </c>
      <c r="AF61" s="238" t="s">
        <v>358</v>
      </c>
      <c r="AG61" s="238">
        <v>5</v>
      </c>
      <c r="AH61" s="238">
        <v>2</v>
      </c>
      <c r="AI61" s="238">
        <v>4</v>
      </c>
      <c r="AJ61" s="238">
        <v>4</v>
      </c>
      <c r="AK61" s="238">
        <v>21</v>
      </c>
      <c r="AL61" s="238">
        <v>19</v>
      </c>
      <c r="AM61" s="238" t="s">
        <v>363</v>
      </c>
      <c r="AN61" s="238">
        <v>5</v>
      </c>
      <c r="AO61" s="238">
        <v>1</v>
      </c>
      <c r="AP61" s="238">
        <v>1</v>
      </c>
      <c r="AS61" s="238">
        <v>3</v>
      </c>
      <c r="AT61" s="238">
        <v>98</v>
      </c>
      <c r="AU61" s="238">
        <v>55</v>
      </c>
      <c r="AV61" s="238">
        <v>10</v>
      </c>
      <c r="AW61" s="238">
        <v>21</v>
      </c>
      <c r="AX61" s="238">
        <v>2</v>
      </c>
      <c r="AY61" s="238">
        <v>4</v>
      </c>
      <c r="AZ61" s="238">
        <v>4</v>
      </c>
      <c r="BA61" s="238">
        <v>29</v>
      </c>
      <c r="BB61" s="238">
        <v>36</v>
      </c>
      <c r="BC61" s="238" t="s">
        <v>363</v>
      </c>
      <c r="BD61" s="238">
        <v>1</v>
      </c>
      <c r="BE61" s="238">
        <v>18</v>
      </c>
      <c r="BF61" s="238">
        <v>7</v>
      </c>
      <c r="BI61" s="238">
        <v>3</v>
      </c>
      <c r="BJ61" s="238">
        <v>98</v>
      </c>
      <c r="BK61" s="238">
        <v>55</v>
      </c>
      <c r="BL61" s="238">
        <v>10</v>
      </c>
      <c r="BM61" s="238">
        <v>21</v>
      </c>
      <c r="CT61" s="238">
        <v>463884</v>
      </c>
      <c r="CU61" s="238">
        <v>4967685</v>
      </c>
      <c r="CV61" s="238">
        <v>44.861667099999998</v>
      </c>
      <c r="CW61" s="238">
        <v>-93.457132999999999</v>
      </c>
      <c r="CX61" s="238" t="s">
        <v>359</v>
      </c>
      <c r="CY61" s="238" t="s">
        <v>4749</v>
      </c>
    </row>
    <row r="62" spans="1:103" x14ac:dyDescent="0.25">
      <c r="A62" s="238">
        <v>10763112</v>
      </c>
      <c r="B62" s="238">
        <v>2</v>
      </c>
      <c r="C62" s="238">
        <v>212</v>
      </c>
      <c r="D62" s="238">
        <v>157.292</v>
      </c>
      <c r="E62" s="238">
        <v>27</v>
      </c>
      <c r="F62" s="238" t="s">
        <v>2420</v>
      </c>
      <c r="H62" s="238" t="s">
        <v>354</v>
      </c>
      <c r="I62" s="238">
        <v>25</v>
      </c>
      <c r="K62" s="238">
        <v>11507071</v>
      </c>
      <c r="L62" s="238">
        <v>113500286</v>
      </c>
      <c r="M62" s="238">
        <v>7</v>
      </c>
      <c r="N62" s="238">
        <v>13</v>
      </c>
      <c r="O62" s="238">
        <v>2011</v>
      </c>
      <c r="P62" s="238" t="s">
        <v>355</v>
      </c>
      <c r="Q62" s="238">
        <v>17</v>
      </c>
      <c r="S62" s="238">
        <v>4</v>
      </c>
      <c r="T62" s="238">
        <v>0</v>
      </c>
      <c r="U62" s="238">
        <v>3</v>
      </c>
      <c r="V62" s="238">
        <v>1</v>
      </c>
      <c r="W62" s="238">
        <v>10</v>
      </c>
      <c r="X62" s="238">
        <v>2</v>
      </c>
      <c r="Y62" s="238">
        <v>1</v>
      </c>
      <c r="Z62" s="238">
        <v>1</v>
      </c>
      <c r="AB62" s="238">
        <v>1</v>
      </c>
      <c r="AC62" s="238">
        <v>98</v>
      </c>
      <c r="AD62" s="238" t="s">
        <v>1593</v>
      </c>
      <c r="AE62" s="238" t="s">
        <v>4750</v>
      </c>
      <c r="AF62" s="238" t="s">
        <v>358</v>
      </c>
      <c r="AG62" s="238">
        <v>7</v>
      </c>
      <c r="AH62" s="238">
        <v>2</v>
      </c>
      <c r="AI62" s="238">
        <v>31</v>
      </c>
      <c r="AJ62" s="238">
        <v>4</v>
      </c>
      <c r="AK62" s="238">
        <v>28</v>
      </c>
      <c r="AL62" s="238">
        <v>21</v>
      </c>
      <c r="AM62" s="238" t="s">
        <v>354</v>
      </c>
      <c r="AN62" s="238">
        <v>5</v>
      </c>
      <c r="AO62" s="238">
        <v>3</v>
      </c>
      <c r="AP62" s="238">
        <v>8</v>
      </c>
      <c r="AS62" s="238">
        <v>3</v>
      </c>
      <c r="AT62" s="238">
        <v>98</v>
      </c>
      <c r="AU62" s="238">
        <v>55</v>
      </c>
      <c r="AV62" s="238">
        <v>11</v>
      </c>
      <c r="AW62" s="238">
        <v>21</v>
      </c>
      <c r="AX62" s="238">
        <v>2</v>
      </c>
      <c r="AY62" s="238">
        <v>4</v>
      </c>
      <c r="AZ62" s="238">
        <v>4</v>
      </c>
      <c r="BA62" s="238">
        <v>21</v>
      </c>
      <c r="BB62" s="238">
        <v>51</v>
      </c>
      <c r="BC62" s="238" t="s">
        <v>363</v>
      </c>
      <c r="BD62" s="238">
        <v>5</v>
      </c>
      <c r="BE62" s="238">
        <v>1</v>
      </c>
      <c r="BI62" s="238">
        <v>3</v>
      </c>
      <c r="BJ62" s="238">
        <v>98</v>
      </c>
      <c r="BK62" s="238">
        <v>55</v>
      </c>
      <c r="BL62" s="238">
        <v>11</v>
      </c>
      <c r="BM62" s="238">
        <v>21</v>
      </c>
      <c r="BN62" s="238">
        <v>2</v>
      </c>
      <c r="BO62" s="238">
        <v>2</v>
      </c>
      <c r="BP62" s="238">
        <v>4</v>
      </c>
      <c r="BQ62" s="238">
        <v>21</v>
      </c>
      <c r="BR62" s="238">
        <v>48</v>
      </c>
      <c r="BS62" s="238" t="s">
        <v>354</v>
      </c>
      <c r="BT62" s="238">
        <v>5</v>
      </c>
      <c r="BU62" s="238">
        <v>1</v>
      </c>
      <c r="BY62" s="238">
        <v>3</v>
      </c>
      <c r="BZ62" s="238">
        <v>98</v>
      </c>
      <c r="CA62" s="238">
        <v>55</v>
      </c>
      <c r="CB62" s="238">
        <v>11</v>
      </c>
      <c r="CC62" s="238">
        <v>21</v>
      </c>
      <c r="CT62" s="238">
        <v>463884</v>
      </c>
      <c r="CU62" s="238">
        <v>4967685</v>
      </c>
      <c r="CV62" s="238">
        <v>44.861667099999998</v>
      </c>
      <c r="CW62" s="238">
        <v>-93.457132999999999</v>
      </c>
      <c r="CX62" s="238" t="s">
        <v>359</v>
      </c>
      <c r="CY62" s="238" t="s">
        <v>4751</v>
      </c>
    </row>
    <row r="63" spans="1:103" x14ac:dyDescent="0.25">
      <c r="A63" s="238">
        <v>10744286</v>
      </c>
      <c r="B63" s="238">
        <v>2</v>
      </c>
      <c r="C63" s="238">
        <v>212</v>
      </c>
      <c r="D63" s="238">
        <v>157.292</v>
      </c>
      <c r="E63" s="238">
        <v>27</v>
      </c>
      <c r="F63" s="238" t="s">
        <v>2420</v>
      </c>
      <c r="H63" s="238" t="s">
        <v>354</v>
      </c>
      <c r="I63" s="238">
        <v>25</v>
      </c>
      <c r="K63" s="238">
        <v>11508827</v>
      </c>
      <c r="L63" s="238">
        <v>112560036</v>
      </c>
      <c r="M63" s="238">
        <v>9</v>
      </c>
      <c r="N63" s="238">
        <v>5</v>
      </c>
      <c r="O63" s="238">
        <v>2011</v>
      </c>
      <c r="P63" s="238" t="s">
        <v>361</v>
      </c>
      <c r="Q63" s="238">
        <v>13</v>
      </c>
      <c r="R63" s="238" t="s">
        <v>196</v>
      </c>
      <c r="S63" s="238">
        <v>5</v>
      </c>
      <c r="T63" s="238">
        <v>0</v>
      </c>
      <c r="U63" s="238">
        <v>3</v>
      </c>
      <c r="V63" s="238">
        <v>5</v>
      </c>
      <c r="W63" s="238">
        <v>10</v>
      </c>
      <c r="X63" s="238">
        <v>3</v>
      </c>
      <c r="Y63" s="238">
        <v>1</v>
      </c>
      <c r="Z63" s="238">
        <v>1</v>
      </c>
      <c r="AB63" s="238">
        <v>1</v>
      </c>
      <c r="AC63" s="238">
        <v>98</v>
      </c>
      <c r="AD63" s="238" t="s">
        <v>4750</v>
      </c>
      <c r="AE63" s="238" t="s">
        <v>371</v>
      </c>
      <c r="AF63" s="238" t="s">
        <v>358</v>
      </c>
      <c r="AG63" s="238">
        <v>10</v>
      </c>
      <c r="AH63" s="238">
        <v>2</v>
      </c>
      <c r="AI63" s="238">
        <v>2</v>
      </c>
      <c r="AJ63" s="238">
        <v>7</v>
      </c>
      <c r="AK63" s="238">
        <v>24</v>
      </c>
      <c r="AL63" s="238">
        <v>54</v>
      </c>
      <c r="AM63" s="238" t="s">
        <v>354</v>
      </c>
      <c r="AN63" s="238">
        <v>5</v>
      </c>
      <c r="AO63" s="238">
        <v>1</v>
      </c>
      <c r="AS63" s="238">
        <v>4</v>
      </c>
      <c r="AT63" s="238">
        <v>20</v>
      </c>
      <c r="AU63" s="238">
        <v>40</v>
      </c>
      <c r="AV63" s="238">
        <v>11</v>
      </c>
      <c r="AW63" s="238">
        <v>20</v>
      </c>
      <c r="AX63" s="238">
        <v>2</v>
      </c>
      <c r="AY63" s="238">
        <v>2</v>
      </c>
      <c r="AZ63" s="238">
        <v>2</v>
      </c>
      <c r="BA63" s="238">
        <v>21</v>
      </c>
      <c r="BB63" s="238">
        <v>23</v>
      </c>
      <c r="BC63" s="238" t="s">
        <v>354</v>
      </c>
      <c r="BD63" s="238">
        <v>5</v>
      </c>
      <c r="BE63" s="238">
        <v>4</v>
      </c>
      <c r="BI63" s="238">
        <v>4</v>
      </c>
      <c r="BJ63" s="238">
        <v>20</v>
      </c>
      <c r="BK63" s="238">
        <v>40</v>
      </c>
      <c r="BL63" s="238">
        <v>11</v>
      </c>
      <c r="BM63" s="238">
        <v>20</v>
      </c>
      <c r="BN63" s="238">
        <v>2</v>
      </c>
      <c r="BO63" s="238">
        <v>4</v>
      </c>
      <c r="BP63" s="238">
        <v>7</v>
      </c>
      <c r="BQ63" s="238">
        <v>24</v>
      </c>
      <c r="BR63" s="238">
        <v>50</v>
      </c>
      <c r="BS63" s="238" t="s">
        <v>363</v>
      </c>
      <c r="BT63" s="238">
        <v>5</v>
      </c>
      <c r="BU63" s="238">
        <v>1</v>
      </c>
      <c r="BY63" s="238">
        <v>4</v>
      </c>
      <c r="BZ63" s="238">
        <v>20</v>
      </c>
      <c r="CA63" s="238">
        <v>40</v>
      </c>
      <c r="CB63" s="238">
        <v>11</v>
      </c>
      <c r="CC63" s="238">
        <v>20</v>
      </c>
      <c r="CT63" s="238">
        <v>463884</v>
      </c>
      <c r="CU63" s="238">
        <v>4967685</v>
      </c>
      <c r="CV63" s="238">
        <v>44.861667099999998</v>
      </c>
      <c r="CW63" s="238">
        <v>-93.457132999999999</v>
      </c>
      <c r="CX63" s="238" t="s">
        <v>359</v>
      </c>
      <c r="CY63" s="238" t="s">
        <v>4752</v>
      </c>
    </row>
    <row r="64" spans="1:103" x14ac:dyDescent="0.25">
      <c r="A64" s="238">
        <v>10748238</v>
      </c>
      <c r="B64" s="238">
        <v>2</v>
      </c>
      <c r="C64" s="238">
        <v>212</v>
      </c>
      <c r="D64" s="238">
        <v>157.292</v>
      </c>
      <c r="E64" s="238">
        <v>27</v>
      </c>
      <c r="F64" s="238" t="s">
        <v>2420</v>
      </c>
      <c r="H64" s="238" t="s">
        <v>354</v>
      </c>
      <c r="I64" s="238">
        <v>25</v>
      </c>
      <c r="K64" s="238">
        <v>11509135</v>
      </c>
      <c r="L64" s="238">
        <v>112780007</v>
      </c>
      <c r="M64" s="238">
        <v>9</v>
      </c>
      <c r="N64" s="238">
        <v>15</v>
      </c>
      <c r="O64" s="238">
        <v>2011</v>
      </c>
      <c r="P64" s="238" t="s">
        <v>384</v>
      </c>
      <c r="Q64" s="238">
        <v>8</v>
      </c>
      <c r="R64" s="238" t="s">
        <v>369</v>
      </c>
      <c r="S64" s="238">
        <v>5</v>
      </c>
      <c r="T64" s="238">
        <v>0</v>
      </c>
      <c r="U64" s="238">
        <v>3</v>
      </c>
      <c r="V64" s="238">
        <v>1</v>
      </c>
      <c r="W64" s="238">
        <v>10</v>
      </c>
      <c r="X64" s="238">
        <v>2</v>
      </c>
      <c r="Y64" s="238">
        <v>1</v>
      </c>
      <c r="Z64" s="238">
        <v>1</v>
      </c>
      <c r="AB64" s="238">
        <v>1</v>
      </c>
      <c r="AC64" s="238">
        <v>98</v>
      </c>
      <c r="AD64" s="238" t="s">
        <v>376</v>
      </c>
      <c r="AE64" s="238" t="s">
        <v>4750</v>
      </c>
      <c r="AF64" s="238" t="s">
        <v>358</v>
      </c>
      <c r="AG64" s="238">
        <v>7</v>
      </c>
      <c r="AH64" s="238">
        <v>2</v>
      </c>
      <c r="AI64" s="238">
        <v>4</v>
      </c>
      <c r="AJ64" s="238">
        <v>3</v>
      </c>
      <c r="AK64" s="238">
        <v>26</v>
      </c>
      <c r="AL64" s="238">
        <v>38</v>
      </c>
      <c r="AM64" s="238" t="s">
        <v>363</v>
      </c>
      <c r="AN64" s="238">
        <v>5</v>
      </c>
      <c r="AO64" s="238">
        <v>1</v>
      </c>
      <c r="AS64" s="238">
        <v>1</v>
      </c>
      <c r="AT64" s="238">
        <v>98</v>
      </c>
      <c r="AU64" s="238">
        <v>55</v>
      </c>
      <c r="AV64" s="238">
        <v>10</v>
      </c>
      <c r="AW64" s="238">
        <v>20</v>
      </c>
      <c r="AX64" s="238">
        <v>2</v>
      </c>
      <c r="AY64" s="238">
        <v>1</v>
      </c>
      <c r="AZ64" s="238">
        <v>3</v>
      </c>
      <c r="BA64" s="238">
        <v>26</v>
      </c>
      <c r="BB64" s="238">
        <v>52</v>
      </c>
      <c r="BC64" s="238" t="s">
        <v>363</v>
      </c>
      <c r="BD64" s="238">
        <v>5</v>
      </c>
      <c r="BE64" s="238">
        <v>1</v>
      </c>
      <c r="BI64" s="238">
        <v>1</v>
      </c>
      <c r="BJ64" s="238">
        <v>98</v>
      </c>
      <c r="BK64" s="238">
        <v>55</v>
      </c>
      <c r="BL64" s="238">
        <v>10</v>
      </c>
      <c r="BM64" s="238">
        <v>20</v>
      </c>
      <c r="BN64" s="238">
        <v>2</v>
      </c>
      <c r="BO64" s="238">
        <v>4</v>
      </c>
      <c r="BP64" s="238">
        <v>3</v>
      </c>
      <c r="BQ64" s="238">
        <v>26</v>
      </c>
      <c r="BR64" s="238">
        <v>34</v>
      </c>
      <c r="BS64" s="238" t="s">
        <v>363</v>
      </c>
      <c r="BT64" s="238">
        <v>5</v>
      </c>
      <c r="BU64" s="238">
        <v>5</v>
      </c>
      <c r="BY64" s="238">
        <v>1</v>
      </c>
      <c r="BZ64" s="238">
        <v>98</v>
      </c>
      <c r="CA64" s="238">
        <v>55</v>
      </c>
      <c r="CB64" s="238">
        <v>10</v>
      </c>
      <c r="CC64" s="238">
        <v>20</v>
      </c>
      <c r="CT64" s="238">
        <v>463884</v>
      </c>
      <c r="CU64" s="238">
        <v>4967685</v>
      </c>
      <c r="CV64" s="238">
        <v>44.861667099999998</v>
      </c>
      <c r="CW64" s="238">
        <v>-93.457132999999999</v>
      </c>
      <c r="CX64" s="238" t="s">
        <v>359</v>
      </c>
      <c r="CY64" s="238" t="s">
        <v>4753</v>
      </c>
    </row>
    <row r="65" spans="1:103" x14ac:dyDescent="0.25">
      <c r="A65" s="238">
        <v>10793288</v>
      </c>
      <c r="B65" s="238">
        <v>2</v>
      </c>
      <c r="C65" s="238">
        <v>212</v>
      </c>
      <c r="D65" s="238">
        <v>157.292</v>
      </c>
      <c r="E65" s="238">
        <v>27</v>
      </c>
      <c r="F65" s="238" t="s">
        <v>2420</v>
      </c>
      <c r="H65" s="238" t="s">
        <v>354</v>
      </c>
      <c r="I65" s="238">
        <v>25</v>
      </c>
      <c r="K65" s="238">
        <v>12502472</v>
      </c>
      <c r="L65" s="238">
        <v>120740201</v>
      </c>
      <c r="M65" s="238">
        <v>3</v>
      </c>
      <c r="N65" s="238">
        <v>8</v>
      </c>
      <c r="O65" s="238">
        <v>2012</v>
      </c>
      <c r="P65" s="238" t="s">
        <v>384</v>
      </c>
      <c r="Q65" s="238">
        <v>8</v>
      </c>
      <c r="R65" s="238" t="s">
        <v>369</v>
      </c>
      <c r="S65" s="238">
        <v>4</v>
      </c>
      <c r="T65" s="238">
        <v>0</v>
      </c>
      <c r="U65" s="238">
        <v>6</v>
      </c>
      <c r="V65" s="238">
        <v>90</v>
      </c>
      <c r="W65" s="238">
        <v>10</v>
      </c>
      <c r="X65" s="238">
        <v>2</v>
      </c>
      <c r="Y65" s="238">
        <v>1</v>
      </c>
      <c r="Z65" s="238">
        <v>4</v>
      </c>
      <c r="AB65" s="238">
        <v>5</v>
      </c>
      <c r="AC65" s="238">
        <v>98</v>
      </c>
      <c r="AD65" s="238" t="s">
        <v>376</v>
      </c>
      <c r="AE65" s="238" t="s">
        <v>4750</v>
      </c>
      <c r="AF65" s="238" t="s">
        <v>358</v>
      </c>
      <c r="AG65" s="238">
        <v>90</v>
      </c>
      <c r="AH65" s="238">
        <v>2</v>
      </c>
      <c r="AI65" s="238">
        <v>4</v>
      </c>
      <c r="AJ65" s="238">
        <v>3</v>
      </c>
      <c r="AK65" s="238">
        <v>27</v>
      </c>
      <c r="AL65" s="238">
        <v>51</v>
      </c>
      <c r="AM65" s="238" t="s">
        <v>363</v>
      </c>
      <c r="AN65" s="238">
        <v>5</v>
      </c>
      <c r="AO65" s="238">
        <v>3</v>
      </c>
      <c r="AP65" s="238">
        <v>15</v>
      </c>
      <c r="AS65" s="238">
        <v>1</v>
      </c>
      <c r="AT65" s="238">
        <v>98</v>
      </c>
      <c r="AU65" s="238">
        <v>55</v>
      </c>
      <c r="AV65" s="238">
        <v>11</v>
      </c>
      <c r="AW65" s="238">
        <v>21</v>
      </c>
      <c r="AX65" s="238">
        <v>2</v>
      </c>
      <c r="AY65" s="238">
        <v>4</v>
      </c>
      <c r="AZ65" s="238">
        <v>4</v>
      </c>
      <c r="BA65" s="238">
        <v>21</v>
      </c>
      <c r="BB65" s="238">
        <v>35</v>
      </c>
      <c r="BC65" s="238" t="s">
        <v>354</v>
      </c>
      <c r="BD65" s="238">
        <v>5</v>
      </c>
      <c r="BE65" s="238">
        <v>1</v>
      </c>
      <c r="BI65" s="238">
        <v>1</v>
      </c>
      <c r="BJ65" s="238">
        <v>98</v>
      </c>
      <c r="BK65" s="238">
        <v>55</v>
      </c>
      <c r="BL65" s="238">
        <v>11</v>
      </c>
      <c r="BM65" s="238">
        <v>21</v>
      </c>
      <c r="BN65" s="238">
        <v>2</v>
      </c>
      <c r="BO65" s="238">
        <v>2</v>
      </c>
      <c r="BP65" s="238">
        <v>4</v>
      </c>
      <c r="BQ65" s="238">
        <v>21</v>
      </c>
      <c r="BR65" s="238">
        <v>35</v>
      </c>
      <c r="BS65" s="238" t="s">
        <v>363</v>
      </c>
      <c r="BT65" s="238">
        <v>5</v>
      </c>
      <c r="BU65" s="238">
        <v>1</v>
      </c>
      <c r="BY65" s="238">
        <v>1</v>
      </c>
      <c r="BZ65" s="238">
        <v>98</v>
      </c>
      <c r="CA65" s="238">
        <v>55</v>
      </c>
      <c r="CB65" s="238">
        <v>11</v>
      </c>
      <c r="CC65" s="238">
        <v>21</v>
      </c>
      <c r="CD65" s="238">
        <v>2</v>
      </c>
      <c r="CE65" s="238">
        <v>2</v>
      </c>
      <c r="CF65" s="238">
        <v>4</v>
      </c>
      <c r="CG65" s="238">
        <v>21</v>
      </c>
      <c r="CH65" s="238">
        <v>35</v>
      </c>
      <c r="CI65" s="238" t="s">
        <v>354</v>
      </c>
      <c r="CJ65" s="238">
        <v>5</v>
      </c>
      <c r="CK65" s="238">
        <v>1</v>
      </c>
      <c r="CO65" s="238">
        <v>1</v>
      </c>
      <c r="CP65" s="238">
        <v>98</v>
      </c>
      <c r="CQ65" s="238">
        <v>55</v>
      </c>
      <c r="CR65" s="238">
        <v>11</v>
      </c>
      <c r="CS65" s="238">
        <v>21</v>
      </c>
      <c r="CT65" s="238">
        <v>463884</v>
      </c>
      <c r="CU65" s="238">
        <v>4967685</v>
      </c>
      <c r="CV65" s="238">
        <v>44.861667099999998</v>
      </c>
      <c r="CW65" s="238">
        <v>-93.457132999999999</v>
      </c>
      <c r="CX65" s="238" t="s">
        <v>359</v>
      </c>
      <c r="CY65" s="238" t="s">
        <v>4754</v>
      </c>
    </row>
    <row r="66" spans="1:103" x14ac:dyDescent="0.25">
      <c r="A66" s="238">
        <v>10794280</v>
      </c>
      <c r="B66" s="238">
        <v>2</v>
      </c>
      <c r="C66" s="238">
        <v>212</v>
      </c>
      <c r="D66" s="238">
        <v>157.292</v>
      </c>
      <c r="E66" s="238">
        <v>27</v>
      </c>
      <c r="F66" s="238" t="s">
        <v>2420</v>
      </c>
      <c r="H66" s="238" t="s">
        <v>354</v>
      </c>
      <c r="I66" s="238">
        <v>25</v>
      </c>
      <c r="K66" s="238">
        <v>12015261</v>
      </c>
      <c r="L66" s="238">
        <v>120960012</v>
      </c>
      <c r="M66" s="238">
        <v>3</v>
      </c>
      <c r="N66" s="238">
        <v>30</v>
      </c>
      <c r="O66" s="238">
        <v>2012</v>
      </c>
      <c r="P66" s="238" t="s">
        <v>362</v>
      </c>
      <c r="Q66" s="238">
        <v>5</v>
      </c>
      <c r="R66" s="238" t="s">
        <v>369</v>
      </c>
      <c r="S66" s="238">
        <v>5</v>
      </c>
      <c r="T66" s="238">
        <v>0</v>
      </c>
      <c r="U66" s="238">
        <v>1</v>
      </c>
      <c r="V66" s="238">
        <v>8</v>
      </c>
      <c r="W66" s="238">
        <v>16</v>
      </c>
      <c r="X66" s="238">
        <v>2</v>
      </c>
      <c r="Y66" s="238">
        <v>4</v>
      </c>
      <c r="Z66" s="238">
        <v>1</v>
      </c>
      <c r="AA66" s="238">
        <v>1</v>
      </c>
      <c r="AB66" s="238">
        <v>1</v>
      </c>
      <c r="AC66" s="238">
        <v>98</v>
      </c>
      <c r="AD66" s="238">
        <v>212</v>
      </c>
      <c r="AE66" s="238" t="s">
        <v>4755</v>
      </c>
      <c r="AF66" s="238" t="s">
        <v>358</v>
      </c>
      <c r="AG66" s="238">
        <v>4</v>
      </c>
      <c r="AH66" s="238">
        <v>2</v>
      </c>
      <c r="AI66" s="238">
        <v>4</v>
      </c>
      <c r="AJ66" s="238">
        <v>3</v>
      </c>
      <c r="AK66" s="238">
        <v>21</v>
      </c>
      <c r="AL66" s="238">
        <v>48</v>
      </c>
      <c r="AM66" s="238" t="s">
        <v>354</v>
      </c>
      <c r="AN66" s="238">
        <v>5</v>
      </c>
      <c r="AS66" s="238">
        <v>1</v>
      </c>
      <c r="AT66" s="238">
        <v>98</v>
      </c>
      <c r="AU66" s="238">
        <v>55</v>
      </c>
      <c r="AV66" s="238">
        <v>11</v>
      </c>
      <c r="AW66" s="238">
        <v>21</v>
      </c>
      <c r="CT66" s="238">
        <v>463884</v>
      </c>
      <c r="CU66" s="238">
        <v>4967685</v>
      </c>
      <c r="CV66" s="238">
        <v>44.861667099999998</v>
      </c>
      <c r="CW66" s="238">
        <v>-93.457132999999999</v>
      </c>
      <c r="CX66" s="238" t="s">
        <v>359</v>
      </c>
      <c r="CY66" s="238" t="s">
        <v>4756</v>
      </c>
    </row>
    <row r="67" spans="1:103" x14ac:dyDescent="0.25">
      <c r="A67" s="238">
        <v>10798266</v>
      </c>
      <c r="B67" s="238">
        <v>2</v>
      </c>
      <c r="C67" s="238">
        <v>212</v>
      </c>
      <c r="D67" s="238">
        <v>157.292</v>
      </c>
      <c r="E67" s="238">
        <v>27</v>
      </c>
      <c r="F67" s="238" t="s">
        <v>2420</v>
      </c>
      <c r="H67" s="238" t="s">
        <v>354</v>
      </c>
      <c r="I67" s="238">
        <v>25</v>
      </c>
      <c r="K67" s="238">
        <v>12028387</v>
      </c>
      <c r="L67" s="238">
        <v>121680014</v>
      </c>
      <c r="M67" s="238">
        <v>6</v>
      </c>
      <c r="N67" s="238">
        <v>15</v>
      </c>
      <c r="O67" s="238">
        <v>2012</v>
      </c>
      <c r="P67" s="238" t="s">
        <v>362</v>
      </c>
      <c r="Q67" s="238">
        <v>3</v>
      </c>
      <c r="R67" s="238" t="s">
        <v>369</v>
      </c>
      <c r="S67" s="238">
        <v>4</v>
      </c>
      <c r="T67" s="238">
        <v>0</v>
      </c>
      <c r="U67" s="238">
        <v>1</v>
      </c>
      <c r="V67" s="238">
        <v>98</v>
      </c>
      <c r="W67" s="238">
        <v>16</v>
      </c>
      <c r="X67" s="238">
        <v>2</v>
      </c>
      <c r="Y67" s="238">
        <v>7</v>
      </c>
      <c r="Z67" s="238">
        <v>1</v>
      </c>
      <c r="AB67" s="238">
        <v>1</v>
      </c>
      <c r="AC67" s="238">
        <v>98</v>
      </c>
      <c r="AD67" s="238">
        <v>212</v>
      </c>
      <c r="AE67" s="238" t="s">
        <v>4737</v>
      </c>
      <c r="AF67" s="238" t="s">
        <v>358</v>
      </c>
      <c r="AG67" s="238">
        <v>4</v>
      </c>
      <c r="AH67" s="238">
        <v>2</v>
      </c>
      <c r="AI67" s="238">
        <v>2</v>
      </c>
      <c r="AJ67" s="238">
        <v>3</v>
      </c>
      <c r="AK67" s="238">
        <v>21</v>
      </c>
      <c r="AL67" s="238">
        <v>55</v>
      </c>
      <c r="AM67" s="238" t="s">
        <v>354</v>
      </c>
      <c r="AN67" s="238">
        <v>5</v>
      </c>
      <c r="AO67" s="238">
        <v>1</v>
      </c>
      <c r="AS67" s="238">
        <v>3</v>
      </c>
      <c r="AT67" s="238">
        <v>98</v>
      </c>
      <c r="AU67" s="238">
        <v>60</v>
      </c>
      <c r="AV67" s="238">
        <v>11</v>
      </c>
      <c r="AW67" s="238">
        <v>21</v>
      </c>
      <c r="CT67" s="238">
        <v>463884</v>
      </c>
      <c r="CU67" s="238">
        <v>4967685</v>
      </c>
      <c r="CV67" s="238">
        <v>44.861667099999998</v>
      </c>
      <c r="CW67" s="238">
        <v>-93.457132999999999</v>
      </c>
      <c r="CX67" s="238" t="s">
        <v>359</v>
      </c>
      <c r="CY67" s="238" t="s">
        <v>4757</v>
      </c>
    </row>
    <row r="68" spans="1:103" x14ac:dyDescent="0.25">
      <c r="A68" s="238">
        <v>10800388</v>
      </c>
      <c r="B68" s="238">
        <v>2</v>
      </c>
      <c r="C68" s="238">
        <v>212</v>
      </c>
      <c r="D68" s="238">
        <v>157.292</v>
      </c>
      <c r="E68" s="238">
        <v>27</v>
      </c>
      <c r="F68" s="238" t="s">
        <v>2420</v>
      </c>
      <c r="H68" s="238" t="s">
        <v>354</v>
      </c>
      <c r="I68" s="238">
        <v>25</v>
      </c>
      <c r="K68" s="238">
        <v>12034622</v>
      </c>
      <c r="L68" s="238">
        <v>122050034</v>
      </c>
      <c r="M68" s="238">
        <v>7</v>
      </c>
      <c r="N68" s="238">
        <v>23</v>
      </c>
      <c r="O68" s="238">
        <v>2012</v>
      </c>
      <c r="P68" s="238" t="s">
        <v>361</v>
      </c>
      <c r="Q68" s="238">
        <v>1</v>
      </c>
      <c r="R68" s="238" t="s">
        <v>356</v>
      </c>
      <c r="S68" s="238">
        <v>5</v>
      </c>
      <c r="T68" s="238">
        <v>0</v>
      </c>
      <c r="U68" s="238">
        <v>1</v>
      </c>
      <c r="V68" s="238">
        <v>4</v>
      </c>
      <c r="W68" s="238">
        <v>32</v>
      </c>
      <c r="X68" s="238">
        <v>2</v>
      </c>
      <c r="Y68" s="238">
        <v>4</v>
      </c>
      <c r="Z68" s="238">
        <v>1</v>
      </c>
      <c r="AB68" s="238">
        <v>1</v>
      </c>
      <c r="AC68" s="238">
        <v>98</v>
      </c>
      <c r="AD68" s="238" t="s">
        <v>374</v>
      </c>
      <c r="AE68" s="238" t="s">
        <v>4758</v>
      </c>
      <c r="AF68" s="238" t="s">
        <v>358</v>
      </c>
      <c r="AG68" s="238">
        <v>3</v>
      </c>
      <c r="AH68" s="238">
        <v>2</v>
      </c>
      <c r="AI68" s="238">
        <v>2</v>
      </c>
      <c r="AJ68" s="238">
        <v>4</v>
      </c>
      <c r="AK68" s="238">
        <v>21</v>
      </c>
      <c r="AL68" s="238">
        <v>37</v>
      </c>
      <c r="AM68" s="238" t="s">
        <v>354</v>
      </c>
      <c r="AN68" s="238">
        <v>1</v>
      </c>
      <c r="AO68" s="238">
        <v>18</v>
      </c>
      <c r="AS68" s="238">
        <v>1</v>
      </c>
      <c r="AT68" s="238">
        <v>98</v>
      </c>
      <c r="AU68" s="238">
        <v>60</v>
      </c>
      <c r="AV68" s="238">
        <v>11</v>
      </c>
      <c r="AW68" s="238">
        <v>21</v>
      </c>
      <c r="CT68" s="238">
        <v>463884</v>
      </c>
      <c r="CU68" s="238">
        <v>4967685</v>
      </c>
      <c r="CV68" s="238">
        <v>44.861667099999998</v>
      </c>
      <c r="CW68" s="238">
        <v>-93.457132999999999</v>
      </c>
      <c r="CX68" s="238" t="s">
        <v>359</v>
      </c>
      <c r="CY68" s="238" t="s">
        <v>4759</v>
      </c>
    </row>
    <row r="69" spans="1:103" x14ac:dyDescent="0.25">
      <c r="A69" s="238">
        <v>10846434</v>
      </c>
      <c r="B69" s="238">
        <v>2</v>
      </c>
      <c r="C69" s="238">
        <v>212</v>
      </c>
      <c r="D69" s="238">
        <v>157.292</v>
      </c>
      <c r="E69" s="238">
        <v>27</v>
      </c>
      <c r="F69" s="238" t="s">
        <v>2420</v>
      </c>
      <c r="H69" s="238" t="s">
        <v>354</v>
      </c>
      <c r="I69" s="238">
        <v>25</v>
      </c>
      <c r="L69" s="238">
        <v>130110137</v>
      </c>
      <c r="M69" s="238">
        <v>12</v>
      </c>
      <c r="N69" s="238">
        <v>9</v>
      </c>
      <c r="O69" s="238">
        <v>2012</v>
      </c>
      <c r="P69" s="238" t="s">
        <v>366</v>
      </c>
      <c r="Q69" s="238">
        <v>0</v>
      </c>
      <c r="S69" s="238">
        <v>5</v>
      </c>
      <c r="T69" s="238">
        <v>0</v>
      </c>
      <c r="U69" s="238">
        <v>2</v>
      </c>
      <c r="V69" s="238">
        <v>5</v>
      </c>
      <c r="W69" s="238">
        <v>10</v>
      </c>
      <c r="Y69" s="238">
        <v>1</v>
      </c>
      <c r="Z69" s="238">
        <v>4</v>
      </c>
      <c r="AB69" s="238">
        <v>5</v>
      </c>
      <c r="AC69" s="238">
        <v>98</v>
      </c>
      <c r="AF69" s="238" t="s">
        <v>358</v>
      </c>
      <c r="AG69" s="238">
        <v>10</v>
      </c>
      <c r="AH69" s="238">
        <v>2</v>
      </c>
      <c r="AI69" s="238">
        <v>2</v>
      </c>
      <c r="AJ69" s="238">
        <v>4</v>
      </c>
      <c r="AK69" s="238">
        <v>21</v>
      </c>
      <c r="AL69" s="238">
        <v>52</v>
      </c>
      <c r="AM69" s="238" t="s">
        <v>363</v>
      </c>
      <c r="AT69" s="238">
        <v>98</v>
      </c>
      <c r="AU69" s="238">
        <v>60</v>
      </c>
      <c r="AX69" s="238">
        <v>2</v>
      </c>
      <c r="AY69" s="238">
        <v>4</v>
      </c>
      <c r="AZ69" s="238">
        <v>4</v>
      </c>
      <c r="BA69" s="238">
        <v>21</v>
      </c>
      <c r="BB69" s="238">
        <v>40</v>
      </c>
      <c r="BC69" s="238" t="s">
        <v>363</v>
      </c>
      <c r="BJ69" s="238">
        <v>98</v>
      </c>
      <c r="BK69" s="238">
        <v>60</v>
      </c>
      <c r="CT69" s="238">
        <v>463884</v>
      </c>
      <c r="CU69" s="238">
        <v>4967685</v>
      </c>
      <c r="CV69" s="238">
        <v>44.861667099999998</v>
      </c>
      <c r="CW69" s="238">
        <v>-93.457132999999999</v>
      </c>
      <c r="CX69" s="238" t="s">
        <v>359</v>
      </c>
    </row>
    <row r="70" spans="1:103" x14ac:dyDescent="0.25">
      <c r="A70" s="238">
        <v>10857683</v>
      </c>
      <c r="B70" s="238">
        <v>2</v>
      </c>
      <c r="C70" s="238">
        <v>212</v>
      </c>
      <c r="D70" s="238">
        <v>157.292</v>
      </c>
      <c r="E70" s="238">
        <v>27</v>
      </c>
      <c r="F70" s="238" t="s">
        <v>2420</v>
      </c>
      <c r="H70" s="238" t="s">
        <v>354</v>
      </c>
      <c r="I70" s="238">
        <v>25</v>
      </c>
      <c r="K70" s="238">
        <v>13500457</v>
      </c>
      <c r="L70" s="238">
        <v>130120158</v>
      </c>
      <c r="M70" s="238">
        <v>1</v>
      </c>
      <c r="N70" s="238">
        <v>11</v>
      </c>
      <c r="O70" s="238">
        <v>2013</v>
      </c>
      <c r="P70" s="238" t="s">
        <v>362</v>
      </c>
      <c r="Q70" s="238">
        <v>15</v>
      </c>
      <c r="R70" s="238" t="s">
        <v>356</v>
      </c>
      <c r="S70" s="238">
        <v>5</v>
      </c>
      <c r="T70" s="238">
        <v>0</v>
      </c>
      <c r="U70" s="238">
        <v>2</v>
      </c>
      <c r="V70" s="238">
        <v>10</v>
      </c>
      <c r="W70" s="238">
        <v>10</v>
      </c>
      <c r="X70" s="238">
        <v>10</v>
      </c>
      <c r="Y70" s="238">
        <v>1</v>
      </c>
      <c r="Z70" s="238">
        <v>3</v>
      </c>
      <c r="AA70" s="238">
        <v>2</v>
      </c>
      <c r="AB70" s="238">
        <v>2</v>
      </c>
      <c r="AC70" s="238">
        <v>98</v>
      </c>
      <c r="AD70" s="238" t="s">
        <v>1771</v>
      </c>
      <c r="AE70" s="238" t="s">
        <v>376</v>
      </c>
      <c r="AF70" s="238" t="s">
        <v>358</v>
      </c>
      <c r="AG70" s="238">
        <v>5</v>
      </c>
      <c r="AH70" s="238">
        <v>2</v>
      </c>
      <c r="AI70" s="238">
        <v>1</v>
      </c>
      <c r="AJ70" s="238">
        <v>4</v>
      </c>
      <c r="AK70" s="238">
        <v>21</v>
      </c>
      <c r="AL70" s="238">
        <v>50</v>
      </c>
      <c r="AM70" s="238" t="s">
        <v>354</v>
      </c>
      <c r="AN70" s="238">
        <v>5</v>
      </c>
      <c r="AO70" s="238">
        <v>1</v>
      </c>
      <c r="AS70" s="238">
        <v>3</v>
      </c>
      <c r="AT70" s="238">
        <v>98</v>
      </c>
      <c r="AU70" s="238">
        <v>60</v>
      </c>
      <c r="AV70" s="238">
        <v>11</v>
      </c>
      <c r="AW70" s="238">
        <v>21</v>
      </c>
      <c r="AX70" s="238">
        <v>2</v>
      </c>
      <c r="AY70" s="238">
        <v>42</v>
      </c>
      <c r="AZ70" s="238">
        <v>4</v>
      </c>
      <c r="BA70" s="238">
        <v>21</v>
      </c>
      <c r="BB70" s="238">
        <v>74</v>
      </c>
      <c r="BC70" s="238" t="s">
        <v>354</v>
      </c>
      <c r="BD70" s="238">
        <v>5</v>
      </c>
      <c r="BE70" s="238">
        <v>1</v>
      </c>
      <c r="BI70" s="238">
        <v>3</v>
      </c>
      <c r="BJ70" s="238">
        <v>98</v>
      </c>
      <c r="BK70" s="238">
        <v>60</v>
      </c>
      <c r="BL70" s="238">
        <v>11</v>
      </c>
      <c r="BM70" s="238">
        <v>21</v>
      </c>
      <c r="CT70" s="238">
        <v>463884</v>
      </c>
      <c r="CU70" s="238">
        <v>4967685</v>
      </c>
      <c r="CV70" s="238">
        <v>44.861667099999998</v>
      </c>
      <c r="CW70" s="238">
        <v>-93.457132999999999</v>
      </c>
      <c r="CX70" s="238" t="s">
        <v>359</v>
      </c>
      <c r="CY70" s="238" t="s">
        <v>4760</v>
      </c>
    </row>
    <row r="71" spans="1:103" x14ac:dyDescent="0.25">
      <c r="A71" s="238">
        <v>10869965</v>
      </c>
      <c r="B71" s="238">
        <v>2</v>
      </c>
      <c r="C71" s="238">
        <v>212</v>
      </c>
      <c r="D71" s="238">
        <v>157.292</v>
      </c>
      <c r="E71" s="238">
        <v>27</v>
      </c>
      <c r="H71" s="238" t="s">
        <v>354</v>
      </c>
      <c r="I71" s="238">
        <v>25</v>
      </c>
      <c r="L71" s="238">
        <v>130850033</v>
      </c>
      <c r="M71" s="238">
        <v>2</v>
      </c>
      <c r="N71" s="238">
        <v>22</v>
      </c>
      <c r="O71" s="238">
        <v>2013</v>
      </c>
      <c r="P71" s="238" t="s">
        <v>362</v>
      </c>
      <c r="Q71" s="238">
        <v>7</v>
      </c>
      <c r="S71" s="238">
        <v>5</v>
      </c>
      <c r="T71" s="238">
        <v>0</v>
      </c>
      <c r="U71" s="238">
        <v>2</v>
      </c>
      <c r="V71" s="238">
        <v>1</v>
      </c>
      <c r="W71" s="238">
        <v>10</v>
      </c>
      <c r="Y71" s="238">
        <v>1</v>
      </c>
      <c r="Z71" s="238">
        <v>4</v>
      </c>
      <c r="AB71" s="238">
        <v>3</v>
      </c>
      <c r="AC71" s="238">
        <v>98</v>
      </c>
      <c r="AF71" s="238" t="s">
        <v>358</v>
      </c>
      <c r="AG71" s="238">
        <v>7</v>
      </c>
      <c r="AH71" s="238">
        <v>2</v>
      </c>
      <c r="AI71" s="238">
        <v>2</v>
      </c>
      <c r="AJ71" s="238">
        <v>3</v>
      </c>
      <c r="AK71" s="238">
        <v>21</v>
      </c>
      <c r="AL71" s="238">
        <v>54</v>
      </c>
      <c r="AM71" s="238" t="s">
        <v>363</v>
      </c>
      <c r="AT71" s="238">
        <v>98</v>
      </c>
      <c r="AU71" s="238">
        <v>60</v>
      </c>
      <c r="AX71" s="238">
        <v>2</v>
      </c>
      <c r="AY71" s="238">
        <v>2</v>
      </c>
      <c r="AZ71" s="238">
        <v>3</v>
      </c>
      <c r="BA71" s="238">
        <v>21</v>
      </c>
      <c r="BB71" s="238">
        <v>20</v>
      </c>
      <c r="BC71" s="238" t="s">
        <v>354</v>
      </c>
      <c r="BJ71" s="238">
        <v>98</v>
      </c>
      <c r="BK71" s="238">
        <v>60</v>
      </c>
      <c r="CT71" s="238">
        <v>463884</v>
      </c>
      <c r="CU71" s="238">
        <v>4967685</v>
      </c>
      <c r="CV71" s="238">
        <v>44.861667099999998</v>
      </c>
      <c r="CW71" s="238">
        <v>-93.457132999999999</v>
      </c>
      <c r="CX71" s="238" t="s">
        <v>359</v>
      </c>
    </row>
    <row r="72" spans="1:103" x14ac:dyDescent="0.25">
      <c r="A72" s="238">
        <v>10869896</v>
      </c>
      <c r="B72" s="238">
        <v>2</v>
      </c>
      <c r="C72" s="238">
        <v>212</v>
      </c>
      <c r="D72" s="238">
        <v>157.292</v>
      </c>
      <c r="E72" s="238">
        <v>27</v>
      </c>
      <c r="F72" s="238" t="s">
        <v>2420</v>
      </c>
      <c r="H72" s="238" t="s">
        <v>354</v>
      </c>
      <c r="I72" s="238">
        <v>25</v>
      </c>
      <c r="K72" s="238">
        <v>13503456</v>
      </c>
      <c r="L72" s="238">
        <v>130830116</v>
      </c>
      <c r="M72" s="238">
        <v>3</v>
      </c>
      <c r="N72" s="238">
        <v>24</v>
      </c>
      <c r="O72" s="238">
        <v>2013</v>
      </c>
      <c r="P72" s="238" t="s">
        <v>366</v>
      </c>
      <c r="Q72" s="238">
        <v>14</v>
      </c>
      <c r="R72" s="238" t="s">
        <v>369</v>
      </c>
      <c r="S72" s="238">
        <v>3</v>
      </c>
      <c r="T72" s="238">
        <v>0</v>
      </c>
      <c r="U72" s="238">
        <v>1</v>
      </c>
      <c r="V72" s="238">
        <v>4</v>
      </c>
      <c r="W72" s="238">
        <v>53</v>
      </c>
      <c r="X72" s="238">
        <v>2</v>
      </c>
      <c r="Y72" s="238">
        <v>1</v>
      </c>
      <c r="Z72" s="238">
        <v>1</v>
      </c>
      <c r="AB72" s="238">
        <v>1</v>
      </c>
      <c r="AC72" s="238">
        <v>98</v>
      </c>
      <c r="AD72" s="238">
        <v>5</v>
      </c>
      <c r="AE72" s="238" t="s">
        <v>4750</v>
      </c>
      <c r="AF72" s="238" t="s">
        <v>358</v>
      </c>
      <c r="AG72" s="238">
        <v>3</v>
      </c>
      <c r="AH72" s="238">
        <v>2</v>
      </c>
      <c r="AI72" s="238">
        <v>2</v>
      </c>
      <c r="AJ72" s="238">
        <v>3</v>
      </c>
      <c r="AK72" s="238">
        <v>10</v>
      </c>
      <c r="AL72" s="238">
        <v>26</v>
      </c>
      <c r="AM72" s="238" t="s">
        <v>363</v>
      </c>
      <c r="AN72" s="238">
        <v>5</v>
      </c>
      <c r="AO72" s="238">
        <v>72</v>
      </c>
      <c r="AS72" s="238">
        <v>3</v>
      </c>
      <c r="AT72" s="238">
        <v>98</v>
      </c>
      <c r="AU72" s="238">
        <v>55</v>
      </c>
      <c r="AV72" s="238">
        <v>11</v>
      </c>
      <c r="AW72" s="238">
        <v>21</v>
      </c>
      <c r="CT72" s="238">
        <v>463884</v>
      </c>
      <c r="CU72" s="238">
        <v>4967685</v>
      </c>
      <c r="CV72" s="238">
        <v>44.861667099999998</v>
      </c>
      <c r="CW72" s="238">
        <v>-93.457132999999999</v>
      </c>
      <c r="CX72" s="238" t="s">
        <v>359</v>
      </c>
      <c r="CY72" s="238" t="s">
        <v>4761</v>
      </c>
    </row>
    <row r="73" spans="1:103" x14ac:dyDescent="0.25">
      <c r="A73" s="238">
        <v>10872233</v>
      </c>
      <c r="B73" s="238">
        <v>2</v>
      </c>
      <c r="C73" s="238">
        <v>212</v>
      </c>
      <c r="D73" s="238">
        <v>157.292</v>
      </c>
      <c r="E73" s="238">
        <v>27</v>
      </c>
      <c r="F73" s="238" t="s">
        <v>2420</v>
      </c>
      <c r="H73" s="238" t="s">
        <v>354</v>
      </c>
      <c r="I73" s="238">
        <v>25</v>
      </c>
      <c r="K73" s="238">
        <v>13504716</v>
      </c>
      <c r="L73" s="238">
        <v>131210203</v>
      </c>
      <c r="M73" s="238">
        <v>4</v>
      </c>
      <c r="N73" s="238">
        <v>30</v>
      </c>
      <c r="O73" s="238">
        <v>2013</v>
      </c>
      <c r="P73" s="238" t="s">
        <v>368</v>
      </c>
      <c r="Q73" s="238">
        <v>17</v>
      </c>
      <c r="R73" s="238" t="s">
        <v>369</v>
      </c>
      <c r="S73" s="238">
        <v>5</v>
      </c>
      <c r="T73" s="238">
        <v>0</v>
      </c>
      <c r="U73" s="238">
        <v>3</v>
      </c>
      <c r="V73" s="238">
        <v>1</v>
      </c>
      <c r="W73" s="238">
        <v>10</v>
      </c>
      <c r="X73" s="238">
        <v>2</v>
      </c>
      <c r="Y73" s="238">
        <v>1</v>
      </c>
      <c r="Z73" s="238">
        <v>2</v>
      </c>
      <c r="AB73" s="238">
        <v>1</v>
      </c>
      <c r="AC73" s="238">
        <v>98</v>
      </c>
      <c r="AD73" s="238" t="s">
        <v>376</v>
      </c>
      <c r="AE73" s="238" t="s">
        <v>4762</v>
      </c>
      <c r="AF73" s="238" t="s">
        <v>358</v>
      </c>
      <c r="AG73" s="238">
        <v>7</v>
      </c>
      <c r="AH73" s="238">
        <v>2</v>
      </c>
      <c r="AI73" s="238">
        <v>1</v>
      </c>
      <c r="AJ73" s="238">
        <v>4</v>
      </c>
      <c r="AK73" s="238">
        <v>21</v>
      </c>
      <c r="AL73" s="238">
        <v>61</v>
      </c>
      <c r="AM73" s="238" t="s">
        <v>363</v>
      </c>
      <c r="AN73" s="238">
        <v>5</v>
      </c>
      <c r="AO73" s="238">
        <v>1</v>
      </c>
      <c r="AS73" s="238">
        <v>3</v>
      </c>
      <c r="AT73" s="238">
        <v>98</v>
      </c>
      <c r="AU73" s="238">
        <v>60</v>
      </c>
      <c r="AV73" s="238">
        <v>11</v>
      </c>
      <c r="AW73" s="238">
        <v>21</v>
      </c>
      <c r="AX73" s="238">
        <v>2</v>
      </c>
      <c r="AY73" s="238">
        <v>2</v>
      </c>
      <c r="AZ73" s="238">
        <v>4</v>
      </c>
      <c r="BA73" s="238">
        <v>21</v>
      </c>
      <c r="BB73" s="238">
        <v>40</v>
      </c>
      <c r="BC73" s="238" t="s">
        <v>363</v>
      </c>
      <c r="BD73" s="238">
        <v>5</v>
      </c>
      <c r="BE73" s="238">
        <v>1</v>
      </c>
      <c r="BI73" s="238">
        <v>3</v>
      </c>
      <c r="BJ73" s="238">
        <v>98</v>
      </c>
      <c r="BK73" s="238">
        <v>60</v>
      </c>
      <c r="BL73" s="238">
        <v>11</v>
      </c>
      <c r="BM73" s="238">
        <v>21</v>
      </c>
      <c r="BN73" s="238">
        <v>2</v>
      </c>
      <c r="BO73" s="238">
        <v>4</v>
      </c>
      <c r="BP73" s="238">
        <v>4</v>
      </c>
      <c r="BQ73" s="238">
        <v>21</v>
      </c>
      <c r="BR73" s="238">
        <v>58</v>
      </c>
      <c r="BS73" s="238" t="s">
        <v>363</v>
      </c>
      <c r="BT73" s="238">
        <v>5</v>
      </c>
      <c r="BU73" s="238">
        <v>3</v>
      </c>
      <c r="BV73" s="238">
        <v>15</v>
      </c>
      <c r="BY73" s="238">
        <v>3</v>
      </c>
      <c r="BZ73" s="238">
        <v>98</v>
      </c>
      <c r="CA73" s="238">
        <v>60</v>
      </c>
      <c r="CB73" s="238">
        <v>11</v>
      </c>
      <c r="CC73" s="238">
        <v>21</v>
      </c>
      <c r="CT73" s="238">
        <v>463884</v>
      </c>
      <c r="CU73" s="238">
        <v>4967685</v>
      </c>
      <c r="CV73" s="238">
        <v>44.861667099999998</v>
      </c>
      <c r="CW73" s="238">
        <v>-93.457132999999999</v>
      </c>
      <c r="CX73" s="238" t="s">
        <v>359</v>
      </c>
      <c r="CY73" s="238" t="s">
        <v>4763</v>
      </c>
    </row>
    <row r="74" spans="1:103" x14ac:dyDescent="0.25">
      <c r="A74" s="238">
        <v>10884684</v>
      </c>
      <c r="B74" s="238">
        <v>2</v>
      </c>
      <c r="C74" s="238">
        <v>212</v>
      </c>
      <c r="D74" s="238">
        <v>157.292</v>
      </c>
      <c r="E74" s="238">
        <v>27</v>
      </c>
      <c r="F74" s="238" t="s">
        <v>2420</v>
      </c>
      <c r="H74" s="238" t="s">
        <v>354</v>
      </c>
      <c r="I74" s="238">
        <v>25</v>
      </c>
      <c r="K74" s="238">
        <v>13507862</v>
      </c>
      <c r="L74" s="238">
        <v>132140235</v>
      </c>
      <c r="M74" s="238">
        <v>8</v>
      </c>
      <c r="N74" s="238">
        <v>2</v>
      </c>
      <c r="O74" s="238">
        <v>2013</v>
      </c>
      <c r="P74" s="238" t="s">
        <v>362</v>
      </c>
      <c r="Q74" s="238">
        <v>7</v>
      </c>
      <c r="R74" s="238" t="s">
        <v>369</v>
      </c>
      <c r="S74" s="238">
        <v>3</v>
      </c>
      <c r="T74" s="238">
        <v>0</v>
      </c>
      <c r="U74" s="238">
        <v>1</v>
      </c>
      <c r="V74" s="238">
        <v>8</v>
      </c>
      <c r="W74" s="238">
        <v>54</v>
      </c>
      <c r="X74" s="238">
        <v>2</v>
      </c>
      <c r="Y74" s="238">
        <v>1</v>
      </c>
      <c r="Z74" s="238">
        <v>2</v>
      </c>
      <c r="AB74" s="238">
        <v>1</v>
      </c>
      <c r="AC74" s="238">
        <v>98</v>
      </c>
      <c r="AD74" s="238" t="s">
        <v>376</v>
      </c>
      <c r="AE74" s="238" t="s">
        <v>4762</v>
      </c>
      <c r="AF74" s="238" t="s">
        <v>358</v>
      </c>
      <c r="AG74" s="238">
        <v>3</v>
      </c>
      <c r="AH74" s="238">
        <v>2</v>
      </c>
      <c r="AI74" s="238">
        <v>2</v>
      </c>
      <c r="AJ74" s="238">
        <v>3</v>
      </c>
      <c r="AK74" s="238">
        <v>22</v>
      </c>
      <c r="AL74" s="238">
        <v>50</v>
      </c>
      <c r="AM74" s="238" t="s">
        <v>354</v>
      </c>
      <c r="AN74" s="238">
        <v>90</v>
      </c>
      <c r="AO74" s="238">
        <v>8</v>
      </c>
      <c r="AP74" s="238">
        <v>15</v>
      </c>
      <c r="AS74" s="238">
        <v>1</v>
      </c>
      <c r="AT74" s="238">
        <v>98</v>
      </c>
      <c r="AU74" s="238">
        <v>60</v>
      </c>
      <c r="AV74" s="238">
        <v>11</v>
      </c>
      <c r="AW74" s="238">
        <v>21</v>
      </c>
      <c r="CT74" s="238">
        <v>463884</v>
      </c>
      <c r="CU74" s="238">
        <v>4967685</v>
      </c>
      <c r="CV74" s="238">
        <v>44.861667099999998</v>
      </c>
      <c r="CW74" s="238">
        <v>-93.457132999999999</v>
      </c>
      <c r="CX74" s="238" t="s">
        <v>359</v>
      </c>
      <c r="CY74" s="238" t="s">
        <v>4764</v>
      </c>
    </row>
    <row r="75" spans="1:103" x14ac:dyDescent="0.25">
      <c r="A75" s="238">
        <v>10903144</v>
      </c>
      <c r="B75" s="238">
        <v>2</v>
      </c>
      <c r="C75" s="238">
        <v>212</v>
      </c>
      <c r="D75" s="238">
        <v>157.292</v>
      </c>
      <c r="E75" s="238">
        <v>27</v>
      </c>
      <c r="F75" s="238" t="s">
        <v>2420</v>
      </c>
      <c r="H75" s="238" t="s">
        <v>354</v>
      </c>
      <c r="I75" s="238">
        <v>25</v>
      </c>
      <c r="K75" s="238">
        <v>13510496</v>
      </c>
      <c r="L75" s="238">
        <v>132900149</v>
      </c>
      <c r="M75" s="238">
        <v>10</v>
      </c>
      <c r="N75" s="238">
        <v>16</v>
      </c>
      <c r="O75" s="238">
        <v>2013</v>
      </c>
      <c r="P75" s="238" t="s">
        <v>355</v>
      </c>
      <c r="Q75" s="238">
        <v>7</v>
      </c>
      <c r="R75" s="238" t="s">
        <v>369</v>
      </c>
      <c r="S75" s="238">
        <v>4</v>
      </c>
      <c r="T75" s="238">
        <v>0</v>
      </c>
      <c r="U75" s="238">
        <v>2</v>
      </c>
      <c r="V75" s="238">
        <v>1</v>
      </c>
      <c r="W75" s="238">
        <v>10</v>
      </c>
      <c r="X75" s="238">
        <v>2</v>
      </c>
      <c r="Y75" s="238">
        <v>1</v>
      </c>
      <c r="Z75" s="238">
        <v>2</v>
      </c>
      <c r="AB75" s="238">
        <v>1</v>
      </c>
      <c r="AC75" s="238">
        <v>98</v>
      </c>
      <c r="AD75" s="238" t="s">
        <v>376</v>
      </c>
      <c r="AE75" s="238" t="s">
        <v>4762</v>
      </c>
      <c r="AF75" s="238" t="s">
        <v>358</v>
      </c>
      <c r="AG75" s="238">
        <v>7</v>
      </c>
      <c r="AH75" s="238">
        <v>2</v>
      </c>
      <c r="AI75" s="238">
        <v>3</v>
      </c>
      <c r="AJ75" s="238">
        <v>3</v>
      </c>
      <c r="AK75" s="238">
        <v>26</v>
      </c>
      <c r="AL75" s="238">
        <v>30</v>
      </c>
      <c r="AM75" s="238" t="s">
        <v>354</v>
      </c>
      <c r="AN75" s="238">
        <v>5</v>
      </c>
      <c r="AO75" s="238">
        <v>1</v>
      </c>
      <c r="AS75" s="238">
        <v>1</v>
      </c>
      <c r="AT75" s="238">
        <v>98</v>
      </c>
      <c r="AU75" s="238">
        <v>60</v>
      </c>
      <c r="AV75" s="238">
        <v>11</v>
      </c>
      <c r="AW75" s="238">
        <v>21</v>
      </c>
      <c r="AX75" s="238">
        <v>2</v>
      </c>
      <c r="AY75" s="238">
        <v>4</v>
      </c>
      <c r="AZ75" s="238">
        <v>3</v>
      </c>
      <c r="BA75" s="238">
        <v>21</v>
      </c>
      <c r="BB75" s="238">
        <v>18</v>
      </c>
      <c r="BC75" s="238" t="s">
        <v>363</v>
      </c>
      <c r="BD75" s="238">
        <v>5</v>
      </c>
      <c r="BE75" s="238">
        <v>15</v>
      </c>
      <c r="BF75" s="238">
        <v>5</v>
      </c>
      <c r="BI75" s="238">
        <v>1</v>
      </c>
      <c r="BJ75" s="238">
        <v>98</v>
      </c>
      <c r="BK75" s="238">
        <v>60</v>
      </c>
      <c r="BL75" s="238">
        <v>11</v>
      </c>
      <c r="BM75" s="238">
        <v>21</v>
      </c>
      <c r="CT75" s="238">
        <v>463884</v>
      </c>
      <c r="CU75" s="238">
        <v>4967685</v>
      </c>
      <c r="CV75" s="238">
        <v>44.861667099999998</v>
      </c>
      <c r="CW75" s="238">
        <v>-93.457132999999999</v>
      </c>
      <c r="CX75" s="238" t="s">
        <v>359</v>
      </c>
      <c r="CY75" s="238" t="s">
        <v>4765</v>
      </c>
    </row>
    <row r="76" spans="1:103" x14ac:dyDescent="0.25">
      <c r="A76" s="238">
        <v>10910952</v>
      </c>
      <c r="B76" s="238">
        <v>2</v>
      </c>
      <c r="C76" s="238">
        <v>212</v>
      </c>
      <c r="D76" s="238">
        <v>157.292</v>
      </c>
      <c r="E76" s="238">
        <v>27</v>
      </c>
      <c r="F76" s="238" t="s">
        <v>2420</v>
      </c>
      <c r="H76" s="238" t="s">
        <v>354</v>
      </c>
      <c r="I76" s="238">
        <v>25</v>
      </c>
      <c r="K76" s="238">
        <v>13511864</v>
      </c>
      <c r="L76" s="238">
        <v>133260220</v>
      </c>
      <c r="M76" s="238">
        <v>11</v>
      </c>
      <c r="N76" s="238">
        <v>21</v>
      </c>
      <c r="O76" s="238">
        <v>2013</v>
      </c>
      <c r="P76" s="238" t="s">
        <v>384</v>
      </c>
      <c r="Q76" s="238">
        <v>16</v>
      </c>
      <c r="R76" s="238" t="s">
        <v>356</v>
      </c>
      <c r="S76" s="238">
        <v>5</v>
      </c>
      <c r="T76" s="238">
        <v>0</v>
      </c>
      <c r="U76" s="238">
        <v>2</v>
      </c>
      <c r="V76" s="238">
        <v>7</v>
      </c>
      <c r="W76" s="238">
        <v>10</v>
      </c>
      <c r="X76" s="238">
        <v>2</v>
      </c>
      <c r="Y76" s="238">
        <v>1</v>
      </c>
      <c r="Z76" s="238">
        <v>2</v>
      </c>
      <c r="AA76" s="238">
        <v>4</v>
      </c>
      <c r="AB76" s="238">
        <v>3</v>
      </c>
      <c r="AC76" s="238">
        <v>98</v>
      </c>
      <c r="AD76" s="238" t="s">
        <v>1771</v>
      </c>
      <c r="AE76" s="238">
        <v>212</v>
      </c>
      <c r="AF76" s="238" t="s">
        <v>358</v>
      </c>
      <c r="AG76" s="238">
        <v>90</v>
      </c>
      <c r="AH76" s="238">
        <v>2</v>
      </c>
      <c r="AI76" s="238">
        <v>2</v>
      </c>
      <c r="AJ76" s="238">
        <v>4</v>
      </c>
      <c r="AK76" s="238">
        <v>21</v>
      </c>
      <c r="AL76" s="238">
        <v>45</v>
      </c>
      <c r="AM76" s="238" t="s">
        <v>354</v>
      </c>
      <c r="AN76" s="238">
        <v>5</v>
      </c>
      <c r="AO76" s="238">
        <v>1</v>
      </c>
      <c r="AS76" s="238">
        <v>3</v>
      </c>
      <c r="AT76" s="238">
        <v>98</v>
      </c>
      <c r="AU76" s="238">
        <v>60</v>
      </c>
      <c r="AV76" s="238">
        <v>10</v>
      </c>
      <c r="AW76" s="238">
        <v>21</v>
      </c>
      <c r="AX76" s="238">
        <v>2</v>
      </c>
      <c r="AY76" s="238">
        <v>4</v>
      </c>
      <c r="AZ76" s="238">
        <v>4</v>
      </c>
      <c r="BA76" s="238">
        <v>21</v>
      </c>
      <c r="BB76" s="238">
        <v>20</v>
      </c>
      <c r="BC76" s="238" t="s">
        <v>363</v>
      </c>
      <c r="BD76" s="238">
        <v>5</v>
      </c>
      <c r="BE76" s="238">
        <v>3</v>
      </c>
      <c r="BI76" s="238">
        <v>3</v>
      </c>
      <c r="BJ76" s="238">
        <v>98</v>
      </c>
      <c r="BK76" s="238">
        <v>60</v>
      </c>
      <c r="BL76" s="238">
        <v>10</v>
      </c>
      <c r="BM76" s="238">
        <v>21</v>
      </c>
      <c r="CT76" s="238">
        <v>463884</v>
      </c>
      <c r="CU76" s="238">
        <v>4967685</v>
      </c>
      <c r="CV76" s="238">
        <v>44.861667099999998</v>
      </c>
      <c r="CW76" s="238">
        <v>-93.457132999999999</v>
      </c>
      <c r="CX76" s="238" t="s">
        <v>359</v>
      </c>
      <c r="CY76" s="238" t="s">
        <v>4766</v>
      </c>
    </row>
    <row r="77" spans="1:103" x14ac:dyDescent="0.25">
      <c r="A77" s="238">
        <v>10941883</v>
      </c>
      <c r="B77" s="238">
        <v>2</v>
      </c>
      <c r="C77" s="238">
        <v>212</v>
      </c>
      <c r="D77" s="238">
        <v>157.292</v>
      </c>
      <c r="E77" s="238">
        <v>27</v>
      </c>
      <c r="F77" s="238" t="s">
        <v>2420</v>
      </c>
      <c r="H77" s="238" t="s">
        <v>354</v>
      </c>
      <c r="I77" s="238">
        <v>25</v>
      </c>
      <c r="K77" s="238">
        <v>14002882</v>
      </c>
      <c r="L77" s="238">
        <v>140230099</v>
      </c>
      <c r="M77" s="238">
        <v>1</v>
      </c>
      <c r="N77" s="238">
        <v>22</v>
      </c>
      <c r="O77" s="238">
        <v>2014</v>
      </c>
      <c r="P77" s="238" t="s">
        <v>355</v>
      </c>
      <c r="Q77" s="238">
        <v>7</v>
      </c>
      <c r="R77" s="238" t="s">
        <v>356</v>
      </c>
      <c r="S77" s="238">
        <v>5</v>
      </c>
      <c r="T77" s="238">
        <v>0</v>
      </c>
      <c r="U77" s="238">
        <v>2</v>
      </c>
      <c r="V77" s="238">
        <v>10</v>
      </c>
      <c r="W77" s="238">
        <v>10</v>
      </c>
      <c r="X77" s="238">
        <v>26</v>
      </c>
      <c r="Y77" s="238">
        <v>1</v>
      </c>
      <c r="Z77" s="238">
        <v>1</v>
      </c>
      <c r="AB77" s="238">
        <v>5</v>
      </c>
      <c r="AC77" s="238">
        <v>98</v>
      </c>
      <c r="AD77" s="238" t="s">
        <v>4767</v>
      </c>
      <c r="AE77" s="238" t="s">
        <v>4750</v>
      </c>
      <c r="AF77" s="238" t="s">
        <v>358</v>
      </c>
      <c r="AG77" s="238">
        <v>5</v>
      </c>
      <c r="AH77" s="238">
        <v>2</v>
      </c>
      <c r="AI77" s="238">
        <v>2</v>
      </c>
      <c r="AJ77" s="238">
        <v>4</v>
      </c>
      <c r="AK77" s="238">
        <v>21</v>
      </c>
      <c r="AL77" s="238">
        <v>47</v>
      </c>
      <c r="AM77" s="238" t="s">
        <v>354</v>
      </c>
      <c r="AN77" s="238">
        <v>5</v>
      </c>
      <c r="AO77" s="238">
        <v>1</v>
      </c>
      <c r="AS77" s="238">
        <v>3</v>
      </c>
      <c r="AT77" s="238">
        <v>98</v>
      </c>
      <c r="AU77" s="238">
        <v>60</v>
      </c>
      <c r="AV77" s="238">
        <v>11</v>
      </c>
      <c r="AW77" s="238">
        <v>21</v>
      </c>
      <c r="AX77" s="238">
        <v>2</v>
      </c>
      <c r="AY77" s="238">
        <v>4</v>
      </c>
      <c r="AZ77" s="238">
        <v>4</v>
      </c>
      <c r="BA77" s="238">
        <v>21</v>
      </c>
      <c r="BB77" s="238">
        <v>18</v>
      </c>
      <c r="BC77" s="238" t="s">
        <v>354</v>
      </c>
      <c r="BD77" s="238">
        <v>5</v>
      </c>
      <c r="BE77" s="238">
        <v>3</v>
      </c>
      <c r="BF77" s="238">
        <v>16</v>
      </c>
      <c r="BI77" s="238">
        <v>3</v>
      </c>
      <c r="BJ77" s="238">
        <v>98</v>
      </c>
      <c r="BK77" s="238">
        <v>60</v>
      </c>
      <c r="BL77" s="238">
        <v>11</v>
      </c>
      <c r="BM77" s="238">
        <v>21</v>
      </c>
      <c r="CT77" s="238">
        <v>463884</v>
      </c>
      <c r="CU77" s="238">
        <v>4967685</v>
      </c>
      <c r="CV77" s="238">
        <v>44.861667099999998</v>
      </c>
      <c r="CW77" s="238">
        <v>-93.457132999999999</v>
      </c>
      <c r="CX77" s="238" t="s">
        <v>359</v>
      </c>
      <c r="CY77" s="238" t="s">
        <v>4768</v>
      </c>
    </row>
    <row r="78" spans="1:103" x14ac:dyDescent="0.25">
      <c r="A78" s="238">
        <v>10951293</v>
      </c>
      <c r="B78" s="238">
        <v>2</v>
      </c>
      <c r="C78" s="238">
        <v>212</v>
      </c>
      <c r="D78" s="238">
        <v>157.292</v>
      </c>
      <c r="E78" s="238">
        <v>27</v>
      </c>
      <c r="F78" s="238" t="s">
        <v>2420</v>
      </c>
      <c r="H78" s="238" t="s">
        <v>354</v>
      </c>
      <c r="I78" s="238">
        <v>25</v>
      </c>
      <c r="K78" s="238">
        <v>14006305</v>
      </c>
      <c r="L78" s="238">
        <v>140480163</v>
      </c>
      <c r="M78" s="238">
        <v>2</v>
      </c>
      <c r="N78" s="238">
        <v>15</v>
      </c>
      <c r="O78" s="238">
        <v>2014</v>
      </c>
      <c r="P78" s="238" t="s">
        <v>364</v>
      </c>
      <c r="Q78" s="238">
        <v>16</v>
      </c>
      <c r="R78" s="238" t="s">
        <v>356</v>
      </c>
      <c r="S78" s="238">
        <v>5</v>
      </c>
      <c r="T78" s="238">
        <v>0</v>
      </c>
      <c r="U78" s="238">
        <v>2</v>
      </c>
      <c r="V78" s="238">
        <v>5</v>
      </c>
      <c r="W78" s="238">
        <v>10</v>
      </c>
      <c r="X78" s="238">
        <v>2</v>
      </c>
      <c r="Y78" s="238">
        <v>1</v>
      </c>
      <c r="Z78" s="238">
        <v>2</v>
      </c>
      <c r="AA78" s="238">
        <v>5</v>
      </c>
      <c r="AB78" s="238">
        <v>5</v>
      </c>
      <c r="AC78" s="238">
        <v>98</v>
      </c>
      <c r="AD78" s="238">
        <v>5</v>
      </c>
      <c r="AE78" s="238">
        <v>212</v>
      </c>
      <c r="AF78" s="238" t="s">
        <v>358</v>
      </c>
      <c r="AG78" s="238">
        <v>10</v>
      </c>
      <c r="AH78" s="238">
        <v>2</v>
      </c>
      <c r="AI78" s="238">
        <v>2</v>
      </c>
      <c r="AJ78" s="238">
        <v>4</v>
      </c>
      <c r="AK78" s="238">
        <v>21</v>
      </c>
      <c r="AL78" s="238">
        <v>27</v>
      </c>
      <c r="AM78" s="238" t="s">
        <v>354</v>
      </c>
      <c r="AN78" s="238">
        <v>5</v>
      </c>
      <c r="AO78" s="238">
        <v>72</v>
      </c>
      <c r="AS78" s="238">
        <v>1</v>
      </c>
      <c r="AT78" s="238">
        <v>98</v>
      </c>
      <c r="AU78" s="238">
        <v>60</v>
      </c>
      <c r="AV78" s="238">
        <v>11</v>
      </c>
      <c r="AW78" s="238">
        <v>21</v>
      </c>
      <c r="AX78" s="238">
        <v>2</v>
      </c>
      <c r="AY78" s="238">
        <v>2</v>
      </c>
      <c r="AZ78" s="238">
        <v>4</v>
      </c>
      <c r="BA78" s="238">
        <v>21</v>
      </c>
      <c r="BB78" s="238">
        <v>32</v>
      </c>
      <c r="BC78" s="238" t="s">
        <v>363</v>
      </c>
      <c r="BD78" s="238">
        <v>5</v>
      </c>
      <c r="BE78" s="238">
        <v>1</v>
      </c>
      <c r="BF78" s="238">
        <v>1</v>
      </c>
      <c r="BI78" s="238">
        <v>1</v>
      </c>
      <c r="BJ78" s="238">
        <v>98</v>
      </c>
      <c r="BK78" s="238">
        <v>60</v>
      </c>
      <c r="BL78" s="238">
        <v>11</v>
      </c>
      <c r="BM78" s="238">
        <v>21</v>
      </c>
      <c r="CT78" s="238">
        <v>463884</v>
      </c>
      <c r="CU78" s="238">
        <v>4967685</v>
      </c>
      <c r="CV78" s="238">
        <v>44.861667099999998</v>
      </c>
      <c r="CW78" s="238">
        <v>-93.457132999999999</v>
      </c>
      <c r="CX78" s="238" t="s">
        <v>359</v>
      </c>
      <c r="CY78" s="238" t="s">
        <v>4769</v>
      </c>
    </row>
    <row r="79" spans="1:103" x14ac:dyDescent="0.25">
      <c r="A79" s="238">
        <v>10956076</v>
      </c>
      <c r="B79" s="238">
        <v>2</v>
      </c>
      <c r="C79" s="238">
        <v>212</v>
      </c>
      <c r="D79" s="238">
        <v>157.292</v>
      </c>
      <c r="E79" s="238">
        <v>27</v>
      </c>
      <c r="F79" s="238" t="s">
        <v>2420</v>
      </c>
      <c r="H79" s="238" t="s">
        <v>354</v>
      </c>
      <c r="I79" s="238">
        <v>25</v>
      </c>
      <c r="K79" s="238">
        <v>14504021</v>
      </c>
      <c r="L79" s="238">
        <v>141020098</v>
      </c>
      <c r="M79" s="238">
        <v>4</v>
      </c>
      <c r="N79" s="238">
        <v>3</v>
      </c>
      <c r="O79" s="238">
        <v>2014</v>
      </c>
      <c r="P79" s="238" t="s">
        <v>384</v>
      </c>
      <c r="Q79" s="238">
        <v>21</v>
      </c>
      <c r="S79" s="238">
        <v>3</v>
      </c>
      <c r="T79" s="238">
        <v>0</v>
      </c>
      <c r="U79" s="238">
        <v>2</v>
      </c>
      <c r="V79" s="238">
        <v>1</v>
      </c>
      <c r="W79" s="238">
        <v>10</v>
      </c>
      <c r="X79" s="238">
        <v>2</v>
      </c>
      <c r="Y79" s="238">
        <v>4</v>
      </c>
      <c r="Z79" s="238">
        <v>2</v>
      </c>
      <c r="AA79" s="238">
        <v>4</v>
      </c>
      <c r="AB79" s="238">
        <v>3</v>
      </c>
      <c r="AC79" s="238">
        <v>98</v>
      </c>
      <c r="AD79" s="238">
        <v>5</v>
      </c>
      <c r="AE79" s="238" t="s">
        <v>4750</v>
      </c>
      <c r="AF79" s="238" t="s">
        <v>358</v>
      </c>
      <c r="AG79" s="238">
        <v>7</v>
      </c>
      <c r="AH79" s="238">
        <v>2</v>
      </c>
      <c r="AI79" s="238">
        <v>44</v>
      </c>
      <c r="AJ79" s="238">
        <v>4</v>
      </c>
      <c r="AK79" s="238">
        <v>21</v>
      </c>
      <c r="AL79" s="238">
        <v>56</v>
      </c>
      <c r="AM79" s="238" t="s">
        <v>354</v>
      </c>
      <c r="AN79" s="238">
        <v>5</v>
      </c>
      <c r="AO79" s="238">
        <v>1</v>
      </c>
      <c r="AS79" s="238">
        <v>1</v>
      </c>
      <c r="AT79" s="238">
        <v>98</v>
      </c>
      <c r="AU79" s="238">
        <v>55</v>
      </c>
      <c r="AV79" s="238">
        <v>11</v>
      </c>
      <c r="AW79" s="238">
        <v>21</v>
      </c>
      <c r="AX79" s="238">
        <v>2</v>
      </c>
      <c r="AY79" s="238">
        <v>2</v>
      </c>
      <c r="AZ79" s="238">
        <v>4</v>
      </c>
      <c r="BA79" s="238">
        <v>21</v>
      </c>
      <c r="BB79" s="238">
        <v>30</v>
      </c>
      <c r="BC79" s="238" t="s">
        <v>354</v>
      </c>
      <c r="BD79" s="238">
        <v>5</v>
      </c>
      <c r="BE79" s="238">
        <v>3</v>
      </c>
      <c r="BF79" s="238">
        <v>72</v>
      </c>
      <c r="BI79" s="238">
        <v>1</v>
      </c>
      <c r="BJ79" s="238">
        <v>98</v>
      </c>
      <c r="BK79" s="238">
        <v>55</v>
      </c>
      <c r="BL79" s="238">
        <v>11</v>
      </c>
      <c r="BM79" s="238">
        <v>21</v>
      </c>
      <c r="CT79" s="238">
        <v>463884</v>
      </c>
      <c r="CU79" s="238">
        <v>4967685</v>
      </c>
      <c r="CV79" s="238">
        <v>44.861667099999998</v>
      </c>
      <c r="CW79" s="238">
        <v>-93.457132999999999</v>
      </c>
      <c r="CX79" s="238" t="s">
        <v>359</v>
      </c>
      <c r="CY79" s="238" t="s">
        <v>4770</v>
      </c>
    </row>
    <row r="80" spans="1:103" x14ac:dyDescent="0.25">
      <c r="A80" s="238">
        <v>10958965</v>
      </c>
      <c r="B80" s="238">
        <v>2</v>
      </c>
      <c r="C80" s="238">
        <v>212</v>
      </c>
      <c r="D80" s="238">
        <v>157.292</v>
      </c>
      <c r="E80" s="238">
        <v>27</v>
      </c>
      <c r="F80" s="238" t="s">
        <v>2420</v>
      </c>
      <c r="H80" s="238" t="s">
        <v>354</v>
      </c>
      <c r="I80" s="238">
        <v>25</v>
      </c>
      <c r="K80" s="238">
        <v>14506024</v>
      </c>
      <c r="L80" s="238">
        <v>141540255</v>
      </c>
      <c r="M80" s="238">
        <v>6</v>
      </c>
      <c r="N80" s="238">
        <v>3</v>
      </c>
      <c r="O80" s="238">
        <v>2014</v>
      </c>
      <c r="P80" s="238" t="s">
        <v>368</v>
      </c>
      <c r="Q80" s="238">
        <v>8</v>
      </c>
      <c r="R80" s="238" t="s">
        <v>369</v>
      </c>
      <c r="S80" s="238">
        <v>5</v>
      </c>
      <c r="T80" s="238">
        <v>0</v>
      </c>
      <c r="U80" s="238">
        <v>2</v>
      </c>
      <c r="V80" s="238">
        <v>1</v>
      </c>
      <c r="W80" s="238">
        <v>11</v>
      </c>
      <c r="X80" s="238">
        <v>2</v>
      </c>
      <c r="Y80" s="238">
        <v>1</v>
      </c>
      <c r="Z80" s="238">
        <v>1</v>
      </c>
      <c r="AB80" s="238">
        <v>1</v>
      </c>
      <c r="AC80" s="238">
        <v>98</v>
      </c>
      <c r="AD80" s="238" t="s">
        <v>376</v>
      </c>
      <c r="AE80" s="238" t="s">
        <v>4771</v>
      </c>
      <c r="AF80" s="238" t="s">
        <v>358</v>
      </c>
      <c r="AG80" s="238">
        <v>7</v>
      </c>
      <c r="AH80" s="238">
        <v>2</v>
      </c>
      <c r="AI80" s="238">
        <v>4</v>
      </c>
      <c r="AJ80" s="238">
        <v>3</v>
      </c>
      <c r="AK80" s="238">
        <v>8</v>
      </c>
      <c r="AL80" s="238">
        <v>41</v>
      </c>
      <c r="AM80" s="238" t="s">
        <v>354</v>
      </c>
      <c r="AN80" s="238">
        <v>5</v>
      </c>
      <c r="AO80" s="238">
        <v>5</v>
      </c>
      <c r="AS80" s="238">
        <v>1</v>
      </c>
      <c r="AT80" s="238">
        <v>98</v>
      </c>
      <c r="AU80" s="238">
        <v>60</v>
      </c>
      <c r="AV80" s="238">
        <v>11</v>
      </c>
      <c r="AW80" s="238">
        <v>21</v>
      </c>
      <c r="AX80" s="238">
        <v>2</v>
      </c>
      <c r="AY80" s="238">
        <v>2</v>
      </c>
      <c r="AZ80" s="238">
        <v>3</v>
      </c>
      <c r="BA80" s="238">
        <v>21</v>
      </c>
      <c r="BB80" s="238">
        <v>55</v>
      </c>
      <c r="BC80" s="238" t="s">
        <v>354</v>
      </c>
      <c r="BD80" s="238">
        <v>5</v>
      </c>
      <c r="BE80" s="238">
        <v>5</v>
      </c>
      <c r="BI80" s="238">
        <v>1</v>
      </c>
      <c r="BJ80" s="238">
        <v>98</v>
      </c>
      <c r="BK80" s="238">
        <v>60</v>
      </c>
      <c r="BL80" s="238">
        <v>11</v>
      </c>
      <c r="BM80" s="238">
        <v>21</v>
      </c>
      <c r="CT80" s="238">
        <v>463884</v>
      </c>
      <c r="CU80" s="238">
        <v>4967685</v>
      </c>
      <c r="CV80" s="238">
        <v>44.861667099999998</v>
      </c>
      <c r="CW80" s="238">
        <v>-93.457132999999999</v>
      </c>
      <c r="CX80" s="238" t="s">
        <v>359</v>
      </c>
      <c r="CY80" s="238" t="s">
        <v>4772</v>
      </c>
    </row>
    <row r="81" spans="1:103" x14ac:dyDescent="0.25">
      <c r="A81" s="238">
        <v>10959335</v>
      </c>
      <c r="B81" s="238">
        <v>2</v>
      </c>
      <c r="C81" s="238">
        <v>212</v>
      </c>
      <c r="D81" s="238">
        <v>157.292</v>
      </c>
      <c r="E81" s="238">
        <v>27</v>
      </c>
      <c r="F81" s="238" t="s">
        <v>2420</v>
      </c>
      <c r="H81" s="238" t="s">
        <v>354</v>
      </c>
      <c r="I81" s="238">
        <v>25</v>
      </c>
      <c r="K81" s="238">
        <v>14506128</v>
      </c>
      <c r="L81" s="238">
        <v>141600195</v>
      </c>
      <c r="M81" s="238">
        <v>6</v>
      </c>
      <c r="N81" s="238">
        <v>5</v>
      </c>
      <c r="O81" s="238">
        <v>2014</v>
      </c>
      <c r="P81" s="238" t="s">
        <v>384</v>
      </c>
      <c r="Q81" s="238">
        <v>18</v>
      </c>
      <c r="R81" s="238" t="s">
        <v>356</v>
      </c>
      <c r="S81" s="238">
        <v>5</v>
      </c>
      <c r="T81" s="238">
        <v>0</v>
      </c>
      <c r="U81" s="238">
        <v>1</v>
      </c>
      <c r="V81" s="238">
        <v>7</v>
      </c>
      <c r="W81" s="238">
        <v>83</v>
      </c>
      <c r="X81" s="238">
        <v>2</v>
      </c>
      <c r="Y81" s="238">
        <v>1</v>
      </c>
      <c r="Z81" s="238">
        <v>2</v>
      </c>
      <c r="AB81" s="238">
        <v>1</v>
      </c>
      <c r="AC81" s="238">
        <v>98</v>
      </c>
      <c r="AD81" s="238">
        <v>5</v>
      </c>
      <c r="AE81" s="238" t="s">
        <v>4750</v>
      </c>
      <c r="AF81" s="238" t="s">
        <v>358</v>
      </c>
      <c r="AG81" s="238">
        <v>3</v>
      </c>
      <c r="AH81" s="238">
        <v>2</v>
      </c>
      <c r="AI81" s="238">
        <v>4</v>
      </c>
      <c r="AJ81" s="238">
        <v>4</v>
      </c>
      <c r="AK81" s="238">
        <v>28</v>
      </c>
      <c r="AL81" s="238">
        <v>18</v>
      </c>
      <c r="AM81" s="238" t="s">
        <v>354</v>
      </c>
      <c r="AN81" s="238">
        <v>5</v>
      </c>
      <c r="AO81" s="238">
        <v>72</v>
      </c>
      <c r="AP81" s="238">
        <v>3</v>
      </c>
      <c r="AS81" s="238">
        <v>3</v>
      </c>
      <c r="AT81" s="238">
        <v>98</v>
      </c>
      <c r="AU81" s="238">
        <v>55</v>
      </c>
      <c r="AV81" s="238">
        <v>11</v>
      </c>
      <c r="AW81" s="238">
        <v>21</v>
      </c>
      <c r="CT81" s="238">
        <v>463884</v>
      </c>
      <c r="CU81" s="238">
        <v>4967685</v>
      </c>
      <c r="CV81" s="238">
        <v>44.861667099999998</v>
      </c>
      <c r="CW81" s="238">
        <v>-93.457132999999999</v>
      </c>
      <c r="CX81" s="238" t="s">
        <v>359</v>
      </c>
      <c r="CY81" s="238" t="s">
        <v>4773</v>
      </c>
    </row>
    <row r="82" spans="1:103" x14ac:dyDescent="0.25">
      <c r="A82" s="238">
        <v>10978666</v>
      </c>
      <c r="B82" s="238">
        <v>2</v>
      </c>
      <c r="C82" s="238">
        <v>212</v>
      </c>
      <c r="D82" s="238">
        <v>157.292</v>
      </c>
      <c r="E82" s="238">
        <v>27</v>
      </c>
      <c r="F82" s="238" t="s">
        <v>2420</v>
      </c>
      <c r="H82" s="238" t="s">
        <v>354</v>
      </c>
      <c r="I82" s="238">
        <v>25</v>
      </c>
      <c r="K82" s="238">
        <v>14508372</v>
      </c>
      <c r="L82" s="238">
        <v>142170245</v>
      </c>
      <c r="M82" s="238">
        <v>8</v>
      </c>
      <c r="N82" s="238">
        <v>5</v>
      </c>
      <c r="O82" s="238">
        <v>2014</v>
      </c>
      <c r="P82" s="238" t="s">
        <v>368</v>
      </c>
      <c r="Q82" s="238">
        <v>7</v>
      </c>
      <c r="R82" s="238" t="s">
        <v>369</v>
      </c>
      <c r="S82" s="238">
        <v>5</v>
      </c>
      <c r="T82" s="238">
        <v>0</v>
      </c>
      <c r="U82" s="238">
        <v>2</v>
      </c>
      <c r="V82" s="238">
        <v>1</v>
      </c>
      <c r="W82" s="238">
        <v>10</v>
      </c>
      <c r="X82" s="238">
        <v>2</v>
      </c>
      <c r="Y82" s="238">
        <v>1</v>
      </c>
      <c r="Z82" s="238">
        <v>1</v>
      </c>
      <c r="AB82" s="238">
        <v>1</v>
      </c>
      <c r="AC82" s="238">
        <v>98</v>
      </c>
      <c r="AD82" s="238" t="s">
        <v>376</v>
      </c>
      <c r="AE82" s="238" t="s">
        <v>4737</v>
      </c>
      <c r="AF82" s="238" t="s">
        <v>358</v>
      </c>
      <c r="AG82" s="238">
        <v>7</v>
      </c>
      <c r="AH82" s="238">
        <v>2</v>
      </c>
      <c r="AI82" s="238">
        <v>4</v>
      </c>
      <c r="AJ82" s="238">
        <v>3</v>
      </c>
      <c r="AK82" s="238">
        <v>7</v>
      </c>
      <c r="AL82" s="238">
        <v>44</v>
      </c>
      <c r="AM82" s="238" t="s">
        <v>363</v>
      </c>
      <c r="AN82" s="238">
        <v>5</v>
      </c>
      <c r="AO82" s="238">
        <v>5</v>
      </c>
      <c r="AS82" s="238">
        <v>1</v>
      </c>
      <c r="AT82" s="238">
        <v>98</v>
      </c>
      <c r="AU82" s="238">
        <v>55</v>
      </c>
      <c r="AV82" s="238">
        <v>11</v>
      </c>
      <c r="AW82" s="238">
        <v>21</v>
      </c>
      <c r="AX82" s="238">
        <v>2</v>
      </c>
      <c r="AY82" s="238">
        <v>3</v>
      </c>
      <c r="AZ82" s="238">
        <v>3</v>
      </c>
      <c r="BA82" s="238">
        <v>8</v>
      </c>
      <c r="BB82" s="238">
        <v>44</v>
      </c>
      <c r="BC82" s="238" t="s">
        <v>363</v>
      </c>
      <c r="BD82" s="238">
        <v>5</v>
      </c>
      <c r="BE82" s="238">
        <v>1</v>
      </c>
      <c r="BI82" s="238">
        <v>1</v>
      </c>
      <c r="BJ82" s="238">
        <v>98</v>
      </c>
      <c r="BK82" s="238">
        <v>55</v>
      </c>
      <c r="BL82" s="238">
        <v>11</v>
      </c>
      <c r="BM82" s="238">
        <v>21</v>
      </c>
      <c r="CT82" s="238">
        <v>463884</v>
      </c>
      <c r="CU82" s="238">
        <v>4967685</v>
      </c>
      <c r="CV82" s="238">
        <v>44.861667099999998</v>
      </c>
      <c r="CW82" s="238">
        <v>-93.457132999999999</v>
      </c>
      <c r="CX82" s="238" t="s">
        <v>359</v>
      </c>
      <c r="CY82" s="238" t="s">
        <v>4774</v>
      </c>
    </row>
    <row r="83" spans="1:103" x14ac:dyDescent="0.25">
      <c r="A83" s="238">
        <v>10982272</v>
      </c>
      <c r="B83" s="238">
        <v>2</v>
      </c>
      <c r="C83" s="238">
        <v>212</v>
      </c>
      <c r="D83" s="238">
        <v>157.292</v>
      </c>
      <c r="E83" s="238">
        <v>27</v>
      </c>
      <c r="F83" s="238" t="s">
        <v>2420</v>
      </c>
      <c r="H83" s="238" t="s">
        <v>354</v>
      </c>
      <c r="I83" s="238">
        <v>25</v>
      </c>
      <c r="K83" s="238">
        <v>14509232</v>
      </c>
      <c r="L83" s="238">
        <v>142400227</v>
      </c>
      <c r="M83" s="238">
        <v>8</v>
      </c>
      <c r="N83" s="238">
        <v>28</v>
      </c>
      <c r="O83" s="238">
        <v>2014</v>
      </c>
      <c r="P83" s="238" t="s">
        <v>384</v>
      </c>
      <c r="Q83" s="238">
        <v>7</v>
      </c>
      <c r="R83" s="238" t="s">
        <v>369</v>
      </c>
      <c r="S83" s="238">
        <v>4</v>
      </c>
      <c r="T83" s="238">
        <v>0</v>
      </c>
      <c r="U83" s="238">
        <v>3</v>
      </c>
      <c r="V83" s="238">
        <v>1</v>
      </c>
      <c r="W83" s="238">
        <v>10</v>
      </c>
      <c r="X83" s="238">
        <v>2</v>
      </c>
      <c r="Y83" s="238">
        <v>1</v>
      </c>
      <c r="Z83" s="238">
        <v>1</v>
      </c>
      <c r="AB83" s="238">
        <v>1</v>
      </c>
      <c r="AC83" s="238">
        <v>98</v>
      </c>
      <c r="AD83" s="238" t="s">
        <v>376</v>
      </c>
      <c r="AE83" s="238" t="s">
        <v>4750</v>
      </c>
      <c r="AF83" s="238" t="s">
        <v>358</v>
      </c>
      <c r="AG83" s="238">
        <v>7</v>
      </c>
      <c r="AH83" s="238">
        <v>2</v>
      </c>
      <c r="AI83" s="238">
        <v>2</v>
      </c>
      <c r="AJ83" s="238">
        <v>3</v>
      </c>
      <c r="AK83" s="238">
        <v>26</v>
      </c>
      <c r="AL83" s="238">
        <v>58</v>
      </c>
      <c r="AM83" s="238" t="s">
        <v>354</v>
      </c>
      <c r="AN83" s="238">
        <v>5</v>
      </c>
      <c r="AO83" s="238">
        <v>5</v>
      </c>
      <c r="AS83" s="238">
        <v>1</v>
      </c>
      <c r="AT83" s="238">
        <v>98</v>
      </c>
      <c r="AU83" s="238">
        <v>60</v>
      </c>
      <c r="AV83" s="238">
        <v>11</v>
      </c>
      <c r="AW83" s="238">
        <v>21</v>
      </c>
      <c r="AX83" s="238">
        <v>2</v>
      </c>
      <c r="AY83" s="238">
        <v>2</v>
      </c>
      <c r="AZ83" s="238">
        <v>3</v>
      </c>
      <c r="BA83" s="238">
        <v>26</v>
      </c>
      <c r="BB83" s="238">
        <v>39</v>
      </c>
      <c r="BC83" s="238" t="s">
        <v>363</v>
      </c>
      <c r="BD83" s="238">
        <v>5</v>
      </c>
      <c r="BE83" s="238">
        <v>1</v>
      </c>
      <c r="BI83" s="238">
        <v>1</v>
      </c>
      <c r="BJ83" s="238">
        <v>98</v>
      </c>
      <c r="BK83" s="238">
        <v>60</v>
      </c>
      <c r="BL83" s="238">
        <v>11</v>
      </c>
      <c r="BM83" s="238">
        <v>21</v>
      </c>
      <c r="BN83" s="238">
        <v>2</v>
      </c>
      <c r="BO83" s="238">
        <v>2</v>
      </c>
      <c r="BP83" s="238">
        <v>3</v>
      </c>
      <c r="BQ83" s="238">
        <v>26</v>
      </c>
      <c r="BR83" s="238">
        <v>37</v>
      </c>
      <c r="BS83" s="238" t="s">
        <v>354</v>
      </c>
      <c r="BT83" s="238">
        <v>5</v>
      </c>
      <c r="BU83" s="238">
        <v>1</v>
      </c>
      <c r="BY83" s="238">
        <v>1</v>
      </c>
      <c r="BZ83" s="238">
        <v>98</v>
      </c>
      <c r="CA83" s="238">
        <v>60</v>
      </c>
      <c r="CB83" s="238">
        <v>11</v>
      </c>
      <c r="CC83" s="238">
        <v>21</v>
      </c>
      <c r="CT83" s="238">
        <v>463884</v>
      </c>
      <c r="CU83" s="238">
        <v>4967685</v>
      </c>
      <c r="CV83" s="238">
        <v>44.861667099999998</v>
      </c>
      <c r="CW83" s="238">
        <v>-93.457132999999999</v>
      </c>
      <c r="CX83" s="238" t="s">
        <v>359</v>
      </c>
      <c r="CY83" s="238" t="s">
        <v>4775</v>
      </c>
    </row>
    <row r="84" spans="1:103" x14ac:dyDescent="0.25">
      <c r="A84" s="238">
        <v>10989689</v>
      </c>
      <c r="B84" s="238">
        <v>2</v>
      </c>
      <c r="C84" s="238">
        <v>212</v>
      </c>
      <c r="D84" s="238">
        <v>157.292</v>
      </c>
      <c r="E84" s="238">
        <v>27</v>
      </c>
      <c r="F84" s="238" t="s">
        <v>2420</v>
      </c>
      <c r="H84" s="238" t="s">
        <v>354</v>
      </c>
      <c r="I84" s="238">
        <v>25</v>
      </c>
      <c r="K84" s="238">
        <v>14509915</v>
      </c>
      <c r="L84" s="238">
        <v>143020273</v>
      </c>
      <c r="M84" s="238">
        <v>9</v>
      </c>
      <c r="N84" s="238">
        <v>16</v>
      </c>
      <c r="O84" s="238">
        <v>2014</v>
      </c>
      <c r="P84" s="238" t="s">
        <v>368</v>
      </c>
      <c r="Q84" s="238">
        <v>8</v>
      </c>
      <c r="R84" s="238" t="s">
        <v>369</v>
      </c>
      <c r="S84" s="238">
        <v>5</v>
      </c>
      <c r="T84" s="238">
        <v>0</v>
      </c>
      <c r="U84" s="238">
        <v>2</v>
      </c>
      <c r="V84" s="238">
        <v>1</v>
      </c>
      <c r="W84" s="238">
        <v>10</v>
      </c>
      <c r="X84" s="238">
        <v>2</v>
      </c>
      <c r="Y84" s="238">
        <v>1</v>
      </c>
      <c r="Z84" s="238">
        <v>1</v>
      </c>
      <c r="AB84" s="238">
        <v>1</v>
      </c>
      <c r="AC84" s="238">
        <v>98</v>
      </c>
      <c r="AD84" s="238" t="s">
        <v>376</v>
      </c>
      <c r="AE84" s="238" t="s">
        <v>4737</v>
      </c>
      <c r="AF84" s="238" t="s">
        <v>358</v>
      </c>
      <c r="AG84" s="238">
        <v>7</v>
      </c>
      <c r="AH84" s="238">
        <v>2</v>
      </c>
      <c r="AI84" s="238">
        <v>2</v>
      </c>
      <c r="AJ84" s="238">
        <v>3</v>
      </c>
      <c r="AK84" s="238">
        <v>21</v>
      </c>
      <c r="AL84" s="238">
        <v>54</v>
      </c>
      <c r="AM84" s="238" t="s">
        <v>363</v>
      </c>
      <c r="AN84" s="238">
        <v>5</v>
      </c>
      <c r="AO84" s="238">
        <v>1</v>
      </c>
      <c r="AS84" s="238">
        <v>1</v>
      </c>
      <c r="AT84" s="238">
        <v>98</v>
      </c>
      <c r="AU84" s="238">
        <v>60</v>
      </c>
      <c r="AV84" s="238">
        <v>11</v>
      </c>
      <c r="AW84" s="238">
        <v>21</v>
      </c>
      <c r="AX84" s="238">
        <v>2</v>
      </c>
      <c r="AY84" s="238">
        <v>2</v>
      </c>
      <c r="AZ84" s="238">
        <v>3</v>
      </c>
      <c r="BA84" s="238">
        <v>21</v>
      </c>
      <c r="BB84" s="238">
        <v>20</v>
      </c>
      <c r="BC84" s="238" t="s">
        <v>354</v>
      </c>
      <c r="BD84" s="238">
        <v>5</v>
      </c>
      <c r="BE84" s="238">
        <v>5</v>
      </c>
      <c r="BF84" s="238">
        <v>16</v>
      </c>
      <c r="BI84" s="238">
        <v>1</v>
      </c>
      <c r="BJ84" s="238">
        <v>98</v>
      </c>
      <c r="BK84" s="238">
        <v>60</v>
      </c>
      <c r="BL84" s="238">
        <v>11</v>
      </c>
      <c r="BM84" s="238">
        <v>21</v>
      </c>
      <c r="CT84" s="238">
        <v>463884</v>
      </c>
      <c r="CU84" s="238">
        <v>4967685</v>
      </c>
      <c r="CV84" s="238">
        <v>44.861667099999998</v>
      </c>
      <c r="CW84" s="238">
        <v>-93.457132999999999</v>
      </c>
      <c r="CX84" s="238" t="s">
        <v>359</v>
      </c>
      <c r="CY84" s="238" t="s">
        <v>4776</v>
      </c>
    </row>
    <row r="85" spans="1:103" x14ac:dyDescent="0.25">
      <c r="A85" s="238">
        <v>10994299</v>
      </c>
      <c r="B85" s="238">
        <v>2</v>
      </c>
      <c r="C85" s="238">
        <v>212</v>
      </c>
      <c r="D85" s="238">
        <v>157.292</v>
      </c>
      <c r="E85" s="238">
        <v>27</v>
      </c>
      <c r="F85" s="238" t="s">
        <v>2420</v>
      </c>
      <c r="H85" s="238" t="s">
        <v>354</v>
      </c>
      <c r="I85" s="238">
        <v>25</v>
      </c>
      <c r="K85" s="238">
        <v>201400041753</v>
      </c>
      <c r="L85" s="238">
        <v>143100046</v>
      </c>
      <c r="M85" s="238">
        <v>10</v>
      </c>
      <c r="N85" s="238">
        <v>22</v>
      </c>
      <c r="O85" s="238">
        <v>2014</v>
      </c>
      <c r="P85" s="238" t="s">
        <v>355</v>
      </c>
      <c r="Q85" s="238">
        <v>7</v>
      </c>
      <c r="S85" s="238">
        <v>5</v>
      </c>
      <c r="T85" s="238">
        <v>0</v>
      </c>
      <c r="U85" s="238">
        <v>2</v>
      </c>
      <c r="V85" s="238">
        <v>10</v>
      </c>
      <c r="W85" s="238">
        <v>10</v>
      </c>
      <c r="X85" s="238">
        <v>26</v>
      </c>
      <c r="Y85" s="238">
        <v>1</v>
      </c>
      <c r="Z85" s="238">
        <v>1</v>
      </c>
      <c r="AB85" s="238">
        <v>1</v>
      </c>
      <c r="AC85" s="238">
        <v>98</v>
      </c>
      <c r="AF85" s="238" t="s">
        <v>358</v>
      </c>
      <c r="AG85" s="238">
        <v>5</v>
      </c>
      <c r="AH85" s="238">
        <v>2</v>
      </c>
      <c r="AI85" s="238">
        <v>2</v>
      </c>
      <c r="AK85" s="238">
        <v>10</v>
      </c>
      <c r="AM85" s="238" t="s">
        <v>354</v>
      </c>
      <c r="AO85" s="238">
        <v>1</v>
      </c>
      <c r="AS85" s="238">
        <v>2</v>
      </c>
      <c r="AT85" s="238">
        <v>98</v>
      </c>
      <c r="AU85" s="238">
        <v>60</v>
      </c>
      <c r="AV85" s="238">
        <v>11</v>
      </c>
      <c r="AW85" s="238">
        <v>21</v>
      </c>
      <c r="AX85" s="238">
        <v>2</v>
      </c>
      <c r="AY85" s="238">
        <v>2</v>
      </c>
      <c r="AZ85" s="238">
        <v>4</v>
      </c>
      <c r="BA85" s="238">
        <v>21</v>
      </c>
      <c r="BB85" s="238">
        <v>53</v>
      </c>
      <c r="BC85" s="238" t="s">
        <v>354</v>
      </c>
      <c r="BD85" s="238">
        <v>5</v>
      </c>
      <c r="BE85" s="238">
        <v>1</v>
      </c>
      <c r="BI85" s="238">
        <v>2</v>
      </c>
      <c r="BJ85" s="238">
        <v>98</v>
      </c>
      <c r="BK85" s="238">
        <v>60</v>
      </c>
      <c r="BL85" s="238">
        <v>11</v>
      </c>
      <c r="BM85" s="238">
        <v>21</v>
      </c>
      <c r="CT85" s="238">
        <v>463884</v>
      </c>
      <c r="CU85" s="238">
        <v>4967685</v>
      </c>
      <c r="CV85" s="238">
        <v>44.861667099999998</v>
      </c>
      <c r="CW85" s="238">
        <v>-93.457132999999999</v>
      </c>
      <c r="CX85" s="238" t="s">
        <v>359</v>
      </c>
    </row>
    <row r="86" spans="1:103" x14ac:dyDescent="0.25">
      <c r="A86" s="238">
        <v>10999440</v>
      </c>
      <c r="B86" s="238">
        <v>2</v>
      </c>
      <c r="C86" s="238">
        <v>212</v>
      </c>
      <c r="D86" s="238">
        <v>157.292</v>
      </c>
      <c r="E86" s="238">
        <v>27</v>
      </c>
      <c r="F86" s="238" t="s">
        <v>2420</v>
      </c>
      <c r="H86" s="238" t="s">
        <v>354</v>
      </c>
      <c r="I86" s="238">
        <v>25</v>
      </c>
      <c r="K86" s="238">
        <v>201400044750</v>
      </c>
      <c r="L86" s="238">
        <v>143450070</v>
      </c>
      <c r="M86" s="238">
        <v>11</v>
      </c>
      <c r="N86" s="238">
        <v>15</v>
      </c>
      <c r="O86" s="238">
        <v>2014</v>
      </c>
      <c r="P86" s="238" t="s">
        <v>364</v>
      </c>
      <c r="Q86" s="238">
        <v>11</v>
      </c>
      <c r="S86" s="238">
        <v>5</v>
      </c>
      <c r="T86" s="238">
        <v>0</v>
      </c>
      <c r="U86" s="238">
        <v>4</v>
      </c>
      <c r="V86" s="238">
        <v>1</v>
      </c>
      <c r="W86" s="238">
        <v>10</v>
      </c>
      <c r="X86" s="238">
        <v>90</v>
      </c>
      <c r="Y86" s="238">
        <v>1</v>
      </c>
      <c r="Z86" s="238">
        <v>4</v>
      </c>
      <c r="AB86" s="238">
        <v>3</v>
      </c>
      <c r="AC86" s="238">
        <v>98</v>
      </c>
      <c r="AF86" s="238" t="s">
        <v>358</v>
      </c>
      <c r="AG86" s="238">
        <v>7</v>
      </c>
      <c r="AH86" s="238">
        <v>2</v>
      </c>
      <c r="AI86" s="238">
        <v>2</v>
      </c>
      <c r="AJ86" s="238">
        <v>3</v>
      </c>
      <c r="AK86" s="238">
        <v>21</v>
      </c>
      <c r="AL86" s="238">
        <v>23</v>
      </c>
      <c r="AM86" s="238" t="s">
        <v>363</v>
      </c>
      <c r="AN86" s="238">
        <v>5</v>
      </c>
      <c r="AS86" s="238">
        <v>4</v>
      </c>
      <c r="AT86" s="238">
        <v>98</v>
      </c>
      <c r="AU86" s="238">
        <v>60</v>
      </c>
      <c r="AV86" s="238">
        <v>10</v>
      </c>
      <c r="AW86" s="238">
        <v>21</v>
      </c>
      <c r="AX86" s="238">
        <v>2</v>
      </c>
      <c r="AY86" s="238">
        <v>2</v>
      </c>
      <c r="AZ86" s="238">
        <v>3</v>
      </c>
      <c r="BA86" s="238">
        <v>21</v>
      </c>
      <c r="BB86" s="238">
        <v>60</v>
      </c>
      <c r="BC86" s="238" t="s">
        <v>363</v>
      </c>
      <c r="BD86" s="238">
        <v>5</v>
      </c>
      <c r="BI86" s="238">
        <v>4</v>
      </c>
      <c r="BJ86" s="238">
        <v>98</v>
      </c>
      <c r="BK86" s="238">
        <v>60</v>
      </c>
      <c r="BL86" s="238">
        <v>10</v>
      </c>
      <c r="BM86" s="238">
        <v>21</v>
      </c>
      <c r="BN86" s="238">
        <v>2</v>
      </c>
      <c r="BO86" s="238">
        <v>3</v>
      </c>
      <c r="BP86" s="238">
        <v>3</v>
      </c>
      <c r="BQ86" s="238">
        <v>21</v>
      </c>
      <c r="BR86" s="238">
        <v>23</v>
      </c>
      <c r="BS86" s="238" t="s">
        <v>363</v>
      </c>
      <c r="BT86" s="238">
        <v>5</v>
      </c>
      <c r="BY86" s="238">
        <v>4</v>
      </c>
      <c r="BZ86" s="238">
        <v>98</v>
      </c>
      <c r="CA86" s="238">
        <v>60</v>
      </c>
      <c r="CB86" s="238">
        <v>10</v>
      </c>
      <c r="CC86" s="238">
        <v>21</v>
      </c>
      <c r="CD86" s="238">
        <v>2</v>
      </c>
      <c r="CE86" s="238">
        <v>2</v>
      </c>
      <c r="CF86" s="238">
        <v>3</v>
      </c>
      <c r="CG86" s="238">
        <v>21</v>
      </c>
      <c r="CH86" s="238">
        <v>21</v>
      </c>
      <c r="CI86" s="238" t="s">
        <v>354</v>
      </c>
      <c r="CJ86" s="238">
        <v>5</v>
      </c>
      <c r="CO86" s="238">
        <v>4</v>
      </c>
      <c r="CP86" s="238">
        <v>98</v>
      </c>
      <c r="CQ86" s="238">
        <v>60</v>
      </c>
      <c r="CR86" s="238">
        <v>10</v>
      </c>
      <c r="CS86" s="238">
        <v>21</v>
      </c>
      <c r="CT86" s="238">
        <v>463884</v>
      </c>
      <c r="CU86" s="238">
        <v>4967685</v>
      </c>
      <c r="CV86" s="238">
        <v>44.861667099999998</v>
      </c>
      <c r="CW86" s="238">
        <v>-93.457132999999999</v>
      </c>
      <c r="CX86" s="238" t="s">
        <v>359</v>
      </c>
    </row>
    <row r="87" spans="1:103" x14ac:dyDescent="0.25">
      <c r="A87" s="238">
        <v>11009182</v>
      </c>
      <c r="B87" s="238">
        <v>2</v>
      </c>
      <c r="C87" s="238">
        <v>212</v>
      </c>
      <c r="D87" s="238">
        <v>157.292</v>
      </c>
      <c r="E87" s="238">
        <v>27</v>
      </c>
      <c r="F87" s="238" t="s">
        <v>2420</v>
      </c>
      <c r="H87" s="238" t="s">
        <v>354</v>
      </c>
      <c r="I87" s="238">
        <v>25</v>
      </c>
      <c r="K87" s="238">
        <v>14514047</v>
      </c>
      <c r="L87" s="238">
        <v>143640301</v>
      </c>
      <c r="M87" s="238">
        <v>12</v>
      </c>
      <c r="N87" s="238">
        <v>29</v>
      </c>
      <c r="O87" s="238">
        <v>2014</v>
      </c>
      <c r="P87" s="238" t="s">
        <v>361</v>
      </c>
      <c r="Q87" s="238">
        <v>18</v>
      </c>
      <c r="R87" s="238" t="s">
        <v>356</v>
      </c>
      <c r="S87" s="238">
        <v>5</v>
      </c>
      <c r="T87" s="238">
        <v>0</v>
      </c>
      <c r="U87" s="238">
        <v>2</v>
      </c>
      <c r="V87" s="238">
        <v>10</v>
      </c>
      <c r="W87" s="238">
        <v>10</v>
      </c>
      <c r="X87" s="238">
        <v>2</v>
      </c>
      <c r="Y87" s="238">
        <v>4</v>
      </c>
      <c r="Z87" s="238">
        <v>1</v>
      </c>
      <c r="AB87" s="238">
        <v>1</v>
      </c>
      <c r="AC87" s="238">
        <v>98</v>
      </c>
      <c r="AD87" s="238" t="s">
        <v>376</v>
      </c>
      <c r="AE87" s="238" t="s">
        <v>4737</v>
      </c>
      <c r="AF87" s="238" t="s">
        <v>358</v>
      </c>
      <c r="AG87" s="238">
        <v>5</v>
      </c>
      <c r="AH87" s="238">
        <v>2</v>
      </c>
      <c r="AI87" s="238">
        <v>2</v>
      </c>
      <c r="AJ87" s="238">
        <v>4</v>
      </c>
      <c r="AK87" s="238">
        <v>28</v>
      </c>
      <c r="AL87" s="238">
        <v>27</v>
      </c>
      <c r="AM87" s="238" t="s">
        <v>363</v>
      </c>
      <c r="AN87" s="238">
        <v>5</v>
      </c>
      <c r="AO87" s="238">
        <v>8</v>
      </c>
      <c r="AP87" s="238">
        <v>15</v>
      </c>
      <c r="AS87" s="238">
        <v>1</v>
      </c>
      <c r="AT87" s="238">
        <v>98</v>
      </c>
      <c r="AU87" s="238">
        <v>60</v>
      </c>
      <c r="AV87" s="238">
        <v>11</v>
      </c>
      <c r="AW87" s="238">
        <v>21</v>
      </c>
      <c r="AX87" s="238">
        <v>2</v>
      </c>
      <c r="AY87" s="238">
        <v>42</v>
      </c>
      <c r="AZ87" s="238">
        <v>4</v>
      </c>
      <c r="BA87" s="238">
        <v>21</v>
      </c>
      <c r="BB87" s="238">
        <v>59</v>
      </c>
      <c r="BC87" s="238" t="s">
        <v>354</v>
      </c>
      <c r="BD87" s="238">
        <v>5</v>
      </c>
      <c r="BE87" s="238">
        <v>1</v>
      </c>
      <c r="BI87" s="238">
        <v>1</v>
      </c>
      <c r="BJ87" s="238">
        <v>98</v>
      </c>
      <c r="BK87" s="238">
        <v>60</v>
      </c>
      <c r="BL87" s="238">
        <v>11</v>
      </c>
      <c r="BM87" s="238">
        <v>21</v>
      </c>
      <c r="CT87" s="238">
        <v>463884</v>
      </c>
      <c r="CU87" s="238">
        <v>4967685</v>
      </c>
      <c r="CV87" s="238">
        <v>44.861667099999998</v>
      </c>
      <c r="CW87" s="238">
        <v>-93.457132999999999</v>
      </c>
      <c r="CX87" s="238" t="s">
        <v>359</v>
      </c>
      <c r="CY87" s="238" t="s">
        <v>4777</v>
      </c>
    </row>
    <row r="88" spans="1:103" x14ac:dyDescent="0.25">
      <c r="A88" s="238">
        <v>11036463</v>
      </c>
      <c r="B88" s="238">
        <v>2</v>
      </c>
      <c r="C88" s="238">
        <v>212</v>
      </c>
      <c r="D88" s="238">
        <v>157.292</v>
      </c>
      <c r="E88" s="238">
        <v>27</v>
      </c>
      <c r="F88" s="238" t="s">
        <v>2420</v>
      </c>
      <c r="H88" s="238" t="s">
        <v>354</v>
      </c>
      <c r="I88" s="238">
        <v>25</v>
      </c>
      <c r="K88" s="238">
        <v>201500006667</v>
      </c>
      <c r="L88" s="238">
        <v>150630108</v>
      </c>
      <c r="M88" s="238">
        <v>2</v>
      </c>
      <c r="N88" s="238">
        <v>20</v>
      </c>
      <c r="O88" s="238">
        <v>2015</v>
      </c>
      <c r="P88" s="238" t="s">
        <v>362</v>
      </c>
      <c r="Q88" s="238">
        <v>7</v>
      </c>
      <c r="S88" s="238">
        <v>5</v>
      </c>
      <c r="T88" s="238">
        <v>0</v>
      </c>
      <c r="U88" s="238">
        <v>1</v>
      </c>
      <c r="V88" s="238">
        <v>90</v>
      </c>
      <c r="W88" s="238">
        <v>70</v>
      </c>
      <c r="X88" s="238">
        <v>2</v>
      </c>
      <c r="Y88" s="238">
        <v>1</v>
      </c>
      <c r="Z88" s="238">
        <v>4</v>
      </c>
      <c r="AA88" s="238">
        <v>2</v>
      </c>
      <c r="AB88" s="238">
        <v>3</v>
      </c>
      <c r="AC88" s="238">
        <v>98</v>
      </c>
      <c r="AF88" s="238" t="s">
        <v>358</v>
      </c>
      <c r="AG88" s="238">
        <v>3</v>
      </c>
      <c r="AH88" s="238">
        <v>2</v>
      </c>
      <c r="AI88" s="238">
        <v>3</v>
      </c>
      <c r="AJ88" s="238">
        <v>4</v>
      </c>
      <c r="AK88" s="238">
        <v>21</v>
      </c>
      <c r="AL88" s="238">
        <v>17</v>
      </c>
      <c r="AM88" s="238" t="s">
        <v>354</v>
      </c>
      <c r="AN88" s="238">
        <v>5</v>
      </c>
      <c r="AS88" s="238">
        <v>4</v>
      </c>
      <c r="AT88" s="238">
        <v>98</v>
      </c>
      <c r="AU88" s="238">
        <v>60</v>
      </c>
      <c r="AV88" s="238">
        <v>11</v>
      </c>
      <c r="AW88" s="238">
        <v>21</v>
      </c>
      <c r="CT88" s="238">
        <v>463884</v>
      </c>
      <c r="CU88" s="238">
        <v>4967685</v>
      </c>
      <c r="CV88" s="238">
        <v>44.861667099999998</v>
      </c>
      <c r="CW88" s="238">
        <v>-93.457132999999999</v>
      </c>
      <c r="CX88" s="238" t="s">
        <v>359</v>
      </c>
    </row>
    <row r="89" spans="1:103" x14ac:dyDescent="0.25">
      <c r="A89" s="238">
        <v>11042228</v>
      </c>
      <c r="B89" s="238">
        <v>2</v>
      </c>
      <c r="C89" s="238">
        <v>212</v>
      </c>
      <c r="D89" s="238">
        <v>157.292</v>
      </c>
      <c r="E89" s="238">
        <v>27</v>
      </c>
      <c r="F89" s="238" t="s">
        <v>2420</v>
      </c>
      <c r="H89" s="238" t="s">
        <v>354</v>
      </c>
      <c r="I89" s="238">
        <v>25</v>
      </c>
      <c r="K89" s="238">
        <v>15505698</v>
      </c>
      <c r="L89" s="238">
        <v>151550236</v>
      </c>
      <c r="M89" s="238">
        <v>6</v>
      </c>
      <c r="N89" s="238">
        <v>3</v>
      </c>
      <c r="O89" s="238">
        <v>2015</v>
      </c>
      <c r="P89" s="238" t="s">
        <v>355</v>
      </c>
      <c r="Q89" s="238">
        <v>18</v>
      </c>
      <c r="R89" s="238" t="s">
        <v>356</v>
      </c>
      <c r="S89" s="238">
        <v>5</v>
      </c>
      <c r="T89" s="238">
        <v>0</v>
      </c>
      <c r="U89" s="238">
        <v>2</v>
      </c>
      <c r="V89" s="238">
        <v>1</v>
      </c>
      <c r="W89" s="238">
        <v>10</v>
      </c>
      <c r="X89" s="238">
        <v>2</v>
      </c>
      <c r="Y89" s="238">
        <v>1</v>
      </c>
      <c r="Z89" s="238">
        <v>3</v>
      </c>
      <c r="AB89" s="238">
        <v>2</v>
      </c>
      <c r="AC89" s="238">
        <v>98</v>
      </c>
      <c r="AD89" s="238" t="s">
        <v>376</v>
      </c>
      <c r="AE89" s="238" t="s">
        <v>4750</v>
      </c>
      <c r="AF89" s="238" t="s">
        <v>358</v>
      </c>
      <c r="AG89" s="238">
        <v>7</v>
      </c>
      <c r="AH89" s="238">
        <v>2</v>
      </c>
      <c r="AI89" s="238">
        <v>4</v>
      </c>
      <c r="AJ89" s="238">
        <v>4</v>
      </c>
      <c r="AK89" s="238">
        <v>8</v>
      </c>
      <c r="AL89" s="238">
        <v>37</v>
      </c>
      <c r="AM89" s="238" t="s">
        <v>354</v>
      </c>
      <c r="AN89" s="238">
        <v>5</v>
      </c>
      <c r="AO89" s="238">
        <v>1</v>
      </c>
      <c r="AS89" s="238">
        <v>3</v>
      </c>
      <c r="AT89" s="238">
        <v>98</v>
      </c>
      <c r="AU89" s="238">
        <v>55</v>
      </c>
      <c r="AV89" s="238">
        <v>11</v>
      </c>
      <c r="AW89" s="238">
        <v>21</v>
      </c>
      <c r="AX89" s="238">
        <v>2</v>
      </c>
      <c r="AY89" s="238">
        <v>1</v>
      </c>
      <c r="AZ89" s="238">
        <v>4</v>
      </c>
      <c r="BA89" s="238">
        <v>21</v>
      </c>
      <c r="BB89" s="238">
        <v>18</v>
      </c>
      <c r="BC89" s="238" t="s">
        <v>363</v>
      </c>
      <c r="BD89" s="238">
        <v>5</v>
      </c>
      <c r="BE89" s="238">
        <v>15</v>
      </c>
      <c r="BI89" s="238">
        <v>3</v>
      </c>
      <c r="BJ89" s="238">
        <v>98</v>
      </c>
      <c r="BK89" s="238">
        <v>55</v>
      </c>
      <c r="BL89" s="238">
        <v>11</v>
      </c>
      <c r="BM89" s="238">
        <v>21</v>
      </c>
      <c r="CT89" s="238">
        <v>463884</v>
      </c>
      <c r="CU89" s="238">
        <v>4967685</v>
      </c>
      <c r="CV89" s="238">
        <v>44.861667099999998</v>
      </c>
      <c r="CW89" s="238">
        <v>-93.457132999999999</v>
      </c>
      <c r="CX89" s="238" t="s">
        <v>359</v>
      </c>
      <c r="CY89" s="238" t="s">
        <v>4778</v>
      </c>
    </row>
    <row r="90" spans="1:103" x14ac:dyDescent="0.25">
      <c r="A90" s="238">
        <v>11050218</v>
      </c>
      <c r="B90" s="238">
        <v>2</v>
      </c>
      <c r="C90" s="238">
        <v>212</v>
      </c>
      <c r="D90" s="238">
        <v>157.292</v>
      </c>
      <c r="E90" s="238">
        <v>27</v>
      </c>
      <c r="F90" s="238" t="s">
        <v>2420</v>
      </c>
      <c r="H90" s="238" t="s">
        <v>354</v>
      </c>
      <c r="I90" s="238">
        <v>25</v>
      </c>
      <c r="K90" s="238">
        <v>15506143</v>
      </c>
      <c r="L90" s="238">
        <v>151670271</v>
      </c>
      <c r="M90" s="238">
        <v>6</v>
      </c>
      <c r="N90" s="238">
        <v>15</v>
      </c>
      <c r="O90" s="238">
        <v>2015</v>
      </c>
      <c r="P90" s="238" t="s">
        <v>361</v>
      </c>
      <c r="Q90" s="238">
        <v>8</v>
      </c>
      <c r="R90" s="238" t="s">
        <v>356</v>
      </c>
      <c r="S90" s="238">
        <v>5</v>
      </c>
      <c r="T90" s="238">
        <v>0</v>
      </c>
      <c r="U90" s="238">
        <v>2</v>
      </c>
      <c r="V90" s="238">
        <v>10</v>
      </c>
      <c r="W90" s="238">
        <v>10</v>
      </c>
      <c r="X90" s="238">
        <v>5</v>
      </c>
      <c r="Y90" s="238">
        <v>1</v>
      </c>
      <c r="Z90" s="238">
        <v>2</v>
      </c>
      <c r="AB90" s="238">
        <v>1</v>
      </c>
      <c r="AC90" s="238">
        <v>98</v>
      </c>
      <c r="AD90" s="238">
        <v>212</v>
      </c>
      <c r="AE90" s="238">
        <v>5</v>
      </c>
      <c r="AF90" s="238" t="s">
        <v>358</v>
      </c>
      <c r="AG90" s="238">
        <v>5</v>
      </c>
      <c r="AH90" s="238">
        <v>2</v>
      </c>
      <c r="AI90" s="238">
        <v>4</v>
      </c>
      <c r="AJ90" s="238">
        <v>4</v>
      </c>
      <c r="AK90" s="238">
        <v>28</v>
      </c>
      <c r="AL90" s="238">
        <v>47</v>
      </c>
      <c r="AM90" s="238" t="s">
        <v>363</v>
      </c>
      <c r="AN90" s="238">
        <v>5</v>
      </c>
      <c r="AO90" s="238">
        <v>15</v>
      </c>
      <c r="AS90" s="238">
        <v>4</v>
      </c>
      <c r="AT90" s="238">
        <v>98</v>
      </c>
      <c r="AU90" s="238">
        <v>60</v>
      </c>
      <c r="AV90" s="238">
        <v>11</v>
      </c>
      <c r="AW90" s="238">
        <v>21</v>
      </c>
      <c r="AX90" s="238">
        <v>2</v>
      </c>
      <c r="AY90" s="238">
        <v>4</v>
      </c>
      <c r="AZ90" s="238">
        <v>4</v>
      </c>
      <c r="BA90" s="238">
        <v>21</v>
      </c>
      <c r="BB90" s="238">
        <v>40</v>
      </c>
      <c r="BC90" s="238" t="s">
        <v>354</v>
      </c>
      <c r="BD90" s="238">
        <v>5</v>
      </c>
      <c r="BE90" s="238">
        <v>1</v>
      </c>
      <c r="BI90" s="238">
        <v>4</v>
      </c>
      <c r="BJ90" s="238">
        <v>98</v>
      </c>
      <c r="BK90" s="238">
        <v>60</v>
      </c>
      <c r="BL90" s="238">
        <v>11</v>
      </c>
      <c r="BM90" s="238">
        <v>21</v>
      </c>
      <c r="CT90" s="238">
        <v>463884</v>
      </c>
      <c r="CU90" s="238">
        <v>4967685</v>
      </c>
      <c r="CV90" s="238">
        <v>44.861667099999998</v>
      </c>
      <c r="CW90" s="238">
        <v>-93.457132999999999</v>
      </c>
      <c r="CX90" s="238" t="s">
        <v>359</v>
      </c>
      <c r="CY90" s="238" t="s">
        <v>4779</v>
      </c>
    </row>
    <row r="91" spans="1:103" x14ac:dyDescent="0.25">
      <c r="A91" s="238">
        <v>11053495</v>
      </c>
      <c r="B91" s="238">
        <v>2</v>
      </c>
      <c r="C91" s="238">
        <v>212</v>
      </c>
      <c r="D91" s="238">
        <v>157.292</v>
      </c>
      <c r="E91" s="238">
        <v>27</v>
      </c>
      <c r="F91" s="238" t="s">
        <v>2420</v>
      </c>
      <c r="H91" s="238" t="s">
        <v>354</v>
      </c>
      <c r="I91" s="238">
        <v>25</v>
      </c>
      <c r="K91" s="238">
        <v>15507833</v>
      </c>
      <c r="L91" s="238">
        <v>152140177</v>
      </c>
      <c r="M91" s="238">
        <v>7</v>
      </c>
      <c r="N91" s="238">
        <v>30</v>
      </c>
      <c r="O91" s="238">
        <v>2015</v>
      </c>
      <c r="P91" s="238" t="s">
        <v>384</v>
      </c>
      <c r="Q91" s="238">
        <v>7</v>
      </c>
      <c r="R91" s="238" t="s">
        <v>369</v>
      </c>
      <c r="S91" s="238">
        <v>5</v>
      </c>
      <c r="T91" s="238">
        <v>0</v>
      </c>
      <c r="U91" s="238">
        <v>3</v>
      </c>
      <c r="V91" s="238">
        <v>1</v>
      </c>
      <c r="W91" s="238">
        <v>10</v>
      </c>
      <c r="X91" s="238">
        <v>2</v>
      </c>
      <c r="Y91" s="238">
        <v>1</v>
      </c>
      <c r="Z91" s="238">
        <v>1</v>
      </c>
      <c r="AB91" s="238">
        <v>1</v>
      </c>
      <c r="AC91" s="238">
        <v>98</v>
      </c>
      <c r="AD91" s="238">
        <v>212</v>
      </c>
      <c r="AE91" s="238" t="s">
        <v>4750</v>
      </c>
      <c r="AF91" s="238" t="s">
        <v>358</v>
      </c>
      <c r="AG91" s="238">
        <v>7</v>
      </c>
      <c r="AH91" s="238">
        <v>2</v>
      </c>
      <c r="AI91" s="238">
        <v>4</v>
      </c>
      <c r="AJ91" s="238">
        <v>3</v>
      </c>
      <c r="AK91" s="238">
        <v>21</v>
      </c>
      <c r="AL91" s="238">
        <v>25</v>
      </c>
      <c r="AM91" s="238" t="s">
        <v>363</v>
      </c>
      <c r="AN91" s="238">
        <v>5</v>
      </c>
      <c r="AO91" s="238">
        <v>5</v>
      </c>
      <c r="AS91" s="238">
        <v>1</v>
      </c>
      <c r="AT91" s="238">
        <v>98</v>
      </c>
      <c r="AU91" s="238">
        <v>60</v>
      </c>
      <c r="AV91" s="238">
        <v>11</v>
      </c>
      <c r="AW91" s="238">
        <v>21</v>
      </c>
      <c r="AX91" s="238">
        <v>2</v>
      </c>
      <c r="AY91" s="238">
        <v>3</v>
      </c>
      <c r="AZ91" s="238">
        <v>3</v>
      </c>
      <c r="BA91" s="238">
        <v>26</v>
      </c>
      <c r="BB91" s="238">
        <v>31</v>
      </c>
      <c r="BC91" s="238" t="s">
        <v>354</v>
      </c>
      <c r="BD91" s="238">
        <v>5</v>
      </c>
      <c r="BE91" s="238">
        <v>1</v>
      </c>
      <c r="BI91" s="238">
        <v>1</v>
      </c>
      <c r="BJ91" s="238">
        <v>98</v>
      </c>
      <c r="BK91" s="238">
        <v>60</v>
      </c>
      <c r="BL91" s="238">
        <v>11</v>
      </c>
      <c r="BM91" s="238">
        <v>21</v>
      </c>
      <c r="BN91" s="238">
        <v>2</v>
      </c>
      <c r="BO91" s="238">
        <v>2</v>
      </c>
      <c r="BP91" s="238">
        <v>3</v>
      </c>
      <c r="BQ91" s="238">
        <v>26</v>
      </c>
      <c r="BR91" s="238">
        <v>53</v>
      </c>
      <c r="BS91" s="238" t="s">
        <v>354</v>
      </c>
      <c r="BT91" s="238">
        <v>5</v>
      </c>
      <c r="BU91" s="238">
        <v>1</v>
      </c>
      <c r="BY91" s="238">
        <v>1</v>
      </c>
      <c r="BZ91" s="238">
        <v>98</v>
      </c>
      <c r="CA91" s="238">
        <v>60</v>
      </c>
      <c r="CB91" s="238">
        <v>11</v>
      </c>
      <c r="CC91" s="238">
        <v>21</v>
      </c>
      <c r="CT91" s="238">
        <v>463884</v>
      </c>
      <c r="CU91" s="238">
        <v>4967685</v>
      </c>
      <c r="CV91" s="238">
        <v>44.861667099999998</v>
      </c>
      <c r="CW91" s="238">
        <v>-93.457132999999999</v>
      </c>
      <c r="CX91" s="238" t="s">
        <v>359</v>
      </c>
      <c r="CY91" s="238" t="s">
        <v>4780</v>
      </c>
    </row>
    <row r="92" spans="1:103" x14ac:dyDescent="0.25">
      <c r="A92" s="238">
        <v>11054079</v>
      </c>
      <c r="B92" s="238">
        <v>2</v>
      </c>
      <c r="C92" s="238">
        <v>212</v>
      </c>
      <c r="D92" s="238">
        <v>157.292</v>
      </c>
      <c r="E92" s="238">
        <v>27</v>
      </c>
      <c r="F92" s="238" t="s">
        <v>2420</v>
      </c>
      <c r="H92" s="238" t="s">
        <v>354</v>
      </c>
      <c r="I92" s="238">
        <v>25</v>
      </c>
      <c r="K92" s="238">
        <v>201500029916</v>
      </c>
      <c r="L92" s="238">
        <v>152220075</v>
      </c>
      <c r="M92" s="238">
        <v>8</v>
      </c>
      <c r="N92" s="238">
        <v>1</v>
      </c>
      <c r="O92" s="238">
        <v>2015</v>
      </c>
      <c r="P92" s="238" t="s">
        <v>364</v>
      </c>
      <c r="Q92" s="238">
        <v>19</v>
      </c>
      <c r="S92" s="238">
        <v>5</v>
      </c>
      <c r="T92" s="238">
        <v>0</v>
      </c>
      <c r="U92" s="238">
        <v>2</v>
      </c>
      <c r="V92" s="238">
        <v>1</v>
      </c>
      <c r="W92" s="238">
        <v>10</v>
      </c>
      <c r="X92" s="238">
        <v>26</v>
      </c>
      <c r="Y92" s="238">
        <v>1</v>
      </c>
      <c r="Z92" s="238">
        <v>1</v>
      </c>
      <c r="AB92" s="238">
        <v>1</v>
      </c>
      <c r="AC92" s="238">
        <v>98</v>
      </c>
      <c r="AF92" s="238" t="s">
        <v>358</v>
      </c>
      <c r="AG92" s="238">
        <v>7</v>
      </c>
      <c r="AH92" s="238">
        <v>2</v>
      </c>
      <c r="AI92" s="238">
        <v>2</v>
      </c>
      <c r="AJ92" s="238">
        <v>3</v>
      </c>
      <c r="AK92" s="238">
        <v>8</v>
      </c>
      <c r="AL92" s="238">
        <v>59</v>
      </c>
      <c r="AM92" s="238" t="s">
        <v>363</v>
      </c>
      <c r="AN92" s="238">
        <v>5</v>
      </c>
      <c r="AO92" s="238">
        <v>1</v>
      </c>
      <c r="AS92" s="238">
        <v>3</v>
      </c>
      <c r="AT92" s="238">
        <v>20</v>
      </c>
      <c r="AU92" s="238">
        <v>60</v>
      </c>
      <c r="AV92" s="238">
        <v>11</v>
      </c>
      <c r="AW92" s="238">
        <v>22</v>
      </c>
      <c r="AX92" s="238">
        <v>2</v>
      </c>
      <c r="AY92" s="238">
        <v>2</v>
      </c>
      <c r="AZ92" s="238">
        <v>3</v>
      </c>
      <c r="BA92" s="238">
        <v>26</v>
      </c>
      <c r="BB92" s="238">
        <v>29</v>
      </c>
      <c r="BC92" s="238" t="s">
        <v>354</v>
      </c>
      <c r="BD92" s="238">
        <v>5</v>
      </c>
      <c r="BE92" s="238">
        <v>21</v>
      </c>
      <c r="BI92" s="238">
        <v>3</v>
      </c>
      <c r="BJ92" s="238">
        <v>20</v>
      </c>
      <c r="BK92" s="238">
        <v>60</v>
      </c>
      <c r="BL92" s="238">
        <v>11</v>
      </c>
      <c r="BM92" s="238">
        <v>22</v>
      </c>
      <c r="CT92" s="238">
        <v>463884</v>
      </c>
      <c r="CU92" s="238">
        <v>4967685</v>
      </c>
      <c r="CV92" s="238">
        <v>44.861667099999998</v>
      </c>
      <c r="CW92" s="238">
        <v>-93.457132999999999</v>
      </c>
      <c r="CX92" s="238" t="s">
        <v>359</v>
      </c>
    </row>
    <row r="93" spans="1:103" x14ac:dyDescent="0.25">
      <c r="A93" s="238">
        <v>11068489</v>
      </c>
      <c r="B93" s="238">
        <v>2</v>
      </c>
      <c r="C93" s="238">
        <v>212</v>
      </c>
      <c r="D93" s="238">
        <v>157.292</v>
      </c>
      <c r="E93" s="238">
        <v>27</v>
      </c>
      <c r="F93" s="238" t="s">
        <v>2420</v>
      </c>
      <c r="H93" s="238" t="s">
        <v>354</v>
      </c>
      <c r="I93" s="238">
        <v>25</v>
      </c>
      <c r="K93" s="238">
        <v>15509873</v>
      </c>
      <c r="L93" s="238">
        <v>152660195</v>
      </c>
      <c r="M93" s="238">
        <v>9</v>
      </c>
      <c r="N93" s="238">
        <v>23</v>
      </c>
      <c r="O93" s="238">
        <v>2015</v>
      </c>
      <c r="P93" s="238" t="s">
        <v>355</v>
      </c>
      <c r="Q93" s="238">
        <v>8</v>
      </c>
      <c r="R93" s="238" t="s">
        <v>369</v>
      </c>
      <c r="S93" s="238">
        <v>5</v>
      </c>
      <c r="T93" s="238">
        <v>0</v>
      </c>
      <c r="U93" s="238">
        <v>2</v>
      </c>
      <c r="V93" s="238">
        <v>1</v>
      </c>
      <c r="W93" s="238">
        <v>10</v>
      </c>
      <c r="X93" s="238">
        <v>2</v>
      </c>
      <c r="Y93" s="238">
        <v>1</v>
      </c>
      <c r="Z93" s="238">
        <v>2</v>
      </c>
      <c r="AB93" s="238">
        <v>2</v>
      </c>
      <c r="AC93" s="238">
        <v>98</v>
      </c>
      <c r="AD93" s="238" t="s">
        <v>376</v>
      </c>
      <c r="AE93" s="238" t="s">
        <v>4737</v>
      </c>
      <c r="AF93" s="238" t="s">
        <v>358</v>
      </c>
      <c r="AG93" s="238">
        <v>7</v>
      </c>
      <c r="AH93" s="238">
        <v>2</v>
      </c>
      <c r="AI93" s="238">
        <v>2</v>
      </c>
      <c r="AJ93" s="238">
        <v>3</v>
      </c>
      <c r="AK93" s="238">
        <v>21</v>
      </c>
      <c r="AL93" s="238">
        <v>33</v>
      </c>
      <c r="AM93" s="238" t="s">
        <v>354</v>
      </c>
      <c r="AN93" s="238">
        <v>5</v>
      </c>
      <c r="AO93" s="238">
        <v>5</v>
      </c>
      <c r="AP93" s="238">
        <v>15</v>
      </c>
      <c r="AS93" s="238">
        <v>1</v>
      </c>
      <c r="AT93" s="238">
        <v>98</v>
      </c>
      <c r="AU93" s="238">
        <v>60</v>
      </c>
      <c r="AV93" s="238">
        <v>11</v>
      </c>
      <c r="AW93" s="238">
        <v>21</v>
      </c>
      <c r="AX93" s="238">
        <v>2</v>
      </c>
      <c r="AY93" s="238">
        <v>4</v>
      </c>
      <c r="AZ93" s="238">
        <v>3</v>
      </c>
      <c r="BA93" s="238">
        <v>26</v>
      </c>
      <c r="BB93" s="238">
        <v>51</v>
      </c>
      <c r="BC93" s="238" t="s">
        <v>354</v>
      </c>
      <c r="BD93" s="238">
        <v>5</v>
      </c>
      <c r="BE93" s="238">
        <v>1</v>
      </c>
      <c r="BI93" s="238">
        <v>1</v>
      </c>
      <c r="BJ93" s="238">
        <v>98</v>
      </c>
      <c r="BK93" s="238">
        <v>60</v>
      </c>
      <c r="BL93" s="238">
        <v>11</v>
      </c>
      <c r="BM93" s="238">
        <v>21</v>
      </c>
      <c r="CT93" s="238">
        <v>463884</v>
      </c>
      <c r="CU93" s="238">
        <v>4967685</v>
      </c>
      <c r="CV93" s="238">
        <v>44.861667099999998</v>
      </c>
      <c r="CW93" s="238">
        <v>-93.457132999999999</v>
      </c>
      <c r="CX93" s="238" t="s">
        <v>359</v>
      </c>
      <c r="CY93" s="238" t="s">
        <v>4781</v>
      </c>
    </row>
    <row r="94" spans="1:103" x14ac:dyDescent="0.25">
      <c r="A94" s="238">
        <v>11074198</v>
      </c>
      <c r="B94" s="238">
        <v>2</v>
      </c>
      <c r="C94" s="238">
        <v>212</v>
      </c>
      <c r="D94" s="238">
        <v>157.292</v>
      </c>
      <c r="E94" s="238">
        <v>27</v>
      </c>
      <c r="F94" s="238" t="s">
        <v>2420</v>
      </c>
      <c r="H94" s="238" t="s">
        <v>354</v>
      </c>
      <c r="I94" s="238">
        <v>25</v>
      </c>
      <c r="K94" s="238">
        <v>15511222</v>
      </c>
      <c r="L94" s="238">
        <v>153070339</v>
      </c>
      <c r="M94" s="238">
        <v>10</v>
      </c>
      <c r="N94" s="238">
        <v>28</v>
      </c>
      <c r="O94" s="238">
        <v>2015</v>
      </c>
      <c r="P94" s="238" t="s">
        <v>355</v>
      </c>
      <c r="Q94" s="238">
        <v>8</v>
      </c>
      <c r="R94" s="238" t="s">
        <v>369</v>
      </c>
      <c r="S94" s="238">
        <v>5</v>
      </c>
      <c r="T94" s="238">
        <v>0</v>
      </c>
      <c r="U94" s="238">
        <v>2</v>
      </c>
      <c r="V94" s="238">
        <v>1</v>
      </c>
      <c r="W94" s="238">
        <v>10</v>
      </c>
      <c r="X94" s="238">
        <v>2</v>
      </c>
      <c r="Y94" s="238">
        <v>1</v>
      </c>
      <c r="Z94" s="238">
        <v>2</v>
      </c>
      <c r="AA94" s="238">
        <v>3</v>
      </c>
      <c r="AB94" s="238">
        <v>2</v>
      </c>
      <c r="AC94" s="238">
        <v>98</v>
      </c>
      <c r="AD94" s="238" t="s">
        <v>376</v>
      </c>
      <c r="AE94" s="238" t="s">
        <v>4750</v>
      </c>
      <c r="AF94" s="238" t="s">
        <v>358</v>
      </c>
      <c r="AG94" s="238">
        <v>7</v>
      </c>
      <c r="AH94" s="238">
        <v>2</v>
      </c>
      <c r="AI94" s="238">
        <v>4</v>
      </c>
      <c r="AJ94" s="238">
        <v>3</v>
      </c>
      <c r="AK94" s="238">
        <v>8</v>
      </c>
      <c r="AL94" s="238">
        <v>61</v>
      </c>
      <c r="AM94" s="238" t="s">
        <v>363</v>
      </c>
      <c r="AN94" s="238">
        <v>5</v>
      </c>
      <c r="AO94" s="238">
        <v>1</v>
      </c>
      <c r="AS94" s="238">
        <v>3</v>
      </c>
      <c r="AT94" s="238">
        <v>98</v>
      </c>
      <c r="AU94" s="238">
        <v>60</v>
      </c>
      <c r="AV94" s="238">
        <v>11</v>
      </c>
      <c r="AW94" s="238">
        <v>21</v>
      </c>
      <c r="AX94" s="238">
        <v>2</v>
      </c>
      <c r="AY94" s="238">
        <v>2</v>
      </c>
      <c r="AZ94" s="238">
        <v>3</v>
      </c>
      <c r="BA94" s="238">
        <v>21</v>
      </c>
      <c r="BB94" s="238">
        <v>30</v>
      </c>
      <c r="BC94" s="238" t="s">
        <v>354</v>
      </c>
      <c r="BD94" s="238">
        <v>5</v>
      </c>
      <c r="BE94" s="238">
        <v>3</v>
      </c>
      <c r="BF94" s="238">
        <v>5</v>
      </c>
      <c r="BI94" s="238">
        <v>3</v>
      </c>
      <c r="BJ94" s="238">
        <v>98</v>
      </c>
      <c r="BK94" s="238">
        <v>60</v>
      </c>
      <c r="BL94" s="238">
        <v>11</v>
      </c>
      <c r="BM94" s="238">
        <v>21</v>
      </c>
      <c r="CT94" s="238">
        <v>463884</v>
      </c>
      <c r="CU94" s="238">
        <v>4967685</v>
      </c>
      <c r="CV94" s="238">
        <v>44.861667099999998</v>
      </c>
      <c r="CW94" s="238">
        <v>-93.457132999999999</v>
      </c>
      <c r="CX94" s="238" t="s">
        <v>359</v>
      </c>
      <c r="CY94" s="238" t="s">
        <v>4782</v>
      </c>
    </row>
    <row r="95" spans="1:103" x14ac:dyDescent="0.25">
      <c r="A95" s="238">
        <v>11082667</v>
      </c>
      <c r="B95" s="238">
        <v>2</v>
      </c>
      <c r="C95" s="238">
        <v>212</v>
      </c>
      <c r="D95" s="238">
        <v>157.292</v>
      </c>
      <c r="E95" s="238">
        <v>27</v>
      </c>
      <c r="F95" s="238" t="s">
        <v>2420</v>
      </c>
      <c r="H95" s="238" t="s">
        <v>354</v>
      </c>
      <c r="I95" s="238">
        <v>25</v>
      </c>
      <c r="K95" s="238">
        <v>201500044618</v>
      </c>
      <c r="L95" s="238">
        <v>153370103</v>
      </c>
      <c r="M95" s="238">
        <v>11</v>
      </c>
      <c r="N95" s="238">
        <v>20</v>
      </c>
      <c r="O95" s="238">
        <v>2015</v>
      </c>
      <c r="P95" s="238" t="s">
        <v>362</v>
      </c>
      <c r="Q95" s="238">
        <v>11</v>
      </c>
      <c r="S95" s="238">
        <v>5</v>
      </c>
      <c r="T95" s="238">
        <v>0</v>
      </c>
      <c r="U95" s="238">
        <v>2</v>
      </c>
      <c r="V95" s="238">
        <v>1</v>
      </c>
      <c r="W95" s="238">
        <v>10</v>
      </c>
      <c r="X95" s="238">
        <v>6</v>
      </c>
      <c r="Y95" s="238">
        <v>1</v>
      </c>
      <c r="Z95" s="238">
        <v>2</v>
      </c>
      <c r="AB95" s="238">
        <v>1</v>
      </c>
      <c r="AC95" s="238">
        <v>98</v>
      </c>
      <c r="AF95" s="238" t="s">
        <v>358</v>
      </c>
      <c r="AG95" s="238">
        <v>7</v>
      </c>
      <c r="AH95" s="238">
        <v>2</v>
      </c>
      <c r="AI95" s="238">
        <v>2</v>
      </c>
      <c r="AJ95" s="238">
        <v>7</v>
      </c>
      <c r="AK95" s="238">
        <v>23</v>
      </c>
      <c r="AL95" s="238">
        <v>24</v>
      </c>
      <c r="AM95" s="238" t="s">
        <v>363</v>
      </c>
      <c r="AN95" s="238">
        <v>5</v>
      </c>
      <c r="AO95" s="238">
        <v>15</v>
      </c>
      <c r="AS95" s="238">
        <v>2</v>
      </c>
      <c r="AT95" s="238">
        <v>20</v>
      </c>
      <c r="AU95" s="238">
        <v>35</v>
      </c>
      <c r="AV95" s="238">
        <v>11</v>
      </c>
      <c r="AW95" s="238">
        <v>21</v>
      </c>
      <c r="AX95" s="238">
        <v>2</v>
      </c>
      <c r="AY95" s="238">
        <v>2</v>
      </c>
      <c r="AZ95" s="238">
        <v>8</v>
      </c>
      <c r="BA95" s="238">
        <v>23</v>
      </c>
      <c r="BB95" s="238">
        <v>52</v>
      </c>
      <c r="BC95" s="238" t="s">
        <v>354</v>
      </c>
      <c r="BD95" s="238">
        <v>5</v>
      </c>
      <c r="BE95" s="238">
        <v>1</v>
      </c>
      <c r="BI95" s="238">
        <v>2</v>
      </c>
      <c r="BJ95" s="238">
        <v>20</v>
      </c>
      <c r="BK95" s="238">
        <v>35</v>
      </c>
      <c r="BL95" s="238">
        <v>11</v>
      </c>
      <c r="BM95" s="238">
        <v>21</v>
      </c>
      <c r="CT95" s="238">
        <v>463884</v>
      </c>
      <c r="CU95" s="238">
        <v>4967685</v>
      </c>
      <c r="CV95" s="238">
        <v>44.861667099999998</v>
      </c>
      <c r="CW95" s="238">
        <v>-93.457132999999999</v>
      </c>
      <c r="CX95" s="238" t="s">
        <v>359</v>
      </c>
    </row>
    <row r="96" spans="1:103" x14ac:dyDescent="0.25">
      <c r="A96" s="238">
        <v>11093368</v>
      </c>
      <c r="B96" s="238">
        <v>2</v>
      </c>
      <c r="C96" s="238">
        <v>212</v>
      </c>
      <c r="D96" s="238">
        <v>157.292</v>
      </c>
      <c r="E96" s="238">
        <v>27</v>
      </c>
      <c r="F96" s="238" t="s">
        <v>2420</v>
      </c>
      <c r="H96" s="238" t="s">
        <v>354</v>
      </c>
      <c r="I96" s="238">
        <v>25</v>
      </c>
      <c r="K96" s="238">
        <v>15513330</v>
      </c>
      <c r="L96" s="238">
        <v>153620238</v>
      </c>
      <c r="M96" s="238">
        <v>12</v>
      </c>
      <c r="N96" s="238">
        <v>20</v>
      </c>
      <c r="O96" s="238">
        <v>2015</v>
      </c>
      <c r="P96" s="238" t="s">
        <v>366</v>
      </c>
      <c r="Q96" s="238">
        <v>8</v>
      </c>
      <c r="R96" s="238" t="s">
        <v>356</v>
      </c>
      <c r="S96" s="238">
        <v>5</v>
      </c>
      <c r="T96" s="238">
        <v>0</v>
      </c>
      <c r="U96" s="238">
        <v>1</v>
      </c>
      <c r="V96" s="238">
        <v>7</v>
      </c>
      <c r="W96" s="238">
        <v>83</v>
      </c>
      <c r="X96" s="238">
        <v>2</v>
      </c>
      <c r="Y96" s="238">
        <v>1</v>
      </c>
      <c r="Z96" s="238">
        <v>4</v>
      </c>
      <c r="AB96" s="238">
        <v>5</v>
      </c>
      <c r="AC96" s="238">
        <v>98</v>
      </c>
      <c r="AD96" s="238" t="s">
        <v>1771</v>
      </c>
      <c r="AE96" s="238" t="s">
        <v>371</v>
      </c>
      <c r="AF96" s="238" t="s">
        <v>358</v>
      </c>
      <c r="AG96" s="238">
        <v>3</v>
      </c>
      <c r="AH96" s="238">
        <v>2</v>
      </c>
      <c r="AI96" s="238">
        <v>3</v>
      </c>
      <c r="AJ96" s="238">
        <v>4</v>
      </c>
      <c r="AK96" s="238">
        <v>21</v>
      </c>
      <c r="AL96" s="238">
        <v>22</v>
      </c>
      <c r="AM96" s="238" t="s">
        <v>354</v>
      </c>
      <c r="AN96" s="238">
        <v>5</v>
      </c>
      <c r="AO96" s="238">
        <v>3</v>
      </c>
      <c r="AS96" s="238">
        <v>3</v>
      </c>
      <c r="AT96" s="238">
        <v>98</v>
      </c>
      <c r="AU96" s="238">
        <v>60</v>
      </c>
      <c r="AV96" s="238">
        <v>10</v>
      </c>
      <c r="AW96" s="238">
        <v>21</v>
      </c>
      <c r="CT96" s="238">
        <v>463884</v>
      </c>
      <c r="CU96" s="238">
        <v>4967685</v>
      </c>
      <c r="CV96" s="238">
        <v>44.861667099999998</v>
      </c>
      <c r="CW96" s="238">
        <v>-93.457132999999999</v>
      </c>
      <c r="CX96" s="238" t="s">
        <v>359</v>
      </c>
      <c r="CY96" s="238" t="s">
        <v>4783</v>
      </c>
    </row>
    <row r="97" spans="1:103" x14ac:dyDescent="0.25">
      <c r="A97" s="238">
        <v>844127</v>
      </c>
      <c r="B97" s="238">
        <v>2</v>
      </c>
      <c r="C97" s="238">
        <v>212</v>
      </c>
      <c r="D97" s="238">
        <v>157.297</v>
      </c>
      <c r="E97" s="238">
        <v>27</v>
      </c>
      <c r="F97" s="238" t="s">
        <v>2420</v>
      </c>
      <c r="H97" s="238" t="s">
        <v>354</v>
      </c>
      <c r="I97" s="238">
        <v>25</v>
      </c>
      <c r="K97" s="238">
        <v>20508094</v>
      </c>
      <c r="L97" s="238">
        <v>202680211</v>
      </c>
      <c r="M97" s="238">
        <v>9</v>
      </c>
      <c r="N97" s="238">
        <v>24</v>
      </c>
      <c r="O97" s="238">
        <v>2020</v>
      </c>
      <c r="P97" s="238" t="s">
        <v>384</v>
      </c>
      <c r="Q97" s="238">
        <v>14</v>
      </c>
      <c r="R97" s="238" t="s">
        <v>356</v>
      </c>
      <c r="S97" s="238">
        <v>5</v>
      </c>
      <c r="T97" s="238">
        <v>0</v>
      </c>
      <c r="U97" s="238">
        <v>2</v>
      </c>
      <c r="V97" s="238">
        <v>10</v>
      </c>
      <c r="W97" s="238">
        <v>10</v>
      </c>
      <c r="X97" s="238">
        <v>2</v>
      </c>
      <c r="Y97" s="238">
        <v>1</v>
      </c>
      <c r="Z97" s="238">
        <v>1</v>
      </c>
      <c r="AB97" s="238">
        <v>1</v>
      </c>
      <c r="AC97" s="238">
        <v>98</v>
      </c>
      <c r="AD97" s="238" t="s">
        <v>357</v>
      </c>
      <c r="AF97" s="238" t="s">
        <v>358</v>
      </c>
      <c r="AG97" s="238">
        <v>5</v>
      </c>
      <c r="AH97" s="238">
        <v>2</v>
      </c>
      <c r="AI97" s="238">
        <v>2</v>
      </c>
      <c r="AJ97" s="238">
        <v>4</v>
      </c>
      <c r="AK97" s="238">
        <v>28</v>
      </c>
      <c r="AL97" s="238">
        <v>68</v>
      </c>
      <c r="AM97" s="238" t="s">
        <v>363</v>
      </c>
      <c r="AN97" s="238">
        <v>5</v>
      </c>
      <c r="AO97" s="238">
        <v>2</v>
      </c>
      <c r="AS97" s="238">
        <v>15</v>
      </c>
      <c r="AT97" s="238">
        <v>98</v>
      </c>
      <c r="AU97" s="238">
        <v>60</v>
      </c>
      <c r="AV97" s="238">
        <v>11</v>
      </c>
      <c r="AW97" s="238">
        <v>21</v>
      </c>
      <c r="AX97" s="238">
        <v>2</v>
      </c>
      <c r="AY97" s="238">
        <v>2</v>
      </c>
      <c r="AZ97" s="238">
        <v>4</v>
      </c>
      <c r="BA97" s="238">
        <v>21</v>
      </c>
      <c r="BB97" s="238">
        <v>48</v>
      </c>
      <c r="BC97" s="238" t="s">
        <v>354</v>
      </c>
      <c r="BD97" s="238">
        <v>5</v>
      </c>
      <c r="BE97" s="238">
        <v>1</v>
      </c>
      <c r="BI97" s="238">
        <v>15</v>
      </c>
      <c r="BJ97" s="238">
        <v>98</v>
      </c>
      <c r="BK97" s="238">
        <v>60</v>
      </c>
      <c r="BL97" s="238">
        <v>11</v>
      </c>
      <c r="BM97" s="238">
        <v>21</v>
      </c>
      <c r="CT97" s="238">
        <v>463893.83625434001</v>
      </c>
      <c r="CU97" s="238">
        <v>4967696.1391922804</v>
      </c>
      <c r="CV97" s="238">
        <v>44.861766179999996</v>
      </c>
      <c r="CW97" s="238">
        <v>-93.457013529999998</v>
      </c>
      <c r="CX97" s="238" t="s">
        <v>359</v>
      </c>
      <c r="CY97" s="238" t="s">
        <v>4784</v>
      </c>
    </row>
    <row r="98" spans="1:103" x14ac:dyDescent="0.25">
      <c r="A98" s="238">
        <v>324494</v>
      </c>
      <c r="B98" s="238">
        <v>2</v>
      </c>
      <c r="C98" s="238">
        <v>212</v>
      </c>
      <c r="D98" s="238">
        <v>157.30199999999999</v>
      </c>
      <c r="E98" s="238">
        <v>27</v>
      </c>
      <c r="F98" s="238" t="s">
        <v>2420</v>
      </c>
      <c r="H98" s="238" t="s">
        <v>354</v>
      </c>
      <c r="I98" s="238">
        <v>25</v>
      </c>
      <c r="K98" s="238">
        <v>16500884</v>
      </c>
      <c r="M98" s="238">
        <v>1</v>
      </c>
      <c r="N98" s="238">
        <v>20</v>
      </c>
      <c r="O98" s="238">
        <v>2016</v>
      </c>
      <c r="P98" s="238" t="s">
        <v>355</v>
      </c>
      <c r="Q98" s="238">
        <v>19</v>
      </c>
      <c r="R98" s="238" t="s">
        <v>369</v>
      </c>
      <c r="S98" s="238">
        <v>4</v>
      </c>
      <c r="T98" s="238">
        <v>0</v>
      </c>
      <c r="U98" s="238">
        <v>4</v>
      </c>
      <c r="V98" s="238">
        <v>12</v>
      </c>
      <c r="W98" s="238">
        <v>10</v>
      </c>
      <c r="X98" s="238">
        <v>2</v>
      </c>
      <c r="Y98" s="238">
        <v>4</v>
      </c>
      <c r="Z98" s="238">
        <v>1</v>
      </c>
      <c r="AB98" s="238">
        <v>1</v>
      </c>
      <c r="AC98" s="238">
        <v>98</v>
      </c>
      <c r="AD98" s="238" t="s">
        <v>357</v>
      </c>
      <c r="AF98" s="238" t="s">
        <v>358</v>
      </c>
      <c r="AG98" s="238">
        <v>7</v>
      </c>
      <c r="AH98" s="238">
        <v>2</v>
      </c>
      <c r="AI98" s="238">
        <v>4</v>
      </c>
      <c r="AJ98" s="238">
        <v>3</v>
      </c>
      <c r="AK98" s="238">
        <v>34</v>
      </c>
      <c r="AL98" s="238">
        <v>31</v>
      </c>
      <c r="AM98" s="238" t="s">
        <v>354</v>
      </c>
      <c r="AN98" s="238">
        <v>5</v>
      </c>
      <c r="AO98" s="238">
        <v>1</v>
      </c>
      <c r="AS98" s="238">
        <v>15</v>
      </c>
      <c r="AT98" s="238">
        <v>9</v>
      </c>
      <c r="AU98" s="238">
        <v>65</v>
      </c>
      <c r="AV98" s="238">
        <v>11</v>
      </c>
      <c r="AW98" s="238">
        <v>21</v>
      </c>
      <c r="AX98" s="238">
        <v>2</v>
      </c>
      <c r="AY98" s="238">
        <v>2</v>
      </c>
      <c r="AZ98" s="238">
        <v>3</v>
      </c>
      <c r="BA98" s="238">
        <v>34</v>
      </c>
      <c r="BB98" s="238">
        <v>46</v>
      </c>
      <c r="BC98" s="238" t="s">
        <v>363</v>
      </c>
      <c r="BD98" s="238">
        <v>5</v>
      </c>
      <c r="BE98" s="238">
        <v>1</v>
      </c>
      <c r="BI98" s="238">
        <v>15</v>
      </c>
      <c r="BJ98" s="238">
        <v>9</v>
      </c>
      <c r="BK98" s="238">
        <v>65</v>
      </c>
      <c r="BL98" s="238">
        <v>11</v>
      </c>
      <c r="BM98" s="238">
        <v>21</v>
      </c>
      <c r="BN98" s="238">
        <v>2</v>
      </c>
      <c r="BO98" s="238">
        <v>2</v>
      </c>
      <c r="BP98" s="238">
        <v>3</v>
      </c>
      <c r="BQ98" s="238">
        <v>34</v>
      </c>
      <c r="BR98" s="238">
        <v>23</v>
      </c>
      <c r="BS98" s="238" t="s">
        <v>354</v>
      </c>
      <c r="BT98" s="238">
        <v>5</v>
      </c>
      <c r="BU98" s="238">
        <v>1</v>
      </c>
      <c r="BY98" s="238">
        <v>15</v>
      </c>
      <c r="BZ98" s="238">
        <v>9</v>
      </c>
      <c r="CA98" s="238">
        <v>65</v>
      </c>
      <c r="CB98" s="238">
        <v>11</v>
      </c>
      <c r="CC98" s="238">
        <v>21</v>
      </c>
      <c r="CD98" s="238">
        <v>2</v>
      </c>
      <c r="CE98" s="238">
        <v>2</v>
      </c>
      <c r="CF98" s="238">
        <v>3</v>
      </c>
      <c r="CG98" s="238">
        <v>21</v>
      </c>
      <c r="CH98" s="238">
        <v>24</v>
      </c>
      <c r="CI98" s="238" t="s">
        <v>354</v>
      </c>
      <c r="CJ98" s="238">
        <v>5</v>
      </c>
      <c r="CK98" s="238">
        <v>74</v>
      </c>
      <c r="CO98" s="238">
        <v>15</v>
      </c>
      <c r="CP98" s="238">
        <v>9</v>
      </c>
      <c r="CQ98" s="238">
        <v>65</v>
      </c>
      <c r="CR98" s="238">
        <v>11</v>
      </c>
      <c r="CS98" s="238">
        <v>21</v>
      </c>
      <c r="CT98" s="238">
        <v>463898.06959614001</v>
      </c>
      <c r="CU98" s="238">
        <v>4967683.4391668802</v>
      </c>
      <c r="CV98" s="238">
        <v>44.861652069999998</v>
      </c>
      <c r="CW98" s="238">
        <v>-93.456959040000001</v>
      </c>
      <c r="CX98" s="238" t="s">
        <v>359</v>
      </c>
      <c r="CY98" s="238" t="s">
        <v>4785</v>
      </c>
    </row>
    <row r="99" spans="1:103" x14ac:dyDescent="0.25">
      <c r="A99" s="238">
        <v>318799</v>
      </c>
      <c r="B99" s="238">
        <v>2</v>
      </c>
      <c r="C99" s="238">
        <v>212</v>
      </c>
      <c r="D99" s="238">
        <v>157.32499999999999</v>
      </c>
      <c r="E99" s="238">
        <v>27</v>
      </c>
      <c r="F99" s="238" t="s">
        <v>2420</v>
      </c>
      <c r="H99" s="238" t="s">
        <v>354</v>
      </c>
      <c r="I99" s="238">
        <v>25</v>
      </c>
      <c r="K99" s="238">
        <v>16001269</v>
      </c>
      <c r="M99" s="238">
        <v>1</v>
      </c>
      <c r="N99" s="238">
        <v>11</v>
      </c>
      <c r="O99" s="238">
        <v>2016</v>
      </c>
      <c r="P99" s="238" t="s">
        <v>361</v>
      </c>
      <c r="Q99" s="238">
        <v>7</v>
      </c>
      <c r="R99" s="238" t="s">
        <v>369</v>
      </c>
      <c r="S99" s="238">
        <v>5</v>
      </c>
      <c r="T99" s="238">
        <v>0</v>
      </c>
      <c r="U99" s="238">
        <v>3</v>
      </c>
      <c r="V99" s="238">
        <v>12</v>
      </c>
      <c r="W99" s="238">
        <v>10</v>
      </c>
      <c r="X99" s="238">
        <v>2</v>
      </c>
      <c r="Y99" s="238">
        <v>2</v>
      </c>
      <c r="Z99" s="238">
        <v>1</v>
      </c>
      <c r="AB99" s="238">
        <v>1</v>
      </c>
      <c r="AC99" s="238">
        <v>98</v>
      </c>
      <c r="AD99" s="238" t="s">
        <v>357</v>
      </c>
      <c r="AF99" s="238" t="s">
        <v>358</v>
      </c>
      <c r="AG99" s="238">
        <v>7</v>
      </c>
      <c r="AH99" s="238">
        <v>2</v>
      </c>
      <c r="AI99" s="238">
        <v>4</v>
      </c>
      <c r="AJ99" s="238">
        <v>3</v>
      </c>
      <c r="AK99" s="238">
        <v>21</v>
      </c>
      <c r="AL99" s="238">
        <v>22</v>
      </c>
      <c r="AM99" s="238" t="s">
        <v>354</v>
      </c>
      <c r="AN99" s="238">
        <v>5</v>
      </c>
      <c r="AO99" s="238">
        <v>90</v>
      </c>
      <c r="AS99" s="238">
        <v>11</v>
      </c>
      <c r="AT99" s="238">
        <v>98</v>
      </c>
      <c r="AU99" s="238">
        <v>60</v>
      </c>
      <c r="AV99" s="238">
        <v>11</v>
      </c>
      <c r="AW99" s="238">
        <v>21</v>
      </c>
      <c r="AX99" s="238">
        <v>2</v>
      </c>
      <c r="AY99" s="238">
        <v>2</v>
      </c>
      <c r="AZ99" s="238">
        <v>3</v>
      </c>
      <c r="BA99" s="238">
        <v>26</v>
      </c>
      <c r="BB99" s="238">
        <v>53</v>
      </c>
      <c r="BC99" s="238" t="s">
        <v>354</v>
      </c>
      <c r="BD99" s="238">
        <v>5</v>
      </c>
      <c r="BE99" s="238">
        <v>90</v>
      </c>
      <c r="BI99" s="238">
        <v>11</v>
      </c>
      <c r="BJ99" s="238">
        <v>98</v>
      </c>
      <c r="BK99" s="238">
        <v>60</v>
      </c>
      <c r="BL99" s="238">
        <v>11</v>
      </c>
      <c r="BM99" s="238">
        <v>21</v>
      </c>
      <c r="BN99" s="238">
        <v>2</v>
      </c>
      <c r="BO99" s="238">
        <v>2</v>
      </c>
      <c r="BP99" s="238">
        <v>3</v>
      </c>
      <c r="BQ99" s="238">
        <v>21</v>
      </c>
      <c r="BR99" s="238">
        <v>43</v>
      </c>
      <c r="BS99" s="238" t="s">
        <v>354</v>
      </c>
      <c r="BT99" s="238">
        <v>99</v>
      </c>
      <c r="BU99" s="238">
        <v>90</v>
      </c>
      <c r="BY99" s="238">
        <v>11</v>
      </c>
      <c r="BZ99" s="238">
        <v>98</v>
      </c>
      <c r="CA99" s="238">
        <v>60</v>
      </c>
      <c r="CB99" s="238">
        <v>11</v>
      </c>
      <c r="CC99" s="238">
        <v>21</v>
      </c>
      <c r="CT99" s="238">
        <v>463933.53298911703</v>
      </c>
      <c r="CU99" s="238">
        <v>4967673.0950494101</v>
      </c>
      <c r="CV99" s="238">
        <v>44.861560750000002</v>
      </c>
      <c r="CW99" s="238">
        <v>-93.456509440000005</v>
      </c>
      <c r="CX99" s="238" t="s">
        <v>359</v>
      </c>
      <c r="CY99" s="238" t="s">
        <v>4786</v>
      </c>
    </row>
    <row r="100" spans="1:103" x14ac:dyDescent="0.25">
      <c r="A100" s="238">
        <v>542030</v>
      </c>
      <c r="B100" s="238">
        <v>2</v>
      </c>
      <c r="C100" s="238">
        <v>212</v>
      </c>
      <c r="D100" s="238">
        <v>157.34</v>
      </c>
      <c r="E100" s="238">
        <v>27</v>
      </c>
      <c r="F100" s="238" t="s">
        <v>2420</v>
      </c>
      <c r="H100" s="238" t="s">
        <v>354</v>
      </c>
      <c r="I100" s="238">
        <v>25</v>
      </c>
      <c r="K100" s="238">
        <v>18501209</v>
      </c>
      <c r="M100" s="238">
        <v>1</v>
      </c>
      <c r="N100" s="238">
        <v>18</v>
      </c>
      <c r="O100" s="238">
        <v>2018</v>
      </c>
      <c r="P100" s="238" t="s">
        <v>384</v>
      </c>
      <c r="Q100" s="238">
        <v>13</v>
      </c>
      <c r="R100" s="238" t="s">
        <v>356</v>
      </c>
      <c r="S100" s="238">
        <v>5</v>
      </c>
      <c r="T100" s="238">
        <v>0</v>
      </c>
      <c r="U100" s="238">
        <v>2</v>
      </c>
      <c r="V100" s="238">
        <v>5</v>
      </c>
      <c r="W100" s="238">
        <v>10</v>
      </c>
      <c r="X100" s="238">
        <v>2</v>
      </c>
      <c r="Y100" s="238">
        <v>1</v>
      </c>
      <c r="Z100" s="238">
        <v>1</v>
      </c>
      <c r="AB100" s="238">
        <v>1</v>
      </c>
      <c r="AC100" s="238">
        <v>98</v>
      </c>
      <c r="AD100" s="238" t="s">
        <v>4787</v>
      </c>
      <c r="AF100" s="238" t="s">
        <v>405</v>
      </c>
      <c r="AG100" s="238">
        <v>10</v>
      </c>
      <c r="AH100" s="238">
        <v>2</v>
      </c>
      <c r="AI100" s="238">
        <v>4</v>
      </c>
      <c r="AJ100" s="238">
        <v>4</v>
      </c>
      <c r="AK100" s="238">
        <v>21</v>
      </c>
      <c r="AL100" s="238">
        <v>35</v>
      </c>
      <c r="AM100" s="238" t="s">
        <v>354</v>
      </c>
      <c r="AN100" s="238">
        <v>5</v>
      </c>
      <c r="AO100" s="238">
        <v>1</v>
      </c>
      <c r="AS100" s="238">
        <v>15</v>
      </c>
      <c r="AT100" s="238">
        <v>9</v>
      </c>
      <c r="AU100" s="238">
        <v>60</v>
      </c>
      <c r="AV100" s="238">
        <v>11</v>
      </c>
      <c r="AW100" s="238">
        <v>21</v>
      </c>
      <c r="AX100" s="238">
        <v>2</v>
      </c>
      <c r="AY100" s="238">
        <v>2</v>
      </c>
      <c r="AZ100" s="238">
        <v>4</v>
      </c>
      <c r="BA100" s="238">
        <v>27</v>
      </c>
      <c r="BB100" s="238">
        <v>21</v>
      </c>
      <c r="BC100" s="238" t="s">
        <v>363</v>
      </c>
      <c r="BD100" s="238">
        <v>5</v>
      </c>
      <c r="BE100" s="238">
        <v>70</v>
      </c>
      <c r="BF100" s="238">
        <v>68</v>
      </c>
      <c r="BI100" s="238">
        <v>15</v>
      </c>
      <c r="BJ100" s="238">
        <v>9</v>
      </c>
      <c r="BK100" s="238">
        <v>60</v>
      </c>
      <c r="BL100" s="238">
        <v>11</v>
      </c>
      <c r="BM100" s="238">
        <v>21</v>
      </c>
      <c r="CT100" s="238">
        <v>463936.16967233998</v>
      </c>
      <c r="CU100" s="238">
        <v>4967704.6058758805</v>
      </c>
      <c r="CV100" s="238">
        <v>44.86184454</v>
      </c>
      <c r="CW100" s="238">
        <v>-93.456478309999994</v>
      </c>
      <c r="CX100" s="238" t="s">
        <v>359</v>
      </c>
      <c r="CY100" s="238" t="s">
        <v>4788</v>
      </c>
    </row>
    <row r="101" spans="1:103" x14ac:dyDescent="0.25">
      <c r="A101" s="238">
        <v>865798</v>
      </c>
      <c r="B101" s="238">
        <v>2</v>
      </c>
      <c r="C101" s="238">
        <v>212</v>
      </c>
      <c r="D101" s="238">
        <v>157.34</v>
      </c>
      <c r="E101" s="238">
        <v>27</v>
      </c>
      <c r="F101" s="238" t="s">
        <v>2420</v>
      </c>
      <c r="H101" s="238" t="s">
        <v>354</v>
      </c>
      <c r="I101" s="238">
        <v>25</v>
      </c>
      <c r="K101" s="238">
        <v>20037232</v>
      </c>
      <c r="L101" s="238">
        <v>203340019</v>
      </c>
      <c r="M101" s="238">
        <v>11</v>
      </c>
      <c r="N101" s="238">
        <v>29</v>
      </c>
      <c r="O101" s="238">
        <v>2020</v>
      </c>
      <c r="P101" s="238" t="s">
        <v>366</v>
      </c>
      <c r="Q101" s="238">
        <v>14</v>
      </c>
      <c r="R101" s="238" t="s">
        <v>356</v>
      </c>
      <c r="S101" s="238">
        <v>5</v>
      </c>
      <c r="T101" s="238">
        <v>0</v>
      </c>
      <c r="U101" s="238">
        <v>2</v>
      </c>
      <c r="W101" s="238">
        <v>12</v>
      </c>
      <c r="X101" s="238">
        <v>2</v>
      </c>
      <c r="Y101" s="238">
        <v>1</v>
      </c>
      <c r="Z101" s="238">
        <v>1</v>
      </c>
      <c r="AB101" s="238">
        <v>1</v>
      </c>
      <c r="AC101" s="238">
        <v>98</v>
      </c>
      <c r="AD101" s="238" t="s">
        <v>357</v>
      </c>
      <c r="AF101" s="238" t="s">
        <v>405</v>
      </c>
      <c r="AG101" s="238">
        <v>90</v>
      </c>
      <c r="AH101" s="238">
        <v>2</v>
      </c>
      <c r="AI101" s="238">
        <v>5</v>
      </c>
      <c r="AJ101" s="238">
        <v>4</v>
      </c>
      <c r="AK101" s="238">
        <v>21</v>
      </c>
      <c r="AL101" s="238">
        <v>40</v>
      </c>
      <c r="AM101" s="238" t="s">
        <v>363</v>
      </c>
      <c r="AN101" s="238">
        <v>5</v>
      </c>
      <c r="AO101" s="238">
        <v>1</v>
      </c>
      <c r="AS101" s="238">
        <v>15</v>
      </c>
      <c r="AT101" s="238">
        <v>9</v>
      </c>
      <c r="AU101" s="238">
        <v>60</v>
      </c>
      <c r="AV101" s="238">
        <v>13</v>
      </c>
      <c r="AW101" s="238">
        <v>21</v>
      </c>
      <c r="AX101" s="238">
        <v>2</v>
      </c>
      <c r="AY101" s="238">
        <v>4</v>
      </c>
      <c r="AZ101" s="238">
        <v>4</v>
      </c>
      <c r="BA101" s="238">
        <v>21</v>
      </c>
      <c r="BB101" s="238">
        <v>21</v>
      </c>
      <c r="BC101" s="238" t="s">
        <v>354</v>
      </c>
      <c r="BD101" s="238">
        <v>5</v>
      </c>
      <c r="BE101" s="238">
        <v>1</v>
      </c>
      <c r="BI101" s="238">
        <v>15</v>
      </c>
      <c r="BJ101" s="238">
        <v>9</v>
      </c>
      <c r="BK101" s="238">
        <v>60</v>
      </c>
      <c r="BL101" s="238">
        <v>13</v>
      </c>
      <c r="BM101" s="238">
        <v>21</v>
      </c>
      <c r="CT101" s="238">
        <v>463974.36868948501</v>
      </c>
      <c r="CU101" s="238">
        <v>4967711.0882136701</v>
      </c>
      <c r="CV101" s="238">
        <v>44.861904819999999</v>
      </c>
      <c r="CW101" s="238">
        <v>-93.455995279999996</v>
      </c>
      <c r="CX101" s="238" t="s">
        <v>359</v>
      </c>
      <c r="CY101" s="238" t="s">
        <v>4789</v>
      </c>
    </row>
    <row r="102" spans="1:103" x14ac:dyDescent="0.25">
      <c r="A102" s="238">
        <v>340983</v>
      </c>
      <c r="B102" s="238">
        <v>2</v>
      </c>
      <c r="C102" s="238">
        <v>212</v>
      </c>
      <c r="D102" s="238">
        <v>157.35499999999999</v>
      </c>
      <c r="E102" s="238">
        <v>27</v>
      </c>
      <c r="F102" s="238" t="s">
        <v>2420</v>
      </c>
      <c r="H102" s="238" t="s">
        <v>354</v>
      </c>
      <c r="I102" s="238">
        <v>25</v>
      </c>
      <c r="K102" s="238">
        <v>16503161</v>
      </c>
      <c r="M102" s="238">
        <v>3</v>
      </c>
      <c r="N102" s="238">
        <v>24</v>
      </c>
      <c r="O102" s="238">
        <v>2016</v>
      </c>
      <c r="P102" s="238" t="s">
        <v>384</v>
      </c>
      <c r="Q102" s="238">
        <v>17</v>
      </c>
      <c r="R102" s="238" t="s">
        <v>369</v>
      </c>
      <c r="S102" s="238">
        <v>5</v>
      </c>
      <c r="T102" s="238">
        <v>0</v>
      </c>
      <c r="U102" s="238">
        <v>3</v>
      </c>
      <c r="V102" s="238">
        <v>12</v>
      </c>
      <c r="W102" s="238">
        <v>10</v>
      </c>
      <c r="X102" s="238">
        <v>2</v>
      </c>
      <c r="Y102" s="238">
        <v>1</v>
      </c>
      <c r="Z102" s="238">
        <v>1</v>
      </c>
      <c r="AB102" s="238">
        <v>1</v>
      </c>
      <c r="AC102" s="238">
        <v>98</v>
      </c>
      <c r="AD102" s="238" t="s">
        <v>357</v>
      </c>
      <c r="AF102" s="238" t="s">
        <v>358</v>
      </c>
      <c r="AG102" s="238">
        <v>7</v>
      </c>
      <c r="AH102" s="238">
        <v>2</v>
      </c>
      <c r="AI102" s="238">
        <v>2</v>
      </c>
      <c r="AJ102" s="238">
        <v>3</v>
      </c>
      <c r="AK102" s="238">
        <v>21</v>
      </c>
      <c r="AL102" s="238">
        <v>29</v>
      </c>
      <c r="AM102" s="238" t="s">
        <v>354</v>
      </c>
      <c r="AN102" s="238">
        <v>5</v>
      </c>
      <c r="AO102" s="238">
        <v>90</v>
      </c>
      <c r="AS102" s="238">
        <v>15</v>
      </c>
      <c r="AT102" s="238">
        <v>9</v>
      </c>
      <c r="AU102" s="238">
        <v>60</v>
      </c>
      <c r="AV102" s="238">
        <v>11</v>
      </c>
      <c r="AW102" s="238">
        <v>21</v>
      </c>
      <c r="AX102" s="238">
        <v>2</v>
      </c>
      <c r="AY102" s="238">
        <v>2</v>
      </c>
      <c r="AZ102" s="238">
        <v>3</v>
      </c>
      <c r="BA102" s="238">
        <v>26</v>
      </c>
      <c r="BB102" s="238">
        <v>64</v>
      </c>
      <c r="BC102" s="238" t="s">
        <v>354</v>
      </c>
      <c r="BD102" s="238">
        <v>5</v>
      </c>
      <c r="BE102" s="238">
        <v>1</v>
      </c>
      <c r="BI102" s="238">
        <v>15</v>
      </c>
      <c r="BJ102" s="238">
        <v>9</v>
      </c>
      <c r="BK102" s="238">
        <v>60</v>
      </c>
      <c r="BL102" s="238">
        <v>11</v>
      </c>
      <c r="BM102" s="238">
        <v>21</v>
      </c>
      <c r="BN102" s="238">
        <v>2</v>
      </c>
      <c r="BO102" s="238">
        <v>2</v>
      </c>
      <c r="BP102" s="238">
        <v>3</v>
      </c>
      <c r="BQ102" s="238">
        <v>26</v>
      </c>
      <c r="BR102" s="238">
        <v>21</v>
      </c>
      <c r="BS102" s="238" t="s">
        <v>354</v>
      </c>
      <c r="BT102" s="238">
        <v>5</v>
      </c>
      <c r="BU102" s="238">
        <v>1</v>
      </c>
      <c r="BY102" s="238">
        <v>15</v>
      </c>
      <c r="BZ102" s="238">
        <v>9</v>
      </c>
      <c r="CA102" s="238">
        <v>60</v>
      </c>
      <c r="CB102" s="238">
        <v>11</v>
      </c>
      <c r="CC102" s="238">
        <v>21</v>
      </c>
      <c r="CT102" s="238">
        <v>463980.61976124003</v>
      </c>
      <c r="CU102" s="238">
        <v>4967662.27245788</v>
      </c>
      <c r="CV102" s="238">
        <v>44.861465709999997</v>
      </c>
      <c r="CW102" s="238">
        <v>-93.455912690000005</v>
      </c>
      <c r="CX102" s="238" t="s">
        <v>391</v>
      </c>
      <c r="CY102" s="238" t="s">
        <v>4790</v>
      </c>
    </row>
    <row r="103" spans="1:103" x14ac:dyDescent="0.25">
      <c r="A103" s="238">
        <v>666485</v>
      </c>
      <c r="B103" s="238">
        <v>2</v>
      </c>
      <c r="C103" s="238">
        <v>212</v>
      </c>
      <c r="D103" s="238">
        <v>157.36799999999999</v>
      </c>
      <c r="E103" s="238">
        <v>27</v>
      </c>
      <c r="F103" s="238" t="s">
        <v>2420</v>
      </c>
      <c r="H103" s="238" t="s">
        <v>354</v>
      </c>
      <c r="I103" s="238">
        <v>25</v>
      </c>
      <c r="K103" s="238">
        <v>18049671</v>
      </c>
      <c r="M103" s="238">
        <v>12</v>
      </c>
      <c r="N103" s="238">
        <v>7</v>
      </c>
      <c r="O103" s="238">
        <v>2018</v>
      </c>
      <c r="P103" s="238" t="s">
        <v>362</v>
      </c>
      <c r="Q103" s="238">
        <v>17</v>
      </c>
      <c r="R103" s="238" t="s">
        <v>356</v>
      </c>
      <c r="S103" s="238">
        <v>5</v>
      </c>
      <c r="T103" s="238">
        <v>0</v>
      </c>
      <c r="U103" s="238">
        <v>2</v>
      </c>
      <c r="V103" s="238">
        <v>12</v>
      </c>
      <c r="W103" s="238">
        <v>10</v>
      </c>
      <c r="X103" s="238">
        <v>5</v>
      </c>
      <c r="Y103" s="238">
        <v>4</v>
      </c>
      <c r="Z103" s="238">
        <v>1</v>
      </c>
      <c r="AB103" s="238">
        <v>1</v>
      </c>
      <c r="AC103" s="238">
        <v>98</v>
      </c>
      <c r="AD103" s="238" t="s">
        <v>357</v>
      </c>
      <c r="AF103" s="238" t="s">
        <v>405</v>
      </c>
      <c r="AG103" s="238">
        <v>7</v>
      </c>
      <c r="AH103" s="238">
        <v>2</v>
      </c>
      <c r="AI103" s="238">
        <v>2</v>
      </c>
      <c r="AJ103" s="238">
        <v>4</v>
      </c>
      <c r="AK103" s="238">
        <v>21</v>
      </c>
      <c r="AL103" s="238">
        <v>19</v>
      </c>
      <c r="AM103" s="238" t="s">
        <v>354</v>
      </c>
      <c r="AN103" s="238">
        <v>5</v>
      </c>
      <c r="AO103" s="238">
        <v>4</v>
      </c>
      <c r="AS103" s="238">
        <v>12</v>
      </c>
      <c r="AT103" s="238">
        <v>9</v>
      </c>
      <c r="AU103" s="238">
        <v>60</v>
      </c>
      <c r="AV103" s="238">
        <v>11</v>
      </c>
      <c r="AW103" s="238">
        <v>21</v>
      </c>
      <c r="AX103" s="238">
        <v>2</v>
      </c>
      <c r="AY103" s="238">
        <v>2</v>
      </c>
      <c r="AZ103" s="238">
        <v>4</v>
      </c>
      <c r="BA103" s="238">
        <v>26</v>
      </c>
      <c r="BB103" s="238">
        <v>53</v>
      </c>
      <c r="BC103" s="238" t="s">
        <v>354</v>
      </c>
      <c r="BD103" s="238">
        <v>5</v>
      </c>
      <c r="BE103" s="238">
        <v>1</v>
      </c>
      <c r="BI103" s="238">
        <v>12</v>
      </c>
      <c r="BJ103" s="238">
        <v>9</v>
      </c>
      <c r="BK103" s="238">
        <v>60</v>
      </c>
      <c r="BL103" s="238">
        <v>11</v>
      </c>
      <c r="BM103" s="238">
        <v>21</v>
      </c>
      <c r="CT103" s="238">
        <v>464017.96689069498</v>
      </c>
      <c r="CU103" s="238">
        <v>4967693.4245197503</v>
      </c>
      <c r="CV103" s="238">
        <v>44.86174802</v>
      </c>
      <c r="CW103" s="238">
        <v>-93.455442199999993</v>
      </c>
      <c r="CX103" s="238" t="s">
        <v>391</v>
      </c>
      <c r="CY103" s="238" t="s">
        <v>4791</v>
      </c>
    </row>
    <row r="104" spans="1:103" x14ac:dyDescent="0.25">
      <c r="A104" s="238">
        <v>584476</v>
      </c>
      <c r="B104" s="238">
        <v>2</v>
      </c>
      <c r="C104" s="238">
        <v>212</v>
      </c>
      <c r="D104" s="238">
        <v>157.37700000000001</v>
      </c>
      <c r="E104" s="238">
        <v>27</v>
      </c>
      <c r="F104" s="238" t="s">
        <v>2420</v>
      </c>
      <c r="H104" s="238" t="s">
        <v>354</v>
      </c>
      <c r="I104" s="238">
        <v>25</v>
      </c>
      <c r="K104" s="238">
        <v>18011656</v>
      </c>
      <c r="M104" s="238">
        <v>3</v>
      </c>
      <c r="N104" s="238">
        <v>20</v>
      </c>
      <c r="O104" s="238">
        <v>2018</v>
      </c>
      <c r="P104" s="238" t="s">
        <v>368</v>
      </c>
      <c r="Q104" s="238">
        <v>8</v>
      </c>
      <c r="R104" s="238" t="s">
        <v>356</v>
      </c>
      <c r="S104" s="238">
        <v>5</v>
      </c>
      <c r="T104" s="238">
        <v>0</v>
      </c>
      <c r="U104" s="238">
        <v>1</v>
      </c>
      <c r="W104" s="238">
        <v>61</v>
      </c>
      <c r="X104" s="238">
        <v>25</v>
      </c>
      <c r="Y104" s="238">
        <v>1</v>
      </c>
      <c r="Z104" s="238">
        <v>2</v>
      </c>
      <c r="AA104" s="238">
        <v>4</v>
      </c>
      <c r="AB104" s="238">
        <v>3</v>
      </c>
      <c r="AC104" s="238">
        <v>98</v>
      </c>
      <c r="AD104" s="238" t="s">
        <v>357</v>
      </c>
      <c r="AF104" s="238" t="s">
        <v>405</v>
      </c>
      <c r="AG104" s="238">
        <v>3</v>
      </c>
      <c r="AH104" s="238">
        <v>2</v>
      </c>
      <c r="AI104" s="238">
        <v>2</v>
      </c>
      <c r="AJ104" s="238">
        <v>4</v>
      </c>
      <c r="AK104" s="238">
        <v>21</v>
      </c>
      <c r="AL104" s="238">
        <v>23</v>
      </c>
      <c r="AM104" s="238" t="s">
        <v>363</v>
      </c>
      <c r="AN104" s="238">
        <v>5</v>
      </c>
      <c r="AO104" s="238">
        <v>90</v>
      </c>
      <c r="AP104" s="238">
        <v>90</v>
      </c>
      <c r="AS104" s="238">
        <v>90</v>
      </c>
      <c r="AT104" s="238">
        <v>9</v>
      </c>
      <c r="AU104" s="238">
        <v>60</v>
      </c>
      <c r="AV104" s="238">
        <v>11</v>
      </c>
      <c r="AW104" s="238">
        <v>21</v>
      </c>
      <c r="CT104" s="238">
        <v>464014.791884345</v>
      </c>
      <c r="CU104" s="238">
        <v>4967694.9912312003</v>
      </c>
      <c r="CV104" s="238">
        <v>44.861761960000003</v>
      </c>
      <c r="CW104" s="238">
        <v>-93.455482500000002</v>
      </c>
      <c r="CX104" s="238" t="s">
        <v>359</v>
      </c>
      <c r="CY104" s="238" t="s">
        <v>4792</v>
      </c>
    </row>
    <row r="105" spans="1:103" x14ac:dyDescent="0.25">
      <c r="A105" s="238">
        <v>802372</v>
      </c>
      <c r="B105" s="238">
        <v>2</v>
      </c>
      <c r="C105" s="238">
        <v>212</v>
      </c>
      <c r="D105" s="238">
        <v>157.411</v>
      </c>
      <c r="E105" s="238">
        <v>27</v>
      </c>
      <c r="F105" s="238" t="s">
        <v>2420</v>
      </c>
      <c r="H105" s="238" t="s">
        <v>354</v>
      </c>
      <c r="I105" s="238">
        <v>25</v>
      </c>
      <c r="K105" s="238">
        <v>20007666</v>
      </c>
      <c r="L105" s="238">
        <v>200640139</v>
      </c>
      <c r="M105" s="238">
        <v>3</v>
      </c>
      <c r="N105" s="238">
        <v>4</v>
      </c>
      <c r="O105" s="238">
        <v>2020</v>
      </c>
      <c r="P105" s="238" t="s">
        <v>355</v>
      </c>
      <c r="Q105" s="238">
        <v>6</v>
      </c>
      <c r="R105" s="238" t="s">
        <v>369</v>
      </c>
      <c r="S105" s="238">
        <v>5</v>
      </c>
      <c r="T105" s="238">
        <v>0</v>
      </c>
      <c r="U105" s="238">
        <v>2</v>
      </c>
      <c r="V105" s="238">
        <v>10</v>
      </c>
      <c r="W105" s="238">
        <v>10</v>
      </c>
      <c r="X105" s="238">
        <v>2</v>
      </c>
      <c r="Y105" s="238">
        <v>1</v>
      </c>
      <c r="Z105" s="238">
        <v>2</v>
      </c>
      <c r="AB105" s="238">
        <v>1</v>
      </c>
      <c r="AC105" s="238">
        <v>98</v>
      </c>
      <c r="AD105" s="238" t="s">
        <v>357</v>
      </c>
      <c r="AF105" s="238" t="s">
        <v>358</v>
      </c>
      <c r="AG105" s="238">
        <v>5</v>
      </c>
      <c r="AH105" s="238">
        <v>1</v>
      </c>
      <c r="AI105" s="238">
        <v>4</v>
      </c>
      <c r="AJ105" s="238">
        <v>3</v>
      </c>
      <c r="AK105" s="238">
        <v>28</v>
      </c>
      <c r="AS105" s="238">
        <v>15</v>
      </c>
      <c r="AT105" s="238">
        <v>98</v>
      </c>
      <c r="AU105" s="238">
        <v>60</v>
      </c>
      <c r="AV105" s="238">
        <v>11</v>
      </c>
      <c r="AW105" s="238">
        <v>21</v>
      </c>
      <c r="AX105" s="238">
        <v>2</v>
      </c>
      <c r="AY105" s="238">
        <v>4</v>
      </c>
      <c r="AZ105" s="238">
        <v>3</v>
      </c>
      <c r="BA105" s="238">
        <v>21</v>
      </c>
      <c r="BB105" s="238">
        <v>61</v>
      </c>
      <c r="BC105" s="238" t="s">
        <v>354</v>
      </c>
      <c r="BD105" s="238">
        <v>5</v>
      </c>
      <c r="BE105" s="238">
        <v>1</v>
      </c>
      <c r="BI105" s="238">
        <v>15</v>
      </c>
      <c r="BJ105" s="238">
        <v>98</v>
      </c>
      <c r="BK105" s="238">
        <v>60</v>
      </c>
      <c r="BL105" s="238">
        <v>11</v>
      </c>
      <c r="BM105" s="238">
        <v>21</v>
      </c>
      <c r="CT105" s="238">
        <v>464072.60345830099</v>
      </c>
      <c r="CU105" s="238">
        <v>4967647.1066955198</v>
      </c>
      <c r="CV105" s="238">
        <v>44.86133383</v>
      </c>
      <c r="CW105" s="238">
        <v>-93.454747380000001</v>
      </c>
      <c r="CX105" s="238" t="s">
        <v>359</v>
      </c>
      <c r="CY105" s="238" t="s">
        <v>4793</v>
      </c>
    </row>
    <row r="106" spans="1:103" x14ac:dyDescent="0.25">
      <c r="A106" s="238">
        <v>805863</v>
      </c>
      <c r="B106" s="238">
        <v>2</v>
      </c>
      <c r="C106" s="238">
        <v>212</v>
      </c>
      <c r="D106" s="238">
        <v>157.42500000000001</v>
      </c>
      <c r="E106" s="238">
        <v>27</v>
      </c>
      <c r="F106" s="238" t="s">
        <v>2420</v>
      </c>
      <c r="H106" s="238" t="s">
        <v>354</v>
      </c>
      <c r="I106" s="238">
        <v>25</v>
      </c>
      <c r="K106" s="238">
        <v>20010450</v>
      </c>
      <c r="L106" s="238">
        <v>200930007</v>
      </c>
      <c r="M106" s="238">
        <v>4</v>
      </c>
      <c r="N106" s="238">
        <v>1</v>
      </c>
      <c r="O106" s="238">
        <v>2020</v>
      </c>
      <c r="P106" s="238" t="s">
        <v>355</v>
      </c>
      <c r="Q106" s="238">
        <v>12</v>
      </c>
      <c r="R106" s="238" t="s">
        <v>369</v>
      </c>
      <c r="S106" s="238">
        <v>5</v>
      </c>
      <c r="T106" s="238">
        <v>0</v>
      </c>
      <c r="U106" s="238">
        <v>1</v>
      </c>
      <c r="W106" s="238">
        <v>55</v>
      </c>
      <c r="X106" s="238">
        <v>2</v>
      </c>
      <c r="Y106" s="238">
        <v>1</v>
      </c>
      <c r="Z106" s="238">
        <v>1</v>
      </c>
      <c r="AB106" s="238">
        <v>1</v>
      </c>
      <c r="AC106" s="238">
        <v>98</v>
      </c>
      <c r="AD106" s="238" t="s">
        <v>357</v>
      </c>
      <c r="AF106" s="238" t="s">
        <v>358</v>
      </c>
      <c r="AG106" s="238">
        <v>3</v>
      </c>
      <c r="AH106" s="238">
        <v>2</v>
      </c>
      <c r="AI106" s="238">
        <v>2</v>
      </c>
      <c r="AJ106" s="238">
        <v>3</v>
      </c>
      <c r="AK106" s="238">
        <v>21</v>
      </c>
      <c r="AL106" s="238">
        <v>24</v>
      </c>
      <c r="AM106" s="238" t="s">
        <v>354</v>
      </c>
      <c r="AN106" s="238">
        <v>5</v>
      </c>
      <c r="AO106" s="238">
        <v>99</v>
      </c>
      <c r="AS106" s="238">
        <v>15</v>
      </c>
      <c r="AT106" s="238">
        <v>9</v>
      </c>
      <c r="AU106" s="238">
        <v>60</v>
      </c>
      <c r="AV106" s="238">
        <v>13</v>
      </c>
      <c r="AW106" s="238">
        <v>21</v>
      </c>
      <c r="CT106" s="238">
        <v>464091.78578833299</v>
      </c>
      <c r="CU106" s="238">
        <v>4967632.9618183998</v>
      </c>
      <c r="CV106" s="238">
        <v>44.861207460000003</v>
      </c>
      <c r="CW106" s="238">
        <v>-93.454503579999994</v>
      </c>
      <c r="CX106" s="238" t="s">
        <v>359</v>
      </c>
      <c r="CY106" s="238" t="s">
        <v>4794</v>
      </c>
    </row>
    <row r="107" spans="1:103" x14ac:dyDescent="0.25">
      <c r="A107" s="238">
        <v>447833</v>
      </c>
      <c r="B107" s="238">
        <v>2</v>
      </c>
      <c r="C107" s="238">
        <v>212</v>
      </c>
      <c r="D107" s="238">
        <v>157.43199999999999</v>
      </c>
      <c r="E107" s="238">
        <v>27</v>
      </c>
      <c r="F107" s="238" t="s">
        <v>2420</v>
      </c>
      <c r="H107" s="238" t="s">
        <v>354</v>
      </c>
      <c r="I107" s="238">
        <v>25</v>
      </c>
      <c r="K107" s="238">
        <v>17504437</v>
      </c>
      <c r="M107" s="238">
        <v>4</v>
      </c>
      <c r="N107" s="238">
        <v>26</v>
      </c>
      <c r="O107" s="238">
        <v>2017</v>
      </c>
      <c r="P107" s="238" t="s">
        <v>355</v>
      </c>
      <c r="Q107" s="238">
        <v>8</v>
      </c>
      <c r="R107" s="238" t="s">
        <v>356</v>
      </c>
      <c r="S107" s="238">
        <v>5</v>
      </c>
      <c r="T107" s="238">
        <v>0</v>
      </c>
      <c r="U107" s="238">
        <v>1</v>
      </c>
      <c r="W107" s="238">
        <v>70</v>
      </c>
      <c r="X107" s="238">
        <v>2</v>
      </c>
      <c r="Y107" s="238">
        <v>1</v>
      </c>
      <c r="Z107" s="238">
        <v>3</v>
      </c>
      <c r="AB107" s="238">
        <v>2</v>
      </c>
      <c r="AC107" s="238">
        <v>98</v>
      </c>
      <c r="AD107" s="238" t="s">
        <v>357</v>
      </c>
      <c r="AF107" s="238" t="s">
        <v>405</v>
      </c>
      <c r="AG107" s="238">
        <v>3</v>
      </c>
      <c r="AH107" s="238">
        <v>2</v>
      </c>
      <c r="AI107" s="238">
        <v>2</v>
      </c>
      <c r="AJ107" s="238">
        <v>4</v>
      </c>
      <c r="AK107" s="238">
        <v>21</v>
      </c>
      <c r="AL107" s="238">
        <v>23</v>
      </c>
      <c r="AM107" s="238" t="s">
        <v>354</v>
      </c>
      <c r="AN107" s="238">
        <v>5</v>
      </c>
      <c r="AO107" s="238">
        <v>75</v>
      </c>
      <c r="AS107" s="238">
        <v>15</v>
      </c>
      <c r="AT107" s="238">
        <v>9</v>
      </c>
      <c r="AU107" s="238">
        <v>60</v>
      </c>
      <c r="AV107" s="238">
        <v>11</v>
      </c>
      <c r="AW107" s="238">
        <v>21</v>
      </c>
      <c r="CT107" s="238">
        <v>464082.21996444103</v>
      </c>
      <c r="CU107" s="238">
        <v>4967677.0891541801</v>
      </c>
      <c r="CV107" s="238">
        <v>44.861604210000003</v>
      </c>
      <c r="CW107" s="238">
        <v>-93.454627790000004</v>
      </c>
      <c r="CX107" s="238" t="s">
        <v>359</v>
      </c>
      <c r="CY107" s="238" t="s">
        <v>4795</v>
      </c>
    </row>
    <row r="108" spans="1:103" x14ac:dyDescent="0.25">
      <c r="A108" s="238">
        <v>594375</v>
      </c>
      <c r="B108" s="238">
        <v>2</v>
      </c>
      <c r="C108" s="238">
        <v>212</v>
      </c>
      <c r="D108" s="238">
        <v>157.44399999999999</v>
      </c>
      <c r="E108" s="238">
        <v>27</v>
      </c>
      <c r="F108" s="238" t="s">
        <v>2420</v>
      </c>
      <c r="H108" s="238" t="s">
        <v>354</v>
      </c>
      <c r="I108" s="238">
        <v>25</v>
      </c>
      <c r="K108" s="238">
        <v>18505653</v>
      </c>
      <c r="M108" s="238">
        <v>4</v>
      </c>
      <c r="N108" s="238">
        <v>27</v>
      </c>
      <c r="O108" s="238">
        <v>2018</v>
      </c>
      <c r="P108" s="238" t="s">
        <v>362</v>
      </c>
      <c r="Q108" s="238">
        <v>17</v>
      </c>
      <c r="R108" s="238" t="s">
        <v>356</v>
      </c>
      <c r="S108" s="238">
        <v>5</v>
      </c>
      <c r="T108" s="238">
        <v>0</v>
      </c>
      <c r="U108" s="238">
        <v>2</v>
      </c>
      <c r="V108" s="238">
        <v>12</v>
      </c>
      <c r="W108" s="238">
        <v>10</v>
      </c>
      <c r="X108" s="238">
        <v>2</v>
      </c>
      <c r="Y108" s="238">
        <v>1</v>
      </c>
      <c r="Z108" s="238">
        <v>2</v>
      </c>
      <c r="AB108" s="238">
        <v>1</v>
      </c>
      <c r="AC108" s="238">
        <v>98</v>
      </c>
      <c r="AD108" s="238" t="s">
        <v>4796</v>
      </c>
      <c r="AF108" s="238" t="s">
        <v>405</v>
      </c>
      <c r="AG108" s="238">
        <v>7</v>
      </c>
      <c r="AH108" s="238">
        <v>2</v>
      </c>
      <c r="AI108" s="238">
        <v>2</v>
      </c>
      <c r="AJ108" s="238">
        <v>4</v>
      </c>
      <c r="AK108" s="238">
        <v>26</v>
      </c>
      <c r="AL108" s="238">
        <v>55</v>
      </c>
      <c r="AM108" s="238" t="s">
        <v>363</v>
      </c>
      <c r="AN108" s="238">
        <v>5</v>
      </c>
      <c r="AO108" s="238">
        <v>1</v>
      </c>
      <c r="AS108" s="238">
        <v>15</v>
      </c>
      <c r="AT108" s="238">
        <v>9</v>
      </c>
      <c r="AU108" s="238">
        <v>60</v>
      </c>
      <c r="AV108" s="238">
        <v>11</v>
      </c>
      <c r="AW108" s="238">
        <v>21</v>
      </c>
      <c r="AX108" s="238">
        <v>2</v>
      </c>
      <c r="AY108" s="238">
        <v>4</v>
      </c>
      <c r="AZ108" s="238">
        <v>4</v>
      </c>
      <c r="BA108" s="238">
        <v>21</v>
      </c>
      <c r="BB108" s="238">
        <v>26</v>
      </c>
      <c r="BC108" s="238" t="s">
        <v>363</v>
      </c>
      <c r="BD108" s="238">
        <v>5</v>
      </c>
      <c r="BE108" s="238">
        <v>4</v>
      </c>
      <c r="BI108" s="238">
        <v>15</v>
      </c>
      <c r="BJ108" s="238">
        <v>9</v>
      </c>
      <c r="BK108" s="238">
        <v>60</v>
      </c>
      <c r="BL108" s="238">
        <v>11</v>
      </c>
      <c r="BM108" s="238">
        <v>21</v>
      </c>
      <c r="CT108" s="238">
        <v>464118.20336973999</v>
      </c>
      <c r="CU108" s="238">
        <v>4967662.27245788</v>
      </c>
      <c r="CV108" s="238">
        <v>44.861472650000003</v>
      </c>
      <c r="CW108" s="238">
        <v>-93.454171290000005</v>
      </c>
      <c r="CX108" s="238" t="s">
        <v>359</v>
      </c>
      <c r="CY108" s="238" t="s">
        <v>4797</v>
      </c>
    </row>
    <row r="109" spans="1:103" x14ac:dyDescent="0.25">
      <c r="A109" s="238">
        <v>663194</v>
      </c>
      <c r="B109" s="238">
        <v>2</v>
      </c>
      <c r="C109" s="238">
        <v>212</v>
      </c>
      <c r="D109" s="238">
        <v>157.45099999999999</v>
      </c>
      <c r="E109" s="238">
        <v>27</v>
      </c>
      <c r="F109" s="238" t="s">
        <v>2420</v>
      </c>
      <c r="H109" s="238" t="s">
        <v>354</v>
      </c>
      <c r="I109" s="238">
        <v>25</v>
      </c>
      <c r="K109" s="238">
        <v>18514011</v>
      </c>
      <c r="M109" s="238">
        <v>11</v>
      </c>
      <c r="N109" s="238">
        <v>27</v>
      </c>
      <c r="O109" s="238">
        <v>2018</v>
      </c>
      <c r="P109" s="238" t="s">
        <v>368</v>
      </c>
      <c r="Q109" s="238">
        <v>17</v>
      </c>
      <c r="R109" s="238" t="s">
        <v>356</v>
      </c>
      <c r="S109" s="238">
        <v>5</v>
      </c>
      <c r="T109" s="238">
        <v>0</v>
      </c>
      <c r="U109" s="238">
        <v>3</v>
      </c>
      <c r="V109" s="238">
        <v>12</v>
      </c>
      <c r="W109" s="238">
        <v>10</v>
      </c>
      <c r="X109" s="238">
        <v>2</v>
      </c>
      <c r="Y109" s="238">
        <v>4</v>
      </c>
      <c r="Z109" s="238">
        <v>2</v>
      </c>
      <c r="AB109" s="238">
        <v>1</v>
      </c>
      <c r="AC109" s="238">
        <v>98</v>
      </c>
      <c r="AD109" s="238" t="s">
        <v>357</v>
      </c>
      <c r="AF109" s="238" t="s">
        <v>405</v>
      </c>
      <c r="AG109" s="238">
        <v>7</v>
      </c>
      <c r="AH109" s="238">
        <v>2</v>
      </c>
      <c r="AI109" s="238">
        <v>3</v>
      </c>
      <c r="AJ109" s="238">
        <v>4</v>
      </c>
      <c r="AK109" s="238">
        <v>28</v>
      </c>
      <c r="AL109" s="238">
        <v>23</v>
      </c>
      <c r="AM109" s="238" t="s">
        <v>354</v>
      </c>
      <c r="AN109" s="238">
        <v>5</v>
      </c>
      <c r="AO109" s="238">
        <v>74</v>
      </c>
      <c r="AS109" s="238">
        <v>15</v>
      </c>
      <c r="AT109" s="238">
        <v>98</v>
      </c>
      <c r="AU109" s="238">
        <v>60</v>
      </c>
      <c r="AV109" s="238">
        <v>11</v>
      </c>
      <c r="AW109" s="238">
        <v>21</v>
      </c>
      <c r="AX109" s="238">
        <v>2</v>
      </c>
      <c r="AY109" s="238">
        <v>2</v>
      </c>
      <c r="AZ109" s="238">
        <v>4</v>
      </c>
      <c r="BA109" s="238">
        <v>34</v>
      </c>
      <c r="BB109" s="238">
        <v>52</v>
      </c>
      <c r="BC109" s="238" t="s">
        <v>354</v>
      </c>
      <c r="BD109" s="238">
        <v>5</v>
      </c>
      <c r="BE109" s="238">
        <v>1</v>
      </c>
      <c r="BI109" s="238">
        <v>15</v>
      </c>
      <c r="BJ109" s="238">
        <v>98</v>
      </c>
      <c r="BK109" s="238">
        <v>60</v>
      </c>
      <c r="BL109" s="238">
        <v>11</v>
      </c>
      <c r="BM109" s="238">
        <v>21</v>
      </c>
      <c r="BN109" s="238">
        <v>2</v>
      </c>
      <c r="BO109" s="238">
        <v>4</v>
      </c>
      <c r="BP109" s="238">
        <v>4</v>
      </c>
      <c r="BQ109" s="238">
        <v>34</v>
      </c>
      <c r="BR109" s="238">
        <v>41</v>
      </c>
      <c r="BS109" s="238" t="s">
        <v>354</v>
      </c>
      <c r="BT109" s="238">
        <v>5</v>
      </c>
      <c r="BU109" s="238">
        <v>1</v>
      </c>
      <c r="BY109" s="238">
        <v>15</v>
      </c>
      <c r="BZ109" s="238">
        <v>98</v>
      </c>
      <c r="CA109" s="238">
        <v>60</v>
      </c>
      <c r="CB109" s="238">
        <v>11</v>
      </c>
      <c r="CC109" s="238">
        <v>21</v>
      </c>
      <c r="CT109" s="238">
        <v>464139.37007874099</v>
      </c>
      <c r="CU109" s="238">
        <v>4967636.8724070797</v>
      </c>
      <c r="CV109" s="238">
        <v>44.861245060000002</v>
      </c>
      <c r="CW109" s="238">
        <v>-93.453901590000001</v>
      </c>
      <c r="CX109" s="238" t="s">
        <v>359</v>
      </c>
      <c r="CY109" s="238" t="s">
        <v>4798</v>
      </c>
    </row>
    <row r="110" spans="1:103" x14ac:dyDescent="0.25">
      <c r="A110" s="238">
        <v>322013</v>
      </c>
      <c r="B110" s="238">
        <v>2</v>
      </c>
      <c r="C110" s="238">
        <v>212</v>
      </c>
      <c r="D110" s="238">
        <v>157.45500000000001</v>
      </c>
      <c r="E110" s="238">
        <v>27</v>
      </c>
      <c r="F110" s="238" t="s">
        <v>2420</v>
      </c>
      <c r="H110" s="238" t="s">
        <v>354</v>
      </c>
      <c r="I110" s="238">
        <v>25</v>
      </c>
      <c r="K110" s="238">
        <v>16001363</v>
      </c>
      <c r="M110" s="238">
        <v>1</v>
      </c>
      <c r="N110" s="238">
        <v>11</v>
      </c>
      <c r="O110" s="238">
        <v>2016</v>
      </c>
      <c r="P110" s="238" t="s">
        <v>361</v>
      </c>
      <c r="Q110" s="238">
        <v>20</v>
      </c>
      <c r="R110" s="238" t="s">
        <v>356</v>
      </c>
      <c r="S110" s="238">
        <v>5</v>
      </c>
      <c r="T110" s="238">
        <v>0</v>
      </c>
      <c r="U110" s="238">
        <v>3</v>
      </c>
      <c r="V110" s="238">
        <v>5</v>
      </c>
      <c r="W110" s="238">
        <v>10</v>
      </c>
      <c r="X110" s="238">
        <v>2</v>
      </c>
      <c r="Y110" s="238">
        <v>4</v>
      </c>
      <c r="Z110" s="238">
        <v>4</v>
      </c>
      <c r="AB110" s="238">
        <v>3</v>
      </c>
      <c r="AC110" s="238">
        <v>98</v>
      </c>
      <c r="AD110" s="238" t="s">
        <v>357</v>
      </c>
      <c r="AF110" s="238" t="s">
        <v>405</v>
      </c>
      <c r="AG110" s="238">
        <v>10</v>
      </c>
      <c r="AH110" s="238">
        <v>2</v>
      </c>
      <c r="AI110" s="238">
        <v>4</v>
      </c>
      <c r="AJ110" s="238">
        <v>4</v>
      </c>
      <c r="AK110" s="238">
        <v>21</v>
      </c>
      <c r="AL110" s="238">
        <v>29</v>
      </c>
      <c r="AM110" s="238" t="s">
        <v>354</v>
      </c>
      <c r="AN110" s="238">
        <v>5</v>
      </c>
      <c r="AO110" s="238">
        <v>71</v>
      </c>
      <c r="AS110" s="238">
        <v>15</v>
      </c>
      <c r="AT110" s="238">
        <v>9</v>
      </c>
      <c r="AU110" s="238">
        <v>60</v>
      </c>
      <c r="AV110" s="238">
        <v>13</v>
      </c>
      <c r="AW110" s="238">
        <v>21</v>
      </c>
      <c r="AX110" s="238">
        <v>2</v>
      </c>
      <c r="AY110" s="238">
        <v>2</v>
      </c>
      <c r="AZ110" s="238">
        <v>4</v>
      </c>
      <c r="BA110" s="238">
        <v>21</v>
      </c>
      <c r="BB110" s="238">
        <v>37</v>
      </c>
      <c r="BC110" s="238" t="s">
        <v>354</v>
      </c>
      <c r="BD110" s="238">
        <v>5</v>
      </c>
      <c r="BE110" s="238">
        <v>1</v>
      </c>
      <c r="BI110" s="238">
        <v>15</v>
      </c>
      <c r="BJ110" s="238">
        <v>9</v>
      </c>
      <c r="BK110" s="238">
        <v>60</v>
      </c>
      <c r="BL110" s="238">
        <v>13</v>
      </c>
      <c r="BM110" s="238">
        <v>21</v>
      </c>
      <c r="BN110" s="238">
        <v>2</v>
      </c>
      <c r="BO110" s="238">
        <v>2</v>
      </c>
      <c r="BP110" s="238">
        <v>4</v>
      </c>
      <c r="BQ110" s="238">
        <v>21</v>
      </c>
      <c r="BR110" s="238">
        <v>19</v>
      </c>
      <c r="BS110" s="238" t="s">
        <v>363</v>
      </c>
      <c r="BT110" s="238">
        <v>5</v>
      </c>
      <c r="BU110" s="238">
        <v>71</v>
      </c>
      <c r="BY110" s="238">
        <v>15</v>
      </c>
      <c r="BZ110" s="238">
        <v>9</v>
      </c>
      <c r="CA110" s="238">
        <v>60</v>
      </c>
      <c r="CB110" s="238">
        <v>13</v>
      </c>
      <c r="CC110" s="238">
        <v>21</v>
      </c>
      <c r="CT110" s="238">
        <v>464113.84901026997</v>
      </c>
      <c r="CU110" s="238">
        <v>4967658.2480964297</v>
      </c>
      <c r="CV110" s="238">
        <v>44.8614362</v>
      </c>
      <c r="CW110" s="238">
        <v>-93.454226120000001</v>
      </c>
      <c r="CX110" s="238" t="s">
        <v>359</v>
      </c>
      <c r="CY110" s="238" t="s">
        <v>4799</v>
      </c>
    </row>
    <row r="111" spans="1:103" x14ac:dyDescent="0.25">
      <c r="A111" s="238">
        <v>530416</v>
      </c>
      <c r="B111" s="238">
        <v>2</v>
      </c>
      <c r="C111" s="238">
        <v>212</v>
      </c>
      <c r="D111" s="238">
        <v>157.46</v>
      </c>
      <c r="E111" s="238">
        <v>27</v>
      </c>
      <c r="F111" s="238" t="s">
        <v>2420</v>
      </c>
      <c r="H111" s="238" t="s">
        <v>354</v>
      </c>
      <c r="I111" s="238">
        <v>25</v>
      </c>
      <c r="K111" s="238">
        <v>17514275</v>
      </c>
      <c r="M111" s="238">
        <v>12</v>
      </c>
      <c r="N111" s="238">
        <v>15</v>
      </c>
      <c r="O111" s="238">
        <v>2017</v>
      </c>
      <c r="P111" s="238" t="s">
        <v>362</v>
      </c>
      <c r="Q111" s="238">
        <v>17</v>
      </c>
      <c r="R111" s="238" t="s">
        <v>356</v>
      </c>
      <c r="S111" s="238">
        <v>5</v>
      </c>
      <c r="T111" s="238">
        <v>0</v>
      </c>
      <c r="U111" s="238">
        <v>2</v>
      </c>
      <c r="V111" s="238">
        <v>12</v>
      </c>
      <c r="W111" s="238">
        <v>10</v>
      </c>
      <c r="X111" s="238">
        <v>2</v>
      </c>
      <c r="Y111" s="238">
        <v>4</v>
      </c>
      <c r="Z111" s="238">
        <v>2</v>
      </c>
      <c r="AB111" s="238">
        <v>1</v>
      </c>
      <c r="AC111" s="238">
        <v>98</v>
      </c>
      <c r="AD111" s="238" t="s">
        <v>357</v>
      </c>
      <c r="AF111" s="238" t="s">
        <v>405</v>
      </c>
      <c r="AG111" s="238">
        <v>7</v>
      </c>
      <c r="AH111" s="238">
        <v>2</v>
      </c>
      <c r="AI111" s="238">
        <v>4</v>
      </c>
      <c r="AJ111" s="238">
        <v>4</v>
      </c>
      <c r="AK111" s="238">
        <v>21</v>
      </c>
      <c r="AL111" s="238">
        <v>22</v>
      </c>
      <c r="AM111" s="238" t="s">
        <v>363</v>
      </c>
      <c r="AN111" s="238">
        <v>5</v>
      </c>
      <c r="AO111" s="238">
        <v>74</v>
      </c>
      <c r="AS111" s="238">
        <v>15</v>
      </c>
      <c r="AT111" s="238">
        <v>98</v>
      </c>
      <c r="AU111" s="238">
        <v>60</v>
      </c>
      <c r="AV111" s="238">
        <v>11</v>
      </c>
      <c r="AW111" s="238">
        <v>21</v>
      </c>
      <c r="AX111" s="238">
        <v>2</v>
      </c>
      <c r="AY111" s="238">
        <v>5</v>
      </c>
      <c r="AZ111" s="238">
        <v>4</v>
      </c>
      <c r="BA111" s="238">
        <v>26</v>
      </c>
      <c r="BB111" s="238">
        <v>44</v>
      </c>
      <c r="BC111" s="238" t="s">
        <v>363</v>
      </c>
      <c r="BD111" s="238">
        <v>5</v>
      </c>
      <c r="BE111" s="238">
        <v>1</v>
      </c>
      <c r="BI111" s="238">
        <v>15</v>
      </c>
      <c r="BJ111" s="238">
        <v>98</v>
      </c>
      <c r="BK111" s="238">
        <v>60</v>
      </c>
      <c r="BL111" s="238">
        <v>11</v>
      </c>
      <c r="BM111" s="238">
        <v>21</v>
      </c>
      <c r="CT111" s="238">
        <v>464122.43671153998</v>
      </c>
      <c r="CU111" s="238">
        <v>4967655.9224451799</v>
      </c>
      <c r="CV111" s="238">
        <v>44.861415700000002</v>
      </c>
      <c r="CW111" s="238">
        <v>-93.454117260000004</v>
      </c>
      <c r="CX111" s="238" t="s">
        <v>391</v>
      </c>
      <c r="CY111" s="238" t="s">
        <v>4800</v>
      </c>
    </row>
    <row r="112" spans="1:103" x14ac:dyDescent="0.25">
      <c r="A112" s="238">
        <v>529218</v>
      </c>
      <c r="B112" s="238">
        <v>2</v>
      </c>
      <c r="C112" s="238">
        <v>212</v>
      </c>
      <c r="D112" s="238">
        <v>157.464</v>
      </c>
      <c r="E112" s="238">
        <v>27</v>
      </c>
      <c r="F112" s="238" t="s">
        <v>2420</v>
      </c>
      <c r="H112" s="238" t="s">
        <v>354</v>
      </c>
      <c r="I112" s="238">
        <v>25</v>
      </c>
      <c r="K112" s="238">
        <v>17045979</v>
      </c>
      <c r="M112" s="238">
        <v>12</v>
      </c>
      <c r="N112" s="238">
        <v>28</v>
      </c>
      <c r="O112" s="238">
        <v>2017</v>
      </c>
      <c r="P112" s="238" t="s">
        <v>384</v>
      </c>
      <c r="Q112" s="238">
        <v>15</v>
      </c>
      <c r="R112" s="238" t="s">
        <v>369</v>
      </c>
      <c r="S112" s="238">
        <v>5</v>
      </c>
      <c r="T112" s="238">
        <v>0</v>
      </c>
      <c r="U112" s="238">
        <v>2</v>
      </c>
      <c r="V112" s="238">
        <v>90</v>
      </c>
      <c r="W112" s="238">
        <v>10</v>
      </c>
      <c r="X112" s="238">
        <v>2</v>
      </c>
      <c r="Y112" s="238">
        <v>1</v>
      </c>
      <c r="Z112" s="238">
        <v>4</v>
      </c>
      <c r="AB112" s="238">
        <v>3</v>
      </c>
      <c r="AC112" s="238">
        <v>98</v>
      </c>
      <c r="AD112" s="238" t="s">
        <v>357</v>
      </c>
      <c r="AF112" s="238" t="s">
        <v>358</v>
      </c>
      <c r="AG112" s="238">
        <v>90</v>
      </c>
      <c r="AH112" s="238">
        <v>2</v>
      </c>
      <c r="AI112" s="238">
        <v>2</v>
      </c>
      <c r="AJ112" s="238">
        <v>3</v>
      </c>
      <c r="AK112" s="238">
        <v>21</v>
      </c>
      <c r="AL112" s="238">
        <v>20</v>
      </c>
      <c r="AM112" s="238" t="s">
        <v>363</v>
      </c>
      <c r="AN112" s="238">
        <v>5</v>
      </c>
      <c r="AO112" s="238">
        <v>1</v>
      </c>
      <c r="AS112" s="238">
        <v>15</v>
      </c>
      <c r="AT112" s="238">
        <v>9</v>
      </c>
      <c r="AU112" s="238">
        <v>60</v>
      </c>
      <c r="AV112" s="238">
        <v>11</v>
      </c>
      <c r="AW112" s="238">
        <v>21</v>
      </c>
      <c r="AX112" s="238">
        <v>2</v>
      </c>
      <c r="AY112" s="238">
        <v>3</v>
      </c>
      <c r="AZ112" s="238">
        <v>3</v>
      </c>
      <c r="BA112" s="238">
        <v>25</v>
      </c>
      <c r="BB112" s="238">
        <v>20</v>
      </c>
      <c r="BC112" s="238" t="s">
        <v>354</v>
      </c>
      <c r="BD112" s="238">
        <v>5</v>
      </c>
      <c r="BE112" s="238">
        <v>70</v>
      </c>
      <c r="BI112" s="238">
        <v>15</v>
      </c>
      <c r="BJ112" s="238">
        <v>9</v>
      </c>
      <c r="BL112" s="238">
        <v>11</v>
      </c>
      <c r="BM112" s="238">
        <v>21</v>
      </c>
      <c r="CT112" s="238">
        <v>464149.33277842699</v>
      </c>
      <c r="CU112" s="238">
        <v>4967615.0393057903</v>
      </c>
      <c r="CV112" s="238">
        <v>44.861049020000003</v>
      </c>
      <c r="CW112" s="238">
        <v>-93.453773949999999</v>
      </c>
      <c r="CX112" s="238" t="s">
        <v>359</v>
      </c>
      <c r="CY112" s="238" t="s">
        <v>4801</v>
      </c>
    </row>
    <row r="113" spans="1:103" x14ac:dyDescent="0.25">
      <c r="A113" s="238">
        <v>322345</v>
      </c>
      <c r="B113" s="238">
        <v>2</v>
      </c>
      <c r="C113" s="238">
        <v>212</v>
      </c>
      <c r="D113" s="238">
        <v>157.46799999999999</v>
      </c>
      <c r="E113" s="238">
        <v>27</v>
      </c>
      <c r="F113" s="238" t="s">
        <v>2420</v>
      </c>
      <c r="H113" s="238" t="s">
        <v>354</v>
      </c>
      <c r="I113" s="238">
        <v>25</v>
      </c>
      <c r="K113" s="238">
        <v>16001368</v>
      </c>
      <c r="M113" s="238">
        <v>1</v>
      </c>
      <c r="N113" s="238">
        <v>11</v>
      </c>
      <c r="O113" s="238">
        <v>2016</v>
      </c>
      <c r="P113" s="238" t="s">
        <v>361</v>
      </c>
      <c r="Q113" s="238">
        <v>20</v>
      </c>
      <c r="R113" s="238" t="s">
        <v>356</v>
      </c>
      <c r="S113" s="238">
        <v>5</v>
      </c>
      <c r="T113" s="238">
        <v>0</v>
      </c>
      <c r="U113" s="238">
        <v>2</v>
      </c>
      <c r="V113" s="238">
        <v>12</v>
      </c>
      <c r="W113" s="238">
        <v>10</v>
      </c>
      <c r="X113" s="238">
        <v>2</v>
      </c>
      <c r="Y113" s="238">
        <v>4</v>
      </c>
      <c r="Z113" s="238">
        <v>4</v>
      </c>
      <c r="AB113" s="238">
        <v>3</v>
      </c>
      <c r="AC113" s="238">
        <v>98</v>
      </c>
      <c r="AD113" s="238" t="s">
        <v>357</v>
      </c>
      <c r="AF113" s="238" t="s">
        <v>405</v>
      </c>
      <c r="AG113" s="238">
        <v>7</v>
      </c>
      <c r="AH113" s="238">
        <v>2</v>
      </c>
      <c r="AI113" s="238">
        <v>49</v>
      </c>
      <c r="AJ113" s="238">
        <v>3</v>
      </c>
      <c r="AK113" s="238">
        <v>33</v>
      </c>
      <c r="AL113" s="238">
        <v>78</v>
      </c>
      <c r="AM113" s="238" t="s">
        <v>354</v>
      </c>
      <c r="AN113" s="238">
        <v>5</v>
      </c>
      <c r="AO113" s="238">
        <v>11</v>
      </c>
      <c r="AS113" s="238">
        <v>15</v>
      </c>
      <c r="AT113" s="238">
        <v>98</v>
      </c>
      <c r="AU113" s="238">
        <v>60</v>
      </c>
      <c r="AV113" s="238">
        <v>11</v>
      </c>
      <c r="AW113" s="238">
        <v>21</v>
      </c>
      <c r="AX113" s="238">
        <v>2</v>
      </c>
      <c r="AY113" s="238">
        <v>4</v>
      </c>
      <c r="AZ113" s="238">
        <v>4</v>
      </c>
      <c r="BA113" s="238">
        <v>21</v>
      </c>
      <c r="BB113" s="238">
        <v>55</v>
      </c>
      <c r="BC113" s="238" t="s">
        <v>354</v>
      </c>
      <c r="BD113" s="238">
        <v>5</v>
      </c>
      <c r="BE113" s="238">
        <v>1</v>
      </c>
      <c r="BI113" s="238">
        <v>15</v>
      </c>
      <c r="BJ113" s="238">
        <v>98</v>
      </c>
      <c r="BK113" s="238">
        <v>60</v>
      </c>
      <c r="BL113" s="238">
        <v>11</v>
      </c>
      <c r="BM113" s="238">
        <v>21</v>
      </c>
      <c r="CT113" s="238">
        <v>464136.73339551798</v>
      </c>
      <c r="CU113" s="238">
        <v>4967658.4475937597</v>
      </c>
      <c r="CV113" s="238">
        <v>44.861439150000002</v>
      </c>
      <c r="CW113" s="238">
        <v>-93.453936490000004</v>
      </c>
      <c r="CX113" s="238" t="s">
        <v>359</v>
      </c>
      <c r="CY113" s="238" t="s">
        <v>4802</v>
      </c>
    </row>
    <row r="114" spans="1:103" x14ac:dyDescent="0.25">
      <c r="A114" s="238">
        <v>398472</v>
      </c>
      <c r="B114" s="238">
        <v>2</v>
      </c>
      <c r="C114" s="238">
        <v>212</v>
      </c>
      <c r="D114" s="238">
        <v>157.47</v>
      </c>
      <c r="E114" s="238">
        <v>27</v>
      </c>
      <c r="F114" s="238" t="s">
        <v>2420</v>
      </c>
      <c r="H114" s="238" t="s">
        <v>354</v>
      </c>
      <c r="I114" s="238">
        <v>25</v>
      </c>
      <c r="K114" s="238">
        <v>16046596</v>
      </c>
      <c r="M114" s="238">
        <v>11</v>
      </c>
      <c r="N114" s="238">
        <v>28</v>
      </c>
      <c r="O114" s="238">
        <v>2016</v>
      </c>
      <c r="P114" s="238" t="s">
        <v>361</v>
      </c>
      <c r="Q114" s="238">
        <v>7</v>
      </c>
      <c r="R114" s="238" t="s">
        <v>369</v>
      </c>
      <c r="S114" s="238">
        <v>5</v>
      </c>
      <c r="T114" s="238">
        <v>0</v>
      </c>
      <c r="U114" s="238">
        <v>4</v>
      </c>
      <c r="V114" s="238">
        <v>12</v>
      </c>
      <c r="W114" s="238">
        <v>10</v>
      </c>
      <c r="X114" s="238">
        <v>2</v>
      </c>
      <c r="Y114" s="238">
        <v>2</v>
      </c>
      <c r="Z114" s="238">
        <v>2</v>
      </c>
      <c r="AB114" s="238">
        <v>1</v>
      </c>
      <c r="AC114" s="238">
        <v>98</v>
      </c>
      <c r="AD114" s="238" t="s">
        <v>357</v>
      </c>
      <c r="AF114" s="238" t="s">
        <v>358</v>
      </c>
      <c r="AG114" s="238">
        <v>7</v>
      </c>
      <c r="AH114" s="238">
        <v>2</v>
      </c>
      <c r="AI114" s="238">
        <v>2</v>
      </c>
      <c r="AJ114" s="238">
        <v>3</v>
      </c>
      <c r="AK114" s="238">
        <v>21</v>
      </c>
      <c r="AL114" s="238">
        <v>38</v>
      </c>
      <c r="AM114" s="238" t="s">
        <v>363</v>
      </c>
      <c r="AN114" s="238">
        <v>5</v>
      </c>
      <c r="AO114" s="238">
        <v>4</v>
      </c>
      <c r="AS114" s="238">
        <v>15</v>
      </c>
      <c r="AT114" s="238">
        <v>9</v>
      </c>
      <c r="AU114" s="238">
        <v>60</v>
      </c>
      <c r="AV114" s="238">
        <v>11</v>
      </c>
      <c r="AW114" s="238">
        <v>21</v>
      </c>
      <c r="AX114" s="238">
        <v>2</v>
      </c>
      <c r="AY114" s="238">
        <v>4</v>
      </c>
      <c r="AZ114" s="238">
        <v>3</v>
      </c>
      <c r="BA114" s="238">
        <v>34</v>
      </c>
      <c r="BB114" s="238">
        <v>38</v>
      </c>
      <c r="BC114" s="238" t="s">
        <v>354</v>
      </c>
      <c r="BD114" s="238">
        <v>5</v>
      </c>
      <c r="BE114" s="238">
        <v>1</v>
      </c>
      <c r="BI114" s="238">
        <v>15</v>
      </c>
      <c r="BJ114" s="238">
        <v>9</v>
      </c>
      <c r="BK114" s="238">
        <v>60</v>
      </c>
      <c r="BL114" s="238">
        <v>11</v>
      </c>
      <c r="BM114" s="238">
        <v>21</v>
      </c>
      <c r="BN114" s="238">
        <v>2</v>
      </c>
      <c r="BO114" s="238">
        <v>2</v>
      </c>
      <c r="BP114" s="238">
        <v>3</v>
      </c>
      <c r="BQ114" s="238">
        <v>26</v>
      </c>
      <c r="BR114" s="238">
        <v>63</v>
      </c>
      <c r="BS114" s="238" t="s">
        <v>354</v>
      </c>
      <c r="BT114" s="238">
        <v>5</v>
      </c>
      <c r="BU114" s="238">
        <v>1</v>
      </c>
      <c r="BY114" s="238">
        <v>15</v>
      </c>
      <c r="BZ114" s="238">
        <v>9</v>
      </c>
      <c r="CA114" s="238">
        <v>60</v>
      </c>
      <c r="CB114" s="238">
        <v>11</v>
      </c>
      <c r="CC114" s="238">
        <v>21</v>
      </c>
      <c r="CD114" s="238">
        <v>2</v>
      </c>
      <c r="CE114" s="238">
        <v>2</v>
      </c>
      <c r="CF114" s="238">
        <v>3</v>
      </c>
      <c r="CG114" s="238">
        <v>34</v>
      </c>
      <c r="CH114" s="238">
        <v>31</v>
      </c>
      <c r="CI114" s="238" t="s">
        <v>354</v>
      </c>
      <c r="CJ114" s="238">
        <v>5</v>
      </c>
      <c r="CK114" s="238">
        <v>1</v>
      </c>
      <c r="CO114" s="238">
        <v>15</v>
      </c>
      <c r="CP114" s="238">
        <v>9</v>
      </c>
      <c r="CQ114" s="238">
        <v>60</v>
      </c>
      <c r="CR114" s="238">
        <v>11</v>
      </c>
      <c r="CS114" s="238">
        <v>21</v>
      </c>
      <c r="CT114" s="238">
        <v>464158.32862975198</v>
      </c>
      <c r="CU114" s="238">
        <v>4967612.1816256698</v>
      </c>
      <c r="CV114" s="238">
        <v>44.861023750000001</v>
      </c>
      <c r="CW114" s="238">
        <v>-93.453659880000004</v>
      </c>
      <c r="CX114" s="238" t="s">
        <v>359</v>
      </c>
      <c r="CY114" s="238" t="s">
        <v>4803</v>
      </c>
    </row>
    <row r="115" spans="1:103" x14ac:dyDescent="0.25">
      <c r="A115" s="238">
        <v>766526</v>
      </c>
      <c r="B115" s="238">
        <v>2</v>
      </c>
      <c r="C115" s="238">
        <v>212</v>
      </c>
      <c r="D115" s="238">
        <v>157.47300000000001</v>
      </c>
      <c r="E115" s="238">
        <v>27</v>
      </c>
      <c r="F115" s="238" t="s">
        <v>2420</v>
      </c>
      <c r="H115" s="238" t="s">
        <v>354</v>
      </c>
      <c r="I115" s="238">
        <v>25</v>
      </c>
      <c r="K115" s="238">
        <v>19514247</v>
      </c>
      <c r="M115" s="238">
        <v>11</v>
      </c>
      <c r="N115" s="238">
        <v>23</v>
      </c>
      <c r="O115" s="238">
        <v>2019</v>
      </c>
      <c r="P115" s="238" t="s">
        <v>364</v>
      </c>
      <c r="Q115" s="238">
        <v>11</v>
      </c>
      <c r="R115" s="238" t="s">
        <v>369</v>
      </c>
      <c r="S115" s="238">
        <v>5</v>
      </c>
      <c r="T115" s="238">
        <v>0</v>
      </c>
      <c r="U115" s="238">
        <v>2</v>
      </c>
      <c r="V115" s="238">
        <v>12</v>
      </c>
      <c r="W115" s="238">
        <v>10</v>
      </c>
      <c r="X115" s="238">
        <v>2</v>
      </c>
      <c r="Y115" s="238">
        <v>1</v>
      </c>
      <c r="Z115" s="238">
        <v>1</v>
      </c>
      <c r="AB115" s="238">
        <v>1</v>
      </c>
      <c r="AC115" s="238">
        <v>98</v>
      </c>
      <c r="AD115" s="238" t="s">
        <v>357</v>
      </c>
      <c r="AF115" s="238" t="s">
        <v>358</v>
      </c>
      <c r="AG115" s="238">
        <v>7</v>
      </c>
      <c r="AH115" s="238">
        <v>2</v>
      </c>
      <c r="AI115" s="238">
        <v>2</v>
      </c>
      <c r="AJ115" s="238">
        <v>3</v>
      </c>
      <c r="AK115" s="238">
        <v>26</v>
      </c>
      <c r="AL115" s="238">
        <v>48</v>
      </c>
      <c r="AM115" s="238" t="s">
        <v>363</v>
      </c>
      <c r="AN115" s="238">
        <v>5</v>
      </c>
      <c r="AO115" s="238">
        <v>1</v>
      </c>
      <c r="AS115" s="238">
        <v>15</v>
      </c>
      <c r="AT115" s="238">
        <v>9</v>
      </c>
      <c r="AU115" s="238">
        <v>65</v>
      </c>
      <c r="AV115" s="238">
        <v>11</v>
      </c>
      <c r="AW115" s="238">
        <v>21</v>
      </c>
      <c r="AX115" s="238">
        <v>2</v>
      </c>
      <c r="AY115" s="238">
        <v>2</v>
      </c>
      <c r="AZ115" s="238">
        <v>3</v>
      </c>
      <c r="BA115" s="238">
        <v>21</v>
      </c>
      <c r="BB115" s="238">
        <v>19</v>
      </c>
      <c r="BC115" s="238" t="s">
        <v>354</v>
      </c>
      <c r="BD115" s="238">
        <v>5</v>
      </c>
      <c r="BE115" s="238">
        <v>74</v>
      </c>
      <c r="BF115" s="238">
        <v>4</v>
      </c>
      <c r="BI115" s="238">
        <v>15</v>
      </c>
      <c r="BJ115" s="238">
        <v>9</v>
      </c>
      <c r="BK115" s="238">
        <v>65</v>
      </c>
      <c r="BL115" s="238">
        <v>11</v>
      </c>
      <c r="BM115" s="238">
        <v>21</v>
      </c>
      <c r="CT115" s="238">
        <v>464164.77012954099</v>
      </c>
      <c r="CU115" s="238">
        <v>4967611.4723562803</v>
      </c>
      <c r="CV115" s="238">
        <v>44.861017689999997</v>
      </c>
      <c r="CW115" s="238">
        <v>-93.453578309999997</v>
      </c>
      <c r="CX115" s="238" t="s">
        <v>359</v>
      </c>
      <c r="CY115" s="238" t="s">
        <v>4804</v>
      </c>
    </row>
    <row r="116" spans="1:103" x14ac:dyDescent="0.25">
      <c r="A116" s="238">
        <v>320858</v>
      </c>
      <c r="B116" s="238">
        <v>2</v>
      </c>
      <c r="C116" s="238">
        <v>212</v>
      </c>
      <c r="D116" s="238">
        <v>157.47800000000001</v>
      </c>
      <c r="E116" s="238">
        <v>27</v>
      </c>
      <c r="F116" s="238" t="s">
        <v>2420</v>
      </c>
      <c r="H116" s="238" t="s">
        <v>354</v>
      </c>
      <c r="I116" s="238">
        <v>25</v>
      </c>
      <c r="K116" s="238">
        <v>16500404</v>
      </c>
      <c r="M116" s="238">
        <v>1</v>
      </c>
      <c r="N116" s="238">
        <v>11</v>
      </c>
      <c r="O116" s="238">
        <v>2016</v>
      </c>
      <c r="P116" s="238" t="s">
        <v>361</v>
      </c>
      <c r="Q116" s="238">
        <v>20</v>
      </c>
      <c r="R116" s="238" t="s">
        <v>369</v>
      </c>
      <c r="S116" s="238">
        <v>5</v>
      </c>
      <c r="T116" s="238">
        <v>0</v>
      </c>
      <c r="U116" s="238">
        <v>1</v>
      </c>
      <c r="W116" s="238">
        <v>55</v>
      </c>
      <c r="X116" s="238">
        <v>2</v>
      </c>
      <c r="Y116" s="238">
        <v>6</v>
      </c>
      <c r="Z116" s="238">
        <v>2</v>
      </c>
      <c r="AB116" s="238">
        <v>5</v>
      </c>
      <c r="AC116" s="238">
        <v>98</v>
      </c>
      <c r="AD116" s="238" t="s">
        <v>357</v>
      </c>
      <c r="AF116" s="238" t="s">
        <v>405</v>
      </c>
      <c r="AG116" s="238">
        <v>3</v>
      </c>
      <c r="AH116" s="238">
        <v>2</v>
      </c>
      <c r="AI116" s="238">
        <v>2</v>
      </c>
      <c r="AJ116" s="238">
        <v>3</v>
      </c>
      <c r="AK116" s="238">
        <v>21</v>
      </c>
      <c r="AL116" s="238">
        <v>44</v>
      </c>
      <c r="AM116" s="238" t="s">
        <v>363</v>
      </c>
      <c r="AN116" s="238">
        <v>5</v>
      </c>
      <c r="AO116" s="238">
        <v>75</v>
      </c>
      <c r="AP116" s="238">
        <v>71</v>
      </c>
      <c r="AS116" s="238">
        <v>15</v>
      </c>
      <c r="AT116" s="238">
        <v>98</v>
      </c>
      <c r="AU116" s="238">
        <v>55</v>
      </c>
      <c r="AV116" s="238">
        <v>11</v>
      </c>
      <c r="AW116" s="238">
        <v>21</v>
      </c>
      <c r="CT116" s="238">
        <v>464152.07010414102</v>
      </c>
      <c r="CU116" s="238">
        <v>4967653.8057742799</v>
      </c>
      <c r="CV116" s="238">
        <v>44.861398129999998</v>
      </c>
      <c r="CW116" s="238">
        <v>-93.453742039999995</v>
      </c>
      <c r="CX116" s="238" t="s">
        <v>359</v>
      </c>
      <c r="CY116" s="238" t="s">
        <v>4805</v>
      </c>
    </row>
    <row r="117" spans="1:103" x14ac:dyDescent="0.25">
      <c r="A117" s="238">
        <v>784722</v>
      </c>
      <c r="B117" s="238">
        <v>2</v>
      </c>
      <c r="C117" s="238">
        <v>212</v>
      </c>
      <c r="D117" s="238">
        <v>157.47900000000001</v>
      </c>
      <c r="E117" s="238">
        <v>27</v>
      </c>
      <c r="F117" s="238" t="s">
        <v>2420</v>
      </c>
      <c r="H117" s="238" t="s">
        <v>354</v>
      </c>
      <c r="I117" s="238">
        <v>25</v>
      </c>
      <c r="K117" s="238">
        <v>20501364</v>
      </c>
      <c r="L117" s="238">
        <v>200310130</v>
      </c>
      <c r="M117" s="238">
        <v>1</v>
      </c>
      <c r="N117" s="238">
        <v>31</v>
      </c>
      <c r="O117" s="238">
        <v>2020</v>
      </c>
      <c r="P117" s="238" t="s">
        <v>362</v>
      </c>
      <c r="Q117" s="238">
        <v>18</v>
      </c>
      <c r="R117" s="238" t="s">
        <v>356</v>
      </c>
      <c r="S117" s="238">
        <v>5</v>
      </c>
      <c r="T117" s="238">
        <v>0</v>
      </c>
      <c r="U117" s="238">
        <v>2</v>
      </c>
      <c r="V117" s="238">
        <v>12</v>
      </c>
      <c r="W117" s="238">
        <v>10</v>
      </c>
      <c r="X117" s="238">
        <v>2</v>
      </c>
      <c r="Y117" s="238">
        <v>4</v>
      </c>
      <c r="Z117" s="238">
        <v>1</v>
      </c>
      <c r="AB117" s="238">
        <v>2</v>
      </c>
      <c r="AC117" s="238">
        <v>98</v>
      </c>
      <c r="AD117" s="238" t="s">
        <v>357</v>
      </c>
      <c r="AF117" s="238" t="s">
        <v>405</v>
      </c>
      <c r="AG117" s="238">
        <v>7</v>
      </c>
      <c r="AH117" s="238">
        <v>2</v>
      </c>
      <c r="AI117" s="238">
        <v>4</v>
      </c>
      <c r="AJ117" s="238">
        <v>4</v>
      </c>
      <c r="AK117" s="238">
        <v>21</v>
      </c>
      <c r="AL117" s="238">
        <v>62</v>
      </c>
      <c r="AM117" s="238" t="s">
        <v>363</v>
      </c>
      <c r="AN117" s="238">
        <v>5</v>
      </c>
      <c r="AO117" s="238">
        <v>4</v>
      </c>
      <c r="AS117" s="238">
        <v>15</v>
      </c>
      <c r="AT117" s="238">
        <v>98</v>
      </c>
      <c r="AU117" s="238">
        <v>60</v>
      </c>
      <c r="AV117" s="238">
        <v>11</v>
      </c>
      <c r="AW117" s="238">
        <v>21</v>
      </c>
      <c r="AX117" s="238">
        <v>2</v>
      </c>
      <c r="AY117" s="238">
        <v>3</v>
      </c>
      <c r="AZ117" s="238">
        <v>4</v>
      </c>
      <c r="BA117" s="238">
        <v>26</v>
      </c>
      <c r="BB117" s="238">
        <v>62</v>
      </c>
      <c r="BC117" s="238" t="s">
        <v>354</v>
      </c>
      <c r="BD117" s="238">
        <v>5</v>
      </c>
      <c r="BE117" s="238">
        <v>1</v>
      </c>
      <c r="BI117" s="238">
        <v>15</v>
      </c>
      <c r="BJ117" s="238">
        <v>98</v>
      </c>
      <c r="BK117" s="238">
        <v>60</v>
      </c>
      <c r="BL117" s="238">
        <v>11</v>
      </c>
      <c r="BM117" s="238">
        <v>21</v>
      </c>
      <c r="CT117" s="238">
        <v>464185.93683854101</v>
      </c>
      <c r="CU117" s="238">
        <v>4967636.8724070797</v>
      </c>
      <c r="CV117" s="238">
        <v>44.861247400000003</v>
      </c>
      <c r="CW117" s="238">
        <v>-93.453312190000005</v>
      </c>
      <c r="CX117" s="238" t="s">
        <v>359</v>
      </c>
      <c r="CY117" s="238" t="s">
        <v>4806</v>
      </c>
    </row>
    <row r="118" spans="1:103" x14ac:dyDescent="0.25">
      <c r="A118" s="238">
        <v>11084635</v>
      </c>
      <c r="B118" s="238">
        <v>2</v>
      </c>
      <c r="C118" s="238">
        <v>212</v>
      </c>
      <c r="D118" s="238">
        <v>157.518</v>
      </c>
      <c r="E118" s="238">
        <v>27</v>
      </c>
      <c r="F118" s="238" t="s">
        <v>2420</v>
      </c>
      <c r="H118" s="238" t="s">
        <v>354</v>
      </c>
      <c r="I118" s="238">
        <v>25</v>
      </c>
      <c r="K118" s="238">
        <v>15513151</v>
      </c>
      <c r="L118" s="238">
        <v>153500343</v>
      </c>
      <c r="M118" s="238">
        <v>12</v>
      </c>
      <c r="N118" s="238">
        <v>16</v>
      </c>
      <c r="O118" s="238">
        <v>2015</v>
      </c>
      <c r="P118" s="238" t="s">
        <v>355</v>
      </c>
      <c r="Q118" s="238">
        <v>8</v>
      </c>
      <c r="R118" s="238" t="s">
        <v>356</v>
      </c>
      <c r="S118" s="238">
        <v>5</v>
      </c>
      <c r="T118" s="238">
        <v>0</v>
      </c>
      <c r="U118" s="238">
        <v>1</v>
      </c>
      <c r="V118" s="238">
        <v>4</v>
      </c>
      <c r="W118" s="238">
        <v>53</v>
      </c>
      <c r="X118" s="238">
        <v>2</v>
      </c>
      <c r="Y118" s="238">
        <v>1</v>
      </c>
      <c r="Z118" s="238">
        <v>5</v>
      </c>
      <c r="AA118" s="238">
        <v>4</v>
      </c>
      <c r="AB118" s="238">
        <v>5</v>
      </c>
      <c r="AC118" s="238">
        <v>98</v>
      </c>
      <c r="AD118" s="238" t="s">
        <v>376</v>
      </c>
      <c r="AE118" s="238" t="s">
        <v>2634</v>
      </c>
      <c r="AF118" s="238" t="s">
        <v>358</v>
      </c>
      <c r="AG118" s="238">
        <v>3</v>
      </c>
      <c r="AH118" s="238">
        <v>2</v>
      </c>
      <c r="AI118" s="238">
        <v>2</v>
      </c>
      <c r="AJ118" s="238">
        <v>4</v>
      </c>
      <c r="AK118" s="238">
        <v>21</v>
      </c>
      <c r="AL118" s="238">
        <v>24</v>
      </c>
      <c r="AM118" s="238" t="s">
        <v>354</v>
      </c>
      <c r="AN118" s="238">
        <v>5</v>
      </c>
      <c r="AO118" s="238">
        <v>3</v>
      </c>
      <c r="AS118" s="238">
        <v>1</v>
      </c>
      <c r="AT118" s="238">
        <v>98</v>
      </c>
      <c r="AU118" s="238">
        <v>65</v>
      </c>
      <c r="AV118" s="238">
        <v>11</v>
      </c>
      <c r="AW118" s="238">
        <v>21</v>
      </c>
      <c r="CT118" s="238">
        <v>464234</v>
      </c>
      <c r="CU118" s="238">
        <v>4967590</v>
      </c>
      <c r="CV118" s="238">
        <v>44.860824299999997</v>
      </c>
      <c r="CW118" s="238">
        <v>-93.452697499999999</v>
      </c>
      <c r="CX118" s="238" t="s">
        <v>359</v>
      </c>
      <c r="CY118" s="238" t="s">
        <v>4807</v>
      </c>
    </row>
    <row r="119" spans="1:103" x14ac:dyDescent="0.25">
      <c r="A119" s="238">
        <v>495639</v>
      </c>
      <c r="B119" s="238">
        <v>2</v>
      </c>
      <c r="C119" s="238">
        <v>212</v>
      </c>
      <c r="D119" s="238">
        <v>157.52099999999999</v>
      </c>
      <c r="E119" s="238">
        <v>27</v>
      </c>
      <c r="F119" s="238" t="s">
        <v>2420</v>
      </c>
      <c r="H119" s="238" t="s">
        <v>354</v>
      </c>
      <c r="I119" s="238">
        <v>25</v>
      </c>
      <c r="K119" s="238">
        <v>17509281</v>
      </c>
      <c r="M119" s="238">
        <v>8</v>
      </c>
      <c r="N119" s="238">
        <v>21</v>
      </c>
      <c r="O119" s="238">
        <v>2017</v>
      </c>
      <c r="P119" s="238" t="s">
        <v>361</v>
      </c>
      <c r="Q119" s="238">
        <v>16</v>
      </c>
      <c r="R119" s="238" t="s">
        <v>356</v>
      </c>
      <c r="S119" s="238">
        <v>5</v>
      </c>
      <c r="T119" s="238">
        <v>0</v>
      </c>
      <c r="U119" s="238">
        <v>2</v>
      </c>
      <c r="V119" s="238">
        <v>12</v>
      </c>
      <c r="W119" s="238">
        <v>10</v>
      </c>
      <c r="X119" s="238">
        <v>2</v>
      </c>
      <c r="Y119" s="238">
        <v>1</v>
      </c>
      <c r="Z119" s="238">
        <v>1</v>
      </c>
      <c r="AB119" s="238">
        <v>2</v>
      </c>
      <c r="AC119" s="238">
        <v>98</v>
      </c>
      <c r="AD119" s="238" t="s">
        <v>357</v>
      </c>
      <c r="AF119" s="238" t="s">
        <v>358</v>
      </c>
      <c r="AG119" s="238">
        <v>7</v>
      </c>
      <c r="AH119" s="238">
        <v>2</v>
      </c>
      <c r="AI119" s="238">
        <v>3</v>
      </c>
      <c r="AJ119" s="238">
        <v>4</v>
      </c>
      <c r="AK119" s="238">
        <v>21</v>
      </c>
      <c r="AL119" s="238">
        <v>34</v>
      </c>
      <c r="AM119" s="238" t="s">
        <v>354</v>
      </c>
      <c r="AN119" s="238">
        <v>5</v>
      </c>
      <c r="AO119" s="238">
        <v>90</v>
      </c>
      <c r="AP119" s="238">
        <v>70</v>
      </c>
      <c r="AS119" s="238">
        <v>15</v>
      </c>
      <c r="AT119" s="238">
        <v>98</v>
      </c>
      <c r="AU119" s="238">
        <v>55</v>
      </c>
      <c r="AV119" s="238">
        <v>11</v>
      </c>
      <c r="AW119" s="238">
        <v>21</v>
      </c>
      <c r="AX119" s="238">
        <v>2</v>
      </c>
      <c r="AY119" s="238">
        <v>49</v>
      </c>
      <c r="AZ119" s="238">
        <v>4</v>
      </c>
      <c r="BA119" s="238">
        <v>21</v>
      </c>
      <c r="BB119" s="238">
        <v>41</v>
      </c>
      <c r="BC119" s="238" t="s">
        <v>354</v>
      </c>
      <c r="BD119" s="238">
        <v>5</v>
      </c>
      <c r="BE119" s="238">
        <v>1</v>
      </c>
      <c r="BI119" s="238">
        <v>15</v>
      </c>
      <c r="BJ119" s="238">
        <v>98</v>
      </c>
      <c r="BK119" s="238">
        <v>55</v>
      </c>
      <c r="BL119" s="238">
        <v>11</v>
      </c>
      <c r="BM119" s="238">
        <v>21</v>
      </c>
      <c r="CT119" s="238">
        <v>464238.85361104098</v>
      </c>
      <c r="CU119" s="238">
        <v>4967594.5389890801</v>
      </c>
      <c r="CV119" s="238">
        <v>44.860868979999999</v>
      </c>
      <c r="CW119" s="238">
        <v>-93.452639439999999</v>
      </c>
      <c r="CX119" s="238" t="s">
        <v>359</v>
      </c>
      <c r="CY119" s="238" t="s">
        <v>4808</v>
      </c>
    </row>
    <row r="120" spans="1:103" x14ac:dyDescent="0.25">
      <c r="A120" s="238">
        <v>389866</v>
      </c>
      <c r="B120" s="238">
        <v>2</v>
      </c>
      <c r="C120" s="238">
        <v>212</v>
      </c>
      <c r="D120" s="238">
        <v>157.52199999999999</v>
      </c>
      <c r="E120" s="238">
        <v>27</v>
      </c>
      <c r="F120" s="238" t="s">
        <v>2420</v>
      </c>
      <c r="H120" s="238" t="s">
        <v>354</v>
      </c>
      <c r="I120" s="238">
        <v>25</v>
      </c>
      <c r="K120" s="238">
        <v>16042657</v>
      </c>
      <c r="M120" s="238">
        <v>10</v>
      </c>
      <c r="N120" s="238">
        <v>27</v>
      </c>
      <c r="O120" s="238">
        <v>2016</v>
      </c>
      <c r="P120" s="238" t="s">
        <v>384</v>
      </c>
      <c r="Q120" s="238">
        <v>16</v>
      </c>
      <c r="R120" s="238" t="s">
        <v>356</v>
      </c>
      <c r="S120" s="238">
        <v>5</v>
      </c>
      <c r="T120" s="238">
        <v>0</v>
      </c>
      <c r="U120" s="238">
        <v>2</v>
      </c>
      <c r="V120" s="238">
        <v>12</v>
      </c>
      <c r="W120" s="238">
        <v>10</v>
      </c>
      <c r="X120" s="238">
        <v>2</v>
      </c>
      <c r="Y120" s="238">
        <v>1</v>
      </c>
      <c r="Z120" s="238">
        <v>1</v>
      </c>
      <c r="AB120" s="238">
        <v>1</v>
      </c>
      <c r="AC120" s="238">
        <v>98</v>
      </c>
      <c r="AD120" s="238" t="s">
        <v>357</v>
      </c>
      <c r="AF120" s="238" t="s">
        <v>405</v>
      </c>
      <c r="AG120" s="238">
        <v>7</v>
      </c>
      <c r="AH120" s="238">
        <v>2</v>
      </c>
      <c r="AI120" s="238">
        <v>4</v>
      </c>
      <c r="AJ120" s="238">
        <v>4</v>
      </c>
      <c r="AK120" s="238">
        <v>21</v>
      </c>
      <c r="AL120" s="238">
        <v>50</v>
      </c>
      <c r="AM120" s="238" t="s">
        <v>363</v>
      </c>
      <c r="AN120" s="238">
        <v>5</v>
      </c>
      <c r="AO120" s="238">
        <v>4</v>
      </c>
      <c r="AS120" s="238">
        <v>15</v>
      </c>
      <c r="AT120" s="238">
        <v>9</v>
      </c>
      <c r="AU120" s="238">
        <v>60</v>
      </c>
      <c r="AV120" s="238">
        <v>11</v>
      </c>
      <c r="AW120" s="238">
        <v>21</v>
      </c>
      <c r="AX120" s="238">
        <v>2</v>
      </c>
      <c r="AY120" s="238">
        <v>2</v>
      </c>
      <c r="AZ120" s="238">
        <v>4</v>
      </c>
      <c r="BA120" s="238">
        <v>21</v>
      </c>
      <c r="BB120" s="238">
        <v>42</v>
      </c>
      <c r="BC120" s="238" t="s">
        <v>354</v>
      </c>
      <c r="BD120" s="238">
        <v>5</v>
      </c>
      <c r="BE120" s="238">
        <v>1</v>
      </c>
      <c r="BI120" s="238">
        <v>15</v>
      </c>
      <c r="BJ120" s="238">
        <v>9</v>
      </c>
      <c r="BK120" s="238">
        <v>60</v>
      </c>
      <c r="BL120" s="238">
        <v>11</v>
      </c>
      <c r="BM120" s="238">
        <v>21</v>
      </c>
      <c r="CT120" s="238">
        <v>464219.05062619603</v>
      </c>
      <c r="CU120" s="238">
        <v>4967630.8931824602</v>
      </c>
      <c r="CV120" s="238">
        <v>44.861195240000001</v>
      </c>
      <c r="CW120" s="238">
        <v>-93.452892649999995</v>
      </c>
      <c r="CX120" s="238" t="s">
        <v>359</v>
      </c>
      <c r="CY120" s="238" t="s">
        <v>4809</v>
      </c>
    </row>
    <row r="121" spans="1:103" x14ac:dyDescent="0.25">
      <c r="A121" s="238">
        <v>417084</v>
      </c>
      <c r="B121" s="238">
        <v>2</v>
      </c>
      <c r="C121" s="238">
        <v>212</v>
      </c>
      <c r="D121" s="238">
        <v>157.52199999999999</v>
      </c>
      <c r="E121" s="238">
        <v>27</v>
      </c>
      <c r="F121" s="238" t="s">
        <v>2420</v>
      </c>
      <c r="H121" s="238" t="s">
        <v>354</v>
      </c>
      <c r="I121" s="238">
        <v>25</v>
      </c>
      <c r="K121" s="238">
        <v>16514165</v>
      </c>
      <c r="M121" s="238">
        <v>12</v>
      </c>
      <c r="N121" s="238">
        <v>11</v>
      </c>
      <c r="O121" s="238">
        <v>2016</v>
      </c>
      <c r="P121" s="238" t="s">
        <v>366</v>
      </c>
      <c r="Q121" s="238">
        <v>14</v>
      </c>
      <c r="R121" s="238" t="s">
        <v>369</v>
      </c>
      <c r="S121" s="238">
        <v>5</v>
      </c>
      <c r="T121" s="238">
        <v>0</v>
      </c>
      <c r="U121" s="238">
        <v>1</v>
      </c>
      <c r="W121" s="238">
        <v>61</v>
      </c>
      <c r="X121" s="238">
        <v>2</v>
      </c>
      <c r="Y121" s="238">
        <v>1</v>
      </c>
      <c r="Z121" s="238">
        <v>4</v>
      </c>
      <c r="AB121" s="238">
        <v>5</v>
      </c>
      <c r="AC121" s="238">
        <v>98</v>
      </c>
      <c r="AD121" s="238" t="s">
        <v>357</v>
      </c>
      <c r="AF121" s="238" t="s">
        <v>358</v>
      </c>
      <c r="AG121" s="238">
        <v>3</v>
      </c>
      <c r="AH121" s="238">
        <v>2</v>
      </c>
      <c r="AI121" s="238">
        <v>4</v>
      </c>
      <c r="AJ121" s="238">
        <v>3</v>
      </c>
      <c r="AK121" s="238">
        <v>21</v>
      </c>
      <c r="AL121" s="238">
        <v>32</v>
      </c>
      <c r="AM121" s="238" t="s">
        <v>363</v>
      </c>
      <c r="AN121" s="238">
        <v>5</v>
      </c>
      <c r="AO121" s="238">
        <v>99</v>
      </c>
      <c r="AS121" s="238">
        <v>15</v>
      </c>
      <c r="AT121" s="238">
        <v>98</v>
      </c>
      <c r="AU121" s="238">
        <v>55</v>
      </c>
      <c r="AV121" s="238">
        <v>11</v>
      </c>
      <c r="AW121" s="238">
        <v>21</v>
      </c>
      <c r="CT121" s="238">
        <v>464240.970281941</v>
      </c>
      <c r="CU121" s="238">
        <v>4967594.5389890801</v>
      </c>
      <c r="CV121" s="238">
        <v>44.860869090000001</v>
      </c>
      <c r="CW121" s="238">
        <v>-93.452612650000006</v>
      </c>
      <c r="CX121" s="238" t="s">
        <v>359</v>
      </c>
      <c r="CY121" s="238" t="s">
        <v>4810</v>
      </c>
    </row>
    <row r="122" spans="1:103" x14ac:dyDescent="0.25">
      <c r="A122" s="238">
        <v>518681</v>
      </c>
      <c r="B122" s="238">
        <v>2</v>
      </c>
      <c r="C122" s="238">
        <v>212</v>
      </c>
      <c r="D122" s="238">
        <v>157.52500000000001</v>
      </c>
      <c r="E122" s="238">
        <v>27</v>
      </c>
      <c r="F122" s="238" t="s">
        <v>2420</v>
      </c>
      <c r="H122" s="238" t="s">
        <v>354</v>
      </c>
      <c r="I122" s="238">
        <v>25</v>
      </c>
      <c r="K122" s="238">
        <v>17512980</v>
      </c>
      <c r="M122" s="238">
        <v>11</v>
      </c>
      <c r="N122" s="238">
        <v>16</v>
      </c>
      <c r="O122" s="238">
        <v>2017</v>
      </c>
      <c r="P122" s="238" t="s">
        <v>384</v>
      </c>
      <c r="Q122" s="238">
        <v>22</v>
      </c>
      <c r="R122" s="238" t="s">
        <v>369</v>
      </c>
      <c r="S122" s="238">
        <v>5</v>
      </c>
      <c r="T122" s="238">
        <v>0</v>
      </c>
      <c r="U122" s="238">
        <v>1</v>
      </c>
      <c r="W122" s="238">
        <v>16</v>
      </c>
      <c r="X122" s="238">
        <v>2</v>
      </c>
      <c r="Y122" s="238">
        <v>4</v>
      </c>
      <c r="Z122" s="238">
        <v>2</v>
      </c>
      <c r="AB122" s="238">
        <v>1</v>
      </c>
      <c r="AC122" s="238">
        <v>98</v>
      </c>
      <c r="AD122" s="238" t="s">
        <v>357</v>
      </c>
      <c r="AF122" s="238" t="s">
        <v>358</v>
      </c>
      <c r="AG122" s="238">
        <v>4</v>
      </c>
      <c r="AH122" s="238">
        <v>2</v>
      </c>
      <c r="AI122" s="238">
        <v>2</v>
      </c>
      <c r="AJ122" s="238">
        <v>3</v>
      </c>
      <c r="AK122" s="238">
        <v>21</v>
      </c>
      <c r="AL122" s="238">
        <v>62</v>
      </c>
      <c r="AM122" s="238" t="s">
        <v>363</v>
      </c>
      <c r="AN122" s="238">
        <v>5</v>
      </c>
      <c r="AO122" s="238">
        <v>1</v>
      </c>
      <c r="AS122" s="238">
        <v>15</v>
      </c>
      <c r="AT122" s="238">
        <v>9</v>
      </c>
      <c r="AU122" s="238">
        <v>60</v>
      </c>
      <c r="AV122" s="238">
        <v>12</v>
      </c>
      <c r="AW122" s="238">
        <v>21</v>
      </c>
      <c r="CT122" s="238">
        <v>464240.970281941</v>
      </c>
      <c r="CU122" s="238">
        <v>4967577.6056218799</v>
      </c>
      <c r="CV122" s="238">
        <v>44.860716650000001</v>
      </c>
      <c r="CW122" s="238">
        <v>-93.45261146</v>
      </c>
      <c r="CX122" s="238" t="s">
        <v>359</v>
      </c>
      <c r="CY122" s="238" t="s">
        <v>4811</v>
      </c>
    </row>
    <row r="123" spans="1:103" x14ac:dyDescent="0.25">
      <c r="A123" s="238">
        <v>10718065</v>
      </c>
      <c r="B123" s="238">
        <v>2</v>
      </c>
      <c r="C123" s="238">
        <v>212</v>
      </c>
      <c r="D123" s="238">
        <v>157.52799999999999</v>
      </c>
      <c r="E123" s="238">
        <v>27</v>
      </c>
      <c r="F123" s="238" t="s">
        <v>2420</v>
      </c>
      <c r="H123" s="238" t="s">
        <v>354</v>
      </c>
      <c r="I123" s="238">
        <v>25</v>
      </c>
      <c r="K123" s="238">
        <v>11503394</v>
      </c>
      <c r="L123" s="238">
        <v>110760258</v>
      </c>
      <c r="M123" s="238">
        <v>3</v>
      </c>
      <c r="N123" s="238">
        <v>16</v>
      </c>
      <c r="O123" s="238">
        <v>2011</v>
      </c>
      <c r="P123" s="238" t="s">
        <v>355</v>
      </c>
      <c r="Q123" s="238">
        <v>7</v>
      </c>
      <c r="R123" s="238" t="s">
        <v>369</v>
      </c>
      <c r="S123" s="238">
        <v>3</v>
      </c>
      <c r="T123" s="238">
        <v>0</v>
      </c>
      <c r="U123" s="238">
        <v>3</v>
      </c>
      <c r="V123" s="238">
        <v>5</v>
      </c>
      <c r="W123" s="238">
        <v>10</v>
      </c>
      <c r="X123" s="238">
        <v>25</v>
      </c>
      <c r="Y123" s="238">
        <v>1</v>
      </c>
      <c r="Z123" s="238">
        <v>1</v>
      </c>
      <c r="AB123" s="238">
        <v>5</v>
      </c>
      <c r="AC123" s="238">
        <v>98</v>
      </c>
      <c r="AD123" s="238" t="s">
        <v>376</v>
      </c>
      <c r="AE123" s="238" t="s">
        <v>4762</v>
      </c>
      <c r="AF123" s="238" t="s">
        <v>358</v>
      </c>
      <c r="AG123" s="238">
        <v>10</v>
      </c>
      <c r="AH123" s="238">
        <v>2</v>
      </c>
      <c r="AI123" s="238">
        <v>2</v>
      </c>
      <c r="AJ123" s="238">
        <v>3</v>
      </c>
      <c r="AK123" s="238">
        <v>21</v>
      </c>
      <c r="AL123" s="238">
        <v>36</v>
      </c>
      <c r="AM123" s="238" t="s">
        <v>363</v>
      </c>
      <c r="AN123" s="238">
        <v>5</v>
      </c>
      <c r="AO123" s="238">
        <v>3</v>
      </c>
      <c r="AS123" s="238">
        <v>1</v>
      </c>
      <c r="AT123" s="238">
        <v>98</v>
      </c>
      <c r="AU123" s="238">
        <v>55</v>
      </c>
      <c r="AV123" s="238">
        <v>11</v>
      </c>
      <c r="AW123" s="238">
        <v>21</v>
      </c>
      <c r="AX123" s="238">
        <v>2</v>
      </c>
      <c r="AY123" s="238">
        <v>4</v>
      </c>
      <c r="AZ123" s="238">
        <v>3</v>
      </c>
      <c r="BA123" s="238">
        <v>21</v>
      </c>
      <c r="BB123" s="238">
        <v>40</v>
      </c>
      <c r="BC123" s="238" t="s">
        <v>354</v>
      </c>
      <c r="BD123" s="238">
        <v>5</v>
      </c>
      <c r="BE123" s="238">
        <v>1</v>
      </c>
      <c r="BI123" s="238">
        <v>1</v>
      </c>
      <c r="BJ123" s="238">
        <v>98</v>
      </c>
      <c r="BK123" s="238">
        <v>55</v>
      </c>
      <c r="BL123" s="238">
        <v>11</v>
      </c>
      <c r="BM123" s="238">
        <v>21</v>
      </c>
      <c r="BN123" s="238">
        <v>2</v>
      </c>
      <c r="BO123" s="238">
        <v>2</v>
      </c>
      <c r="BP123" s="238">
        <v>3</v>
      </c>
      <c r="BQ123" s="238">
        <v>21</v>
      </c>
      <c r="BR123" s="238">
        <v>41</v>
      </c>
      <c r="BS123" s="238" t="s">
        <v>354</v>
      </c>
      <c r="BT123" s="238">
        <v>5</v>
      </c>
      <c r="BU123" s="238">
        <v>1</v>
      </c>
      <c r="BY123" s="238">
        <v>1</v>
      </c>
      <c r="BZ123" s="238">
        <v>98</v>
      </c>
      <c r="CA123" s="238">
        <v>55</v>
      </c>
      <c r="CB123" s="238">
        <v>11</v>
      </c>
      <c r="CC123" s="238">
        <v>21</v>
      </c>
      <c r="CT123" s="238">
        <v>464251</v>
      </c>
      <c r="CU123" s="238">
        <v>4967586</v>
      </c>
      <c r="CV123" s="238">
        <v>44.860790100000003</v>
      </c>
      <c r="CW123" s="238">
        <v>-93.452487899999994</v>
      </c>
      <c r="CX123" s="238" t="s">
        <v>359</v>
      </c>
      <c r="CY123" s="238" t="s">
        <v>4812</v>
      </c>
    </row>
    <row r="124" spans="1:103" x14ac:dyDescent="0.25">
      <c r="A124" s="238">
        <v>11036522</v>
      </c>
      <c r="B124" s="238">
        <v>2</v>
      </c>
      <c r="C124" s="238">
        <v>212</v>
      </c>
      <c r="D124" s="238">
        <v>157.52799999999999</v>
      </c>
      <c r="E124" s="238">
        <v>27</v>
      </c>
      <c r="F124" s="238" t="s">
        <v>2420</v>
      </c>
      <c r="H124" s="238" t="s">
        <v>354</v>
      </c>
      <c r="I124" s="238">
        <v>25</v>
      </c>
      <c r="K124" s="238">
        <v>15502212</v>
      </c>
      <c r="L124" s="238">
        <v>150630335</v>
      </c>
      <c r="M124" s="238">
        <v>2</v>
      </c>
      <c r="N124" s="238">
        <v>20</v>
      </c>
      <c r="O124" s="238">
        <v>2015</v>
      </c>
      <c r="P124" s="238" t="s">
        <v>362</v>
      </c>
      <c r="Q124" s="238">
        <v>14</v>
      </c>
      <c r="R124" s="238" t="s">
        <v>356</v>
      </c>
      <c r="S124" s="238">
        <v>4</v>
      </c>
      <c r="T124" s="238">
        <v>0</v>
      </c>
      <c r="U124" s="238">
        <v>1</v>
      </c>
      <c r="V124" s="238">
        <v>4</v>
      </c>
      <c r="W124" s="238">
        <v>10</v>
      </c>
      <c r="X124" s="238">
        <v>2</v>
      </c>
      <c r="Y124" s="238">
        <v>1</v>
      </c>
      <c r="Z124" s="238">
        <v>2</v>
      </c>
      <c r="AB124" s="238">
        <v>5</v>
      </c>
      <c r="AC124" s="238">
        <v>98</v>
      </c>
      <c r="AD124" s="238">
        <v>212</v>
      </c>
      <c r="AE124" s="238" t="s">
        <v>4750</v>
      </c>
      <c r="AF124" s="238" t="s">
        <v>358</v>
      </c>
      <c r="AG124" s="238">
        <v>3</v>
      </c>
      <c r="AH124" s="238">
        <v>2</v>
      </c>
      <c r="AI124" s="238">
        <v>2</v>
      </c>
      <c r="AJ124" s="238">
        <v>3</v>
      </c>
      <c r="AK124" s="238">
        <v>21</v>
      </c>
      <c r="AL124" s="238">
        <v>22</v>
      </c>
      <c r="AM124" s="238" t="s">
        <v>354</v>
      </c>
      <c r="AN124" s="238">
        <v>90</v>
      </c>
      <c r="AO124" s="238">
        <v>21</v>
      </c>
      <c r="AS124" s="238">
        <v>2</v>
      </c>
      <c r="AT124" s="238">
        <v>98</v>
      </c>
      <c r="AU124" s="238">
        <v>60</v>
      </c>
      <c r="AV124" s="238">
        <v>11</v>
      </c>
      <c r="AW124" s="238">
        <v>21</v>
      </c>
      <c r="CT124" s="238">
        <v>464251</v>
      </c>
      <c r="CU124" s="238">
        <v>4967586</v>
      </c>
      <c r="CV124" s="238">
        <v>44.860790100000003</v>
      </c>
      <c r="CW124" s="238">
        <v>-93.452487899999994</v>
      </c>
      <c r="CX124" s="238" t="s">
        <v>359</v>
      </c>
      <c r="CY124" s="238" t="s">
        <v>4813</v>
      </c>
    </row>
    <row r="125" spans="1:103" x14ac:dyDescent="0.25">
      <c r="A125" s="238">
        <v>11071864</v>
      </c>
      <c r="B125" s="238">
        <v>2</v>
      </c>
      <c r="C125" s="238">
        <v>212</v>
      </c>
      <c r="D125" s="238">
        <v>157.52799999999999</v>
      </c>
      <c r="E125" s="238">
        <v>27</v>
      </c>
      <c r="F125" s="238" t="s">
        <v>2420</v>
      </c>
      <c r="H125" s="238" t="s">
        <v>354</v>
      </c>
      <c r="I125" s="238">
        <v>25</v>
      </c>
      <c r="K125" s="238">
        <v>15510294</v>
      </c>
      <c r="L125" s="238">
        <v>152910152</v>
      </c>
      <c r="M125" s="238">
        <v>10</v>
      </c>
      <c r="N125" s="238">
        <v>4</v>
      </c>
      <c r="O125" s="238">
        <v>2015</v>
      </c>
      <c r="P125" s="238" t="s">
        <v>366</v>
      </c>
      <c r="Q125" s="238">
        <v>4</v>
      </c>
      <c r="R125" s="238" t="s">
        <v>356</v>
      </c>
      <c r="S125" s="238">
        <v>2</v>
      </c>
      <c r="T125" s="238">
        <v>0</v>
      </c>
      <c r="U125" s="238">
        <v>1</v>
      </c>
      <c r="V125" s="238">
        <v>4</v>
      </c>
      <c r="W125" s="238">
        <v>53</v>
      </c>
      <c r="X125" s="238">
        <v>2</v>
      </c>
      <c r="Y125" s="238">
        <v>4</v>
      </c>
      <c r="Z125" s="238">
        <v>1</v>
      </c>
      <c r="AB125" s="238">
        <v>1</v>
      </c>
      <c r="AC125" s="238">
        <v>98</v>
      </c>
      <c r="AD125" s="238" t="s">
        <v>376</v>
      </c>
      <c r="AE125" s="238" t="s">
        <v>4750</v>
      </c>
      <c r="AF125" s="238" t="s">
        <v>358</v>
      </c>
      <c r="AG125" s="238">
        <v>3</v>
      </c>
      <c r="AH125" s="238">
        <v>2</v>
      </c>
      <c r="AI125" s="238">
        <v>2</v>
      </c>
      <c r="AJ125" s="238">
        <v>4</v>
      </c>
      <c r="AK125" s="238">
        <v>90</v>
      </c>
      <c r="AL125" s="238">
        <v>33</v>
      </c>
      <c r="AM125" s="238" t="s">
        <v>354</v>
      </c>
      <c r="AN125" s="238">
        <v>90</v>
      </c>
      <c r="AO125" s="238">
        <v>3</v>
      </c>
      <c r="AP125" s="238">
        <v>18</v>
      </c>
      <c r="AQ125" s="238">
        <v>90</v>
      </c>
      <c r="AS125" s="238">
        <v>1</v>
      </c>
      <c r="AT125" s="238">
        <v>98</v>
      </c>
      <c r="AU125" s="238">
        <v>60</v>
      </c>
      <c r="AV125" s="238">
        <v>10</v>
      </c>
      <c r="AW125" s="238">
        <v>20</v>
      </c>
      <c r="CT125" s="238">
        <v>464251</v>
      </c>
      <c r="CU125" s="238">
        <v>4967586</v>
      </c>
      <c r="CV125" s="238">
        <v>44.860790100000003</v>
      </c>
      <c r="CW125" s="238">
        <v>-93.452487899999994</v>
      </c>
      <c r="CX125" s="238" t="s">
        <v>359</v>
      </c>
      <c r="CY125" s="238" t="s">
        <v>4814</v>
      </c>
    </row>
    <row r="126" spans="1:103" x14ac:dyDescent="0.25">
      <c r="A126" s="238">
        <v>11081711</v>
      </c>
      <c r="B126" s="238">
        <v>2</v>
      </c>
      <c r="C126" s="238">
        <v>212</v>
      </c>
      <c r="D126" s="238">
        <v>157.52799999999999</v>
      </c>
      <c r="E126" s="238">
        <v>27</v>
      </c>
      <c r="F126" s="238" t="s">
        <v>2420</v>
      </c>
      <c r="H126" s="238" t="s">
        <v>354</v>
      </c>
      <c r="I126" s="238">
        <v>25</v>
      </c>
      <c r="K126" s="238">
        <v>15511855</v>
      </c>
      <c r="L126" s="238">
        <v>153310170</v>
      </c>
      <c r="M126" s="238">
        <v>11</v>
      </c>
      <c r="N126" s="238">
        <v>13</v>
      </c>
      <c r="O126" s="238">
        <v>2015</v>
      </c>
      <c r="P126" s="238" t="s">
        <v>362</v>
      </c>
      <c r="Q126" s="238">
        <v>17</v>
      </c>
      <c r="R126" s="238" t="s">
        <v>356</v>
      </c>
      <c r="S126" s="238">
        <v>5</v>
      </c>
      <c r="T126" s="238">
        <v>0</v>
      </c>
      <c r="U126" s="238">
        <v>4</v>
      </c>
      <c r="V126" s="238">
        <v>1</v>
      </c>
      <c r="W126" s="238">
        <v>10</v>
      </c>
      <c r="X126" s="238">
        <v>2</v>
      </c>
      <c r="Y126" s="238">
        <v>4</v>
      </c>
      <c r="Z126" s="238">
        <v>1</v>
      </c>
      <c r="AB126" s="238">
        <v>1</v>
      </c>
      <c r="AC126" s="238">
        <v>98</v>
      </c>
      <c r="AD126" s="238" t="s">
        <v>376</v>
      </c>
      <c r="AE126" s="238" t="s">
        <v>4750</v>
      </c>
      <c r="AF126" s="238" t="s">
        <v>358</v>
      </c>
      <c r="AG126" s="238">
        <v>7</v>
      </c>
      <c r="AH126" s="238">
        <v>2</v>
      </c>
      <c r="AI126" s="238">
        <v>4</v>
      </c>
      <c r="AJ126" s="238">
        <v>4</v>
      </c>
      <c r="AK126" s="238">
        <v>8</v>
      </c>
      <c r="AL126" s="238">
        <v>54</v>
      </c>
      <c r="AM126" s="238" t="s">
        <v>363</v>
      </c>
      <c r="AN126" s="238">
        <v>5</v>
      </c>
      <c r="AO126" s="238">
        <v>1</v>
      </c>
      <c r="AS126" s="238">
        <v>1</v>
      </c>
      <c r="AT126" s="238">
        <v>98</v>
      </c>
      <c r="AU126" s="238">
        <v>60</v>
      </c>
      <c r="AV126" s="238">
        <v>10</v>
      </c>
      <c r="AW126" s="238">
        <v>21</v>
      </c>
      <c r="AX126" s="238">
        <v>2</v>
      </c>
      <c r="AY126" s="238">
        <v>2</v>
      </c>
      <c r="AZ126" s="238">
        <v>4</v>
      </c>
      <c r="BA126" s="238">
        <v>8</v>
      </c>
      <c r="BB126" s="238">
        <v>20</v>
      </c>
      <c r="BC126" s="238" t="s">
        <v>354</v>
      </c>
      <c r="BD126" s="238">
        <v>5</v>
      </c>
      <c r="BE126" s="238">
        <v>1</v>
      </c>
      <c r="BI126" s="238">
        <v>1</v>
      </c>
      <c r="BJ126" s="238">
        <v>98</v>
      </c>
      <c r="BK126" s="238">
        <v>60</v>
      </c>
      <c r="BL126" s="238">
        <v>10</v>
      </c>
      <c r="BM126" s="238">
        <v>21</v>
      </c>
      <c r="BN126" s="238">
        <v>2</v>
      </c>
      <c r="BO126" s="238">
        <v>2</v>
      </c>
      <c r="BP126" s="238">
        <v>4</v>
      </c>
      <c r="BQ126" s="238">
        <v>8</v>
      </c>
      <c r="BR126" s="238">
        <v>42</v>
      </c>
      <c r="BS126" s="238" t="s">
        <v>363</v>
      </c>
      <c r="BT126" s="238">
        <v>5</v>
      </c>
      <c r="BU126" s="238">
        <v>1</v>
      </c>
      <c r="BY126" s="238">
        <v>1</v>
      </c>
      <c r="BZ126" s="238">
        <v>98</v>
      </c>
      <c r="CA126" s="238">
        <v>60</v>
      </c>
      <c r="CB126" s="238">
        <v>10</v>
      </c>
      <c r="CC126" s="238">
        <v>21</v>
      </c>
      <c r="CD126" s="238">
        <v>2</v>
      </c>
      <c r="CE126" s="238">
        <v>2</v>
      </c>
      <c r="CF126" s="238">
        <v>4</v>
      </c>
      <c r="CG126" s="238">
        <v>21</v>
      </c>
      <c r="CH126" s="238">
        <v>27</v>
      </c>
      <c r="CI126" s="238" t="s">
        <v>354</v>
      </c>
      <c r="CJ126" s="238">
        <v>5</v>
      </c>
      <c r="CO126" s="238">
        <v>1</v>
      </c>
      <c r="CP126" s="238">
        <v>98</v>
      </c>
      <c r="CQ126" s="238">
        <v>60</v>
      </c>
      <c r="CR126" s="238">
        <v>10</v>
      </c>
      <c r="CS126" s="238">
        <v>21</v>
      </c>
      <c r="CT126" s="238">
        <v>464251</v>
      </c>
      <c r="CU126" s="238">
        <v>4967586</v>
      </c>
      <c r="CV126" s="238">
        <v>44.860790100000003</v>
      </c>
      <c r="CW126" s="238">
        <v>-93.452487899999994</v>
      </c>
      <c r="CX126" s="238" t="s">
        <v>359</v>
      </c>
      <c r="CY126" s="238" t="s">
        <v>4815</v>
      </c>
    </row>
    <row r="127" spans="1:103" x14ac:dyDescent="0.25">
      <c r="A127" s="238">
        <v>684888</v>
      </c>
      <c r="B127" s="238">
        <v>2</v>
      </c>
      <c r="C127" s="238">
        <v>212</v>
      </c>
      <c r="D127" s="238">
        <v>157.53</v>
      </c>
      <c r="E127" s="238">
        <v>27</v>
      </c>
      <c r="F127" s="238" t="s">
        <v>2420</v>
      </c>
      <c r="H127" s="238" t="s">
        <v>354</v>
      </c>
      <c r="I127" s="238">
        <v>25</v>
      </c>
      <c r="K127" s="238">
        <v>19502119</v>
      </c>
      <c r="M127" s="238">
        <v>2</v>
      </c>
      <c r="N127" s="238">
        <v>7</v>
      </c>
      <c r="O127" s="238">
        <v>2019</v>
      </c>
      <c r="P127" s="238" t="s">
        <v>384</v>
      </c>
      <c r="Q127" s="238">
        <v>18</v>
      </c>
      <c r="R127" s="238" t="s">
        <v>356</v>
      </c>
      <c r="S127" s="238">
        <v>5</v>
      </c>
      <c r="T127" s="238">
        <v>0</v>
      </c>
      <c r="U127" s="238">
        <v>1</v>
      </c>
      <c r="W127" s="238">
        <v>55</v>
      </c>
      <c r="X127" s="238">
        <v>2</v>
      </c>
      <c r="Y127" s="238">
        <v>4</v>
      </c>
      <c r="Z127" s="238">
        <v>4</v>
      </c>
      <c r="AB127" s="238">
        <v>3</v>
      </c>
      <c r="AC127" s="238">
        <v>98</v>
      </c>
      <c r="AD127" s="238" t="s">
        <v>357</v>
      </c>
      <c r="AF127" s="238" t="s">
        <v>405</v>
      </c>
      <c r="AG127" s="238">
        <v>3</v>
      </c>
      <c r="AH127" s="238">
        <v>2</v>
      </c>
      <c r="AI127" s="238">
        <v>4</v>
      </c>
      <c r="AJ127" s="238">
        <v>4</v>
      </c>
      <c r="AK127" s="238">
        <v>21</v>
      </c>
      <c r="AL127" s="238">
        <v>24</v>
      </c>
      <c r="AM127" s="238" t="s">
        <v>363</v>
      </c>
      <c r="AN127" s="238">
        <v>5</v>
      </c>
      <c r="AO127" s="238">
        <v>72</v>
      </c>
      <c r="AS127" s="238">
        <v>15</v>
      </c>
      <c r="AT127" s="238">
        <v>98</v>
      </c>
      <c r="AU127" s="238">
        <v>60</v>
      </c>
      <c r="AV127" s="238">
        <v>11</v>
      </c>
      <c r="AW127" s="238">
        <v>21</v>
      </c>
      <c r="CT127" s="238">
        <v>464266.370332741</v>
      </c>
      <c r="CU127" s="238">
        <v>4967611.4723562803</v>
      </c>
      <c r="CV127" s="238">
        <v>44.86102279</v>
      </c>
      <c r="CW127" s="238">
        <v>-93.452292360000001</v>
      </c>
      <c r="CX127" s="238" t="s">
        <v>359</v>
      </c>
      <c r="CY127" s="238" t="s">
        <v>4816</v>
      </c>
    </row>
    <row r="128" spans="1:103" x14ac:dyDescent="0.25">
      <c r="A128" s="238">
        <v>569121</v>
      </c>
      <c r="B128" s="238">
        <v>2</v>
      </c>
      <c r="C128" s="238">
        <v>212</v>
      </c>
      <c r="D128" s="238">
        <v>157.53399999999999</v>
      </c>
      <c r="E128" s="238">
        <v>27</v>
      </c>
      <c r="F128" s="238" t="s">
        <v>2420</v>
      </c>
      <c r="H128" s="238" t="s">
        <v>354</v>
      </c>
      <c r="I128" s="238">
        <v>25</v>
      </c>
      <c r="K128" s="238" t="s">
        <v>4817</v>
      </c>
      <c r="M128" s="238">
        <v>2</v>
      </c>
      <c r="N128" s="238">
        <v>23</v>
      </c>
      <c r="O128" s="238">
        <v>2018</v>
      </c>
      <c r="P128" s="238" t="s">
        <v>362</v>
      </c>
      <c r="Q128" s="238">
        <v>6</v>
      </c>
      <c r="R128" s="238" t="s">
        <v>356</v>
      </c>
      <c r="S128" s="238">
        <v>5</v>
      </c>
      <c r="T128" s="238">
        <v>0</v>
      </c>
      <c r="U128" s="238">
        <v>2</v>
      </c>
      <c r="V128" s="238">
        <v>5</v>
      </c>
      <c r="W128" s="238">
        <v>10</v>
      </c>
      <c r="X128" s="238">
        <v>2</v>
      </c>
      <c r="Y128" s="238">
        <v>4</v>
      </c>
      <c r="Z128" s="238">
        <v>2</v>
      </c>
      <c r="AB128" s="238">
        <v>3</v>
      </c>
      <c r="AC128" s="238">
        <v>98</v>
      </c>
      <c r="AD128" s="238" t="s">
        <v>357</v>
      </c>
      <c r="AF128" s="238" t="s">
        <v>405</v>
      </c>
      <c r="AG128" s="238">
        <v>10</v>
      </c>
      <c r="AH128" s="238">
        <v>2</v>
      </c>
      <c r="AI128" s="238">
        <v>2</v>
      </c>
      <c r="AJ128" s="238">
        <v>4</v>
      </c>
      <c r="AK128" s="238">
        <v>21</v>
      </c>
      <c r="AL128" s="238">
        <v>31</v>
      </c>
      <c r="AM128" s="238" t="s">
        <v>354</v>
      </c>
      <c r="AN128" s="238">
        <v>5</v>
      </c>
      <c r="AO128" s="238">
        <v>1</v>
      </c>
      <c r="AS128" s="238">
        <v>15</v>
      </c>
      <c r="AT128" s="238">
        <v>9</v>
      </c>
      <c r="AU128" s="238">
        <v>60</v>
      </c>
      <c r="AV128" s="238">
        <v>11</v>
      </c>
      <c r="AW128" s="238">
        <v>21</v>
      </c>
      <c r="AX128" s="238">
        <v>2</v>
      </c>
      <c r="AY128" s="238">
        <v>2</v>
      </c>
      <c r="AZ128" s="238">
        <v>4</v>
      </c>
      <c r="BA128" s="238">
        <v>21</v>
      </c>
      <c r="BB128" s="238">
        <v>23</v>
      </c>
      <c r="BC128" s="238" t="s">
        <v>354</v>
      </c>
      <c r="BD128" s="238">
        <v>5</v>
      </c>
      <c r="BE128" s="238">
        <v>1</v>
      </c>
      <c r="BI128" s="238">
        <v>15</v>
      </c>
      <c r="BJ128" s="238">
        <v>9</v>
      </c>
      <c r="BK128" s="238">
        <v>60</v>
      </c>
      <c r="BL128" s="238">
        <v>11</v>
      </c>
      <c r="BM128" s="238">
        <v>21</v>
      </c>
      <c r="CT128" s="238">
        <v>464257.90364914102</v>
      </c>
      <c r="CU128" s="238">
        <v>4967628.4057234796</v>
      </c>
      <c r="CV128" s="238">
        <v>44.861174800000001</v>
      </c>
      <c r="CW128" s="238">
        <v>-93.452400710000006</v>
      </c>
      <c r="CX128" s="238" t="s">
        <v>359</v>
      </c>
      <c r="CY128" s="238" t="s">
        <v>4818</v>
      </c>
    </row>
    <row r="129" spans="1:103" x14ac:dyDescent="0.25">
      <c r="A129" s="238">
        <v>582269</v>
      </c>
      <c r="B129" s="238">
        <v>2</v>
      </c>
      <c r="C129" s="238">
        <v>212</v>
      </c>
      <c r="D129" s="238">
        <v>157.535</v>
      </c>
      <c r="E129" s="238">
        <v>27</v>
      </c>
      <c r="F129" s="238" t="s">
        <v>2420</v>
      </c>
      <c r="H129" s="238" t="s">
        <v>354</v>
      </c>
      <c r="I129" s="238">
        <v>25</v>
      </c>
      <c r="K129" s="238">
        <v>18503573</v>
      </c>
      <c r="M129" s="238">
        <v>3</v>
      </c>
      <c r="N129" s="238">
        <v>7</v>
      </c>
      <c r="O129" s="238">
        <v>2018</v>
      </c>
      <c r="P129" s="238" t="s">
        <v>355</v>
      </c>
      <c r="Q129" s="238">
        <v>16</v>
      </c>
      <c r="R129" s="238" t="s">
        <v>356</v>
      </c>
      <c r="S129" s="238">
        <v>4</v>
      </c>
      <c r="T129" s="238">
        <v>0</v>
      </c>
      <c r="U129" s="238">
        <v>2</v>
      </c>
      <c r="V129" s="238">
        <v>12</v>
      </c>
      <c r="W129" s="238">
        <v>10</v>
      </c>
      <c r="X129" s="238">
        <v>2</v>
      </c>
      <c r="Y129" s="238">
        <v>1</v>
      </c>
      <c r="Z129" s="238">
        <v>1</v>
      </c>
      <c r="AB129" s="238">
        <v>1</v>
      </c>
      <c r="AC129" s="238">
        <v>98</v>
      </c>
      <c r="AD129" s="238" t="s">
        <v>357</v>
      </c>
      <c r="AF129" s="238" t="s">
        <v>405</v>
      </c>
      <c r="AG129" s="238">
        <v>7</v>
      </c>
      <c r="AH129" s="238">
        <v>2</v>
      </c>
      <c r="AI129" s="238">
        <v>2</v>
      </c>
      <c r="AJ129" s="238">
        <v>4</v>
      </c>
      <c r="AK129" s="238">
        <v>26</v>
      </c>
      <c r="AL129" s="238">
        <v>20</v>
      </c>
      <c r="AM129" s="238" t="s">
        <v>363</v>
      </c>
      <c r="AN129" s="238">
        <v>5</v>
      </c>
      <c r="AO129" s="238">
        <v>4</v>
      </c>
      <c r="AS129" s="238">
        <v>15</v>
      </c>
      <c r="AT129" s="238">
        <v>9</v>
      </c>
      <c r="AU129" s="238">
        <v>60</v>
      </c>
      <c r="AV129" s="238">
        <v>11</v>
      </c>
      <c r="AW129" s="238">
        <v>21</v>
      </c>
      <c r="AX129" s="238">
        <v>2</v>
      </c>
      <c r="AY129" s="238">
        <v>2</v>
      </c>
      <c r="AZ129" s="238">
        <v>4</v>
      </c>
      <c r="BA129" s="238">
        <v>26</v>
      </c>
      <c r="BB129" s="238">
        <v>21</v>
      </c>
      <c r="BC129" s="238" t="s">
        <v>363</v>
      </c>
      <c r="BD129" s="238">
        <v>5</v>
      </c>
      <c r="BE129" s="238">
        <v>1</v>
      </c>
      <c r="BI129" s="238">
        <v>15</v>
      </c>
      <c r="BJ129" s="238">
        <v>9</v>
      </c>
      <c r="BK129" s="238">
        <v>60</v>
      </c>
      <c r="BL129" s="238">
        <v>11</v>
      </c>
      <c r="BM129" s="238">
        <v>21</v>
      </c>
      <c r="CT129" s="238">
        <v>464257.90364914102</v>
      </c>
      <c r="CU129" s="238">
        <v>4967624.1723816805</v>
      </c>
      <c r="CV129" s="238">
        <v>44.861136690000002</v>
      </c>
      <c r="CW129" s="238">
        <v>-93.452400420000004</v>
      </c>
      <c r="CX129" s="238" t="s">
        <v>359</v>
      </c>
      <c r="CY129" s="238" t="s">
        <v>4819</v>
      </c>
    </row>
    <row r="130" spans="1:103" x14ac:dyDescent="0.25">
      <c r="A130" s="238">
        <v>686485</v>
      </c>
      <c r="B130" s="238">
        <v>2</v>
      </c>
      <c r="C130" s="238">
        <v>212</v>
      </c>
      <c r="D130" s="238">
        <v>157.535</v>
      </c>
      <c r="E130" s="238">
        <v>27</v>
      </c>
      <c r="F130" s="238" t="s">
        <v>2420</v>
      </c>
      <c r="H130" s="238" t="s">
        <v>354</v>
      </c>
      <c r="I130" s="238">
        <v>25</v>
      </c>
      <c r="K130" s="238">
        <v>19005295</v>
      </c>
      <c r="M130" s="238">
        <v>2</v>
      </c>
      <c r="N130" s="238">
        <v>10</v>
      </c>
      <c r="O130" s="238">
        <v>2019</v>
      </c>
      <c r="P130" s="238" t="s">
        <v>366</v>
      </c>
      <c r="Q130" s="238">
        <v>20</v>
      </c>
      <c r="R130" s="238" t="s">
        <v>356</v>
      </c>
      <c r="S130" s="238">
        <v>5</v>
      </c>
      <c r="T130" s="238">
        <v>0</v>
      </c>
      <c r="U130" s="238">
        <v>1</v>
      </c>
      <c r="W130" s="238">
        <v>55</v>
      </c>
      <c r="X130" s="238">
        <v>2</v>
      </c>
      <c r="Y130" s="238">
        <v>4</v>
      </c>
      <c r="Z130" s="238">
        <v>2</v>
      </c>
      <c r="AB130" s="238">
        <v>5</v>
      </c>
      <c r="AC130" s="238">
        <v>98</v>
      </c>
      <c r="AD130" s="238" t="s">
        <v>357</v>
      </c>
      <c r="AF130" s="238" t="s">
        <v>405</v>
      </c>
      <c r="AG130" s="238">
        <v>3</v>
      </c>
      <c r="AH130" s="238">
        <v>2</v>
      </c>
      <c r="AI130" s="238">
        <v>2</v>
      </c>
      <c r="AJ130" s="238">
        <v>4</v>
      </c>
      <c r="AK130" s="238">
        <v>32</v>
      </c>
      <c r="AL130" s="238">
        <v>22</v>
      </c>
      <c r="AM130" s="238" t="s">
        <v>354</v>
      </c>
      <c r="AN130" s="238">
        <v>5</v>
      </c>
      <c r="AO130" s="238">
        <v>71</v>
      </c>
      <c r="AS130" s="238">
        <v>15</v>
      </c>
      <c r="AT130" s="238">
        <v>9</v>
      </c>
      <c r="AU130" s="238">
        <v>60</v>
      </c>
      <c r="AV130" s="238">
        <v>13</v>
      </c>
      <c r="AW130" s="238">
        <v>21</v>
      </c>
      <c r="CT130" s="238">
        <v>464276.86220015201</v>
      </c>
      <c r="CU130" s="238">
        <v>4967626.99832197</v>
      </c>
      <c r="CV130" s="238">
        <v>44.861163079999997</v>
      </c>
      <c r="CW130" s="238">
        <v>-93.452160660000004</v>
      </c>
      <c r="CX130" s="238" t="s">
        <v>359</v>
      </c>
      <c r="CY130" s="238" t="s">
        <v>4820</v>
      </c>
    </row>
    <row r="131" spans="1:103" x14ac:dyDescent="0.25">
      <c r="A131" s="238">
        <v>353121</v>
      </c>
      <c r="B131" s="238">
        <v>2</v>
      </c>
      <c r="C131" s="238">
        <v>212</v>
      </c>
      <c r="D131" s="238">
        <v>157.53700000000001</v>
      </c>
      <c r="E131" s="238">
        <v>27</v>
      </c>
      <c r="F131" s="238" t="s">
        <v>2420</v>
      </c>
      <c r="H131" s="238" t="s">
        <v>354</v>
      </c>
      <c r="I131" s="238">
        <v>25</v>
      </c>
      <c r="K131" s="238">
        <v>16505523</v>
      </c>
      <c r="M131" s="238">
        <v>5</v>
      </c>
      <c r="N131" s="238">
        <v>24</v>
      </c>
      <c r="O131" s="238">
        <v>2016</v>
      </c>
      <c r="P131" s="238" t="s">
        <v>368</v>
      </c>
      <c r="Q131" s="238">
        <v>17</v>
      </c>
      <c r="R131" s="238" t="s">
        <v>356</v>
      </c>
      <c r="S131" s="238">
        <v>5</v>
      </c>
      <c r="T131" s="238">
        <v>0</v>
      </c>
      <c r="U131" s="238">
        <v>2</v>
      </c>
      <c r="V131" s="238">
        <v>12</v>
      </c>
      <c r="W131" s="238">
        <v>10</v>
      </c>
      <c r="X131" s="238">
        <v>2</v>
      </c>
      <c r="Y131" s="238">
        <v>1</v>
      </c>
      <c r="Z131" s="238">
        <v>1</v>
      </c>
      <c r="AB131" s="238">
        <v>1</v>
      </c>
      <c r="AC131" s="238">
        <v>98</v>
      </c>
      <c r="AD131" s="238" t="s">
        <v>357</v>
      </c>
      <c r="AF131" s="238" t="s">
        <v>358</v>
      </c>
      <c r="AG131" s="238">
        <v>7</v>
      </c>
      <c r="AH131" s="238">
        <v>2</v>
      </c>
      <c r="AI131" s="238">
        <v>4</v>
      </c>
      <c r="AJ131" s="238">
        <v>4</v>
      </c>
      <c r="AK131" s="238">
        <v>34</v>
      </c>
      <c r="AL131" s="238">
        <v>44</v>
      </c>
      <c r="AM131" s="238" t="s">
        <v>363</v>
      </c>
      <c r="AN131" s="238">
        <v>5</v>
      </c>
      <c r="AO131" s="238">
        <v>1</v>
      </c>
      <c r="AS131" s="238">
        <v>15</v>
      </c>
      <c r="AT131" s="238">
        <v>9</v>
      </c>
      <c r="AU131" s="238">
        <v>55</v>
      </c>
      <c r="AV131" s="238">
        <v>11</v>
      </c>
      <c r="AW131" s="238">
        <v>21</v>
      </c>
      <c r="AX131" s="238">
        <v>2</v>
      </c>
      <c r="AY131" s="238">
        <v>5</v>
      </c>
      <c r="AZ131" s="238">
        <v>4</v>
      </c>
      <c r="BA131" s="238">
        <v>21</v>
      </c>
      <c r="BB131" s="238">
        <v>18</v>
      </c>
      <c r="BC131" s="238" t="s">
        <v>354</v>
      </c>
      <c r="BD131" s="238">
        <v>5</v>
      </c>
      <c r="BE131" s="238">
        <v>70</v>
      </c>
      <c r="BI131" s="238">
        <v>15</v>
      </c>
      <c r="BJ131" s="238">
        <v>9</v>
      </c>
      <c r="BK131" s="238">
        <v>55</v>
      </c>
      <c r="BL131" s="238">
        <v>11</v>
      </c>
      <c r="BM131" s="238">
        <v>21</v>
      </c>
      <c r="CT131" s="238">
        <v>464266.370332741</v>
      </c>
      <c r="CU131" s="238">
        <v>4967594.5389890801</v>
      </c>
      <c r="CV131" s="238">
        <v>44.86087036</v>
      </c>
      <c r="CW131" s="238">
        <v>-93.452291160000001</v>
      </c>
      <c r="CX131" s="238" t="s">
        <v>359</v>
      </c>
      <c r="CY131" s="238" t="s">
        <v>4821</v>
      </c>
    </row>
    <row r="132" spans="1:103" x14ac:dyDescent="0.25">
      <c r="A132" s="238">
        <v>681825</v>
      </c>
      <c r="B132" s="238">
        <v>2</v>
      </c>
      <c r="C132" s="238">
        <v>212</v>
      </c>
      <c r="D132" s="238">
        <v>157.542</v>
      </c>
      <c r="E132" s="238">
        <v>27</v>
      </c>
      <c r="F132" s="238" t="s">
        <v>2420</v>
      </c>
      <c r="H132" s="238" t="s">
        <v>354</v>
      </c>
      <c r="I132" s="238">
        <v>25</v>
      </c>
      <c r="K132" s="238">
        <v>19500808</v>
      </c>
      <c r="M132" s="238">
        <v>1</v>
      </c>
      <c r="N132" s="238">
        <v>22</v>
      </c>
      <c r="O132" s="238">
        <v>2019</v>
      </c>
      <c r="P132" s="238" t="s">
        <v>368</v>
      </c>
      <c r="Q132" s="238">
        <v>11</v>
      </c>
      <c r="S132" s="238">
        <v>5</v>
      </c>
      <c r="T132" s="238">
        <v>0</v>
      </c>
      <c r="U132" s="238">
        <v>1</v>
      </c>
      <c r="V132" s="238">
        <v>90</v>
      </c>
      <c r="W132" s="238">
        <v>10</v>
      </c>
      <c r="X132" s="238">
        <v>2</v>
      </c>
      <c r="Y132" s="238">
        <v>1</v>
      </c>
      <c r="Z132" s="238">
        <v>4</v>
      </c>
      <c r="AB132" s="238">
        <v>3</v>
      </c>
      <c r="AC132" s="238">
        <v>98</v>
      </c>
      <c r="AD132" s="238" t="s">
        <v>357</v>
      </c>
      <c r="AF132" s="238" t="s">
        <v>405</v>
      </c>
      <c r="AG132" s="238">
        <v>4</v>
      </c>
      <c r="AH132" s="238">
        <v>2</v>
      </c>
      <c r="AI132" s="238">
        <v>2</v>
      </c>
      <c r="AJ132" s="238">
        <v>4</v>
      </c>
      <c r="AK132" s="238">
        <v>21</v>
      </c>
      <c r="AL132" s="238">
        <v>79</v>
      </c>
      <c r="AM132" s="238" t="s">
        <v>363</v>
      </c>
      <c r="AN132" s="238">
        <v>5</v>
      </c>
      <c r="AO132" s="238">
        <v>71</v>
      </c>
      <c r="AS132" s="238">
        <v>15</v>
      </c>
      <c r="AT132" s="238">
        <v>9</v>
      </c>
      <c r="AU132" s="238">
        <v>60</v>
      </c>
      <c r="AV132" s="238">
        <v>13</v>
      </c>
      <c r="AW132" s="238">
        <v>21</v>
      </c>
      <c r="CT132" s="238">
        <v>464287.53704174102</v>
      </c>
      <c r="CU132" s="238">
        <v>4967624.1723816805</v>
      </c>
      <c r="CV132" s="238">
        <v>44.861138179999998</v>
      </c>
      <c r="CW132" s="238">
        <v>-93.45202535</v>
      </c>
      <c r="CX132" s="238" t="s">
        <v>359</v>
      </c>
      <c r="CY132" s="238" t="s">
        <v>4822</v>
      </c>
    </row>
    <row r="133" spans="1:103" x14ac:dyDescent="0.25">
      <c r="A133" s="238">
        <v>668391</v>
      </c>
      <c r="B133" s="238">
        <v>2</v>
      </c>
      <c r="C133" s="238">
        <v>212</v>
      </c>
      <c r="D133" s="238">
        <v>157.54300000000001</v>
      </c>
      <c r="E133" s="238">
        <v>27</v>
      </c>
      <c r="F133" s="238" t="s">
        <v>2420</v>
      </c>
      <c r="H133" s="238" t="s">
        <v>354</v>
      </c>
      <c r="I133" s="238">
        <v>25</v>
      </c>
      <c r="K133" s="238">
        <v>18514666</v>
      </c>
      <c r="M133" s="238">
        <v>12</v>
      </c>
      <c r="N133" s="238">
        <v>11</v>
      </c>
      <c r="O133" s="238">
        <v>2018</v>
      </c>
      <c r="P133" s="238" t="s">
        <v>368</v>
      </c>
      <c r="Q133" s="238">
        <v>17</v>
      </c>
      <c r="R133" s="238" t="s">
        <v>356</v>
      </c>
      <c r="S133" s="238">
        <v>5</v>
      </c>
      <c r="T133" s="238">
        <v>0</v>
      </c>
      <c r="U133" s="238">
        <v>5</v>
      </c>
      <c r="V133" s="238">
        <v>12</v>
      </c>
      <c r="W133" s="238">
        <v>10</v>
      </c>
      <c r="X133" s="238">
        <v>2</v>
      </c>
      <c r="Y133" s="238">
        <v>4</v>
      </c>
      <c r="Z133" s="238">
        <v>2</v>
      </c>
      <c r="AB133" s="238">
        <v>1</v>
      </c>
      <c r="AC133" s="238">
        <v>98</v>
      </c>
      <c r="AD133" s="238" t="s">
        <v>357</v>
      </c>
      <c r="AF133" s="238" t="s">
        <v>405</v>
      </c>
      <c r="AG133" s="238">
        <v>7</v>
      </c>
      <c r="AH133" s="238">
        <v>2</v>
      </c>
      <c r="AI133" s="238">
        <v>49</v>
      </c>
      <c r="AJ133" s="238">
        <v>4</v>
      </c>
      <c r="AK133" s="238">
        <v>21</v>
      </c>
      <c r="AL133" s="238">
        <v>37</v>
      </c>
      <c r="AM133" s="238" t="s">
        <v>354</v>
      </c>
      <c r="AN133" s="238">
        <v>5</v>
      </c>
      <c r="AO133" s="238">
        <v>4</v>
      </c>
      <c r="AP133" s="238">
        <v>74</v>
      </c>
      <c r="AS133" s="238">
        <v>15</v>
      </c>
      <c r="AT133" s="238">
        <v>9</v>
      </c>
      <c r="AU133" s="238">
        <v>60</v>
      </c>
      <c r="AV133" s="238">
        <v>13</v>
      </c>
      <c r="AW133" s="238">
        <v>21</v>
      </c>
      <c r="AX133" s="238">
        <v>2</v>
      </c>
      <c r="AY133" s="238">
        <v>2</v>
      </c>
      <c r="AZ133" s="238">
        <v>4</v>
      </c>
      <c r="BA133" s="238">
        <v>21</v>
      </c>
      <c r="BB133" s="238">
        <v>45</v>
      </c>
      <c r="BC133" s="238" t="s">
        <v>354</v>
      </c>
      <c r="BD133" s="238">
        <v>5</v>
      </c>
      <c r="BE133" s="238">
        <v>1</v>
      </c>
      <c r="BI133" s="238">
        <v>15</v>
      </c>
      <c r="BJ133" s="238">
        <v>9</v>
      </c>
      <c r="BK133" s="238">
        <v>60</v>
      </c>
      <c r="BL133" s="238">
        <v>13</v>
      </c>
      <c r="BM133" s="238">
        <v>21</v>
      </c>
      <c r="BN133" s="238">
        <v>2</v>
      </c>
      <c r="BO133" s="238">
        <v>2</v>
      </c>
      <c r="BP133" s="238">
        <v>4</v>
      </c>
      <c r="BQ133" s="238">
        <v>21</v>
      </c>
      <c r="BR133" s="238">
        <v>34</v>
      </c>
      <c r="BS133" s="238" t="s">
        <v>354</v>
      </c>
      <c r="BT133" s="238">
        <v>5</v>
      </c>
      <c r="BU133" s="238">
        <v>1</v>
      </c>
      <c r="BY133" s="238">
        <v>15</v>
      </c>
      <c r="BZ133" s="238">
        <v>9</v>
      </c>
      <c r="CA133" s="238">
        <v>60</v>
      </c>
      <c r="CB133" s="238">
        <v>13</v>
      </c>
      <c r="CC133" s="238">
        <v>21</v>
      </c>
      <c r="CD133" s="238">
        <v>2</v>
      </c>
      <c r="CE133" s="238">
        <v>2</v>
      </c>
      <c r="CF133" s="238">
        <v>4</v>
      </c>
      <c r="CG133" s="238">
        <v>21</v>
      </c>
      <c r="CH133" s="238">
        <v>44</v>
      </c>
      <c r="CI133" s="238" t="s">
        <v>363</v>
      </c>
      <c r="CJ133" s="238">
        <v>5</v>
      </c>
      <c r="CK133" s="238">
        <v>1</v>
      </c>
      <c r="CO133" s="238">
        <v>15</v>
      </c>
      <c r="CP133" s="238">
        <v>9</v>
      </c>
      <c r="CQ133" s="238">
        <v>60</v>
      </c>
      <c r="CR133" s="238">
        <v>13</v>
      </c>
      <c r="CS133" s="238">
        <v>21</v>
      </c>
      <c r="CT133" s="238">
        <v>464287.53704174102</v>
      </c>
      <c r="CU133" s="238">
        <v>4967611.4723562803</v>
      </c>
      <c r="CV133" s="238">
        <v>44.861023850000002</v>
      </c>
      <c r="CW133" s="238">
        <v>-93.452024449999996</v>
      </c>
      <c r="CX133" s="238" t="s">
        <v>359</v>
      </c>
      <c r="CY133" s="238" t="s">
        <v>4823</v>
      </c>
    </row>
    <row r="134" spans="1:103" x14ac:dyDescent="0.25">
      <c r="A134" s="238">
        <v>10720296</v>
      </c>
      <c r="B134" s="238">
        <v>2</v>
      </c>
      <c r="C134" s="238">
        <v>212</v>
      </c>
      <c r="D134" s="238">
        <v>157.548</v>
      </c>
      <c r="E134" s="238">
        <v>27</v>
      </c>
      <c r="F134" s="238" t="s">
        <v>2420</v>
      </c>
      <c r="H134" s="238" t="s">
        <v>354</v>
      </c>
      <c r="I134" s="238">
        <v>25</v>
      </c>
      <c r="K134" s="238">
        <v>11018447</v>
      </c>
      <c r="L134" s="238">
        <v>111180022</v>
      </c>
      <c r="M134" s="238">
        <v>4</v>
      </c>
      <c r="N134" s="238">
        <v>28</v>
      </c>
      <c r="O134" s="238">
        <v>2011</v>
      </c>
      <c r="P134" s="238" t="s">
        <v>384</v>
      </c>
      <c r="Q134" s="238">
        <v>4</v>
      </c>
      <c r="R134" s="238" t="s">
        <v>369</v>
      </c>
      <c r="S134" s="238">
        <v>4</v>
      </c>
      <c r="T134" s="238">
        <v>0</v>
      </c>
      <c r="U134" s="238">
        <v>1</v>
      </c>
      <c r="V134" s="238">
        <v>8</v>
      </c>
      <c r="W134" s="238">
        <v>16</v>
      </c>
      <c r="X134" s="238">
        <v>2</v>
      </c>
      <c r="Y134" s="238">
        <v>4</v>
      </c>
      <c r="Z134" s="238">
        <v>3</v>
      </c>
      <c r="AB134" s="238">
        <v>2</v>
      </c>
      <c r="AC134" s="238">
        <v>98</v>
      </c>
      <c r="AD134" s="238">
        <v>212</v>
      </c>
      <c r="AE134" s="238" t="s">
        <v>2561</v>
      </c>
      <c r="AF134" s="238" t="s">
        <v>358</v>
      </c>
      <c r="AG134" s="238">
        <v>4</v>
      </c>
      <c r="AH134" s="238">
        <v>2</v>
      </c>
      <c r="AI134" s="238">
        <v>10</v>
      </c>
      <c r="AJ134" s="238">
        <v>3</v>
      </c>
      <c r="AK134" s="238">
        <v>21</v>
      </c>
      <c r="AL134" s="238">
        <v>62</v>
      </c>
      <c r="AM134" s="238" t="s">
        <v>354</v>
      </c>
      <c r="AN134" s="238">
        <v>5</v>
      </c>
      <c r="AO134" s="238">
        <v>1</v>
      </c>
      <c r="AS134" s="238">
        <v>1</v>
      </c>
      <c r="AT134" s="238">
        <v>98</v>
      </c>
      <c r="AU134" s="238">
        <v>55</v>
      </c>
      <c r="AV134" s="238">
        <v>11</v>
      </c>
      <c r="AW134" s="238">
        <v>21</v>
      </c>
      <c r="CT134" s="238">
        <v>464282</v>
      </c>
      <c r="CU134" s="238">
        <v>4967579</v>
      </c>
      <c r="CV134" s="238">
        <v>44.860731899999998</v>
      </c>
      <c r="CW134" s="238">
        <v>-93.452088900000007</v>
      </c>
      <c r="CX134" s="238" t="s">
        <v>359</v>
      </c>
      <c r="CY134" s="238" t="s">
        <v>4824</v>
      </c>
    </row>
    <row r="135" spans="1:103" x14ac:dyDescent="0.25">
      <c r="A135" s="238">
        <v>567516</v>
      </c>
      <c r="B135" s="238">
        <v>2</v>
      </c>
      <c r="C135" s="238">
        <v>212</v>
      </c>
      <c r="D135" s="238">
        <v>157.559</v>
      </c>
      <c r="E135" s="238">
        <v>27</v>
      </c>
      <c r="F135" s="238" t="s">
        <v>2420</v>
      </c>
      <c r="H135" s="238" t="s">
        <v>354</v>
      </c>
      <c r="I135" s="238">
        <v>25</v>
      </c>
      <c r="K135" s="238">
        <v>18502875</v>
      </c>
      <c r="M135" s="238">
        <v>2</v>
      </c>
      <c r="N135" s="238">
        <v>20</v>
      </c>
      <c r="O135" s="238">
        <v>2018</v>
      </c>
      <c r="P135" s="238" t="s">
        <v>368</v>
      </c>
      <c r="Q135" s="238">
        <v>10</v>
      </c>
      <c r="R135" s="238" t="s">
        <v>369</v>
      </c>
      <c r="S135" s="238">
        <v>5</v>
      </c>
      <c r="T135" s="238">
        <v>0</v>
      </c>
      <c r="U135" s="238">
        <v>1</v>
      </c>
      <c r="W135" s="238">
        <v>55</v>
      </c>
      <c r="X135" s="238">
        <v>2</v>
      </c>
      <c r="Y135" s="238">
        <v>1</v>
      </c>
      <c r="Z135" s="238">
        <v>1</v>
      </c>
      <c r="AB135" s="238">
        <v>5</v>
      </c>
      <c r="AC135" s="238">
        <v>98</v>
      </c>
      <c r="AD135" s="238" t="s">
        <v>357</v>
      </c>
      <c r="AF135" s="238" t="s">
        <v>405</v>
      </c>
      <c r="AG135" s="238">
        <v>3</v>
      </c>
      <c r="AH135" s="238">
        <v>2</v>
      </c>
      <c r="AI135" s="238">
        <v>3</v>
      </c>
      <c r="AJ135" s="238">
        <v>3</v>
      </c>
      <c r="AK135" s="238">
        <v>21</v>
      </c>
      <c r="AL135" s="238">
        <v>22</v>
      </c>
      <c r="AM135" s="238" t="s">
        <v>354</v>
      </c>
      <c r="AN135" s="238">
        <v>5</v>
      </c>
      <c r="AO135" s="238">
        <v>71</v>
      </c>
      <c r="AS135" s="238">
        <v>15</v>
      </c>
      <c r="AT135" s="238">
        <v>9</v>
      </c>
      <c r="AU135" s="238">
        <v>55</v>
      </c>
      <c r="AV135" s="238">
        <v>12</v>
      </c>
      <c r="AW135" s="238">
        <v>24</v>
      </c>
      <c r="CT135" s="238">
        <v>464296.00372534199</v>
      </c>
      <c r="CU135" s="238">
        <v>4967619.9390398804</v>
      </c>
      <c r="CV135" s="238">
        <v>44.861100489999998</v>
      </c>
      <c r="CW135" s="238">
        <v>-93.451917890000004</v>
      </c>
      <c r="CX135" s="238" t="s">
        <v>359</v>
      </c>
      <c r="CY135" s="238" t="s">
        <v>4825</v>
      </c>
    </row>
    <row r="136" spans="1:103" x14ac:dyDescent="0.25">
      <c r="A136" s="238">
        <v>10978313</v>
      </c>
      <c r="B136" s="238">
        <v>2</v>
      </c>
      <c r="C136" s="238">
        <v>212</v>
      </c>
      <c r="D136" s="238">
        <v>157.56200000000001</v>
      </c>
      <c r="E136" s="238">
        <v>27</v>
      </c>
      <c r="F136" s="238" t="s">
        <v>2420</v>
      </c>
      <c r="H136" s="238" t="s">
        <v>354</v>
      </c>
      <c r="I136" s="238">
        <v>25</v>
      </c>
      <c r="K136" s="238">
        <v>14507818</v>
      </c>
      <c r="L136" s="238">
        <v>142150128</v>
      </c>
      <c r="M136" s="238">
        <v>7</v>
      </c>
      <c r="N136" s="238">
        <v>22</v>
      </c>
      <c r="O136" s="238">
        <v>2014</v>
      </c>
      <c r="P136" s="238" t="s">
        <v>368</v>
      </c>
      <c r="Q136" s="238">
        <v>9</v>
      </c>
      <c r="R136" s="238" t="s">
        <v>356</v>
      </c>
      <c r="S136" s="238">
        <v>5</v>
      </c>
      <c r="T136" s="238">
        <v>0</v>
      </c>
      <c r="U136" s="238">
        <v>2</v>
      </c>
      <c r="V136" s="238">
        <v>10</v>
      </c>
      <c r="W136" s="238">
        <v>10</v>
      </c>
      <c r="X136" s="238">
        <v>2</v>
      </c>
      <c r="Y136" s="238">
        <v>1</v>
      </c>
      <c r="Z136" s="238">
        <v>1</v>
      </c>
      <c r="AB136" s="238">
        <v>1</v>
      </c>
      <c r="AC136" s="238">
        <v>98</v>
      </c>
      <c r="AD136" s="238">
        <v>212</v>
      </c>
      <c r="AE136" s="238" t="s">
        <v>4750</v>
      </c>
      <c r="AF136" s="238" t="s">
        <v>358</v>
      </c>
      <c r="AG136" s="238">
        <v>5</v>
      </c>
      <c r="AH136" s="238">
        <v>2</v>
      </c>
      <c r="AI136" s="238">
        <v>4</v>
      </c>
      <c r="AJ136" s="238">
        <v>4</v>
      </c>
      <c r="AK136" s="238">
        <v>28</v>
      </c>
      <c r="AL136" s="238">
        <v>72</v>
      </c>
      <c r="AM136" s="238" t="s">
        <v>354</v>
      </c>
      <c r="AN136" s="238">
        <v>5</v>
      </c>
      <c r="AO136" s="238">
        <v>8</v>
      </c>
      <c r="AS136" s="238">
        <v>1</v>
      </c>
      <c r="AT136" s="238">
        <v>98</v>
      </c>
      <c r="AU136" s="238">
        <v>60</v>
      </c>
      <c r="AV136" s="238">
        <v>11</v>
      </c>
      <c r="AW136" s="238">
        <v>21</v>
      </c>
      <c r="AX136" s="238">
        <v>2</v>
      </c>
      <c r="AY136" s="238">
        <v>2</v>
      </c>
      <c r="AZ136" s="238">
        <v>4</v>
      </c>
      <c r="BA136" s="238">
        <v>21</v>
      </c>
      <c r="BB136" s="238">
        <v>32</v>
      </c>
      <c r="BC136" s="238" t="s">
        <v>363</v>
      </c>
      <c r="BD136" s="238">
        <v>5</v>
      </c>
      <c r="BE136" s="238">
        <v>1</v>
      </c>
      <c r="BI136" s="238">
        <v>1</v>
      </c>
      <c r="BJ136" s="238">
        <v>98</v>
      </c>
      <c r="BK136" s="238">
        <v>60</v>
      </c>
      <c r="BL136" s="238">
        <v>11</v>
      </c>
      <c r="BM136" s="238">
        <v>21</v>
      </c>
      <c r="CT136" s="238">
        <v>464304</v>
      </c>
      <c r="CU136" s="238">
        <v>4967576</v>
      </c>
      <c r="CV136" s="238">
        <v>44.8607035</v>
      </c>
      <c r="CW136" s="238">
        <v>-93.451812500000003</v>
      </c>
      <c r="CX136" s="238" t="s">
        <v>359</v>
      </c>
      <c r="CY136" s="238" t="s">
        <v>4826</v>
      </c>
    </row>
    <row r="137" spans="1:103" x14ac:dyDescent="0.25">
      <c r="A137" s="238">
        <v>453201</v>
      </c>
      <c r="B137" s="238">
        <v>2</v>
      </c>
      <c r="C137" s="238">
        <v>212</v>
      </c>
      <c r="D137" s="238">
        <v>157.56299999999999</v>
      </c>
      <c r="E137" s="238">
        <v>27</v>
      </c>
      <c r="F137" s="238" t="s">
        <v>2420</v>
      </c>
      <c r="H137" s="238" t="s">
        <v>354</v>
      </c>
      <c r="I137" s="238">
        <v>25</v>
      </c>
      <c r="K137" s="238">
        <v>17505017</v>
      </c>
      <c r="M137" s="238">
        <v>5</v>
      </c>
      <c r="N137" s="238">
        <v>9</v>
      </c>
      <c r="O137" s="238">
        <v>2017</v>
      </c>
      <c r="P137" s="238" t="s">
        <v>368</v>
      </c>
      <c r="Q137" s="238">
        <v>15</v>
      </c>
      <c r="R137" s="238" t="s">
        <v>369</v>
      </c>
      <c r="S137" s="238">
        <v>5</v>
      </c>
      <c r="T137" s="238">
        <v>0</v>
      </c>
      <c r="U137" s="238">
        <v>1</v>
      </c>
      <c r="W137" s="238">
        <v>55</v>
      </c>
      <c r="X137" s="238">
        <v>2</v>
      </c>
      <c r="Y137" s="238">
        <v>1</v>
      </c>
      <c r="Z137" s="238">
        <v>1</v>
      </c>
      <c r="AB137" s="238">
        <v>1</v>
      </c>
      <c r="AC137" s="238">
        <v>98</v>
      </c>
      <c r="AD137" s="238" t="s">
        <v>4827</v>
      </c>
      <c r="AF137" s="238" t="s">
        <v>358</v>
      </c>
      <c r="AG137" s="238">
        <v>3</v>
      </c>
      <c r="AH137" s="238">
        <v>2</v>
      </c>
      <c r="AI137" s="238">
        <v>4</v>
      </c>
      <c r="AJ137" s="238">
        <v>3</v>
      </c>
      <c r="AK137" s="238">
        <v>30</v>
      </c>
      <c r="AL137" s="238">
        <v>23</v>
      </c>
      <c r="AM137" s="238" t="s">
        <v>354</v>
      </c>
      <c r="AN137" s="238">
        <v>9</v>
      </c>
      <c r="AO137" s="238">
        <v>70</v>
      </c>
      <c r="AP137" s="238">
        <v>62</v>
      </c>
      <c r="AS137" s="238">
        <v>15</v>
      </c>
      <c r="AT137" s="238">
        <v>9</v>
      </c>
      <c r="AU137" s="238">
        <v>60</v>
      </c>
      <c r="AV137" s="238">
        <v>11</v>
      </c>
      <c r="AW137" s="238">
        <v>21</v>
      </c>
      <c r="CT137" s="238">
        <v>464304.47040894203</v>
      </c>
      <c r="CU137" s="238">
        <v>4967581.83896368</v>
      </c>
      <c r="CV137" s="238">
        <v>44.860757939999999</v>
      </c>
      <c r="CW137" s="238">
        <v>-93.451808040000003</v>
      </c>
      <c r="CX137" s="238" t="s">
        <v>359</v>
      </c>
      <c r="CY137" s="238" t="s">
        <v>4828</v>
      </c>
    </row>
    <row r="138" spans="1:103" x14ac:dyDescent="0.25">
      <c r="A138" s="238">
        <v>817367</v>
      </c>
      <c r="B138" s="238">
        <v>2</v>
      </c>
      <c r="C138" s="238">
        <v>212</v>
      </c>
      <c r="D138" s="238">
        <v>157.56299999999999</v>
      </c>
      <c r="E138" s="238">
        <v>27</v>
      </c>
      <c r="F138" s="238" t="s">
        <v>2420</v>
      </c>
      <c r="H138" s="238" t="s">
        <v>354</v>
      </c>
      <c r="I138" s="238">
        <v>25</v>
      </c>
      <c r="K138" s="238">
        <v>20505218</v>
      </c>
      <c r="L138" s="238">
        <v>201820159</v>
      </c>
      <c r="M138" s="238">
        <v>6</v>
      </c>
      <c r="N138" s="238">
        <v>30</v>
      </c>
      <c r="O138" s="238">
        <v>2020</v>
      </c>
      <c r="P138" s="238" t="s">
        <v>368</v>
      </c>
      <c r="Q138" s="238">
        <v>20</v>
      </c>
      <c r="R138" s="238" t="s">
        <v>356</v>
      </c>
      <c r="S138" s="238">
        <v>5</v>
      </c>
      <c r="T138" s="238">
        <v>0</v>
      </c>
      <c r="U138" s="238">
        <v>2</v>
      </c>
      <c r="W138" s="238">
        <v>38</v>
      </c>
      <c r="X138" s="238">
        <v>2</v>
      </c>
      <c r="Y138" s="238">
        <v>3</v>
      </c>
      <c r="Z138" s="238">
        <v>1</v>
      </c>
      <c r="AB138" s="238">
        <v>1</v>
      </c>
      <c r="AC138" s="238">
        <v>98</v>
      </c>
      <c r="AD138" s="238" t="s">
        <v>4796</v>
      </c>
      <c r="AF138" s="238" t="s">
        <v>405</v>
      </c>
      <c r="AG138" s="238">
        <v>90</v>
      </c>
      <c r="AH138" s="238">
        <v>2</v>
      </c>
      <c r="AI138" s="238">
        <v>4</v>
      </c>
      <c r="AJ138" s="238">
        <v>3</v>
      </c>
      <c r="AK138" s="238">
        <v>21</v>
      </c>
      <c r="AL138" s="238">
        <v>42</v>
      </c>
      <c r="AM138" s="238" t="s">
        <v>363</v>
      </c>
      <c r="AN138" s="238">
        <v>5</v>
      </c>
      <c r="AO138" s="238">
        <v>70</v>
      </c>
      <c r="AP138" s="238">
        <v>90</v>
      </c>
      <c r="AS138" s="238">
        <v>15</v>
      </c>
      <c r="AT138" s="238">
        <v>9</v>
      </c>
      <c r="AU138" s="238">
        <v>60</v>
      </c>
      <c r="AV138" s="238">
        <v>11</v>
      </c>
      <c r="AW138" s="238">
        <v>21</v>
      </c>
      <c r="AX138" s="238">
        <v>2</v>
      </c>
      <c r="AY138" s="238">
        <v>2</v>
      </c>
      <c r="AZ138" s="238">
        <v>3</v>
      </c>
      <c r="BA138" s="238">
        <v>21</v>
      </c>
      <c r="BB138" s="238">
        <v>54</v>
      </c>
      <c r="BC138" s="238" t="s">
        <v>363</v>
      </c>
      <c r="BD138" s="238">
        <v>5</v>
      </c>
      <c r="BE138" s="238">
        <v>1</v>
      </c>
      <c r="BI138" s="238">
        <v>15</v>
      </c>
      <c r="BJ138" s="238">
        <v>9</v>
      </c>
      <c r="BK138" s="238">
        <v>60</v>
      </c>
      <c r="BL138" s="238">
        <v>11</v>
      </c>
      <c r="BM138" s="238">
        <v>21</v>
      </c>
      <c r="CT138" s="238">
        <v>464321.40377614199</v>
      </c>
      <c r="CU138" s="238">
        <v>4967615.7056980804</v>
      </c>
      <c r="CV138" s="238">
        <v>44.861063659999999</v>
      </c>
      <c r="CW138" s="238">
        <v>-93.451596100000003</v>
      </c>
      <c r="CX138" s="238" t="s">
        <v>359</v>
      </c>
      <c r="CY138" s="238" t="s">
        <v>4829</v>
      </c>
    </row>
    <row r="139" spans="1:103" x14ac:dyDescent="0.25">
      <c r="A139" s="238">
        <v>321076</v>
      </c>
      <c r="B139" s="238">
        <v>2</v>
      </c>
      <c r="C139" s="238">
        <v>212</v>
      </c>
      <c r="D139" s="238">
        <v>157.565</v>
      </c>
      <c r="E139" s="238">
        <v>27</v>
      </c>
      <c r="F139" s="238" t="s">
        <v>2420</v>
      </c>
      <c r="H139" s="238" t="s">
        <v>354</v>
      </c>
      <c r="I139" s="238">
        <v>25</v>
      </c>
      <c r="K139" s="238">
        <v>16500250</v>
      </c>
      <c r="M139" s="238">
        <v>1</v>
      </c>
      <c r="N139" s="238">
        <v>7</v>
      </c>
      <c r="O139" s="238">
        <v>2016</v>
      </c>
      <c r="P139" s="238" t="s">
        <v>384</v>
      </c>
      <c r="Q139" s="238">
        <v>18</v>
      </c>
      <c r="R139" s="238" t="s">
        <v>356</v>
      </c>
      <c r="S139" s="238">
        <v>5</v>
      </c>
      <c r="T139" s="238">
        <v>0</v>
      </c>
      <c r="U139" s="238">
        <v>2</v>
      </c>
      <c r="V139" s="238">
        <v>12</v>
      </c>
      <c r="W139" s="238">
        <v>10</v>
      </c>
      <c r="X139" s="238">
        <v>2</v>
      </c>
      <c r="Y139" s="238">
        <v>4</v>
      </c>
      <c r="Z139" s="238">
        <v>1</v>
      </c>
      <c r="AB139" s="238">
        <v>1</v>
      </c>
      <c r="AC139" s="238">
        <v>98</v>
      </c>
      <c r="AD139" s="238" t="s">
        <v>357</v>
      </c>
      <c r="AF139" s="238" t="s">
        <v>358</v>
      </c>
      <c r="AG139" s="238">
        <v>7</v>
      </c>
      <c r="AH139" s="238">
        <v>2</v>
      </c>
      <c r="AI139" s="238">
        <v>4</v>
      </c>
      <c r="AJ139" s="238">
        <v>4</v>
      </c>
      <c r="AK139" s="238">
        <v>26</v>
      </c>
      <c r="AL139" s="238">
        <v>52</v>
      </c>
      <c r="AM139" s="238" t="s">
        <v>354</v>
      </c>
      <c r="AN139" s="238">
        <v>5</v>
      </c>
      <c r="AO139" s="238">
        <v>1</v>
      </c>
      <c r="AS139" s="238">
        <v>15</v>
      </c>
      <c r="AT139" s="238">
        <v>98</v>
      </c>
      <c r="AU139" s="238">
        <v>65</v>
      </c>
      <c r="AV139" s="238">
        <v>11</v>
      </c>
      <c r="AW139" s="238">
        <v>21</v>
      </c>
      <c r="AX139" s="238">
        <v>2</v>
      </c>
      <c r="AY139" s="238">
        <v>2</v>
      </c>
      <c r="AZ139" s="238">
        <v>4</v>
      </c>
      <c r="BA139" s="238">
        <v>21</v>
      </c>
      <c r="BB139" s="238">
        <v>38</v>
      </c>
      <c r="BC139" s="238" t="s">
        <v>363</v>
      </c>
      <c r="BD139" s="238">
        <v>5</v>
      </c>
      <c r="BE139" s="238">
        <v>90</v>
      </c>
      <c r="BI139" s="238">
        <v>15</v>
      </c>
      <c r="BJ139" s="238">
        <v>98</v>
      </c>
      <c r="BK139" s="238">
        <v>65</v>
      </c>
      <c r="BL139" s="238">
        <v>11</v>
      </c>
      <c r="BM139" s="238">
        <v>21</v>
      </c>
      <c r="CT139" s="238">
        <v>464308.70375074202</v>
      </c>
      <c r="CU139" s="238">
        <v>4967586.07230548</v>
      </c>
      <c r="CV139" s="238">
        <v>44.860796260000001</v>
      </c>
      <c r="CW139" s="238">
        <v>-93.45175476</v>
      </c>
      <c r="CX139" s="238" t="s">
        <v>359</v>
      </c>
      <c r="CY139" s="238" t="s">
        <v>4830</v>
      </c>
    </row>
    <row r="140" spans="1:103" x14ac:dyDescent="0.25">
      <c r="A140" s="238">
        <v>687790</v>
      </c>
      <c r="B140" s="238">
        <v>2</v>
      </c>
      <c r="C140" s="238">
        <v>212</v>
      </c>
      <c r="D140" s="238">
        <v>157.566</v>
      </c>
      <c r="E140" s="238">
        <v>27</v>
      </c>
      <c r="F140" s="238" t="s">
        <v>2420</v>
      </c>
      <c r="H140" s="238" t="s">
        <v>354</v>
      </c>
      <c r="I140" s="238">
        <v>25</v>
      </c>
      <c r="K140" s="238">
        <v>19502086</v>
      </c>
      <c r="M140" s="238">
        <v>2</v>
      </c>
      <c r="N140" s="238">
        <v>7</v>
      </c>
      <c r="O140" s="238">
        <v>2019</v>
      </c>
      <c r="P140" s="238" t="s">
        <v>384</v>
      </c>
      <c r="Q140" s="238">
        <v>14</v>
      </c>
      <c r="R140" s="238" t="s">
        <v>356</v>
      </c>
      <c r="S140" s="238">
        <v>5</v>
      </c>
      <c r="T140" s="238">
        <v>0</v>
      </c>
      <c r="U140" s="238">
        <v>2</v>
      </c>
      <c r="V140" s="238">
        <v>12</v>
      </c>
      <c r="W140" s="238">
        <v>10</v>
      </c>
      <c r="X140" s="238">
        <v>2</v>
      </c>
      <c r="Y140" s="238">
        <v>1</v>
      </c>
      <c r="Z140" s="238">
        <v>1</v>
      </c>
      <c r="AB140" s="238">
        <v>5</v>
      </c>
      <c r="AC140" s="238">
        <v>98</v>
      </c>
      <c r="AD140" s="238" t="s">
        <v>4831</v>
      </c>
      <c r="AF140" s="238" t="s">
        <v>405</v>
      </c>
      <c r="AG140" s="238">
        <v>7</v>
      </c>
      <c r="AH140" s="238">
        <v>2</v>
      </c>
      <c r="AI140" s="238">
        <v>49</v>
      </c>
      <c r="AJ140" s="238">
        <v>4</v>
      </c>
      <c r="AK140" s="238">
        <v>26</v>
      </c>
      <c r="AL140" s="238">
        <v>51</v>
      </c>
      <c r="AM140" s="238" t="s">
        <v>354</v>
      </c>
      <c r="AN140" s="238">
        <v>5</v>
      </c>
      <c r="AO140" s="238">
        <v>1</v>
      </c>
      <c r="AS140" s="238">
        <v>15</v>
      </c>
      <c r="AT140" s="238">
        <v>9</v>
      </c>
      <c r="AU140" s="238">
        <v>60</v>
      </c>
      <c r="AV140" s="238">
        <v>11</v>
      </c>
      <c r="AW140" s="238">
        <v>21</v>
      </c>
      <c r="AX140" s="238">
        <v>2</v>
      </c>
      <c r="AY140" s="238">
        <v>2</v>
      </c>
      <c r="AZ140" s="238">
        <v>4</v>
      </c>
      <c r="BA140" s="238">
        <v>27</v>
      </c>
      <c r="BB140" s="238">
        <v>57</v>
      </c>
      <c r="BC140" s="238" t="s">
        <v>354</v>
      </c>
      <c r="BD140" s="238">
        <v>5</v>
      </c>
      <c r="BE140" s="238">
        <v>70</v>
      </c>
      <c r="BF140" s="238">
        <v>71</v>
      </c>
      <c r="BI140" s="238">
        <v>15</v>
      </c>
      <c r="BJ140" s="238">
        <v>9</v>
      </c>
      <c r="BK140" s="238">
        <v>60</v>
      </c>
      <c r="BL140" s="238">
        <v>11</v>
      </c>
      <c r="BM140" s="238">
        <v>21</v>
      </c>
      <c r="CT140" s="238">
        <v>464325.63711794198</v>
      </c>
      <c r="CU140" s="238">
        <v>4967615.7056980804</v>
      </c>
      <c r="CV140" s="238">
        <v>44.861063870000002</v>
      </c>
      <c r="CW140" s="238">
        <v>-93.451542520000004</v>
      </c>
      <c r="CX140" s="238" t="s">
        <v>359</v>
      </c>
      <c r="CY140" s="238" t="s">
        <v>4832</v>
      </c>
    </row>
    <row r="141" spans="1:103" x14ac:dyDescent="0.25">
      <c r="A141" s="238">
        <v>768688</v>
      </c>
      <c r="B141" s="238">
        <v>2</v>
      </c>
      <c r="C141" s="238">
        <v>212</v>
      </c>
      <c r="D141" s="238">
        <v>157.56700000000001</v>
      </c>
      <c r="E141" s="238">
        <v>27</v>
      </c>
      <c r="F141" s="238" t="s">
        <v>2420</v>
      </c>
      <c r="H141" s="238" t="s">
        <v>354</v>
      </c>
      <c r="I141" s="238">
        <v>25</v>
      </c>
      <c r="K141" s="238">
        <v>19514882</v>
      </c>
      <c r="M141" s="238">
        <v>12</v>
      </c>
      <c r="N141" s="238">
        <v>6</v>
      </c>
      <c r="O141" s="238">
        <v>2019</v>
      </c>
      <c r="P141" s="238" t="s">
        <v>362</v>
      </c>
      <c r="Q141" s="238">
        <v>16</v>
      </c>
      <c r="R141" s="238" t="s">
        <v>356</v>
      </c>
      <c r="S141" s="238">
        <v>5</v>
      </c>
      <c r="T141" s="238">
        <v>0</v>
      </c>
      <c r="U141" s="238">
        <v>2</v>
      </c>
      <c r="V141" s="238">
        <v>10</v>
      </c>
      <c r="W141" s="238">
        <v>10</v>
      </c>
      <c r="X141" s="238">
        <v>2</v>
      </c>
      <c r="Y141" s="238">
        <v>4</v>
      </c>
      <c r="Z141" s="238">
        <v>1</v>
      </c>
      <c r="AB141" s="238">
        <v>1</v>
      </c>
      <c r="AC141" s="238">
        <v>98</v>
      </c>
      <c r="AD141" s="238" t="s">
        <v>357</v>
      </c>
      <c r="AF141" s="238" t="s">
        <v>405</v>
      </c>
      <c r="AG141" s="238">
        <v>5</v>
      </c>
      <c r="AH141" s="238">
        <v>2</v>
      </c>
      <c r="AI141" s="238">
        <v>2</v>
      </c>
      <c r="AJ141" s="238">
        <v>4</v>
      </c>
      <c r="AK141" s="238">
        <v>28</v>
      </c>
      <c r="AL141" s="238">
        <v>29</v>
      </c>
      <c r="AM141" s="238" t="s">
        <v>363</v>
      </c>
      <c r="AN141" s="238">
        <v>5</v>
      </c>
      <c r="AO141" s="238">
        <v>10</v>
      </c>
      <c r="AS141" s="238">
        <v>15</v>
      </c>
      <c r="AT141" s="238">
        <v>98</v>
      </c>
      <c r="AU141" s="238">
        <v>60</v>
      </c>
      <c r="AV141" s="238">
        <v>11</v>
      </c>
      <c r="AW141" s="238">
        <v>21</v>
      </c>
      <c r="AX141" s="238">
        <v>2</v>
      </c>
      <c r="AY141" s="238">
        <v>4</v>
      </c>
      <c r="AZ141" s="238">
        <v>4</v>
      </c>
      <c r="BA141" s="238">
        <v>28</v>
      </c>
      <c r="BB141" s="238">
        <v>47</v>
      </c>
      <c r="BC141" s="238" t="s">
        <v>363</v>
      </c>
      <c r="BD141" s="238">
        <v>5</v>
      </c>
      <c r="BE141" s="238">
        <v>99</v>
      </c>
      <c r="BI141" s="238">
        <v>15</v>
      </c>
      <c r="BJ141" s="238">
        <v>98</v>
      </c>
      <c r="BK141" s="238">
        <v>60</v>
      </c>
      <c r="BL141" s="238">
        <v>11</v>
      </c>
      <c r="BM141" s="238">
        <v>21</v>
      </c>
      <c r="CT141" s="238">
        <v>464325.63711794198</v>
      </c>
      <c r="CU141" s="238">
        <v>4967611.4723562803</v>
      </c>
      <c r="CV141" s="238">
        <v>44.861025759999997</v>
      </c>
      <c r="CW141" s="238">
        <v>-93.451542219999993</v>
      </c>
      <c r="CX141" s="238" t="s">
        <v>359</v>
      </c>
      <c r="CY141" s="238" t="s">
        <v>4833</v>
      </c>
    </row>
    <row r="142" spans="1:103" x14ac:dyDescent="0.25">
      <c r="A142" s="238">
        <v>529458</v>
      </c>
      <c r="B142" s="238">
        <v>2</v>
      </c>
      <c r="C142" s="238">
        <v>212</v>
      </c>
      <c r="D142" s="238">
        <v>157.56800000000001</v>
      </c>
      <c r="E142" s="238">
        <v>27</v>
      </c>
      <c r="F142" s="238" t="s">
        <v>2420</v>
      </c>
      <c r="H142" s="238" t="s">
        <v>354</v>
      </c>
      <c r="I142" s="238">
        <v>25</v>
      </c>
      <c r="K142" s="238">
        <v>17046021</v>
      </c>
      <c r="M142" s="238">
        <v>12</v>
      </c>
      <c r="N142" s="238">
        <v>29</v>
      </c>
      <c r="O142" s="238">
        <v>2017</v>
      </c>
      <c r="P142" s="238" t="s">
        <v>362</v>
      </c>
      <c r="Q142" s="238">
        <v>0</v>
      </c>
      <c r="R142" s="238" t="s">
        <v>369</v>
      </c>
      <c r="S142" s="238">
        <v>5</v>
      </c>
      <c r="T142" s="238">
        <v>0</v>
      </c>
      <c r="U142" s="238">
        <v>1</v>
      </c>
      <c r="W142" s="238">
        <v>55</v>
      </c>
      <c r="X142" s="238">
        <v>2</v>
      </c>
      <c r="Y142" s="238">
        <v>4</v>
      </c>
      <c r="Z142" s="238">
        <v>2</v>
      </c>
      <c r="AB142" s="238">
        <v>5</v>
      </c>
      <c r="AC142" s="238">
        <v>98</v>
      </c>
      <c r="AD142" s="238" t="s">
        <v>357</v>
      </c>
      <c r="AF142" s="238" t="s">
        <v>358</v>
      </c>
      <c r="AG142" s="238">
        <v>3</v>
      </c>
      <c r="AH142" s="238">
        <v>2</v>
      </c>
      <c r="AI142" s="238">
        <v>2</v>
      </c>
      <c r="AJ142" s="238">
        <v>3</v>
      </c>
      <c r="AK142" s="238">
        <v>21</v>
      </c>
      <c r="AL142" s="238">
        <v>22</v>
      </c>
      <c r="AM142" s="238" t="s">
        <v>354</v>
      </c>
      <c r="AN142" s="238">
        <v>5</v>
      </c>
      <c r="AO142" s="238">
        <v>62</v>
      </c>
      <c r="AP142" s="238">
        <v>71</v>
      </c>
      <c r="AS142" s="238">
        <v>15</v>
      </c>
      <c r="AT142" s="238">
        <v>9</v>
      </c>
      <c r="AU142" s="238">
        <v>60</v>
      </c>
      <c r="AV142" s="238">
        <v>11</v>
      </c>
      <c r="AW142" s="238">
        <v>21</v>
      </c>
      <c r="CT142" s="238">
        <v>464313.37477317703</v>
      </c>
      <c r="CU142" s="238">
        <v>4967580.0293249302</v>
      </c>
      <c r="CV142" s="238">
        <v>44.860742100000003</v>
      </c>
      <c r="CW142" s="238">
        <v>-93.451695209999997</v>
      </c>
      <c r="CX142" s="238" t="s">
        <v>359</v>
      </c>
      <c r="CY142" s="238" t="s">
        <v>4834</v>
      </c>
    </row>
    <row r="143" spans="1:103" x14ac:dyDescent="0.25">
      <c r="A143" s="238">
        <v>510375</v>
      </c>
      <c r="B143" s="238">
        <v>2</v>
      </c>
      <c r="C143" s="238">
        <v>212</v>
      </c>
      <c r="D143" s="238">
        <v>157.571</v>
      </c>
      <c r="E143" s="238">
        <v>27</v>
      </c>
      <c r="F143" s="238" t="s">
        <v>2420</v>
      </c>
      <c r="H143" s="238" t="s">
        <v>354</v>
      </c>
      <c r="I143" s="238">
        <v>25</v>
      </c>
      <c r="K143" s="238">
        <v>17511768</v>
      </c>
      <c r="M143" s="238">
        <v>10</v>
      </c>
      <c r="N143" s="238">
        <v>21</v>
      </c>
      <c r="O143" s="238">
        <v>2017</v>
      </c>
      <c r="P143" s="238" t="s">
        <v>364</v>
      </c>
      <c r="Q143" s="238">
        <v>7</v>
      </c>
      <c r="R143" s="238" t="s">
        <v>356</v>
      </c>
      <c r="S143" s="238">
        <v>4</v>
      </c>
      <c r="T143" s="238">
        <v>0</v>
      </c>
      <c r="U143" s="238">
        <v>2</v>
      </c>
      <c r="V143" s="238">
        <v>12</v>
      </c>
      <c r="W143" s="238">
        <v>10</v>
      </c>
      <c r="X143" s="238">
        <v>2</v>
      </c>
      <c r="Y143" s="238">
        <v>4</v>
      </c>
      <c r="Z143" s="238">
        <v>3</v>
      </c>
      <c r="AA143" s="238">
        <v>2</v>
      </c>
      <c r="AB143" s="238">
        <v>2</v>
      </c>
      <c r="AC143" s="238">
        <v>98</v>
      </c>
      <c r="AD143" s="238" t="s">
        <v>4796</v>
      </c>
      <c r="AF143" s="238" t="s">
        <v>405</v>
      </c>
      <c r="AG143" s="238">
        <v>7</v>
      </c>
      <c r="AH143" s="238">
        <v>2</v>
      </c>
      <c r="AI143" s="238">
        <v>2</v>
      </c>
      <c r="AJ143" s="238">
        <v>4</v>
      </c>
      <c r="AK143" s="238">
        <v>34</v>
      </c>
      <c r="AL143" s="238">
        <v>44</v>
      </c>
      <c r="AM143" s="238" t="s">
        <v>363</v>
      </c>
      <c r="AN143" s="238">
        <v>5</v>
      </c>
      <c r="AO143" s="238">
        <v>1</v>
      </c>
      <c r="AS143" s="238">
        <v>15</v>
      </c>
      <c r="AT143" s="238">
        <v>9</v>
      </c>
      <c r="AU143" s="238">
        <v>60</v>
      </c>
      <c r="AV143" s="238">
        <v>11</v>
      </c>
      <c r="AW143" s="238">
        <v>21</v>
      </c>
      <c r="AX143" s="238">
        <v>2</v>
      </c>
      <c r="AY143" s="238">
        <v>4</v>
      </c>
      <c r="AZ143" s="238">
        <v>4</v>
      </c>
      <c r="BA143" s="238">
        <v>21</v>
      </c>
      <c r="BB143" s="238">
        <v>66</v>
      </c>
      <c r="BC143" s="238" t="s">
        <v>363</v>
      </c>
      <c r="BD143" s="238">
        <v>5</v>
      </c>
      <c r="BE143" s="238">
        <v>1</v>
      </c>
      <c r="BI143" s="238">
        <v>15</v>
      </c>
      <c r="BJ143" s="238">
        <v>9</v>
      </c>
      <c r="BK143" s="238">
        <v>60</v>
      </c>
      <c r="BL143" s="238">
        <v>11</v>
      </c>
      <c r="BM143" s="238">
        <v>21</v>
      </c>
      <c r="CT143" s="238">
        <v>464296.00372534199</v>
      </c>
      <c r="CU143" s="238">
        <v>4967619.9390398804</v>
      </c>
      <c r="CV143" s="238">
        <v>44.861100489999998</v>
      </c>
      <c r="CW143" s="238">
        <v>-93.451917890000004</v>
      </c>
      <c r="CX143" s="238" t="s">
        <v>359</v>
      </c>
      <c r="CY143" s="238" t="s">
        <v>4835</v>
      </c>
    </row>
    <row r="144" spans="1:103" x14ac:dyDescent="0.25">
      <c r="A144" s="238">
        <v>10858572</v>
      </c>
      <c r="B144" s="238">
        <v>2</v>
      </c>
      <c r="C144" s="238">
        <v>212</v>
      </c>
      <c r="D144" s="238">
        <v>157.577</v>
      </c>
      <c r="E144" s="238">
        <v>27</v>
      </c>
      <c r="F144" s="238" t="s">
        <v>2420</v>
      </c>
      <c r="H144" s="238" t="s">
        <v>354</v>
      </c>
      <c r="I144" s="238">
        <v>25</v>
      </c>
      <c r="K144" s="238">
        <v>13500983</v>
      </c>
      <c r="L144" s="238">
        <v>130280357</v>
      </c>
      <c r="M144" s="238">
        <v>1</v>
      </c>
      <c r="N144" s="238">
        <v>27</v>
      </c>
      <c r="O144" s="238">
        <v>2013</v>
      </c>
      <c r="P144" s="238" t="s">
        <v>366</v>
      </c>
      <c r="Q144" s="238">
        <v>14</v>
      </c>
      <c r="R144" s="238" t="s">
        <v>356</v>
      </c>
      <c r="S144" s="238">
        <v>4</v>
      </c>
      <c r="T144" s="238">
        <v>0</v>
      </c>
      <c r="U144" s="238">
        <v>2</v>
      </c>
      <c r="V144" s="238">
        <v>8</v>
      </c>
      <c r="W144" s="238">
        <v>10</v>
      </c>
      <c r="X144" s="238">
        <v>2</v>
      </c>
      <c r="Y144" s="238">
        <v>1</v>
      </c>
      <c r="Z144" s="238">
        <v>4</v>
      </c>
      <c r="AA144" s="238">
        <v>2</v>
      </c>
      <c r="AB144" s="238">
        <v>3</v>
      </c>
      <c r="AC144" s="238">
        <v>98</v>
      </c>
      <c r="AD144" s="238" t="s">
        <v>376</v>
      </c>
      <c r="AE144" s="238" t="s">
        <v>4836</v>
      </c>
      <c r="AF144" s="238" t="s">
        <v>358</v>
      </c>
      <c r="AG144" s="238">
        <v>8</v>
      </c>
      <c r="AH144" s="238">
        <v>2</v>
      </c>
      <c r="AI144" s="238">
        <v>4</v>
      </c>
      <c r="AJ144" s="238">
        <v>4</v>
      </c>
      <c r="AK144" s="238">
        <v>21</v>
      </c>
      <c r="AL144" s="238">
        <v>32</v>
      </c>
      <c r="AM144" s="238" t="s">
        <v>354</v>
      </c>
      <c r="AN144" s="238">
        <v>5</v>
      </c>
      <c r="AO144" s="238">
        <v>1</v>
      </c>
      <c r="AS144" s="238">
        <v>1</v>
      </c>
      <c r="AT144" s="238">
        <v>98</v>
      </c>
      <c r="AU144" s="238">
        <v>60</v>
      </c>
      <c r="AV144" s="238">
        <v>11</v>
      </c>
      <c r="AW144" s="238">
        <v>21</v>
      </c>
      <c r="AX144" s="238">
        <v>2</v>
      </c>
      <c r="AY144" s="238">
        <v>2</v>
      </c>
      <c r="AZ144" s="238">
        <v>4</v>
      </c>
      <c r="BA144" s="238">
        <v>21</v>
      </c>
      <c r="BB144" s="238">
        <v>30</v>
      </c>
      <c r="BC144" s="238" t="s">
        <v>354</v>
      </c>
      <c r="BD144" s="238">
        <v>5</v>
      </c>
      <c r="BE144" s="238">
        <v>3</v>
      </c>
      <c r="BI144" s="238">
        <v>1</v>
      </c>
      <c r="BJ144" s="238">
        <v>98</v>
      </c>
      <c r="BK144" s="238">
        <v>60</v>
      </c>
      <c r="BL144" s="238">
        <v>11</v>
      </c>
      <c r="BM144" s="238">
        <v>21</v>
      </c>
      <c r="CT144" s="238">
        <v>464328</v>
      </c>
      <c r="CU144" s="238">
        <v>4967573</v>
      </c>
      <c r="CV144" s="238">
        <v>44.860677500000001</v>
      </c>
      <c r="CW144" s="238">
        <v>-93.451513300000002</v>
      </c>
      <c r="CX144" s="238" t="s">
        <v>359</v>
      </c>
      <c r="CY144" s="238" t="s">
        <v>4837</v>
      </c>
    </row>
    <row r="145" spans="1:103" x14ac:dyDescent="0.25">
      <c r="A145" s="238">
        <v>743349</v>
      </c>
      <c r="B145" s="238">
        <v>2</v>
      </c>
      <c r="C145" s="238">
        <v>212</v>
      </c>
      <c r="D145" s="238">
        <v>157.57900000000001</v>
      </c>
      <c r="E145" s="238">
        <v>27</v>
      </c>
      <c r="F145" s="238" t="s">
        <v>2420</v>
      </c>
      <c r="H145" s="238" t="s">
        <v>354</v>
      </c>
      <c r="I145" s="238">
        <v>25</v>
      </c>
      <c r="K145" s="238">
        <v>19510222</v>
      </c>
      <c r="M145" s="238">
        <v>8</v>
      </c>
      <c r="N145" s="238">
        <v>22</v>
      </c>
      <c r="O145" s="238">
        <v>2019</v>
      </c>
      <c r="P145" s="238" t="s">
        <v>384</v>
      </c>
      <c r="Q145" s="238">
        <v>8</v>
      </c>
      <c r="R145" s="238" t="s">
        <v>369</v>
      </c>
      <c r="S145" s="238">
        <v>5</v>
      </c>
      <c r="T145" s="238">
        <v>0</v>
      </c>
      <c r="U145" s="238">
        <v>2</v>
      </c>
      <c r="V145" s="238">
        <v>12</v>
      </c>
      <c r="W145" s="238">
        <v>10</v>
      </c>
      <c r="X145" s="238">
        <v>2</v>
      </c>
      <c r="Y145" s="238">
        <v>1</v>
      </c>
      <c r="Z145" s="238">
        <v>1</v>
      </c>
      <c r="AB145" s="238">
        <v>1</v>
      </c>
      <c r="AC145" s="238">
        <v>98</v>
      </c>
      <c r="AD145" s="238" t="s">
        <v>357</v>
      </c>
      <c r="AF145" s="238" t="s">
        <v>358</v>
      </c>
      <c r="AG145" s="238">
        <v>7</v>
      </c>
      <c r="AH145" s="238">
        <v>2</v>
      </c>
      <c r="AI145" s="238">
        <v>2</v>
      </c>
      <c r="AJ145" s="238">
        <v>3</v>
      </c>
      <c r="AK145" s="238">
        <v>21</v>
      </c>
      <c r="AL145" s="238">
        <v>30</v>
      </c>
      <c r="AM145" s="238" t="s">
        <v>363</v>
      </c>
      <c r="AN145" s="238">
        <v>5</v>
      </c>
      <c r="AO145" s="238">
        <v>4</v>
      </c>
      <c r="AS145" s="238">
        <v>15</v>
      </c>
      <c r="AT145" s="238">
        <v>98</v>
      </c>
      <c r="AU145" s="238">
        <v>60</v>
      </c>
      <c r="AV145" s="238">
        <v>11</v>
      </c>
      <c r="AW145" s="238">
        <v>21</v>
      </c>
      <c r="AX145" s="238">
        <v>2</v>
      </c>
      <c r="AY145" s="238">
        <v>4</v>
      </c>
      <c r="AZ145" s="238">
        <v>3</v>
      </c>
      <c r="BA145" s="238">
        <v>34</v>
      </c>
      <c r="BB145" s="238">
        <v>53</v>
      </c>
      <c r="BC145" s="238" t="s">
        <v>354</v>
      </c>
      <c r="BD145" s="238">
        <v>5</v>
      </c>
      <c r="BE145" s="238">
        <v>1</v>
      </c>
      <c r="BI145" s="238">
        <v>15</v>
      </c>
      <c r="BJ145" s="238">
        <v>98</v>
      </c>
      <c r="BK145" s="238">
        <v>60</v>
      </c>
      <c r="BL145" s="238">
        <v>11</v>
      </c>
      <c r="BM145" s="238">
        <v>21</v>
      </c>
      <c r="CT145" s="238">
        <v>464329.87045974197</v>
      </c>
      <c r="CU145" s="238">
        <v>4967569.1389382798</v>
      </c>
      <c r="CV145" s="238">
        <v>44.860644890000003</v>
      </c>
      <c r="CW145" s="238">
        <v>-93.451485660000003</v>
      </c>
      <c r="CX145" s="238" t="s">
        <v>359</v>
      </c>
      <c r="CY145" s="238" t="s">
        <v>4838</v>
      </c>
    </row>
    <row r="146" spans="1:103" x14ac:dyDescent="0.25">
      <c r="A146" s="238">
        <v>782222</v>
      </c>
      <c r="B146" s="238">
        <v>2</v>
      </c>
      <c r="C146" s="238">
        <v>212</v>
      </c>
      <c r="D146" s="238">
        <v>157.58600000000001</v>
      </c>
      <c r="E146" s="238">
        <v>27</v>
      </c>
      <c r="F146" s="238" t="s">
        <v>2420</v>
      </c>
      <c r="H146" s="238" t="s">
        <v>354</v>
      </c>
      <c r="I146" s="238">
        <v>25</v>
      </c>
      <c r="K146" s="238">
        <v>20500711</v>
      </c>
      <c r="L146" s="238">
        <v>200180676</v>
      </c>
      <c r="M146" s="238">
        <v>1</v>
      </c>
      <c r="N146" s="238">
        <v>18</v>
      </c>
      <c r="O146" s="238">
        <v>2020</v>
      </c>
      <c r="P146" s="238" t="s">
        <v>364</v>
      </c>
      <c r="Q146" s="238">
        <v>13</v>
      </c>
      <c r="S146" s="238">
        <v>5</v>
      </c>
      <c r="T146" s="238">
        <v>0</v>
      </c>
      <c r="U146" s="238">
        <v>2</v>
      </c>
      <c r="V146" s="238">
        <v>12</v>
      </c>
      <c r="W146" s="238">
        <v>10</v>
      </c>
      <c r="X146" s="238">
        <v>2</v>
      </c>
      <c r="Y146" s="238">
        <v>1</v>
      </c>
      <c r="Z146" s="238">
        <v>2</v>
      </c>
      <c r="AB146" s="238">
        <v>3</v>
      </c>
      <c r="AC146" s="238">
        <v>98</v>
      </c>
      <c r="AD146" s="238" t="s">
        <v>4839</v>
      </c>
      <c r="AF146" s="238" t="s">
        <v>358</v>
      </c>
      <c r="AG146" s="238">
        <v>7</v>
      </c>
      <c r="AH146" s="238">
        <v>2</v>
      </c>
      <c r="AI146" s="238">
        <v>2</v>
      </c>
      <c r="AJ146" s="238">
        <v>3</v>
      </c>
      <c r="AK146" s="238">
        <v>21</v>
      </c>
      <c r="AL146" s="238">
        <v>52</v>
      </c>
      <c r="AM146" s="238" t="s">
        <v>354</v>
      </c>
      <c r="AN146" s="238">
        <v>5</v>
      </c>
      <c r="AO146" s="238">
        <v>75</v>
      </c>
      <c r="AS146" s="238">
        <v>15</v>
      </c>
      <c r="AT146" s="238">
        <v>9</v>
      </c>
      <c r="AU146" s="238">
        <v>60</v>
      </c>
      <c r="AV146" s="238">
        <v>11</v>
      </c>
      <c r="AW146" s="238">
        <v>21</v>
      </c>
      <c r="AX146" s="238">
        <v>2</v>
      </c>
      <c r="AY146" s="238">
        <v>4</v>
      </c>
      <c r="AZ146" s="238">
        <v>3</v>
      </c>
      <c r="BA146" s="238">
        <v>21</v>
      </c>
      <c r="BB146" s="238">
        <v>50</v>
      </c>
      <c r="BC146" s="238" t="s">
        <v>354</v>
      </c>
      <c r="BD146" s="238">
        <v>5</v>
      </c>
      <c r="BE146" s="238">
        <v>1</v>
      </c>
      <c r="BI146" s="238">
        <v>15</v>
      </c>
      <c r="BJ146" s="238">
        <v>9</v>
      </c>
      <c r="BK146" s="238">
        <v>60</v>
      </c>
      <c r="BL146" s="238">
        <v>11</v>
      </c>
      <c r="BM146" s="238">
        <v>21</v>
      </c>
      <c r="CT146" s="238">
        <v>464342.57048514101</v>
      </c>
      <c r="CU146" s="238">
        <v>4967573.3722800799</v>
      </c>
      <c r="CV146" s="238">
        <v>44.860683639999998</v>
      </c>
      <c r="CW146" s="238">
        <v>-93.451325220000001</v>
      </c>
      <c r="CX146" s="238" t="s">
        <v>359</v>
      </c>
      <c r="CY146" s="238" t="s">
        <v>4840</v>
      </c>
    </row>
    <row r="147" spans="1:103" x14ac:dyDescent="0.25">
      <c r="A147" s="238">
        <v>529102</v>
      </c>
      <c r="B147" s="238">
        <v>2</v>
      </c>
      <c r="C147" s="238">
        <v>212</v>
      </c>
      <c r="D147" s="238">
        <v>157.59</v>
      </c>
      <c r="E147" s="238">
        <v>27</v>
      </c>
      <c r="F147" s="238" t="s">
        <v>2420</v>
      </c>
      <c r="H147" s="238" t="s">
        <v>354</v>
      </c>
      <c r="I147" s="238">
        <v>25</v>
      </c>
      <c r="K147" s="238">
        <v>17045959</v>
      </c>
      <c r="M147" s="238">
        <v>12</v>
      </c>
      <c r="N147" s="238">
        <v>28</v>
      </c>
      <c r="O147" s="238">
        <v>2017</v>
      </c>
      <c r="P147" s="238" t="s">
        <v>384</v>
      </c>
      <c r="Q147" s="238">
        <v>14</v>
      </c>
      <c r="R147" s="238" t="s">
        <v>356</v>
      </c>
      <c r="S147" s="238">
        <v>5</v>
      </c>
      <c r="T147" s="238">
        <v>0</v>
      </c>
      <c r="U147" s="238">
        <v>2</v>
      </c>
      <c r="V147" s="238">
        <v>12</v>
      </c>
      <c r="W147" s="238">
        <v>10</v>
      </c>
      <c r="X147" s="238">
        <v>2</v>
      </c>
      <c r="Y147" s="238">
        <v>1</v>
      </c>
      <c r="Z147" s="238">
        <v>2</v>
      </c>
      <c r="AB147" s="238">
        <v>3</v>
      </c>
      <c r="AC147" s="238">
        <v>98</v>
      </c>
      <c r="AD147" s="238" t="s">
        <v>357</v>
      </c>
      <c r="AF147" s="238" t="s">
        <v>405</v>
      </c>
      <c r="AG147" s="238">
        <v>7</v>
      </c>
      <c r="AH147" s="238">
        <v>2</v>
      </c>
      <c r="AI147" s="238">
        <v>4</v>
      </c>
      <c r="AJ147" s="238">
        <v>4</v>
      </c>
      <c r="AK147" s="238">
        <v>21</v>
      </c>
      <c r="AL147" s="238">
        <v>17</v>
      </c>
      <c r="AM147" s="238" t="s">
        <v>363</v>
      </c>
      <c r="AN147" s="238">
        <v>5</v>
      </c>
      <c r="AO147" s="238">
        <v>1</v>
      </c>
      <c r="AS147" s="238">
        <v>15</v>
      </c>
      <c r="AT147" s="238">
        <v>9</v>
      </c>
      <c r="AU147" s="238">
        <v>60</v>
      </c>
      <c r="AV147" s="238">
        <v>11</v>
      </c>
      <c r="AW147" s="238">
        <v>21</v>
      </c>
      <c r="AX147" s="238">
        <v>2</v>
      </c>
      <c r="AY147" s="238">
        <v>4</v>
      </c>
      <c r="AZ147" s="238">
        <v>4</v>
      </c>
      <c r="BA147" s="238">
        <v>21</v>
      </c>
      <c r="BB147" s="238">
        <v>23</v>
      </c>
      <c r="BC147" s="238" t="s">
        <v>354</v>
      </c>
      <c r="BD147" s="238">
        <v>5</v>
      </c>
      <c r="BE147" s="238">
        <v>1</v>
      </c>
      <c r="BI147" s="238">
        <v>15</v>
      </c>
      <c r="BJ147" s="238">
        <v>9</v>
      </c>
      <c r="BK147" s="238">
        <v>60</v>
      </c>
      <c r="BL147" s="238">
        <v>11</v>
      </c>
      <c r="BM147" s="238">
        <v>21</v>
      </c>
      <c r="CT147" s="238">
        <v>464325.01646312699</v>
      </c>
      <c r="CU147" s="238">
        <v>4967605.8316129697</v>
      </c>
      <c r="CV147" s="238">
        <v>44.860974949999999</v>
      </c>
      <c r="CW147" s="238">
        <v>-93.451549679999999</v>
      </c>
      <c r="CX147" s="238" t="s">
        <v>359</v>
      </c>
      <c r="CY147" s="238" t="s">
        <v>4841</v>
      </c>
    </row>
    <row r="148" spans="1:103" x14ac:dyDescent="0.25">
      <c r="A148" s="238">
        <v>536999</v>
      </c>
      <c r="B148" s="238">
        <v>2</v>
      </c>
      <c r="C148" s="238">
        <v>212</v>
      </c>
      <c r="D148" s="238">
        <v>157.59200000000001</v>
      </c>
      <c r="E148" s="238">
        <v>27</v>
      </c>
      <c r="F148" s="238" t="s">
        <v>2420</v>
      </c>
      <c r="H148" s="238" t="s">
        <v>354</v>
      </c>
      <c r="I148" s="238">
        <v>25</v>
      </c>
      <c r="K148" s="238">
        <v>18500968</v>
      </c>
      <c r="M148" s="238">
        <v>1</v>
      </c>
      <c r="N148" s="238">
        <v>15</v>
      </c>
      <c r="O148" s="238">
        <v>2018</v>
      </c>
      <c r="P148" s="238" t="s">
        <v>361</v>
      </c>
      <c r="Q148" s="238">
        <v>7</v>
      </c>
      <c r="R148" s="238" t="s">
        <v>369</v>
      </c>
      <c r="S148" s="238">
        <v>5</v>
      </c>
      <c r="T148" s="238">
        <v>0</v>
      </c>
      <c r="U148" s="238">
        <v>1</v>
      </c>
      <c r="W148" s="238">
        <v>30</v>
      </c>
      <c r="X148" s="238">
        <v>2</v>
      </c>
      <c r="Y148" s="238">
        <v>1</v>
      </c>
      <c r="Z148" s="238">
        <v>2</v>
      </c>
      <c r="AB148" s="238">
        <v>5</v>
      </c>
      <c r="AC148" s="238">
        <v>98</v>
      </c>
      <c r="AD148" s="238" t="s">
        <v>357</v>
      </c>
      <c r="AF148" s="238" t="s">
        <v>358</v>
      </c>
      <c r="AG148" s="238">
        <v>3</v>
      </c>
      <c r="AH148" s="238">
        <v>2</v>
      </c>
      <c r="AI148" s="238">
        <v>49</v>
      </c>
      <c r="AJ148" s="238">
        <v>3</v>
      </c>
      <c r="AK148" s="238">
        <v>27</v>
      </c>
      <c r="AL148" s="238">
        <v>45</v>
      </c>
      <c r="AM148" s="238" t="s">
        <v>354</v>
      </c>
      <c r="AN148" s="238">
        <v>5</v>
      </c>
      <c r="AO148" s="238">
        <v>71</v>
      </c>
      <c r="AS148" s="238">
        <v>15</v>
      </c>
      <c r="AT148" s="238">
        <v>9</v>
      </c>
      <c r="AU148" s="238">
        <v>55</v>
      </c>
      <c r="AV148" s="238">
        <v>11</v>
      </c>
      <c r="AW148" s="238">
        <v>21</v>
      </c>
      <c r="CT148" s="238">
        <v>464351.03716874099</v>
      </c>
      <c r="CU148" s="238">
        <v>4967569.1389382798</v>
      </c>
      <c r="CV148" s="238">
        <v>44.860645949999999</v>
      </c>
      <c r="CW148" s="238">
        <v>-93.451217760000006</v>
      </c>
      <c r="CX148" s="238" t="s">
        <v>359</v>
      </c>
      <c r="CY148" s="238" t="s">
        <v>4842</v>
      </c>
    </row>
    <row r="149" spans="1:103" x14ac:dyDescent="0.25">
      <c r="A149" s="238">
        <v>10914487</v>
      </c>
      <c r="B149" s="238">
        <v>2</v>
      </c>
      <c r="C149" s="238">
        <v>212</v>
      </c>
      <c r="D149" s="238">
        <v>157.59299999999999</v>
      </c>
      <c r="E149" s="238">
        <v>27</v>
      </c>
      <c r="F149" s="238" t="s">
        <v>2420</v>
      </c>
      <c r="H149" s="238" t="s">
        <v>354</v>
      </c>
      <c r="I149" s="238">
        <v>25</v>
      </c>
      <c r="K149" s="238">
        <v>13512922</v>
      </c>
      <c r="L149" s="238">
        <v>133450404</v>
      </c>
      <c r="M149" s="238">
        <v>12</v>
      </c>
      <c r="N149" s="238">
        <v>11</v>
      </c>
      <c r="O149" s="238">
        <v>2013</v>
      </c>
      <c r="P149" s="238" t="s">
        <v>355</v>
      </c>
      <c r="Q149" s="238">
        <v>6</v>
      </c>
      <c r="R149" s="238" t="s">
        <v>369</v>
      </c>
      <c r="S149" s="238">
        <v>4</v>
      </c>
      <c r="T149" s="238">
        <v>0</v>
      </c>
      <c r="U149" s="238">
        <v>2</v>
      </c>
      <c r="V149" s="238">
        <v>1</v>
      </c>
      <c r="W149" s="238">
        <v>10</v>
      </c>
      <c r="X149" s="238">
        <v>2</v>
      </c>
      <c r="Y149" s="238">
        <v>4</v>
      </c>
      <c r="Z149" s="238">
        <v>1</v>
      </c>
      <c r="AB149" s="238">
        <v>1</v>
      </c>
      <c r="AC149" s="238">
        <v>98</v>
      </c>
      <c r="AD149" s="238">
        <v>212</v>
      </c>
      <c r="AE149" s="238" t="s">
        <v>4836</v>
      </c>
      <c r="AF149" s="238" t="s">
        <v>358</v>
      </c>
      <c r="AG149" s="238">
        <v>7</v>
      </c>
      <c r="AH149" s="238">
        <v>2</v>
      </c>
      <c r="AI149" s="238">
        <v>2</v>
      </c>
      <c r="AJ149" s="238">
        <v>3</v>
      </c>
      <c r="AK149" s="238">
        <v>21</v>
      </c>
      <c r="AL149" s="238">
        <v>65</v>
      </c>
      <c r="AM149" s="238" t="s">
        <v>354</v>
      </c>
      <c r="AN149" s="238">
        <v>5</v>
      </c>
      <c r="AO149" s="238">
        <v>15</v>
      </c>
      <c r="AS149" s="238">
        <v>1</v>
      </c>
      <c r="AT149" s="238">
        <v>98</v>
      </c>
      <c r="AU149" s="238">
        <v>55</v>
      </c>
      <c r="AV149" s="238">
        <v>11</v>
      </c>
      <c r="AW149" s="238">
        <v>21</v>
      </c>
      <c r="AX149" s="238">
        <v>2</v>
      </c>
      <c r="AY149" s="238">
        <v>3</v>
      </c>
      <c r="AZ149" s="238">
        <v>3</v>
      </c>
      <c r="BA149" s="238">
        <v>8</v>
      </c>
      <c r="BB149" s="238">
        <v>54</v>
      </c>
      <c r="BC149" s="238" t="s">
        <v>354</v>
      </c>
      <c r="BD149" s="238">
        <v>5</v>
      </c>
      <c r="BE149" s="238">
        <v>1</v>
      </c>
      <c r="BI149" s="238">
        <v>1</v>
      </c>
      <c r="BJ149" s="238">
        <v>98</v>
      </c>
      <c r="BK149" s="238">
        <v>55</v>
      </c>
      <c r="BL149" s="238">
        <v>11</v>
      </c>
      <c r="BM149" s="238">
        <v>21</v>
      </c>
      <c r="CT149" s="238">
        <v>464354</v>
      </c>
      <c r="CU149" s="238">
        <v>4967571</v>
      </c>
      <c r="CV149" s="238">
        <v>44.860661899999997</v>
      </c>
      <c r="CW149" s="238">
        <v>-93.451185100000004</v>
      </c>
      <c r="CX149" s="238" t="s">
        <v>359</v>
      </c>
      <c r="CY149" s="238" t="s">
        <v>4843</v>
      </c>
    </row>
    <row r="150" spans="1:103" x14ac:dyDescent="0.25">
      <c r="A150" s="238">
        <v>504105</v>
      </c>
      <c r="B150" s="238">
        <v>2</v>
      </c>
      <c r="C150" s="238">
        <v>212</v>
      </c>
      <c r="D150" s="238">
        <v>157.6</v>
      </c>
      <c r="E150" s="238">
        <v>27</v>
      </c>
      <c r="F150" s="238" t="s">
        <v>2420</v>
      </c>
      <c r="H150" s="238" t="s">
        <v>354</v>
      </c>
      <c r="I150" s="238">
        <v>25</v>
      </c>
      <c r="K150" s="238">
        <v>17510426</v>
      </c>
      <c r="M150" s="238">
        <v>9</v>
      </c>
      <c r="N150" s="238">
        <v>19</v>
      </c>
      <c r="O150" s="238">
        <v>2017</v>
      </c>
      <c r="P150" s="238" t="s">
        <v>368</v>
      </c>
      <c r="Q150" s="238">
        <v>7</v>
      </c>
      <c r="R150" s="238" t="s">
        <v>369</v>
      </c>
      <c r="S150" s="238">
        <v>5</v>
      </c>
      <c r="T150" s="238">
        <v>0</v>
      </c>
      <c r="U150" s="238">
        <v>2</v>
      </c>
      <c r="V150" s="238">
        <v>12</v>
      </c>
      <c r="W150" s="238">
        <v>10</v>
      </c>
      <c r="X150" s="238">
        <v>2</v>
      </c>
      <c r="Y150" s="238">
        <v>1</v>
      </c>
      <c r="Z150" s="238">
        <v>1</v>
      </c>
      <c r="AB150" s="238">
        <v>1</v>
      </c>
      <c r="AC150" s="238">
        <v>98</v>
      </c>
      <c r="AD150" s="238" t="s">
        <v>4844</v>
      </c>
      <c r="AF150" s="238" t="s">
        <v>358</v>
      </c>
      <c r="AG150" s="238">
        <v>7</v>
      </c>
      <c r="AH150" s="238">
        <v>2</v>
      </c>
      <c r="AI150" s="238">
        <v>4</v>
      </c>
      <c r="AJ150" s="238">
        <v>3</v>
      </c>
      <c r="AK150" s="238">
        <v>26</v>
      </c>
      <c r="AL150" s="238">
        <v>35</v>
      </c>
      <c r="AM150" s="238" t="s">
        <v>363</v>
      </c>
      <c r="AN150" s="238">
        <v>5</v>
      </c>
      <c r="AO150" s="238">
        <v>1</v>
      </c>
      <c r="AS150" s="238">
        <v>15</v>
      </c>
      <c r="AT150" s="238">
        <v>9</v>
      </c>
      <c r="AU150" s="238">
        <v>60</v>
      </c>
      <c r="AV150" s="238">
        <v>11</v>
      </c>
      <c r="AW150" s="238">
        <v>21</v>
      </c>
      <c r="AX150" s="238">
        <v>2</v>
      </c>
      <c r="AY150" s="238">
        <v>2</v>
      </c>
      <c r="AZ150" s="238">
        <v>3</v>
      </c>
      <c r="BA150" s="238">
        <v>21</v>
      </c>
      <c r="BB150" s="238">
        <v>36</v>
      </c>
      <c r="BC150" s="238" t="s">
        <v>363</v>
      </c>
      <c r="BD150" s="238">
        <v>5</v>
      </c>
      <c r="BE150" s="238">
        <v>4</v>
      </c>
      <c r="BI150" s="238">
        <v>15</v>
      </c>
      <c r="BJ150" s="238">
        <v>9</v>
      </c>
      <c r="BK150" s="238">
        <v>60</v>
      </c>
      <c r="BL150" s="238">
        <v>11</v>
      </c>
      <c r="BM150" s="238">
        <v>21</v>
      </c>
      <c r="CT150" s="238">
        <v>464363.73719414102</v>
      </c>
      <c r="CU150" s="238">
        <v>4967564.9055964798</v>
      </c>
      <c r="CV150" s="238">
        <v>44.860608480000003</v>
      </c>
      <c r="CW150" s="238">
        <v>-93.451056719999997</v>
      </c>
      <c r="CX150" s="238" t="s">
        <v>359</v>
      </c>
      <c r="CY150" s="238" t="s">
        <v>4845</v>
      </c>
    </row>
    <row r="151" spans="1:103" x14ac:dyDescent="0.25">
      <c r="A151" s="238">
        <v>687440</v>
      </c>
      <c r="B151" s="238">
        <v>2</v>
      </c>
      <c r="C151" s="238">
        <v>212</v>
      </c>
      <c r="D151" s="238">
        <v>157.60300000000001</v>
      </c>
      <c r="E151" s="238">
        <v>27</v>
      </c>
      <c r="F151" s="238" t="s">
        <v>2420</v>
      </c>
      <c r="H151" s="238" t="s">
        <v>354</v>
      </c>
      <c r="I151" s="238">
        <v>25</v>
      </c>
      <c r="K151" s="238">
        <v>19502144</v>
      </c>
      <c r="M151" s="238">
        <v>2</v>
      </c>
      <c r="N151" s="238">
        <v>7</v>
      </c>
      <c r="O151" s="238">
        <v>2019</v>
      </c>
      <c r="P151" s="238" t="s">
        <v>384</v>
      </c>
      <c r="Q151" s="238">
        <v>22</v>
      </c>
      <c r="R151" s="238" t="s">
        <v>356</v>
      </c>
      <c r="S151" s="238">
        <v>5</v>
      </c>
      <c r="T151" s="238">
        <v>0</v>
      </c>
      <c r="U151" s="238">
        <v>2</v>
      </c>
      <c r="V151" s="238">
        <v>13</v>
      </c>
      <c r="W151" s="238">
        <v>10</v>
      </c>
      <c r="X151" s="238">
        <v>2</v>
      </c>
      <c r="Y151" s="238">
        <v>4</v>
      </c>
      <c r="Z151" s="238">
        <v>2</v>
      </c>
      <c r="AB151" s="238">
        <v>5</v>
      </c>
      <c r="AC151" s="238">
        <v>98</v>
      </c>
      <c r="AD151" s="238" t="s">
        <v>357</v>
      </c>
      <c r="AF151" s="238" t="s">
        <v>405</v>
      </c>
      <c r="AG151" s="238">
        <v>7</v>
      </c>
      <c r="AH151" s="238">
        <v>2</v>
      </c>
      <c r="AI151" s="238">
        <v>4</v>
      </c>
      <c r="AJ151" s="238">
        <v>4</v>
      </c>
      <c r="AK151" s="238">
        <v>21</v>
      </c>
      <c r="AL151" s="238">
        <v>24</v>
      </c>
      <c r="AM151" s="238" t="s">
        <v>354</v>
      </c>
      <c r="AN151" s="238">
        <v>5</v>
      </c>
      <c r="AO151" s="238">
        <v>71</v>
      </c>
      <c r="AS151" s="238">
        <v>15</v>
      </c>
      <c r="AT151" s="238">
        <v>98</v>
      </c>
      <c r="AU151" s="238">
        <v>60</v>
      </c>
      <c r="AV151" s="238">
        <v>11</v>
      </c>
      <c r="AW151" s="238">
        <v>21</v>
      </c>
      <c r="AX151" s="238">
        <v>2</v>
      </c>
      <c r="AY151" s="238">
        <v>4</v>
      </c>
      <c r="AZ151" s="238">
        <v>4</v>
      </c>
      <c r="BA151" s="238">
        <v>21</v>
      </c>
      <c r="BB151" s="238">
        <v>46</v>
      </c>
      <c r="BC151" s="238" t="s">
        <v>363</v>
      </c>
      <c r="BD151" s="238">
        <v>5</v>
      </c>
      <c r="BE151" s="238">
        <v>1</v>
      </c>
      <c r="BI151" s="238">
        <v>15</v>
      </c>
      <c r="BJ151" s="238">
        <v>98</v>
      </c>
      <c r="BK151" s="238">
        <v>60</v>
      </c>
      <c r="BL151" s="238">
        <v>11</v>
      </c>
      <c r="BM151" s="238">
        <v>21</v>
      </c>
      <c r="CT151" s="238">
        <v>464382.787232242</v>
      </c>
      <c r="CU151" s="238">
        <v>4967600.8890017802</v>
      </c>
      <c r="CV151" s="238">
        <v>44.860933350000003</v>
      </c>
      <c r="CW151" s="238">
        <v>-93.450818130000002</v>
      </c>
      <c r="CX151" s="238" t="s">
        <v>359</v>
      </c>
      <c r="CY151" s="238" t="s">
        <v>4846</v>
      </c>
    </row>
    <row r="152" spans="1:103" x14ac:dyDescent="0.25">
      <c r="A152" s="238">
        <v>515069</v>
      </c>
      <c r="B152" s="238">
        <v>2</v>
      </c>
      <c r="C152" s="238">
        <v>212</v>
      </c>
      <c r="D152" s="238">
        <v>157.61600000000001</v>
      </c>
      <c r="E152" s="238">
        <v>27</v>
      </c>
      <c r="F152" s="238" t="s">
        <v>2420</v>
      </c>
      <c r="H152" s="238" t="s">
        <v>354</v>
      </c>
      <c r="I152" s="238">
        <v>25</v>
      </c>
      <c r="K152" s="238">
        <v>17512486</v>
      </c>
      <c r="M152" s="238">
        <v>11</v>
      </c>
      <c r="N152" s="238">
        <v>7</v>
      </c>
      <c r="O152" s="238">
        <v>2017</v>
      </c>
      <c r="P152" s="238" t="s">
        <v>368</v>
      </c>
      <c r="Q152" s="238">
        <v>6</v>
      </c>
      <c r="R152" s="238" t="s">
        <v>369</v>
      </c>
      <c r="S152" s="238">
        <v>5</v>
      </c>
      <c r="T152" s="238">
        <v>0</v>
      </c>
      <c r="U152" s="238">
        <v>2</v>
      </c>
      <c r="V152" s="238">
        <v>12</v>
      </c>
      <c r="W152" s="238">
        <v>10</v>
      </c>
      <c r="X152" s="238">
        <v>2</v>
      </c>
      <c r="Y152" s="238">
        <v>1</v>
      </c>
      <c r="Z152" s="238">
        <v>1</v>
      </c>
      <c r="AB152" s="238">
        <v>1</v>
      </c>
      <c r="AC152" s="238">
        <v>98</v>
      </c>
      <c r="AD152" s="238" t="s">
        <v>357</v>
      </c>
      <c r="AF152" s="238" t="s">
        <v>405</v>
      </c>
      <c r="AG152" s="238">
        <v>7</v>
      </c>
      <c r="AH152" s="238">
        <v>2</v>
      </c>
      <c r="AI152" s="238">
        <v>4</v>
      </c>
      <c r="AJ152" s="238">
        <v>3</v>
      </c>
      <c r="AK152" s="238">
        <v>34</v>
      </c>
      <c r="AL152" s="238">
        <v>46</v>
      </c>
      <c r="AM152" s="238" t="s">
        <v>363</v>
      </c>
      <c r="AN152" s="238">
        <v>5</v>
      </c>
      <c r="AO152" s="238">
        <v>1</v>
      </c>
      <c r="AS152" s="238">
        <v>15</v>
      </c>
      <c r="AT152" s="238">
        <v>9</v>
      </c>
      <c r="AU152" s="238">
        <v>60</v>
      </c>
      <c r="AV152" s="238">
        <v>11</v>
      </c>
      <c r="AW152" s="238">
        <v>21</v>
      </c>
      <c r="AX152" s="238">
        <v>2</v>
      </c>
      <c r="AY152" s="238">
        <v>2</v>
      </c>
      <c r="AZ152" s="238">
        <v>3</v>
      </c>
      <c r="BA152" s="238">
        <v>21</v>
      </c>
      <c r="BB152" s="238">
        <v>22</v>
      </c>
      <c r="BC152" s="238" t="s">
        <v>354</v>
      </c>
      <c r="BD152" s="238">
        <v>5</v>
      </c>
      <c r="BE152" s="238">
        <v>74</v>
      </c>
      <c r="BI152" s="238">
        <v>15</v>
      </c>
      <c r="BJ152" s="238">
        <v>9</v>
      </c>
      <c r="BK152" s="238">
        <v>60</v>
      </c>
      <c r="BL152" s="238">
        <v>11</v>
      </c>
      <c r="BM152" s="238">
        <v>21</v>
      </c>
      <c r="CT152" s="238">
        <v>464367.970535942</v>
      </c>
      <c r="CU152" s="238">
        <v>4967611.4723562803</v>
      </c>
      <c r="CV152" s="238">
        <v>44.861027880000002</v>
      </c>
      <c r="CW152" s="238">
        <v>-93.451006410000005</v>
      </c>
      <c r="CX152" s="238" t="s">
        <v>359</v>
      </c>
      <c r="CY152" s="238" t="s">
        <v>4847</v>
      </c>
    </row>
    <row r="153" spans="1:103" x14ac:dyDescent="0.25">
      <c r="A153" s="238">
        <v>754770</v>
      </c>
      <c r="B153" s="238">
        <v>2</v>
      </c>
      <c r="C153" s="238">
        <v>212</v>
      </c>
      <c r="D153" s="238">
        <v>157.61600000000001</v>
      </c>
      <c r="E153" s="238">
        <v>27</v>
      </c>
      <c r="F153" s="238" t="s">
        <v>2420</v>
      </c>
      <c r="H153" s="238" t="s">
        <v>354</v>
      </c>
      <c r="I153" s="238">
        <v>25</v>
      </c>
      <c r="K153" s="238">
        <v>19512074</v>
      </c>
      <c r="M153" s="238">
        <v>10</v>
      </c>
      <c r="N153" s="238">
        <v>5</v>
      </c>
      <c r="O153" s="238">
        <v>2019</v>
      </c>
      <c r="P153" s="238" t="s">
        <v>364</v>
      </c>
      <c r="Q153" s="238">
        <v>13</v>
      </c>
      <c r="R153" s="238" t="s">
        <v>369</v>
      </c>
      <c r="S153" s="238">
        <v>5</v>
      </c>
      <c r="T153" s="238">
        <v>0</v>
      </c>
      <c r="U153" s="238">
        <v>2</v>
      </c>
      <c r="V153" s="238">
        <v>12</v>
      </c>
      <c r="W153" s="238">
        <v>10</v>
      </c>
      <c r="X153" s="238">
        <v>2</v>
      </c>
      <c r="Y153" s="238">
        <v>1</v>
      </c>
      <c r="Z153" s="238">
        <v>1</v>
      </c>
      <c r="AB153" s="238">
        <v>1</v>
      </c>
      <c r="AC153" s="238">
        <v>98</v>
      </c>
      <c r="AD153" s="238" t="s">
        <v>357</v>
      </c>
      <c r="AF153" s="238" t="s">
        <v>405</v>
      </c>
      <c r="AG153" s="238">
        <v>7</v>
      </c>
      <c r="AH153" s="238">
        <v>2</v>
      </c>
      <c r="AI153" s="238">
        <v>4</v>
      </c>
      <c r="AJ153" s="238">
        <v>3</v>
      </c>
      <c r="AK153" s="238">
        <v>26</v>
      </c>
      <c r="AL153" s="238">
        <v>45</v>
      </c>
      <c r="AM153" s="238" t="s">
        <v>354</v>
      </c>
      <c r="AN153" s="238">
        <v>5</v>
      </c>
      <c r="AO153" s="238">
        <v>1</v>
      </c>
      <c r="AS153" s="238">
        <v>15</v>
      </c>
      <c r="AT153" s="238">
        <v>9</v>
      </c>
      <c r="AU153" s="238">
        <v>60</v>
      </c>
      <c r="AV153" s="238">
        <v>11</v>
      </c>
      <c r="AW153" s="238">
        <v>21</v>
      </c>
      <c r="AX153" s="238">
        <v>2</v>
      </c>
      <c r="AY153" s="238">
        <v>4</v>
      </c>
      <c r="AZ153" s="238">
        <v>3</v>
      </c>
      <c r="BA153" s="238">
        <v>26</v>
      </c>
      <c r="BB153" s="238">
        <v>18</v>
      </c>
      <c r="BC153" s="238" t="s">
        <v>354</v>
      </c>
      <c r="BD153" s="238">
        <v>5</v>
      </c>
      <c r="BE153" s="238">
        <v>90</v>
      </c>
      <c r="BI153" s="238">
        <v>15</v>
      </c>
      <c r="BJ153" s="238">
        <v>9</v>
      </c>
      <c r="BK153" s="238">
        <v>60</v>
      </c>
      <c r="BL153" s="238">
        <v>11</v>
      </c>
      <c r="BM153" s="238">
        <v>21</v>
      </c>
      <c r="CT153" s="238">
        <v>464401.83727034199</v>
      </c>
      <c r="CU153" s="238">
        <v>4967581.83896368</v>
      </c>
      <c r="CV153" s="238">
        <v>44.860762809999997</v>
      </c>
      <c r="CW153" s="238">
        <v>-93.45057568</v>
      </c>
      <c r="CX153" s="238" t="s">
        <v>359</v>
      </c>
      <c r="CY153" s="238" t="s">
        <v>4848</v>
      </c>
    </row>
    <row r="154" spans="1:103" x14ac:dyDescent="0.25">
      <c r="A154" s="238">
        <v>10941979</v>
      </c>
      <c r="B154" s="238">
        <v>2</v>
      </c>
      <c r="C154" s="238">
        <v>212</v>
      </c>
      <c r="D154" s="238">
        <v>157.619</v>
      </c>
      <c r="E154" s="238">
        <v>27</v>
      </c>
      <c r="F154" s="238" t="s">
        <v>2420</v>
      </c>
      <c r="H154" s="238" t="s">
        <v>354</v>
      </c>
      <c r="I154" s="238">
        <v>25</v>
      </c>
      <c r="K154" s="238">
        <v>14501095</v>
      </c>
      <c r="L154" s="238">
        <v>140230412</v>
      </c>
      <c r="M154" s="238">
        <v>1</v>
      </c>
      <c r="N154" s="238">
        <v>23</v>
      </c>
      <c r="O154" s="238">
        <v>2014</v>
      </c>
      <c r="P154" s="238" t="s">
        <v>384</v>
      </c>
      <c r="Q154" s="238">
        <v>6</v>
      </c>
      <c r="R154" s="238" t="s">
        <v>369</v>
      </c>
      <c r="S154" s="238">
        <v>3</v>
      </c>
      <c r="T154" s="238">
        <v>0</v>
      </c>
      <c r="U154" s="238">
        <v>2</v>
      </c>
      <c r="V154" s="238">
        <v>1</v>
      </c>
      <c r="W154" s="238">
        <v>10</v>
      </c>
      <c r="X154" s="238">
        <v>2</v>
      </c>
      <c r="Y154" s="238">
        <v>4</v>
      </c>
      <c r="Z154" s="238">
        <v>1</v>
      </c>
      <c r="AB154" s="238">
        <v>1</v>
      </c>
      <c r="AC154" s="238">
        <v>98</v>
      </c>
      <c r="AD154" s="238" t="s">
        <v>376</v>
      </c>
      <c r="AE154" s="238" t="s">
        <v>4849</v>
      </c>
      <c r="AF154" s="238" t="s">
        <v>358</v>
      </c>
      <c r="AG154" s="238">
        <v>7</v>
      </c>
      <c r="AH154" s="238">
        <v>2</v>
      </c>
      <c r="AI154" s="238">
        <v>1</v>
      </c>
      <c r="AJ154" s="238">
        <v>3</v>
      </c>
      <c r="AK154" s="238">
        <v>26</v>
      </c>
      <c r="AL154" s="238">
        <v>36</v>
      </c>
      <c r="AM154" s="238" t="s">
        <v>354</v>
      </c>
      <c r="AN154" s="238">
        <v>5</v>
      </c>
      <c r="AO154" s="238">
        <v>1</v>
      </c>
      <c r="AS154" s="238">
        <v>3</v>
      </c>
      <c r="AT154" s="238">
        <v>98</v>
      </c>
      <c r="AU154" s="238">
        <v>60</v>
      </c>
      <c r="AV154" s="238">
        <v>11</v>
      </c>
      <c r="AW154" s="238">
        <v>21</v>
      </c>
      <c r="AX154" s="238">
        <v>2</v>
      </c>
      <c r="AY154" s="238">
        <v>3</v>
      </c>
      <c r="AZ154" s="238">
        <v>3</v>
      </c>
      <c r="BA154" s="238">
        <v>21</v>
      </c>
      <c r="BB154" s="238">
        <v>21</v>
      </c>
      <c r="BC154" s="238" t="s">
        <v>354</v>
      </c>
      <c r="BD154" s="238">
        <v>5</v>
      </c>
      <c r="BE154" s="238">
        <v>5</v>
      </c>
      <c r="BI154" s="238">
        <v>3</v>
      </c>
      <c r="BJ154" s="238">
        <v>98</v>
      </c>
      <c r="BK154" s="238">
        <v>60</v>
      </c>
      <c r="BL154" s="238">
        <v>11</v>
      </c>
      <c r="BM154" s="238">
        <v>21</v>
      </c>
      <c r="CT154" s="238">
        <v>464396</v>
      </c>
      <c r="CU154" s="238">
        <v>4967569</v>
      </c>
      <c r="CV154" s="238">
        <v>44.8606427</v>
      </c>
      <c r="CW154" s="238">
        <v>-93.4506528</v>
      </c>
      <c r="CX154" s="238" t="s">
        <v>359</v>
      </c>
      <c r="CY154" s="238" t="s">
        <v>4850</v>
      </c>
    </row>
    <row r="155" spans="1:103" x14ac:dyDescent="0.25">
      <c r="A155" s="238">
        <v>10858457</v>
      </c>
      <c r="B155" s="238">
        <v>2</v>
      </c>
      <c r="C155" s="238">
        <v>212</v>
      </c>
      <c r="D155" s="238">
        <v>157.62299999999999</v>
      </c>
      <c r="E155" s="238">
        <v>27</v>
      </c>
      <c r="F155" s="238" t="s">
        <v>2420</v>
      </c>
      <c r="H155" s="238" t="s">
        <v>354</v>
      </c>
      <c r="I155" s="238">
        <v>25</v>
      </c>
      <c r="K155" s="238">
        <v>13004271</v>
      </c>
      <c r="L155" s="238">
        <v>130270190</v>
      </c>
      <c r="M155" s="238">
        <v>1</v>
      </c>
      <c r="N155" s="238">
        <v>27</v>
      </c>
      <c r="O155" s="238">
        <v>2013</v>
      </c>
      <c r="P155" s="238" t="s">
        <v>366</v>
      </c>
      <c r="Q155" s="238">
        <v>14</v>
      </c>
      <c r="R155" s="238" t="s">
        <v>356</v>
      </c>
      <c r="S155" s="238">
        <v>5</v>
      </c>
      <c r="T155" s="238">
        <v>0</v>
      </c>
      <c r="U155" s="238">
        <v>2</v>
      </c>
      <c r="V155" s="238">
        <v>7</v>
      </c>
      <c r="W155" s="238">
        <v>70</v>
      </c>
      <c r="X155" s="238">
        <v>2</v>
      </c>
      <c r="Y155" s="238">
        <v>1</v>
      </c>
      <c r="Z155" s="238">
        <v>4</v>
      </c>
      <c r="AA155" s="238">
        <v>5</v>
      </c>
      <c r="AB155" s="238">
        <v>3</v>
      </c>
      <c r="AC155" s="238">
        <v>98</v>
      </c>
      <c r="AD155" s="238" t="s">
        <v>389</v>
      </c>
      <c r="AE155" s="238" t="s">
        <v>4851</v>
      </c>
      <c r="AF155" s="238" t="s">
        <v>358</v>
      </c>
      <c r="AG155" s="238">
        <v>90</v>
      </c>
      <c r="AH155" s="238">
        <v>2</v>
      </c>
      <c r="AI155" s="238">
        <v>4</v>
      </c>
      <c r="AJ155" s="238">
        <v>4</v>
      </c>
      <c r="AK155" s="238">
        <v>21</v>
      </c>
      <c r="AL155" s="238">
        <v>18</v>
      </c>
      <c r="AM155" s="238" t="s">
        <v>363</v>
      </c>
      <c r="AN155" s="238">
        <v>5</v>
      </c>
      <c r="AS155" s="238">
        <v>1</v>
      </c>
      <c r="AT155" s="238">
        <v>98</v>
      </c>
      <c r="AU155" s="238">
        <v>60</v>
      </c>
      <c r="AV155" s="238">
        <v>11</v>
      </c>
      <c r="AW155" s="238">
        <v>21</v>
      </c>
      <c r="AX155" s="238">
        <v>2</v>
      </c>
      <c r="AY155" s="238">
        <v>4</v>
      </c>
      <c r="AZ155" s="238">
        <v>4</v>
      </c>
      <c r="BA155" s="238">
        <v>21</v>
      </c>
      <c r="BB155" s="238">
        <v>45</v>
      </c>
      <c r="BC155" s="238" t="s">
        <v>363</v>
      </c>
      <c r="BD155" s="238">
        <v>5</v>
      </c>
      <c r="BI155" s="238">
        <v>1</v>
      </c>
      <c r="BJ155" s="238">
        <v>98</v>
      </c>
      <c r="BK155" s="238">
        <v>60</v>
      </c>
      <c r="BL155" s="238">
        <v>11</v>
      </c>
      <c r="BM155" s="238">
        <v>21</v>
      </c>
      <c r="CT155" s="238">
        <v>464402</v>
      </c>
      <c r="CU155" s="238">
        <v>4967568</v>
      </c>
      <c r="CV155" s="238">
        <v>44.860639900000002</v>
      </c>
      <c r="CW155" s="238">
        <v>-93.450576799999993</v>
      </c>
      <c r="CX155" s="238" t="s">
        <v>359</v>
      </c>
      <c r="CY155" s="238" t="s">
        <v>4852</v>
      </c>
    </row>
    <row r="156" spans="1:103" x14ac:dyDescent="0.25">
      <c r="A156" s="238">
        <v>754551</v>
      </c>
      <c r="B156" s="238">
        <v>2</v>
      </c>
      <c r="C156" s="238">
        <v>212</v>
      </c>
      <c r="D156" s="238">
        <v>157.62799999999999</v>
      </c>
      <c r="E156" s="238">
        <v>27</v>
      </c>
      <c r="F156" s="238" t="s">
        <v>2420</v>
      </c>
      <c r="H156" s="238" t="s">
        <v>354</v>
      </c>
      <c r="I156" s="238">
        <v>25</v>
      </c>
      <c r="K156" s="238">
        <v>19512187</v>
      </c>
      <c r="M156" s="238">
        <v>10</v>
      </c>
      <c r="N156" s="238">
        <v>8</v>
      </c>
      <c r="O156" s="238">
        <v>2019</v>
      </c>
      <c r="P156" s="238" t="s">
        <v>368</v>
      </c>
      <c r="Q156" s="238">
        <v>9</v>
      </c>
      <c r="R156" s="238" t="s">
        <v>369</v>
      </c>
      <c r="S156" s="238">
        <v>5</v>
      </c>
      <c r="T156" s="238">
        <v>0</v>
      </c>
      <c r="U156" s="238">
        <v>2</v>
      </c>
      <c r="V156" s="238">
        <v>12</v>
      </c>
      <c r="W156" s="238">
        <v>10</v>
      </c>
      <c r="X156" s="238">
        <v>2</v>
      </c>
      <c r="Y156" s="238">
        <v>1</v>
      </c>
      <c r="Z156" s="238">
        <v>1</v>
      </c>
      <c r="AB156" s="238">
        <v>1</v>
      </c>
      <c r="AC156" s="238">
        <v>98</v>
      </c>
      <c r="AD156" s="238" t="s">
        <v>4853</v>
      </c>
      <c r="AF156" s="238" t="s">
        <v>358</v>
      </c>
      <c r="AG156" s="238">
        <v>7</v>
      </c>
      <c r="AH156" s="238">
        <v>2</v>
      </c>
      <c r="AI156" s="238">
        <v>2</v>
      </c>
      <c r="AJ156" s="238">
        <v>3</v>
      </c>
      <c r="AK156" s="238">
        <v>21</v>
      </c>
      <c r="AL156" s="238">
        <v>41</v>
      </c>
      <c r="AM156" s="238" t="s">
        <v>354</v>
      </c>
      <c r="AN156" s="238">
        <v>5</v>
      </c>
      <c r="AO156" s="238">
        <v>1</v>
      </c>
      <c r="AS156" s="238">
        <v>15</v>
      </c>
      <c r="AT156" s="238">
        <v>9</v>
      </c>
      <c r="AU156" s="238">
        <v>60</v>
      </c>
      <c r="AV156" s="238">
        <v>11</v>
      </c>
      <c r="AW156" s="238">
        <v>21</v>
      </c>
      <c r="AX156" s="238">
        <v>2</v>
      </c>
      <c r="AY156" s="238">
        <v>2</v>
      </c>
      <c r="AZ156" s="238">
        <v>3</v>
      </c>
      <c r="BA156" s="238">
        <v>28</v>
      </c>
      <c r="BB156" s="238">
        <v>31</v>
      </c>
      <c r="BC156" s="238" t="s">
        <v>354</v>
      </c>
      <c r="BD156" s="238">
        <v>5</v>
      </c>
      <c r="BE156" s="238">
        <v>10</v>
      </c>
      <c r="BI156" s="238">
        <v>15</v>
      </c>
      <c r="BJ156" s="238">
        <v>9</v>
      </c>
      <c r="BK156" s="238">
        <v>60</v>
      </c>
      <c r="BL156" s="238">
        <v>11</v>
      </c>
      <c r="BM156" s="238">
        <v>21</v>
      </c>
      <c r="CT156" s="238">
        <v>464410.30395394203</v>
      </c>
      <c r="CU156" s="238">
        <v>4967569.1389382798</v>
      </c>
      <c r="CV156" s="238">
        <v>44.860648910000002</v>
      </c>
      <c r="CW156" s="238">
        <v>-93.450467630000006</v>
      </c>
      <c r="CX156" s="238" t="s">
        <v>391</v>
      </c>
      <c r="CY156" s="238" t="s">
        <v>4854</v>
      </c>
    </row>
    <row r="157" spans="1:103" x14ac:dyDescent="0.25">
      <c r="A157" s="238">
        <v>748655</v>
      </c>
      <c r="B157" s="238">
        <v>2</v>
      </c>
      <c r="C157" s="238">
        <v>212</v>
      </c>
      <c r="D157" s="238">
        <v>157.642</v>
      </c>
      <c r="E157" s="238">
        <v>27</v>
      </c>
      <c r="F157" s="238" t="s">
        <v>2420</v>
      </c>
      <c r="H157" s="238" t="s">
        <v>354</v>
      </c>
      <c r="I157" s="238">
        <v>25</v>
      </c>
      <c r="K157" s="238">
        <v>19511366</v>
      </c>
      <c r="M157" s="238">
        <v>9</v>
      </c>
      <c r="N157" s="238">
        <v>18</v>
      </c>
      <c r="O157" s="238">
        <v>2019</v>
      </c>
      <c r="P157" s="238" t="s">
        <v>355</v>
      </c>
      <c r="Q157" s="238">
        <v>17</v>
      </c>
      <c r="R157" s="238" t="s">
        <v>356</v>
      </c>
      <c r="S157" s="238">
        <v>5</v>
      </c>
      <c r="T157" s="238">
        <v>0</v>
      </c>
      <c r="U157" s="238">
        <v>2</v>
      </c>
      <c r="V157" s="238">
        <v>5</v>
      </c>
      <c r="W157" s="238">
        <v>10</v>
      </c>
      <c r="X157" s="238">
        <v>2</v>
      </c>
      <c r="Y157" s="238">
        <v>1</v>
      </c>
      <c r="Z157" s="238">
        <v>1</v>
      </c>
      <c r="AB157" s="238">
        <v>1</v>
      </c>
      <c r="AC157" s="238">
        <v>98</v>
      </c>
      <c r="AD157" s="238" t="s">
        <v>4855</v>
      </c>
      <c r="AF157" s="238" t="s">
        <v>358</v>
      </c>
      <c r="AG157" s="238">
        <v>10</v>
      </c>
      <c r="AH157" s="238">
        <v>2</v>
      </c>
      <c r="AI157" s="238">
        <v>2</v>
      </c>
      <c r="AJ157" s="238">
        <v>4</v>
      </c>
      <c r="AK157" s="238">
        <v>21</v>
      </c>
      <c r="AL157" s="238">
        <v>39</v>
      </c>
      <c r="AM157" s="238" t="s">
        <v>354</v>
      </c>
      <c r="AN157" s="238">
        <v>5</v>
      </c>
      <c r="AO157" s="238">
        <v>1</v>
      </c>
      <c r="AS157" s="238">
        <v>15</v>
      </c>
      <c r="AT157" s="238">
        <v>9</v>
      </c>
      <c r="AU157" s="238">
        <v>60</v>
      </c>
      <c r="AV157" s="238">
        <v>11</v>
      </c>
      <c r="AW157" s="238">
        <v>21</v>
      </c>
      <c r="AX157" s="238">
        <v>2</v>
      </c>
      <c r="AY157" s="238">
        <v>4</v>
      </c>
      <c r="AZ157" s="238">
        <v>4</v>
      </c>
      <c r="BA157" s="238">
        <v>21</v>
      </c>
      <c r="BB157" s="238">
        <v>47</v>
      </c>
      <c r="BC157" s="238" t="s">
        <v>363</v>
      </c>
      <c r="BD157" s="238">
        <v>5</v>
      </c>
      <c r="BE157" s="238">
        <v>7</v>
      </c>
      <c r="BI157" s="238">
        <v>15</v>
      </c>
      <c r="BJ157" s="238">
        <v>9</v>
      </c>
      <c r="BK157" s="238">
        <v>60</v>
      </c>
      <c r="BL157" s="238">
        <v>11</v>
      </c>
      <c r="BM157" s="238">
        <v>21</v>
      </c>
      <c r="CT157" s="238">
        <v>464431.47066294198</v>
      </c>
      <c r="CU157" s="238">
        <v>4967564.9055964798</v>
      </c>
      <c r="CV157" s="238">
        <v>44.860611859999999</v>
      </c>
      <c r="CW157" s="238">
        <v>-93.450199429999998</v>
      </c>
      <c r="CX157" s="238" t="s">
        <v>359</v>
      </c>
      <c r="CY157" s="238" t="s">
        <v>4856</v>
      </c>
    </row>
    <row r="158" spans="1:103" x14ac:dyDescent="0.25">
      <c r="A158" s="238">
        <v>10745563</v>
      </c>
      <c r="B158" s="238">
        <v>2</v>
      </c>
      <c r="C158" s="238">
        <v>212</v>
      </c>
      <c r="D158" s="238">
        <v>157.64699999999999</v>
      </c>
      <c r="E158" s="238">
        <v>27</v>
      </c>
      <c r="F158" s="238" t="s">
        <v>2420</v>
      </c>
      <c r="H158" s="238" t="s">
        <v>354</v>
      </c>
      <c r="I158" s="238">
        <v>25</v>
      </c>
      <c r="K158" s="238">
        <v>11509291</v>
      </c>
      <c r="L158" s="238">
        <v>112680032</v>
      </c>
      <c r="M158" s="238">
        <v>9</v>
      </c>
      <c r="N158" s="238">
        <v>20</v>
      </c>
      <c r="O158" s="238">
        <v>2011</v>
      </c>
      <c r="P158" s="238" t="s">
        <v>368</v>
      </c>
      <c r="Q158" s="238">
        <v>13</v>
      </c>
      <c r="R158" s="238" t="s">
        <v>356</v>
      </c>
      <c r="S158" s="238">
        <v>5</v>
      </c>
      <c r="T158" s="238">
        <v>0</v>
      </c>
      <c r="U158" s="238">
        <v>1</v>
      </c>
      <c r="V158" s="238">
        <v>5</v>
      </c>
      <c r="W158" s="238">
        <v>53</v>
      </c>
      <c r="X158" s="238">
        <v>2</v>
      </c>
      <c r="Y158" s="238">
        <v>1</v>
      </c>
      <c r="Z158" s="238">
        <v>2</v>
      </c>
      <c r="AB158" s="238">
        <v>1</v>
      </c>
      <c r="AC158" s="238">
        <v>98</v>
      </c>
      <c r="AD158" s="238" t="s">
        <v>376</v>
      </c>
      <c r="AE158" s="238" t="s">
        <v>4836</v>
      </c>
      <c r="AF158" s="238" t="s">
        <v>358</v>
      </c>
      <c r="AG158" s="238">
        <v>3</v>
      </c>
      <c r="AH158" s="238">
        <v>2</v>
      </c>
      <c r="AI158" s="238">
        <v>2</v>
      </c>
      <c r="AJ158" s="238">
        <v>4</v>
      </c>
      <c r="AK158" s="238">
        <v>21</v>
      </c>
      <c r="AL158" s="238">
        <v>28</v>
      </c>
      <c r="AM158" s="238" t="s">
        <v>354</v>
      </c>
      <c r="AN158" s="238">
        <v>5</v>
      </c>
      <c r="AO158" s="238">
        <v>3</v>
      </c>
      <c r="AS158" s="238">
        <v>2</v>
      </c>
      <c r="AT158" s="238">
        <v>98</v>
      </c>
      <c r="AU158" s="238">
        <v>55</v>
      </c>
      <c r="AV158" s="238">
        <v>10</v>
      </c>
      <c r="AW158" s="238">
        <v>25</v>
      </c>
      <c r="CT158" s="238">
        <v>464441</v>
      </c>
      <c r="CU158" s="238">
        <v>4967566</v>
      </c>
      <c r="CV158" s="238">
        <v>44.860622200000002</v>
      </c>
      <c r="CW158" s="238">
        <v>-93.450084000000004</v>
      </c>
      <c r="CX158" s="238" t="s">
        <v>359</v>
      </c>
      <c r="CY158" s="238" t="s">
        <v>4857</v>
      </c>
    </row>
    <row r="159" spans="1:103" x14ac:dyDescent="0.25">
      <c r="A159" s="238">
        <v>10999821</v>
      </c>
      <c r="B159" s="238">
        <v>2</v>
      </c>
      <c r="C159" s="238">
        <v>212</v>
      </c>
      <c r="D159" s="238">
        <v>157.67099999999999</v>
      </c>
      <c r="E159" s="238">
        <v>27</v>
      </c>
      <c r="F159" s="238" t="s">
        <v>2420</v>
      </c>
      <c r="H159" s="238" t="s">
        <v>354</v>
      </c>
      <c r="I159" s="238">
        <v>25</v>
      </c>
      <c r="K159" s="238">
        <v>14513399</v>
      </c>
      <c r="L159" s="238">
        <v>143470162</v>
      </c>
      <c r="M159" s="238">
        <v>12</v>
      </c>
      <c r="N159" s="238">
        <v>13</v>
      </c>
      <c r="O159" s="238">
        <v>2014</v>
      </c>
      <c r="P159" s="238" t="s">
        <v>364</v>
      </c>
      <c r="Q159" s="238">
        <v>13</v>
      </c>
      <c r="R159" s="238" t="s">
        <v>369</v>
      </c>
      <c r="S159" s="238">
        <v>4</v>
      </c>
      <c r="T159" s="238">
        <v>0</v>
      </c>
      <c r="U159" s="238">
        <v>4</v>
      </c>
      <c r="V159" s="238">
        <v>1</v>
      </c>
      <c r="W159" s="238">
        <v>10</v>
      </c>
      <c r="X159" s="238">
        <v>2</v>
      </c>
      <c r="Y159" s="238">
        <v>1</v>
      </c>
      <c r="Z159" s="238">
        <v>2</v>
      </c>
      <c r="AB159" s="238">
        <v>2</v>
      </c>
      <c r="AC159" s="238">
        <v>98</v>
      </c>
      <c r="AD159" s="238" t="s">
        <v>376</v>
      </c>
      <c r="AE159" s="238" t="s">
        <v>4737</v>
      </c>
      <c r="AF159" s="238" t="s">
        <v>358</v>
      </c>
      <c r="AG159" s="238">
        <v>7</v>
      </c>
      <c r="AH159" s="238">
        <v>2</v>
      </c>
      <c r="AI159" s="238">
        <v>4</v>
      </c>
      <c r="AJ159" s="238">
        <v>3</v>
      </c>
      <c r="AK159" s="238">
        <v>21</v>
      </c>
      <c r="AL159" s="238">
        <v>18</v>
      </c>
      <c r="AM159" s="238" t="s">
        <v>363</v>
      </c>
      <c r="AN159" s="238">
        <v>5</v>
      </c>
      <c r="AO159" s="238">
        <v>5</v>
      </c>
      <c r="AS159" s="238">
        <v>1</v>
      </c>
      <c r="AT159" s="238">
        <v>98</v>
      </c>
      <c r="AU159" s="238">
        <v>60</v>
      </c>
      <c r="AV159" s="238">
        <v>11</v>
      </c>
      <c r="AW159" s="238">
        <v>21</v>
      </c>
      <c r="AX159" s="238">
        <v>2</v>
      </c>
      <c r="AY159" s="238">
        <v>2</v>
      </c>
      <c r="AZ159" s="238">
        <v>3</v>
      </c>
      <c r="BA159" s="238">
        <v>21</v>
      </c>
      <c r="BB159" s="238">
        <v>75</v>
      </c>
      <c r="BC159" s="238" t="s">
        <v>354</v>
      </c>
      <c r="BD159" s="238">
        <v>5</v>
      </c>
      <c r="BE159" s="238">
        <v>5</v>
      </c>
      <c r="BI159" s="238">
        <v>1</v>
      </c>
      <c r="BJ159" s="238">
        <v>98</v>
      </c>
      <c r="BK159" s="238">
        <v>60</v>
      </c>
      <c r="BL159" s="238">
        <v>11</v>
      </c>
      <c r="BM159" s="238">
        <v>21</v>
      </c>
      <c r="BN159" s="238">
        <v>2</v>
      </c>
      <c r="BO159" s="238">
        <v>2</v>
      </c>
      <c r="BP159" s="238">
        <v>3</v>
      </c>
      <c r="BQ159" s="238">
        <v>21</v>
      </c>
      <c r="BR159" s="238">
        <v>66</v>
      </c>
      <c r="BS159" s="238" t="s">
        <v>354</v>
      </c>
      <c r="BT159" s="238">
        <v>5</v>
      </c>
      <c r="BU159" s="238">
        <v>1</v>
      </c>
      <c r="BY159" s="238">
        <v>1</v>
      </c>
      <c r="BZ159" s="238">
        <v>98</v>
      </c>
      <c r="CA159" s="238">
        <v>60</v>
      </c>
      <c r="CB159" s="238">
        <v>11</v>
      </c>
      <c r="CC159" s="238">
        <v>21</v>
      </c>
      <c r="CD159" s="238">
        <v>2</v>
      </c>
      <c r="CE159" s="238">
        <v>2</v>
      </c>
      <c r="CF159" s="238">
        <v>3</v>
      </c>
      <c r="CG159" s="238">
        <v>21</v>
      </c>
      <c r="CH159" s="238">
        <v>24</v>
      </c>
      <c r="CI159" s="238" t="s">
        <v>354</v>
      </c>
      <c r="CJ159" s="238">
        <v>5</v>
      </c>
      <c r="CK159" s="238">
        <v>1</v>
      </c>
      <c r="CO159" s="238">
        <v>1</v>
      </c>
      <c r="CP159" s="238">
        <v>98</v>
      </c>
      <c r="CQ159" s="238">
        <v>60</v>
      </c>
      <c r="CR159" s="238">
        <v>11</v>
      </c>
      <c r="CS159" s="238">
        <v>21</v>
      </c>
      <c r="CT159" s="238">
        <v>464479</v>
      </c>
      <c r="CU159" s="238">
        <v>4967569</v>
      </c>
      <c r="CV159" s="238">
        <v>44.860648400000002</v>
      </c>
      <c r="CW159" s="238">
        <v>-93.449594099999999</v>
      </c>
      <c r="CX159" s="238" t="s">
        <v>359</v>
      </c>
      <c r="CY159" s="238" t="s">
        <v>4858</v>
      </c>
    </row>
    <row r="160" spans="1:103" x14ac:dyDescent="0.25">
      <c r="A160" s="238">
        <v>10989739</v>
      </c>
      <c r="B160" s="238">
        <v>2</v>
      </c>
      <c r="C160" s="238">
        <v>212</v>
      </c>
      <c r="D160" s="238">
        <v>157.708</v>
      </c>
      <c r="E160" s="238">
        <v>27</v>
      </c>
      <c r="F160" s="238" t="s">
        <v>2420</v>
      </c>
      <c r="H160" s="238" t="s">
        <v>354</v>
      </c>
      <c r="I160" s="238">
        <v>25</v>
      </c>
      <c r="K160" s="238">
        <v>201400041669</v>
      </c>
      <c r="L160" s="238">
        <v>143030041</v>
      </c>
      <c r="M160" s="238">
        <v>10</v>
      </c>
      <c r="N160" s="238">
        <v>21</v>
      </c>
      <c r="O160" s="238">
        <v>2014</v>
      </c>
      <c r="P160" s="238" t="s">
        <v>368</v>
      </c>
      <c r="Q160" s="238">
        <v>17</v>
      </c>
      <c r="S160" s="238">
        <v>5</v>
      </c>
      <c r="T160" s="238">
        <v>0</v>
      </c>
      <c r="U160" s="238">
        <v>2</v>
      </c>
      <c r="V160" s="238">
        <v>1</v>
      </c>
      <c r="W160" s="238">
        <v>10</v>
      </c>
      <c r="X160" s="238">
        <v>2</v>
      </c>
      <c r="Y160" s="238">
        <v>1</v>
      </c>
      <c r="Z160" s="238">
        <v>1</v>
      </c>
      <c r="AB160" s="238">
        <v>1</v>
      </c>
      <c r="AC160" s="238">
        <v>98</v>
      </c>
      <c r="AF160" s="238" t="s">
        <v>358</v>
      </c>
      <c r="AG160" s="238">
        <v>7</v>
      </c>
      <c r="AH160" s="238">
        <v>2</v>
      </c>
      <c r="AI160" s="238">
        <v>2</v>
      </c>
      <c r="AJ160" s="238">
        <v>4</v>
      </c>
      <c r="AK160" s="238">
        <v>21</v>
      </c>
      <c r="AL160" s="238">
        <v>63</v>
      </c>
      <c r="AM160" s="238" t="s">
        <v>363</v>
      </c>
      <c r="AN160" s="238">
        <v>5</v>
      </c>
      <c r="AO160" s="238">
        <v>5</v>
      </c>
      <c r="AS160" s="238">
        <v>3</v>
      </c>
      <c r="AT160" s="238">
        <v>98</v>
      </c>
      <c r="AU160" s="238">
        <v>55</v>
      </c>
      <c r="AV160" s="238">
        <v>11</v>
      </c>
      <c r="AW160" s="238">
        <v>21</v>
      </c>
      <c r="AX160" s="238">
        <v>2</v>
      </c>
      <c r="AY160" s="238">
        <v>2</v>
      </c>
      <c r="AZ160" s="238">
        <v>4</v>
      </c>
      <c r="BA160" s="238">
        <v>21</v>
      </c>
      <c r="BB160" s="238">
        <v>52</v>
      </c>
      <c r="BC160" s="238" t="s">
        <v>354</v>
      </c>
      <c r="BD160" s="238">
        <v>5</v>
      </c>
      <c r="BE160" s="238">
        <v>1</v>
      </c>
      <c r="BI160" s="238">
        <v>3</v>
      </c>
      <c r="BJ160" s="238">
        <v>98</v>
      </c>
      <c r="BK160" s="238">
        <v>55</v>
      </c>
      <c r="BL160" s="238">
        <v>11</v>
      </c>
      <c r="BM160" s="238">
        <v>21</v>
      </c>
      <c r="CT160" s="238">
        <v>464538</v>
      </c>
      <c r="CU160" s="238">
        <v>4967573</v>
      </c>
      <c r="CV160" s="238">
        <v>44.860689299999997</v>
      </c>
      <c r="CW160" s="238">
        <v>-93.448848699999999</v>
      </c>
      <c r="CX160" s="238" t="s">
        <v>359</v>
      </c>
    </row>
    <row r="161" spans="1:103" x14ac:dyDescent="0.25">
      <c r="A161" s="238">
        <v>729008</v>
      </c>
      <c r="B161" s="238">
        <v>2</v>
      </c>
      <c r="C161" s="238">
        <v>212</v>
      </c>
      <c r="D161" s="238">
        <v>157.71100000000001</v>
      </c>
      <c r="E161" s="238">
        <v>27</v>
      </c>
      <c r="F161" s="238" t="s">
        <v>2420</v>
      </c>
      <c r="H161" s="238" t="s">
        <v>354</v>
      </c>
      <c r="I161" s="238">
        <v>25</v>
      </c>
      <c r="K161" s="238">
        <v>19507587</v>
      </c>
      <c r="M161" s="238">
        <v>6</v>
      </c>
      <c r="N161" s="238">
        <v>18</v>
      </c>
      <c r="O161" s="238">
        <v>2019</v>
      </c>
      <c r="P161" s="238" t="s">
        <v>368</v>
      </c>
      <c r="Q161" s="238">
        <v>7</v>
      </c>
      <c r="R161" s="238" t="s">
        <v>369</v>
      </c>
      <c r="S161" s="238">
        <v>5</v>
      </c>
      <c r="T161" s="238">
        <v>0</v>
      </c>
      <c r="U161" s="238">
        <v>3</v>
      </c>
      <c r="V161" s="238">
        <v>12</v>
      </c>
      <c r="W161" s="238">
        <v>10</v>
      </c>
      <c r="X161" s="238">
        <v>2</v>
      </c>
      <c r="Y161" s="238">
        <v>1</v>
      </c>
      <c r="Z161" s="238">
        <v>1</v>
      </c>
      <c r="AB161" s="238">
        <v>1</v>
      </c>
      <c r="AC161" s="238">
        <v>98</v>
      </c>
      <c r="AD161" s="238" t="s">
        <v>357</v>
      </c>
      <c r="AF161" s="238" t="s">
        <v>405</v>
      </c>
      <c r="AG161" s="238">
        <v>7</v>
      </c>
      <c r="AH161" s="238">
        <v>2</v>
      </c>
      <c r="AI161" s="238">
        <v>4</v>
      </c>
      <c r="AJ161" s="238">
        <v>3</v>
      </c>
      <c r="AK161" s="238">
        <v>34</v>
      </c>
      <c r="AL161" s="238">
        <v>50</v>
      </c>
      <c r="AM161" s="238" t="s">
        <v>363</v>
      </c>
      <c r="AN161" s="238">
        <v>5</v>
      </c>
      <c r="AO161" s="238">
        <v>1</v>
      </c>
      <c r="AS161" s="238">
        <v>15</v>
      </c>
      <c r="AT161" s="238">
        <v>9</v>
      </c>
      <c r="AU161" s="238">
        <v>60</v>
      </c>
      <c r="AV161" s="238">
        <v>11</v>
      </c>
      <c r="AW161" s="238">
        <v>21</v>
      </c>
      <c r="AX161" s="238">
        <v>2</v>
      </c>
      <c r="AY161" s="238">
        <v>5</v>
      </c>
      <c r="AZ161" s="238">
        <v>3</v>
      </c>
      <c r="BA161" s="238">
        <v>34</v>
      </c>
      <c r="BB161" s="238">
        <v>37</v>
      </c>
      <c r="BC161" s="238" t="s">
        <v>363</v>
      </c>
      <c r="BD161" s="238">
        <v>5</v>
      </c>
      <c r="BE161" s="238">
        <v>1</v>
      </c>
      <c r="BI161" s="238">
        <v>15</v>
      </c>
      <c r="BJ161" s="238">
        <v>9</v>
      </c>
      <c r="BK161" s="238">
        <v>60</v>
      </c>
      <c r="BL161" s="238">
        <v>11</v>
      </c>
      <c r="BM161" s="238">
        <v>21</v>
      </c>
      <c r="BN161" s="238">
        <v>2</v>
      </c>
      <c r="BO161" s="238">
        <v>2</v>
      </c>
      <c r="BP161" s="238">
        <v>3</v>
      </c>
      <c r="BQ161" s="238">
        <v>21</v>
      </c>
      <c r="BR161" s="238">
        <v>33</v>
      </c>
      <c r="BS161" s="238" t="s">
        <v>354</v>
      </c>
      <c r="BT161" s="238">
        <v>5</v>
      </c>
      <c r="BU161" s="238">
        <v>4</v>
      </c>
      <c r="BY161" s="238">
        <v>15</v>
      </c>
      <c r="BZ161" s="238">
        <v>9</v>
      </c>
      <c r="CA161" s="238">
        <v>60</v>
      </c>
      <c r="CB161" s="238">
        <v>11</v>
      </c>
      <c r="CC161" s="238">
        <v>21</v>
      </c>
      <c r="CT161" s="238">
        <v>464554.23757514299</v>
      </c>
      <c r="CU161" s="238">
        <v>4967603.0056726802</v>
      </c>
      <c r="CV161" s="238">
        <v>44.860960949999999</v>
      </c>
      <c r="CW161" s="238">
        <v>-93.448648250000005</v>
      </c>
      <c r="CX161" s="238" t="s">
        <v>359</v>
      </c>
      <c r="CY161" s="238" t="s">
        <v>4859</v>
      </c>
    </row>
    <row r="162" spans="1:103" x14ac:dyDescent="0.25">
      <c r="A162" s="238">
        <v>325394</v>
      </c>
      <c r="B162" s="238">
        <v>2</v>
      </c>
      <c r="C162" s="238">
        <v>212</v>
      </c>
      <c r="D162" s="238">
        <v>157.72499999999999</v>
      </c>
      <c r="E162" s="238">
        <v>27</v>
      </c>
      <c r="F162" s="238" t="s">
        <v>2420</v>
      </c>
      <c r="H162" s="238" t="s">
        <v>354</v>
      </c>
      <c r="I162" s="238">
        <v>25</v>
      </c>
      <c r="K162" s="238">
        <v>16004117</v>
      </c>
      <c r="M162" s="238">
        <v>2</v>
      </c>
      <c r="N162" s="238">
        <v>2</v>
      </c>
      <c r="O162" s="238">
        <v>2016</v>
      </c>
      <c r="P162" s="238" t="s">
        <v>368</v>
      </c>
      <c r="Q162" s="238">
        <v>15</v>
      </c>
      <c r="R162" s="238" t="s">
        <v>369</v>
      </c>
      <c r="S162" s="238">
        <v>5</v>
      </c>
      <c r="T162" s="238">
        <v>0</v>
      </c>
      <c r="U162" s="238">
        <v>3</v>
      </c>
      <c r="V162" s="238">
        <v>90</v>
      </c>
      <c r="W162" s="238">
        <v>10</v>
      </c>
      <c r="X162" s="238">
        <v>26</v>
      </c>
      <c r="Y162" s="238">
        <v>1</v>
      </c>
      <c r="Z162" s="238">
        <v>4</v>
      </c>
      <c r="AB162" s="238">
        <v>3</v>
      </c>
      <c r="AC162" s="238">
        <v>98</v>
      </c>
      <c r="AD162" s="238" t="s">
        <v>357</v>
      </c>
      <c r="AF162" s="238" t="s">
        <v>358</v>
      </c>
      <c r="AG162" s="238">
        <v>90</v>
      </c>
      <c r="AH162" s="238">
        <v>2</v>
      </c>
      <c r="AI162" s="238">
        <v>2</v>
      </c>
      <c r="AJ162" s="238">
        <v>3</v>
      </c>
      <c r="AK162" s="238">
        <v>21</v>
      </c>
      <c r="AL162" s="238">
        <v>42</v>
      </c>
      <c r="AM162" s="238" t="s">
        <v>354</v>
      </c>
      <c r="AN162" s="238">
        <v>5</v>
      </c>
      <c r="AO162" s="238">
        <v>71</v>
      </c>
      <c r="AS162" s="238">
        <v>15</v>
      </c>
      <c r="AT162" s="238">
        <v>9</v>
      </c>
      <c r="AU162" s="238">
        <v>60</v>
      </c>
      <c r="AV162" s="238">
        <v>11</v>
      </c>
      <c r="AW162" s="238">
        <v>21</v>
      </c>
      <c r="AX162" s="238">
        <v>2</v>
      </c>
      <c r="AY162" s="238">
        <v>2</v>
      </c>
      <c r="AZ162" s="238">
        <v>4</v>
      </c>
      <c r="BA162" s="238">
        <v>21</v>
      </c>
      <c r="BB162" s="238">
        <v>24</v>
      </c>
      <c r="BC162" s="238" t="s">
        <v>363</v>
      </c>
      <c r="BD162" s="238">
        <v>5</v>
      </c>
      <c r="BE162" s="238">
        <v>1</v>
      </c>
      <c r="BI162" s="238">
        <v>15</v>
      </c>
      <c r="BJ162" s="238">
        <v>9</v>
      </c>
      <c r="BK162" s="238">
        <v>60</v>
      </c>
      <c r="BL162" s="238">
        <v>11</v>
      </c>
      <c r="BM162" s="238">
        <v>21</v>
      </c>
      <c r="BN162" s="238">
        <v>2</v>
      </c>
      <c r="BO162" s="238">
        <v>49</v>
      </c>
      <c r="BP162" s="238">
        <v>4</v>
      </c>
      <c r="BQ162" s="238">
        <v>21</v>
      </c>
      <c r="BR162" s="238">
        <v>30</v>
      </c>
      <c r="BS162" s="238" t="s">
        <v>354</v>
      </c>
      <c r="BT162" s="238">
        <v>5</v>
      </c>
      <c r="BU162" s="238">
        <v>1</v>
      </c>
      <c r="BY162" s="238">
        <v>15</v>
      </c>
      <c r="BZ162" s="238">
        <v>9</v>
      </c>
      <c r="CA162" s="238">
        <v>60</v>
      </c>
      <c r="CB162" s="238">
        <v>11</v>
      </c>
      <c r="CC162" s="238">
        <v>21</v>
      </c>
      <c r="CT162" s="238">
        <v>464565.47752095503</v>
      </c>
      <c r="CU162" s="238">
        <v>4967563.7973499298</v>
      </c>
      <c r="CV162" s="238">
        <v>44.860608560000003</v>
      </c>
      <c r="CW162" s="238">
        <v>-93.448503239999994</v>
      </c>
      <c r="CX162" s="238" t="s">
        <v>359</v>
      </c>
      <c r="CY162" s="238" t="s">
        <v>4860</v>
      </c>
    </row>
    <row r="163" spans="1:103" x14ac:dyDescent="0.25">
      <c r="A163" s="238">
        <v>391900</v>
      </c>
      <c r="B163" s="238">
        <v>2</v>
      </c>
      <c r="C163" s="238">
        <v>212</v>
      </c>
      <c r="D163" s="238">
        <v>157.833</v>
      </c>
      <c r="E163" s="238">
        <v>27</v>
      </c>
      <c r="F163" s="238" t="s">
        <v>2420</v>
      </c>
      <c r="H163" s="238" t="s">
        <v>354</v>
      </c>
      <c r="I163" s="238">
        <v>25</v>
      </c>
      <c r="K163" s="238">
        <v>16512335</v>
      </c>
      <c r="M163" s="238">
        <v>11</v>
      </c>
      <c r="N163" s="238">
        <v>4</v>
      </c>
      <c r="O163" s="238">
        <v>2016</v>
      </c>
      <c r="P163" s="238" t="s">
        <v>362</v>
      </c>
      <c r="Q163" s="238">
        <v>9</v>
      </c>
      <c r="R163" s="238" t="s">
        <v>369</v>
      </c>
      <c r="S163" s="238">
        <v>5</v>
      </c>
      <c r="T163" s="238">
        <v>0</v>
      </c>
      <c r="U163" s="238">
        <v>2</v>
      </c>
      <c r="V163" s="238">
        <v>12</v>
      </c>
      <c r="W163" s="238">
        <v>10</v>
      </c>
      <c r="X163" s="238">
        <v>29</v>
      </c>
      <c r="Y163" s="238">
        <v>1</v>
      </c>
      <c r="Z163" s="238">
        <v>1</v>
      </c>
      <c r="AB163" s="238">
        <v>1</v>
      </c>
      <c r="AC163" s="238">
        <v>98</v>
      </c>
      <c r="AD163" s="238" t="s">
        <v>357</v>
      </c>
      <c r="AF163" s="238" t="s">
        <v>358</v>
      </c>
      <c r="AG163" s="238">
        <v>7</v>
      </c>
      <c r="AH163" s="238">
        <v>2</v>
      </c>
      <c r="AI163" s="238">
        <v>2</v>
      </c>
      <c r="AJ163" s="238">
        <v>3</v>
      </c>
      <c r="AK163" s="238">
        <v>26</v>
      </c>
      <c r="AL163" s="238">
        <v>48</v>
      </c>
      <c r="AM163" s="238" t="s">
        <v>354</v>
      </c>
      <c r="AN163" s="238">
        <v>5</v>
      </c>
      <c r="AO163" s="238">
        <v>1</v>
      </c>
      <c r="AS163" s="238">
        <v>15</v>
      </c>
      <c r="AT163" s="238">
        <v>9</v>
      </c>
      <c r="AU163" s="238">
        <v>60</v>
      </c>
      <c r="AV163" s="238">
        <v>12</v>
      </c>
      <c r="AW163" s="238">
        <v>21</v>
      </c>
      <c r="AX163" s="238">
        <v>2</v>
      </c>
      <c r="AY163" s="238">
        <v>2</v>
      </c>
      <c r="AZ163" s="238">
        <v>3</v>
      </c>
      <c r="BA163" s="238">
        <v>21</v>
      </c>
      <c r="BB163" s="238">
        <v>33</v>
      </c>
      <c r="BC163" s="238" t="s">
        <v>354</v>
      </c>
      <c r="BD163" s="238">
        <v>5</v>
      </c>
      <c r="BE163" s="238">
        <v>4</v>
      </c>
      <c r="BI163" s="238">
        <v>15</v>
      </c>
      <c r="BJ163" s="238">
        <v>9</v>
      </c>
      <c r="BK163" s="238">
        <v>60</v>
      </c>
      <c r="BL163" s="238">
        <v>12</v>
      </c>
      <c r="BM163" s="238">
        <v>21</v>
      </c>
      <c r="CT163" s="238">
        <v>464727.80458894302</v>
      </c>
      <c r="CU163" s="238">
        <v>4967628.4057234796</v>
      </c>
      <c r="CV163" s="238">
        <v>44.861198199999997</v>
      </c>
      <c r="CW163" s="238">
        <v>-93.44645319</v>
      </c>
      <c r="CX163" s="238" t="s">
        <v>359</v>
      </c>
      <c r="CY163" s="238" t="s">
        <v>4861</v>
      </c>
    </row>
    <row r="164" spans="1:103" x14ac:dyDescent="0.25">
      <c r="A164" s="238">
        <v>625349</v>
      </c>
      <c r="B164" s="238">
        <v>2</v>
      </c>
      <c r="C164" s="238">
        <v>212</v>
      </c>
      <c r="D164" s="238">
        <v>157.84700000000001</v>
      </c>
      <c r="E164" s="238">
        <v>27</v>
      </c>
      <c r="F164" s="238" t="s">
        <v>2420</v>
      </c>
      <c r="H164" s="238" t="s">
        <v>354</v>
      </c>
      <c r="I164" s="238">
        <v>25</v>
      </c>
      <c r="K164" s="238">
        <v>18508536</v>
      </c>
      <c r="M164" s="238">
        <v>7</v>
      </c>
      <c r="N164" s="238">
        <v>14</v>
      </c>
      <c r="O164" s="238">
        <v>2018</v>
      </c>
      <c r="P164" s="238" t="s">
        <v>364</v>
      </c>
      <c r="Q164" s="238">
        <v>9</v>
      </c>
      <c r="R164" s="238" t="s">
        <v>356</v>
      </c>
      <c r="S164" s="238">
        <v>5</v>
      </c>
      <c r="T164" s="238">
        <v>0</v>
      </c>
      <c r="U164" s="238">
        <v>3</v>
      </c>
      <c r="V164" s="238">
        <v>12</v>
      </c>
      <c r="W164" s="238">
        <v>10</v>
      </c>
      <c r="X164" s="238">
        <v>2</v>
      </c>
      <c r="Y164" s="238">
        <v>1</v>
      </c>
      <c r="Z164" s="238">
        <v>1</v>
      </c>
      <c r="AB164" s="238">
        <v>1</v>
      </c>
      <c r="AC164" s="238">
        <v>98</v>
      </c>
      <c r="AD164" s="238" t="s">
        <v>357</v>
      </c>
      <c r="AF164" s="238" t="s">
        <v>405</v>
      </c>
      <c r="AG164" s="238">
        <v>7</v>
      </c>
      <c r="AH164" s="238">
        <v>2</v>
      </c>
      <c r="AI164" s="238">
        <v>31</v>
      </c>
      <c r="AJ164" s="238">
        <v>4</v>
      </c>
      <c r="AK164" s="238">
        <v>28</v>
      </c>
      <c r="AL164" s="238">
        <v>45</v>
      </c>
      <c r="AM164" s="238" t="s">
        <v>363</v>
      </c>
      <c r="AN164" s="238">
        <v>5</v>
      </c>
      <c r="AO164" s="238">
        <v>4</v>
      </c>
      <c r="AS164" s="238">
        <v>15</v>
      </c>
      <c r="AT164" s="238">
        <v>98</v>
      </c>
      <c r="AU164" s="238">
        <v>60</v>
      </c>
      <c r="AV164" s="238">
        <v>11</v>
      </c>
      <c r="AW164" s="238">
        <v>21</v>
      </c>
      <c r="AX164" s="238">
        <v>2</v>
      </c>
      <c r="AY164" s="238">
        <v>2</v>
      </c>
      <c r="AZ164" s="238">
        <v>4</v>
      </c>
      <c r="BA164" s="238">
        <v>34</v>
      </c>
      <c r="BB164" s="238">
        <v>31</v>
      </c>
      <c r="BC164" s="238" t="s">
        <v>363</v>
      </c>
      <c r="BD164" s="238">
        <v>5</v>
      </c>
      <c r="BE164" s="238">
        <v>1</v>
      </c>
      <c r="BI164" s="238">
        <v>15</v>
      </c>
      <c r="BJ164" s="238">
        <v>98</v>
      </c>
      <c r="BK164" s="238">
        <v>60</v>
      </c>
      <c r="BL164" s="238">
        <v>11</v>
      </c>
      <c r="BM164" s="238">
        <v>21</v>
      </c>
      <c r="BN164" s="238">
        <v>3</v>
      </c>
      <c r="BO164" s="238">
        <v>90</v>
      </c>
      <c r="BP164" s="238">
        <v>4</v>
      </c>
      <c r="BQ164" s="238">
        <v>20</v>
      </c>
      <c r="BY164" s="238">
        <v>15</v>
      </c>
      <c r="BZ164" s="238">
        <v>98</v>
      </c>
      <c r="CA164" s="238">
        <v>60</v>
      </c>
      <c r="CB164" s="238">
        <v>11</v>
      </c>
      <c r="CC164" s="238">
        <v>21</v>
      </c>
      <c r="CT164" s="238">
        <v>464748.97129794298</v>
      </c>
      <c r="CU164" s="238">
        <v>4967653.8057742799</v>
      </c>
      <c r="CV164" s="238">
        <v>44.861427900000002</v>
      </c>
      <c r="CW164" s="238">
        <v>-93.446187050000006</v>
      </c>
      <c r="CX164" s="238" t="s">
        <v>359</v>
      </c>
      <c r="CY164" s="238" t="s">
        <v>4862</v>
      </c>
    </row>
    <row r="165" spans="1:103" x14ac:dyDescent="0.25">
      <c r="A165" s="238">
        <v>11069455</v>
      </c>
      <c r="B165" s="238">
        <v>2</v>
      </c>
      <c r="C165" s="238">
        <v>212</v>
      </c>
      <c r="D165" s="238">
        <v>157.85900000000001</v>
      </c>
      <c r="E165" s="238">
        <v>27</v>
      </c>
      <c r="F165" s="238" t="s">
        <v>2420</v>
      </c>
      <c r="H165" s="238" t="s">
        <v>354</v>
      </c>
      <c r="I165" s="238">
        <v>25</v>
      </c>
      <c r="K165" s="238">
        <v>15510129</v>
      </c>
      <c r="L165" s="238">
        <v>152730235</v>
      </c>
      <c r="M165" s="238">
        <v>9</v>
      </c>
      <c r="N165" s="238">
        <v>29</v>
      </c>
      <c r="O165" s="238">
        <v>2015</v>
      </c>
      <c r="P165" s="238" t="s">
        <v>368</v>
      </c>
      <c r="Q165" s="238">
        <v>17</v>
      </c>
      <c r="R165" s="238" t="s">
        <v>356</v>
      </c>
      <c r="S165" s="238">
        <v>5</v>
      </c>
      <c r="T165" s="238">
        <v>0</v>
      </c>
      <c r="U165" s="238">
        <v>2</v>
      </c>
      <c r="V165" s="238">
        <v>1</v>
      </c>
      <c r="W165" s="238">
        <v>10</v>
      </c>
      <c r="X165" s="238">
        <v>2</v>
      </c>
      <c r="Y165" s="238">
        <v>1</v>
      </c>
      <c r="Z165" s="238">
        <v>1</v>
      </c>
      <c r="AB165" s="238">
        <v>1</v>
      </c>
      <c r="AC165" s="238">
        <v>98</v>
      </c>
      <c r="AD165" s="238" t="s">
        <v>376</v>
      </c>
      <c r="AE165" s="238" t="s">
        <v>4750</v>
      </c>
      <c r="AF165" s="238" t="s">
        <v>358</v>
      </c>
      <c r="AG165" s="238">
        <v>7</v>
      </c>
      <c r="AH165" s="238">
        <v>2</v>
      </c>
      <c r="AI165" s="238">
        <v>4</v>
      </c>
      <c r="AJ165" s="238">
        <v>4</v>
      </c>
      <c r="AK165" s="238">
        <v>21</v>
      </c>
      <c r="AL165" s="238">
        <v>22</v>
      </c>
      <c r="AM165" s="238" t="s">
        <v>354</v>
      </c>
      <c r="AN165" s="238">
        <v>5</v>
      </c>
      <c r="AO165" s="238">
        <v>15</v>
      </c>
      <c r="AP165" s="238">
        <v>5</v>
      </c>
      <c r="AS165" s="238">
        <v>1</v>
      </c>
      <c r="AT165" s="238">
        <v>98</v>
      </c>
      <c r="AU165" s="238">
        <v>60</v>
      </c>
      <c r="AV165" s="238">
        <v>11</v>
      </c>
      <c r="AW165" s="238">
        <v>21</v>
      </c>
      <c r="AX165" s="238">
        <v>2</v>
      </c>
      <c r="AY165" s="238">
        <v>2</v>
      </c>
      <c r="AZ165" s="238">
        <v>4</v>
      </c>
      <c r="BA165" s="238">
        <v>26</v>
      </c>
      <c r="BB165" s="238">
        <v>31</v>
      </c>
      <c r="BC165" s="238" t="s">
        <v>354</v>
      </c>
      <c r="BD165" s="238">
        <v>5</v>
      </c>
      <c r="BE165" s="238">
        <v>1</v>
      </c>
      <c r="BI165" s="238">
        <v>1</v>
      </c>
      <c r="BJ165" s="238">
        <v>98</v>
      </c>
      <c r="BK165" s="238">
        <v>60</v>
      </c>
      <c r="BL165" s="238">
        <v>11</v>
      </c>
      <c r="BM165" s="238">
        <v>21</v>
      </c>
      <c r="CT165" s="238">
        <v>464773</v>
      </c>
      <c r="CU165" s="238">
        <v>4967634</v>
      </c>
      <c r="CV165" s="238">
        <v>44.861251799999998</v>
      </c>
      <c r="CW165" s="238">
        <v>-93.445882600000004</v>
      </c>
      <c r="CX165" s="238" t="s">
        <v>359</v>
      </c>
      <c r="CY165" s="238" t="s">
        <v>4863</v>
      </c>
    </row>
    <row r="166" spans="1:103" x14ac:dyDescent="0.25">
      <c r="A166" s="238">
        <v>737093</v>
      </c>
      <c r="B166" s="238">
        <v>2</v>
      </c>
      <c r="C166" s="238">
        <v>212</v>
      </c>
      <c r="D166" s="238">
        <v>157.875</v>
      </c>
      <c r="E166" s="238">
        <v>27</v>
      </c>
      <c r="F166" s="238" t="s">
        <v>2420</v>
      </c>
      <c r="H166" s="238" t="s">
        <v>354</v>
      </c>
      <c r="I166" s="238">
        <v>25</v>
      </c>
      <c r="K166" s="238">
        <v>19509270</v>
      </c>
      <c r="M166" s="238">
        <v>7</v>
      </c>
      <c r="N166" s="238">
        <v>30</v>
      </c>
      <c r="O166" s="238">
        <v>2019</v>
      </c>
      <c r="P166" s="238" t="s">
        <v>368</v>
      </c>
      <c r="Q166" s="238">
        <v>16</v>
      </c>
      <c r="R166" s="238" t="s">
        <v>356</v>
      </c>
      <c r="S166" s="238">
        <v>5</v>
      </c>
      <c r="T166" s="238">
        <v>0</v>
      </c>
      <c r="U166" s="238">
        <v>2</v>
      </c>
      <c r="V166" s="238">
        <v>12</v>
      </c>
      <c r="W166" s="238">
        <v>10</v>
      </c>
      <c r="X166" s="238">
        <v>2</v>
      </c>
      <c r="Y166" s="238">
        <v>1</v>
      </c>
      <c r="Z166" s="238">
        <v>1</v>
      </c>
      <c r="AB166" s="238">
        <v>1</v>
      </c>
      <c r="AC166" s="238">
        <v>98</v>
      </c>
      <c r="AD166" s="238" t="s">
        <v>357</v>
      </c>
      <c r="AF166" s="238" t="s">
        <v>405</v>
      </c>
      <c r="AG166" s="238">
        <v>7</v>
      </c>
      <c r="AH166" s="238">
        <v>2</v>
      </c>
      <c r="AI166" s="238">
        <v>2</v>
      </c>
      <c r="AJ166" s="238">
        <v>4</v>
      </c>
      <c r="AK166" s="238">
        <v>21</v>
      </c>
      <c r="AL166" s="238">
        <v>18</v>
      </c>
      <c r="AM166" s="238" t="s">
        <v>363</v>
      </c>
      <c r="AN166" s="238">
        <v>5</v>
      </c>
      <c r="AO166" s="238">
        <v>4</v>
      </c>
      <c r="AS166" s="238">
        <v>15</v>
      </c>
      <c r="AT166" s="238">
        <v>9</v>
      </c>
      <c r="AU166" s="238">
        <v>60</v>
      </c>
      <c r="AV166" s="238">
        <v>11</v>
      </c>
      <c r="AW166" s="238">
        <v>21</v>
      </c>
      <c r="AX166" s="238">
        <v>2</v>
      </c>
      <c r="AY166" s="238">
        <v>4</v>
      </c>
      <c r="AZ166" s="238">
        <v>4</v>
      </c>
      <c r="BA166" s="238">
        <v>26</v>
      </c>
      <c r="BB166" s="238">
        <v>47</v>
      </c>
      <c r="BC166" s="238" t="s">
        <v>354</v>
      </c>
      <c r="BD166" s="238">
        <v>5</v>
      </c>
      <c r="BE166" s="238">
        <v>1</v>
      </c>
      <c r="BI166" s="238">
        <v>15</v>
      </c>
      <c r="BJ166" s="238">
        <v>9</v>
      </c>
      <c r="BK166" s="238">
        <v>60</v>
      </c>
      <c r="BL166" s="238">
        <v>11</v>
      </c>
      <c r="BM166" s="238">
        <v>21</v>
      </c>
      <c r="CT166" s="238">
        <v>464804.00474134402</v>
      </c>
      <c r="CU166" s="238">
        <v>4967683.4391668802</v>
      </c>
      <c r="CV166" s="238">
        <v>44.861697380000003</v>
      </c>
      <c r="CW166" s="238">
        <v>-93.445492549999997</v>
      </c>
      <c r="CX166" s="238" t="s">
        <v>359</v>
      </c>
      <c r="CY166" s="238" t="s">
        <v>4864</v>
      </c>
    </row>
    <row r="167" spans="1:103" x14ac:dyDescent="0.25">
      <c r="A167" s="238">
        <v>656847</v>
      </c>
      <c r="B167" s="238">
        <v>2</v>
      </c>
      <c r="C167" s="238">
        <v>212</v>
      </c>
      <c r="D167" s="238">
        <v>157.898</v>
      </c>
      <c r="E167" s="238">
        <v>27</v>
      </c>
      <c r="F167" s="238" t="s">
        <v>2420</v>
      </c>
      <c r="H167" s="238" t="s">
        <v>354</v>
      </c>
      <c r="I167" s="238">
        <v>25</v>
      </c>
      <c r="K167" s="238">
        <v>18512667</v>
      </c>
      <c r="M167" s="238">
        <v>10</v>
      </c>
      <c r="N167" s="238">
        <v>26</v>
      </c>
      <c r="O167" s="238">
        <v>2018</v>
      </c>
      <c r="P167" s="238" t="s">
        <v>362</v>
      </c>
      <c r="Q167" s="238">
        <v>17</v>
      </c>
      <c r="R167" s="238" t="s">
        <v>356</v>
      </c>
      <c r="S167" s="238">
        <v>5</v>
      </c>
      <c r="T167" s="238">
        <v>0</v>
      </c>
      <c r="U167" s="238">
        <v>2</v>
      </c>
      <c r="V167" s="238">
        <v>12</v>
      </c>
      <c r="W167" s="238">
        <v>10</v>
      </c>
      <c r="X167" s="238">
        <v>2</v>
      </c>
      <c r="Y167" s="238">
        <v>3</v>
      </c>
      <c r="Z167" s="238">
        <v>2</v>
      </c>
      <c r="AA167" s="238">
        <v>3</v>
      </c>
      <c r="AB167" s="238">
        <v>2</v>
      </c>
      <c r="AC167" s="238">
        <v>98</v>
      </c>
      <c r="AD167" s="238" t="s">
        <v>357</v>
      </c>
      <c r="AF167" s="238" t="s">
        <v>405</v>
      </c>
      <c r="AG167" s="238">
        <v>7</v>
      </c>
      <c r="AH167" s="238">
        <v>2</v>
      </c>
      <c r="AI167" s="238">
        <v>2</v>
      </c>
      <c r="AJ167" s="238">
        <v>4</v>
      </c>
      <c r="AK167" s="238">
        <v>21</v>
      </c>
      <c r="AL167" s="238">
        <v>16</v>
      </c>
      <c r="AM167" s="238" t="s">
        <v>354</v>
      </c>
      <c r="AN167" s="238">
        <v>5</v>
      </c>
      <c r="AO167" s="238">
        <v>4</v>
      </c>
      <c r="AS167" s="238">
        <v>15</v>
      </c>
      <c r="AT167" s="238">
        <v>9</v>
      </c>
      <c r="AU167" s="238">
        <v>60</v>
      </c>
      <c r="AV167" s="238">
        <v>11</v>
      </c>
      <c r="AW167" s="238">
        <v>21</v>
      </c>
      <c r="AX167" s="238">
        <v>2</v>
      </c>
      <c r="AY167" s="238">
        <v>2</v>
      </c>
      <c r="AZ167" s="238">
        <v>4</v>
      </c>
      <c r="BA167" s="238">
        <v>21</v>
      </c>
      <c r="BB167" s="238">
        <v>51</v>
      </c>
      <c r="BC167" s="238" t="s">
        <v>363</v>
      </c>
      <c r="BD167" s="238">
        <v>5</v>
      </c>
      <c r="BE167" s="238">
        <v>1</v>
      </c>
      <c r="BI167" s="238">
        <v>15</v>
      </c>
      <c r="BJ167" s="238">
        <v>9</v>
      </c>
      <c r="BK167" s="238">
        <v>60</v>
      </c>
      <c r="BL167" s="238">
        <v>11</v>
      </c>
      <c r="BM167" s="238">
        <v>21</v>
      </c>
      <c r="CT167" s="238">
        <v>464825.17145034397</v>
      </c>
      <c r="CU167" s="238">
        <v>4967683.4391668802</v>
      </c>
      <c r="CV167" s="238">
        <v>44.861698420000003</v>
      </c>
      <c r="CW167" s="238">
        <v>-93.445224640000006</v>
      </c>
      <c r="CX167" s="238" t="s">
        <v>359</v>
      </c>
      <c r="CY167" s="238" t="s">
        <v>4865</v>
      </c>
    </row>
    <row r="168" spans="1:103" x14ac:dyDescent="0.25">
      <c r="A168" s="238">
        <v>417694</v>
      </c>
      <c r="B168" s="238">
        <v>2</v>
      </c>
      <c r="C168" s="238">
        <v>212</v>
      </c>
      <c r="D168" s="238">
        <v>157.90700000000001</v>
      </c>
      <c r="E168" s="238">
        <v>27</v>
      </c>
      <c r="F168" s="238" t="s">
        <v>2420</v>
      </c>
      <c r="H168" s="238" t="s">
        <v>354</v>
      </c>
      <c r="I168" s="238">
        <v>25</v>
      </c>
      <c r="K168" s="238">
        <v>17501123</v>
      </c>
      <c r="M168" s="238">
        <v>1</v>
      </c>
      <c r="N168" s="238">
        <v>23</v>
      </c>
      <c r="O168" s="238">
        <v>2017</v>
      </c>
      <c r="P168" s="238" t="s">
        <v>361</v>
      </c>
      <c r="Q168" s="238">
        <v>8</v>
      </c>
      <c r="R168" s="238" t="s">
        <v>369</v>
      </c>
      <c r="S168" s="238">
        <v>5</v>
      </c>
      <c r="T168" s="238">
        <v>0</v>
      </c>
      <c r="U168" s="238">
        <v>2</v>
      </c>
      <c r="V168" s="238">
        <v>12</v>
      </c>
      <c r="W168" s="238">
        <v>10</v>
      </c>
      <c r="X168" s="238">
        <v>2</v>
      </c>
      <c r="Y168" s="238">
        <v>1</v>
      </c>
      <c r="Z168" s="238">
        <v>2</v>
      </c>
      <c r="AB168" s="238">
        <v>2</v>
      </c>
      <c r="AC168" s="238">
        <v>98</v>
      </c>
      <c r="AD168" s="238" t="s">
        <v>4866</v>
      </c>
      <c r="AF168" s="238" t="s">
        <v>358</v>
      </c>
      <c r="AG168" s="238">
        <v>7</v>
      </c>
      <c r="AH168" s="238">
        <v>2</v>
      </c>
      <c r="AI168" s="238">
        <v>2</v>
      </c>
      <c r="AJ168" s="238">
        <v>3</v>
      </c>
      <c r="AK168" s="238">
        <v>21</v>
      </c>
      <c r="AL168" s="238">
        <v>20</v>
      </c>
      <c r="AM168" s="238" t="s">
        <v>363</v>
      </c>
      <c r="AN168" s="238">
        <v>5</v>
      </c>
      <c r="AO168" s="238">
        <v>4</v>
      </c>
      <c r="AS168" s="238">
        <v>14</v>
      </c>
      <c r="AT168" s="238">
        <v>9</v>
      </c>
      <c r="AU168" s="238">
        <v>60</v>
      </c>
      <c r="AV168" s="238">
        <v>11</v>
      </c>
      <c r="AW168" s="238">
        <v>21</v>
      </c>
      <c r="AX168" s="238">
        <v>2</v>
      </c>
      <c r="AY168" s="238">
        <v>5</v>
      </c>
      <c r="AZ168" s="238">
        <v>3</v>
      </c>
      <c r="BA168" s="238">
        <v>34</v>
      </c>
      <c r="BB168" s="238">
        <v>59</v>
      </c>
      <c r="BC168" s="238" t="s">
        <v>354</v>
      </c>
      <c r="BD168" s="238">
        <v>5</v>
      </c>
      <c r="BE168" s="238">
        <v>1</v>
      </c>
      <c r="BI168" s="238">
        <v>14</v>
      </c>
      <c r="BJ168" s="238">
        <v>9</v>
      </c>
      <c r="BK168" s="238">
        <v>60</v>
      </c>
      <c r="BL168" s="238">
        <v>11</v>
      </c>
      <c r="BM168" s="238">
        <v>21</v>
      </c>
      <c r="CT168" s="238">
        <v>464842.104817543</v>
      </c>
      <c r="CU168" s="238">
        <v>4967662.27245788</v>
      </c>
      <c r="CV168" s="238">
        <v>44.861508720000003</v>
      </c>
      <c r="CW168" s="238">
        <v>-93.44500884</v>
      </c>
      <c r="CX168" s="238" t="s">
        <v>359</v>
      </c>
      <c r="CY168" s="238" t="s">
        <v>4867</v>
      </c>
    </row>
    <row r="169" spans="1:103" x14ac:dyDescent="0.25">
      <c r="A169" s="238">
        <v>732484</v>
      </c>
      <c r="B169" s="238">
        <v>2</v>
      </c>
      <c r="C169" s="238">
        <v>212</v>
      </c>
      <c r="D169" s="238">
        <v>157.917</v>
      </c>
      <c r="E169" s="238">
        <v>27</v>
      </c>
      <c r="F169" s="238" t="s">
        <v>2420</v>
      </c>
      <c r="H169" s="238" t="s">
        <v>354</v>
      </c>
      <c r="I169" s="238">
        <v>25</v>
      </c>
      <c r="K169" s="238">
        <v>19508391</v>
      </c>
      <c r="M169" s="238">
        <v>7</v>
      </c>
      <c r="N169" s="238">
        <v>9</v>
      </c>
      <c r="O169" s="238">
        <v>2019</v>
      </c>
      <c r="P169" s="238" t="s">
        <v>368</v>
      </c>
      <c r="Q169" s="238">
        <v>15</v>
      </c>
      <c r="R169" s="238" t="s">
        <v>369</v>
      </c>
      <c r="S169" s="238">
        <v>5</v>
      </c>
      <c r="T169" s="238">
        <v>0</v>
      </c>
      <c r="U169" s="238">
        <v>1</v>
      </c>
      <c r="W169" s="238">
        <v>55</v>
      </c>
      <c r="X169" s="238">
        <v>2</v>
      </c>
      <c r="Y169" s="238">
        <v>1</v>
      </c>
      <c r="Z169" s="238">
        <v>3</v>
      </c>
      <c r="AB169" s="238">
        <v>2</v>
      </c>
      <c r="AC169" s="238">
        <v>98</v>
      </c>
      <c r="AD169" s="238" t="s">
        <v>357</v>
      </c>
      <c r="AF169" s="238" t="s">
        <v>358</v>
      </c>
      <c r="AG169" s="238">
        <v>3</v>
      </c>
      <c r="AH169" s="238">
        <v>2</v>
      </c>
      <c r="AI169" s="238">
        <v>4</v>
      </c>
      <c r="AJ169" s="238">
        <v>3</v>
      </c>
      <c r="AK169" s="238">
        <v>21</v>
      </c>
      <c r="AL169" s="238">
        <v>36</v>
      </c>
      <c r="AM169" s="238" t="s">
        <v>363</v>
      </c>
      <c r="AN169" s="238">
        <v>5</v>
      </c>
      <c r="AO169" s="238">
        <v>71</v>
      </c>
      <c r="AS169" s="238">
        <v>15</v>
      </c>
      <c r="AT169" s="238">
        <v>9</v>
      </c>
      <c r="AU169" s="238">
        <v>60</v>
      </c>
      <c r="AV169" s="238">
        <v>11</v>
      </c>
      <c r="AW169" s="238">
        <v>21</v>
      </c>
      <c r="CT169" s="238">
        <v>464854.80484294298</v>
      </c>
      <c r="CU169" s="238">
        <v>4967679.2058250802</v>
      </c>
      <c r="CV169" s="238">
        <v>44.861661769999998</v>
      </c>
      <c r="CW169" s="238">
        <v>-93.444849270000006</v>
      </c>
      <c r="CX169" s="238" t="s">
        <v>359</v>
      </c>
      <c r="CY169" s="238" t="s">
        <v>4868</v>
      </c>
    </row>
    <row r="170" spans="1:103" x14ac:dyDescent="0.25">
      <c r="A170" s="238">
        <v>750647</v>
      </c>
      <c r="B170" s="238">
        <v>2</v>
      </c>
      <c r="C170" s="238">
        <v>212</v>
      </c>
      <c r="D170" s="238">
        <v>157.91999999999999</v>
      </c>
      <c r="E170" s="238">
        <v>27</v>
      </c>
      <c r="F170" s="238" t="s">
        <v>2420</v>
      </c>
      <c r="H170" s="238" t="s">
        <v>354</v>
      </c>
      <c r="I170" s="238">
        <v>25</v>
      </c>
      <c r="K170" s="238">
        <v>19511587</v>
      </c>
      <c r="M170" s="238">
        <v>9</v>
      </c>
      <c r="N170" s="238">
        <v>24</v>
      </c>
      <c r="O170" s="238">
        <v>2019</v>
      </c>
      <c r="P170" s="238" t="s">
        <v>368</v>
      </c>
      <c r="Q170" s="238">
        <v>8</v>
      </c>
      <c r="R170" s="238" t="s">
        <v>369</v>
      </c>
      <c r="S170" s="238">
        <v>5</v>
      </c>
      <c r="T170" s="238">
        <v>0</v>
      </c>
      <c r="U170" s="238">
        <v>3</v>
      </c>
      <c r="V170" s="238">
        <v>12</v>
      </c>
      <c r="W170" s="238">
        <v>10</v>
      </c>
      <c r="X170" s="238">
        <v>2</v>
      </c>
      <c r="Y170" s="238">
        <v>1</v>
      </c>
      <c r="Z170" s="238">
        <v>1</v>
      </c>
      <c r="AB170" s="238">
        <v>1</v>
      </c>
      <c r="AC170" s="238">
        <v>98</v>
      </c>
      <c r="AD170" s="238" t="s">
        <v>357</v>
      </c>
      <c r="AF170" s="238" t="s">
        <v>358</v>
      </c>
      <c r="AG170" s="238">
        <v>7</v>
      </c>
      <c r="AH170" s="238">
        <v>2</v>
      </c>
      <c r="AI170" s="238">
        <v>2</v>
      </c>
      <c r="AJ170" s="238">
        <v>3</v>
      </c>
      <c r="AK170" s="238">
        <v>26</v>
      </c>
      <c r="AL170" s="238">
        <v>51</v>
      </c>
      <c r="AM170" s="238" t="s">
        <v>354</v>
      </c>
      <c r="AN170" s="238">
        <v>5</v>
      </c>
      <c r="AO170" s="238">
        <v>1</v>
      </c>
      <c r="AS170" s="238">
        <v>15</v>
      </c>
      <c r="AT170" s="238">
        <v>9</v>
      </c>
      <c r="AU170" s="238">
        <v>60</v>
      </c>
      <c r="AV170" s="238">
        <v>11</v>
      </c>
      <c r="AW170" s="238">
        <v>21</v>
      </c>
      <c r="AX170" s="238">
        <v>2</v>
      </c>
      <c r="AY170" s="238">
        <v>4</v>
      </c>
      <c r="AZ170" s="238">
        <v>3</v>
      </c>
      <c r="BA170" s="238">
        <v>26</v>
      </c>
      <c r="BB170" s="238">
        <v>18</v>
      </c>
      <c r="BC170" s="238" t="s">
        <v>363</v>
      </c>
      <c r="BD170" s="238">
        <v>5</v>
      </c>
      <c r="BE170" s="238">
        <v>1</v>
      </c>
      <c r="BI170" s="238">
        <v>15</v>
      </c>
      <c r="BJ170" s="238">
        <v>9</v>
      </c>
      <c r="BK170" s="238">
        <v>60</v>
      </c>
      <c r="BL170" s="238">
        <v>11</v>
      </c>
      <c r="BM170" s="238">
        <v>21</v>
      </c>
      <c r="BN170" s="238">
        <v>1</v>
      </c>
      <c r="BO170" s="238">
        <v>3</v>
      </c>
      <c r="BP170" s="238">
        <v>3</v>
      </c>
      <c r="BQ170" s="238">
        <v>21</v>
      </c>
      <c r="BR170" s="238">
        <v>30</v>
      </c>
      <c r="BS170" s="238" t="s">
        <v>363</v>
      </c>
      <c r="BT170" s="238">
        <v>5</v>
      </c>
      <c r="BU170" s="238">
        <v>4</v>
      </c>
      <c r="BY170" s="238">
        <v>15</v>
      </c>
      <c r="BZ170" s="238">
        <v>9</v>
      </c>
      <c r="CA170" s="238">
        <v>60</v>
      </c>
      <c r="CB170" s="238">
        <v>11</v>
      </c>
      <c r="CC170" s="238">
        <v>21</v>
      </c>
      <c r="CT170" s="238">
        <v>464859.03818474303</v>
      </c>
      <c r="CU170" s="238">
        <v>4967679.2058250802</v>
      </c>
      <c r="CV170" s="238">
        <v>44.861661980000001</v>
      </c>
      <c r="CW170" s="238">
        <v>-93.444795690000007</v>
      </c>
      <c r="CX170" s="238" t="s">
        <v>359</v>
      </c>
      <c r="CY170" s="238" t="s">
        <v>4869</v>
      </c>
    </row>
    <row r="171" spans="1:103" x14ac:dyDescent="0.25">
      <c r="A171" s="238">
        <v>770939</v>
      </c>
      <c r="B171" s="238">
        <v>2</v>
      </c>
      <c r="C171" s="238">
        <v>212</v>
      </c>
      <c r="D171" s="238">
        <v>157.922</v>
      </c>
      <c r="E171" s="238">
        <v>27</v>
      </c>
      <c r="F171" s="238" t="s">
        <v>2420</v>
      </c>
      <c r="H171" s="238" t="s">
        <v>354</v>
      </c>
      <c r="I171" s="238">
        <v>25</v>
      </c>
      <c r="K171" s="238">
        <v>19515269</v>
      </c>
      <c r="M171" s="238">
        <v>12</v>
      </c>
      <c r="N171" s="238">
        <v>13</v>
      </c>
      <c r="O171" s="238">
        <v>2019</v>
      </c>
      <c r="P171" s="238" t="s">
        <v>362</v>
      </c>
      <c r="Q171" s="238">
        <v>7</v>
      </c>
      <c r="R171" s="238" t="s">
        <v>369</v>
      </c>
      <c r="S171" s="238">
        <v>4</v>
      </c>
      <c r="T171" s="238">
        <v>0</v>
      </c>
      <c r="U171" s="238">
        <v>3</v>
      </c>
      <c r="V171" s="238">
        <v>12</v>
      </c>
      <c r="W171" s="238">
        <v>10</v>
      </c>
      <c r="X171" s="238">
        <v>2</v>
      </c>
      <c r="Y171" s="238">
        <v>1</v>
      </c>
      <c r="Z171" s="238">
        <v>1</v>
      </c>
      <c r="AB171" s="238">
        <v>5</v>
      </c>
      <c r="AC171" s="238">
        <v>98</v>
      </c>
      <c r="AD171" s="238" t="s">
        <v>357</v>
      </c>
      <c r="AF171" s="238" t="s">
        <v>358</v>
      </c>
      <c r="AG171" s="238">
        <v>7</v>
      </c>
      <c r="AH171" s="238">
        <v>2</v>
      </c>
      <c r="AI171" s="238">
        <v>49</v>
      </c>
      <c r="AJ171" s="238">
        <v>3</v>
      </c>
      <c r="AK171" s="238">
        <v>21</v>
      </c>
      <c r="AL171" s="238">
        <v>28</v>
      </c>
      <c r="AM171" s="238" t="s">
        <v>354</v>
      </c>
      <c r="AN171" s="238">
        <v>5</v>
      </c>
      <c r="AO171" s="238">
        <v>4</v>
      </c>
      <c r="AS171" s="238">
        <v>15</v>
      </c>
      <c r="AT171" s="238">
        <v>9</v>
      </c>
      <c r="AU171" s="238">
        <v>60</v>
      </c>
      <c r="AV171" s="238">
        <v>11</v>
      </c>
      <c r="AW171" s="238">
        <v>21</v>
      </c>
      <c r="AX171" s="238">
        <v>2</v>
      </c>
      <c r="AY171" s="238">
        <v>4</v>
      </c>
      <c r="AZ171" s="238">
        <v>3</v>
      </c>
      <c r="BA171" s="238">
        <v>26</v>
      </c>
      <c r="BB171" s="238">
        <v>52</v>
      </c>
      <c r="BC171" s="238" t="s">
        <v>363</v>
      </c>
      <c r="BD171" s="238">
        <v>5</v>
      </c>
      <c r="BE171" s="238">
        <v>1</v>
      </c>
      <c r="BI171" s="238">
        <v>15</v>
      </c>
      <c r="BJ171" s="238">
        <v>9</v>
      </c>
      <c r="BK171" s="238">
        <v>60</v>
      </c>
      <c r="BL171" s="238">
        <v>11</v>
      </c>
      <c r="BM171" s="238">
        <v>21</v>
      </c>
      <c r="BN171" s="238">
        <v>2</v>
      </c>
      <c r="BO171" s="238">
        <v>2</v>
      </c>
      <c r="BP171" s="238">
        <v>3</v>
      </c>
      <c r="BQ171" s="238">
        <v>26</v>
      </c>
      <c r="BR171" s="238">
        <v>38</v>
      </c>
      <c r="BS171" s="238" t="s">
        <v>354</v>
      </c>
      <c r="BT171" s="238">
        <v>5</v>
      </c>
      <c r="BU171" s="238">
        <v>1</v>
      </c>
      <c r="BY171" s="238">
        <v>15</v>
      </c>
      <c r="BZ171" s="238">
        <v>9</v>
      </c>
      <c r="CA171" s="238">
        <v>60</v>
      </c>
      <c r="CB171" s="238">
        <v>11</v>
      </c>
      <c r="CC171" s="238">
        <v>21</v>
      </c>
      <c r="CT171" s="238">
        <v>464863.27152654302</v>
      </c>
      <c r="CU171" s="238">
        <v>4967679.2058250802</v>
      </c>
      <c r="CV171" s="238">
        <v>44.861662189999997</v>
      </c>
      <c r="CW171" s="238">
        <v>-93.444742110000007</v>
      </c>
      <c r="CX171" s="238" t="s">
        <v>359</v>
      </c>
      <c r="CY171" s="238" t="s">
        <v>4870</v>
      </c>
    </row>
    <row r="172" spans="1:103" x14ac:dyDescent="0.25">
      <c r="A172" s="238">
        <v>537000</v>
      </c>
      <c r="B172" s="238">
        <v>2</v>
      </c>
      <c r="C172" s="238">
        <v>212</v>
      </c>
      <c r="D172" s="238">
        <v>157.93600000000001</v>
      </c>
      <c r="E172" s="238">
        <v>27</v>
      </c>
      <c r="F172" s="238" t="s">
        <v>2420</v>
      </c>
      <c r="H172" s="238" t="s">
        <v>354</v>
      </c>
      <c r="I172" s="238">
        <v>25</v>
      </c>
      <c r="K172" s="238">
        <v>18500970</v>
      </c>
      <c r="M172" s="238">
        <v>1</v>
      </c>
      <c r="N172" s="238">
        <v>15</v>
      </c>
      <c r="O172" s="238">
        <v>2018</v>
      </c>
      <c r="P172" s="238" t="s">
        <v>361</v>
      </c>
      <c r="Q172" s="238">
        <v>8</v>
      </c>
      <c r="R172" s="238" t="s">
        <v>369</v>
      </c>
      <c r="S172" s="238">
        <v>5</v>
      </c>
      <c r="T172" s="238">
        <v>0</v>
      </c>
      <c r="U172" s="238">
        <v>1</v>
      </c>
      <c r="W172" s="238">
        <v>61</v>
      </c>
      <c r="X172" s="238">
        <v>2</v>
      </c>
      <c r="Y172" s="238">
        <v>1</v>
      </c>
      <c r="Z172" s="238">
        <v>2</v>
      </c>
      <c r="AB172" s="238">
        <v>5</v>
      </c>
      <c r="AC172" s="238">
        <v>98</v>
      </c>
      <c r="AD172" s="238" t="s">
        <v>357</v>
      </c>
      <c r="AF172" s="238" t="s">
        <v>358</v>
      </c>
      <c r="AG172" s="238">
        <v>3</v>
      </c>
      <c r="AH172" s="238">
        <v>2</v>
      </c>
      <c r="AI172" s="238">
        <v>3</v>
      </c>
      <c r="AJ172" s="238">
        <v>3</v>
      </c>
      <c r="AK172" s="238">
        <v>21</v>
      </c>
      <c r="AL172" s="238">
        <v>36</v>
      </c>
      <c r="AM172" s="238" t="s">
        <v>354</v>
      </c>
      <c r="AN172" s="238">
        <v>5</v>
      </c>
      <c r="AO172" s="238">
        <v>70</v>
      </c>
      <c r="AS172" s="238">
        <v>15</v>
      </c>
      <c r="AT172" s="238">
        <v>9</v>
      </c>
      <c r="AU172" s="238">
        <v>55</v>
      </c>
      <c r="AV172" s="238">
        <v>11</v>
      </c>
      <c r="AW172" s="238">
        <v>21</v>
      </c>
      <c r="CT172" s="238">
        <v>464884.43823554402</v>
      </c>
      <c r="CU172" s="238">
        <v>4967683.4391668802</v>
      </c>
      <c r="CV172" s="238">
        <v>44.861701340000003</v>
      </c>
      <c r="CW172" s="238">
        <v>-93.444474490000005</v>
      </c>
      <c r="CX172" s="238" t="s">
        <v>359</v>
      </c>
      <c r="CY172" s="238" t="s">
        <v>4871</v>
      </c>
    </row>
    <row r="173" spans="1:103" x14ac:dyDescent="0.25">
      <c r="A173" s="238">
        <v>699434</v>
      </c>
      <c r="B173" s="238">
        <v>2</v>
      </c>
      <c r="C173" s="238">
        <v>212</v>
      </c>
      <c r="D173" s="238">
        <v>157.93600000000001</v>
      </c>
      <c r="E173" s="238">
        <v>27</v>
      </c>
      <c r="F173" s="238" t="s">
        <v>2420</v>
      </c>
      <c r="H173" s="238" t="s">
        <v>354</v>
      </c>
      <c r="I173" s="238">
        <v>25</v>
      </c>
      <c r="K173" s="238">
        <v>19504334</v>
      </c>
      <c r="M173" s="238">
        <v>3</v>
      </c>
      <c r="N173" s="238">
        <v>21</v>
      </c>
      <c r="O173" s="238">
        <v>2019</v>
      </c>
      <c r="P173" s="238" t="s">
        <v>384</v>
      </c>
      <c r="Q173" s="238">
        <v>8</v>
      </c>
      <c r="R173" s="238" t="s">
        <v>369</v>
      </c>
      <c r="S173" s="238">
        <v>5</v>
      </c>
      <c r="T173" s="238">
        <v>0</v>
      </c>
      <c r="U173" s="238">
        <v>2</v>
      </c>
      <c r="V173" s="238">
        <v>12</v>
      </c>
      <c r="W173" s="238">
        <v>10</v>
      </c>
      <c r="X173" s="238">
        <v>29</v>
      </c>
      <c r="Y173" s="238">
        <v>1</v>
      </c>
      <c r="Z173" s="238">
        <v>1</v>
      </c>
      <c r="AB173" s="238">
        <v>1</v>
      </c>
      <c r="AC173" s="238">
        <v>98</v>
      </c>
      <c r="AD173" s="238" t="s">
        <v>4872</v>
      </c>
      <c r="AF173" s="238" t="s">
        <v>358</v>
      </c>
      <c r="AG173" s="238">
        <v>7</v>
      </c>
      <c r="AH173" s="238">
        <v>2</v>
      </c>
      <c r="AI173" s="238">
        <v>2</v>
      </c>
      <c r="AJ173" s="238">
        <v>3</v>
      </c>
      <c r="AK173" s="238">
        <v>34</v>
      </c>
      <c r="AL173" s="238">
        <v>36</v>
      </c>
      <c r="AM173" s="238" t="s">
        <v>354</v>
      </c>
      <c r="AN173" s="238">
        <v>5</v>
      </c>
      <c r="AO173" s="238">
        <v>1</v>
      </c>
      <c r="AS173" s="238">
        <v>15</v>
      </c>
      <c r="AT173" s="238">
        <v>9</v>
      </c>
      <c r="AU173" s="238">
        <v>60</v>
      </c>
      <c r="AV173" s="238">
        <v>11</v>
      </c>
      <c r="AW173" s="238">
        <v>21</v>
      </c>
      <c r="AX173" s="238">
        <v>2</v>
      </c>
      <c r="AY173" s="238">
        <v>2</v>
      </c>
      <c r="AZ173" s="238">
        <v>3</v>
      </c>
      <c r="BA173" s="238">
        <v>21</v>
      </c>
      <c r="BB173" s="238">
        <v>25</v>
      </c>
      <c r="BC173" s="238" t="s">
        <v>354</v>
      </c>
      <c r="BD173" s="238">
        <v>5</v>
      </c>
      <c r="BE173" s="238">
        <v>74</v>
      </c>
      <c r="BI173" s="238">
        <v>15</v>
      </c>
      <c r="BJ173" s="238">
        <v>9</v>
      </c>
      <c r="BK173" s="238">
        <v>60</v>
      </c>
      <c r="BL173" s="238">
        <v>11</v>
      </c>
      <c r="BM173" s="238">
        <v>21</v>
      </c>
      <c r="CT173" s="238">
        <v>464888.67157734401</v>
      </c>
      <c r="CU173" s="238">
        <v>4967679.2058250802</v>
      </c>
      <c r="CV173" s="238">
        <v>44.861663440000001</v>
      </c>
      <c r="CW173" s="238">
        <v>-93.444420620000002</v>
      </c>
      <c r="CX173" s="238" t="s">
        <v>359</v>
      </c>
      <c r="CY173" s="238" t="s">
        <v>4873</v>
      </c>
    </row>
    <row r="174" spans="1:103" x14ac:dyDescent="0.25">
      <c r="A174" s="238">
        <v>760370</v>
      </c>
      <c r="B174" s="238">
        <v>2</v>
      </c>
      <c r="C174" s="238">
        <v>212</v>
      </c>
      <c r="D174" s="238">
        <v>157.93799999999999</v>
      </c>
      <c r="E174" s="238">
        <v>27</v>
      </c>
      <c r="F174" s="238" t="s">
        <v>2420</v>
      </c>
      <c r="H174" s="238" t="s">
        <v>354</v>
      </c>
      <c r="I174" s="238">
        <v>25</v>
      </c>
      <c r="K174" s="238">
        <v>19513515</v>
      </c>
      <c r="M174" s="238">
        <v>11</v>
      </c>
      <c r="N174" s="238">
        <v>6</v>
      </c>
      <c r="O174" s="238">
        <v>2019</v>
      </c>
      <c r="P174" s="238" t="s">
        <v>355</v>
      </c>
      <c r="Q174" s="238">
        <v>20</v>
      </c>
      <c r="R174" s="238" t="s">
        <v>369</v>
      </c>
      <c r="S174" s="238">
        <v>5</v>
      </c>
      <c r="T174" s="238">
        <v>0</v>
      </c>
      <c r="U174" s="238">
        <v>2</v>
      </c>
      <c r="V174" s="238">
        <v>10</v>
      </c>
      <c r="W174" s="238">
        <v>10</v>
      </c>
      <c r="X174" s="238">
        <v>2</v>
      </c>
      <c r="Y174" s="238">
        <v>4</v>
      </c>
      <c r="Z174" s="238">
        <v>2</v>
      </c>
      <c r="AB174" s="238">
        <v>1</v>
      </c>
      <c r="AC174" s="238">
        <v>98</v>
      </c>
      <c r="AD174" s="238" t="s">
        <v>357</v>
      </c>
      <c r="AF174" s="238" t="s">
        <v>358</v>
      </c>
      <c r="AG174" s="238">
        <v>5</v>
      </c>
      <c r="AH174" s="238">
        <v>2</v>
      </c>
      <c r="AI174" s="238">
        <v>2</v>
      </c>
      <c r="AJ174" s="238">
        <v>3</v>
      </c>
      <c r="AK174" s="238">
        <v>28</v>
      </c>
      <c r="AL174" s="238">
        <v>61</v>
      </c>
      <c r="AM174" s="238" t="s">
        <v>354</v>
      </c>
      <c r="AN174" s="238">
        <v>5</v>
      </c>
      <c r="AO174" s="238">
        <v>99</v>
      </c>
      <c r="AS174" s="238">
        <v>15</v>
      </c>
      <c r="AT174" s="238">
        <v>98</v>
      </c>
      <c r="AU174" s="238">
        <v>60</v>
      </c>
      <c r="AV174" s="238">
        <v>11</v>
      </c>
      <c r="AW174" s="238">
        <v>21</v>
      </c>
      <c r="AX174" s="238">
        <v>2</v>
      </c>
      <c r="AY174" s="238">
        <v>3</v>
      </c>
      <c r="AZ174" s="238">
        <v>3</v>
      </c>
      <c r="BA174" s="238">
        <v>28</v>
      </c>
      <c r="BB174" s="238">
        <v>36</v>
      </c>
      <c r="BC174" s="238" t="s">
        <v>354</v>
      </c>
      <c r="BD174" s="238">
        <v>5</v>
      </c>
      <c r="BE174" s="238">
        <v>99</v>
      </c>
      <c r="BI174" s="238">
        <v>15</v>
      </c>
      <c r="BJ174" s="238">
        <v>98</v>
      </c>
      <c r="BK174" s="238">
        <v>60</v>
      </c>
      <c r="BL174" s="238">
        <v>11</v>
      </c>
      <c r="BM174" s="238">
        <v>21</v>
      </c>
      <c r="CT174" s="238">
        <v>464888.67157734401</v>
      </c>
      <c r="CU174" s="238">
        <v>4967683.4391668802</v>
      </c>
      <c r="CV174" s="238">
        <v>44.861701549999999</v>
      </c>
      <c r="CW174" s="238">
        <v>-93.444420910000005</v>
      </c>
      <c r="CX174" s="238" t="s">
        <v>391</v>
      </c>
      <c r="CY174" s="238" t="s">
        <v>4874</v>
      </c>
    </row>
    <row r="175" spans="1:103" x14ac:dyDescent="0.25">
      <c r="A175" s="238">
        <v>538163</v>
      </c>
      <c r="B175" s="238">
        <v>2</v>
      </c>
      <c r="C175" s="238">
        <v>212</v>
      </c>
      <c r="D175" s="238">
        <v>157.94399999999999</v>
      </c>
      <c r="E175" s="238">
        <v>27</v>
      </c>
      <c r="F175" s="238" t="s">
        <v>2420</v>
      </c>
      <c r="H175" s="238" t="s">
        <v>354</v>
      </c>
      <c r="I175" s="238">
        <v>25</v>
      </c>
      <c r="K175" s="238">
        <v>18501193</v>
      </c>
      <c r="M175" s="238">
        <v>1</v>
      </c>
      <c r="N175" s="238">
        <v>18</v>
      </c>
      <c r="O175" s="238">
        <v>2018</v>
      </c>
      <c r="P175" s="238" t="s">
        <v>384</v>
      </c>
      <c r="Q175" s="238">
        <v>8</v>
      </c>
      <c r="R175" s="238" t="s">
        <v>369</v>
      </c>
      <c r="S175" s="238">
        <v>5</v>
      </c>
      <c r="T175" s="238">
        <v>0</v>
      </c>
      <c r="U175" s="238">
        <v>3</v>
      </c>
      <c r="V175" s="238">
        <v>90</v>
      </c>
      <c r="W175" s="238">
        <v>10</v>
      </c>
      <c r="X175" s="238">
        <v>2</v>
      </c>
      <c r="Y175" s="238">
        <v>1</v>
      </c>
      <c r="Z175" s="238">
        <v>1</v>
      </c>
      <c r="AB175" s="238">
        <v>2</v>
      </c>
      <c r="AC175" s="238">
        <v>98</v>
      </c>
      <c r="AD175" s="238" t="s">
        <v>4827</v>
      </c>
      <c r="AF175" s="238" t="s">
        <v>358</v>
      </c>
      <c r="AG175" s="238">
        <v>90</v>
      </c>
      <c r="AH175" s="238">
        <v>2</v>
      </c>
      <c r="AI175" s="238">
        <v>4</v>
      </c>
      <c r="AJ175" s="238">
        <v>3</v>
      </c>
      <c r="AK175" s="238">
        <v>26</v>
      </c>
      <c r="AL175" s="238">
        <v>52</v>
      </c>
      <c r="AM175" s="238" t="s">
        <v>354</v>
      </c>
      <c r="AN175" s="238">
        <v>5</v>
      </c>
      <c r="AO175" s="238">
        <v>1</v>
      </c>
      <c r="AS175" s="238">
        <v>15</v>
      </c>
      <c r="AT175" s="238">
        <v>9</v>
      </c>
      <c r="AU175" s="238">
        <v>60</v>
      </c>
      <c r="AV175" s="238">
        <v>11</v>
      </c>
      <c r="AW175" s="238">
        <v>21</v>
      </c>
      <c r="AX175" s="238">
        <v>2</v>
      </c>
      <c r="AY175" s="238">
        <v>2</v>
      </c>
      <c r="AZ175" s="238">
        <v>3</v>
      </c>
      <c r="BA175" s="238">
        <v>26</v>
      </c>
      <c r="BB175" s="238">
        <v>25</v>
      </c>
      <c r="BC175" s="238" t="s">
        <v>354</v>
      </c>
      <c r="BD175" s="238">
        <v>5</v>
      </c>
      <c r="BE175" s="238">
        <v>1</v>
      </c>
      <c r="BI175" s="238">
        <v>15</v>
      </c>
      <c r="BJ175" s="238">
        <v>9</v>
      </c>
      <c r="BK175" s="238">
        <v>60</v>
      </c>
      <c r="BL175" s="238">
        <v>11</v>
      </c>
      <c r="BM175" s="238">
        <v>21</v>
      </c>
      <c r="BN175" s="238">
        <v>2</v>
      </c>
      <c r="BO175" s="238">
        <v>2</v>
      </c>
      <c r="BP175" s="238">
        <v>3</v>
      </c>
      <c r="BQ175" s="238">
        <v>28</v>
      </c>
      <c r="BR175" s="238">
        <v>18</v>
      </c>
      <c r="BS175" s="238" t="s">
        <v>354</v>
      </c>
      <c r="BT175" s="238">
        <v>5</v>
      </c>
      <c r="BU175" s="238">
        <v>70</v>
      </c>
      <c r="BY175" s="238">
        <v>15</v>
      </c>
      <c r="BZ175" s="238">
        <v>9</v>
      </c>
      <c r="CA175" s="238">
        <v>60</v>
      </c>
      <c r="CB175" s="238">
        <v>11</v>
      </c>
      <c r="CC175" s="238">
        <v>21</v>
      </c>
      <c r="CT175" s="238">
        <v>464892.904919144</v>
      </c>
      <c r="CU175" s="238">
        <v>4967696.1391922804</v>
      </c>
      <c r="CV175" s="238">
        <v>44.861816079999997</v>
      </c>
      <c r="CW175" s="238">
        <v>-93.444368209999993</v>
      </c>
      <c r="CX175" s="238" t="s">
        <v>359</v>
      </c>
      <c r="CY175" s="238" t="s">
        <v>4875</v>
      </c>
    </row>
    <row r="176" spans="1:103" x14ac:dyDescent="0.25">
      <c r="A176" s="238">
        <v>693479</v>
      </c>
      <c r="B176" s="238">
        <v>2</v>
      </c>
      <c r="C176" s="238">
        <v>212</v>
      </c>
      <c r="D176" s="238">
        <v>157.94999999999999</v>
      </c>
      <c r="E176" s="238">
        <v>27</v>
      </c>
      <c r="F176" s="238" t="s">
        <v>2420</v>
      </c>
      <c r="H176" s="238" t="s">
        <v>354</v>
      </c>
      <c r="I176" s="238">
        <v>25</v>
      </c>
      <c r="K176" s="238">
        <v>19502663</v>
      </c>
      <c r="M176" s="238">
        <v>2</v>
      </c>
      <c r="N176" s="238">
        <v>15</v>
      </c>
      <c r="O176" s="238">
        <v>2019</v>
      </c>
      <c r="P176" s="238" t="s">
        <v>362</v>
      </c>
      <c r="Q176" s="238">
        <v>8</v>
      </c>
      <c r="R176" s="238" t="s">
        <v>369</v>
      </c>
      <c r="S176" s="238">
        <v>5</v>
      </c>
      <c r="T176" s="238">
        <v>0</v>
      </c>
      <c r="U176" s="238">
        <v>2</v>
      </c>
      <c r="V176" s="238">
        <v>12</v>
      </c>
      <c r="W176" s="238">
        <v>10</v>
      </c>
      <c r="X176" s="238">
        <v>2</v>
      </c>
      <c r="Y176" s="238">
        <v>1</v>
      </c>
      <c r="Z176" s="238">
        <v>1</v>
      </c>
      <c r="AB176" s="238">
        <v>1</v>
      </c>
      <c r="AC176" s="238">
        <v>98</v>
      </c>
      <c r="AD176" s="238" t="s">
        <v>357</v>
      </c>
      <c r="AF176" s="238" t="s">
        <v>405</v>
      </c>
      <c r="AG176" s="238">
        <v>7</v>
      </c>
      <c r="AH176" s="238">
        <v>2</v>
      </c>
      <c r="AI176" s="238">
        <v>3</v>
      </c>
      <c r="AJ176" s="238">
        <v>3</v>
      </c>
      <c r="AK176" s="238">
        <v>21</v>
      </c>
      <c r="AL176" s="238">
        <v>55</v>
      </c>
      <c r="AM176" s="238" t="s">
        <v>354</v>
      </c>
      <c r="AN176" s="238">
        <v>5</v>
      </c>
      <c r="AO176" s="238">
        <v>1</v>
      </c>
      <c r="AS176" s="238">
        <v>15</v>
      </c>
      <c r="AT176" s="238">
        <v>9</v>
      </c>
      <c r="AU176" s="238">
        <v>60</v>
      </c>
      <c r="AV176" s="238">
        <v>11</v>
      </c>
      <c r="AW176" s="238">
        <v>21</v>
      </c>
      <c r="AX176" s="238">
        <v>2</v>
      </c>
      <c r="AY176" s="238">
        <v>2</v>
      </c>
      <c r="AZ176" s="238">
        <v>3</v>
      </c>
      <c r="BA176" s="238">
        <v>21</v>
      </c>
      <c r="BB176" s="238">
        <v>43</v>
      </c>
      <c r="BC176" s="238" t="s">
        <v>363</v>
      </c>
      <c r="BD176" s="238">
        <v>5</v>
      </c>
      <c r="BE176" s="238">
        <v>4</v>
      </c>
      <c r="BI176" s="238">
        <v>15</v>
      </c>
      <c r="BJ176" s="238">
        <v>9</v>
      </c>
      <c r="BK176" s="238">
        <v>60</v>
      </c>
      <c r="BL176" s="238">
        <v>11</v>
      </c>
      <c r="BM176" s="238">
        <v>21</v>
      </c>
      <c r="CT176" s="238">
        <v>464918.304969944</v>
      </c>
      <c r="CU176" s="238">
        <v>4967721.5392430797</v>
      </c>
      <c r="CV176" s="238">
        <v>44.862045979999998</v>
      </c>
      <c r="CW176" s="238">
        <v>-93.444048469999998</v>
      </c>
      <c r="CX176" s="238" t="s">
        <v>359</v>
      </c>
      <c r="CY176" s="238" t="s">
        <v>4876</v>
      </c>
    </row>
    <row r="177" spans="1:103" x14ac:dyDescent="0.25">
      <c r="A177" s="238">
        <v>686804</v>
      </c>
      <c r="B177" s="238">
        <v>2</v>
      </c>
      <c r="C177" s="238">
        <v>212</v>
      </c>
      <c r="D177" s="238">
        <v>157.952</v>
      </c>
      <c r="E177" s="238">
        <v>27</v>
      </c>
      <c r="F177" s="238" t="s">
        <v>2420</v>
      </c>
      <c r="H177" s="238" t="s">
        <v>354</v>
      </c>
      <c r="I177" s="238">
        <v>25</v>
      </c>
      <c r="K177" s="238">
        <v>19500798</v>
      </c>
      <c r="M177" s="238">
        <v>1</v>
      </c>
      <c r="N177" s="238">
        <v>22</v>
      </c>
      <c r="O177" s="238">
        <v>2019</v>
      </c>
      <c r="P177" s="238" t="s">
        <v>368</v>
      </c>
      <c r="Q177" s="238">
        <v>10</v>
      </c>
      <c r="R177" s="238" t="s">
        <v>369</v>
      </c>
      <c r="S177" s="238">
        <v>5</v>
      </c>
      <c r="T177" s="238">
        <v>0</v>
      </c>
      <c r="U177" s="238">
        <v>2</v>
      </c>
      <c r="V177" s="238">
        <v>90</v>
      </c>
      <c r="W177" s="238">
        <v>10</v>
      </c>
      <c r="X177" s="238">
        <v>2</v>
      </c>
      <c r="Y177" s="238">
        <v>1</v>
      </c>
      <c r="Z177" s="238">
        <v>4</v>
      </c>
      <c r="AB177" s="238">
        <v>3</v>
      </c>
      <c r="AC177" s="238">
        <v>98</v>
      </c>
      <c r="AD177" s="238" t="s">
        <v>357</v>
      </c>
      <c r="AF177" s="238" t="s">
        <v>358</v>
      </c>
      <c r="AG177" s="238">
        <v>90</v>
      </c>
      <c r="AH177" s="238">
        <v>2</v>
      </c>
      <c r="AI177" s="238">
        <v>49</v>
      </c>
      <c r="AJ177" s="238">
        <v>3</v>
      </c>
      <c r="AK177" s="238">
        <v>26</v>
      </c>
      <c r="AL177" s="238">
        <v>35</v>
      </c>
      <c r="AM177" s="238" t="s">
        <v>354</v>
      </c>
      <c r="AN177" s="238">
        <v>5</v>
      </c>
      <c r="AO177" s="238">
        <v>71</v>
      </c>
      <c r="AS177" s="238">
        <v>15</v>
      </c>
      <c r="AT177" s="238">
        <v>9</v>
      </c>
      <c r="AU177" s="238">
        <v>60</v>
      </c>
      <c r="AV177" s="238">
        <v>11</v>
      </c>
      <c r="AW177" s="238">
        <v>21</v>
      </c>
      <c r="AX177" s="238">
        <v>2</v>
      </c>
      <c r="AY177" s="238">
        <v>2</v>
      </c>
      <c r="AZ177" s="238">
        <v>3</v>
      </c>
      <c r="BA177" s="238">
        <v>21</v>
      </c>
      <c r="BB177" s="238">
        <v>71</v>
      </c>
      <c r="BC177" s="238" t="s">
        <v>363</v>
      </c>
      <c r="BD177" s="238">
        <v>5</v>
      </c>
      <c r="BE177" s="238">
        <v>71</v>
      </c>
      <c r="BI177" s="238">
        <v>15</v>
      </c>
      <c r="BJ177" s="238">
        <v>9</v>
      </c>
      <c r="BK177" s="238">
        <v>60</v>
      </c>
      <c r="BL177" s="238">
        <v>11</v>
      </c>
      <c r="BM177" s="238">
        <v>21</v>
      </c>
      <c r="CT177" s="238">
        <v>464909.83828634402</v>
      </c>
      <c r="CU177" s="238">
        <v>4967691.9058504803</v>
      </c>
      <c r="CV177" s="238">
        <v>44.861778809999997</v>
      </c>
      <c r="CW177" s="238">
        <v>-93.444153589999999</v>
      </c>
      <c r="CX177" s="238" t="s">
        <v>359</v>
      </c>
      <c r="CY177" s="238" t="s">
        <v>4877</v>
      </c>
    </row>
    <row r="178" spans="1:103" x14ac:dyDescent="0.25">
      <c r="A178" s="238">
        <v>733352</v>
      </c>
      <c r="B178" s="238">
        <v>2</v>
      </c>
      <c r="C178" s="238">
        <v>212</v>
      </c>
      <c r="D178" s="238">
        <v>157.959</v>
      </c>
      <c r="E178" s="238">
        <v>27</v>
      </c>
      <c r="F178" s="238" t="s">
        <v>2420</v>
      </c>
      <c r="H178" s="238" t="s">
        <v>354</v>
      </c>
      <c r="I178" s="238">
        <v>25</v>
      </c>
      <c r="K178" s="238">
        <v>19508576</v>
      </c>
      <c r="M178" s="238">
        <v>7</v>
      </c>
      <c r="N178" s="238">
        <v>13</v>
      </c>
      <c r="O178" s="238">
        <v>2019</v>
      </c>
      <c r="P178" s="238" t="s">
        <v>364</v>
      </c>
      <c r="Q178" s="238">
        <v>11</v>
      </c>
      <c r="R178" s="238" t="s">
        <v>369</v>
      </c>
      <c r="S178" s="238">
        <v>5</v>
      </c>
      <c r="T178" s="238">
        <v>0</v>
      </c>
      <c r="U178" s="238">
        <v>2</v>
      </c>
      <c r="V178" s="238">
        <v>12</v>
      </c>
      <c r="W178" s="238">
        <v>10</v>
      </c>
      <c r="X178" s="238">
        <v>2</v>
      </c>
      <c r="Y178" s="238">
        <v>1</v>
      </c>
      <c r="Z178" s="238">
        <v>1</v>
      </c>
      <c r="AB178" s="238">
        <v>1</v>
      </c>
      <c r="AC178" s="238">
        <v>98</v>
      </c>
      <c r="AD178" s="238" t="s">
        <v>4878</v>
      </c>
      <c r="AF178" s="238" t="s">
        <v>405</v>
      </c>
      <c r="AG178" s="238">
        <v>7</v>
      </c>
      <c r="AH178" s="238">
        <v>2</v>
      </c>
      <c r="AI178" s="238">
        <v>2</v>
      </c>
      <c r="AJ178" s="238">
        <v>3</v>
      </c>
      <c r="AK178" s="238">
        <v>21</v>
      </c>
      <c r="AL178" s="238">
        <v>18</v>
      </c>
      <c r="AM178" s="238" t="s">
        <v>354</v>
      </c>
      <c r="AN178" s="238">
        <v>5</v>
      </c>
      <c r="AO178" s="238">
        <v>1</v>
      </c>
      <c r="AS178" s="238">
        <v>15</v>
      </c>
      <c r="AT178" s="238">
        <v>9</v>
      </c>
      <c r="AU178" s="238">
        <v>60</v>
      </c>
      <c r="AV178" s="238">
        <v>11</v>
      </c>
      <c r="AW178" s="238">
        <v>21</v>
      </c>
      <c r="AX178" s="238">
        <v>2</v>
      </c>
      <c r="AY178" s="238">
        <v>4</v>
      </c>
      <c r="AZ178" s="238">
        <v>3</v>
      </c>
      <c r="BA178" s="238">
        <v>21</v>
      </c>
      <c r="BB178" s="238">
        <v>52</v>
      </c>
      <c r="BC178" s="238" t="s">
        <v>354</v>
      </c>
      <c r="BD178" s="238">
        <v>5</v>
      </c>
      <c r="BE178" s="238">
        <v>75</v>
      </c>
      <c r="BI178" s="238">
        <v>15</v>
      </c>
      <c r="BJ178" s="238">
        <v>9</v>
      </c>
      <c r="BK178" s="238">
        <v>60</v>
      </c>
      <c r="BL178" s="238">
        <v>11</v>
      </c>
      <c r="BM178" s="238">
        <v>21</v>
      </c>
      <c r="CT178" s="238">
        <v>464935.23833714402</v>
      </c>
      <c r="CU178" s="238">
        <v>4967721.5392430797</v>
      </c>
      <c r="CV178" s="238">
        <v>44.862046810000002</v>
      </c>
      <c r="CW178" s="238">
        <v>-93.443834140000007</v>
      </c>
      <c r="CX178" s="238" t="s">
        <v>359</v>
      </c>
      <c r="CY178" s="238" t="s">
        <v>4879</v>
      </c>
    </row>
    <row r="179" spans="1:103" x14ac:dyDescent="0.25">
      <c r="A179" s="238">
        <v>720260</v>
      </c>
      <c r="B179" s="238">
        <v>2</v>
      </c>
      <c r="C179" s="238">
        <v>212</v>
      </c>
      <c r="D179" s="238">
        <v>157.96100000000001</v>
      </c>
      <c r="E179" s="238">
        <v>27</v>
      </c>
      <c r="F179" s="238" t="s">
        <v>2420</v>
      </c>
      <c r="H179" s="238" t="s">
        <v>354</v>
      </c>
      <c r="I179" s="238">
        <v>25</v>
      </c>
      <c r="K179" s="238">
        <v>19506029</v>
      </c>
      <c r="M179" s="238">
        <v>5</v>
      </c>
      <c r="N179" s="238">
        <v>9</v>
      </c>
      <c r="O179" s="238">
        <v>2019</v>
      </c>
      <c r="P179" s="238" t="s">
        <v>384</v>
      </c>
      <c r="Q179" s="238">
        <v>9</v>
      </c>
      <c r="R179" s="238" t="s">
        <v>369</v>
      </c>
      <c r="S179" s="238">
        <v>5</v>
      </c>
      <c r="T179" s="238">
        <v>0</v>
      </c>
      <c r="U179" s="238">
        <v>2</v>
      </c>
      <c r="V179" s="238">
        <v>12</v>
      </c>
      <c r="W179" s="238">
        <v>10</v>
      </c>
      <c r="X179" s="238">
        <v>2</v>
      </c>
      <c r="Y179" s="238">
        <v>1</v>
      </c>
      <c r="Z179" s="238">
        <v>2</v>
      </c>
      <c r="AB179" s="238">
        <v>1</v>
      </c>
      <c r="AC179" s="238">
        <v>98</v>
      </c>
      <c r="AD179" s="238" t="s">
        <v>357</v>
      </c>
      <c r="AF179" s="238" t="s">
        <v>358</v>
      </c>
      <c r="AG179" s="238">
        <v>7</v>
      </c>
      <c r="AH179" s="238">
        <v>2</v>
      </c>
      <c r="AI179" s="238">
        <v>2</v>
      </c>
      <c r="AJ179" s="238">
        <v>3</v>
      </c>
      <c r="AK179" s="238">
        <v>21</v>
      </c>
      <c r="AL179" s="238">
        <v>57</v>
      </c>
      <c r="AM179" s="238" t="s">
        <v>354</v>
      </c>
      <c r="AN179" s="238">
        <v>5</v>
      </c>
      <c r="AO179" s="238">
        <v>4</v>
      </c>
      <c r="AS179" s="238">
        <v>15</v>
      </c>
      <c r="AT179" s="238">
        <v>9</v>
      </c>
      <c r="AU179" s="238">
        <v>60</v>
      </c>
      <c r="AV179" s="238">
        <v>11</v>
      </c>
      <c r="AW179" s="238">
        <v>21</v>
      </c>
      <c r="AX179" s="238">
        <v>2</v>
      </c>
      <c r="AY179" s="238">
        <v>2</v>
      </c>
      <c r="AZ179" s="238">
        <v>3</v>
      </c>
      <c r="BA179" s="238">
        <v>21</v>
      </c>
      <c r="BB179" s="238">
        <v>50</v>
      </c>
      <c r="BC179" s="238" t="s">
        <v>363</v>
      </c>
      <c r="BD179" s="238">
        <v>5</v>
      </c>
      <c r="BE179" s="238">
        <v>1</v>
      </c>
      <c r="BI179" s="238">
        <v>15</v>
      </c>
      <c r="BJ179" s="238">
        <v>9</v>
      </c>
      <c r="BK179" s="238">
        <v>60</v>
      </c>
      <c r="BL179" s="238">
        <v>11</v>
      </c>
      <c r="BM179" s="238">
        <v>21</v>
      </c>
      <c r="CT179" s="238">
        <v>464922.53831174399</v>
      </c>
      <c r="CU179" s="238">
        <v>4967700.3725340804</v>
      </c>
      <c r="CV179" s="238">
        <v>44.861855650000003</v>
      </c>
      <c r="CW179" s="238">
        <v>-93.443993430000006</v>
      </c>
      <c r="CX179" s="238" t="s">
        <v>359</v>
      </c>
      <c r="CY179" s="238" t="s">
        <v>4880</v>
      </c>
    </row>
    <row r="180" spans="1:103" x14ac:dyDescent="0.25">
      <c r="A180" s="238">
        <v>681835</v>
      </c>
      <c r="B180" s="238">
        <v>2</v>
      </c>
      <c r="C180" s="238">
        <v>212</v>
      </c>
      <c r="D180" s="238">
        <v>157.96299999999999</v>
      </c>
      <c r="E180" s="238">
        <v>27</v>
      </c>
      <c r="F180" s="238" t="s">
        <v>2420</v>
      </c>
      <c r="H180" s="238" t="s">
        <v>354</v>
      </c>
      <c r="I180" s="238">
        <v>25</v>
      </c>
      <c r="K180" s="238">
        <v>19500796</v>
      </c>
      <c r="M180" s="238">
        <v>1</v>
      </c>
      <c r="N180" s="238">
        <v>22</v>
      </c>
      <c r="O180" s="238">
        <v>2019</v>
      </c>
      <c r="P180" s="238" t="s">
        <v>368</v>
      </c>
      <c r="Q180" s="238">
        <v>10</v>
      </c>
      <c r="R180" s="238" t="s">
        <v>369</v>
      </c>
      <c r="S180" s="238">
        <v>5</v>
      </c>
      <c r="T180" s="238">
        <v>0</v>
      </c>
      <c r="U180" s="238">
        <v>1</v>
      </c>
      <c r="W180" s="238">
        <v>61</v>
      </c>
      <c r="X180" s="238">
        <v>2</v>
      </c>
      <c r="Y180" s="238">
        <v>1</v>
      </c>
      <c r="Z180" s="238">
        <v>4</v>
      </c>
      <c r="AB180" s="238">
        <v>3</v>
      </c>
      <c r="AC180" s="238">
        <v>98</v>
      </c>
      <c r="AD180" s="238" t="s">
        <v>357</v>
      </c>
      <c r="AF180" s="238" t="s">
        <v>358</v>
      </c>
      <c r="AG180" s="238">
        <v>3</v>
      </c>
      <c r="AH180" s="238">
        <v>2</v>
      </c>
      <c r="AI180" s="238">
        <v>3</v>
      </c>
      <c r="AJ180" s="238">
        <v>3</v>
      </c>
      <c r="AK180" s="238">
        <v>21</v>
      </c>
      <c r="AL180" s="238">
        <v>71</v>
      </c>
      <c r="AM180" s="238" t="s">
        <v>363</v>
      </c>
      <c r="AN180" s="238">
        <v>5</v>
      </c>
      <c r="AO180" s="238">
        <v>71</v>
      </c>
      <c r="AS180" s="238">
        <v>15</v>
      </c>
      <c r="AT180" s="238">
        <v>9</v>
      </c>
      <c r="AU180" s="238">
        <v>60</v>
      </c>
      <c r="AV180" s="238">
        <v>11</v>
      </c>
      <c r="AW180" s="238">
        <v>21</v>
      </c>
      <c r="CT180" s="238">
        <v>464922.53831174399</v>
      </c>
      <c r="CU180" s="238">
        <v>4967708.8392176796</v>
      </c>
      <c r="CV180" s="238">
        <v>44.861931869999999</v>
      </c>
      <c r="CW180" s="238">
        <v>-93.443994009999997</v>
      </c>
      <c r="CX180" s="238" t="s">
        <v>359</v>
      </c>
      <c r="CY180" s="238" t="s">
        <v>4881</v>
      </c>
    </row>
    <row r="181" spans="1:103" x14ac:dyDescent="0.25">
      <c r="A181" s="238">
        <v>533794</v>
      </c>
      <c r="B181" s="238">
        <v>2</v>
      </c>
      <c r="C181" s="238">
        <v>212</v>
      </c>
      <c r="D181" s="238">
        <v>157.96799999999999</v>
      </c>
      <c r="E181" s="238">
        <v>27</v>
      </c>
      <c r="F181" s="238" t="s">
        <v>2420</v>
      </c>
      <c r="H181" s="238" t="s">
        <v>354</v>
      </c>
      <c r="I181" s="238">
        <v>25</v>
      </c>
      <c r="K181" s="238">
        <v>18500268</v>
      </c>
      <c r="M181" s="238">
        <v>1</v>
      </c>
      <c r="N181" s="238">
        <v>4</v>
      </c>
      <c r="O181" s="238">
        <v>2018</v>
      </c>
      <c r="P181" s="238" t="s">
        <v>384</v>
      </c>
      <c r="Q181" s="238">
        <v>16</v>
      </c>
      <c r="R181" s="238" t="s">
        <v>356</v>
      </c>
      <c r="S181" s="238">
        <v>5</v>
      </c>
      <c r="T181" s="238">
        <v>0</v>
      </c>
      <c r="U181" s="238">
        <v>2</v>
      </c>
      <c r="V181" s="238">
        <v>12</v>
      </c>
      <c r="W181" s="238">
        <v>10</v>
      </c>
      <c r="X181" s="238">
        <v>2</v>
      </c>
      <c r="Y181" s="238">
        <v>3</v>
      </c>
      <c r="Z181" s="238">
        <v>1</v>
      </c>
      <c r="AB181" s="238">
        <v>1</v>
      </c>
      <c r="AC181" s="238">
        <v>98</v>
      </c>
      <c r="AD181" s="238" t="s">
        <v>4882</v>
      </c>
      <c r="AF181" s="238" t="s">
        <v>405</v>
      </c>
      <c r="AG181" s="238">
        <v>7</v>
      </c>
      <c r="AH181" s="238">
        <v>2</v>
      </c>
      <c r="AI181" s="238">
        <v>4</v>
      </c>
      <c r="AJ181" s="238">
        <v>4</v>
      </c>
      <c r="AK181" s="238">
        <v>34</v>
      </c>
      <c r="AL181" s="238">
        <v>50</v>
      </c>
      <c r="AM181" s="238" t="s">
        <v>363</v>
      </c>
      <c r="AN181" s="238">
        <v>5</v>
      </c>
      <c r="AO181" s="238">
        <v>1</v>
      </c>
      <c r="AS181" s="238">
        <v>15</v>
      </c>
      <c r="AT181" s="238">
        <v>9</v>
      </c>
      <c r="AU181" s="238">
        <v>60</v>
      </c>
      <c r="AV181" s="238">
        <v>11</v>
      </c>
      <c r="AW181" s="238">
        <v>21</v>
      </c>
      <c r="AX181" s="238">
        <v>2</v>
      </c>
      <c r="AY181" s="238">
        <v>2</v>
      </c>
      <c r="AZ181" s="238">
        <v>4</v>
      </c>
      <c r="BA181" s="238">
        <v>26</v>
      </c>
      <c r="BB181" s="238">
        <v>35</v>
      </c>
      <c r="BC181" s="238" t="s">
        <v>363</v>
      </c>
      <c r="BD181" s="238">
        <v>5</v>
      </c>
      <c r="BE181" s="238">
        <v>4</v>
      </c>
      <c r="BI181" s="238">
        <v>15</v>
      </c>
      <c r="BJ181" s="238">
        <v>9</v>
      </c>
      <c r="BK181" s="238">
        <v>60</v>
      </c>
      <c r="BL181" s="238">
        <v>11</v>
      </c>
      <c r="BM181" s="238">
        <v>21</v>
      </c>
      <c r="CT181" s="238">
        <v>464909.83828634402</v>
      </c>
      <c r="CU181" s="238">
        <v>4967721.5392430797</v>
      </c>
      <c r="CV181" s="238">
        <v>44.862045559999999</v>
      </c>
      <c r="CW181" s="238">
        <v>-93.444155640000005</v>
      </c>
      <c r="CX181" s="238" t="s">
        <v>359</v>
      </c>
      <c r="CY181" s="238" t="s">
        <v>4883</v>
      </c>
    </row>
    <row r="182" spans="1:103" x14ac:dyDescent="0.25">
      <c r="A182" s="238">
        <v>785632</v>
      </c>
      <c r="B182" s="238">
        <v>2</v>
      </c>
      <c r="C182" s="238">
        <v>212</v>
      </c>
      <c r="D182" s="238">
        <v>157.97200000000001</v>
      </c>
      <c r="E182" s="238">
        <v>27</v>
      </c>
      <c r="F182" s="238" t="s">
        <v>2420</v>
      </c>
      <c r="H182" s="238" t="s">
        <v>354</v>
      </c>
      <c r="I182" s="238">
        <v>25</v>
      </c>
      <c r="K182" s="238">
        <v>20501489</v>
      </c>
      <c r="L182" s="238">
        <v>200360055</v>
      </c>
      <c r="M182" s="238">
        <v>2</v>
      </c>
      <c r="N182" s="238">
        <v>5</v>
      </c>
      <c r="O182" s="238">
        <v>2020</v>
      </c>
      <c r="P182" s="238" t="s">
        <v>355</v>
      </c>
      <c r="Q182" s="238">
        <v>7</v>
      </c>
      <c r="R182" s="238" t="s">
        <v>369</v>
      </c>
      <c r="S182" s="238">
        <v>5</v>
      </c>
      <c r="T182" s="238">
        <v>0</v>
      </c>
      <c r="U182" s="238">
        <v>2</v>
      </c>
      <c r="V182" s="238">
        <v>12</v>
      </c>
      <c r="W182" s="238">
        <v>10</v>
      </c>
      <c r="X182" s="238">
        <v>2</v>
      </c>
      <c r="Y182" s="238">
        <v>1</v>
      </c>
      <c r="Z182" s="238">
        <v>1</v>
      </c>
      <c r="AB182" s="238">
        <v>1</v>
      </c>
      <c r="AC182" s="238">
        <v>98</v>
      </c>
      <c r="AD182" s="238" t="s">
        <v>4878</v>
      </c>
      <c r="AF182" s="238" t="s">
        <v>358</v>
      </c>
      <c r="AG182" s="238">
        <v>7</v>
      </c>
      <c r="AH182" s="238">
        <v>2</v>
      </c>
      <c r="AI182" s="238">
        <v>2</v>
      </c>
      <c r="AJ182" s="238">
        <v>3</v>
      </c>
      <c r="AK182" s="238">
        <v>21</v>
      </c>
      <c r="AL182" s="238">
        <v>67</v>
      </c>
      <c r="AM182" s="238" t="s">
        <v>363</v>
      </c>
      <c r="AN182" s="238">
        <v>5</v>
      </c>
      <c r="AO182" s="238">
        <v>1</v>
      </c>
      <c r="AS182" s="238">
        <v>15</v>
      </c>
      <c r="AT182" s="238">
        <v>9</v>
      </c>
      <c r="AU182" s="238">
        <v>60</v>
      </c>
      <c r="AV182" s="238">
        <v>11</v>
      </c>
      <c r="AW182" s="238">
        <v>21</v>
      </c>
      <c r="AX182" s="238">
        <v>2</v>
      </c>
      <c r="AY182" s="238">
        <v>3</v>
      </c>
      <c r="AZ182" s="238">
        <v>3</v>
      </c>
      <c r="BA182" s="238">
        <v>21</v>
      </c>
      <c r="BB182" s="238">
        <v>55</v>
      </c>
      <c r="BC182" s="238" t="s">
        <v>354</v>
      </c>
      <c r="BD182" s="238">
        <v>5</v>
      </c>
      <c r="BE182" s="238">
        <v>10</v>
      </c>
      <c r="BI182" s="238">
        <v>15</v>
      </c>
      <c r="BJ182" s="238">
        <v>9</v>
      </c>
      <c r="BK182" s="238">
        <v>60</v>
      </c>
      <c r="BL182" s="238">
        <v>11</v>
      </c>
      <c r="BM182" s="238">
        <v>21</v>
      </c>
      <c r="CT182" s="238">
        <v>464935.23833714402</v>
      </c>
      <c r="CU182" s="238">
        <v>4967717.3059012797</v>
      </c>
      <c r="CV182" s="238">
        <v>44.862008709999998</v>
      </c>
      <c r="CW182" s="238">
        <v>-93.443833850000004</v>
      </c>
      <c r="CX182" s="238" t="s">
        <v>359</v>
      </c>
      <c r="CY182" s="238" t="s">
        <v>4884</v>
      </c>
    </row>
    <row r="183" spans="1:103" x14ac:dyDescent="0.25">
      <c r="A183" s="238">
        <v>686797</v>
      </c>
      <c r="B183" s="238">
        <v>2</v>
      </c>
      <c r="C183" s="238">
        <v>212</v>
      </c>
      <c r="D183" s="238">
        <v>157.97300000000001</v>
      </c>
      <c r="E183" s="238">
        <v>27</v>
      </c>
      <c r="F183" s="238" t="s">
        <v>2420</v>
      </c>
      <c r="H183" s="238" t="s">
        <v>354</v>
      </c>
      <c r="I183" s="238">
        <v>25</v>
      </c>
      <c r="K183" s="238">
        <v>19500793</v>
      </c>
      <c r="M183" s="238">
        <v>1</v>
      </c>
      <c r="N183" s="238">
        <v>22</v>
      </c>
      <c r="O183" s="238">
        <v>2019</v>
      </c>
      <c r="P183" s="238" t="s">
        <v>368</v>
      </c>
      <c r="Q183" s="238">
        <v>10</v>
      </c>
      <c r="R183" s="238" t="s">
        <v>369</v>
      </c>
      <c r="S183" s="238">
        <v>5</v>
      </c>
      <c r="T183" s="238">
        <v>0</v>
      </c>
      <c r="U183" s="238">
        <v>2</v>
      </c>
      <c r="V183" s="238">
        <v>5</v>
      </c>
      <c r="W183" s="238">
        <v>10</v>
      </c>
      <c r="X183" s="238">
        <v>29</v>
      </c>
      <c r="Y183" s="238">
        <v>1</v>
      </c>
      <c r="Z183" s="238">
        <v>4</v>
      </c>
      <c r="AB183" s="238">
        <v>1</v>
      </c>
      <c r="AC183" s="238">
        <v>98</v>
      </c>
      <c r="AD183" s="238" t="s">
        <v>357</v>
      </c>
      <c r="AF183" s="238" t="s">
        <v>405</v>
      </c>
      <c r="AG183" s="238">
        <v>10</v>
      </c>
      <c r="AH183" s="238">
        <v>2</v>
      </c>
      <c r="AI183" s="238">
        <v>4</v>
      </c>
      <c r="AJ183" s="238">
        <v>3</v>
      </c>
      <c r="AK183" s="238">
        <v>21</v>
      </c>
      <c r="AL183" s="238">
        <v>31</v>
      </c>
      <c r="AM183" s="238" t="s">
        <v>354</v>
      </c>
      <c r="AN183" s="238">
        <v>5</v>
      </c>
      <c r="AO183" s="238">
        <v>1</v>
      </c>
      <c r="AS183" s="238">
        <v>15</v>
      </c>
      <c r="AT183" s="238">
        <v>9</v>
      </c>
      <c r="AU183" s="238">
        <v>60</v>
      </c>
      <c r="AV183" s="238">
        <v>11</v>
      </c>
      <c r="AW183" s="238">
        <v>21</v>
      </c>
      <c r="AX183" s="238">
        <v>2</v>
      </c>
      <c r="AY183" s="238">
        <v>3</v>
      </c>
      <c r="AZ183" s="238">
        <v>3</v>
      </c>
      <c r="BA183" s="238">
        <v>21</v>
      </c>
      <c r="BB183" s="238">
        <v>66</v>
      </c>
      <c r="BC183" s="238" t="s">
        <v>354</v>
      </c>
      <c r="BD183" s="238">
        <v>5</v>
      </c>
      <c r="BE183" s="238">
        <v>71</v>
      </c>
      <c r="BF183" s="238">
        <v>72</v>
      </c>
      <c r="BI183" s="238">
        <v>15</v>
      </c>
      <c r="BJ183" s="238">
        <v>9</v>
      </c>
      <c r="BK183" s="238">
        <v>60</v>
      </c>
      <c r="BL183" s="238">
        <v>11</v>
      </c>
      <c r="BM183" s="238">
        <v>21</v>
      </c>
      <c r="CT183" s="238">
        <v>464952.17170434399</v>
      </c>
      <c r="CU183" s="238">
        <v>4967738.4726102799</v>
      </c>
      <c r="CV183" s="238">
        <v>44.862200080000001</v>
      </c>
      <c r="CW183" s="238">
        <v>-93.443620989999999</v>
      </c>
      <c r="CX183" s="238" t="s">
        <v>359</v>
      </c>
      <c r="CY183" s="238" t="s">
        <v>4885</v>
      </c>
    </row>
    <row r="184" spans="1:103" x14ac:dyDescent="0.25">
      <c r="A184" s="238">
        <v>720761</v>
      </c>
      <c r="B184" s="238">
        <v>2</v>
      </c>
      <c r="C184" s="238">
        <v>212</v>
      </c>
      <c r="D184" s="238">
        <v>157.97300000000001</v>
      </c>
      <c r="E184" s="238">
        <v>27</v>
      </c>
      <c r="F184" s="238" t="s">
        <v>2420</v>
      </c>
      <c r="H184" s="238" t="s">
        <v>354</v>
      </c>
      <c r="I184" s="238">
        <v>25</v>
      </c>
      <c r="K184" s="238">
        <v>19506242</v>
      </c>
      <c r="M184" s="238">
        <v>5</v>
      </c>
      <c r="N184" s="238">
        <v>15</v>
      </c>
      <c r="O184" s="238">
        <v>2019</v>
      </c>
      <c r="P184" s="238" t="s">
        <v>355</v>
      </c>
      <c r="Q184" s="238">
        <v>20</v>
      </c>
      <c r="R184" s="238" t="s">
        <v>356</v>
      </c>
      <c r="S184" s="238">
        <v>5</v>
      </c>
      <c r="T184" s="238">
        <v>0</v>
      </c>
      <c r="U184" s="238">
        <v>2</v>
      </c>
      <c r="V184" s="238">
        <v>12</v>
      </c>
      <c r="W184" s="238">
        <v>10</v>
      </c>
      <c r="X184" s="238">
        <v>2</v>
      </c>
      <c r="Y184" s="238">
        <v>1</v>
      </c>
      <c r="Z184" s="238">
        <v>1</v>
      </c>
      <c r="AB184" s="238">
        <v>1</v>
      </c>
      <c r="AC184" s="238">
        <v>98</v>
      </c>
      <c r="AD184" s="238" t="s">
        <v>357</v>
      </c>
      <c r="AF184" s="238" t="s">
        <v>405</v>
      </c>
      <c r="AG184" s="238">
        <v>7</v>
      </c>
      <c r="AH184" s="238">
        <v>2</v>
      </c>
      <c r="AI184" s="238">
        <v>4</v>
      </c>
      <c r="AJ184" s="238">
        <v>4</v>
      </c>
      <c r="AK184" s="238">
        <v>26</v>
      </c>
      <c r="AL184" s="238">
        <v>36</v>
      </c>
      <c r="AM184" s="238" t="s">
        <v>354</v>
      </c>
      <c r="AN184" s="238">
        <v>5</v>
      </c>
      <c r="AO184" s="238">
        <v>1</v>
      </c>
      <c r="AS184" s="238">
        <v>15</v>
      </c>
      <c r="AT184" s="238">
        <v>9</v>
      </c>
      <c r="AU184" s="238">
        <v>60</v>
      </c>
      <c r="AV184" s="238">
        <v>11</v>
      </c>
      <c r="AW184" s="238">
        <v>21</v>
      </c>
      <c r="AX184" s="238">
        <v>1</v>
      </c>
      <c r="AY184" s="238">
        <v>2</v>
      </c>
      <c r="AZ184" s="238">
        <v>4</v>
      </c>
      <c r="BA184" s="238">
        <v>28</v>
      </c>
      <c r="BB184" s="238">
        <v>31</v>
      </c>
      <c r="BC184" s="238" t="s">
        <v>354</v>
      </c>
      <c r="BD184" s="238">
        <v>5</v>
      </c>
      <c r="BE184" s="238">
        <v>4</v>
      </c>
      <c r="BI184" s="238">
        <v>15</v>
      </c>
      <c r="BJ184" s="238">
        <v>9</v>
      </c>
      <c r="BK184" s="238">
        <v>60</v>
      </c>
      <c r="BL184" s="238">
        <v>11</v>
      </c>
      <c r="BM184" s="238">
        <v>21</v>
      </c>
      <c r="CT184" s="238">
        <v>464956.40504614502</v>
      </c>
      <c r="CU184" s="238">
        <v>4967730.0059266798</v>
      </c>
      <c r="CV184" s="238">
        <v>44.86212407</v>
      </c>
      <c r="CW184" s="238">
        <v>-93.443566820000001</v>
      </c>
      <c r="CX184" s="238" t="s">
        <v>359</v>
      </c>
      <c r="CY184" s="238" t="s">
        <v>4886</v>
      </c>
    </row>
    <row r="185" spans="1:103" x14ac:dyDescent="0.25">
      <c r="A185" s="238">
        <v>780875</v>
      </c>
      <c r="B185" s="238">
        <v>2</v>
      </c>
      <c r="C185" s="238">
        <v>212</v>
      </c>
      <c r="D185" s="238">
        <v>157.977</v>
      </c>
      <c r="E185" s="238">
        <v>27</v>
      </c>
      <c r="F185" s="238" t="s">
        <v>2420</v>
      </c>
      <c r="H185" s="238" t="s">
        <v>354</v>
      </c>
      <c r="I185" s="238">
        <v>25</v>
      </c>
      <c r="K185" s="238">
        <v>20500792</v>
      </c>
      <c r="L185" s="238">
        <v>200180298</v>
      </c>
      <c r="M185" s="238">
        <v>1</v>
      </c>
      <c r="N185" s="238">
        <v>18</v>
      </c>
      <c r="O185" s="238">
        <v>2020</v>
      </c>
      <c r="P185" s="238" t="s">
        <v>364</v>
      </c>
      <c r="Q185" s="238">
        <v>22</v>
      </c>
      <c r="R185" s="238" t="s">
        <v>356</v>
      </c>
      <c r="S185" s="238">
        <v>5</v>
      </c>
      <c r="T185" s="238">
        <v>0</v>
      </c>
      <c r="U185" s="238">
        <v>1</v>
      </c>
      <c r="W185" s="238">
        <v>55</v>
      </c>
      <c r="X185" s="238">
        <v>2</v>
      </c>
      <c r="Y185" s="238">
        <v>4</v>
      </c>
      <c r="Z185" s="238">
        <v>1</v>
      </c>
      <c r="AB185" s="238">
        <v>5</v>
      </c>
      <c r="AC185" s="238">
        <v>98</v>
      </c>
      <c r="AD185" s="238" t="s">
        <v>4887</v>
      </c>
      <c r="AF185" s="238" t="s">
        <v>358</v>
      </c>
      <c r="AG185" s="238">
        <v>3</v>
      </c>
      <c r="AH185" s="238">
        <v>2</v>
      </c>
      <c r="AI185" s="238">
        <v>4</v>
      </c>
      <c r="AJ185" s="238">
        <v>4</v>
      </c>
      <c r="AK185" s="238">
        <v>21</v>
      </c>
      <c r="AL185" s="238">
        <v>30</v>
      </c>
      <c r="AM185" s="238" t="s">
        <v>363</v>
      </c>
      <c r="AN185" s="238">
        <v>5</v>
      </c>
      <c r="AO185" s="238">
        <v>72</v>
      </c>
      <c r="AS185" s="238">
        <v>15</v>
      </c>
      <c r="AT185" s="238">
        <v>9</v>
      </c>
      <c r="AU185" s="238">
        <v>60</v>
      </c>
      <c r="AV185" s="238">
        <v>11</v>
      </c>
      <c r="AW185" s="238">
        <v>21</v>
      </c>
      <c r="CT185" s="238">
        <v>464947.938362544</v>
      </c>
      <c r="CU185" s="238">
        <v>4967704.6058758805</v>
      </c>
      <c r="CV185" s="238">
        <v>44.861895009999998</v>
      </c>
      <c r="CW185" s="238">
        <v>-93.443672230000004</v>
      </c>
      <c r="CX185" s="238" t="s">
        <v>359</v>
      </c>
      <c r="CY185" s="238" t="s">
        <v>4888</v>
      </c>
    </row>
    <row r="186" spans="1:103" x14ac:dyDescent="0.25">
      <c r="A186" s="238">
        <v>515701</v>
      </c>
      <c r="B186" s="238">
        <v>2</v>
      </c>
      <c r="C186" s="238">
        <v>212</v>
      </c>
      <c r="D186" s="238">
        <v>158.005</v>
      </c>
      <c r="E186" s="238">
        <v>27</v>
      </c>
      <c r="F186" s="238" t="s">
        <v>2420</v>
      </c>
      <c r="H186" s="238" t="s">
        <v>354</v>
      </c>
      <c r="I186" s="238">
        <v>25</v>
      </c>
      <c r="K186" s="238">
        <v>17039751</v>
      </c>
      <c r="M186" s="238">
        <v>11</v>
      </c>
      <c r="N186" s="238">
        <v>9</v>
      </c>
      <c r="O186" s="238">
        <v>2017</v>
      </c>
      <c r="P186" s="238" t="s">
        <v>384</v>
      </c>
      <c r="Q186" s="238">
        <v>16</v>
      </c>
      <c r="S186" s="238">
        <v>5</v>
      </c>
      <c r="T186" s="238">
        <v>0</v>
      </c>
      <c r="U186" s="238">
        <v>2</v>
      </c>
      <c r="V186" s="238">
        <v>12</v>
      </c>
      <c r="W186" s="238">
        <v>10</v>
      </c>
      <c r="X186" s="238">
        <v>10</v>
      </c>
      <c r="Y186" s="238">
        <v>3</v>
      </c>
      <c r="Z186" s="238">
        <v>1</v>
      </c>
      <c r="AA186" s="238">
        <v>2</v>
      </c>
      <c r="AB186" s="238">
        <v>1</v>
      </c>
      <c r="AC186" s="238">
        <v>98</v>
      </c>
      <c r="AD186" s="238" t="s">
        <v>357</v>
      </c>
      <c r="AF186" s="238" t="s">
        <v>405</v>
      </c>
      <c r="AG186" s="238">
        <v>7</v>
      </c>
      <c r="AH186" s="238">
        <v>2</v>
      </c>
      <c r="AI186" s="238">
        <v>2</v>
      </c>
      <c r="AJ186" s="238">
        <v>4</v>
      </c>
      <c r="AK186" s="238">
        <v>21</v>
      </c>
      <c r="AL186" s="238">
        <v>22</v>
      </c>
      <c r="AM186" s="238" t="s">
        <v>354</v>
      </c>
      <c r="AN186" s="238">
        <v>5</v>
      </c>
      <c r="AO186" s="238">
        <v>74</v>
      </c>
      <c r="AS186" s="238">
        <v>90</v>
      </c>
      <c r="AT186" s="238">
        <v>9</v>
      </c>
      <c r="AU186" s="238">
        <v>60</v>
      </c>
      <c r="AV186" s="238">
        <v>11</v>
      </c>
      <c r="AW186" s="238">
        <v>21</v>
      </c>
      <c r="AX186" s="238">
        <v>2</v>
      </c>
      <c r="AY186" s="238">
        <v>2</v>
      </c>
      <c r="AZ186" s="238">
        <v>4</v>
      </c>
      <c r="BA186" s="238">
        <v>26</v>
      </c>
      <c r="BB186" s="238">
        <v>32</v>
      </c>
      <c r="BC186" s="238" t="s">
        <v>354</v>
      </c>
      <c r="BD186" s="238">
        <v>5</v>
      </c>
      <c r="BE186" s="238">
        <v>1</v>
      </c>
      <c r="BI186" s="238">
        <v>90</v>
      </c>
      <c r="BJ186" s="238">
        <v>9</v>
      </c>
      <c r="BK186" s="238">
        <v>60</v>
      </c>
      <c r="BL186" s="238">
        <v>11</v>
      </c>
      <c r="BM186" s="238">
        <v>21</v>
      </c>
      <c r="CT186" s="238">
        <v>464970.07191990502</v>
      </c>
      <c r="CU186" s="238">
        <v>4967735.7530123303</v>
      </c>
      <c r="CV186" s="238">
        <v>44.862176480000002</v>
      </c>
      <c r="CW186" s="238">
        <v>-93.443394229999996</v>
      </c>
      <c r="CX186" s="238" t="s">
        <v>359</v>
      </c>
      <c r="CY186" s="238" t="s">
        <v>4889</v>
      </c>
    </row>
    <row r="187" spans="1:103" x14ac:dyDescent="0.25">
      <c r="A187" s="238">
        <v>686794</v>
      </c>
      <c r="B187" s="238">
        <v>2</v>
      </c>
      <c r="C187" s="238">
        <v>212</v>
      </c>
      <c r="D187" s="238">
        <v>158.006</v>
      </c>
      <c r="E187" s="238">
        <v>27</v>
      </c>
      <c r="F187" s="238" t="s">
        <v>2420</v>
      </c>
      <c r="H187" s="238" t="s">
        <v>354</v>
      </c>
      <c r="I187" s="238">
        <v>25</v>
      </c>
      <c r="K187" s="238">
        <v>19500790</v>
      </c>
      <c r="M187" s="238">
        <v>1</v>
      </c>
      <c r="N187" s="238">
        <v>22</v>
      </c>
      <c r="O187" s="238">
        <v>2019</v>
      </c>
      <c r="P187" s="238" t="s">
        <v>368</v>
      </c>
      <c r="Q187" s="238">
        <v>9</v>
      </c>
      <c r="R187" s="238" t="s">
        <v>369</v>
      </c>
      <c r="S187" s="238">
        <v>5</v>
      </c>
      <c r="T187" s="238">
        <v>0</v>
      </c>
      <c r="U187" s="238">
        <v>3</v>
      </c>
      <c r="V187" s="238">
        <v>12</v>
      </c>
      <c r="W187" s="238">
        <v>10</v>
      </c>
      <c r="X187" s="238">
        <v>2</v>
      </c>
      <c r="Y187" s="238">
        <v>1</v>
      </c>
      <c r="Z187" s="238">
        <v>4</v>
      </c>
      <c r="AB187" s="238">
        <v>3</v>
      </c>
      <c r="AC187" s="238">
        <v>98</v>
      </c>
      <c r="AD187" s="238" t="s">
        <v>357</v>
      </c>
      <c r="AF187" s="238" t="s">
        <v>405</v>
      </c>
      <c r="AG187" s="238">
        <v>7</v>
      </c>
      <c r="AH187" s="238">
        <v>2</v>
      </c>
      <c r="AI187" s="238">
        <v>2</v>
      </c>
      <c r="AJ187" s="238">
        <v>3</v>
      </c>
      <c r="AK187" s="238">
        <v>21</v>
      </c>
      <c r="AL187" s="238">
        <v>44</v>
      </c>
      <c r="AM187" s="238" t="s">
        <v>354</v>
      </c>
      <c r="AN187" s="238">
        <v>5</v>
      </c>
      <c r="AO187" s="238">
        <v>1</v>
      </c>
      <c r="AS187" s="238">
        <v>15</v>
      </c>
      <c r="AT187" s="238">
        <v>9</v>
      </c>
      <c r="AU187" s="238">
        <v>60</v>
      </c>
      <c r="AV187" s="238">
        <v>11</v>
      </c>
      <c r="AW187" s="238">
        <v>21</v>
      </c>
      <c r="AX187" s="238">
        <v>2</v>
      </c>
      <c r="AY187" s="238">
        <v>3</v>
      </c>
      <c r="AZ187" s="238">
        <v>3</v>
      </c>
      <c r="BA187" s="238">
        <v>21</v>
      </c>
      <c r="BB187" s="238">
        <v>60</v>
      </c>
      <c r="BC187" s="238" t="s">
        <v>354</v>
      </c>
      <c r="BD187" s="238">
        <v>5</v>
      </c>
      <c r="BE187" s="238">
        <v>1</v>
      </c>
      <c r="BI187" s="238">
        <v>15</v>
      </c>
      <c r="BJ187" s="238">
        <v>9</v>
      </c>
      <c r="BK187" s="238">
        <v>60</v>
      </c>
      <c r="BL187" s="238">
        <v>11</v>
      </c>
      <c r="BM187" s="238">
        <v>21</v>
      </c>
      <c r="BN187" s="238">
        <v>2</v>
      </c>
      <c r="BO187" s="238">
        <v>5</v>
      </c>
      <c r="BP187" s="238">
        <v>3</v>
      </c>
      <c r="BQ187" s="238">
        <v>21</v>
      </c>
      <c r="BR187" s="238">
        <v>37</v>
      </c>
      <c r="BS187" s="238" t="s">
        <v>363</v>
      </c>
      <c r="BT187" s="238">
        <v>5</v>
      </c>
      <c r="BU187" s="238">
        <v>4</v>
      </c>
      <c r="BY187" s="238">
        <v>15</v>
      </c>
      <c r="BZ187" s="238">
        <v>9</v>
      </c>
      <c r="CA187" s="238">
        <v>60</v>
      </c>
      <c r="CB187" s="238">
        <v>11</v>
      </c>
      <c r="CC187" s="238">
        <v>21</v>
      </c>
      <c r="CT187" s="238">
        <v>465002.97180594399</v>
      </c>
      <c r="CU187" s="238">
        <v>4967755.4059774801</v>
      </c>
      <c r="CV187" s="238">
        <v>44.862355010000002</v>
      </c>
      <c r="CW187" s="238">
        <v>-93.442979170000001</v>
      </c>
      <c r="CX187" s="238" t="s">
        <v>359</v>
      </c>
      <c r="CY187" s="238" t="s">
        <v>4890</v>
      </c>
    </row>
    <row r="188" spans="1:103" x14ac:dyDescent="0.25">
      <c r="A188" s="238">
        <v>10707180</v>
      </c>
      <c r="B188" s="238">
        <v>2</v>
      </c>
      <c r="C188" s="238">
        <v>212</v>
      </c>
      <c r="D188" s="238">
        <v>158.012</v>
      </c>
      <c r="E188" s="238">
        <v>27</v>
      </c>
      <c r="F188" s="238" t="s">
        <v>2420</v>
      </c>
      <c r="H188" s="238" t="s">
        <v>354</v>
      </c>
      <c r="I188" s="238">
        <v>25</v>
      </c>
      <c r="K188" s="238">
        <v>11002520</v>
      </c>
      <c r="L188" s="238">
        <v>110190362</v>
      </c>
      <c r="M188" s="238">
        <v>1</v>
      </c>
      <c r="N188" s="238">
        <v>17</v>
      </c>
      <c r="O188" s="238">
        <v>2011</v>
      </c>
      <c r="P188" s="238" t="s">
        <v>361</v>
      </c>
      <c r="Q188" s="238">
        <v>19</v>
      </c>
      <c r="S188" s="238">
        <v>5</v>
      </c>
      <c r="T188" s="238">
        <v>0</v>
      </c>
      <c r="U188" s="238">
        <v>1</v>
      </c>
      <c r="V188" s="238">
        <v>7</v>
      </c>
      <c r="W188" s="238">
        <v>70</v>
      </c>
      <c r="X188" s="238">
        <v>2</v>
      </c>
      <c r="Y188" s="238">
        <v>4</v>
      </c>
      <c r="Z188" s="238">
        <v>1</v>
      </c>
      <c r="AB188" s="238">
        <v>2</v>
      </c>
      <c r="AC188" s="238">
        <v>98</v>
      </c>
      <c r="AD188" s="238" t="s">
        <v>4836</v>
      </c>
      <c r="AE188" s="238" t="s">
        <v>4767</v>
      </c>
      <c r="AF188" s="238" t="s">
        <v>358</v>
      </c>
      <c r="AG188" s="238">
        <v>3</v>
      </c>
      <c r="AH188" s="238">
        <v>2</v>
      </c>
      <c r="AI188" s="238">
        <v>4</v>
      </c>
      <c r="AJ188" s="238">
        <v>7</v>
      </c>
      <c r="AK188" s="238">
        <v>21</v>
      </c>
      <c r="AL188" s="238">
        <v>17</v>
      </c>
      <c r="AM188" s="238" t="s">
        <v>354</v>
      </c>
      <c r="AN188" s="238">
        <v>5</v>
      </c>
      <c r="AO188" s="238">
        <v>16</v>
      </c>
      <c r="AS188" s="238">
        <v>3</v>
      </c>
      <c r="AT188" s="238">
        <v>98</v>
      </c>
      <c r="AU188" s="238">
        <v>55</v>
      </c>
      <c r="AV188" s="238">
        <v>10</v>
      </c>
      <c r="AW188" s="238">
        <v>25</v>
      </c>
      <c r="CT188" s="238">
        <v>464998</v>
      </c>
      <c r="CU188" s="238">
        <v>4967733</v>
      </c>
      <c r="CV188" s="238">
        <v>44.8621531</v>
      </c>
      <c r="CW188" s="238">
        <v>-93.443044900000004</v>
      </c>
      <c r="CX188" s="238" t="s">
        <v>359</v>
      </c>
      <c r="CY188" s="238" t="s">
        <v>4891</v>
      </c>
    </row>
    <row r="189" spans="1:103" x14ac:dyDescent="0.25">
      <c r="A189" s="238">
        <v>10717595</v>
      </c>
      <c r="B189" s="238">
        <v>2</v>
      </c>
      <c r="C189" s="238">
        <v>212</v>
      </c>
      <c r="D189" s="238">
        <v>158.012</v>
      </c>
      <c r="E189" s="238">
        <v>27</v>
      </c>
      <c r="F189" s="238" t="s">
        <v>2420</v>
      </c>
      <c r="H189" s="238" t="s">
        <v>354</v>
      </c>
      <c r="I189" s="238">
        <v>25</v>
      </c>
      <c r="K189" s="238">
        <v>11010331</v>
      </c>
      <c r="L189" s="238">
        <v>110700048</v>
      </c>
      <c r="M189" s="238">
        <v>3</v>
      </c>
      <c r="N189" s="238">
        <v>9</v>
      </c>
      <c r="O189" s="238">
        <v>2011</v>
      </c>
      <c r="P189" s="238" t="s">
        <v>355</v>
      </c>
      <c r="Q189" s="238">
        <v>19</v>
      </c>
      <c r="S189" s="238">
        <v>4</v>
      </c>
      <c r="T189" s="238">
        <v>0</v>
      </c>
      <c r="U189" s="238">
        <v>2</v>
      </c>
      <c r="V189" s="238">
        <v>3</v>
      </c>
      <c r="W189" s="238">
        <v>10</v>
      </c>
      <c r="X189" s="238">
        <v>10</v>
      </c>
      <c r="Y189" s="238">
        <v>4</v>
      </c>
      <c r="Z189" s="238">
        <v>1</v>
      </c>
      <c r="AB189" s="238">
        <v>2</v>
      </c>
      <c r="AC189" s="238">
        <v>98</v>
      </c>
      <c r="AD189" s="238" t="s">
        <v>2555</v>
      </c>
      <c r="AE189" s="238" t="s">
        <v>4892</v>
      </c>
      <c r="AF189" s="238" t="s">
        <v>358</v>
      </c>
      <c r="AG189" s="238">
        <v>9</v>
      </c>
      <c r="AH189" s="238">
        <v>2</v>
      </c>
      <c r="AI189" s="238">
        <v>2</v>
      </c>
      <c r="AJ189" s="238">
        <v>3</v>
      </c>
      <c r="AK189" s="238">
        <v>21</v>
      </c>
      <c r="AL189" s="238">
        <v>19</v>
      </c>
      <c r="AM189" s="238" t="s">
        <v>354</v>
      </c>
      <c r="AN189" s="238">
        <v>5</v>
      </c>
      <c r="AO189" s="238">
        <v>21</v>
      </c>
      <c r="AS189" s="238">
        <v>4</v>
      </c>
      <c r="AT189" s="238">
        <v>20</v>
      </c>
      <c r="AU189" s="238">
        <v>30</v>
      </c>
      <c r="AV189" s="238">
        <v>11</v>
      </c>
      <c r="AW189" s="238">
        <v>21</v>
      </c>
      <c r="AX189" s="238">
        <v>2</v>
      </c>
      <c r="AY189" s="238">
        <v>2</v>
      </c>
      <c r="AZ189" s="238">
        <v>7</v>
      </c>
      <c r="BA189" s="238">
        <v>24</v>
      </c>
      <c r="BB189" s="238">
        <v>43</v>
      </c>
      <c r="BC189" s="238" t="s">
        <v>354</v>
      </c>
      <c r="BD189" s="238">
        <v>5</v>
      </c>
      <c r="BE189" s="238">
        <v>2</v>
      </c>
      <c r="BI189" s="238">
        <v>4</v>
      </c>
      <c r="BJ189" s="238">
        <v>20</v>
      </c>
      <c r="BK189" s="238">
        <v>30</v>
      </c>
      <c r="BL189" s="238">
        <v>11</v>
      </c>
      <c r="BM189" s="238">
        <v>21</v>
      </c>
      <c r="CT189" s="238">
        <v>464998</v>
      </c>
      <c r="CU189" s="238">
        <v>4967733</v>
      </c>
      <c r="CV189" s="238">
        <v>44.8621531</v>
      </c>
      <c r="CW189" s="238">
        <v>-93.443044900000004</v>
      </c>
      <c r="CX189" s="238" t="s">
        <v>359</v>
      </c>
      <c r="CY189" s="238" t="s">
        <v>4893</v>
      </c>
    </row>
    <row r="190" spans="1:103" x14ac:dyDescent="0.25">
      <c r="A190" s="238">
        <v>10743748</v>
      </c>
      <c r="B190" s="238">
        <v>2</v>
      </c>
      <c r="C190" s="238">
        <v>212</v>
      </c>
      <c r="D190" s="238">
        <v>158.012</v>
      </c>
      <c r="E190" s="238">
        <v>27</v>
      </c>
      <c r="F190" s="238" t="s">
        <v>2420</v>
      </c>
      <c r="H190" s="238" t="s">
        <v>354</v>
      </c>
      <c r="I190" s="238">
        <v>25</v>
      </c>
      <c r="L190" s="238">
        <v>112510104</v>
      </c>
      <c r="M190" s="238">
        <v>6</v>
      </c>
      <c r="N190" s="238">
        <v>28</v>
      </c>
      <c r="O190" s="238">
        <v>2011</v>
      </c>
      <c r="P190" s="238" t="s">
        <v>368</v>
      </c>
      <c r="Q190" s="238">
        <v>17</v>
      </c>
      <c r="S190" s="238">
        <v>5</v>
      </c>
      <c r="T190" s="238">
        <v>0</v>
      </c>
      <c r="U190" s="238">
        <v>2</v>
      </c>
      <c r="V190" s="238">
        <v>1</v>
      </c>
      <c r="W190" s="238">
        <v>10</v>
      </c>
      <c r="Y190" s="238">
        <v>1</v>
      </c>
      <c r="Z190" s="238">
        <v>1</v>
      </c>
      <c r="AB190" s="238">
        <v>1</v>
      </c>
      <c r="AC190" s="238">
        <v>98</v>
      </c>
      <c r="AF190" s="238" t="s">
        <v>358</v>
      </c>
      <c r="AG190" s="238">
        <v>7</v>
      </c>
      <c r="AH190" s="238">
        <v>2</v>
      </c>
      <c r="AI190" s="238">
        <v>2</v>
      </c>
      <c r="AJ190" s="238">
        <v>4</v>
      </c>
      <c r="AK190" s="238">
        <v>28</v>
      </c>
      <c r="AL190" s="238">
        <v>20</v>
      </c>
      <c r="AM190" s="238" t="s">
        <v>363</v>
      </c>
      <c r="AT190" s="238">
        <v>98</v>
      </c>
      <c r="AU190" s="238">
        <v>55</v>
      </c>
      <c r="AX190" s="238">
        <v>2</v>
      </c>
      <c r="AY190" s="238">
        <v>2</v>
      </c>
      <c r="AZ190" s="238">
        <v>4</v>
      </c>
      <c r="BA190" s="238">
        <v>21</v>
      </c>
      <c r="BB190" s="238">
        <v>42</v>
      </c>
      <c r="BC190" s="238" t="s">
        <v>363</v>
      </c>
      <c r="BJ190" s="238">
        <v>98</v>
      </c>
      <c r="BK190" s="238">
        <v>55</v>
      </c>
      <c r="CT190" s="238">
        <v>464998</v>
      </c>
      <c r="CU190" s="238">
        <v>4967733</v>
      </c>
      <c r="CV190" s="238">
        <v>44.8621531</v>
      </c>
      <c r="CW190" s="238">
        <v>-93.443044900000004</v>
      </c>
      <c r="CX190" s="238" t="s">
        <v>359</v>
      </c>
    </row>
    <row r="191" spans="1:103" x14ac:dyDescent="0.25">
      <c r="A191" s="238">
        <v>10745362</v>
      </c>
      <c r="B191" s="238">
        <v>2</v>
      </c>
      <c r="C191" s="238">
        <v>212</v>
      </c>
      <c r="D191" s="238">
        <v>158.012</v>
      </c>
      <c r="E191" s="238">
        <v>27</v>
      </c>
      <c r="F191" s="238" t="s">
        <v>2420</v>
      </c>
      <c r="H191" s="238" t="s">
        <v>354</v>
      </c>
      <c r="I191" s="238">
        <v>25</v>
      </c>
      <c r="K191" s="238">
        <v>11509223</v>
      </c>
      <c r="L191" s="238">
        <v>112660015</v>
      </c>
      <c r="M191" s="238">
        <v>9</v>
      </c>
      <c r="N191" s="238">
        <v>17</v>
      </c>
      <c r="O191" s="238">
        <v>2011</v>
      </c>
      <c r="P191" s="238" t="s">
        <v>364</v>
      </c>
      <c r="Q191" s="238">
        <v>17</v>
      </c>
      <c r="R191" s="238" t="s">
        <v>356</v>
      </c>
      <c r="S191" s="238">
        <v>3</v>
      </c>
      <c r="T191" s="238">
        <v>0</v>
      </c>
      <c r="U191" s="238">
        <v>2</v>
      </c>
      <c r="V191" s="238">
        <v>5</v>
      </c>
      <c r="W191" s="238">
        <v>10</v>
      </c>
      <c r="X191" s="238">
        <v>3</v>
      </c>
      <c r="Y191" s="238">
        <v>1</v>
      </c>
      <c r="Z191" s="238">
        <v>1</v>
      </c>
      <c r="AB191" s="238">
        <v>1</v>
      </c>
      <c r="AC191" s="238">
        <v>98</v>
      </c>
      <c r="AD191" s="238" t="s">
        <v>2399</v>
      </c>
      <c r="AE191" s="238" t="s">
        <v>4894</v>
      </c>
      <c r="AF191" s="238" t="s">
        <v>358</v>
      </c>
      <c r="AG191" s="238">
        <v>10</v>
      </c>
      <c r="AH191" s="238">
        <v>2</v>
      </c>
      <c r="AI191" s="238">
        <v>2</v>
      </c>
      <c r="AJ191" s="238">
        <v>1</v>
      </c>
      <c r="AK191" s="238">
        <v>21</v>
      </c>
      <c r="AL191" s="238">
        <v>31</v>
      </c>
      <c r="AM191" s="238" t="s">
        <v>354</v>
      </c>
      <c r="AN191" s="238">
        <v>5</v>
      </c>
      <c r="AO191" s="238">
        <v>1</v>
      </c>
      <c r="AS191" s="238">
        <v>3</v>
      </c>
      <c r="AT191" s="238">
        <v>20</v>
      </c>
      <c r="AU191" s="238">
        <v>45</v>
      </c>
      <c r="AV191" s="238">
        <v>11</v>
      </c>
      <c r="AW191" s="238">
        <v>20</v>
      </c>
      <c r="AX191" s="238">
        <v>2</v>
      </c>
      <c r="AY191" s="238">
        <v>4</v>
      </c>
      <c r="AZ191" s="238">
        <v>4</v>
      </c>
      <c r="BA191" s="238">
        <v>21</v>
      </c>
      <c r="BB191" s="238">
        <v>34</v>
      </c>
      <c r="BC191" s="238" t="s">
        <v>354</v>
      </c>
      <c r="BD191" s="238">
        <v>5</v>
      </c>
      <c r="BE191" s="238">
        <v>2</v>
      </c>
      <c r="BI191" s="238">
        <v>3</v>
      </c>
      <c r="BJ191" s="238">
        <v>20</v>
      </c>
      <c r="BK191" s="238">
        <v>45</v>
      </c>
      <c r="BL191" s="238">
        <v>11</v>
      </c>
      <c r="BM191" s="238">
        <v>20</v>
      </c>
      <c r="CT191" s="238">
        <v>464998</v>
      </c>
      <c r="CU191" s="238">
        <v>4967733</v>
      </c>
      <c r="CV191" s="238">
        <v>44.8621531</v>
      </c>
      <c r="CW191" s="238">
        <v>-93.443044900000004</v>
      </c>
      <c r="CX191" s="238" t="s">
        <v>359</v>
      </c>
      <c r="CY191" s="238" t="s">
        <v>4895</v>
      </c>
    </row>
    <row r="192" spans="1:103" x14ac:dyDescent="0.25">
      <c r="A192" s="238">
        <v>10797159</v>
      </c>
      <c r="B192" s="238">
        <v>2</v>
      </c>
      <c r="C192" s="238">
        <v>212</v>
      </c>
      <c r="D192" s="238">
        <v>158.012</v>
      </c>
      <c r="E192" s="238">
        <v>27</v>
      </c>
      <c r="F192" s="238" t="s">
        <v>2420</v>
      </c>
      <c r="H192" s="238" t="s">
        <v>354</v>
      </c>
      <c r="I192" s="238">
        <v>25</v>
      </c>
      <c r="L192" s="238">
        <v>121500081</v>
      </c>
      <c r="M192" s="238">
        <v>4</v>
      </c>
      <c r="N192" s="238">
        <v>24</v>
      </c>
      <c r="O192" s="238">
        <v>2012</v>
      </c>
      <c r="P192" s="238" t="s">
        <v>368</v>
      </c>
      <c r="Q192" s="238">
        <v>11</v>
      </c>
      <c r="S192" s="238">
        <v>5</v>
      </c>
      <c r="T192" s="238">
        <v>0</v>
      </c>
      <c r="U192" s="238">
        <v>2</v>
      </c>
      <c r="V192" s="238">
        <v>1</v>
      </c>
      <c r="W192" s="238">
        <v>10</v>
      </c>
      <c r="Y192" s="238">
        <v>1</v>
      </c>
      <c r="Z192" s="238">
        <v>1</v>
      </c>
      <c r="AB192" s="238">
        <v>1</v>
      </c>
      <c r="AC192" s="238">
        <v>98</v>
      </c>
      <c r="AF192" s="238" t="s">
        <v>358</v>
      </c>
      <c r="AG192" s="238">
        <v>7</v>
      </c>
      <c r="AH192" s="238">
        <v>2</v>
      </c>
      <c r="AI192" s="238">
        <v>4</v>
      </c>
      <c r="AJ192" s="238">
        <v>3</v>
      </c>
      <c r="AK192" s="238">
        <v>8</v>
      </c>
      <c r="AL192" s="238">
        <v>70</v>
      </c>
      <c r="AM192" s="238" t="s">
        <v>354</v>
      </c>
      <c r="AT192" s="238">
        <v>20</v>
      </c>
      <c r="AU192" s="238">
        <v>30</v>
      </c>
      <c r="AX192" s="238">
        <v>2</v>
      </c>
      <c r="AY192" s="238">
        <v>2</v>
      </c>
      <c r="AZ192" s="238">
        <v>3</v>
      </c>
      <c r="BA192" s="238">
        <v>8</v>
      </c>
      <c r="BB192" s="238">
        <v>21</v>
      </c>
      <c r="BC192" s="238" t="s">
        <v>354</v>
      </c>
      <c r="BJ192" s="238">
        <v>20</v>
      </c>
      <c r="BK192" s="238">
        <v>30</v>
      </c>
      <c r="CT192" s="238">
        <v>464998</v>
      </c>
      <c r="CU192" s="238">
        <v>4967733</v>
      </c>
      <c r="CV192" s="238">
        <v>44.8621531</v>
      </c>
      <c r="CW192" s="238">
        <v>-93.443044900000004</v>
      </c>
      <c r="CX192" s="238" t="s">
        <v>359</v>
      </c>
    </row>
    <row r="193" spans="1:103" x14ac:dyDescent="0.25">
      <c r="A193" s="238">
        <v>10796380</v>
      </c>
      <c r="B193" s="238">
        <v>2</v>
      </c>
      <c r="C193" s="238">
        <v>212</v>
      </c>
      <c r="D193" s="238">
        <v>158.012</v>
      </c>
      <c r="E193" s="238">
        <v>27</v>
      </c>
      <c r="F193" s="238" t="s">
        <v>2420</v>
      </c>
      <c r="H193" s="238" t="s">
        <v>354</v>
      </c>
      <c r="I193" s="238">
        <v>25</v>
      </c>
      <c r="K193" s="238">
        <v>12504413</v>
      </c>
      <c r="L193" s="238">
        <v>121360156</v>
      </c>
      <c r="M193" s="238">
        <v>5</v>
      </c>
      <c r="N193" s="238">
        <v>9</v>
      </c>
      <c r="O193" s="238">
        <v>2012</v>
      </c>
      <c r="P193" s="238" t="s">
        <v>355</v>
      </c>
      <c r="Q193" s="238">
        <v>7</v>
      </c>
      <c r="R193" s="238" t="s">
        <v>369</v>
      </c>
      <c r="S193" s="238">
        <v>5</v>
      </c>
      <c r="T193" s="238">
        <v>0</v>
      </c>
      <c r="U193" s="238">
        <v>3</v>
      </c>
      <c r="V193" s="238">
        <v>1</v>
      </c>
      <c r="W193" s="238">
        <v>10</v>
      </c>
      <c r="X193" s="238">
        <v>2</v>
      </c>
      <c r="Y193" s="238">
        <v>1</v>
      </c>
      <c r="Z193" s="238">
        <v>1</v>
      </c>
      <c r="AB193" s="238">
        <v>1</v>
      </c>
      <c r="AC193" s="238">
        <v>98</v>
      </c>
      <c r="AD193" s="238">
        <v>212</v>
      </c>
      <c r="AE193" s="238" t="s">
        <v>4836</v>
      </c>
      <c r="AF193" s="238" t="s">
        <v>358</v>
      </c>
      <c r="AG193" s="238">
        <v>7</v>
      </c>
      <c r="AH193" s="238">
        <v>2</v>
      </c>
      <c r="AI193" s="238">
        <v>2</v>
      </c>
      <c r="AJ193" s="238">
        <v>3</v>
      </c>
      <c r="AK193" s="238">
        <v>28</v>
      </c>
      <c r="AL193" s="238">
        <v>61</v>
      </c>
      <c r="AM193" s="238" t="s">
        <v>354</v>
      </c>
      <c r="AN193" s="238">
        <v>5</v>
      </c>
      <c r="AO193" s="238">
        <v>15</v>
      </c>
      <c r="AS193" s="238">
        <v>1</v>
      </c>
      <c r="AT193" s="238">
        <v>98</v>
      </c>
      <c r="AU193" s="238">
        <v>60</v>
      </c>
      <c r="AV193" s="238">
        <v>11</v>
      </c>
      <c r="AW193" s="238">
        <v>21</v>
      </c>
      <c r="AX193" s="238">
        <v>2</v>
      </c>
      <c r="AY193" s="238">
        <v>2</v>
      </c>
      <c r="AZ193" s="238">
        <v>3</v>
      </c>
      <c r="BA193" s="238">
        <v>8</v>
      </c>
      <c r="BB193" s="238">
        <v>36</v>
      </c>
      <c r="BD193" s="238">
        <v>5</v>
      </c>
      <c r="BE193" s="238">
        <v>1</v>
      </c>
      <c r="BI193" s="238">
        <v>1</v>
      </c>
      <c r="BJ193" s="238">
        <v>98</v>
      </c>
      <c r="BK193" s="238">
        <v>60</v>
      </c>
      <c r="BL193" s="238">
        <v>11</v>
      </c>
      <c r="BM193" s="238">
        <v>21</v>
      </c>
      <c r="BN193" s="238">
        <v>2</v>
      </c>
      <c r="BO193" s="238">
        <v>2</v>
      </c>
      <c r="BP193" s="238">
        <v>3</v>
      </c>
      <c r="BQ193" s="238">
        <v>8</v>
      </c>
      <c r="BR193" s="238">
        <v>49</v>
      </c>
      <c r="BS193" s="238" t="s">
        <v>354</v>
      </c>
      <c r="BT193" s="238">
        <v>5</v>
      </c>
      <c r="BU193" s="238">
        <v>1</v>
      </c>
      <c r="BY193" s="238">
        <v>1</v>
      </c>
      <c r="BZ193" s="238">
        <v>98</v>
      </c>
      <c r="CA193" s="238">
        <v>60</v>
      </c>
      <c r="CB193" s="238">
        <v>11</v>
      </c>
      <c r="CC193" s="238">
        <v>21</v>
      </c>
      <c r="CT193" s="238">
        <v>464998</v>
      </c>
      <c r="CU193" s="238">
        <v>4967733</v>
      </c>
      <c r="CV193" s="238">
        <v>44.8621531</v>
      </c>
      <c r="CW193" s="238">
        <v>-93.443044900000004</v>
      </c>
      <c r="CX193" s="238" t="s">
        <v>359</v>
      </c>
      <c r="CY193" s="238" t="s">
        <v>4896</v>
      </c>
    </row>
    <row r="194" spans="1:103" x14ac:dyDescent="0.25">
      <c r="A194" s="238">
        <v>10968703</v>
      </c>
      <c r="B194" s="238">
        <v>2</v>
      </c>
      <c r="C194" s="238">
        <v>212</v>
      </c>
      <c r="D194" s="238">
        <v>158.012</v>
      </c>
      <c r="E194" s="238">
        <v>27</v>
      </c>
      <c r="F194" s="238" t="s">
        <v>2420</v>
      </c>
      <c r="H194" s="238" t="s">
        <v>354</v>
      </c>
      <c r="I194" s="238">
        <v>25</v>
      </c>
      <c r="K194" s="238">
        <v>14507378</v>
      </c>
      <c r="L194" s="238">
        <v>141910169</v>
      </c>
      <c r="M194" s="238">
        <v>7</v>
      </c>
      <c r="N194" s="238">
        <v>10</v>
      </c>
      <c r="O194" s="238">
        <v>2014</v>
      </c>
      <c r="P194" s="238" t="s">
        <v>384</v>
      </c>
      <c r="Q194" s="238">
        <v>7</v>
      </c>
      <c r="R194" s="238" t="s">
        <v>369</v>
      </c>
      <c r="S194" s="238">
        <v>5</v>
      </c>
      <c r="T194" s="238">
        <v>0</v>
      </c>
      <c r="U194" s="238">
        <v>2</v>
      </c>
      <c r="V194" s="238">
        <v>1</v>
      </c>
      <c r="W194" s="238">
        <v>10</v>
      </c>
      <c r="X194" s="238">
        <v>2</v>
      </c>
      <c r="Y194" s="238">
        <v>1</v>
      </c>
      <c r="Z194" s="238">
        <v>1</v>
      </c>
      <c r="AB194" s="238">
        <v>1</v>
      </c>
      <c r="AC194" s="238">
        <v>98</v>
      </c>
      <c r="AD194" s="238" t="s">
        <v>376</v>
      </c>
      <c r="AE194" s="238" t="s">
        <v>4836</v>
      </c>
      <c r="AF194" s="238" t="s">
        <v>358</v>
      </c>
      <c r="AG194" s="238">
        <v>7</v>
      </c>
      <c r="AH194" s="238">
        <v>2</v>
      </c>
      <c r="AI194" s="238">
        <v>2</v>
      </c>
      <c r="AJ194" s="238">
        <v>3</v>
      </c>
      <c r="AK194" s="238">
        <v>8</v>
      </c>
      <c r="AL194" s="238">
        <v>32</v>
      </c>
      <c r="AM194" s="238" t="s">
        <v>363</v>
      </c>
      <c r="AN194" s="238">
        <v>5</v>
      </c>
      <c r="AO194" s="238">
        <v>1</v>
      </c>
      <c r="AS194" s="238">
        <v>1</v>
      </c>
      <c r="AT194" s="238">
        <v>98</v>
      </c>
      <c r="AU194" s="238">
        <v>60</v>
      </c>
      <c r="AV194" s="238">
        <v>11</v>
      </c>
      <c r="AW194" s="238">
        <v>21</v>
      </c>
      <c r="AX194" s="238">
        <v>2</v>
      </c>
      <c r="AY194" s="238">
        <v>3</v>
      </c>
      <c r="AZ194" s="238">
        <v>3</v>
      </c>
      <c r="BA194" s="238">
        <v>21</v>
      </c>
      <c r="BB194" s="238">
        <v>18</v>
      </c>
      <c r="BC194" s="238" t="s">
        <v>354</v>
      </c>
      <c r="BD194" s="238">
        <v>5</v>
      </c>
      <c r="BE194" s="238">
        <v>3</v>
      </c>
      <c r="BF194" s="238">
        <v>15</v>
      </c>
      <c r="BI194" s="238">
        <v>1</v>
      </c>
      <c r="BJ194" s="238">
        <v>98</v>
      </c>
      <c r="BK194" s="238">
        <v>60</v>
      </c>
      <c r="BL194" s="238">
        <v>11</v>
      </c>
      <c r="BM194" s="238">
        <v>21</v>
      </c>
      <c r="CT194" s="238">
        <v>464998</v>
      </c>
      <c r="CU194" s="238">
        <v>4967733</v>
      </c>
      <c r="CV194" s="238">
        <v>44.8621531</v>
      </c>
      <c r="CW194" s="238">
        <v>-93.443044900000004</v>
      </c>
      <c r="CX194" s="238" t="s">
        <v>359</v>
      </c>
      <c r="CY194" s="238" t="s">
        <v>4897</v>
      </c>
    </row>
    <row r="195" spans="1:103" x14ac:dyDescent="0.25">
      <c r="A195" s="238">
        <v>11007079</v>
      </c>
      <c r="B195" s="238">
        <v>2</v>
      </c>
      <c r="C195" s="238">
        <v>212</v>
      </c>
      <c r="D195" s="238">
        <v>158.012</v>
      </c>
      <c r="E195" s="238">
        <v>27</v>
      </c>
      <c r="F195" s="238" t="s">
        <v>2420</v>
      </c>
      <c r="H195" s="238" t="s">
        <v>354</v>
      </c>
      <c r="I195" s="238">
        <v>25</v>
      </c>
      <c r="K195" s="238">
        <v>14513464</v>
      </c>
      <c r="L195" s="238">
        <v>143500372</v>
      </c>
      <c r="M195" s="238">
        <v>12</v>
      </c>
      <c r="N195" s="238">
        <v>15</v>
      </c>
      <c r="O195" s="238">
        <v>2014</v>
      </c>
      <c r="P195" s="238" t="s">
        <v>361</v>
      </c>
      <c r="Q195" s="238">
        <v>17</v>
      </c>
      <c r="R195" s="238" t="s">
        <v>356</v>
      </c>
      <c r="S195" s="238">
        <v>4</v>
      </c>
      <c r="T195" s="238">
        <v>0</v>
      </c>
      <c r="U195" s="238">
        <v>2</v>
      </c>
      <c r="V195" s="238">
        <v>1</v>
      </c>
      <c r="W195" s="238">
        <v>10</v>
      </c>
      <c r="X195" s="238">
        <v>2</v>
      </c>
      <c r="Y195" s="238">
        <v>4</v>
      </c>
      <c r="Z195" s="238">
        <v>2</v>
      </c>
      <c r="AA195" s="238">
        <v>3</v>
      </c>
      <c r="AB195" s="238">
        <v>2</v>
      </c>
      <c r="AC195" s="238">
        <v>98</v>
      </c>
      <c r="AD195" s="238" t="s">
        <v>376</v>
      </c>
      <c r="AE195" s="238" t="s">
        <v>4836</v>
      </c>
      <c r="AF195" s="238" t="s">
        <v>358</v>
      </c>
      <c r="AG195" s="238">
        <v>7</v>
      </c>
      <c r="AH195" s="238">
        <v>2</v>
      </c>
      <c r="AI195" s="238">
        <v>4</v>
      </c>
      <c r="AJ195" s="238">
        <v>4</v>
      </c>
      <c r="AK195" s="238">
        <v>21</v>
      </c>
      <c r="AL195" s="238">
        <v>29</v>
      </c>
      <c r="AM195" s="238" t="s">
        <v>354</v>
      </c>
      <c r="AN195" s="238">
        <v>5</v>
      </c>
      <c r="AO195" s="238">
        <v>1</v>
      </c>
      <c r="AS195" s="238">
        <v>1</v>
      </c>
      <c r="AT195" s="238">
        <v>98</v>
      </c>
      <c r="AU195" s="238">
        <v>60</v>
      </c>
      <c r="AV195" s="238">
        <v>11</v>
      </c>
      <c r="AW195" s="238">
        <v>21</v>
      </c>
      <c r="AX195" s="238">
        <v>2</v>
      </c>
      <c r="AY195" s="238">
        <v>2</v>
      </c>
      <c r="AZ195" s="238">
        <v>4</v>
      </c>
      <c r="BA195" s="238">
        <v>21</v>
      </c>
      <c r="BB195" s="238">
        <v>42</v>
      </c>
      <c r="BC195" s="238" t="s">
        <v>354</v>
      </c>
      <c r="BD195" s="238">
        <v>5</v>
      </c>
      <c r="BE195" s="238">
        <v>5</v>
      </c>
      <c r="BI195" s="238">
        <v>1</v>
      </c>
      <c r="BJ195" s="238">
        <v>98</v>
      </c>
      <c r="BK195" s="238">
        <v>60</v>
      </c>
      <c r="BL195" s="238">
        <v>11</v>
      </c>
      <c r="BM195" s="238">
        <v>21</v>
      </c>
      <c r="CT195" s="238">
        <v>464998</v>
      </c>
      <c r="CU195" s="238">
        <v>4967733</v>
      </c>
      <c r="CV195" s="238">
        <v>44.8621531</v>
      </c>
      <c r="CW195" s="238">
        <v>-93.443044900000004</v>
      </c>
      <c r="CX195" s="238" t="s">
        <v>359</v>
      </c>
      <c r="CY195" s="238" t="s">
        <v>4898</v>
      </c>
    </row>
    <row r="196" spans="1:103" x14ac:dyDescent="0.25">
      <c r="A196" s="238">
        <v>11008911</v>
      </c>
      <c r="B196" s="238">
        <v>2</v>
      </c>
      <c r="C196" s="238">
        <v>212</v>
      </c>
      <c r="D196" s="238">
        <v>158.012</v>
      </c>
      <c r="E196" s="238">
        <v>27</v>
      </c>
      <c r="F196" s="238" t="s">
        <v>2420</v>
      </c>
      <c r="H196" s="238" t="s">
        <v>354</v>
      </c>
      <c r="I196" s="238">
        <v>25</v>
      </c>
      <c r="K196" s="238">
        <v>201400048691</v>
      </c>
      <c r="L196" s="238">
        <v>143630090</v>
      </c>
      <c r="M196" s="238">
        <v>12</v>
      </c>
      <c r="N196" s="238">
        <v>16</v>
      </c>
      <c r="O196" s="238">
        <v>2014</v>
      </c>
      <c r="P196" s="238" t="s">
        <v>368</v>
      </c>
      <c r="Q196" s="238">
        <v>17</v>
      </c>
      <c r="S196" s="238">
        <v>5</v>
      </c>
      <c r="T196" s="238">
        <v>0</v>
      </c>
      <c r="U196" s="238">
        <v>2</v>
      </c>
      <c r="V196" s="238">
        <v>1</v>
      </c>
      <c r="W196" s="238">
        <v>10</v>
      </c>
      <c r="X196" s="238">
        <v>26</v>
      </c>
      <c r="Y196" s="238">
        <v>4</v>
      </c>
      <c r="Z196" s="238">
        <v>2</v>
      </c>
      <c r="AB196" s="238">
        <v>1</v>
      </c>
      <c r="AC196" s="238">
        <v>98</v>
      </c>
      <c r="AF196" s="238" t="s">
        <v>358</v>
      </c>
      <c r="AG196" s="238">
        <v>7</v>
      </c>
      <c r="AH196" s="238">
        <v>2</v>
      </c>
      <c r="AI196" s="238">
        <v>2</v>
      </c>
      <c r="AJ196" s="238">
        <v>4</v>
      </c>
      <c r="AK196" s="238">
        <v>26</v>
      </c>
      <c r="AL196" s="238">
        <v>40</v>
      </c>
      <c r="AM196" s="238" t="s">
        <v>354</v>
      </c>
      <c r="AN196" s="238">
        <v>5</v>
      </c>
      <c r="AO196" s="238">
        <v>1</v>
      </c>
      <c r="AS196" s="238">
        <v>1</v>
      </c>
      <c r="AT196" s="238">
        <v>98</v>
      </c>
      <c r="AU196" s="238">
        <v>60</v>
      </c>
      <c r="AV196" s="238">
        <v>11</v>
      </c>
      <c r="AW196" s="238">
        <v>21</v>
      </c>
      <c r="AX196" s="238">
        <v>2</v>
      </c>
      <c r="AY196" s="238">
        <v>2</v>
      </c>
      <c r="AZ196" s="238">
        <v>4</v>
      </c>
      <c r="BA196" s="238">
        <v>26</v>
      </c>
      <c r="BB196" s="238">
        <v>33</v>
      </c>
      <c r="BC196" s="238" t="s">
        <v>363</v>
      </c>
      <c r="BD196" s="238">
        <v>5</v>
      </c>
      <c r="BE196" s="238">
        <v>5</v>
      </c>
      <c r="BI196" s="238">
        <v>1</v>
      </c>
      <c r="BJ196" s="238">
        <v>98</v>
      </c>
      <c r="BK196" s="238">
        <v>60</v>
      </c>
      <c r="BL196" s="238">
        <v>11</v>
      </c>
      <c r="BM196" s="238">
        <v>21</v>
      </c>
      <c r="CT196" s="238">
        <v>464998</v>
      </c>
      <c r="CU196" s="238">
        <v>4967733</v>
      </c>
      <c r="CV196" s="238">
        <v>44.8621531</v>
      </c>
      <c r="CW196" s="238">
        <v>-93.443044900000004</v>
      </c>
      <c r="CX196" s="238" t="s">
        <v>359</v>
      </c>
    </row>
    <row r="197" spans="1:103" x14ac:dyDescent="0.25">
      <c r="A197" s="238">
        <v>726832</v>
      </c>
      <c r="B197" s="238">
        <v>2</v>
      </c>
      <c r="C197" s="238">
        <v>212</v>
      </c>
      <c r="D197" s="238">
        <v>158.012</v>
      </c>
      <c r="E197" s="238">
        <v>27</v>
      </c>
      <c r="F197" s="238" t="s">
        <v>2420</v>
      </c>
      <c r="H197" s="238" t="s">
        <v>354</v>
      </c>
      <c r="I197" s="238">
        <v>25</v>
      </c>
      <c r="K197" s="238">
        <v>19022888</v>
      </c>
      <c r="M197" s="238">
        <v>6</v>
      </c>
      <c r="N197" s="238">
        <v>14</v>
      </c>
      <c r="O197" s="238">
        <v>2019</v>
      </c>
      <c r="P197" s="238" t="s">
        <v>362</v>
      </c>
      <c r="Q197" s="238">
        <v>12</v>
      </c>
      <c r="R197" s="238" t="s">
        <v>419</v>
      </c>
      <c r="S197" s="238">
        <v>5</v>
      </c>
      <c r="T197" s="238">
        <v>0</v>
      </c>
      <c r="U197" s="238">
        <v>3</v>
      </c>
      <c r="V197" s="238">
        <v>10</v>
      </c>
      <c r="W197" s="238">
        <v>10</v>
      </c>
      <c r="X197" s="238">
        <v>10</v>
      </c>
      <c r="Y197" s="238">
        <v>1</v>
      </c>
      <c r="Z197" s="238">
        <v>1</v>
      </c>
      <c r="AB197" s="238">
        <v>1</v>
      </c>
      <c r="AC197" s="238">
        <v>98</v>
      </c>
      <c r="AD197" s="238" t="s">
        <v>357</v>
      </c>
      <c r="AF197" s="238" t="s">
        <v>358</v>
      </c>
      <c r="AG197" s="238">
        <v>5</v>
      </c>
      <c r="AH197" s="238">
        <v>2</v>
      </c>
      <c r="AI197" s="238">
        <v>90</v>
      </c>
      <c r="AJ197" s="238">
        <v>1</v>
      </c>
      <c r="AK197" s="238">
        <v>28</v>
      </c>
      <c r="AL197" s="238">
        <v>45</v>
      </c>
      <c r="AM197" s="238" t="s">
        <v>354</v>
      </c>
      <c r="AN197" s="238">
        <v>5</v>
      </c>
      <c r="AO197" s="238">
        <v>1</v>
      </c>
      <c r="AS197" s="238">
        <v>15</v>
      </c>
      <c r="AT197" s="238">
        <v>20</v>
      </c>
      <c r="AU197" s="238">
        <v>40</v>
      </c>
      <c r="AV197" s="238">
        <v>11</v>
      </c>
      <c r="AW197" s="238">
        <v>21</v>
      </c>
      <c r="AX197" s="238">
        <v>2</v>
      </c>
      <c r="AY197" s="238">
        <v>2</v>
      </c>
      <c r="AZ197" s="238">
        <v>1</v>
      </c>
      <c r="BA197" s="238">
        <v>28</v>
      </c>
      <c r="BB197" s="238">
        <v>68</v>
      </c>
      <c r="BC197" s="238" t="s">
        <v>354</v>
      </c>
      <c r="BD197" s="238">
        <v>5</v>
      </c>
      <c r="BE197" s="238">
        <v>90</v>
      </c>
      <c r="BI197" s="238">
        <v>15</v>
      </c>
      <c r="BJ197" s="238">
        <v>20</v>
      </c>
      <c r="BK197" s="238">
        <v>40</v>
      </c>
      <c r="BL197" s="238">
        <v>11</v>
      </c>
      <c r="BM197" s="238">
        <v>21</v>
      </c>
      <c r="BN197" s="238">
        <v>2</v>
      </c>
      <c r="BO197" s="238">
        <v>2</v>
      </c>
      <c r="BP197" s="238">
        <v>1</v>
      </c>
      <c r="BQ197" s="238">
        <v>34</v>
      </c>
      <c r="BR197" s="238">
        <v>38</v>
      </c>
      <c r="BS197" s="238" t="s">
        <v>363</v>
      </c>
      <c r="BT197" s="238">
        <v>5</v>
      </c>
      <c r="BU197" s="238">
        <v>1</v>
      </c>
      <c r="BY197" s="238">
        <v>15</v>
      </c>
      <c r="BZ197" s="238">
        <v>20</v>
      </c>
      <c r="CB197" s="238">
        <v>11</v>
      </c>
      <c r="CC197" s="238">
        <v>21</v>
      </c>
      <c r="CT197" s="238">
        <v>464995.47197070502</v>
      </c>
      <c r="CU197" s="238">
        <v>4967739.9863541396</v>
      </c>
      <c r="CV197" s="238">
        <v>44.862215829999997</v>
      </c>
      <c r="CW197" s="238">
        <v>-93.443073029999994</v>
      </c>
      <c r="CX197" s="238" t="s">
        <v>359</v>
      </c>
      <c r="CY197" s="238" t="s">
        <v>4899</v>
      </c>
    </row>
    <row r="198" spans="1:103" x14ac:dyDescent="0.25">
      <c r="A198" s="238">
        <v>10940893</v>
      </c>
      <c r="B198" s="238">
        <v>2</v>
      </c>
      <c r="C198" s="238">
        <v>212</v>
      </c>
      <c r="D198" s="238">
        <v>158.01400000000001</v>
      </c>
      <c r="E198" s="238">
        <v>27</v>
      </c>
      <c r="F198" s="238" t="s">
        <v>2420</v>
      </c>
      <c r="H198" s="238" t="s">
        <v>354</v>
      </c>
      <c r="I198" s="238">
        <v>25</v>
      </c>
      <c r="K198" s="238">
        <v>14001401</v>
      </c>
      <c r="L198" s="238">
        <v>140110056</v>
      </c>
      <c r="M198" s="238">
        <v>1</v>
      </c>
      <c r="N198" s="238">
        <v>11</v>
      </c>
      <c r="O198" s="238">
        <v>2014</v>
      </c>
      <c r="P198" s="238" t="s">
        <v>364</v>
      </c>
      <c r="Q198" s="238">
        <v>10</v>
      </c>
      <c r="R198" s="238" t="s">
        <v>356</v>
      </c>
      <c r="S198" s="238">
        <v>4</v>
      </c>
      <c r="T198" s="238">
        <v>0</v>
      </c>
      <c r="U198" s="238">
        <v>1</v>
      </c>
      <c r="V198" s="238">
        <v>7</v>
      </c>
      <c r="W198" s="238">
        <v>83</v>
      </c>
      <c r="X198" s="238">
        <v>25</v>
      </c>
      <c r="Y198" s="238">
        <v>1</v>
      </c>
      <c r="Z198" s="238">
        <v>2</v>
      </c>
      <c r="AA198" s="238">
        <v>5</v>
      </c>
      <c r="AB198" s="238">
        <v>5</v>
      </c>
      <c r="AC198" s="238">
        <v>98</v>
      </c>
      <c r="AD198" s="238" t="s">
        <v>1773</v>
      </c>
      <c r="AE198" s="238" t="s">
        <v>2561</v>
      </c>
      <c r="AF198" s="238" t="s">
        <v>358</v>
      </c>
      <c r="AG198" s="238">
        <v>3</v>
      </c>
      <c r="AH198" s="238">
        <v>2</v>
      </c>
      <c r="AI198" s="238">
        <v>3</v>
      </c>
      <c r="AJ198" s="238">
        <v>4</v>
      </c>
      <c r="AK198" s="238">
        <v>10</v>
      </c>
      <c r="AL198" s="238">
        <v>57</v>
      </c>
      <c r="AM198" s="238" t="s">
        <v>363</v>
      </c>
      <c r="AN198" s="238">
        <v>5</v>
      </c>
      <c r="AS198" s="238">
        <v>2</v>
      </c>
      <c r="AT198" s="238">
        <v>98</v>
      </c>
      <c r="AU198" s="238">
        <v>60</v>
      </c>
      <c r="AV198" s="238">
        <v>10</v>
      </c>
      <c r="AW198" s="238">
        <v>21</v>
      </c>
      <c r="CT198" s="238">
        <v>465001</v>
      </c>
      <c r="CU198" s="238">
        <v>4967734</v>
      </c>
      <c r="CV198" s="238">
        <v>44.862164700000001</v>
      </c>
      <c r="CW198" s="238">
        <v>-93.442996800000003</v>
      </c>
      <c r="CX198" s="238" t="s">
        <v>359</v>
      </c>
      <c r="CY198" s="238" t="s">
        <v>4900</v>
      </c>
    </row>
    <row r="199" spans="1:103" x14ac:dyDescent="0.25">
      <c r="A199" s="238">
        <v>757597</v>
      </c>
      <c r="B199" s="238">
        <v>2</v>
      </c>
      <c r="C199" s="238">
        <v>212</v>
      </c>
      <c r="D199" s="238">
        <v>158.017</v>
      </c>
      <c r="E199" s="238">
        <v>27</v>
      </c>
      <c r="F199" s="238" t="s">
        <v>2420</v>
      </c>
      <c r="H199" s="238" t="s">
        <v>354</v>
      </c>
      <c r="I199" s="238">
        <v>25</v>
      </c>
      <c r="K199" s="238">
        <v>19512978</v>
      </c>
      <c r="M199" s="238">
        <v>10</v>
      </c>
      <c r="N199" s="238">
        <v>27</v>
      </c>
      <c r="O199" s="238">
        <v>2019</v>
      </c>
      <c r="P199" s="238" t="s">
        <v>366</v>
      </c>
      <c r="Q199" s="238">
        <v>11</v>
      </c>
      <c r="R199" s="238" t="s">
        <v>356</v>
      </c>
      <c r="S199" s="238">
        <v>1</v>
      </c>
      <c r="T199" s="238">
        <v>1</v>
      </c>
      <c r="U199" s="238">
        <v>1</v>
      </c>
      <c r="W199" s="238">
        <v>49</v>
      </c>
      <c r="X199" s="238">
        <v>2</v>
      </c>
      <c r="Y199" s="238">
        <v>1</v>
      </c>
      <c r="Z199" s="238">
        <v>2</v>
      </c>
      <c r="AB199" s="238">
        <v>1</v>
      </c>
      <c r="AC199" s="238">
        <v>98</v>
      </c>
      <c r="AD199" s="238" t="s">
        <v>357</v>
      </c>
      <c r="AF199" s="238" t="s">
        <v>405</v>
      </c>
      <c r="AG199" s="238">
        <v>3</v>
      </c>
      <c r="AH199" s="238">
        <v>2</v>
      </c>
      <c r="AI199" s="238">
        <v>4</v>
      </c>
      <c r="AJ199" s="238">
        <v>4</v>
      </c>
      <c r="AK199" s="238">
        <v>21</v>
      </c>
      <c r="AL199" s="238">
        <v>58</v>
      </c>
      <c r="AM199" s="238" t="s">
        <v>354</v>
      </c>
      <c r="AN199" s="238">
        <v>5</v>
      </c>
      <c r="AO199" s="238">
        <v>1</v>
      </c>
      <c r="AS199" s="238">
        <v>15</v>
      </c>
      <c r="AT199" s="238">
        <v>9</v>
      </c>
      <c r="AU199" s="238">
        <v>60</v>
      </c>
      <c r="AV199" s="238">
        <v>11</v>
      </c>
      <c r="AW199" s="238">
        <v>21</v>
      </c>
      <c r="CT199" s="238">
        <v>465015.67183134402</v>
      </c>
      <c r="CU199" s="238">
        <v>4967768.1060028803</v>
      </c>
      <c r="CV199" s="238">
        <v>44.862469949999998</v>
      </c>
      <c r="CW199" s="238">
        <v>-93.442819299999996</v>
      </c>
      <c r="CX199" s="238" t="s">
        <v>359</v>
      </c>
      <c r="CY199" s="238" t="s">
        <v>4901</v>
      </c>
    </row>
    <row r="200" spans="1:103" x14ac:dyDescent="0.25">
      <c r="A200" s="238">
        <v>370145</v>
      </c>
      <c r="B200" s="238">
        <v>2</v>
      </c>
      <c r="C200" s="238">
        <v>212</v>
      </c>
      <c r="D200" s="238">
        <v>158.018</v>
      </c>
      <c r="E200" s="238">
        <v>27</v>
      </c>
      <c r="F200" s="238" t="s">
        <v>2420</v>
      </c>
      <c r="H200" s="238" t="s">
        <v>354</v>
      </c>
      <c r="I200" s="238">
        <v>25</v>
      </c>
      <c r="K200" s="238">
        <v>16031827</v>
      </c>
      <c r="M200" s="238">
        <v>8</v>
      </c>
      <c r="N200" s="238">
        <v>9</v>
      </c>
      <c r="O200" s="238">
        <v>2016</v>
      </c>
      <c r="P200" s="238" t="s">
        <v>368</v>
      </c>
      <c r="Q200" s="238">
        <v>11</v>
      </c>
      <c r="S200" s="238">
        <v>5</v>
      </c>
      <c r="T200" s="238">
        <v>0</v>
      </c>
      <c r="U200" s="238">
        <v>2</v>
      </c>
      <c r="V200" s="238">
        <v>13</v>
      </c>
      <c r="W200" s="238">
        <v>10</v>
      </c>
      <c r="X200" s="238">
        <v>3</v>
      </c>
      <c r="Y200" s="238">
        <v>1</v>
      </c>
      <c r="Z200" s="238">
        <v>1</v>
      </c>
      <c r="AA200" s="238">
        <v>2</v>
      </c>
      <c r="AB200" s="238">
        <v>1</v>
      </c>
      <c r="AC200" s="238">
        <v>98</v>
      </c>
      <c r="AD200" s="238" t="s">
        <v>357</v>
      </c>
      <c r="AF200" s="238" t="s">
        <v>358</v>
      </c>
      <c r="AG200" s="238">
        <v>8</v>
      </c>
      <c r="AH200" s="238">
        <v>2</v>
      </c>
      <c r="AI200" s="238">
        <v>2</v>
      </c>
      <c r="AJ200" s="238">
        <v>3</v>
      </c>
      <c r="AK200" s="238">
        <v>23</v>
      </c>
      <c r="AL200" s="238">
        <v>19</v>
      </c>
      <c r="AM200" s="238" t="s">
        <v>363</v>
      </c>
      <c r="AN200" s="238">
        <v>5</v>
      </c>
      <c r="AO200" s="238">
        <v>10</v>
      </c>
      <c r="AS200" s="238">
        <v>90</v>
      </c>
      <c r="AT200" s="238">
        <v>20</v>
      </c>
      <c r="AV200" s="238">
        <v>11</v>
      </c>
      <c r="AW200" s="238">
        <v>21</v>
      </c>
      <c r="AX200" s="238">
        <v>2</v>
      </c>
      <c r="AY200" s="238">
        <v>4</v>
      </c>
      <c r="AZ200" s="238">
        <v>4</v>
      </c>
      <c r="BA200" s="238">
        <v>24</v>
      </c>
      <c r="BB200" s="238">
        <v>30</v>
      </c>
      <c r="BC200" s="238" t="s">
        <v>363</v>
      </c>
      <c r="BD200" s="238">
        <v>5</v>
      </c>
      <c r="BE200" s="238">
        <v>1</v>
      </c>
      <c r="BI200" s="238">
        <v>90</v>
      </c>
      <c r="BJ200" s="238">
        <v>20</v>
      </c>
      <c r="BK200" s="238">
        <v>45</v>
      </c>
      <c r="BL200" s="238">
        <v>11</v>
      </c>
      <c r="BM200" s="238">
        <v>21</v>
      </c>
      <c r="CT200" s="238">
        <v>465003.27719464898</v>
      </c>
      <c r="CU200" s="238">
        <v>4967741.2246531202</v>
      </c>
      <c r="CV200" s="238">
        <v>44.862227359999999</v>
      </c>
      <c r="CW200" s="238">
        <v>-93.442974320000005</v>
      </c>
      <c r="CX200" s="238" t="s">
        <v>359</v>
      </c>
      <c r="CY200" s="238" t="s">
        <v>4902</v>
      </c>
    </row>
    <row r="201" spans="1:103" x14ac:dyDescent="0.25">
      <c r="A201" s="238">
        <v>409846</v>
      </c>
      <c r="B201" s="238">
        <v>2</v>
      </c>
      <c r="C201" s="238">
        <v>212</v>
      </c>
      <c r="D201" s="238">
        <v>158.01900000000001</v>
      </c>
      <c r="E201" s="238">
        <v>27</v>
      </c>
      <c r="F201" s="238" t="s">
        <v>2420</v>
      </c>
      <c r="H201" s="238" t="s">
        <v>354</v>
      </c>
      <c r="I201" s="238">
        <v>25</v>
      </c>
      <c r="K201" s="238">
        <v>16050623</v>
      </c>
      <c r="M201" s="238">
        <v>12</v>
      </c>
      <c r="N201" s="238">
        <v>30</v>
      </c>
      <c r="O201" s="238">
        <v>2016</v>
      </c>
      <c r="P201" s="238" t="s">
        <v>362</v>
      </c>
      <c r="Q201" s="238">
        <v>16</v>
      </c>
      <c r="S201" s="238">
        <v>5</v>
      </c>
      <c r="T201" s="238">
        <v>0</v>
      </c>
      <c r="U201" s="238">
        <v>2</v>
      </c>
      <c r="V201" s="238">
        <v>12</v>
      </c>
      <c r="W201" s="238">
        <v>10</v>
      </c>
      <c r="X201" s="238">
        <v>3</v>
      </c>
      <c r="Y201" s="238">
        <v>1</v>
      </c>
      <c r="Z201" s="238">
        <v>1</v>
      </c>
      <c r="AB201" s="238">
        <v>1</v>
      </c>
      <c r="AC201" s="238">
        <v>98</v>
      </c>
      <c r="AD201" s="238" t="s">
        <v>357</v>
      </c>
      <c r="AF201" s="238" t="s">
        <v>358</v>
      </c>
      <c r="AG201" s="238">
        <v>7</v>
      </c>
      <c r="AH201" s="238">
        <v>2</v>
      </c>
      <c r="AI201" s="238">
        <v>2</v>
      </c>
      <c r="AJ201" s="238">
        <v>1</v>
      </c>
      <c r="AK201" s="238">
        <v>34</v>
      </c>
      <c r="AL201" s="238">
        <v>19</v>
      </c>
      <c r="AM201" s="238" t="s">
        <v>363</v>
      </c>
      <c r="AN201" s="238">
        <v>5</v>
      </c>
      <c r="AO201" s="238">
        <v>1</v>
      </c>
      <c r="AS201" s="238">
        <v>15</v>
      </c>
      <c r="AT201" s="238">
        <v>20</v>
      </c>
      <c r="AU201" s="238">
        <v>40</v>
      </c>
      <c r="AV201" s="238">
        <v>11</v>
      </c>
      <c r="AW201" s="238">
        <v>21</v>
      </c>
      <c r="AX201" s="238">
        <v>2</v>
      </c>
      <c r="AY201" s="238">
        <v>2</v>
      </c>
      <c r="AZ201" s="238">
        <v>1</v>
      </c>
      <c r="BA201" s="238">
        <v>21</v>
      </c>
      <c r="BB201" s="238">
        <v>34</v>
      </c>
      <c r="BC201" s="238" t="s">
        <v>363</v>
      </c>
      <c r="BD201" s="238">
        <v>5</v>
      </c>
      <c r="BE201" s="238">
        <v>4</v>
      </c>
      <c r="BI201" s="238">
        <v>15</v>
      </c>
      <c r="BJ201" s="238">
        <v>20</v>
      </c>
      <c r="BK201" s="238">
        <v>40</v>
      </c>
      <c r="BL201" s="238">
        <v>11</v>
      </c>
      <c r="BM201" s="238">
        <v>21</v>
      </c>
      <c r="CT201" s="238">
        <v>465004.864697824</v>
      </c>
      <c r="CU201" s="238">
        <v>4967741.2246531202</v>
      </c>
      <c r="CV201" s="238">
        <v>44.862227439999998</v>
      </c>
      <c r="CW201" s="238">
        <v>-93.442954229999998</v>
      </c>
      <c r="CX201" s="238" t="s">
        <v>359</v>
      </c>
      <c r="CY201" s="238" t="s">
        <v>4903</v>
      </c>
    </row>
    <row r="202" spans="1:103" x14ac:dyDescent="0.25">
      <c r="A202" s="238">
        <v>684507</v>
      </c>
      <c r="B202" s="238">
        <v>2</v>
      </c>
      <c r="C202" s="238">
        <v>212</v>
      </c>
      <c r="D202" s="238">
        <v>158.018</v>
      </c>
      <c r="E202" s="238">
        <v>27</v>
      </c>
      <c r="F202" s="238" t="s">
        <v>2420</v>
      </c>
      <c r="H202" s="238" t="s">
        <v>354</v>
      </c>
      <c r="I202" s="238">
        <v>25</v>
      </c>
      <c r="K202" s="238">
        <v>19004805</v>
      </c>
      <c r="M202" s="238">
        <v>2</v>
      </c>
      <c r="N202" s="238">
        <v>7</v>
      </c>
      <c r="O202" s="238">
        <v>2019</v>
      </c>
      <c r="P202" s="238" t="s">
        <v>384</v>
      </c>
      <c r="Q202" s="238">
        <v>7</v>
      </c>
      <c r="R202" s="238" t="s">
        <v>369</v>
      </c>
      <c r="S202" s="238">
        <v>5</v>
      </c>
      <c r="T202" s="238">
        <v>0</v>
      </c>
      <c r="U202" s="238">
        <v>2</v>
      </c>
      <c r="V202" s="238">
        <v>12</v>
      </c>
      <c r="W202" s="238">
        <v>10</v>
      </c>
      <c r="X202" s="238">
        <v>2</v>
      </c>
      <c r="Y202" s="238">
        <v>2</v>
      </c>
      <c r="Z202" s="238">
        <v>4</v>
      </c>
      <c r="AB202" s="238">
        <v>3</v>
      </c>
      <c r="AC202" s="238">
        <v>98</v>
      </c>
      <c r="AD202" s="238" t="s">
        <v>357</v>
      </c>
      <c r="AF202" s="238" t="s">
        <v>358</v>
      </c>
      <c r="AG202" s="238">
        <v>7</v>
      </c>
      <c r="AH202" s="238">
        <v>2</v>
      </c>
      <c r="AI202" s="238">
        <v>2</v>
      </c>
      <c r="AJ202" s="238">
        <v>3</v>
      </c>
      <c r="AK202" s="238">
        <v>26</v>
      </c>
      <c r="AL202" s="238">
        <v>30</v>
      </c>
      <c r="AM202" s="238" t="s">
        <v>363</v>
      </c>
      <c r="AN202" s="238">
        <v>5</v>
      </c>
      <c r="AO202" s="238">
        <v>1</v>
      </c>
      <c r="AS202" s="238">
        <v>15</v>
      </c>
      <c r="AT202" s="238">
        <v>9</v>
      </c>
      <c r="AU202" s="238">
        <v>60</v>
      </c>
      <c r="AV202" s="238">
        <v>11</v>
      </c>
      <c r="AW202" s="238">
        <v>21</v>
      </c>
      <c r="AX202" s="238">
        <v>2</v>
      </c>
      <c r="AY202" s="238">
        <v>2</v>
      </c>
      <c r="AZ202" s="238">
        <v>3</v>
      </c>
      <c r="BA202" s="238">
        <v>26</v>
      </c>
      <c r="BB202" s="238">
        <v>33</v>
      </c>
      <c r="BC202" s="238" t="s">
        <v>363</v>
      </c>
      <c r="BD202" s="238">
        <v>5</v>
      </c>
      <c r="BE202" s="238">
        <v>71</v>
      </c>
      <c r="BI202" s="238">
        <v>15</v>
      </c>
      <c r="BJ202" s="238">
        <v>9</v>
      </c>
      <c r="BK202" s="238">
        <v>60</v>
      </c>
      <c r="BL202" s="238">
        <v>11</v>
      </c>
      <c r="BM202" s="238">
        <v>21</v>
      </c>
      <c r="CT202" s="238">
        <v>465006.05532520497</v>
      </c>
      <c r="CU202" s="238">
        <v>4967740.2402151199</v>
      </c>
      <c r="CV202" s="238">
        <v>44.862218640000002</v>
      </c>
      <c r="CW202" s="238">
        <v>-93.442939089999996</v>
      </c>
      <c r="CX202" s="238" t="s">
        <v>359</v>
      </c>
      <c r="CY202" s="238" t="s">
        <v>4904</v>
      </c>
    </row>
    <row r="203" spans="1:103" x14ac:dyDescent="0.25">
      <c r="A203" s="238">
        <v>10719311</v>
      </c>
      <c r="B203" s="238">
        <v>2</v>
      </c>
      <c r="C203" s="238">
        <v>212</v>
      </c>
      <c r="D203" s="238">
        <v>158.02099999999999</v>
      </c>
      <c r="E203" s="238">
        <v>27</v>
      </c>
      <c r="F203" s="238" t="s">
        <v>2420</v>
      </c>
      <c r="H203" s="238" t="s">
        <v>354</v>
      </c>
      <c r="I203" s="238">
        <v>25</v>
      </c>
      <c r="K203" s="238">
        <v>11015411</v>
      </c>
      <c r="L203" s="238">
        <v>110980089</v>
      </c>
      <c r="M203" s="238">
        <v>4</v>
      </c>
      <c r="N203" s="238">
        <v>8</v>
      </c>
      <c r="O203" s="238">
        <v>2011</v>
      </c>
      <c r="P203" s="238" t="s">
        <v>362</v>
      </c>
      <c r="Q203" s="238">
        <v>11</v>
      </c>
      <c r="R203" s="238" t="s">
        <v>369</v>
      </c>
      <c r="S203" s="238">
        <v>5</v>
      </c>
      <c r="T203" s="238">
        <v>0</v>
      </c>
      <c r="U203" s="238">
        <v>1</v>
      </c>
      <c r="V203" s="238">
        <v>8</v>
      </c>
      <c r="W203" s="238">
        <v>16</v>
      </c>
      <c r="X203" s="238">
        <v>25</v>
      </c>
      <c r="Y203" s="238">
        <v>1</v>
      </c>
      <c r="Z203" s="238">
        <v>1</v>
      </c>
      <c r="AA203" s="238">
        <v>1</v>
      </c>
      <c r="AB203" s="238">
        <v>1</v>
      </c>
      <c r="AC203" s="238">
        <v>98</v>
      </c>
      <c r="AD203" s="238">
        <v>212</v>
      </c>
      <c r="AE203" s="238" t="s">
        <v>2561</v>
      </c>
      <c r="AF203" s="238" t="s">
        <v>358</v>
      </c>
      <c r="AG203" s="238">
        <v>4</v>
      </c>
      <c r="AH203" s="238">
        <v>2</v>
      </c>
      <c r="AI203" s="238">
        <v>1</v>
      </c>
      <c r="AJ203" s="238">
        <v>3</v>
      </c>
      <c r="AK203" s="238">
        <v>99</v>
      </c>
      <c r="AL203" s="238">
        <v>55</v>
      </c>
      <c r="AM203" s="238" t="s">
        <v>363</v>
      </c>
      <c r="AN203" s="238">
        <v>5</v>
      </c>
      <c r="AQ203" s="238">
        <v>99</v>
      </c>
      <c r="AS203" s="238">
        <v>2</v>
      </c>
      <c r="AT203" s="238">
        <v>98</v>
      </c>
      <c r="AU203" s="238">
        <v>55</v>
      </c>
      <c r="AV203" s="238">
        <v>11</v>
      </c>
      <c r="AW203" s="238">
        <v>21</v>
      </c>
      <c r="CT203" s="238">
        <v>465012</v>
      </c>
      <c r="CU203" s="238">
        <v>4967738</v>
      </c>
      <c r="CV203" s="238">
        <v>44.862196300000001</v>
      </c>
      <c r="CW203" s="238">
        <v>-93.442866699999996</v>
      </c>
      <c r="CX203" s="238" t="s">
        <v>359</v>
      </c>
      <c r="CY203" s="238" t="s">
        <v>4905</v>
      </c>
    </row>
    <row r="204" spans="1:103" x14ac:dyDescent="0.25">
      <c r="A204" s="238">
        <v>10721832</v>
      </c>
      <c r="B204" s="238">
        <v>2</v>
      </c>
      <c r="C204" s="238">
        <v>212</v>
      </c>
      <c r="D204" s="238">
        <v>158.02099999999999</v>
      </c>
      <c r="E204" s="238">
        <v>27</v>
      </c>
      <c r="F204" s="238" t="s">
        <v>2420</v>
      </c>
      <c r="H204" s="238" t="s">
        <v>354</v>
      </c>
      <c r="I204" s="238">
        <v>25</v>
      </c>
      <c r="K204" s="238">
        <v>11505069</v>
      </c>
      <c r="L204" s="238">
        <v>111480040</v>
      </c>
      <c r="M204" s="238">
        <v>5</v>
      </c>
      <c r="N204" s="238">
        <v>12</v>
      </c>
      <c r="O204" s="238">
        <v>2011</v>
      </c>
      <c r="P204" s="238" t="s">
        <v>384</v>
      </c>
      <c r="Q204" s="238">
        <v>17</v>
      </c>
      <c r="R204" s="238" t="s">
        <v>356</v>
      </c>
      <c r="S204" s="238">
        <v>5</v>
      </c>
      <c r="T204" s="238">
        <v>0</v>
      </c>
      <c r="U204" s="238">
        <v>2</v>
      </c>
      <c r="V204" s="238">
        <v>1</v>
      </c>
      <c r="W204" s="238">
        <v>10</v>
      </c>
      <c r="X204" s="238">
        <v>2</v>
      </c>
      <c r="Y204" s="238">
        <v>1</v>
      </c>
      <c r="Z204" s="238">
        <v>3</v>
      </c>
      <c r="AB204" s="238">
        <v>2</v>
      </c>
      <c r="AC204" s="238">
        <v>98</v>
      </c>
      <c r="AD204" s="238" t="s">
        <v>376</v>
      </c>
      <c r="AE204" s="238" t="s">
        <v>4906</v>
      </c>
      <c r="AF204" s="238" t="s">
        <v>358</v>
      </c>
      <c r="AG204" s="238">
        <v>7</v>
      </c>
      <c r="AH204" s="238">
        <v>2</v>
      </c>
      <c r="AI204" s="238">
        <v>2</v>
      </c>
      <c r="AJ204" s="238">
        <v>4</v>
      </c>
      <c r="AK204" s="238">
        <v>21</v>
      </c>
      <c r="AL204" s="238">
        <v>53</v>
      </c>
      <c r="AM204" s="238" t="s">
        <v>363</v>
      </c>
      <c r="AN204" s="238">
        <v>5</v>
      </c>
      <c r="AO204" s="238">
        <v>5</v>
      </c>
      <c r="AP204" s="238">
        <v>15</v>
      </c>
      <c r="AS204" s="238">
        <v>1</v>
      </c>
      <c r="AT204" s="238">
        <v>98</v>
      </c>
      <c r="AU204" s="238">
        <v>55</v>
      </c>
      <c r="AV204" s="238">
        <v>11</v>
      </c>
      <c r="AW204" s="238">
        <v>21</v>
      </c>
      <c r="AX204" s="238">
        <v>2</v>
      </c>
      <c r="AY204" s="238">
        <v>4</v>
      </c>
      <c r="AZ204" s="238">
        <v>4</v>
      </c>
      <c r="BA204" s="238">
        <v>26</v>
      </c>
      <c r="BB204" s="238">
        <v>37</v>
      </c>
      <c r="BC204" s="238" t="s">
        <v>363</v>
      </c>
      <c r="BD204" s="238">
        <v>5</v>
      </c>
      <c r="BE204" s="238">
        <v>1</v>
      </c>
      <c r="BI204" s="238">
        <v>1</v>
      </c>
      <c r="BJ204" s="238">
        <v>98</v>
      </c>
      <c r="BK204" s="238">
        <v>55</v>
      </c>
      <c r="BL204" s="238">
        <v>11</v>
      </c>
      <c r="BM204" s="238">
        <v>21</v>
      </c>
      <c r="CT204" s="238">
        <v>465012</v>
      </c>
      <c r="CU204" s="238">
        <v>4967738</v>
      </c>
      <c r="CV204" s="238">
        <v>44.862196300000001</v>
      </c>
      <c r="CW204" s="238">
        <v>-93.442866699999996</v>
      </c>
      <c r="CX204" s="238" t="s">
        <v>359</v>
      </c>
      <c r="CY204" s="238" t="s">
        <v>4907</v>
      </c>
    </row>
    <row r="205" spans="1:103" x14ac:dyDescent="0.25">
      <c r="A205" s="238">
        <v>10762791</v>
      </c>
      <c r="B205" s="238">
        <v>2</v>
      </c>
      <c r="C205" s="238">
        <v>212</v>
      </c>
      <c r="D205" s="238">
        <v>158.02099999999999</v>
      </c>
      <c r="E205" s="238">
        <v>27</v>
      </c>
      <c r="F205" s="238" t="s">
        <v>2420</v>
      </c>
      <c r="H205" s="238" t="s">
        <v>354</v>
      </c>
      <c r="I205" s="238">
        <v>25</v>
      </c>
      <c r="K205" s="238">
        <v>11512055</v>
      </c>
      <c r="L205" s="238">
        <v>113480244</v>
      </c>
      <c r="M205" s="238">
        <v>12</v>
      </c>
      <c r="N205" s="238">
        <v>4</v>
      </c>
      <c r="O205" s="238">
        <v>2011</v>
      </c>
      <c r="P205" s="238" t="s">
        <v>366</v>
      </c>
      <c r="Q205" s="238">
        <v>20</v>
      </c>
      <c r="R205" s="238" t="s">
        <v>356</v>
      </c>
      <c r="S205" s="238">
        <v>5</v>
      </c>
      <c r="T205" s="238">
        <v>0</v>
      </c>
      <c r="U205" s="238">
        <v>1</v>
      </c>
      <c r="V205" s="238">
        <v>7</v>
      </c>
      <c r="W205" s="238">
        <v>10</v>
      </c>
      <c r="X205" s="238">
        <v>2</v>
      </c>
      <c r="Y205" s="238">
        <v>1</v>
      </c>
      <c r="Z205" s="238">
        <v>2</v>
      </c>
      <c r="AB205" s="238">
        <v>5</v>
      </c>
      <c r="AC205" s="238">
        <v>98</v>
      </c>
      <c r="AD205" s="238" t="s">
        <v>4908</v>
      </c>
      <c r="AE205" s="238">
        <v>212</v>
      </c>
      <c r="AF205" s="238" t="s">
        <v>358</v>
      </c>
      <c r="AG205" s="238">
        <v>3</v>
      </c>
      <c r="AH205" s="238">
        <v>2</v>
      </c>
      <c r="AI205" s="238">
        <v>2</v>
      </c>
      <c r="AJ205" s="238">
        <v>4</v>
      </c>
      <c r="AK205" s="238">
        <v>21</v>
      </c>
      <c r="AL205" s="238">
        <v>17</v>
      </c>
      <c r="AM205" s="238" t="s">
        <v>363</v>
      </c>
      <c r="AN205" s="238">
        <v>5</v>
      </c>
      <c r="AO205" s="238">
        <v>3</v>
      </c>
      <c r="AS205" s="238">
        <v>2</v>
      </c>
      <c r="AT205" s="238">
        <v>98</v>
      </c>
      <c r="AU205" s="238">
        <v>55</v>
      </c>
      <c r="AV205" s="238">
        <v>11</v>
      </c>
      <c r="AW205" s="238">
        <v>21</v>
      </c>
      <c r="CT205" s="238">
        <v>465012</v>
      </c>
      <c r="CU205" s="238">
        <v>4967738</v>
      </c>
      <c r="CV205" s="238">
        <v>44.862196300000001</v>
      </c>
      <c r="CW205" s="238">
        <v>-93.442866699999996</v>
      </c>
      <c r="CX205" s="238" t="s">
        <v>359</v>
      </c>
      <c r="CY205" s="238" t="s">
        <v>4909</v>
      </c>
    </row>
    <row r="206" spans="1:103" x14ac:dyDescent="0.25">
      <c r="A206" s="238">
        <v>10785099</v>
      </c>
      <c r="B206" s="238">
        <v>2</v>
      </c>
      <c r="C206" s="238">
        <v>212</v>
      </c>
      <c r="D206" s="238">
        <v>158.02099999999999</v>
      </c>
      <c r="E206" s="238">
        <v>27</v>
      </c>
      <c r="F206" s="238" t="s">
        <v>2420</v>
      </c>
      <c r="H206" s="238" t="s">
        <v>354</v>
      </c>
      <c r="I206" s="238">
        <v>25</v>
      </c>
      <c r="K206" s="238">
        <v>12501471</v>
      </c>
      <c r="L206" s="238">
        <v>120400164</v>
      </c>
      <c r="M206" s="238">
        <v>2</v>
      </c>
      <c r="N206" s="238">
        <v>9</v>
      </c>
      <c r="O206" s="238">
        <v>2012</v>
      </c>
      <c r="P206" s="238" t="s">
        <v>384</v>
      </c>
      <c r="Q206" s="238">
        <v>8</v>
      </c>
      <c r="R206" s="238" t="s">
        <v>369</v>
      </c>
      <c r="S206" s="238">
        <v>3</v>
      </c>
      <c r="T206" s="238">
        <v>0</v>
      </c>
      <c r="U206" s="238">
        <v>4</v>
      </c>
      <c r="V206" s="238">
        <v>1</v>
      </c>
      <c r="W206" s="238">
        <v>10</v>
      </c>
      <c r="X206" s="238">
        <v>2</v>
      </c>
      <c r="Y206" s="238">
        <v>1</v>
      </c>
      <c r="Z206" s="238">
        <v>1</v>
      </c>
      <c r="AB206" s="238">
        <v>1</v>
      </c>
      <c r="AC206" s="238">
        <v>98</v>
      </c>
      <c r="AD206" s="238" t="s">
        <v>376</v>
      </c>
      <c r="AE206" s="238" t="s">
        <v>4836</v>
      </c>
      <c r="AF206" s="238" t="s">
        <v>358</v>
      </c>
      <c r="AG206" s="238">
        <v>7</v>
      </c>
      <c r="AH206" s="238">
        <v>2</v>
      </c>
      <c r="AI206" s="238">
        <v>2</v>
      </c>
      <c r="AJ206" s="238">
        <v>3</v>
      </c>
      <c r="AK206" s="238">
        <v>21</v>
      </c>
      <c r="AL206" s="238">
        <v>59</v>
      </c>
      <c r="AM206" s="238" t="s">
        <v>354</v>
      </c>
      <c r="AN206" s="238">
        <v>5</v>
      </c>
      <c r="AO206" s="238">
        <v>1</v>
      </c>
      <c r="AS206" s="238">
        <v>3</v>
      </c>
      <c r="AT206" s="238">
        <v>98</v>
      </c>
      <c r="AU206" s="238">
        <v>55</v>
      </c>
      <c r="AV206" s="238">
        <v>11</v>
      </c>
      <c r="AW206" s="238">
        <v>21</v>
      </c>
      <c r="AX206" s="238">
        <v>2</v>
      </c>
      <c r="AY206" s="238">
        <v>2</v>
      </c>
      <c r="AZ206" s="238">
        <v>3</v>
      </c>
      <c r="BA206" s="238">
        <v>21</v>
      </c>
      <c r="BB206" s="238">
        <v>27</v>
      </c>
      <c r="BD206" s="238">
        <v>5</v>
      </c>
      <c r="BE206" s="238">
        <v>1</v>
      </c>
      <c r="BI206" s="238">
        <v>3</v>
      </c>
      <c r="BJ206" s="238">
        <v>98</v>
      </c>
      <c r="BK206" s="238">
        <v>55</v>
      </c>
      <c r="BL206" s="238">
        <v>11</v>
      </c>
      <c r="BM206" s="238">
        <v>21</v>
      </c>
      <c r="BN206" s="238">
        <v>2</v>
      </c>
      <c r="BO206" s="238">
        <v>2</v>
      </c>
      <c r="BP206" s="238">
        <v>3</v>
      </c>
      <c r="BQ206" s="238">
        <v>21</v>
      </c>
      <c r="BR206" s="238">
        <v>65</v>
      </c>
      <c r="BS206" s="238" t="s">
        <v>363</v>
      </c>
      <c r="BT206" s="238">
        <v>5</v>
      </c>
      <c r="BU206" s="238">
        <v>1</v>
      </c>
      <c r="BY206" s="238">
        <v>3</v>
      </c>
      <c r="BZ206" s="238">
        <v>98</v>
      </c>
      <c r="CA206" s="238">
        <v>55</v>
      </c>
      <c r="CB206" s="238">
        <v>11</v>
      </c>
      <c r="CC206" s="238">
        <v>21</v>
      </c>
      <c r="CD206" s="238">
        <v>2</v>
      </c>
      <c r="CE206" s="238">
        <v>1</v>
      </c>
      <c r="CF206" s="238">
        <v>3</v>
      </c>
      <c r="CG206" s="238">
        <v>21</v>
      </c>
      <c r="CH206" s="238">
        <v>47</v>
      </c>
      <c r="CI206" s="238" t="s">
        <v>363</v>
      </c>
      <c r="CJ206" s="238">
        <v>5</v>
      </c>
      <c r="CK206" s="238">
        <v>3</v>
      </c>
      <c r="CL206" s="238">
        <v>5</v>
      </c>
      <c r="CO206" s="238">
        <v>3</v>
      </c>
      <c r="CP206" s="238">
        <v>98</v>
      </c>
      <c r="CQ206" s="238">
        <v>55</v>
      </c>
      <c r="CR206" s="238">
        <v>11</v>
      </c>
      <c r="CS206" s="238">
        <v>21</v>
      </c>
      <c r="CT206" s="238">
        <v>465012</v>
      </c>
      <c r="CU206" s="238">
        <v>4967738</v>
      </c>
      <c r="CV206" s="238">
        <v>44.862196300000001</v>
      </c>
      <c r="CW206" s="238">
        <v>-93.442866699999996</v>
      </c>
      <c r="CX206" s="238" t="s">
        <v>359</v>
      </c>
      <c r="CY206" s="238" t="s">
        <v>4910</v>
      </c>
    </row>
    <row r="207" spans="1:103" x14ac:dyDescent="0.25">
      <c r="A207" s="238">
        <v>10785341</v>
      </c>
      <c r="B207" s="238">
        <v>2</v>
      </c>
      <c r="C207" s="238">
        <v>212</v>
      </c>
      <c r="D207" s="238">
        <v>158.02099999999999</v>
      </c>
      <c r="E207" s="238">
        <v>27</v>
      </c>
      <c r="F207" s="238" t="s">
        <v>2420</v>
      </c>
      <c r="H207" s="238" t="s">
        <v>354</v>
      </c>
      <c r="I207" s="238">
        <v>25</v>
      </c>
      <c r="K207" s="238">
        <v>12501607</v>
      </c>
      <c r="L207" s="238">
        <v>120450305</v>
      </c>
      <c r="M207" s="238">
        <v>2</v>
      </c>
      <c r="N207" s="238">
        <v>13</v>
      </c>
      <c r="O207" s="238">
        <v>2012</v>
      </c>
      <c r="P207" s="238" t="s">
        <v>361</v>
      </c>
      <c r="Q207" s="238">
        <v>16</v>
      </c>
      <c r="R207" s="238" t="s">
        <v>369</v>
      </c>
      <c r="S207" s="238">
        <v>5</v>
      </c>
      <c r="T207" s="238">
        <v>0</v>
      </c>
      <c r="U207" s="238">
        <v>2</v>
      </c>
      <c r="V207" s="238">
        <v>10</v>
      </c>
      <c r="W207" s="238">
        <v>10</v>
      </c>
      <c r="X207" s="238">
        <v>2</v>
      </c>
      <c r="Y207" s="238">
        <v>1</v>
      </c>
      <c r="Z207" s="238">
        <v>4</v>
      </c>
      <c r="AB207" s="238">
        <v>5</v>
      </c>
      <c r="AC207" s="238">
        <v>98</v>
      </c>
      <c r="AD207" s="238" t="s">
        <v>376</v>
      </c>
      <c r="AE207" s="238" t="s">
        <v>4894</v>
      </c>
      <c r="AF207" s="238" t="s">
        <v>358</v>
      </c>
      <c r="AG207" s="238">
        <v>5</v>
      </c>
      <c r="AH207" s="238">
        <v>2</v>
      </c>
      <c r="AI207" s="238">
        <v>2</v>
      </c>
      <c r="AJ207" s="238">
        <v>3</v>
      </c>
      <c r="AK207" s="238">
        <v>21</v>
      </c>
      <c r="AL207" s="238">
        <v>47</v>
      </c>
      <c r="AM207" s="238" t="s">
        <v>354</v>
      </c>
      <c r="AN207" s="238">
        <v>5</v>
      </c>
      <c r="AO207" s="238">
        <v>3</v>
      </c>
      <c r="AS207" s="238">
        <v>1</v>
      </c>
      <c r="AT207" s="238">
        <v>98</v>
      </c>
      <c r="AU207" s="238">
        <v>55</v>
      </c>
      <c r="AV207" s="238">
        <v>11</v>
      </c>
      <c r="AW207" s="238">
        <v>21</v>
      </c>
      <c r="AX207" s="238">
        <v>2</v>
      </c>
      <c r="AY207" s="238">
        <v>40</v>
      </c>
      <c r="AZ207" s="238">
        <v>3</v>
      </c>
      <c r="BA207" s="238">
        <v>21</v>
      </c>
      <c r="BB207" s="238">
        <v>24</v>
      </c>
      <c r="BC207" s="238" t="s">
        <v>354</v>
      </c>
      <c r="BD207" s="238">
        <v>5</v>
      </c>
      <c r="BE207" s="238">
        <v>1</v>
      </c>
      <c r="BI207" s="238">
        <v>1</v>
      </c>
      <c r="BJ207" s="238">
        <v>98</v>
      </c>
      <c r="BK207" s="238">
        <v>55</v>
      </c>
      <c r="BL207" s="238">
        <v>11</v>
      </c>
      <c r="BM207" s="238">
        <v>21</v>
      </c>
      <c r="CT207" s="238">
        <v>465012</v>
      </c>
      <c r="CU207" s="238">
        <v>4967738</v>
      </c>
      <c r="CV207" s="238">
        <v>44.862196300000001</v>
      </c>
      <c r="CW207" s="238">
        <v>-93.442866699999996</v>
      </c>
      <c r="CX207" s="238" t="s">
        <v>359</v>
      </c>
      <c r="CY207" s="238" t="s">
        <v>4911</v>
      </c>
    </row>
    <row r="208" spans="1:103" x14ac:dyDescent="0.25">
      <c r="A208" s="238">
        <v>10797431</v>
      </c>
      <c r="B208" s="238">
        <v>2</v>
      </c>
      <c r="C208" s="238">
        <v>212</v>
      </c>
      <c r="D208" s="238">
        <v>158.02099999999999</v>
      </c>
      <c r="E208" s="238">
        <v>27</v>
      </c>
      <c r="F208" s="238" t="s">
        <v>2420</v>
      </c>
      <c r="H208" s="238" t="s">
        <v>354</v>
      </c>
      <c r="I208" s="238">
        <v>25</v>
      </c>
      <c r="K208" s="238">
        <v>12026108</v>
      </c>
      <c r="L208" s="238">
        <v>121540119</v>
      </c>
      <c r="M208" s="238">
        <v>6</v>
      </c>
      <c r="N208" s="238">
        <v>1</v>
      </c>
      <c r="O208" s="238">
        <v>2012</v>
      </c>
      <c r="P208" s="238" t="s">
        <v>362</v>
      </c>
      <c r="Q208" s="238">
        <v>17</v>
      </c>
      <c r="R208" s="238" t="s">
        <v>369</v>
      </c>
      <c r="S208" s="238">
        <v>5</v>
      </c>
      <c r="T208" s="238">
        <v>0</v>
      </c>
      <c r="U208" s="238">
        <v>2</v>
      </c>
      <c r="V208" s="238">
        <v>1</v>
      </c>
      <c r="W208" s="238">
        <v>10</v>
      </c>
      <c r="X208" s="238">
        <v>25</v>
      </c>
      <c r="Y208" s="238">
        <v>1</v>
      </c>
      <c r="Z208" s="238">
        <v>1</v>
      </c>
      <c r="AB208" s="238">
        <v>1</v>
      </c>
      <c r="AC208" s="238">
        <v>98</v>
      </c>
      <c r="AD208" s="238" t="s">
        <v>389</v>
      </c>
      <c r="AE208" s="238" t="s">
        <v>2561</v>
      </c>
      <c r="AF208" s="238" t="s">
        <v>358</v>
      </c>
      <c r="AG208" s="238">
        <v>7</v>
      </c>
      <c r="AH208" s="238">
        <v>2</v>
      </c>
      <c r="AI208" s="238">
        <v>2</v>
      </c>
      <c r="AJ208" s="238">
        <v>3</v>
      </c>
      <c r="AK208" s="238">
        <v>21</v>
      </c>
      <c r="AL208" s="238">
        <v>21</v>
      </c>
      <c r="AM208" s="238" t="s">
        <v>363</v>
      </c>
      <c r="AN208" s="238">
        <v>5</v>
      </c>
      <c r="AO208" s="238">
        <v>1</v>
      </c>
      <c r="AP208" s="238">
        <v>1</v>
      </c>
      <c r="AS208" s="238">
        <v>2</v>
      </c>
      <c r="AT208" s="238">
        <v>98</v>
      </c>
      <c r="AU208" s="238">
        <v>60</v>
      </c>
      <c r="AV208" s="238">
        <v>11</v>
      </c>
      <c r="AW208" s="238">
        <v>21</v>
      </c>
      <c r="AX208" s="238">
        <v>2</v>
      </c>
      <c r="AY208" s="238">
        <v>1</v>
      </c>
      <c r="AZ208" s="238">
        <v>3</v>
      </c>
      <c r="BA208" s="238">
        <v>21</v>
      </c>
      <c r="BB208" s="238">
        <v>24</v>
      </c>
      <c r="BC208" s="238" t="s">
        <v>363</v>
      </c>
      <c r="BD208" s="238">
        <v>5</v>
      </c>
      <c r="BE208" s="238">
        <v>15</v>
      </c>
      <c r="BF208" s="238">
        <v>1</v>
      </c>
      <c r="BI208" s="238">
        <v>2</v>
      </c>
      <c r="BJ208" s="238">
        <v>98</v>
      </c>
      <c r="BK208" s="238">
        <v>60</v>
      </c>
      <c r="BL208" s="238">
        <v>11</v>
      </c>
      <c r="BM208" s="238">
        <v>21</v>
      </c>
      <c r="CT208" s="238">
        <v>465012</v>
      </c>
      <c r="CU208" s="238">
        <v>4967738</v>
      </c>
      <c r="CV208" s="238">
        <v>44.862196300000001</v>
      </c>
      <c r="CW208" s="238">
        <v>-93.442866699999996</v>
      </c>
      <c r="CX208" s="238" t="s">
        <v>359</v>
      </c>
      <c r="CY208" s="238" t="s">
        <v>4912</v>
      </c>
    </row>
    <row r="209" spans="1:103" x14ac:dyDescent="0.25">
      <c r="A209" s="238">
        <v>10797851</v>
      </c>
      <c r="B209" s="238">
        <v>2</v>
      </c>
      <c r="C209" s="238">
        <v>212</v>
      </c>
      <c r="D209" s="238">
        <v>158.02099999999999</v>
      </c>
      <c r="E209" s="238">
        <v>27</v>
      </c>
      <c r="F209" s="238" t="s">
        <v>2420</v>
      </c>
      <c r="H209" s="238" t="s">
        <v>354</v>
      </c>
      <c r="I209" s="238">
        <v>25</v>
      </c>
      <c r="K209" s="238">
        <v>12027541</v>
      </c>
      <c r="L209" s="238">
        <v>121610111</v>
      </c>
      <c r="M209" s="238">
        <v>6</v>
      </c>
      <c r="N209" s="238">
        <v>9</v>
      </c>
      <c r="O209" s="238">
        <v>2012</v>
      </c>
      <c r="P209" s="238" t="s">
        <v>364</v>
      </c>
      <c r="Q209" s="238">
        <v>15</v>
      </c>
      <c r="S209" s="238">
        <v>5</v>
      </c>
      <c r="T209" s="238">
        <v>0</v>
      </c>
      <c r="U209" s="238">
        <v>2</v>
      </c>
      <c r="V209" s="238">
        <v>1</v>
      </c>
      <c r="W209" s="238">
        <v>10</v>
      </c>
      <c r="X209" s="238">
        <v>6</v>
      </c>
      <c r="Y209" s="238">
        <v>1</v>
      </c>
      <c r="Z209" s="238">
        <v>1</v>
      </c>
      <c r="AB209" s="238">
        <v>1</v>
      </c>
      <c r="AC209" s="238">
        <v>98</v>
      </c>
      <c r="AD209" s="238" t="s">
        <v>374</v>
      </c>
      <c r="AE209" s="238" t="s">
        <v>2561</v>
      </c>
      <c r="AF209" s="238" t="s">
        <v>358</v>
      </c>
      <c r="AG209" s="238">
        <v>7</v>
      </c>
      <c r="AH209" s="238">
        <v>2</v>
      </c>
      <c r="AI209" s="238">
        <v>4</v>
      </c>
      <c r="AJ209" s="238">
        <v>3</v>
      </c>
      <c r="AK209" s="238">
        <v>23</v>
      </c>
      <c r="AL209" s="238">
        <v>19</v>
      </c>
      <c r="AM209" s="238" t="s">
        <v>354</v>
      </c>
      <c r="AN209" s="238">
        <v>5</v>
      </c>
      <c r="AO209" s="238">
        <v>9</v>
      </c>
      <c r="AS209" s="238">
        <v>2</v>
      </c>
      <c r="AT209" s="238">
        <v>20</v>
      </c>
      <c r="AU209" s="238">
        <v>45</v>
      </c>
      <c r="AV209" s="238">
        <v>11</v>
      </c>
      <c r="AW209" s="238">
        <v>20</v>
      </c>
      <c r="AX209" s="238">
        <v>2</v>
      </c>
      <c r="AY209" s="238">
        <v>2</v>
      </c>
      <c r="AZ209" s="238">
        <v>3</v>
      </c>
      <c r="BA209" s="238">
        <v>23</v>
      </c>
      <c r="BB209" s="238">
        <v>35</v>
      </c>
      <c r="BC209" s="238" t="s">
        <v>363</v>
      </c>
      <c r="BD209" s="238">
        <v>5</v>
      </c>
      <c r="BE209" s="238">
        <v>1</v>
      </c>
      <c r="BI209" s="238">
        <v>2</v>
      </c>
      <c r="BJ209" s="238">
        <v>20</v>
      </c>
      <c r="BK209" s="238">
        <v>45</v>
      </c>
      <c r="BL209" s="238">
        <v>11</v>
      </c>
      <c r="BM209" s="238">
        <v>20</v>
      </c>
      <c r="CT209" s="238">
        <v>465012</v>
      </c>
      <c r="CU209" s="238">
        <v>4967738</v>
      </c>
      <c r="CV209" s="238">
        <v>44.862196300000001</v>
      </c>
      <c r="CW209" s="238">
        <v>-93.442866699999996</v>
      </c>
      <c r="CX209" s="238" t="s">
        <v>359</v>
      </c>
      <c r="CY209" s="238" t="s">
        <v>4913</v>
      </c>
    </row>
    <row r="210" spans="1:103" x14ac:dyDescent="0.25">
      <c r="A210" s="238">
        <v>10802458</v>
      </c>
      <c r="B210" s="238">
        <v>2</v>
      </c>
      <c r="C210" s="238">
        <v>212</v>
      </c>
      <c r="D210" s="238">
        <v>158.02099999999999</v>
      </c>
      <c r="E210" s="238">
        <v>27</v>
      </c>
      <c r="F210" s="238" t="s">
        <v>2420</v>
      </c>
      <c r="H210" s="238" t="s">
        <v>354</v>
      </c>
      <c r="I210" s="238">
        <v>25</v>
      </c>
      <c r="K210" s="238">
        <v>12508284</v>
      </c>
      <c r="L210" s="238">
        <v>122390143</v>
      </c>
      <c r="M210" s="238">
        <v>8</v>
      </c>
      <c r="N210" s="238">
        <v>26</v>
      </c>
      <c r="O210" s="238">
        <v>2012</v>
      </c>
      <c r="P210" s="238" t="s">
        <v>366</v>
      </c>
      <c r="Q210" s="238">
        <v>10</v>
      </c>
      <c r="R210" s="238" t="s">
        <v>356</v>
      </c>
      <c r="S210" s="238">
        <v>5</v>
      </c>
      <c r="T210" s="238">
        <v>0</v>
      </c>
      <c r="U210" s="238">
        <v>2</v>
      </c>
      <c r="V210" s="238">
        <v>90</v>
      </c>
      <c r="W210" s="238">
        <v>93</v>
      </c>
      <c r="X210" s="238">
        <v>2</v>
      </c>
      <c r="Y210" s="238">
        <v>1</v>
      </c>
      <c r="Z210" s="238">
        <v>2</v>
      </c>
      <c r="AB210" s="238">
        <v>1</v>
      </c>
      <c r="AC210" s="238">
        <v>98</v>
      </c>
      <c r="AD210" s="238">
        <v>212</v>
      </c>
      <c r="AE210" s="238" t="s">
        <v>4836</v>
      </c>
      <c r="AF210" s="238" t="s">
        <v>358</v>
      </c>
      <c r="AG210" s="238">
        <v>90</v>
      </c>
      <c r="AH210" s="238">
        <v>2</v>
      </c>
      <c r="AI210" s="238">
        <v>1</v>
      </c>
      <c r="AJ210" s="238">
        <v>4</v>
      </c>
      <c r="AK210" s="238">
        <v>21</v>
      </c>
      <c r="AL210" s="238">
        <v>40</v>
      </c>
      <c r="AM210" s="238" t="s">
        <v>354</v>
      </c>
      <c r="AN210" s="238">
        <v>5</v>
      </c>
      <c r="AS210" s="238">
        <v>1</v>
      </c>
      <c r="AT210" s="238">
        <v>98</v>
      </c>
      <c r="AU210" s="238">
        <v>60</v>
      </c>
      <c r="AV210" s="238">
        <v>11</v>
      </c>
      <c r="AW210" s="238">
        <v>21</v>
      </c>
      <c r="AX210" s="238">
        <v>2</v>
      </c>
      <c r="AY210" s="238">
        <v>4</v>
      </c>
      <c r="AZ210" s="238">
        <v>4</v>
      </c>
      <c r="BA210" s="238">
        <v>21</v>
      </c>
      <c r="BB210" s="238">
        <v>53</v>
      </c>
      <c r="BC210" s="238" t="s">
        <v>354</v>
      </c>
      <c r="BD210" s="238">
        <v>5</v>
      </c>
      <c r="BE210" s="238">
        <v>1</v>
      </c>
      <c r="BI210" s="238">
        <v>1</v>
      </c>
      <c r="BJ210" s="238">
        <v>98</v>
      </c>
      <c r="BK210" s="238">
        <v>60</v>
      </c>
      <c r="BL210" s="238">
        <v>11</v>
      </c>
      <c r="BM210" s="238">
        <v>21</v>
      </c>
      <c r="CT210" s="238">
        <v>465012</v>
      </c>
      <c r="CU210" s="238">
        <v>4967738</v>
      </c>
      <c r="CV210" s="238">
        <v>44.862196300000001</v>
      </c>
      <c r="CW210" s="238">
        <v>-93.442866699999996</v>
      </c>
      <c r="CX210" s="238" t="s">
        <v>359</v>
      </c>
      <c r="CY210" s="238" t="s">
        <v>4914</v>
      </c>
    </row>
    <row r="211" spans="1:103" x14ac:dyDescent="0.25">
      <c r="A211" s="238">
        <v>10840382</v>
      </c>
      <c r="B211" s="238">
        <v>2</v>
      </c>
      <c r="C211" s="238">
        <v>212</v>
      </c>
      <c r="D211" s="238">
        <v>158.02099999999999</v>
      </c>
      <c r="E211" s="238">
        <v>27</v>
      </c>
      <c r="F211" s="238" t="s">
        <v>2420</v>
      </c>
      <c r="H211" s="238" t="s">
        <v>354</v>
      </c>
      <c r="I211" s="238">
        <v>25</v>
      </c>
      <c r="K211" s="238">
        <v>12057751</v>
      </c>
      <c r="L211" s="238">
        <v>123470193</v>
      </c>
      <c r="M211" s="238">
        <v>12</v>
      </c>
      <c r="N211" s="238">
        <v>11</v>
      </c>
      <c r="O211" s="238">
        <v>2012</v>
      </c>
      <c r="P211" s="238" t="s">
        <v>368</v>
      </c>
      <c r="Q211" s="238">
        <v>12</v>
      </c>
      <c r="R211" s="238" t="s">
        <v>369</v>
      </c>
      <c r="S211" s="238">
        <v>5</v>
      </c>
      <c r="T211" s="238">
        <v>0</v>
      </c>
      <c r="U211" s="238">
        <v>2</v>
      </c>
      <c r="V211" s="238">
        <v>5</v>
      </c>
      <c r="W211" s="238">
        <v>10</v>
      </c>
      <c r="X211" s="238">
        <v>2</v>
      </c>
      <c r="Y211" s="238">
        <v>1</v>
      </c>
      <c r="Z211" s="238">
        <v>2</v>
      </c>
      <c r="AB211" s="238">
        <v>5</v>
      </c>
      <c r="AC211" s="238">
        <v>98</v>
      </c>
      <c r="AD211" s="238" t="s">
        <v>1773</v>
      </c>
      <c r="AE211" s="238" t="s">
        <v>2561</v>
      </c>
      <c r="AF211" s="238" t="s">
        <v>358</v>
      </c>
      <c r="AG211" s="238">
        <v>10</v>
      </c>
      <c r="AH211" s="238">
        <v>2</v>
      </c>
      <c r="AI211" s="238">
        <v>2</v>
      </c>
      <c r="AJ211" s="238">
        <v>3</v>
      </c>
      <c r="AK211" s="238">
        <v>21</v>
      </c>
      <c r="AL211" s="238">
        <v>19</v>
      </c>
      <c r="AM211" s="238" t="s">
        <v>354</v>
      </c>
      <c r="AN211" s="238">
        <v>5</v>
      </c>
      <c r="AS211" s="238">
        <v>2</v>
      </c>
      <c r="AT211" s="238">
        <v>98</v>
      </c>
      <c r="AU211" s="238">
        <v>60</v>
      </c>
      <c r="AV211" s="238">
        <v>10</v>
      </c>
      <c r="AW211" s="238">
        <v>20</v>
      </c>
      <c r="AX211" s="238">
        <v>2</v>
      </c>
      <c r="AY211" s="238">
        <v>4</v>
      </c>
      <c r="AZ211" s="238">
        <v>3</v>
      </c>
      <c r="BA211" s="238">
        <v>21</v>
      </c>
      <c r="BB211" s="238">
        <v>70</v>
      </c>
      <c r="BC211" s="238" t="s">
        <v>354</v>
      </c>
      <c r="BD211" s="238">
        <v>5</v>
      </c>
      <c r="BE211" s="238">
        <v>1</v>
      </c>
      <c r="BI211" s="238">
        <v>2</v>
      </c>
      <c r="BJ211" s="238">
        <v>98</v>
      </c>
      <c r="BK211" s="238">
        <v>60</v>
      </c>
      <c r="BL211" s="238">
        <v>10</v>
      </c>
      <c r="BM211" s="238">
        <v>20</v>
      </c>
      <c r="CT211" s="238">
        <v>465012</v>
      </c>
      <c r="CU211" s="238">
        <v>4967738</v>
      </c>
      <c r="CV211" s="238">
        <v>44.862196300000001</v>
      </c>
      <c r="CW211" s="238">
        <v>-93.442866699999996</v>
      </c>
      <c r="CX211" s="238" t="s">
        <v>359</v>
      </c>
      <c r="CY211" s="238" t="s">
        <v>4915</v>
      </c>
    </row>
    <row r="212" spans="1:103" x14ac:dyDescent="0.25">
      <c r="A212" s="238">
        <v>10846192</v>
      </c>
      <c r="B212" s="238">
        <v>2</v>
      </c>
      <c r="C212" s="238">
        <v>212</v>
      </c>
      <c r="D212" s="238">
        <v>158.02099999999999</v>
      </c>
      <c r="E212" s="238">
        <v>27</v>
      </c>
      <c r="F212" s="238" t="s">
        <v>2420</v>
      </c>
      <c r="H212" s="238" t="s">
        <v>354</v>
      </c>
      <c r="I212" s="238">
        <v>25</v>
      </c>
      <c r="K212" s="238">
        <v>12512760</v>
      </c>
      <c r="L212" s="238">
        <v>130060134</v>
      </c>
      <c r="M212" s="238">
        <v>12</v>
      </c>
      <c r="N212" s="238">
        <v>21</v>
      </c>
      <c r="O212" s="238">
        <v>2012</v>
      </c>
      <c r="P212" s="238" t="s">
        <v>362</v>
      </c>
      <c r="Q212" s="238">
        <v>22</v>
      </c>
      <c r="R212" s="238" t="s">
        <v>369</v>
      </c>
      <c r="S212" s="238">
        <v>5</v>
      </c>
      <c r="T212" s="238">
        <v>0</v>
      </c>
      <c r="U212" s="238">
        <v>1</v>
      </c>
      <c r="V212" s="238">
        <v>1</v>
      </c>
      <c r="W212" s="238">
        <v>10</v>
      </c>
      <c r="X212" s="238">
        <v>26</v>
      </c>
      <c r="Y212" s="238">
        <v>4</v>
      </c>
      <c r="Z212" s="238">
        <v>1</v>
      </c>
      <c r="AB212" s="238">
        <v>1</v>
      </c>
      <c r="AC212" s="238">
        <v>98</v>
      </c>
      <c r="AD212" s="238">
        <v>5</v>
      </c>
      <c r="AE212" s="238" t="s">
        <v>4916</v>
      </c>
      <c r="AF212" s="238" t="s">
        <v>358</v>
      </c>
      <c r="AG212" s="238">
        <v>4</v>
      </c>
      <c r="AH212" s="238">
        <v>3</v>
      </c>
      <c r="AI212" s="238">
        <v>2</v>
      </c>
      <c r="AJ212" s="238">
        <v>3</v>
      </c>
      <c r="AK212" s="238">
        <v>1</v>
      </c>
      <c r="AL212" s="238">
        <v>41</v>
      </c>
      <c r="AM212" s="238" t="s">
        <v>354</v>
      </c>
      <c r="AN212" s="238">
        <v>5</v>
      </c>
      <c r="AO212" s="238">
        <v>1</v>
      </c>
      <c r="AS212" s="238">
        <v>2</v>
      </c>
      <c r="AT212" s="238">
        <v>98</v>
      </c>
      <c r="AU212" s="238">
        <v>55</v>
      </c>
      <c r="AV212" s="238">
        <v>11</v>
      </c>
      <c r="AW212" s="238">
        <v>20</v>
      </c>
      <c r="AX212" s="238">
        <v>2</v>
      </c>
      <c r="AY212" s="238">
        <v>4</v>
      </c>
      <c r="AZ212" s="238">
        <v>3</v>
      </c>
      <c r="BA212" s="238">
        <v>33</v>
      </c>
      <c r="BB212" s="238">
        <v>28</v>
      </c>
      <c r="BC212" s="238" t="s">
        <v>363</v>
      </c>
      <c r="BD212" s="238">
        <v>5</v>
      </c>
      <c r="BE212" s="238">
        <v>11</v>
      </c>
      <c r="BI212" s="238">
        <v>2</v>
      </c>
      <c r="BJ212" s="238">
        <v>98</v>
      </c>
      <c r="BK212" s="238">
        <v>55</v>
      </c>
      <c r="BL212" s="238">
        <v>11</v>
      </c>
      <c r="BM212" s="238">
        <v>20</v>
      </c>
      <c r="CT212" s="238">
        <v>465012</v>
      </c>
      <c r="CU212" s="238">
        <v>4967738</v>
      </c>
      <c r="CV212" s="238">
        <v>44.862196300000001</v>
      </c>
      <c r="CW212" s="238">
        <v>-93.442866699999996</v>
      </c>
      <c r="CX212" s="238" t="s">
        <v>359</v>
      </c>
      <c r="CY212" s="238" t="s">
        <v>4917</v>
      </c>
    </row>
    <row r="213" spans="1:103" x14ac:dyDescent="0.25">
      <c r="A213" s="238">
        <v>10858746</v>
      </c>
      <c r="B213" s="238">
        <v>2</v>
      </c>
      <c r="C213" s="238">
        <v>212</v>
      </c>
      <c r="D213" s="238">
        <v>158.02099999999999</v>
      </c>
      <c r="E213" s="238">
        <v>27</v>
      </c>
      <c r="F213" s="238" t="s">
        <v>2420</v>
      </c>
      <c r="H213" s="238" t="s">
        <v>354</v>
      </c>
      <c r="I213" s="238">
        <v>25</v>
      </c>
      <c r="K213" s="238">
        <v>13500966</v>
      </c>
      <c r="L213" s="238">
        <v>130300257</v>
      </c>
      <c r="M213" s="238">
        <v>1</v>
      </c>
      <c r="N213" s="238">
        <v>27</v>
      </c>
      <c r="O213" s="238">
        <v>2013</v>
      </c>
      <c r="P213" s="238" t="s">
        <v>366</v>
      </c>
      <c r="Q213" s="238">
        <v>12</v>
      </c>
      <c r="R213" s="238" t="s">
        <v>369</v>
      </c>
      <c r="S213" s="238">
        <v>5</v>
      </c>
      <c r="T213" s="238">
        <v>0</v>
      </c>
      <c r="U213" s="238">
        <v>1</v>
      </c>
      <c r="V213" s="238">
        <v>4</v>
      </c>
      <c r="W213" s="238">
        <v>45</v>
      </c>
      <c r="X213" s="238">
        <v>25</v>
      </c>
      <c r="Y213" s="238">
        <v>1</v>
      </c>
      <c r="Z213" s="238">
        <v>5</v>
      </c>
      <c r="AB213" s="238">
        <v>5</v>
      </c>
      <c r="AC213" s="238">
        <v>98</v>
      </c>
      <c r="AD213" s="238" t="s">
        <v>376</v>
      </c>
      <c r="AE213" s="238" t="s">
        <v>4836</v>
      </c>
      <c r="AF213" s="238" t="s">
        <v>358</v>
      </c>
      <c r="AG213" s="238">
        <v>3</v>
      </c>
      <c r="AH213" s="238">
        <v>2</v>
      </c>
      <c r="AI213" s="238">
        <v>4</v>
      </c>
      <c r="AJ213" s="238">
        <v>3</v>
      </c>
      <c r="AK213" s="238">
        <v>21</v>
      </c>
      <c r="AL213" s="238">
        <v>31</v>
      </c>
      <c r="AM213" s="238" t="s">
        <v>354</v>
      </c>
      <c r="AN213" s="238">
        <v>5</v>
      </c>
      <c r="AO213" s="238">
        <v>3</v>
      </c>
      <c r="AP213" s="238">
        <v>72</v>
      </c>
      <c r="AS213" s="238">
        <v>2</v>
      </c>
      <c r="AT213" s="238">
        <v>98</v>
      </c>
      <c r="AU213" s="238">
        <v>55</v>
      </c>
      <c r="AV213" s="238">
        <v>11</v>
      </c>
      <c r="AW213" s="238">
        <v>21</v>
      </c>
      <c r="CT213" s="238">
        <v>465012</v>
      </c>
      <c r="CU213" s="238">
        <v>4967738</v>
      </c>
      <c r="CV213" s="238">
        <v>44.862196300000001</v>
      </c>
      <c r="CW213" s="238">
        <v>-93.442866699999996</v>
      </c>
      <c r="CX213" s="238" t="s">
        <v>359</v>
      </c>
      <c r="CY213" s="238" t="s">
        <v>4918</v>
      </c>
    </row>
    <row r="214" spans="1:103" x14ac:dyDescent="0.25">
      <c r="A214" s="238">
        <v>10874423</v>
      </c>
      <c r="B214" s="238">
        <v>2</v>
      </c>
      <c r="C214" s="238">
        <v>212</v>
      </c>
      <c r="D214" s="238">
        <v>158.02099999999999</v>
      </c>
      <c r="E214" s="238">
        <v>27</v>
      </c>
      <c r="F214" s="238" t="s">
        <v>2420</v>
      </c>
      <c r="H214" s="238" t="s">
        <v>354</v>
      </c>
      <c r="I214" s="238">
        <v>25</v>
      </c>
      <c r="K214" s="238">
        <v>13505618</v>
      </c>
      <c r="L214" s="238">
        <v>131580138</v>
      </c>
      <c r="M214" s="238">
        <v>5</v>
      </c>
      <c r="N214" s="238">
        <v>29</v>
      </c>
      <c r="O214" s="238">
        <v>2013</v>
      </c>
      <c r="P214" s="238" t="s">
        <v>355</v>
      </c>
      <c r="Q214" s="238">
        <v>16</v>
      </c>
      <c r="R214" s="238" t="s">
        <v>369</v>
      </c>
      <c r="S214" s="238">
        <v>5</v>
      </c>
      <c r="T214" s="238">
        <v>0</v>
      </c>
      <c r="U214" s="238">
        <v>1</v>
      </c>
      <c r="V214" s="238">
        <v>7</v>
      </c>
      <c r="W214" s="238">
        <v>54</v>
      </c>
      <c r="X214" s="238">
        <v>2</v>
      </c>
      <c r="Y214" s="238">
        <v>1</v>
      </c>
      <c r="Z214" s="238">
        <v>1</v>
      </c>
      <c r="AB214" s="238">
        <v>1</v>
      </c>
      <c r="AC214" s="238">
        <v>98</v>
      </c>
      <c r="AD214" s="238">
        <v>5</v>
      </c>
      <c r="AE214" s="238" t="s">
        <v>4919</v>
      </c>
      <c r="AF214" s="238" t="s">
        <v>358</v>
      </c>
      <c r="AG214" s="238">
        <v>3</v>
      </c>
      <c r="AH214" s="238">
        <v>2</v>
      </c>
      <c r="AI214" s="238">
        <v>2</v>
      </c>
      <c r="AJ214" s="238">
        <v>3</v>
      </c>
      <c r="AK214" s="238">
        <v>27</v>
      </c>
      <c r="AL214" s="238">
        <v>26</v>
      </c>
      <c r="AM214" s="238" t="s">
        <v>363</v>
      </c>
      <c r="AN214" s="238">
        <v>5</v>
      </c>
      <c r="AO214" s="238">
        <v>21</v>
      </c>
      <c r="AS214" s="238">
        <v>1</v>
      </c>
      <c r="AT214" s="238">
        <v>98</v>
      </c>
      <c r="AU214" s="238">
        <v>65</v>
      </c>
      <c r="AV214" s="238">
        <v>11</v>
      </c>
      <c r="AW214" s="238">
        <v>21</v>
      </c>
      <c r="CT214" s="238">
        <v>465012</v>
      </c>
      <c r="CU214" s="238">
        <v>4967738</v>
      </c>
      <c r="CV214" s="238">
        <v>44.862196300000001</v>
      </c>
      <c r="CW214" s="238">
        <v>-93.442866699999996</v>
      </c>
      <c r="CX214" s="238" t="s">
        <v>359</v>
      </c>
      <c r="CY214" s="238" t="s">
        <v>4920</v>
      </c>
    </row>
    <row r="215" spans="1:103" x14ac:dyDescent="0.25">
      <c r="A215" s="238">
        <v>10883856</v>
      </c>
      <c r="B215" s="238">
        <v>2</v>
      </c>
      <c r="C215" s="238">
        <v>212</v>
      </c>
      <c r="D215" s="238">
        <v>158.02099999999999</v>
      </c>
      <c r="E215" s="238">
        <v>27</v>
      </c>
      <c r="F215" s="238" t="s">
        <v>2420</v>
      </c>
      <c r="H215" s="238" t="s">
        <v>354</v>
      </c>
      <c r="I215" s="238">
        <v>25</v>
      </c>
      <c r="K215" s="238">
        <v>13507485</v>
      </c>
      <c r="L215" s="238">
        <v>132020129</v>
      </c>
      <c r="M215" s="238">
        <v>7</v>
      </c>
      <c r="N215" s="238">
        <v>21</v>
      </c>
      <c r="O215" s="238">
        <v>2013</v>
      </c>
      <c r="P215" s="238" t="s">
        <v>366</v>
      </c>
      <c r="Q215" s="238">
        <v>18</v>
      </c>
      <c r="R215" s="238" t="s">
        <v>369</v>
      </c>
      <c r="S215" s="238">
        <v>5</v>
      </c>
      <c r="T215" s="238">
        <v>0</v>
      </c>
      <c r="U215" s="238">
        <v>2</v>
      </c>
      <c r="V215" s="238">
        <v>1</v>
      </c>
      <c r="W215" s="238">
        <v>10</v>
      </c>
      <c r="X215" s="238">
        <v>5</v>
      </c>
      <c r="Y215" s="238">
        <v>1</v>
      </c>
      <c r="Z215" s="238">
        <v>1</v>
      </c>
      <c r="AB215" s="238">
        <v>1</v>
      </c>
      <c r="AC215" s="238">
        <v>98</v>
      </c>
      <c r="AD215" s="238" t="s">
        <v>376</v>
      </c>
      <c r="AE215" s="238" t="s">
        <v>4836</v>
      </c>
      <c r="AF215" s="238" t="s">
        <v>358</v>
      </c>
      <c r="AG215" s="238">
        <v>7</v>
      </c>
      <c r="AH215" s="238">
        <v>2</v>
      </c>
      <c r="AI215" s="238">
        <v>4</v>
      </c>
      <c r="AJ215" s="238">
        <v>3</v>
      </c>
      <c r="AK215" s="238">
        <v>28</v>
      </c>
      <c r="AL215" s="238">
        <v>42</v>
      </c>
      <c r="AM215" s="238" t="s">
        <v>363</v>
      </c>
      <c r="AN215" s="238">
        <v>5</v>
      </c>
      <c r="AO215" s="238">
        <v>15</v>
      </c>
      <c r="AS215" s="238">
        <v>1</v>
      </c>
      <c r="AT215" s="238">
        <v>98</v>
      </c>
      <c r="AU215" s="238">
        <v>55</v>
      </c>
      <c r="AV215" s="238">
        <v>11</v>
      </c>
      <c r="AW215" s="238">
        <v>21</v>
      </c>
      <c r="AX215" s="238">
        <v>2</v>
      </c>
      <c r="AY215" s="238">
        <v>2</v>
      </c>
      <c r="AZ215" s="238">
        <v>3</v>
      </c>
      <c r="BA215" s="238">
        <v>27</v>
      </c>
      <c r="BB215" s="238">
        <v>25</v>
      </c>
      <c r="BC215" s="238" t="s">
        <v>354</v>
      </c>
      <c r="BD215" s="238">
        <v>5</v>
      </c>
      <c r="BE215" s="238">
        <v>15</v>
      </c>
      <c r="BI215" s="238">
        <v>1</v>
      </c>
      <c r="BJ215" s="238">
        <v>98</v>
      </c>
      <c r="BK215" s="238">
        <v>55</v>
      </c>
      <c r="BL215" s="238">
        <v>11</v>
      </c>
      <c r="BM215" s="238">
        <v>21</v>
      </c>
      <c r="CT215" s="238">
        <v>465012</v>
      </c>
      <c r="CU215" s="238">
        <v>4967738</v>
      </c>
      <c r="CV215" s="238">
        <v>44.862196300000001</v>
      </c>
      <c r="CW215" s="238">
        <v>-93.442866699999996</v>
      </c>
      <c r="CX215" s="238" t="s">
        <v>359</v>
      </c>
      <c r="CY215" s="238" t="s">
        <v>4921</v>
      </c>
    </row>
    <row r="216" spans="1:103" x14ac:dyDescent="0.25">
      <c r="A216" s="238">
        <v>10884210</v>
      </c>
      <c r="B216" s="238">
        <v>2</v>
      </c>
      <c r="C216" s="238">
        <v>212</v>
      </c>
      <c r="D216" s="238">
        <v>158.02099999999999</v>
      </c>
      <c r="E216" s="238">
        <v>27</v>
      </c>
      <c r="F216" s="238" t="s">
        <v>2420</v>
      </c>
      <c r="H216" s="238" t="s">
        <v>354</v>
      </c>
      <c r="I216" s="238">
        <v>25</v>
      </c>
      <c r="K216" s="238">
        <v>13507608</v>
      </c>
      <c r="L216" s="238">
        <v>132070254</v>
      </c>
      <c r="M216" s="238">
        <v>7</v>
      </c>
      <c r="N216" s="238">
        <v>25</v>
      </c>
      <c r="O216" s="238">
        <v>2013</v>
      </c>
      <c r="P216" s="238" t="s">
        <v>384</v>
      </c>
      <c r="Q216" s="238">
        <v>7</v>
      </c>
      <c r="R216" s="238" t="s">
        <v>369</v>
      </c>
      <c r="S216" s="238">
        <v>5</v>
      </c>
      <c r="T216" s="238">
        <v>0</v>
      </c>
      <c r="U216" s="238">
        <v>3</v>
      </c>
      <c r="V216" s="238">
        <v>1</v>
      </c>
      <c r="W216" s="238">
        <v>10</v>
      </c>
      <c r="X216" s="238">
        <v>2</v>
      </c>
      <c r="Y216" s="238">
        <v>1</v>
      </c>
      <c r="Z216" s="238">
        <v>1</v>
      </c>
      <c r="AB216" s="238">
        <v>1</v>
      </c>
      <c r="AC216" s="238">
        <v>98</v>
      </c>
      <c r="AD216" s="238" t="s">
        <v>376</v>
      </c>
      <c r="AE216" s="238" t="s">
        <v>4836</v>
      </c>
      <c r="AF216" s="238" t="s">
        <v>358</v>
      </c>
      <c r="AG216" s="238">
        <v>7</v>
      </c>
      <c r="AH216" s="238">
        <v>2</v>
      </c>
      <c r="AI216" s="238">
        <v>2</v>
      </c>
      <c r="AJ216" s="238">
        <v>3</v>
      </c>
      <c r="AK216" s="238">
        <v>8</v>
      </c>
      <c r="AL216" s="238">
        <v>43</v>
      </c>
      <c r="AM216" s="238" t="s">
        <v>354</v>
      </c>
      <c r="AN216" s="238">
        <v>5</v>
      </c>
      <c r="AO216" s="238">
        <v>1</v>
      </c>
      <c r="AS216" s="238">
        <v>1</v>
      </c>
      <c r="AT216" s="238">
        <v>98</v>
      </c>
      <c r="AU216" s="238">
        <v>55</v>
      </c>
      <c r="AV216" s="238">
        <v>11</v>
      </c>
      <c r="AW216" s="238">
        <v>21</v>
      </c>
      <c r="AX216" s="238">
        <v>2</v>
      </c>
      <c r="AY216" s="238">
        <v>2</v>
      </c>
      <c r="AZ216" s="238">
        <v>3</v>
      </c>
      <c r="BA216" s="238">
        <v>21</v>
      </c>
      <c r="BB216" s="238">
        <v>51</v>
      </c>
      <c r="BC216" s="238" t="s">
        <v>363</v>
      </c>
      <c r="BD216" s="238">
        <v>5</v>
      </c>
      <c r="BE216" s="238">
        <v>1</v>
      </c>
      <c r="BI216" s="238">
        <v>1</v>
      </c>
      <c r="BJ216" s="238">
        <v>98</v>
      </c>
      <c r="BK216" s="238">
        <v>55</v>
      </c>
      <c r="BL216" s="238">
        <v>11</v>
      </c>
      <c r="BM216" s="238">
        <v>21</v>
      </c>
      <c r="BN216" s="238">
        <v>2</v>
      </c>
      <c r="BO216" s="238">
        <v>2</v>
      </c>
      <c r="BP216" s="238">
        <v>3</v>
      </c>
      <c r="BQ216" s="238">
        <v>21</v>
      </c>
      <c r="BR216" s="238">
        <v>41</v>
      </c>
      <c r="BS216" s="238" t="s">
        <v>354</v>
      </c>
      <c r="BT216" s="238">
        <v>5</v>
      </c>
      <c r="BU216" s="238">
        <v>15</v>
      </c>
      <c r="BV216" s="238">
        <v>5</v>
      </c>
      <c r="BY216" s="238">
        <v>1</v>
      </c>
      <c r="BZ216" s="238">
        <v>98</v>
      </c>
      <c r="CA216" s="238">
        <v>55</v>
      </c>
      <c r="CB216" s="238">
        <v>11</v>
      </c>
      <c r="CC216" s="238">
        <v>21</v>
      </c>
      <c r="CT216" s="238">
        <v>465012</v>
      </c>
      <c r="CU216" s="238">
        <v>4967738</v>
      </c>
      <c r="CV216" s="238">
        <v>44.862196300000001</v>
      </c>
      <c r="CW216" s="238">
        <v>-93.442866699999996</v>
      </c>
      <c r="CX216" s="238" t="s">
        <v>359</v>
      </c>
      <c r="CY216" s="238" t="s">
        <v>4922</v>
      </c>
    </row>
    <row r="217" spans="1:103" x14ac:dyDescent="0.25">
      <c r="A217" s="238">
        <v>10896896</v>
      </c>
      <c r="B217" s="238">
        <v>2</v>
      </c>
      <c r="C217" s="238">
        <v>212</v>
      </c>
      <c r="D217" s="238">
        <v>158.02099999999999</v>
      </c>
      <c r="E217" s="238">
        <v>27</v>
      </c>
      <c r="F217" s="238" t="s">
        <v>2420</v>
      </c>
      <c r="H217" s="238" t="s">
        <v>354</v>
      </c>
      <c r="I217" s="238">
        <v>25</v>
      </c>
      <c r="K217" s="238">
        <v>13508472</v>
      </c>
      <c r="L217" s="238">
        <v>132400210</v>
      </c>
      <c r="M217" s="238">
        <v>8</v>
      </c>
      <c r="N217" s="238">
        <v>20</v>
      </c>
      <c r="O217" s="238">
        <v>2013</v>
      </c>
      <c r="P217" s="238" t="s">
        <v>368</v>
      </c>
      <c r="Q217" s="238">
        <v>11</v>
      </c>
      <c r="R217" s="238" t="s">
        <v>356</v>
      </c>
      <c r="S217" s="238">
        <v>4</v>
      </c>
      <c r="T217" s="238">
        <v>0</v>
      </c>
      <c r="U217" s="238">
        <v>1</v>
      </c>
      <c r="V217" s="238">
        <v>90</v>
      </c>
      <c r="W217" s="238">
        <v>93</v>
      </c>
      <c r="X217" s="238">
        <v>26</v>
      </c>
      <c r="Y217" s="238">
        <v>1</v>
      </c>
      <c r="Z217" s="238">
        <v>1</v>
      </c>
      <c r="AB217" s="238">
        <v>90</v>
      </c>
      <c r="AC217" s="238">
        <v>98</v>
      </c>
      <c r="AD217" s="238" t="s">
        <v>376</v>
      </c>
      <c r="AE217" s="238" t="s">
        <v>4836</v>
      </c>
      <c r="AF217" s="238" t="s">
        <v>358</v>
      </c>
      <c r="AG217" s="238">
        <v>4</v>
      </c>
      <c r="AH217" s="238">
        <v>2</v>
      </c>
      <c r="AI217" s="238">
        <v>31</v>
      </c>
      <c r="AJ217" s="238">
        <v>4</v>
      </c>
      <c r="AK217" s="238">
        <v>21</v>
      </c>
      <c r="AL217" s="238">
        <v>45</v>
      </c>
      <c r="AM217" s="238" t="s">
        <v>354</v>
      </c>
      <c r="AN217" s="238">
        <v>5</v>
      </c>
      <c r="AO217" s="238">
        <v>16</v>
      </c>
      <c r="AS217" s="238">
        <v>2</v>
      </c>
      <c r="AT217" s="238">
        <v>98</v>
      </c>
      <c r="AU217" s="238">
        <v>40</v>
      </c>
      <c r="AV217" s="238">
        <v>10</v>
      </c>
      <c r="AW217" s="238">
        <v>20</v>
      </c>
      <c r="CT217" s="238">
        <v>465012</v>
      </c>
      <c r="CU217" s="238">
        <v>4967738</v>
      </c>
      <c r="CV217" s="238">
        <v>44.862196300000001</v>
      </c>
      <c r="CW217" s="238">
        <v>-93.442866699999996</v>
      </c>
      <c r="CX217" s="238" t="s">
        <v>359</v>
      </c>
      <c r="CY217" s="238" t="s">
        <v>4923</v>
      </c>
    </row>
    <row r="218" spans="1:103" x14ac:dyDescent="0.25">
      <c r="A218" s="238">
        <v>10904622</v>
      </c>
      <c r="B218" s="238">
        <v>2</v>
      </c>
      <c r="C218" s="238">
        <v>212</v>
      </c>
      <c r="D218" s="238">
        <v>158.02099999999999</v>
      </c>
      <c r="E218" s="238">
        <v>27</v>
      </c>
      <c r="F218" s="238" t="s">
        <v>2420</v>
      </c>
      <c r="H218" s="238" t="s">
        <v>354</v>
      </c>
      <c r="I218" s="238">
        <v>25</v>
      </c>
      <c r="K218" s="238">
        <v>13510953</v>
      </c>
      <c r="L218" s="238">
        <v>133020275</v>
      </c>
      <c r="M218" s="238">
        <v>10</v>
      </c>
      <c r="N218" s="238">
        <v>29</v>
      </c>
      <c r="O218" s="238">
        <v>2013</v>
      </c>
      <c r="P218" s="238" t="s">
        <v>368</v>
      </c>
      <c r="Q218" s="238">
        <v>7</v>
      </c>
      <c r="R218" s="238" t="s">
        <v>369</v>
      </c>
      <c r="S218" s="238">
        <v>5</v>
      </c>
      <c r="T218" s="238">
        <v>0</v>
      </c>
      <c r="U218" s="238">
        <v>4</v>
      </c>
      <c r="V218" s="238">
        <v>1</v>
      </c>
      <c r="W218" s="238">
        <v>10</v>
      </c>
      <c r="X218" s="238">
        <v>2</v>
      </c>
      <c r="Y218" s="238">
        <v>2</v>
      </c>
      <c r="Z218" s="238">
        <v>2</v>
      </c>
      <c r="AB218" s="238">
        <v>1</v>
      </c>
      <c r="AC218" s="238">
        <v>98</v>
      </c>
      <c r="AD218" s="238" t="s">
        <v>376</v>
      </c>
      <c r="AE218" s="238" t="s">
        <v>4924</v>
      </c>
      <c r="AF218" s="238" t="s">
        <v>358</v>
      </c>
      <c r="AG218" s="238">
        <v>7</v>
      </c>
      <c r="AH218" s="238">
        <v>2</v>
      </c>
      <c r="AI218" s="238">
        <v>4</v>
      </c>
      <c r="AJ218" s="238">
        <v>3</v>
      </c>
      <c r="AK218" s="238">
        <v>26</v>
      </c>
      <c r="AL218" s="238">
        <v>32</v>
      </c>
      <c r="AM218" s="238" t="s">
        <v>354</v>
      </c>
      <c r="AN218" s="238">
        <v>5</v>
      </c>
      <c r="AO218" s="238">
        <v>1</v>
      </c>
      <c r="AS218" s="238">
        <v>1</v>
      </c>
      <c r="AT218" s="238">
        <v>98</v>
      </c>
      <c r="AU218" s="238">
        <v>60</v>
      </c>
      <c r="AV218" s="238">
        <v>10</v>
      </c>
      <c r="AW218" s="238">
        <v>21</v>
      </c>
      <c r="AX218" s="238">
        <v>2</v>
      </c>
      <c r="AY218" s="238">
        <v>4</v>
      </c>
      <c r="AZ218" s="238">
        <v>3</v>
      </c>
      <c r="BA218" s="238">
        <v>26</v>
      </c>
      <c r="BB218" s="238">
        <v>49</v>
      </c>
      <c r="BC218" s="238" t="s">
        <v>354</v>
      </c>
      <c r="BD218" s="238">
        <v>5</v>
      </c>
      <c r="BE218" s="238">
        <v>5</v>
      </c>
      <c r="BI218" s="238">
        <v>1</v>
      </c>
      <c r="BJ218" s="238">
        <v>98</v>
      </c>
      <c r="BK218" s="238">
        <v>60</v>
      </c>
      <c r="BL218" s="238">
        <v>10</v>
      </c>
      <c r="BM218" s="238">
        <v>21</v>
      </c>
      <c r="BN218" s="238">
        <v>2</v>
      </c>
      <c r="BO218" s="238">
        <v>4</v>
      </c>
      <c r="BP218" s="238">
        <v>3</v>
      </c>
      <c r="BQ218" s="238">
        <v>26</v>
      </c>
      <c r="BR218" s="238">
        <v>51</v>
      </c>
      <c r="BS218" s="238" t="s">
        <v>354</v>
      </c>
      <c r="BT218" s="238">
        <v>5</v>
      </c>
      <c r="BU218" s="238">
        <v>5</v>
      </c>
      <c r="BY218" s="238">
        <v>1</v>
      </c>
      <c r="BZ218" s="238">
        <v>98</v>
      </c>
      <c r="CA218" s="238">
        <v>60</v>
      </c>
      <c r="CB218" s="238">
        <v>10</v>
      </c>
      <c r="CC218" s="238">
        <v>21</v>
      </c>
      <c r="CD218" s="238">
        <v>2</v>
      </c>
      <c r="CE218" s="238">
        <v>2</v>
      </c>
      <c r="CF218" s="238">
        <v>3</v>
      </c>
      <c r="CG218" s="238">
        <v>26</v>
      </c>
      <c r="CH218" s="238">
        <v>31</v>
      </c>
      <c r="CI218" s="238" t="s">
        <v>363</v>
      </c>
      <c r="CJ218" s="238">
        <v>5</v>
      </c>
      <c r="CK218" s="238">
        <v>5</v>
      </c>
      <c r="CO218" s="238">
        <v>1</v>
      </c>
      <c r="CP218" s="238">
        <v>98</v>
      </c>
      <c r="CQ218" s="238">
        <v>60</v>
      </c>
      <c r="CR218" s="238">
        <v>10</v>
      </c>
      <c r="CS218" s="238">
        <v>21</v>
      </c>
      <c r="CT218" s="238">
        <v>465012</v>
      </c>
      <c r="CU218" s="238">
        <v>4967738</v>
      </c>
      <c r="CV218" s="238">
        <v>44.862196300000001</v>
      </c>
      <c r="CW218" s="238">
        <v>-93.442866699999996</v>
      </c>
      <c r="CX218" s="238" t="s">
        <v>359</v>
      </c>
      <c r="CY218" s="238" t="s">
        <v>4925</v>
      </c>
    </row>
    <row r="219" spans="1:103" x14ac:dyDescent="0.25">
      <c r="A219" s="238">
        <v>10905548</v>
      </c>
      <c r="B219" s="238">
        <v>2</v>
      </c>
      <c r="C219" s="238">
        <v>212</v>
      </c>
      <c r="D219" s="238">
        <v>158.02099999999999</v>
      </c>
      <c r="E219" s="238">
        <v>27</v>
      </c>
      <c r="F219" s="238" t="s">
        <v>2420</v>
      </c>
      <c r="H219" s="238" t="s">
        <v>354</v>
      </c>
      <c r="I219" s="238">
        <v>25</v>
      </c>
      <c r="K219" s="238">
        <v>13511208</v>
      </c>
      <c r="L219" s="238">
        <v>133090243</v>
      </c>
      <c r="M219" s="238">
        <v>11</v>
      </c>
      <c r="N219" s="238">
        <v>4</v>
      </c>
      <c r="O219" s="238">
        <v>2013</v>
      </c>
      <c r="P219" s="238" t="s">
        <v>361</v>
      </c>
      <c r="Q219" s="238">
        <v>17</v>
      </c>
      <c r="R219" s="238" t="s">
        <v>356</v>
      </c>
      <c r="S219" s="238">
        <v>5</v>
      </c>
      <c r="T219" s="238">
        <v>0</v>
      </c>
      <c r="U219" s="238">
        <v>3</v>
      </c>
      <c r="V219" s="238">
        <v>1</v>
      </c>
      <c r="W219" s="238">
        <v>10</v>
      </c>
      <c r="X219" s="238">
        <v>2</v>
      </c>
      <c r="Y219" s="238">
        <v>4</v>
      </c>
      <c r="Z219" s="238">
        <v>2</v>
      </c>
      <c r="AB219" s="238">
        <v>1</v>
      </c>
      <c r="AC219" s="238">
        <v>98</v>
      </c>
      <c r="AD219" s="238">
        <v>212</v>
      </c>
      <c r="AE219" s="238" t="s">
        <v>4836</v>
      </c>
      <c r="AF219" s="238" t="s">
        <v>358</v>
      </c>
      <c r="AG219" s="238">
        <v>7</v>
      </c>
      <c r="AH219" s="238">
        <v>2</v>
      </c>
      <c r="AI219" s="238">
        <v>4</v>
      </c>
      <c r="AJ219" s="238">
        <v>4</v>
      </c>
      <c r="AK219" s="238">
        <v>21</v>
      </c>
      <c r="AL219" s="238">
        <v>64</v>
      </c>
      <c r="AM219" s="238" t="s">
        <v>363</v>
      </c>
      <c r="AN219" s="238">
        <v>5</v>
      </c>
      <c r="AO219" s="238">
        <v>15</v>
      </c>
      <c r="AP219" s="238">
        <v>5</v>
      </c>
      <c r="AS219" s="238">
        <v>1</v>
      </c>
      <c r="AT219" s="238">
        <v>98</v>
      </c>
      <c r="AU219" s="238">
        <v>55</v>
      </c>
      <c r="AV219" s="238">
        <v>11</v>
      </c>
      <c r="AW219" s="238">
        <v>21</v>
      </c>
      <c r="AX219" s="238">
        <v>2</v>
      </c>
      <c r="AY219" s="238">
        <v>2</v>
      </c>
      <c r="AZ219" s="238">
        <v>4</v>
      </c>
      <c r="BA219" s="238">
        <v>8</v>
      </c>
      <c r="BB219" s="238">
        <v>34</v>
      </c>
      <c r="BC219" s="238" t="s">
        <v>363</v>
      </c>
      <c r="BD219" s="238">
        <v>5</v>
      </c>
      <c r="BE219" s="238">
        <v>1</v>
      </c>
      <c r="BI219" s="238">
        <v>1</v>
      </c>
      <c r="BJ219" s="238">
        <v>98</v>
      </c>
      <c r="BK219" s="238">
        <v>55</v>
      </c>
      <c r="BL219" s="238">
        <v>11</v>
      </c>
      <c r="BM219" s="238">
        <v>21</v>
      </c>
      <c r="BN219" s="238">
        <v>2</v>
      </c>
      <c r="BO219" s="238">
        <v>3</v>
      </c>
      <c r="BP219" s="238">
        <v>4</v>
      </c>
      <c r="BQ219" s="238">
        <v>8</v>
      </c>
      <c r="BR219" s="238">
        <v>59</v>
      </c>
      <c r="BS219" s="238" t="s">
        <v>354</v>
      </c>
      <c r="BT219" s="238">
        <v>5</v>
      </c>
      <c r="BU219" s="238">
        <v>1</v>
      </c>
      <c r="BY219" s="238">
        <v>1</v>
      </c>
      <c r="BZ219" s="238">
        <v>98</v>
      </c>
      <c r="CA219" s="238">
        <v>55</v>
      </c>
      <c r="CB219" s="238">
        <v>11</v>
      </c>
      <c r="CC219" s="238">
        <v>21</v>
      </c>
      <c r="CT219" s="238">
        <v>465012</v>
      </c>
      <c r="CU219" s="238">
        <v>4967738</v>
      </c>
      <c r="CV219" s="238">
        <v>44.862196300000001</v>
      </c>
      <c r="CW219" s="238">
        <v>-93.442866699999996</v>
      </c>
      <c r="CX219" s="238" t="s">
        <v>359</v>
      </c>
      <c r="CY219" s="238" t="s">
        <v>4926</v>
      </c>
    </row>
    <row r="220" spans="1:103" x14ac:dyDescent="0.25">
      <c r="A220" s="238">
        <v>10912943</v>
      </c>
      <c r="B220" s="238">
        <v>2</v>
      </c>
      <c r="C220" s="238">
        <v>212</v>
      </c>
      <c r="D220" s="238">
        <v>158.02099999999999</v>
      </c>
      <c r="E220" s="238">
        <v>27</v>
      </c>
      <c r="F220" s="238" t="s">
        <v>2420</v>
      </c>
      <c r="H220" s="238" t="s">
        <v>354</v>
      </c>
      <c r="I220" s="238">
        <v>25</v>
      </c>
      <c r="L220" s="238">
        <v>133400112</v>
      </c>
      <c r="M220" s="238">
        <v>11</v>
      </c>
      <c r="N220" s="238">
        <v>5</v>
      </c>
      <c r="O220" s="238">
        <v>2013</v>
      </c>
      <c r="P220" s="238" t="s">
        <v>368</v>
      </c>
      <c r="Q220" s="238">
        <v>17</v>
      </c>
      <c r="S220" s="238">
        <v>5</v>
      </c>
      <c r="T220" s="238">
        <v>0</v>
      </c>
      <c r="U220" s="238">
        <v>4</v>
      </c>
      <c r="V220" s="238">
        <v>1</v>
      </c>
      <c r="W220" s="238">
        <v>10</v>
      </c>
      <c r="Y220" s="238">
        <v>3</v>
      </c>
      <c r="Z220" s="238">
        <v>2</v>
      </c>
      <c r="AB220" s="238">
        <v>1</v>
      </c>
      <c r="AC220" s="238">
        <v>98</v>
      </c>
      <c r="AF220" s="238" t="s">
        <v>358</v>
      </c>
      <c r="AG220" s="238">
        <v>7</v>
      </c>
      <c r="AH220" s="238">
        <v>2</v>
      </c>
      <c r="AI220" s="238">
        <v>2</v>
      </c>
      <c r="AJ220" s="238">
        <v>4</v>
      </c>
      <c r="AK220" s="238">
        <v>8</v>
      </c>
      <c r="AL220" s="238">
        <v>50</v>
      </c>
      <c r="AM220" s="238" t="s">
        <v>354</v>
      </c>
      <c r="AT220" s="238">
        <v>98</v>
      </c>
      <c r="AU220" s="238">
        <v>60</v>
      </c>
      <c r="AX220" s="238">
        <v>2</v>
      </c>
      <c r="AY220" s="238">
        <v>4</v>
      </c>
      <c r="AZ220" s="238">
        <v>4</v>
      </c>
      <c r="BA220" s="238">
        <v>21</v>
      </c>
      <c r="BB220" s="238">
        <v>47</v>
      </c>
      <c r="BC220" s="238" t="s">
        <v>354</v>
      </c>
      <c r="BJ220" s="238">
        <v>98</v>
      </c>
      <c r="BK220" s="238">
        <v>60</v>
      </c>
      <c r="BN220" s="238">
        <v>0</v>
      </c>
      <c r="BO220" s="238">
        <v>99</v>
      </c>
      <c r="BS220" s="238" t="s">
        <v>354</v>
      </c>
      <c r="BZ220" s="238">
        <v>98</v>
      </c>
      <c r="CA220" s="238">
        <v>60</v>
      </c>
      <c r="CD220" s="238">
        <v>0</v>
      </c>
      <c r="CE220" s="238">
        <v>99</v>
      </c>
      <c r="CI220" s="238" t="s">
        <v>363</v>
      </c>
      <c r="CP220" s="238">
        <v>98</v>
      </c>
      <c r="CQ220" s="238">
        <v>60</v>
      </c>
      <c r="CT220" s="238">
        <v>465012</v>
      </c>
      <c r="CU220" s="238">
        <v>4967738</v>
      </c>
      <c r="CV220" s="238">
        <v>44.862196300000001</v>
      </c>
      <c r="CW220" s="238">
        <v>-93.442866699999996</v>
      </c>
      <c r="CX220" s="238" t="s">
        <v>359</v>
      </c>
    </row>
    <row r="221" spans="1:103" x14ac:dyDescent="0.25">
      <c r="A221" s="238">
        <v>10910818</v>
      </c>
      <c r="B221" s="238">
        <v>2</v>
      </c>
      <c r="C221" s="238">
        <v>212</v>
      </c>
      <c r="D221" s="238">
        <v>158.02099999999999</v>
      </c>
      <c r="E221" s="238">
        <v>27</v>
      </c>
      <c r="F221" s="238" t="s">
        <v>2420</v>
      </c>
      <c r="H221" s="238" t="s">
        <v>354</v>
      </c>
      <c r="I221" s="238">
        <v>25</v>
      </c>
      <c r="K221" s="238">
        <v>13511799</v>
      </c>
      <c r="L221" s="238">
        <v>133250269</v>
      </c>
      <c r="M221" s="238">
        <v>11</v>
      </c>
      <c r="N221" s="238">
        <v>20</v>
      </c>
      <c r="O221" s="238">
        <v>2013</v>
      </c>
      <c r="P221" s="238" t="s">
        <v>355</v>
      </c>
      <c r="Q221" s="238">
        <v>7</v>
      </c>
      <c r="R221" s="238" t="s">
        <v>369</v>
      </c>
      <c r="S221" s="238">
        <v>5</v>
      </c>
      <c r="T221" s="238">
        <v>0</v>
      </c>
      <c r="U221" s="238">
        <v>2</v>
      </c>
      <c r="V221" s="238">
        <v>10</v>
      </c>
      <c r="W221" s="238">
        <v>10</v>
      </c>
      <c r="X221" s="238">
        <v>2</v>
      </c>
      <c r="Y221" s="238">
        <v>2</v>
      </c>
      <c r="Z221" s="238">
        <v>1</v>
      </c>
      <c r="AB221" s="238">
        <v>1</v>
      </c>
      <c r="AC221" s="238">
        <v>98</v>
      </c>
      <c r="AD221" s="238" t="s">
        <v>376</v>
      </c>
      <c r="AE221" s="238" t="s">
        <v>4836</v>
      </c>
      <c r="AF221" s="238" t="s">
        <v>358</v>
      </c>
      <c r="AG221" s="238">
        <v>5</v>
      </c>
      <c r="AH221" s="238">
        <v>2</v>
      </c>
      <c r="AI221" s="238">
        <v>2</v>
      </c>
      <c r="AJ221" s="238">
        <v>3</v>
      </c>
      <c r="AK221" s="238">
        <v>21</v>
      </c>
      <c r="AL221" s="238">
        <v>52</v>
      </c>
      <c r="AM221" s="238" t="s">
        <v>354</v>
      </c>
      <c r="AN221" s="238">
        <v>5</v>
      </c>
      <c r="AO221" s="238">
        <v>1</v>
      </c>
      <c r="AS221" s="238">
        <v>1</v>
      </c>
      <c r="AT221" s="238">
        <v>98</v>
      </c>
      <c r="AU221" s="238">
        <v>60</v>
      </c>
      <c r="AV221" s="238">
        <v>11</v>
      </c>
      <c r="AW221" s="238">
        <v>21</v>
      </c>
      <c r="AX221" s="238">
        <v>1</v>
      </c>
      <c r="AY221" s="238">
        <v>2</v>
      </c>
      <c r="AZ221" s="238">
        <v>3</v>
      </c>
      <c r="BA221" s="238">
        <v>28</v>
      </c>
      <c r="BE221" s="238">
        <v>7</v>
      </c>
      <c r="BF221" s="238">
        <v>8</v>
      </c>
      <c r="BI221" s="238">
        <v>1</v>
      </c>
      <c r="BJ221" s="238">
        <v>98</v>
      </c>
      <c r="BK221" s="238">
        <v>60</v>
      </c>
      <c r="BL221" s="238">
        <v>11</v>
      </c>
      <c r="BM221" s="238">
        <v>21</v>
      </c>
      <c r="CT221" s="238">
        <v>465012</v>
      </c>
      <c r="CU221" s="238">
        <v>4967738</v>
      </c>
      <c r="CV221" s="238">
        <v>44.862196300000001</v>
      </c>
      <c r="CW221" s="238">
        <v>-93.442866699999996</v>
      </c>
      <c r="CX221" s="238" t="s">
        <v>359</v>
      </c>
      <c r="CY221" s="238" t="s">
        <v>4927</v>
      </c>
    </row>
    <row r="222" spans="1:103" x14ac:dyDescent="0.25">
      <c r="A222" s="238">
        <v>10914479</v>
      </c>
      <c r="B222" s="238">
        <v>2</v>
      </c>
      <c r="C222" s="238">
        <v>212</v>
      </c>
      <c r="D222" s="238">
        <v>158.02099999999999</v>
      </c>
      <c r="E222" s="238">
        <v>27</v>
      </c>
      <c r="F222" s="238" t="s">
        <v>2420</v>
      </c>
      <c r="H222" s="238" t="s">
        <v>354</v>
      </c>
      <c r="I222" s="238">
        <v>25</v>
      </c>
      <c r="K222" s="238">
        <v>13512912</v>
      </c>
      <c r="L222" s="238">
        <v>133450395</v>
      </c>
      <c r="M222" s="238">
        <v>12</v>
      </c>
      <c r="N222" s="238">
        <v>10</v>
      </c>
      <c r="O222" s="238">
        <v>2013</v>
      </c>
      <c r="P222" s="238" t="s">
        <v>368</v>
      </c>
      <c r="Q222" s="238">
        <v>17</v>
      </c>
      <c r="R222" s="238" t="s">
        <v>356</v>
      </c>
      <c r="S222" s="238">
        <v>5</v>
      </c>
      <c r="T222" s="238">
        <v>0</v>
      </c>
      <c r="U222" s="238">
        <v>2</v>
      </c>
      <c r="V222" s="238">
        <v>1</v>
      </c>
      <c r="W222" s="238">
        <v>10</v>
      </c>
      <c r="X222" s="238">
        <v>2</v>
      </c>
      <c r="Y222" s="238">
        <v>4</v>
      </c>
      <c r="Z222" s="238">
        <v>1</v>
      </c>
      <c r="AB222" s="238">
        <v>4</v>
      </c>
      <c r="AC222" s="238">
        <v>98</v>
      </c>
      <c r="AD222" s="238" t="s">
        <v>376</v>
      </c>
      <c r="AE222" s="238" t="s">
        <v>4836</v>
      </c>
      <c r="AF222" s="238" t="s">
        <v>358</v>
      </c>
      <c r="AG222" s="238">
        <v>7</v>
      </c>
      <c r="AH222" s="238">
        <v>2</v>
      </c>
      <c r="AI222" s="238">
        <v>2</v>
      </c>
      <c r="AJ222" s="238">
        <v>4</v>
      </c>
      <c r="AK222" s="238">
        <v>26</v>
      </c>
      <c r="AL222" s="238">
        <v>45</v>
      </c>
      <c r="AM222" s="238" t="s">
        <v>354</v>
      </c>
      <c r="AN222" s="238">
        <v>5</v>
      </c>
      <c r="AO222" s="238">
        <v>1</v>
      </c>
      <c r="AS222" s="238">
        <v>1</v>
      </c>
      <c r="AT222" s="238">
        <v>98</v>
      </c>
      <c r="AU222" s="238">
        <v>65</v>
      </c>
      <c r="AV222" s="238">
        <v>11</v>
      </c>
      <c r="AW222" s="238">
        <v>21</v>
      </c>
      <c r="AX222" s="238">
        <v>2</v>
      </c>
      <c r="AY222" s="238">
        <v>4</v>
      </c>
      <c r="AZ222" s="238">
        <v>4</v>
      </c>
      <c r="BA222" s="238">
        <v>21</v>
      </c>
      <c r="BB222" s="238">
        <v>19</v>
      </c>
      <c r="BC222" s="238" t="s">
        <v>354</v>
      </c>
      <c r="BD222" s="238">
        <v>5</v>
      </c>
      <c r="BE222" s="238">
        <v>15</v>
      </c>
      <c r="BI222" s="238">
        <v>1</v>
      </c>
      <c r="BJ222" s="238">
        <v>98</v>
      </c>
      <c r="BK222" s="238">
        <v>65</v>
      </c>
      <c r="BL222" s="238">
        <v>11</v>
      </c>
      <c r="BM222" s="238">
        <v>21</v>
      </c>
      <c r="CT222" s="238">
        <v>465012</v>
      </c>
      <c r="CU222" s="238">
        <v>4967738</v>
      </c>
      <c r="CV222" s="238">
        <v>44.862196300000001</v>
      </c>
      <c r="CW222" s="238">
        <v>-93.442866699999996</v>
      </c>
      <c r="CX222" s="238" t="s">
        <v>359</v>
      </c>
      <c r="CY222" s="238" t="s">
        <v>4928</v>
      </c>
    </row>
    <row r="223" spans="1:103" x14ac:dyDescent="0.25">
      <c r="A223" s="238">
        <v>10925322</v>
      </c>
      <c r="B223" s="238">
        <v>2</v>
      </c>
      <c r="C223" s="238">
        <v>212</v>
      </c>
      <c r="D223" s="238">
        <v>158.02099999999999</v>
      </c>
      <c r="E223" s="238">
        <v>27</v>
      </c>
      <c r="F223" s="238" t="s">
        <v>2420</v>
      </c>
      <c r="H223" s="238" t="s">
        <v>354</v>
      </c>
      <c r="I223" s="238">
        <v>25</v>
      </c>
      <c r="K223" s="238">
        <v>13053320</v>
      </c>
      <c r="L223" s="238">
        <v>133640155</v>
      </c>
      <c r="M223" s="238">
        <v>12</v>
      </c>
      <c r="N223" s="238">
        <v>30</v>
      </c>
      <c r="O223" s="238">
        <v>2013</v>
      </c>
      <c r="P223" s="238" t="s">
        <v>361</v>
      </c>
      <c r="Q223" s="238">
        <v>16</v>
      </c>
      <c r="R223" s="238" t="s">
        <v>369</v>
      </c>
      <c r="S223" s="238">
        <v>3</v>
      </c>
      <c r="T223" s="238">
        <v>0</v>
      </c>
      <c r="U223" s="238">
        <v>1</v>
      </c>
      <c r="V223" s="238">
        <v>4</v>
      </c>
      <c r="W223" s="238">
        <v>45</v>
      </c>
      <c r="X223" s="238">
        <v>2</v>
      </c>
      <c r="Y223" s="238">
        <v>1</v>
      </c>
      <c r="Z223" s="238">
        <v>5</v>
      </c>
      <c r="AB223" s="238">
        <v>2</v>
      </c>
      <c r="AC223" s="238">
        <v>98</v>
      </c>
      <c r="AD223" s="238" t="s">
        <v>2223</v>
      </c>
      <c r="AE223" s="238" t="s">
        <v>4836</v>
      </c>
      <c r="AF223" s="238" t="s">
        <v>358</v>
      </c>
      <c r="AG223" s="238">
        <v>3</v>
      </c>
      <c r="AH223" s="238">
        <v>2</v>
      </c>
      <c r="AI223" s="238">
        <v>4</v>
      </c>
      <c r="AJ223" s="238">
        <v>3</v>
      </c>
      <c r="AK223" s="238">
        <v>21</v>
      </c>
      <c r="AL223" s="238">
        <v>27</v>
      </c>
      <c r="AM223" s="238" t="s">
        <v>354</v>
      </c>
      <c r="AN223" s="238">
        <v>5</v>
      </c>
      <c r="AO223" s="238">
        <v>1</v>
      </c>
      <c r="AS223" s="238">
        <v>1</v>
      </c>
      <c r="AT223" s="238">
        <v>98</v>
      </c>
      <c r="AU223" s="238">
        <v>60</v>
      </c>
      <c r="AV223" s="238">
        <v>11</v>
      </c>
      <c r="AW223" s="238">
        <v>21</v>
      </c>
      <c r="CT223" s="238">
        <v>465012</v>
      </c>
      <c r="CU223" s="238">
        <v>4967738</v>
      </c>
      <c r="CV223" s="238">
        <v>44.862196300000001</v>
      </c>
      <c r="CW223" s="238">
        <v>-93.442866699999996</v>
      </c>
      <c r="CX223" s="238" t="s">
        <v>359</v>
      </c>
      <c r="CY223" s="238" t="s">
        <v>4929</v>
      </c>
    </row>
    <row r="224" spans="1:103" x14ac:dyDescent="0.25">
      <c r="A224" s="238">
        <v>10941045</v>
      </c>
      <c r="B224" s="238">
        <v>2</v>
      </c>
      <c r="C224" s="238">
        <v>212</v>
      </c>
      <c r="D224" s="238">
        <v>158.02099999999999</v>
      </c>
      <c r="E224" s="238">
        <v>27</v>
      </c>
      <c r="F224" s="238" t="s">
        <v>2420</v>
      </c>
      <c r="H224" s="238" t="s">
        <v>354</v>
      </c>
      <c r="I224" s="238">
        <v>25</v>
      </c>
      <c r="K224" s="238">
        <v>14500550</v>
      </c>
      <c r="L224" s="238">
        <v>140130333</v>
      </c>
      <c r="M224" s="238">
        <v>1</v>
      </c>
      <c r="N224" s="238">
        <v>13</v>
      </c>
      <c r="O224" s="238">
        <v>2014</v>
      </c>
      <c r="P224" s="238" t="s">
        <v>361</v>
      </c>
      <c r="Q224" s="238">
        <v>6</v>
      </c>
      <c r="R224" s="238" t="s">
        <v>369</v>
      </c>
      <c r="S224" s="238">
        <v>5</v>
      </c>
      <c r="T224" s="238">
        <v>0</v>
      </c>
      <c r="U224" s="238">
        <v>2</v>
      </c>
      <c r="V224" s="238">
        <v>1</v>
      </c>
      <c r="W224" s="238">
        <v>10</v>
      </c>
      <c r="X224" s="238">
        <v>29</v>
      </c>
      <c r="Y224" s="238">
        <v>2</v>
      </c>
      <c r="Z224" s="238">
        <v>1</v>
      </c>
      <c r="AB224" s="238">
        <v>1</v>
      </c>
      <c r="AC224" s="238">
        <v>98</v>
      </c>
      <c r="AD224" s="238" t="s">
        <v>4930</v>
      </c>
      <c r="AE224" s="238" t="s">
        <v>4894</v>
      </c>
      <c r="AF224" s="238" t="s">
        <v>358</v>
      </c>
      <c r="AG224" s="238">
        <v>7</v>
      </c>
      <c r="AH224" s="238">
        <v>2</v>
      </c>
      <c r="AI224" s="238">
        <v>2</v>
      </c>
      <c r="AJ224" s="238">
        <v>3</v>
      </c>
      <c r="AK224" s="238">
        <v>21</v>
      </c>
      <c r="AL224" s="238">
        <v>62</v>
      </c>
      <c r="AM224" s="238" t="s">
        <v>363</v>
      </c>
      <c r="AN224" s="238">
        <v>5</v>
      </c>
      <c r="AO224" s="238">
        <v>1</v>
      </c>
      <c r="AS224" s="238">
        <v>1</v>
      </c>
      <c r="AT224" s="238">
        <v>98</v>
      </c>
      <c r="AU224" s="238">
        <v>55</v>
      </c>
      <c r="AV224" s="238">
        <v>11</v>
      </c>
      <c r="AW224" s="238">
        <v>21</v>
      </c>
      <c r="AX224" s="238">
        <v>2</v>
      </c>
      <c r="AY224" s="238">
        <v>44</v>
      </c>
      <c r="AZ224" s="238">
        <v>3</v>
      </c>
      <c r="BA224" s="238">
        <v>21</v>
      </c>
      <c r="BB224" s="238">
        <v>55</v>
      </c>
      <c r="BC224" s="238" t="s">
        <v>354</v>
      </c>
      <c r="BD224" s="238">
        <v>5</v>
      </c>
      <c r="BE224" s="238">
        <v>5</v>
      </c>
      <c r="BI224" s="238">
        <v>1</v>
      </c>
      <c r="BJ224" s="238">
        <v>98</v>
      </c>
      <c r="BK224" s="238">
        <v>55</v>
      </c>
      <c r="BL224" s="238">
        <v>11</v>
      </c>
      <c r="BM224" s="238">
        <v>21</v>
      </c>
      <c r="CT224" s="238">
        <v>465012</v>
      </c>
      <c r="CU224" s="238">
        <v>4967738</v>
      </c>
      <c r="CV224" s="238">
        <v>44.862196300000001</v>
      </c>
      <c r="CW224" s="238">
        <v>-93.442866699999996</v>
      </c>
      <c r="CX224" s="238" t="s">
        <v>359</v>
      </c>
      <c r="CY224" s="238" t="s">
        <v>4931</v>
      </c>
    </row>
    <row r="225" spans="1:103" x14ac:dyDescent="0.25">
      <c r="A225" s="238">
        <v>10941774</v>
      </c>
      <c r="B225" s="238">
        <v>2</v>
      </c>
      <c r="C225" s="238">
        <v>212</v>
      </c>
      <c r="D225" s="238">
        <v>158.02099999999999</v>
      </c>
      <c r="E225" s="238">
        <v>27</v>
      </c>
      <c r="F225" s="238" t="s">
        <v>2420</v>
      </c>
      <c r="H225" s="238" t="s">
        <v>354</v>
      </c>
      <c r="I225" s="238">
        <v>25</v>
      </c>
      <c r="K225" s="238">
        <v>14002890</v>
      </c>
      <c r="L225" s="238">
        <v>140220288</v>
      </c>
      <c r="M225" s="238">
        <v>1</v>
      </c>
      <c r="N225" s="238">
        <v>22</v>
      </c>
      <c r="O225" s="238">
        <v>2014</v>
      </c>
      <c r="P225" s="238" t="s">
        <v>355</v>
      </c>
      <c r="Q225" s="238">
        <v>9</v>
      </c>
      <c r="R225" s="238" t="s">
        <v>356</v>
      </c>
      <c r="S225" s="238">
        <v>5</v>
      </c>
      <c r="T225" s="238">
        <v>0</v>
      </c>
      <c r="U225" s="238">
        <v>2</v>
      </c>
      <c r="V225" s="238">
        <v>5</v>
      </c>
      <c r="W225" s="238">
        <v>10</v>
      </c>
      <c r="X225" s="238">
        <v>26</v>
      </c>
      <c r="Y225" s="238">
        <v>1</v>
      </c>
      <c r="Z225" s="238">
        <v>7</v>
      </c>
      <c r="AA225" s="238">
        <v>4</v>
      </c>
      <c r="AB225" s="238">
        <v>4</v>
      </c>
      <c r="AC225" s="238">
        <v>98</v>
      </c>
      <c r="AD225" s="238" t="s">
        <v>374</v>
      </c>
      <c r="AE225" s="238" t="s">
        <v>4932</v>
      </c>
      <c r="AF225" s="238" t="s">
        <v>358</v>
      </c>
      <c r="AG225" s="238">
        <v>10</v>
      </c>
      <c r="AH225" s="238">
        <v>2</v>
      </c>
      <c r="AI225" s="238">
        <v>2</v>
      </c>
      <c r="AJ225" s="238">
        <v>4</v>
      </c>
      <c r="AK225" s="238">
        <v>21</v>
      </c>
      <c r="AL225" s="238">
        <v>41</v>
      </c>
      <c r="AM225" s="238" t="s">
        <v>354</v>
      </c>
      <c r="AN225" s="238">
        <v>5</v>
      </c>
      <c r="AO225" s="238">
        <v>1</v>
      </c>
      <c r="AS225" s="238">
        <v>3</v>
      </c>
      <c r="AT225" s="238">
        <v>98</v>
      </c>
      <c r="AU225" s="238">
        <v>60</v>
      </c>
      <c r="AV225" s="238">
        <v>11</v>
      </c>
      <c r="AW225" s="238">
        <v>21</v>
      </c>
      <c r="AX225" s="238">
        <v>2</v>
      </c>
      <c r="AY225" s="238">
        <v>4</v>
      </c>
      <c r="AZ225" s="238">
        <v>4</v>
      </c>
      <c r="BA225" s="238">
        <v>21</v>
      </c>
      <c r="BB225" s="238">
        <v>25</v>
      </c>
      <c r="BC225" s="238" t="s">
        <v>363</v>
      </c>
      <c r="BD225" s="238">
        <v>5</v>
      </c>
      <c r="BE225" s="238">
        <v>3</v>
      </c>
      <c r="BI225" s="238">
        <v>3</v>
      </c>
      <c r="BJ225" s="238">
        <v>98</v>
      </c>
      <c r="BK225" s="238">
        <v>60</v>
      </c>
      <c r="BL225" s="238">
        <v>11</v>
      </c>
      <c r="BM225" s="238">
        <v>21</v>
      </c>
      <c r="CT225" s="238">
        <v>465012</v>
      </c>
      <c r="CU225" s="238">
        <v>4967738</v>
      </c>
      <c r="CV225" s="238">
        <v>44.862196300000001</v>
      </c>
      <c r="CW225" s="238">
        <v>-93.442866699999996</v>
      </c>
      <c r="CX225" s="238" t="s">
        <v>359</v>
      </c>
      <c r="CY225" s="238" t="s">
        <v>4933</v>
      </c>
    </row>
    <row r="226" spans="1:103" x14ac:dyDescent="0.25">
      <c r="A226" s="238">
        <v>10951829</v>
      </c>
      <c r="B226" s="238">
        <v>2</v>
      </c>
      <c r="C226" s="238">
        <v>212</v>
      </c>
      <c r="D226" s="238">
        <v>158.02099999999999</v>
      </c>
      <c r="E226" s="238">
        <v>27</v>
      </c>
      <c r="F226" s="238" t="s">
        <v>2420</v>
      </c>
      <c r="H226" s="238" t="s">
        <v>354</v>
      </c>
      <c r="I226" s="238">
        <v>25</v>
      </c>
      <c r="K226" s="238" t="s">
        <v>4934</v>
      </c>
      <c r="L226" s="238">
        <v>140520234</v>
      </c>
      <c r="M226" s="238">
        <v>1</v>
      </c>
      <c r="N226" s="238">
        <v>28</v>
      </c>
      <c r="O226" s="238">
        <v>2014</v>
      </c>
      <c r="P226" s="238" t="s">
        <v>368</v>
      </c>
      <c r="Q226" s="238">
        <v>8</v>
      </c>
      <c r="S226" s="238">
        <v>5</v>
      </c>
      <c r="T226" s="238">
        <v>0</v>
      </c>
      <c r="U226" s="238">
        <v>2</v>
      </c>
      <c r="V226" s="238">
        <v>1</v>
      </c>
      <c r="W226" s="238">
        <v>10</v>
      </c>
      <c r="X226" s="238">
        <v>25</v>
      </c>
      <c r="Y226" s="238">
        <v>1</v>
      </c>
      <c r="Z226" s="238">
        <v>1</v>
      </c>
      <c r="AB226" s="238">
        <v>5</v>
      </c>
      <c r="AC226" s="238">
        <v>98</v>
      </c>
      <c r="AF226" s="238" t="s">
        <v>358</v>
      </c>
      <c r="AG226" s="238">
        <v>7</v>
      </c>
      <c r="AH226" s="238">
        <v>2</v>
      </c>
      <c r="AI226" s="238">
        <v>2</v>
      </c>
      <c r="AJ226" s="238">
        <v>4</v>
      </c>
      <c r="AK226" s="238">
        <v>21</v>
      </c>
      <c r="AL226" s="238">
        <v>34</v>
      </c>
      <c r="AM226" s="238" t="s">
        <v>363</v>
      </c>
      <c r="AN226" s="238">
        <v>99</v>
      </c>
      <c r="AO226" s="238">
        <v>3</v>
      </c>
      <c r="AS226" s="238">
        <v>2</v>
      </c>
      <c r="AT226" s="238">
        <v>98</v>
      </c>
      <c r="AU226" s="238">
        <v>60</v>
      </c>
      <c r="AV226" s="238">
        <v>11</v>
      </c>
      <c r="AW226" s="238">
        <v>20</v>
      </c>
      <c r="AX226" s="238">
        <v>2</v>
      </c>
      <c r="AY226" s="238">
        <v>2</v>
      </c>
      <c r="AZ226" s="238">
        <v>4</v>
      </c>
      <c r="BA226" s="238">
        <v>21</v>
      </c>
      <c r="BB226" s="238">
        <v>41</v>
      </c>
      <c r="BC226" s="238" t="s">
        <v>354</v>
      </c>
      <c r="BD226" s="238">
        <v>99</v>
      </c>
      <c r="BE226" s="238">
        <v>1</v>
      </c>
      <c r="BI226" s="238">
        <v>2</v>
      </c>
      <c r="BJ226" s="238">
        <v>98</v>
      </c>
      <c r="BK226" s="238">
        <v>60</v>
      </c>
      <c r="BL226" s="238">
        <v>11</v>
      </c>
      <c r="BM226" s="238">
        <v>20</v>
      </c>
      <c r="CT226" s="238">
        <v>465012</v>
      </c>
      <c r="CU226" s="238">
        <v>4967738</v>
      </c>
      <c r="CV226" s="238">
        <v>44.862196300000001</v>
      </c>
      <c r="CW226" s="238">
        <v>-93.442866699999996</v>
      </c>
      <c r="CX226" s="238" t="s">
        <v>359</v>
      </c>
    </row>
    <row r="227" spans="1:103" x14ac:dyDescent="0.25">
      <c r="A227" s="238">
        <v>10952494</v>
      </c>
      <c r="B227" s="238">
        <v>2</v>
      </c>
      <c r="C227" s="238">
        <v>212</v>
      </c>
      <c r="D227" s="238">
        <v>158.02099999999999</v>
      </c>
      <c r="E227" s="238">
        <v>27</v>
      </c>
      <c r="F227" s="238" t="s">
        <v>2420</v>
      </c>
      <c r="H227" s="238" t="s">
        <v>354</v>
      </c>
      <c r="I227" s="238">
        <v>25</v>
      </c>
      <c r="K227" s="238">
        <v>14502760</v>
      </c>
      <c r="L227" s="238">
        <v>140560763</v>
      </c>
      <c r="M227" s="238">
        <v>2</v>
      </c>
      <c r="N227" s="238">
        <v>24</v>
      </c>
      <c r="O227" s="238">
        <v>2014</v>
      </c>
      <c r="P227" s="238" t="s">
        <v>361</v>
      </c>
      <c r="Q227" s="238">
        <v>15</v>
      </c>
      <c r="R227" s="238" t="s">
        <v>369</v>
      </c>
      <c r="S227" s="238">
        <v>5</v>
      </c>
      <c r="T227" s="238">
        <v>0</v>
      </c>
      <c r="U227" s="238">
        <v>1</v>
      </c>
      <c r="V227" s="238">
        <v>7</v>
      </c>
      <c r="W227" s="238">
        <v>83</v>
      </c>
      <c r="X227" s="238">
        <v>25</v>
      </c>
      <c r="Y227" s="238">
        <v>1</v>
      </c>
      <c r="Z227" s="238">
        <v>2</v>
      </c>
      <c r="AB227" s="238">
        <v>5</v>
      </c>
      <c r="AC227" s="238">
        <v>98</v>
      </c>
      <c r="AD227" s="238" t="s">
        <v>376</v>
      </c>
      <c r="AE227" s="238" t="s">
        <v>4935</v>
      </c>
      <c r="AF227" s="238" t="s">
        <v>358</v>
      </c>
      <c r="AG227" s="238">
        <v>3</v>
      </c>
      <c r="AH227" s="238">
        <v>2</v>
      </c>
      <c r="AI227" s="238">
        <v>4</v>
      </c>
      <c r="AJ227" s="238">
        <v>5</v>
      </c>
      <c r="AK227" s="238">
        <v>21</v>
      </c>
      <c r="AL227" s="238">
        <v>58</v>
      </c>
      <c r="AM227" s="238" t="s">
        <v>354</v>
      </c>
      <c r="AN227" s="238">
        <v>5</v>
      </c>
      <c r="AO227" s="238">
        <v>3</v>
      </c>
      <c r="AS227" s="238">
        <v>2</v>
      </c>
      <c r="AT227" s="238">
        <v>98</v>
      </c>
      <c r="AU227" s="238">
        <v>60</v>
      </c>
      <c r="AV227" s="238">
        <v>10</v>
      </c>
      <c r="AW227" s="238">
        <v>20</v>
      </c>
      <c r="CT227" s="238">
        <v>465012</v>
      </c>
      <c r="CU227" s="238">
        <v>4967738</v>
      </c>
      <c r="CV227" s="238">
        <v>44.862196300000001</v>
      </c>
      <c r="CW227" s="238">
        <v>-93.442866699999996</v>
      </c>
      <c r="CX227" s="238" t="s">
        <v>359</v>
      </c>
      <c r="CY227" s="238" t="s">
        <v>4936</v>
      </c>
    </row>
    <row r="228" spans="1:103" x14ac:dyDescent="0.25">
      <c r="A228" s="238">
        <v>10953215</v>
      </c>
      <c r="B228" s="238">
        <v>2</v>
      </c>
      <c r="C228" s="238">
        <v>212</v>
      </c>
      <c r="D228" s="238">
        <v>158.02099999999999</v>
      </c>
      <c r="E228" s="238">
        <v>27</v>
      </c>
      <c r="F228" s="238" t="s">
        <v>2420</v>
      </c>
      <c r="H228" s="238" t="s">
        <v>354</v>
      </c>
      <c r="I228" s="238">
        <v>25</v>
      </c>
      <c r="K228" s="238">
        <v>14502785</v>
      </c>
      <c r="L228" s="238">
        <v>140610284</v>
      </c>
      <c r="M228" s="238">
        <v>2</v>
      </c>
      <c r="N228" s="238">
        <v>25</v>
      </c>
      <c r="O228" s="238">
        <v>2014</v>
      </c>
      <c r="P228" s="238" t="s">
        <v>368</v>
      </c>
      <c r="Q228" s="238">
        <v>6</v>
      </c>
      <c r="R228" s="238" t="s">
        <v>369</v>
      </c>
      <c r="S228" s="238">
        <v>5</v>
      </c>
      <c r="T228" s="238">
        <v>0</v>
      </c>
      <c r="U228" s="238">
        <v>2</v>
      </c>
      <c r="V228" s="238">
        <v>1</v>
      </c>
      <c r="W228" s="238">
        <v>10</v>
      </c>
      <c r="X228" s="238">
        <v>2</v>
      </c>
      <c r="Y228" s="238">
        <v>1</v>
      </c>
      <c r="Z228" s="238">
        <v>1</v>
      </c>
      <c r="AB228" s="238">
        <v>1</v>
      </c>
      <c r="AC228" s="238">
        <v>98</v>
      </c>
      <c r="AD228" s="238" t="s">
        <v>376</v>
      </c>
      <c r="AE228" s="238" t="s">
        <v>4836</v>
      </c>
      <c r="AF228" s="238" t="s">
        <v>358</v>
      </c>
      <c r="AG228" s="238">
        <v>7</v>
      </c>
      <c r="AH228" s="238">
        <v>2</v>
      </c>
      <c r="AI228" s="238">
        <v>2</v>
      </c>
      <c r="AJ228" s="238">
        <v>3</v>
      </c>
      <c r="AK228" s="238">
        <v>21</v>
      </c>
      <c r="AL228" s="238">
        <v>48</v>
      </c>
      <c r="AM228" s="238" t="s">
        <v>363</v>
      </c>
      <c r="AN228" s="238">
        <v>5</v>
      </c>
      <c r="AO228" s="238">
        <v>1</v>
      </c>
      <c r="AS228" s="238">
        <v>1</v>
      </c>
      <c r="AT228" s="238">
        <v>98</v>
      </c>
      <c r="AU228" s="238">
        <v>55</v>
      </c>
      <c r="AV228" s="238">
        <v>11</v>
      </c>
      <c r="AW228" s="238">
        <v>21</v>
      </c>
      <c r="AX228" s="238">
        <v>2</v>
      </c>
      <c r="AY228" s="238">
        <v>2</v>
      </c>
      <c r="AZ228" s="238">
        <v>3</v>
      </c>
      <c r="BA228" s="238">
        <v>21</v>
      </c>
      <c r="BB228" s="238">
        <v>28</v>
      </c>
      <c r="BC228" s="238" t="s">
        <v>354</v>
      </c>
      <c r="BD228" s="238">
        <v>5</v>
      </c>
      <c r="BE228" s="238">
        <v>5</v>
      </c>
      <c r="BI228" s="238">
        <v>1</v>
      </c>
      <c r="BJ228" s="238">
        <v>98</v>
      </c>
      <c r="BK228" s="238">
        <v>55</v>
      </c>
      <c r="BL228" s="238">
        <v>11</v>
      </c>
      <c r="BM228" s="238">
        <v>21</v>
      </c>
      <c r="CT228" s="238">
        <v>465012</v>
      </c>
      <c r="CU228" s="238">
        <v>4967738</v>
      </c>
      <c r="CV228" s="238">
        <v>44.862196300000001</v>
      </c>
      <c r="CW228" s="238">
        <v>-93.442866699999996</v>
      </c>
      <c r="CX228" s="238" t="s">
        <v>359</v>
      </c>
      <c r="CY228" s="238" t="s">
        <v>4937</v>
      </c>
    </row>
    <row r="229" spans="1:103" x14ac:dyDescent="0.25">
      <c r="A229" s="238">
        <v>10954544</v>
      </c>
      <c r="B229" s="238">
        <v>2</v>
      </c>
      <c r="C229" s="238">
        <v>212</v>
      </c>
      <c r="D229" s="238">
        <v>158.02099999999999</v>
      </c>
      <c r="E229" s="238">
        <v>27</v>
      </c>
      <c r="F229" s="238" t="s">
        <v>2420</v>
      </c>
      <c r="H229" s="238" t="s">
        <v>354</v>
      </c>
      <c r="I229" s="238">
        <v>25</v>
      </c>
      <c r="K229" s="238">
        <v>9168</v>
      </c>
      <c r="L229" s="238">
        <v>140780122</v>
      </c>
      <c r="M229" s="238">
        <v>3</v>
      </c>
      <c r="N229" s="238">
        <v>11</v>
      </c>
      <c r="O229" s="238">
        <v>2014</v>
      </c>
      <c r="P229" s="238" t="s">
        <v>368</v>
      </c>
      <c r="Q229" s="238">
        <v>13</v>
      </c>
      <c r="S229" s="238">
        <v>5</v>
      </c>
      <c r="T229" s="238">
        <v>0</v>
      </c>
      <c r="U229" s="238">
        <v>2</v>
      </c>
      <c r="V229" s="238">
        <v>10</v>
      </c>
      <c r="W229" s="238">
        <v>10</v>
      </c>
      <c r="X229" s="238">
        <v>4</v>
      </c>
      <c r="Y229" s="238">
        <v>1</v>
      </c>
      <c r="Z229" s="238">
        <v>2</v>
      </c>
      <c r="AB229" s="238">
        <v>2</v>
      </c>
      <c r="AC229" s="238">
        <v>98</v>
      </c>
      <c r="AF229" s="238" t="s">
        <v>358</v>
      </c>
      <c r="AG229" s="238">
        <v>5</v>
      </c>
      <c r="AH229" s="238">
        <v>2</v>
      </c>
      <c r="AI229" s="238">
        <v>2</v>
      </c>
      <c r="AJ229" s="238">
        <v>3</v>
      </c>
      <c r="AK229" s="238">
        <v>4</v>
      </c>
      <c r="AL229" s="238">
        <v>55</v>
      </c>
      <c r="AM229" s="238" t="s">
        <v>354</v>
      </c>
      <c r="AN229" s="238">
        <v>5</v>
      </c>
      <c r="AO229" s="238">
        <v>10</v>
      </c>
      <c r="AS229" s="238">
        <v>2</v>
      </c>
      <c r="AT229" s="238">
        <v>20</v>
      </c>
      <c r="AU229" s="238">
        <v>30</v>
      </c>
      <c r="AV229" s="238">
        <v>11</v>
      </c>
      <c r="AW229" s="238">
        <v>20</v>
      </c>
      <c r="AX229" s="238">
        <v>0</v>
      </c>
      <c r="AY229" s="238">
        <v>99</v>
      </c>
      <c r="AZ229" s="238">
        <v>3</v>
      </c>
      <c r="BA229" s="238">
        <v>4</v>
      </c>
      <c r="BB229" s="238">
        <v>55</v>
      </c>
      <c r="BC229" s="238" t="s">
        <v>354</v>
      </c>
      <c r="BD229" s="238">
        <v>5</v>
      </c>
      <c r="BE229" s="238">
        <v>1</v>
      </c>
      <c r="BI229" s="238">
        <v>2</v>
      </c>
      <c r="BJ229" s="238">
        <v>20</v>
      </c>
      <c r="BK229" s="238">
        <v>30</v>
      </c>
      <c r="BL229" s="238">
        <v>11</v>
      </c>
      <c r="BM229" s="238">
        <v>20</v>
      </c>
      <c r="CT229" s="238">
        <v>465012</v>
      </c>
      <c r="CU229" s="238">
        <v>4967738</v>
      </c>
      <c r="CV229" s="238">
        <v>44.862196300000001</v>
      </c>
      <c r="CW229" s="238">
        <v>-93.442866699999996</v>
      </c>
      <c r="CX229" s="238" t="s">
        <v>359</v>
      </c>
    </row>
    <row r="230" spans="1:103" x14ac:dyDescent="0.25">
      <c r="A230" s="238">
        <v>10958533</v>
      </c>
      <c r="B230" s="238">
        <v>2</v>
      </c>
      <c r="C230" s="238">
        <v>212</v>
      </c>
      <c r="D230" s="238">
        <v>158.02099999999999</v>
      </c>
      <c r="E230" s="238">
        <v>27</v>
      </c>
      <c r="F230" s="238" t="s">
        <v>2420</v>
      </c>
      <c r="H230" s="238" t="s">
        <v>354</v>
      </c>
      <c r="I230" s="238">
        <v>25</v>
      </c>
      <c r="K230" s="238">
        <v>14504264</v>
      </c>
      <c r="L230" s="238">
        <v>141470177</v>
      </c>
      <c r="M230" s="238">
        <v>4</v>
      </c>
      <c r="N230" s="238">
        <v>10</v>
      </c>
      <c r="O230" s="238">
        <v>2014</v>
      </c>
      <c r="P230" s="238" t="s">
        <v>384</v>
      </c>
      <c r="Q230" s="238">
        <v>19</v>
      </c>
      <c r="R230" s="238" t="s">
        <v>356</v>
      </c>
      <c r="S230" s="238">
        <v>5</v>
      </c>
      <c r="T230" s="238">
        <v>0</v>
      </c>
      <c r="U230" s="238">
        <v>1</v>
      </c>
      <c r="V230" s="238">
        <v>4</v>
      </c>
      <c r="W230" s="238">
        <v>53</v>
      </c>
      <c r="X230" s="238">
        <v>2</v>
      </c>
      <c r="Y230" s="238">
        <v>3</v>
      </c>
      <c r="Z230" s="238">
        <v>1</v>
      </c>
      <c r="AB230" s="238">
        <v>1</v>
      </c>
      <c r="AC230" s="238">
        <v>98</v>
      </c>
      <c r="AD230" s="238">
        <v>212</v>
      </c>
      <c r="AE230" s="238" t="s">
        <v>4908</v>
      </c>
      <c r="AF230" s="238" t="s">
        <v>358</v>
      </c>
      <c r="AG230" s="238">
        <v>3</v>
      </c>
      <c r="AH230" s="238">
        <v>2</v>
      </c>
      <c r="AI230" s="238">
        <v>4</v>
      </c>
      <c r="AJ230" s="238">
        <v>4</v>
      </c>
      <c r="AK230" s="238">
        <v>21</v>
      </c>
      <c r="AL230" s="238">
        <v>22</v>
      </c>
      <c r="AM230" s="238" t="s">
        <v>354</v>
      </c>
      <c r="AN230" s="238">
        <v>5</v>
      </c>
      <c r="AS230" s="238">
        <v>1</v>
      </c>
      <c r="AT230" s="238">
        <v>98</v>
      </c>
      <c r="AU230" s="238">
        <v>60</v>
      </c>
      <c r="AV230" s="238">
        <v>11</v>
      </c>
      <c r="AW230" s="238">
        <v>21</v>
      </c>
      <c r="CT230" s="238">
        <v>465012</v>
      </c>
      <c r="CU230" s="238">
        <v>4967738</v>
      </c>
      <c r="CV230" s="238">
        <v>44.862196300000001</v>
      </c>
      <c r="CW230" s="238">
        <v>-93.442866699999996</v>
      </c>
      <c r="CX230" s="238" t="s">
        <v>359</v>
      </c>
      <c r="CY230" s="238" t="s">
        <v>4938</v>
      </c>
    </row>
    <row r="231" spans="1:103" x14ac:dyDescent="0.25">
      <c r="A231" s="238">
        <v>10957754</v>
      </c>
      <c r="B231" s="238">
        <v>2</v>
      </c>
      <c r="C231" s="238">
        <v>212</v>
      </c>
      <c r="D231" s="238">
        <v>158.02099999999999</v>
      </c>
      <c r="E231" s="238">
        <v>27</v>
      </c>
      <c r="F231" s="238" t="s">
        <v>2420</v>
      </c>
      <c r="H231" s="238" t="s">
        <v>354</v>
      </c>
      <c r="I231" s="238">
        <v>25</v>
      </c>
      <c r="K231" s="238">
        <v>15447</v>
      </c>
      <c r="L231" s="238">
        <v>141330031</v>
      </c>
      <c r="M231" s="238">
        <v>4</v>
      </c>
      <c r="N231" s="238">
        <v>29</v>
      </c>
      <c r="O231" s="238">
        <v>2014</v>
      </c>
      <c r="P231" s="238" t="s">
        <v>368</v>
      </c>
      <c r="Q231" s="238">
        <v>18</v>
      </c>
      <c r="S231" s="238">
        <v>5</v>
      </c>
      <c r="T231" s="238">
        <v>0</v>
      </c>
      <c r="U231" s="238">
        <v>2</v>
      </c>
      <c r="V231" s="238">
        <v>1</v>
      </c>
      <c r="W231" s="238">
        <v>10</v>
      </c>
      <c r="X231" s="238">
        <v>3</v>
      </c>
      <c r="Y231" s="238">
        <v>1</v>
      </c>
      <c r="Z231" s="238">
        <v>3</v>
      </c>
      <c r="AA231" s="238">
        <v>2</v>
      </c>
      <c r="AB231" s="238">
        <v>2</v>
      </c>
      <c r="AC231" s="238">
        <v>98</v>
      </c>
      <c r="AF231" s="238" t="s">
        <v>358</v>
      </c>
      <c r="AG231" s="238">
        <v>7</v>
      </c>
      <c r="AH231" s="238">
        <v>2</v>
      </c>
      <c r="AI231" s="238">
        <v>2</v>
      </c>
      <c r="AJ231" s="238">
        <v>3</v>
      </c>
      <c r="AK231" s="238">
        <v>4</v>
      </c>
      <c r="AL231" s="238">
        <v>33</v>
      </c>
      <c r="AM231" s="238" t="s">
        <v>363</v>
      </c>
      <c r="AN231" s="238">
        <v>5</v>
      </c>
      <c r="AO231" s="238">
        <v>1</v>
      </c>
      <c r="AS231" s="238">
        <v>2</v>
      </c>
      <c r="AT231" s="238">
        <v>20</v>
      </c>
      <c r="AU231" s="238">
        <v>35</v>
      </c>
      <c r="AV231" s="238">
        <v>11</v>
      </c>
      <c r="AW231" s="238">
        <v>20</v>
      </c>
      <c r="AX231" s="238">
        <v>2</v>
      </c>
      <c r="AY231" s="238">
        <v>2</v>
      </c>
      <c r="AZ231" s="238">
        <v>3</v>
      </c>
      <c r="BA231" s="238">
        <v>7</v>
      </c>
      <c r="BB231" s="238">
        <v>26</v>
      </c>
      <c r="BC231" s="238" t="s">
        <v>363</v>
      </c>
      <c r="BD231" s="238">
        <v>5</v>
      </c>
      <c r="BE231" s="238">
        <v>9</v>
      </c>
      <c r="BI231" s="238">
        <v>2</v>
      </c>
      <c r="BJ231" s="238">
        <v>20</v>
      </c>
      <c r="BK231" s="238">
        <v>35</v>
      </c>
      <c r="BL231" s="238">
        <v>11</v>
      </c>
      <c r="BM231" s="238">
        <v>20</v>
      </c>
      <c r="CT231" s="238">
        <v>465012</v>
      </c>
      <c r="CU231" s="238">
        <v>4967738</v>
      </c>
      <c r="CV231" s="238">
        <v>44.862196300000001</v>
      </c>
      <c r="CW231" s="238">
        <v>-93.442866699999996</v>
      </c>
      <c r="CX231" s="238" t="s">
        <v>359</v>
      </c>
    </row>
    <row r="232" spans="1:103" x14ac:dyDescent="0.25">
      <c r="A232" s="238">
        <v>10959081</v>
      </c>
      <c r="B232" s="238">
        <v>2</v>
      </c>
      <c r="C232" s="238">
        <v>212</v>
      </c>
      <c r="D232" s="238">
        <v>158.02099999999999</v>
      </c>
      <c r="E232" s="238">
        <v>27</v>
      </c>
      <c r="F232" s="238" t="s">
        <v>2420</v>
      </c>
      <c r="H232" s="238" t="s">
        <v>354</v>
      </c>
      <c r="I232" s="238">
        <v>25</v>
      </c>
      <c r="K232" s="238">
        <v>1400018911</v>
      </c>
      <c r="L232" s="238">
        <v>141560124</v>
      </c>
      <c r="M232" s="238">
        <v>5</v>
      </c>
      <c r="N232" s="238">
        <v>23</v>
      </c>
      <c r="O232" s="238">
        <v>2014</v>
      </c>
      <c r="P232" s="238" t="s">
        <v>362</v>
      </c>
      <c r="Q232" s="238">
        <v>11</v>
      </c>
      <c r="S232" s="238">
        <v>5</v>
      </c>
      <c r="T232" s="238">
        <v>0</v>
      </c>
      <c r="U232" s="238">
        <v>2</v>
      </c>
      <c r="V232" s="238">
        <v>1</v>
      </c>
      <c r="W232" s="238">
        <v>10</v>
      </c>
      <c r="X232" s="238">
        <v>10</v>
      </c>
      <c r="Y232" s="238">
        <v>1</v>
      </c>
      <c r="AA232" s="238">
        <v>1</v>
      </c>
      <c r="AB232" s="238">
        <v>1</v>
      </c>
      <c r="AC232" s="238">
        <v>98</v>
      </c>
      <c r="AF232" s="238" t="s">
        <v>358</v>
      </c>
      <c r="AG232" s="238">
        <v>7</v>
      </c>
      <c r="AH232" s="238">
        <v>2</v>
      </c>
      <c r="AI232" s="238">
        <v>2</v>
      </c>
      <c r="AJ232" s="238">
        <v>3</v>
      </c>
      <c r="AK232" s="238">
        <v>23</v>
      </c>
      <c r="AL232" s="238">
        <v>78</v>
      </c>
      <c r="AM232" s="238" t="s">
        <v>354</v>
      </c>
      <c r="AN232" s="238">
        <v>5</v>
      </c>
      <c r="AO232" s="238">
        <v>15</v>
      </c>
      <c r="AT232" s="238">
        <v>20</v>
      </c>
      <c r="AV232" s="238">
        <v>11</v>
      </c>
      <c r="AW232" s="238">
        <v>20</v>
      </c>
      <c r="AX232" s="238">
        <v>0</v>
      </c>
      <c r="AY232" s="238">
        <v>2</v>
      </c>
      <c r="AZ232" s="238">
        <v>3</v>
      </c>
      <c r="BB232" s="238">
        <v>29</v>
      </c>
      <c r="BC232" s="238" t="s">
        <v>363</v>
      </c>
      <c r="BD232" s="238">
        <v>5</v>
      </c>
      <c r="BE232" s="238">
        <v>1</v>
      </c>
      <c r="BJ232" s="238">
        <v>20</v>
      </c>
      <c r="BL232" s="238">
        <v>11</v>
      </c>
      <c r="BM232" s="238">
        <v>20</v>
      </c>
      <c r="CT232" s="238">
        <v>465012</v>
      </c>
      <c r="CU232" s="238">
        <v>4967738</v>
      </c>
      <c r="CV232" s="238">
        <v>44.862196300000001</v>
      </c>
      <c r="CW232" s="238">
        <v>-93.442866699999996</v>
      </c>
      <c r="CX232" s="238" t="s">
        <v>359</v>
      </c>
    </row>
    <row r="233" spans="1:103" x14ac:dyDescent="0.25">
      <c r="A233" s="238">
        <v>10959522</v>
      </c>
      <c r="B233" s="238">
        <v>2</v>
      </c>
      <c r="C233" s="238">
        <v>212</v>
      </c>
      <c r="D233" s="238">
        <v>158.02099999999999</v>
      </c>
      <c r="E233" s="238">
        <v>27</v>
      </c>
      <c r="F233" s="238" t="s">
        <v>2420</v>
      </c>
      <c r="H233" s="238" t="s">
        <v>354</v>
      </c>
      <c r="I233" s="238">
        <v>25</v>
      </c>
      <c r="K233" s="238">
        <v>1400020154</v>
      </c>
      <c r="L233" s="238">
        <v>141630071</v>
      </c>
      <c r="M233" s="238">
        <v>5</v>
      </c>
      <c r="N233" s="238">
        <v>31</v>
      </c>
      <c r="O233" s="238">
        <v>2014</v>
      </c>
      <c r="P233" s="238" t="s">
        <v>364</v>
      </c>
      <c r="Q233" s="238">
        <v>17</v>
      </c>
      <c r="S233" s="238">
        <v>4</v>
      </c>
      <c r="T233" s="238">
        <v>0</v>
      </c>
      <c r="U233" s="238">
        <v>1</v>
      </c>
      <c r="V233" s="238">
        <v>4</v>
      </c>
      <c r="W233" s="238">
        <v>45</v>
      </c>
      <c r="X233" s="238">
        <v>25</v>
      </c>
      <c r="Y233" s="238">
        <v>1</v>
      </c>
      <c r="Z233" s="238">
        <v>2</v>
      </c>
      <c r="AB233" s="238">
        <v>1</v>
      </c>
      <c r="AC233" s="238">
        <v>98</v>
      </c>
      <c r="AF233" s="238" t="s">
        <v>358</v>
      </c>
      <c r="AG233" s="238">
        <v>3</v>
      </c>
      <c r="AH233" s="238">
        <v>2</v>
      </c>
      <c r="AI233" s="238">
        <v>2</v>
      </c>
      <c r="AJ233" s="238">
        <v>4</v>
      </c>
      <c r="AK233" s="238">
        <v>21</v>
      </c>
      <c r="AL233" s="238">
        <v>32</v>
      </c>
      <c r="AM233" s="238" t="s">
        <v>363</v>
      </c>
      <c r="AN233" s="238">
        <v>5</v>
      </c>
      <c r="AS233" s="238">
        <v>2</v>
      </c>
      <c r="AT233" s="238">
        <v>98</v>
      </c>
      <c r="AU233" s="238">
        <v>60</v>
      </c>
      <c r="AV233" s="238">
        <v>10</v>
      </c>
      <c r="AW233" s="238">
        <v>20</v>
      </c>
      <c r="CT233" s="238">
        <v>465012</v>
      </c>
      <c r="CU233" s="238">
        <v>4967738</v>
      </c>
      <c r="CV233" s="238">
        <v>44.862196300000001</v>
      </c>
      <c r="CW233" s="238">
        <v>-93.442866699999996</v>
      </c>
      <c r="CX233" s="238" t="s">
        <v>359</v>
      </c>
    </row>
    <row r="234" spans="1:103" x14ac:dyDescent="0.25">
      <c r="A234" s="238">
        <v>10968326</v>
      </c>
      <c r="B234" s="238">
        <v>2</v>
      </c>
      <c r="C234" s="238">
        <v>212</v>
      </c>
      <c r="D234" s="238">
        <v>158.02099999999999</v>
      </c>
      <c r="E234" s="238">
        <v>27</v>
      </c>
      <c r="F234" s="238" t="s">
        <v>2420</v>
      </c>
      <c r="H234" s="238" t="s">
        <v>354</v>
      </c>
      <c r="I234" s="238">
        <v>25</v>
      </c>
      <c r="K234" s="238">
        <v>14506532</v>
      </c>
      <c r="L234" s="238">
        <v>141870097</v>
      </c>
      <c r="M234" s="238">
        <v>6</v>
      </c>
      <c r="N234" s="238">
        <v>17</v>
      </c>
      <c r="O234" s="238">
        <v>2014</v>
      </c>
      <c r="P234" s="238" t="s">
        <v>368</v>
      </c>
      <c r="Q234" s="238">
        <v>7</v>
      </c>
      <c r="R234" s="238" t="s">
        <v>369</v>
      </c>
      <c r="S234" s="238">
        <v>5</v>
      </c>
      <c r="T234" s="238">
        <v>0</v>
      </c>
      <c r="U234" s="238">
        <v>2</v>
      </c>
      <c r="V234" s="238">
        <v>1</v>
      </c>
      <c r="W234" s="238">
        <v>10</v>
      </c>
      <c r="X234" s="238">
        <v>2</v>
      </c>
      <c r="Y234" s="238">
        <v>1</v>
      </c>
      <c r="Z234" s="238">
        <v>1</v>
      </c>
      <c r="AB234" s="238">
        <v>1</v>
      </c>
      <c r="AC234" s="238">
        <v>98</v>
      </c>
      <c r="AD234" s="238" t="s">
        <v>376</v>
      </c>
      <c r="AE234" s="238" t="s">
        <v>4836</v>
      </c>
      <c r="AF234" s="238" t="s">
        <v>358</v>
      </c>
      <c r="AG234" s="238">
        <v>7</v>
      </c>
      <c r="AH234" s="238">
        <v>2</v>
      </c>
      <c r="AI234" s="238">
        <v>4</v>
      </c>
      <c r="AJ234" s="238">
        <v>3</v>
      </c>
      <c r="AK234" s="238">
        <v>21</v>
      </c>
      <c r="AL234" s="238">
        <v>19</v>
      </c>
      <c r="AM234" s="238" t="s">
        <v>354</v>
      </c>
      <c r="AN234" s="238">
        <v>5</v>
      </c>
      <c r="AO234" s="238">
        <v>15</v>
      </c>
      <c r="AP234" s="238">
        <v>5</v>
      </c>
      <c r="AS234" s="238">
        <v>1</v>
      </c>
      <c r="AT234" s="238">
        <v>98</v>
      </c>
      <c r="AU234" s="238">
        <v>60</v>
      </c>
      <c r="AV234" s="238">
        <v>11</v>
      </c>
      <c r="AW234" s="238">
        <v>21</v>
      </c>
      <c r="AX234" s="238">
        <v>2</v>
      </c>
      <c r="AY234" s="238">
        <v>1</v>
      </c>
      <c r="AZ234" s="238">
        <v>3</v>
      </c>
      <c r="BA234" s="238">
        <v>26</v>
      </c>
      <c r="BB234" s="238">
        <v>44</v>
      </c>
      <c r="BC234" s="238" t="s">
        <v>363</v>
      </c>
      <c r="BD234" s="238">
        <v>5</v>
      </c>
      <c r="BE234" s="238">
        <v>1</v>
      </c>
      <c r="BI234" s="238">
        <v>1</v>
      </c>
      <c r="BJ234" s="238">
        <v>98</v>
      </c>
      <c r="BK234" s="238">
        <v>60</v>
      </c>
      <c r="BL234" s="238">
        <v>11</v>
      </c>
      <c r="BM234" s="238">
        <v>21</v>
      </c>
      <c r="CT234" s="238">
        <v>465012</v>
      </c>
      <c r="CU234" s="238">
        <v>4967738</v>
      </c>
      <c r="CV234" s="238">
        <v>44.862196300000001</v>
      </c>
      <c r="CW234" s="238">
        <v>-93.442866699999996</v>
      </c>
      <c r="CX234" s="238" t="s">
        <v>359</v>
      </c>
      <c r="CY234" s="238" t="s">
        <v>4939</v>
      </c>
    </row>
    <row r="235" spans="1:103" x14ac:dyDescent="0.25">
      <c r="A235" s="238">
        <v>10969110</v>
      </c>
      <c r="B235" s="238">
        <v>2</v>
      </c>
      <c r="C235" s="238">
        <v>212</v>
      </c>
      <c r="D235" s="238">
        <v>158.02099999999999</v>
      </c>
      <c r="E235" s="238">
        <v>27</v>
      </c>
      <c r="F235" s="238" t="s">
        <v>2420</v>
      </c>
      <c r="H235" s="238" t="s">
        <v>354</v>
      </c>
      <c r="I235" s="238">
        <v>25</v>
      </c>
      <c r="K235" s="238">
        <v>1400025387</v>
      </c>
      <c r="L235" s="238">
        <v>141980054</v>
      </c>
      <c r="M235" s="238">
        <v>7</v>
      </c>
      <c r="N235" s="238">
        <v>3</v>
      </c>
      <c r="O235" s="238">
        <v>2014</v>
      </c>
      <c r="P235" s="238" t="s">
        <v>384</v>
      </c>
      <c r="Q235" s="238">
        <v>15</v>
      </c>
      <c r="S235" s="238">
        <v>5</v>
      </c>
      <c r="T235" s="238">
        <v>0</v>
      </c>
      <c r="U235" s="238">
        <v>3</v>
      </c>
      <c r="V235" s="238">
        <v>1</v>
      </c>
      <c r="W235" s="238">
        <v>10</v>
      </c>
      <c r="X235" s="238">
        <v>25</v>
      </c>
      <c r="Y235" s="238">
        <v>1</v>
      </c>
      <c r="Z235" s="238">
        <v>1</v>
      </c>
      <c r="AB235" s="238">
        <v>1</v>
      </c>
      <c r="AC235" s="238">
        <v>98</v>
      </c>
      <c r="AF235" s="238" t="s">
        <v>358</v>
      </c>
      <c r="AG235" s="238">
        <v>7</v>
      </c>
      <c r="AH235" s="238">
        <v>2</v>
      </c>
      <c r="AI235" s="238">
        <v>2</v>
      </c>
      <c r="AJ235" s="238">
        <v>3</v>
      </c>
      <c r="AK235" s="238">
        <v>21</v>
      </c>
      <c r="AL235" s="238">
        <v>20</v>
      </c>
      <c r="AM235" s="238" t="s">
        <v>363</v>
      </c>
      <c r="AN235" s="238">
        <v>5</v>
      </c>
      <c r="AO235" s="238">
        <v>1</v>
      </c>
      <c r="AS235" s="238">
        <v>1</v>
      </c>
      <c r="AT235" s="238">
        <v>98</v>
      </c>
      <c r="AU235" s="238">
        <v>60</v>
      </c>
      <c r="AV235" s="238">
        <v>11</v>
      </c>
      <c r="AW235" s="238">
        <v>21</v>
      </c>
      <c r="AX235" s="238">
        <v>2</v>
      </c>
      <c r="AY235" s="238">
        <v>2</v>
      </c>
      <c r="AZ235" s="238">
        <v>3</v>
      </c>
      <c r="BA235" s="238">
        <v>21</v>
      </c>
      <c r="BB235" s="238">
        <v>44</v>
      </c>
      <c r="BC235" s="238" t="s">
        <v>363</v>
      </c>
      <c r="BD235" s="238">
        <v>5</v>
      </c>
      <c r="BE235" s="238">
        <v>1</v>
      </c>
      <c r="BI235" s="238">
        <v>1</v>
      </c>
      <c r="BJ235" s="238">
        <v>98</v>
      </c>
      <c r="BK235" s="238">
        <v>60</v>
      </c>
      <c r="BL235" s="238">
        <v>11</v>
      </c>
      <c r="BM235" s="238">
        <v>21</v>
      </c>
      <c r="BN235" s="238">
        <v>2</v>
      </c>
      <c r="BO235" s="238">
        <v>2</v>
      </c>
      <c r="BP235" s="238">
        <v>3</v>
      </c>
      <c r="BQ235" s="238">
        <v>28</v>
      </c>
      <c r="BR235" s="238">
        <v>28</v>
      </c>
      <c r="BS235" s="238" t="s">
        <v>354</v>
      </c>
      <c r="BT235" s="238">
        <v>5</v>
      </c>
      <c r="BU235" s="238">
        <v>15</v>
      </c>
      <c r="BY235" s="238">
        <v>1</v>
      </c>
      <c r="BZ235" s="238">
        <v>98</v>
      </c>
      <c r="CA235" s="238">
        <v>60</v>
      </c>
      <c r="CB235" s="238">
        <v>11</v>
      </c>
      <c r="CC235" s="238">
        <v>21</v>
      </c>
      <c r="CT235" s="238">
        <v>465012</v>
      </c>
      <c r="CU235" s="238">
        <v>4967738</v>
      </c>
      <c r="CV235" s="238">
        <v>44.862196300000001</v>
      </c>
      <c r="CW235" s="238">
        <v>-93.442866699999996</v>
      </c>
      <c r="CX235" s="238" t="s">
        <v>359</v>
      </c>
    </row>
    <row r="236" spans="1:103" x14ac:dyDescent="0.25">
      <c r="A236" s="238">
        <v>10968477</v>
      </c>
      <c r="B236" s="238">
        <v>2</v>
      </c>
      <c r="C236" s="238">
        <v>212</v>
      </c>
      <c r="D236" s="238">
        <v>158.02099999999999</v>
      </c>
      <c r="E236" s="238">
        <v>27</v>
      </c>
      <c r="F236" s="238" t="s">
        <v>2420</v>
      </c>
      <c r="H236" s="238" t="s">
        <v>354</v>
      </c>
      <c r="I236" s="238">
        <v>25</v>
      </c>
      <c r="K236" s="238">
        <v>14507300</v>
      </c>
      <c r="L236" s="238">
        <v>141890278</v>
      </c>
      <c r="M236" s="238">
        <v>7</v>
      </c>
      <c r="N236" s="238">
        <v>8</v>
      </c>
      <c r="O236" s="238">
        <v>2014</v>
      </c>
      <c r="P236" s="238" t="s">
        <v>368</v>
      </c>
      <c r="Q236" s="238">
        <v>7</v>
      </c>
      <c r="R236" s="238" t="s">
        <v>369</v>
      </c>
      <c r="S236" s="238">
        <v>3</v>
      </c>
      <c r="T236" s="238">
        <v>0</v>
      </c>
      <c r="U236" s="238">
        <v>2</v>
      </c>
      <c r="V236" s="238">
        <v>1</v>
      </c>
      <c r="W236" s="238">
        <v>10</v>
      </c>
      <c r="X236" s="238">
        <v>2</v>
      </c>
      <c r="Y236" s="238">
        <v>1</v>
      </c>
      <c r="Z236" s="238">
        <v>1</v>
      </c>
      <c r="AB236" s="238">
        <v>1</v>
      </c>
      <c r="AC236" s="238">
        <v>98</v>
      </c>
      <c r="AD236" s="238" t="s">
        <v>376</v>
      </c>
      <c r="AE236" s="238" t="s">
        <v>2616</v>
      </c>
      <c r="AF236" s="238" t="s">
        <v>358</v>
      </c>
      <c r="AG236" s="238">
        <v>7</v>
      </c>
      <c r="AH236" s="238">
        <v>2</v>
      </c>
      <c r="AI236" s="238">
        <v>2</v>
      </c>
      <c r="AJ236" s="238">
        <v>3</v>
      </c>
      <c r="AK236" s="238">
        <v>8</v>
      </c>
      <c r="AL236" s="238">
        <v>34</v>
      </c>
      <c r="AM236" s="238" t="s">
        <v>354</v>
      </c>
      <c r="AN236" s="238">
        <v>5</v>
      </c>
      <c r="AO236" s="238">
        <v>1</v>
      </c>
      <c r="AS236" s="238">
        <v>3</v>
      </c>
      <c r="AT236" s="238">
        <v>98</v>
      </c>
      <c r="AU236" s="238">
        <v>60</v>
      </c>
      <c r="AV236" s="238">
        <v>11</v>
      </c>
      <c r="AW236" s="238">
        <v>21</v>
      </c>
      <c r="AX236" s="238">
        <v>2</v>
      </c>
      <c r="AY236" s="238">
        <v>2</v>
      </c>
      <c r="AZ236" s="238">
        <v>3</v>
      </c>
      <c r="BA236" s="238">
        <v>21</v>
      </c>
      <c r="BB236" s="238">
        <v>23</v>
      </c>
      <c r="BC236" s="238" t="s">
        <v>354</v>
      </c>
      <c r="BD236" s="238">
        <v>5</v>
      </c>
      <c r="BE236" s="238">
        <v>5</v>
      </c>
      <c r="BI236" s="238">
        <v>3</v>
      </c>
      <c r="BJ236" s="238">
        <v>98</v>
      </c>
      <c r="BK236" s="238">
        <v>60</v>
      </c>
      <c r="BL236" s="238">
        <v>11</v>
      </c>
      <c r="BM236" s="238">
        <v>21</v>
      </c>
      <c r="CT236" s="238">
        <v>465012</v>
      </c>
      <c r="CU236" s="238">
        <v>4967738</v>
      </c>
      <c r="CV236" s="238">
        <v>44.862196300000001</v>
      </c>
      <c r="CW236" s="238">
        <v>-93.442866699999996</v>
      </c>
      <c r="CX236" s="238" t="s">
        <v>359</v>
      </c>
      <c r="CY236" s="238" t="s">
        <v>4940</v>
      </c>
    </row>
    <row r="237" spans="1:103" x14ac:dyDescent="0.25">
      <c r="A237" s="238">
        <v>11009639</v>
      </c>
      <c r="B237" s="238">
        <v>2</v>
      </c>
      <c r="C237" s="238">
        <v>212</v>
      </c>
      <c r="D237" s="238">
        <v>158.02099999999999</v>
      </c>
      <c r="E237" s="238">
        <v>27</v>
      </c>
      <c r="F237" s="238" t="s">
        <v>2420</v>
      </c>
      <c r="H237" s="238" t="s">
        <v>354</v>
      </c>
      <c r="I237" s="238">
        <v>25</v>
      </c>
      <c r="K237" s="238">
        <v>201400049974</v>
      </c>
      <c r="L237" s="238">
        <v>150080051</v>
      </c>
      <c r="M237" s="238">
        <v>12</v>
      </c>
      <c r="N237" s="238">
        <v>27</v>
      </c>
      <c r="O237" s="238">
        <v>2014</v>
      </c>
      <c r="P237" s="238" t="s">
        <v>364</v>
      </c>
      <c r="Q237" s="238">
        <v>14</v>
      </c>
      <c r="S237" s="238">
        <v>5</v>
      </c>
      <c r="T237" s="238">
        <v>0</v>
      </c>
      <c r="U237" s="238">
        <v>3</v>
      </c>
      <c r="V237" s="238">
        <v>1</v>
      </c>
      <c r="W237" s="238">
        <v>10</v>
      </c>
      <c r="X237" s="238">
        <v>26</v>
      </c>
      <c r="Y237" s="238">
        <v>1</v>
      </c>
      <c r="Z237" s="238">
        <v>1</v>
      </c>
      <c r="AB237" s="238">
        <v>4</v>
      </c>
      <c r="AC237" s="238">
        <v>98</v>
      </c>
      <c r="AF237" s="238" t="s">
        <v>358</v>
      </c>
      <c r="AG237" s="238">
        <v>7</v>
      </c>
      <c r="AH237" s="238">
        <v>2</v>
      </c>
      <c r="AI237" s="238">
        <v>2</v>
      </c>
      <c r="AJ237" s="238">
        <v>3</v>
      </c>
      <c r="AK237" s="238">
        <v>26</v>
      </c>
      <c r="AL237" s="238">
        <v>37</v>
      </c>
      <c r="AM237" s="238" t="s">
        <v>354</v>
      </c>
      <c r="AN237" s="238">
        <v>5</v>
      </c>
      <c r="AO237" s="238">
        <v>1</v>
      </c>
      <c r="AS237" s="238">
        <v>2</v>
      </c>
      <c r="AT237" s="238">
        <v>20</v>
      </c>
      <c r="AU237" s="238">
        <v>60</v>
      </c>
      <c r="AV237" s="238">
        <v>10</v>
      </c>
      <c r="AW237" s="238">
        <v>22</v>
      </c>
      <c r="AX237" s="238">
        <v>0</v>
      </c>
      <c r="AY237" s="238">
        <v>2</v>
      </c>
      <c r="AZ237" s="238">
        <v>3</v>
      </c>
      <c r="BB237" s="238">
        <v>28</v>
      </c>
      <c r="BC237" s="238" t="s">
        <v>363</v>
      </c>
      <c r="BD237" s="238">
        <v>5</v>
      </c>
      <c r="BE237" s="238">
        <v>1</v>
      </c>
      <c r="BI237" s="238">
        <v>2</v>
      </c>
      <c r="BJ237" s="238">
        <v>20</v>
      </c>
      <c r="BK237" s="238">
        <v>60</v>
      </c>
      <c r="BL237" s="238">
        <v>10</v>
      </c>
      <c r="BM237" s="238">
        <v>22</v>
      </c>
      <c r="BN237" s="238">
        <v>2</v>
      </c>
      <c r="BO237" s="238">
        <v>2</v>
      </c>
      <c r="BP237" s="238">
        <v>3</v>
      </c>
      <c r="BQ237" s="238">
        <v>26</v>
      </c>
      <c r="BR237" s="238">
        <v>57</v>
      </c>
      <c r="BS237" s="238" t="s">
        <v>363</v>
      </c>
      <c r="BT237" s="238">
        <v>5</v>
      </c>
      <c r="BU237" s="238">
        <v>3</v>
      </c>
      <c r="BY237" s="238">
        <v>2</v>
      </c>
      <c r="BZ237" s="238">
        <v>20</v>
      </c>
      <c r="CA237" s="238">
        <v>60</v>
      </c>
      <c r="CB237" s="238">
        <v>10</v>
      </c>
      <c r="CC237" s="238">
        <v>22</v>
      </c>
      <c r="CT237" s="238">
        <v>465012</v>
      </c>
      <c r="CU237" s="238">
        <v>4967738</v>
      </c>
      <c r="CV237" s="238">
        <v>44.862196300000001</v>
      </c>
      <c r="CW237" s="238">
        <v>-93.442866699999996</v>
      </c>
      <c r="CX237" s="238" t="s">
        <v>359</v>
      </c>
    </row>
    <row r="238" spans="1:103" x14ac:dyDescent="0.25">
      <c r="A238" s="238">
        <v>11009021</v>
      </c>
      <c r="B238" s="238">
        <v>2</v>
      </c>
      <c r="C238" s="238">
        <v>212</v>
      </c>
      <c r="D238" s="238">
        <v>158.02099999999999</v>
      </c>
      <c r="E238" s="238">
        <v>27</v>
      </c>
      <c r="F238" s="238" t="s">
        <v>2420</v>
      </c>
      <c r="H238" s="238" t="s">
        <v>354</v>
      </c>
      <c r="I238" s="238">
        <v>25</v>
      </c>
      <c r="K238" s="238">
        <v>14514048</v>
      </c>
      <c r="L238" s="238">
        <v>143630270</v>
      </c>
      <c r="M238" s="238">
        <v>12</v>
      </c>
      <c r="N238" s="238">
        <v>29</v>
      </c>
      <c r="O238" s="238">
        <v>2014</v>
      </c>
      <c r="P238" s="238" t="s">
        <v>361</v>
      </c>
      <c r="Q238" s="238">
        <v>18</v>
      </c>
      <c r="R238" s="238" t="s">
        <v>369</v>
      </c>
      <c r="S238" s="238">
        <v>5</v>
      </c>
      <c r="T238" s="238">
        <v>0</v>
      </c>
      <c r="U238" s="238">
        <v>2</v>
      </c>
      <c r="V238" s="238">
        <v>1</v>
      </c>
      <c r="W238" s="238">
        <v>10</v>
      </c>
      <c r="X238" s="238">
        <v>2</v>
      </c>
      <c r="Y238" s="238">
        <v>3</v>
      </c>
      <c r="Z238" s="238">
        <v>1</v>
      </c>
      <c r="AB238" s="238">
        <v>1</v>
      </c>
      <c r="AC238" s="238">
        <v>98</v>
      </c>
      <c r="AD238" s="238" t="s">
        <v>376</v>
      </c>
      <c r="AE238" s="238" t="s">
        <v>2616</v>
      </c>
      <c r="AF238" s="238" t="s">
        <v>358</v>
      </c>
      <c r="AG238" s="238">
        <v>7</v>
      </c>
      <c r="AH238" s="238">
        <v>2</v>
      </c>
      <c r="AI238" s="238">
        <v>2</v>
      </c>
      <c r="AJ238" s="238">
        <v>3</v>
      </c>
      <c r="AK238" s="238">
        <v>21</v>
      </c>
      <c r="AL238" s="238">
        <v>33</v>
      </c>
      <c r="AM238" s="238" t="s">
        <v>363</v>
      </c>
      <c r="AN238" s="238">
        <v>5</v>
      </c>
      <c r="AO238" s="238">
        <v>1</v>
      </c>
      <c r="AS238" s="238">
        <v>3</v>
      </c>
      <c r="AT238" s="238">
        <v>98</v>
      </c>
      <c r="AU238" s="238">
        <v>60</v>
      </c>
      <c r="AV238" s="238">
        <v>10</v>
      </c>
      <c r="AW238" s="238">
        <v>21</v>
      </c>
      <c r="AX238" s="238">
        <v>2</v>
      </c>
      <c r="AY238" s="238">
        <v>2</v>
      </c>
      <c r="AZ238" s="238">
        <v>3</v>
      </c>
      <c r="BA238" s="238">
        <v>21</v>
      </c>
      <c r="BB238" s="238">
        <v>58</v>
      </c>
      <c r="BC238" s="238" t="s">
        <v>354</v>
      </c>
      <c r="BD238" s="238">
        <v>5</v>
      </c>
      <c r="BE238" s="238">
        <v>5</v>
      </c>
      <c r="BI238" s="238">
        <v>3</v>
      </c>
      <c r="BJ238" s="238">
        <v>98</v>
      </c>
      <c r="BK238" s="238">
        <v>60</v>
      </c>
      <c r="BL238" s="238">
        <v>10</v>
      </c>
      <c r="BM238" s="238">
        <v>21</v>
      </c>
      <c r="CT238" s="238">
        <v>465012</v>
      </c>
      <c r="CU238" s="238">
        <v>4967738</v>
      </c>
      <c r="CV238" s="238">
        <v>44.862196300000001</v>
      </c>
      <c r="CW238" s="238">
        <v>-93.442866699999996</v>
      </c>
      <c r="CX238" s="238" t="s">
        <v>359</v>
      </c>
      <c r="CY238" s="238" t="s">
        <v>4941</v>
      </c>
    </row>
    <row r="239" spans="1:103" x14ac:dyDescent="0.25">
      <c r="A239" s="238">
        <v>11025377</v>
      </c>
      <c r="B239" s="238">
        <v>2</v>
      </c>
      <c r="C239" s="238">
        <v>212</v>
      </c>
      <c r="D239" s="238">
        <v>158.02099999999999</v>
      </c>
      <c r="E239" s="238">
        <v>27</v>
      </c>
      <c r="F239" s="238" t="s">
        <v>2420</v>
      </c>
      <c r="H239" s="238" t="s">
        <v>354</v>
      </c>
      <c r="I239" s="238">
        <v>25</v>
      </c>
      <c r="K239" s="238">
        <v>201500000103</v>
      </c>
      <c r="L239" s="238">
        <v>150220073</v>
      </c>
      <c r="M239" s="238">
        <v>1</v>
      </c>
      <c r="N239" s="238">
        <v>8</v>
      </c>
      <c r="O239" s="238">
        <v>2015</v>
      </c>
      <c r="P239" s="238" t="s">
        <v>384</v>
      </c>
      <c r="Q239" s="238">
        <v>18</v>
      </c>
      <c r="S239" s="238">
        <v>4</v>
      </c>
      <c r="T239" s="238">
        <v>0</v>
      </c>
      <c r="U239" s="238">
        <v>2</v>
      </c>
      <c r="V239" s="238">
        <v>5</v>
      </c>
      <c r="W239" s="238">
        <v>10</v>
      </c>
      <c r="X239" s="238">
        <v>2</v>
      </c>
      <c r="Y239" s="238">
        <v>4</v>
      </c>
      <c r="Z239" s="238">
        <v>4</v>
      </c>
      <c r="AA239" s="238">
        <v>7</v>
      </c>
      <c r="AB239" s="238">
        <v>3</v>
      </c>
      <c r="AC239" s="238">
        <v>98</v>
      </c>
      <c r="AF239" s="238" t="s">
        <v>358</v>
      </c>
      <c r="AG239" s="238">
        <v>10</v>
      </c>
      <c r="AH239" s="238">
        <v>2</v>
      </c>
      <c r="AI239" s="238">
        <v>2</v>
      </c>
      <c r="AJ239" s="238">
        <v>3</v>
      </c>
      <c r="AK239" s="238">
        <v>21</v>
      </c>
      <c r="AL239" s="238">
        <v>18</v>
      </c>
      <c r="AM239" s="238" t="s">
        <v>363</v>
      </c>
      <c r="AO239" s="238">
        <v>1</v>
      </c>
      <c r="AS239" s="238">
        <v>3</v>
      </c>
      <c r="AT239" s="238">
        <v>98</v>
      </c>
      <c r="AU239" s="238">
        <v>65</v>
      </c>
      <c r="AV239" s="238">
        <v>11</v>
      </c>
      <c r="AW239" s="238">
        <v>21</v>
      </c>
      <c r="AX239" s="238">
        <v>2</v>
      </c>
      <c r="AY239" s="238">
        <v>3</v>
      </c>
      <c r="AZ239" s="238">
        <v>3</v>
      </c>
      <c r="BA239" s="238">
        <v>28</v>
      </c>
      <c r="BB239" s="238">
        <v>30</v>
      </c>
      <c r="BC239" s="238" t="s">
        <v>354</v>
      </c>
      <c r="BD239" s="238">
        <v>5</v>
      </c>
      <c r="BI239" s="238">
        <v>3</v>
      </c>
      <c r="BJ239" s="238">
        <v>98</v>
      </c>
      <c r="BK239" s="238">
        <v>65</v>
      </c>
      <c r="BL239" s="238">
        <v>11</v>
      </c>
      <c r="BM239" s="238">
        <v>21</v>
      </c>
      <c r="CT239" s="238">
        <v>465012</v>
      </c>
      <c r="CU239" s="238">
        <v>4967738</v>
      </c>
      <c r="CV239" s="238">
        <v>44.862196300000001</v>
      </c>
      <c r="CW239" s="238">
        <v>-93.442866699999996</v>
      </c>
      <c r="CX239" s="238" t="s">
        <v>359</v>
      </c>
    </row>
    <row r="240" spans="1:103" x14ac:dyDescent="0.25">
      <c r="A240" s="238">
        <v>11026249</v>
      </c>
      <c r="B240" s="238">
        <v>2</v>
      </c>
      <c r="C240" s="238">
        <v>212</v>
      </c>
      <c r="D240" s="238">
        <v>158.02099999999999</v>
      </c>
      <c r="E240" s="238">
        <v>27</v>
      </c>
      <c r="F240" s="238" t="s">
        <v>2420</v>
      </c>
      <c r="H240" s="238" t="s">
        <v>354</v>
      </c>
      <c r="I240" s="238">
        <v>25</v>
      </c>
      <c r="K240" s="238">
        <v>201500002067</v>
      </c>
      <c r="L240" s="238">
        <v>150360061</v>
      </c>
      <c r="M240" s="238">
        <v>1</v>
      </c>
      <c r="N240" s="238">
        <v>16</v>
      </c>
      <c r="O240" s="238">
        <v>2015</v>
      </c>
      <c r="P240" s="238" t="s">
        <v>362</v>
      </c>
      <c r="Q240" s="238">
        <v>17</v>
      </c>
      <c r="S240" s="238">
        <v>3</v>
      </c>
      <c r="T240" s="238">
        <v>0</v>
      </c>
      <c r="U240" s="238">
        <v>3</v>
      </c>
      <c r="V240" s="238">
        <v>1</v>
      </c>
      <c r="W240" s="238">
        <v>10</v>
      </c>
      <c r="X240" s="238">
        <v>2</v>
      </c>
      <c r="Y240" s="238">
        <v>4</v>
      </c>
      <c r="Z240" s="238">
        <v>2</v>
      </c>
      <c r="AB240" s="238">
        <v>2</v>
      </c>
      <c r="AC240" s="238">
        <v>98</v>
      </c>
      <c r="AF240" s="238" t="s">
        <v>358</v>
      </c>
      <c r="AG240" s="238">
        <v>7</v>
      </c>
      <c r="AH240" s="238">
        <v>2</v>
      </c>
      <c r="AI240" s="238">
        <v>2</v>
      </c>
      <c r="AJ240" s="238">
        <v>4</v>
      </c>
      <c r="AK240" s="238">
        <v>26</v>
      </c>
      <c r="AL240" s="238">
        <v>24</v>
      </c>
      <c r="AM240" s="238" t="s">
        <v>354</v>
      </c>
      <c r="AN240" s="238">
        <v>5</v>
      </c>
      <c r="AO240" s="238">
        <v>1</v>
      </c>
      <c r="AS240" s="238">
        <v>3</v>
      </c>
      <c r="AT240" s="238">
        <v>98</v>
      </c>
      <c r="AU240" s="238">
        <v>60</v>
      </c>
      <c r="AV240" s="238">
        <v>11</v>
      </c>
      <c r="AW240" s="238">
        <v>21</v>
      </c>
      <c r="AX240" s="238">
        <v>2</v>
      </c>
      <c r="AY240" s="238">
        <v>2</v>
      </c>
      <c r="AZ240" s="238">
        <v>4</v>
      </c>
      <c r="BA240" s="238">
        <v>8</v>
      </c>
      <c r="BB240" s="238">
        <v>30</v>
      </c>
      <c r="BC240" s="238" t="s">
        <v>363</v>
      </c>
      <c r="BD240" s="238">
        <v>5</v>
      </c>
      <c r="BE240" s="238">
        <v>1</v>
      </c>
      <c r="BI240" s="238">
        <v>3</v>
      </c>
      <c r="BJ240" s="238">
        <v>98</v>
      </c>
      <c r="BK240" s="238">
        <v>60</v>
      </c>
      <c r="BL240" s="238">
        <v>11</v>
      </c>
      <c r="BM240" s="238">
        <v>21</v>
      </c>
      <c r="BN240" s="238">
        <v>2</v>
      </c>
      <c r="BO240" s="238">
        <v>2</v>
      </c>
      <c r="BP240" s="238">
        <v>4</v>
      </c>
      <c r="BQ240" s="238">
        <v>21</v>
      </c>
      <c r="BR240" s="238">
        <v>33</v>
      </c>
      <c r="BS240" s="238" t="s">
        <v>354</v>
      </c>
      <c r="BT240" s="238">
        <v>5</v>
      </c>
      <c r="BU240" s="238">
        <v>15</v>
      </c>
      <c r="BY240" s="238">
        <v>3</v>
      </c>
      <c r="BZ240" s="238">
        <v>98</v>
      </c>
      <c r="CA240" s="238">
        <v>60</v>
      </c>
      <c r="CB240" s="238">
        <v>11</v>
      </c>
      <c r="CC240" s="238">
        <v>21</v>
      </c>
      <c r="CT240" s="238">
        <v>465012</v>
      </c>
      <c r="CU240" s="238">
        <v>4967738</v>
      </c>
      <c r="CV240" s="238">
        <v>44.862196300000001</v>
      </c>
      <c r="CW240" s="238">
        <v>-93.442866699999996</v>
      </c>
      <c r="CX240" s="238" t="s">
        <v>359</v>
      </c>
    </row>
    <row r="241" spans="1:103" x14ac:dyDescent="0.25">
      <c r="A241" s="238">
        <v>11027076</v>
      </c>
      <c r="B241" s="238">
        <v>2</v>
      </c>
      <c r="C241" s="238">
        <v>212</v>
      </c>
      <c r="D241" s="238">
        <v>158.02099999999999</v>
      </c>
      <c r="E241" s="238">
        <v>27</v>
      </c>
      <c r="F241" s="238" t="s">
        <v>2420</v>
      </c>
      <c r="H241" s="238" t="s">
        <v>354</v>
      </c>
      <c r="I241" s="238">
        <v>25</v>
      </c>
      <c r="K241" s="238">
        <v>201500004490</v>
      </c>
      <c r="L241" s="238">
        <v>150430159</v>
      </c>
      <c r="M241" s="238">
        <v>2</v>
      </c>
      <c r="N241" s="238">
        <v>3</v>
      </c>
      <c r="O241" s="238">
        <v>2015</v>
      </c>
      <c r="P241" s="238" t="s">
        <v>368</v>
      </c>
      <c r="Q241" s="238">
        <v>22</v>
      </c>
      <c r="S241" s="238">
        <v>4</v>
      </c>
      <c r="T241" s="238">
        <v>0</v>
      </c>
      <c r="U241" s="238">
        <v>1</v>
      </c>
      <c r="V241" s="238">
        <v>7</v>
      </c>
      <c r="W241" s="238">
        <v>32</v>
      </c>
      <c r="X241" s="238">
        <v>2</v>
      </c>
      <c r="Z241" s="238">
        <v>4</v>
      </c>
      <c r="AB241" s="238">
        <v>2</v>
      </c>
      <c r="AC241" s="238">
        <v>98</v>
      </c>
      <c r="AF241" s="238" t="s">
        <v>358</v>
      </c>
      <c r="AG241" s="238">
        <v>3</v>
      </c>
      <c r="AH241" s="238">
        <v>2</v>
      </c>
      <c r="AI241" s="238">
        <v>2</v>
      </c>
      <c r="AJ241" s="238">
        <v>3</v>
      </c>
      <c r="AK241" s="238">
        <v>21</v>
      </c>
      <c r="AL241" s="238">
        <v>30</v>
      </c>
      <c r="AM241" s="238" t="s">
        <v>363</v>
      </c>
      <c r="AN241" s="238">
        <v>5</v>
      </c>
      <c r="AS241" s="238">
        <v>1</v>
      </c>
      <c r="AT241" s="238">
        <v>98</v>
      </c>
      <c r="AU241" s="238">
        <v>60</v>
      </c>
      <c r="AV241" s="238">
        <v>10</v>
      </c>
      <c r="AW241" s="238">
        <v>21</v>
      </c>
      <c r="CT241" s="238">
        <v>465012</v>
      </c>
      <c r="CU241" s="238">
        <v>4967738</v>
      </c>
      <c r="CV241" s="238">
        <v>44.862196300000001</v>
      </c>
      <c r="CW241" s="238">
        <v>-93.442866699999996</v>
      </c>
      <c r="CX241" s="238" t="s">
        <v>359</v>
      </c>
    </row>
    <row r="242" spans="1:103" x14ac:dyDescent="0.25">
      <c r="A242" s="238">
        <v>11026082</v>
      </c>
      <c r="B242" s="238">
        <v>2</v>
      </c>
      <c r="C242" s="238">
        <v>212</v>
      </c>
      <c r="D242" s="238">
        <v>158.02099999999999</v>
      </c>
      <c r="E242" s="238">
        <v>27</v>
      </c>
      <c r="F242" s="238" t="s">
        <v>2420</v>
      </c>
      <c r="H242" s="238" t="s">
        <v>354</v>
      </c>
      <c r="I242" s="238">
        <v>25</v>
      </c>
      <c r="K242" s="238">
        <v>15501399</v>
      </c>
      <c r="L242" s="238">
        <v>150340318</v>
      </c>
      <c r="M242" s="238">
        <v>2</v>
      </c>
      <c r="N242" s="238">
        <v>3</v>
      </c>
      <c r="O242" s="238">
        <v>2015</v>
      </c>
      <c r="P242" s="238" t="s">
        <v>368</v>
      </c>
      <c r="Q242" s="238">
        <v>7</v>
      </c>
      <c r="R242" s="238" t="s">
        <v>369</v>
      </c>
      <c r="S242" s="238">
        <v>5</v>
      </c>
      <c r="T242" s="238">
        <v>0</v>
      </c>
      <c r="U242" s="238">
        <v>2</v>
      </c>
      <c r="V242" s="238">
        <v>1</v>
      </c>
      <c r="W242" s="238">
        <v>10</v>
      </c>
      <c r="X242" s="238">
        <v>2</v>
      </c>
      <c r="Y242" s="238">
        <v>1</v>
      </c>
      <c r="Z242" s="238">
        <v>2</v>
      </c>
      <c r="AB242" s="238">
        <v>1</v>
      </c>
      <c r="AC242" s="238">
        <v>98</v>
      </c>
      <c r="AD242" s="238" t="s">
        <v>376</v>
      </c>
      <c r="AE242" s="238" t="s">
        <v>4942</v>
      </c>
      <c r="AF242" s="238" t="s">
        <v>358</v>
      </c>
      <c r="AG242" s="238">
        <v>7</v>
      </c>
      <c r="AH242" s="238">
        <v>2</v>
      </c>
      <c r="AI242" s="238">
        <v>2</v>
      </c>
      <c r="AJ242" s="238">
        <v>3</v>
      </c>
      <c r="AK242" s="238">
        <v>27</v>
      </c>
      <c r="AL242" s="238">
        <v>17</v>
      </c>
      <c r="AM242" s="238" t="s">
        <v>354</v>
      </c>
      <c r="AN242" s="238">
        <v>5</v>
      </c>
      <c r="AO242" s="238">
        <v>5</v>
      </c>
      <c r="AP242" s="238">
        <v>15</v>
      </c>
      <c r="AS242" s="238">
        <v>1</v>
      </c>
      <c r="AT242" s="238">
        <v>98</v>
      </c>
      <c r="AU242" s="238">
        <v>60</v>
      </c>
      <c r="AV242" s="238">
        <v>11</v>
      </c>
      <c r="AW242" s="238">
        <v>21</v>
      </c>
      <c r="AX242" s="238">
        <v>2</v>
      </c>
      <c r="AY242" s="238">
        <v>4</v>
      </c>
      <c r="AZ242" s="238">
        <v>3</v>
      </c>
      <c r="BA242" s="238">
        <v>27</v>
      </c>
      <c r="BB242" s="238">
        <v>19</v>
      </c>
      <c r="BC242" s="238" t="s">
        <v>363</v>
      </c>
      <c r="BD242" s="238">
        <v>5</v>
      </c>
      <c r="BE242" s="238">
        <v>1</v>
      </c>
      <c r="BI242" s="238">
        <v>1</v>
      </c>
      <c r="BJ242" s="238">
        <v>98</v>
      </c>
      <c r="BK242" s="238">
        <v>60</v>
      </c>
      <c r="BL242" s="238">
        <v>11</v>
      </c>
      <c r="BM242" s="238">
        <v>21</v>
      </c>
      <c r="CT242" s="238">
        <v>465012</v>
      </c>
      <c r="CU242" s="238">
        <v>4967738</v>
      </c>
      <c r="CV242" s="238">
        <v>44.862196300000001</v>
      </c>
      <c r="CW242" s="238">
        <v>-93.442866699999996</v>
      </c>
      <c r="CX242" s="238" t="s">
        <v>359</v>
      </c>
      <c r="CY242" s="238" t="s">
        <v>4943</v>
      </c>
    </row>
    <row r="243" spans="1:103" x14ac:dyDescent="0.25">
      <c r="A243" s="238">
        <v>11036440</v>
      </c>
      <c r="B243" s="238">
        <v>2</v>
      </c>
      <c r="C243" s="238">
        <v>212</v>
      </c>
      <c r="D243" s="238">
        <v>158.02099999999999</v>
      </c>
      <c r="E243" s="238">
        <v>27</v>
      </c>
      <c r="F243" s="238" t="s">
        <v>2420</v>
      </c>
      <c r="H243" s="238" t="s">
        <v>354</v>
      </c>
      <c r="I243" s="238">
        <v>25</v>
      </c>
      <c r="K243" s="238">
        <v>201500006676</v>
      </c>
      <c r="L243" s="238">
        <v>150630064</v>
      </c>
      <c r="M243" s="238">
        <v>2</v>
      </c>
      <c r="N243" s="238">
        <v>20</v>
      </c>
      <c r="O243" s="238">
        <v>2015</v>
      </c>
      <c r="P243" s="238" t="s">
        <v>362</v>
      </c>
      <c r="Q243" s="238">
        <v>9</v>
      </c>
      <c r="S243" s="238">
        <v>5</v>
      </c>
      <c r="T243" s="238">
        <v>0</v>
      </c>
      <c r="U243" s="238">
        <v>3</v>
      </c>
      <c r="V243" s="238">
        <v>90</v>
      </c>
      <c r="W243" s="238">
        <v>10</v>
      </c>
      <c r="X243" s="238">
        <v>2</v>
      </c>
      <c r="Y243" s="238">
        <v>1</v>
      </c>
      <c r="Z243" s="238">
        <v>2</v>
      </c>
      <c r="AA243" s="238">
        <v>4</v>
      </c>
      <c r="AB243" s="238">
        <v>3</v>
      </c>
      <c r="AC243" s="238">
        <v>98</v>
      </c>
      <c r="AF243" s="238" t="s">
        <v>358</v>
      </c>
      <c r="AG243" s="238">
        <v>90</v>
      </c>
      <c r="AH243" s="238">
        <v>2</v>
      </c>
      <c r="AI243" s="238">
        <v>2</v>
      </c>
      <c r="AJ243" s="238">
        <v>3</v>
      </c>
      <c r="AK243" s="238">
        <v>21</v>
      </c>
      <c r="AL243" s="238">
        <v>23</v>
      </c>
      <c r="AM243" s="238" t="s">
        <v>363</v>
      </c>
      <c r="AN243" s="238">
        <v>5</v>
      </c>
      <c r="AS243" s="238">
        <v>4</v>
      </c>
      <c r="AT243" s="238">
        <v>98</v>
      </c>
      <c r="AU243" s="238">
        <v>60</v>
      </c>
      <c r="AV243" s="238">
        <v>11</v>
      </c>
      <c r="AW243" s="238">
        <v>21</v>
      </c>
      <c r="AX243" s="238">
        <v>2</v>
      </c>
      <c r="AY243" s="238">
        <v>2</v>
      </c>
      <c r="AZ243" s="238">
        <v>3</v>
      </c>
      <c r="BA243" s="238">
        <v>21</v>
      </c>
      <c r="BB243" s="238">
        <v>36</v>
      </c>
      <c r="BC243" s="238" t="s">
        <v>354</v>
      </c>
      <c r="BD243" s="238">
        <v>5</v>
      </c>
      <c r="BE243" s="238">
        <v>1</v>
      </c>
      <c r="BI243" s="238">
        <v>4</v>
      </c>
      <c r="BJ243" s="238">
        <v>98</v>
      </c>
      <c r="BK243" s="238">
        <v>60</v>
      </c>
      <c r="BL243" s="238">
        <v>11</v>
      </c>
      <c r="BM243" s="238">
        <v>21</v>
      </c>
      <c r="BN243" s="238">
        <v>2</v>
      </c>
      <c r="BO243" s="238">
        <v>2</v>
      </c>
      <c r="BP243" s="238">
        <v>3</v>
      </c>
      <c r="BQ243" s="238">
        <v>21</v>
      </c>
      <c r="BR243" s="238">
        <v>36</v>
      </c>
      <c r="BS243" s="238" t="s">
        <v>354</v>
      </c>
      <c r="BT243" s="238">
        <v>5</v>
      </c>
      <c r="BU243" s="238">
        <v>1</v>
      </c>
      <c r="BY243" s="238">
        <v>4</v>
      </c>
      <c r="BZ243" s="238">
        <v>98</v>
      </c>
      <c r="CA243" s="238">
        <v>60</v>
      </c>
      <c r="CB243" s="238">
        <v>11</v>
      </c>
      <c r="CC243" s="238">
        <v>21</v>
      </c>
      <c r="CT243" s="238">
        <v>465012</v>
      </c>
      <c r="CU243" s="238">
        <v>4967738</v>
      </c>
      <c r="CV243" s="238">
        <v>44.862196300000001</v>
      </c>
      <c r="CW243" s="238">
        <v>-93.442866699999996</v>
      </c>
      <c r="CX243" s="238" t="s">
        <v>359</v>
      </c>
    </row>
    <row r="244" spans="1:103" x14ac:dyDescent="0.25">
      <c r="A244" s="238">
        <v>11036456</v>
      </c>
      <c r="B244" s="238">
        <v>2</v>
      </c>
      <c r="C244" s="238">
        <v>212</v>
      </c>
      <c r="D244" s="238">
        <v>158.02099999999999</v>
      </c>
      <c r="E244" s="238">
        <v>27</v>
      </c>
      <c r="F244" s="238" t="s">
        <v>2420</v>
      </c>
      <c r="H244" s="238" t="s">
        <v>354</v>
      </c>
      <c r="I244" s="238">
        <v>25</v>
      </c>
      <c r="K244" s="238">
        <v>201500006685</v>
      </c>
      <c r="L244" s="238">
        <v>150630094</v>
      </c>
      <c r="M244" s="238">
        <v>2</v>
      </c>
      <c r="N244" s="238">
        <v>20</v>
      </c>
      <c r="O244" s="238">
        <v>2015</v>
      </c>
      <c r="P244" s="238" t="s">
        <v>362</v>
      </c>
      <c r="Q244" s="238">
        <v>10</v>
      </c>
      <c r="S244" s="238">
        <v>5</v>
      </c>
      <c r="T244" s="238">
        <v>0</v>
      </c>
      <c r="U244" s="238">
        <v>2</v>
      </c>
      <c r="V244" s="238">
        <v>1</v>
      </c>
      <c r="W244" s="238">
        <v>10</v>
      </c>
      <c r="Y244" s="238">
        <v>1</v>
      </c>
      <c r="Z244" s="238">
        <v>2</v>
      </c>
      <c r="AB244" s="238">
        <v>5</v>
      </c>
      <c r="AC244" s="238">
        <v>98</v>
      </c>
      <c r="AF244" s="238" t="s">
        <v>358</v>
      </c>
      <c r="AG244" s="238">
        <v>7</v>
      </c>
      <c r="AH244" s="238">
        <v>2</v>
      </c>
      <c r="AI244" s="238">
        <v>2</v>
      </c>
      <c r="AJ244" s="238">
        <v>3</v>
      </c>
      <c r="AK244" s="238">
        <v>26</v>
      </c>
      <c r="AL244" s="238">
        <v>57</v>
      </c>
      <c r="AM244" s="238" t="s">
        <v>363</v>
      </c>
      <c r="AN244" s="238">
        <v>5</v>
      </c>
      <c r="AO244" s="238">
        <v>1</v>
      </c>
      <c r="AS244" s="238">
        <v>1</v>
      </c>
      <c r="AT244" s="238">
        <v>98</v>
      </c>
      <c r="AU244" s="238">
        <v>60</v>
      </c>
      <c r="AV244" s="238">
        <v>10</v>
      </c>
      <c r="AW244" s="238">
        <v>20</v>
      </c>
      <c r="AX244" s="238">
        <v>2</v>
      </c>
      <c r="AY244" s="238">
        <v>3</v>
      </c>
      <c r="AZ244" s="238">
        <v>3</v>
      </c>
      <c r="BA244" s="238">
        <v>26</v>
      </c>
      <c r="BB244" s="238">
        <v>53</v>
      </c>
      <c r="BC244" s="238" t="s">
        <v>354</v>
      </c>
      <c r="BD244" s="238">
        <v>5</v>
      </c>
      <c r="BI244" s="238">
        <v>1</v>
      </c>
      <c r="BJ244" s="238">
        <v>98</v>
      </c>
      <c r="BK244" s="238">
        <v>60</v>
      </c>
      <c r="BL244" s="238">
        <v>10</v>
      </c>
      <c r="BM244" s="238">
        <v>20</v>
      </c>
      <c r="CT244" s="238">
        <v>465012</v>
      </c>
      <c r="CU244" s="238">
        <v>4967738</v>
      </c>
      <c r="CV244" s="238">
        <v>44.862196300000001</v>
      </c>
      <c r="CW244" s="238">
        <v>-93.442866699999996</v>
      </c>
      <c r="CX244" s="238" t="s">
        <v>359</v>
      </c>
    </row>
    <row r="245" spans="1:103" x14ac:dyDescent="0.25">
      <c r="A245" s="238">
        <v>11036460</v>
      </c>
      <c r="B245" s="238">
        <v>2</v>
      </c>
      <c r="C245" s="238">
        <v>212</v>
      </c>
      <c r="D245" s="238">
        <v>158.02099999999999</v>
      </c>
      <c r="E245" s="238">
        <v>27</v>
      </c>
      <c r="F245" s="238" t="s">
        <v>2420</v>
      </c>
      <c r="H245" s="238" t="s">
        <v>354</v>
      </c>
      <c r="I245" s="238">
        <v>25</v>
      </c>
      <c r="K245" s="238">
        <v>201500006679</v>
      </c>
      <c r="L245" s="238">
        <v>150630104</v>
      </c>
      <c r="M245" s="238">
        <v>2</v>
      </c>
      <c r="N245" s="238">
        <v>20</v>
      </c>
      <c r="O245" s="238">
        <v>2015</v>
      </c>
      <c r="P245" s="238" t="s">
        <v>362</v>
      </c>
      <c r="Q245" s="238">
        <v>9</v>
      </c>
      <c r="S245" s="238">
        <v>5</v>
      </c>
      <c r="T245" s="238">
        <v>0</v>
      </c>
      <c r="U245" s="238">
        <v>1</v>
      </c>
      <c r="V245" s="238">
        <v>90</v>
      </c>
      <c r="W245" s="238">
        <v>54</v>
      </c>
      <c r="X245" s="238">
        <v>26</v>
      </c>
      <c r="Y245" s="238">
        <v>1</v>
      </c>
      <c r="Z245" s="238">
        <v>2</v>
      </c>
      <c r="AB245" s="238">
        <v>5</v>
      </c>
      <c r="AC245" s="238">
        <v>98</v>
      </c>
      <c r="AF245" s="238" t="s">
        <v>358</v>
      </c>
      <c r="AG245" s="238">
        <v>3</v>
      </c>
      <c r="AH245" s="238">
        <v>2</v>
      </c>
      <c r="AI245" s="238">
        <v>2</v>
      </c>
      <c r="AJ245" s="238">
        <v>3</v>
      </c>
      <c r="AK245" s="238">
        <v>21</v>
      </c>
      <c r="AL245" s="238">
        <v>28</v>
      </c>
      <c r="AM245" s="238" t="s">
        <v>354</v>
      </c>
      <c r="AN245" s="238">
        <v>5</v>
      </c>
      <c r="AS245" s="238">
        <v>1</v>
      </c>
      <c r="AT245" s="238">
        <v>98</v>
      </c>
      <c r="AU245" s="238">
        <v>60</v>
      </c>
      <c r="AV245" s="238">
        <v>10</v>
      </c>
      <c r="AW245" s="238">
        <v>20</v>
      </c>
      <c r="CT245" s="238">
        <v>465012</v>
      </c>
      <c r="CU245" s="238">
        <v>4967738</v>
      </c>
      <c r="CV245" s="238">
        <v>44.862196300000001</v>
      </c>
      <c r="CW245" s="238">
        <v>-93.442866699999996</v>
      </c>
      <c r="CX245" s="238" t="s">
        <v>359</v>
      </c>
    </row>
    <row r="246" spans="1:103" x14ac:dyDescent="0.25">
      <c r="A246" s="238">
        <v>11036462</v>
      </c>
      <c r="B246" s="238">
        <v>2</v>
      </c>
      <c r="C246" s="238">
        <v>212</v>
      </c>
      <c r="D246" s="238">
        <v>158.02099999999999</v>
      </c>
      <c r="E246" s="238">
        <v>27</v>
      </c>
      <c r="F246" s="238" t="s">
        <v>2420</v>
      </c>
      <c r="H246" s="238" t="s">
        <v>354</v>
      </c>
      <c r="I246" s="238">
        <v>25</v>
      </c>
      <c r="K246" s="238">
        <v>201500007330</v>
      </c>
      <c r="L246" s="238">
        <v>150630107</v>
      </c>
      <c r="M246" s="238">
        <v>2</v>
      </c>
      <c r="N246" s="238">
        <v>25</v>
      </c>
      <c r="O246" s="238">
        <v>2015</v>
      </c>
      <c r="P246" s="238" t="s">
        <v>355</v>
      </c>
      <c r="Q246" s="238">
        <v>7</v>
      </c>
      <c r="S246" s="238">
        <v>5</v>
      </c>
      <c r="T246" s="238">
        <v>0</v>
      </c>
      <c r="U246" s="238">
        <v>1</v>
      </c>
      <c r="V246" s="238">
        <v>7</v>
      </c>
      <c r="W246" s="238">
        <v>10</v>
      </c>
      <c r="X246" s="238">
        <v>25</v>
      </c>
      <c r="Y246" s="238">
        <v>1</v>
      </c>
      <c r="Z246" s="238">
        <v>4</v>
      </c>
      <c r="AB246" s="238">
        <v>5</v>
      </c>
      <c r="AC246" s="238">
        <v>98</v>
      </c>
      <c r="AF246" s="238" t="s">
        <v>358</v>
      </c>
      <c r="AG246" s="238">
        <v>3</v>
      </c>
      <c r="AH246" s="238">
        <v>2</v>
      </c>
      <c r="AI246" s="238">
        <v>2</v>
      </c>
      <c r="AJ246" s="238">
        <v>4</v>
      </c>
      <c r="AK246" s="238">
        <v>21</v>
      </c>
      <c r="AL246" s="238">
        <v>17</v>
      </c>
      <c r="AM246" s="238" t="s">
        <v>363</v>
      </c>
      <c r="AN246" s="238">
        <v>5</v>
      </c>
      <c r="AO246" s="238">
        <v>16</v>
      </c>
      <c r="AS246" s="238">
        <v>2</v>
      </c>
      <c r="AT246" s="238">
        <v>98</v>
      </c>
      <c r="AU246" s="238">
        <v>30</v>
      </c>
      <c r="AV246" s="238">
        <v>10</v>
      </c>
      <c r="AW246" s="238">
        <v>20</v>
      </c>
      <c r="CT246" s="238">
        <v>465012</v>
      </c>
      <c r="CU246" s="238">
        <v>4967738</v>
      </c>
      <c r="CV246" s="238">
        <v>44.862196300000001</v>
      </c>
      <c r="CW246" s="238">
        <v>-93.442866699999996</v>
      </c>
      <c r="CX246" s="238" t="s">
        <v>359</v>
      </c>
    </row>
    <row r="247" spans="1:103" x14ac:dyDescent="0.25">
      <c r="A247" s="238">
        <v>11037644</v>
      </c>
      <c r="B247" s="238">
        <v>2</v>
      </c>
      <c r="C247" s="238">
        <v>212</v>
      </c>
      <c r="D247" s="238">
        <v>158.02099999999999</v>
      </c>
      <c r="E247" s="238">
        <v>27</v>
      </c>
      <c r="F247" s="238" t="s">
        <v>2420</v>
      </c>
      <c r="H247" s="238" t="s">
        <v>354</v>
      </c>
      <c r="I247" s="238">
        <v>25</v>
      </c>
      <c r="K247" s="238">
        <v>201500007508</v>
      </c>
      <c r="L247" s="238">
        <v>150830052</v>
      </c>
      <c r="M247" s="238">
        <v>2</v>
      </c>
      <c r="N247" s="238">
        <v>26</v>
      </c>
      <c r="O247" s="238">
        <v>2015</v>
      </c>
      <c r="P247" s="238" t="s">
        <v>384</v>
      </c>
      <c r="Q247" s="238">
        <v>16</v>
      </c>
      <c r="S247" s="238">
        <v>3</v>
      </c>
      <c r="T247" s="238">
        <v>0</v>
      </c>
      <c r="U247" s="238">
        <v>3</v>
      </c>
      <c r="V247" s="238">
        <v>1</v>
      </c>
      <c r="W247" s="238">
        <v>10</v>
      </c>
      <c r="X247" s="238">
        <v>3</v>
      </c>
      <c r="Y247" s="238">
        <v>1</v>
      </c>
      <c r="Z247" s="238">
        <v>1</v>
      </c>
      <c r="AB247" s="238">
        <v>1</v>
      </c>
      <c r="AC247" s="238">
        <v>98</v>
      </c>
      <c r="AF247" s="238" t="s">
        <v>358</v>
      </c>
      <c r="AG247" s="238">
        <v>7</v>
      </c>
      <c r="AH247" s="238">
        <v>2</v>
      </c>
      <c r="AI247" s="238">
        <v>2</v>
      </c>
      <c r="AJ247" s="238">
        <v>3</v>
      </c>
      <c r="AK247" s="238">
        <v>4</v>
      </c>
      <c r="AL247" s="238">
        <v>17</v>
      </c>
      <c r="AM247" s="238" t="s">
        <v>363</v>
      </c>
      <c r="AN247" s="238">
        <v>5</v>
      </c>
      <c r="AS247" s="238">
        <v>4</v>
      </c>
      <c r="AT247" s="238">
        <v>20</v>
      </c>
      <c r="AU247" s="238">
        <v>40</v>
      </c>
      <c r="AV247" s="238">
        <v>11</v>
      </c>
      <c r="AW247" s="238">
        <v>21</v>
      </c>
      <c r="AX247" s="238">
        <v>2</v>
      </c>
      <c r="AY247" s="238">
        <v>2</v>
      </c>
      <c r="AZ247" s="238">
        <v>2</v>
      </c>
      <c r="BA247" s="238">
        <v>21</v>
      </c>
      <c r="BB247" s="238">
        <v>42</v>
      </c>
      <c r="BC247" s="238" t="s">
        <v>354</v>
      </c>
      <c r="BD247" s="238">
        <v>5</v>
      </c>
      <c r="BI247" s="238">
        <v>4</v>
      </c>
      <c r="BJ247" s="238">
        <v>20</v>
      </c>
      <c r="BK247" s="238">
        <v>40</v>
      </c>
      <c r="BL247" s="238">
        <v>11</v>
      </c>
      <c r="BM247" s="238">
        <v>21</v>
      </c>
      <c r="BN247" s="238">
        <v>2</v>
      </c>
      <c r="BO247" s="238">
        <v>2</v>
      </c>
      <c r="BP247" s="238">
        <v>1</v>
      </c>
      <c r="BQ247" s="238">
        <v>21</v>
      </c>
      <c r="BR247" s="238">
        <v>41</v>
      </c>
      <c r="BS247" s="238" t="s">
        <v>354</v>
      </c>
      <c r="BT247" s="238">
        <v>5</v>
      </c>
      <c r="BU247" s="238">
        <v>1</v>
      </c>
      <c r="BY247" s="238">
        <v>4</v>
      </c>
      <c r="BZ247" s="238">
        <v>20</v>
      </c>
      <c r="CA247" s="238">
        <v>40</v>
      </c>
      <c r="CB247" s="238">
        <v>11</v>
      </c>
      <c r="CC247" s="238">
        <v>21</v>
      </c>
      <c r="CT247" s="238">
        <v>465012</v>
      </c>
      <c r="CU247" s="238">
        <v>4967738</v>
      </c>
      <c r="CV247" s="238">
        <v>44.862196300000001</v>
      </c>
      <c r="CW247" s="238">
        <v>-93.442866699999996</v>
      </c>
      <c r="CX247" s="238" t="s">
        <v>359</v>
      </c>
    </row>
    <row r="248" spans="1:103" x14ac:dyDescent="0.25">
      <c r="A248" s="238">
        <v>11038966</v>
      </c>
      <c r="B248" s="238">
        <v>2</v>
      </c>
      <c r="C248" s="238">
        <v>212</v>
      </c>
      <c r="D248" s="238">
        <v>158.02099999999999</v>
      </c>
      <c r="E248" s="238">
        <v>27</v>
      </c>
      <c r="F248" s="238" t="s">
        <v>2420</v>
      </c>
      <c r="H248" s="238" t="s">
        <v>354</v>
      </c>
      <c r="I248" s="238">
        <v>25</v>
      </c>
      <c r="K248" s="238">
        <v>201500012786</v>
      </c>
      <c r="L248" s="238">
        <v>151070046</v>
      </c>
      <c r="M248" s="238">
        <v>4</v>
      </c>
      <c r="N248" s="238">
        <v>4</v>
      </c>
      <c r="O248" s="238">
        <v>2015</v>
      </c>
      <c r="P248" s="238" t="s">
        <v>364</v>
      </c>
      <c r="Q248" s="238">
        <v>16</v>
      </c>
      <c r="S248" s="238">
        <v>5</v>
      </c>
      <c r="T248" s="238">
        <v>0</v>
      </c>
      <c r="U248" s="238">
        <v>2</v>
      </c>
      <c r="V248" s="238">
        <v>10</v>
      </c>
      <c r="W248" s="238">
        <v>10</v>
      </c>
      <c r="X248" s="238">
        <v>2</v>
      </c>
      <c r="Y248" s="238">
        <v>1</v>
      </c>
      <c r="Z248" s="238">
        <v>2</v>
      </c>
      <c r="AB248" s="238">
        <v>1</v>
      </c>
      <c r="AC248" s="238">
        <v>98</v>
      </c>
      <c r="AF248" s="238" t="s">
        <v>358</v>
      </c>
      <c r="AG248" s="238">
        <v>5</v>
      </c>
      <c r="AH248" s="238">
        <v>2</v>
      </c>
      <c r="AI248" s="238">
        <v>2</v>
      </c>
      <c r="AJ248" s="238">
        <v>3</v>
      </c>
      <c r="AK248" s="238">
        <v>21</v>
      </c>
      <c r="AL248" s="238">
        <v>19</v>
      </c>
      <c r="AM248" s="238" t="s">
        <v>354</v>
      </c>
      <c r="AN248" s="238">
        <v>5</v>
      </c>
      <c r="AO248" s="238">
        <v>1</v>
      </c>
      <c r="AS248" s="238">
        <v>1</v>
      </c>
      <c r="AT248" s="238">
        <v>98</v>
      </c>
      <c r="AU248" s="238">
        <v>60</v>
      </c>
      <c r="AV248" s="238">
        <v>11</v>
      </c>
      <c r="AW248" s="238">
        <v>21</v>
      </c>
      <c r="AX248" s="238">
        <v>2</v>
      </c>
      <c r="AY248" s="238">
        <v>2</v>
      </c>
      <c r="AZ248" s="238">
        <v>3</v>
      </c>
      <c r="BA248" s="238">
        <v>28</v>
      </c>
      <c r="BB248" s="238">
        <v>18</v>
      </c>
      <c r="BC248" s="238" t="s">
        <v>363</v>
      </c>
      <c r="BD248" s="238">
        <v>5</v>
      </c>
      <c r="BE248" s="238">
        <v>8</v>
      </c>
      <c r="BF248" s="238">
        <v>15</v>
      </c>
      <c r="BI248" s="238">
        <v>1</v>
      </c>
      <c r="BJ248" s="238">
        <v>98</v>
      </c>
      <c r="BK248" s="238">
        <v>60</v>
      </c>
      <c r="BL248" s="238">
        <v>11</v>
      </c>
      <c r="BM248" s="238">
        <v>21</v>
      </c>
      <c r="CT248" s="238">
        <v>465012</v>
      </c>
      <c r="CU248" s="238">
        <v>4967738</v>
      </c>
      <c r="CV248" s="238">
        <v>44.862196300000001</v>
      </c>
      <c r="CW248" s="238">
        <v>-93.442866699999996</v>
      </c>
      <c r="CX248" s="238" t="s">
        <v>359</v>
      </c>
    </row>
    <row r="249" spans="1:103" x14ac:dyDescent="0.25">
      <c r="A249" s="238">
        <v>11039231</v>
      </c>
      <c r="B249" s="238">
        <v>2</v>
      </c>
      <c r="C249" s="238">
        <v>212</v>
      </c>
      <c r="D249" s="238">
        <v>158.02099999999999</v>
      </c>
      <c r="E249" s="238">
        <v>27</v>
      </c>
      <c r="F249" s="238" t="s">
        <v>2420</v>
      </c>
      <c r="H249" s="238" t="s">
        <v>354</v>
      </c>
      <c r="I249" s="238">
        <v>25</v>
      </c>
      <c r="K249" s="238">
        <v>201500014113</v>
      </c>
      <c r="L249" s="238">
        <v>151120034</v>
      </c>
      <c r="M249" s="238">
        <v>4</v>
      </c>
      <c r="N249" s="238">
        <v>13</v>
      </c>
      <c r="O249" s="238">
        <v>2015</v>
      </c>
      <c r="P249" s="238" t="s">
        <v>361</v>
      </c>
      <c r="Q249" s="238">
        <v>12</v>
      </c>
      <c r="S249" s="238">
        <v>5</v>
      </c>
      <c r="T249" s="238">
        <v>0</v>
      </c>
      <c r="U249" s="238">
        <v>2</v>
      </c>
      <c r="V249" s="238">
        <v>1</v>
      </c>
      <c r="W249" s="238">
        <v>10</v>
      </c>
      <c r="X249" s="238">
        <v>3</v>
      </c>
      <c r="Y249" s="238">
        <v>1</v>
      </c>
      <c r="Z249" s="238">
        <v>1</v>
      </c>
      <c r="AA249" s="238">
        <v>99</v>
      </c>
      <c r="AB249" s="238">
        <v>1</v>
      </c>
      <c r="AC249" s="238">
        <v>98</v>
      </c>
      <c r="AF249" s="238" t="s">
        <v>358</v>
      </c>
      <c r="AG249" s="238">
        <v>7</v>
      </c>
      <c r="AH249" s="238">
        <v>2</v>
      </c>
      <c r="AI249" s="238">
        <v>2</v>
      </c>
      <c r="AJ249" s="238">
        <v>3</v>
      </c>
      <c r="AK249" s="238">
        <v>21</v>
      </c>
      <c r="AL249" s="238">
        <v>41</v>
      </c>
      <c r="AM249" s="238" t="s">
        <v>354</v>
      </c>
      <c r="AN249" s="238">
        <v>5</v>
      </c>
      <c r="AO249" s="238">
        <v>1</v>
      </c>
      <c r="AS249" s="238">
        <v>2</v>
      </c>
      <c r="AT249" s="238">
        <v>20</v>
      </c>
      <c r="AU249" s="238">
        <v>60</v>
      </c>
      <c r="AV249" s="238">
        <v>11</v>
      </c>
      <c r="AW249" s="238">
        <v>22</v>
      </c>
      <c r="AX249" s="238">
        <v>2</v>
      </c>
      <c r="AY249" s="238">
        <v>2</v>
      </c>
      <c r="AZ249" s="238">
        <v>3</v>
      </c>
      <c r="BA249" s="238">
        <v>21</v>
      </c>
      <c r="BB249" s="238">
        <v>74</v>
      </c>
      <c r="BC249" s="238" t="s">
        <v>354</v>
      </c>
      <c r="BD249" s="238">
        <v>5</v>
      </c>
      <c r="BE249" s="238">
        <v>1</v>
      </c>
      <c r="BI249" s="238">
        <v>2</v>
      </c>
      <c r="BJ249" s="238">
        <v>20</v>
      </c>
      <c r="BK249" s="238">
        <v>60</v>
      </c>
      <c r="BL249" s="238">
        <v>11</v>
      </c>
      <c r="BM249" s="238">
        <v>22</v>
      </c>
      <c r="CT249" s="238">
        <v>465012</v>
      </c>
      <c r="CU249" s="238">
        <v>4967738</v>
      </c>
      <c r="CV249" s="238">
        <v>44.862196300000001</v>
      </c>
      <c r="CW249" s="238">
        <v>-93.442866699999996</v>
      </c>
      <c r="CX249" s="238" t="s">
        <v>359</v>
      </c>
    </row>
    <row r="250" spans="1:103" x14ac:dyDescent="0.25">
      <c r="A250" s="238">
        <v>11041179</v>
      </c>
      <c r="B250" s="238">
        <v>2</v>
      </c>
      <c r="C250" s="238">
        <v>212</v>
      </c>
      <c r="D250" s="238">
        <v>158.02099999999999</v>
      </c>
      <c r="E250" s="238">
        <v>27</v>
      </c>
      <c r="F250" s="238" t="s">
        <v>2420</v>
      </c>
      <c r="H250" s="238" t="s">
        <v>354</v>
      </c>
      <c r="I250" s="238">
        <v>25</v>
      </c>
      <c r="K250" s="238">
        <v>201500018147</v>
      </c>
      <c r="L250" s="238">
        <v>151410084</v>
      </c>
      <c r="M250" s="238">
        <v>5</v>
      </c>
      <c r="N250" s="238">
        <v>12</v>
      </c>
      <c r="O250" s="238">
        <v>2015</v>
      </c>
      <c r="P250" s="238" t="s">
        <v>368</v>
      </c>
      <c r="Q250" s="238">
        <v>11</v>
      </c>
      <c r="S250" s="238">
        <v>5</v>
      </c>
      <c r="T250" s="238">
        <v>0</v>
      </c>
      <c r="U250" s="238">
        <v>2</v>
      </c>
      <c r="V250" s="238">
        <v>1</v>
      </c>
      <c r="W250" s="238">
        <v>10</v>
      </c>
      <c r="X250" s="238">
        <v>3</v>
      </c>
      <c r="Y250" s="238">
        <v>1</v>
      </c>
      <c r="Z250" s="238">
        <v>2</v>
      </c>
      <c r="AB250" s="238">
        <v>1</v>
      </c>
      <c r="AC250" s="238">
        <v>98</v>
      </c>
      <c r="AF250" s="238" t="s">
        <v>358</v>
      </c>
      <c r="AG250" s="238">
        <v>7</v>
      </c>
      <c r="AH250" s="238">
        <v>2</v>
      </c>
      <c r="AI250" s="238">
        <v>2</v>
      </c>
      <c r="AJ250" s="238">
        <v>3</v>
      </c>
      <c r="AK250" s="238">
        <v>10</v>
      </c>
      <c r="AL250" s="238">
        <v>60</v>
      </c>
      <c r="AM250" s="238" t="s">
        <v>354</v>
      </c>
      <c r="AN250" s="238">
        <v>5</v>
      </c>
      <c r="AO250" s="238">
        <v>1</v>
      </c>
      <c r="AS250" s="238">
        <v>2</v>
      </c>
      <c r="AT250" s="238">
        <v>20</v>
      </c>
      <c r="AU250" s="238">
        <v>55</v>
      </c>
      <c r="AV250" s="238">
        <v>11</v>
      </c>
      <c r="AW250" s="238">
        <v>22</v>
      </c>
      <c r="AX250" s="238">
        <v>2</v>
      </c>
      <c r="AY250" s="238">
        <v>2</v>
      </c>
      <c r="AZ250" s="238">
        <v>3</v>
      </c>
      <c r="BA250" s="238">
        <v>10</v>
      </c>
      <c r="BB250" s="238">
        <v>63</v>
      </c>
      <c r="BC250" s="238" t="s">
        <v>354</v>
      </c>
      <c r="BD250" s="238">
        <v>5</v>
      </c>
      <c r="BE250" s="238">
        <v>15</v>
      </c>
      <c r="BI250" s="238">
        <v>2</v>
      </c>
      <c r="BJ250" s="238">
        <v>20</v>
      </c>
      <c r="BK250" s="238">
        <v>55</v>
      </c>
      <c r="BL250" s="238">
        <v>11</v>
      </c>
      <c r="BM250" s="238">
        <v>22</v>
      </c>
      <c r="CT250" s="238">
        <v>465012</v>
      </c>
      <c r="CU250" s="238">
        <v>4967738</v>
      </c>
      <c r="CV250" s="238">
        <v>44.862196300000001</v>
      </c>
      <c r="CW250" s="238">
        <v>-93.442866699999996</v>
      </c>
      <c r="CX250" s="238" t="s">
        <v>359</v>
      </c>
    </row>
    <row r="251" spans="1:103" x14ac:dyDescent="0.25">
      <c r="A251" s="238">
        <v>11063625</v>
      </c>
      <c r="B251" s="238">
        <v>2</v>
      </c>
      <c r="C251" s="238">
        <v>212</v>
      </c>
      <c r="D251" s="238">
        <v>158.02099999999999</v>
      </c>
      <c r="E251" s="238">
        <v>27</v>
      </c>
      <c r="F251" s="238" t="s">
        <v>2420</v>
      </c>
      <c r="H251" s="238" t="s">
        <v>354</v>
      </c>
      <c r="I251" s="238">
        <v>25</v>
      </c>
      <c r="K251" s="238">
        <v>15508658</v>
      </c>
      <c r="L251" s="238">
        <v>152330217</v>
      </c>
      <c r="M251" s="238">
        <v>8</v>
      </c>
      <c r="N251" s="238">
        <v>19</v>
      </c>
      <c r="O251" s="238">
        <v>2015</v>
      </c>
      <c r="P251" s="238" t="s">
        <v>355</v>
      </c>
      <c r="Q251" s="238">
        <v>17</v>
      </c>
      <c r="R251" s="238" t="s">
        <v>356</v>
      </c>
      <c r="S251" s="238">
        <v>5</v>
      </c>
      <c r="T251" s="238">
        <v>0</v>
      </c>
      <c r="U251" s="238">
        <v>2</v>
      </c>
      <c r="V251" s="238">
        <v>1</v>
      </c>
      <c r="W251" s="238">
        <v>10</v>
      </c>
      <c r="X251" s="238">
        <v>2</v>
      </c>
      <c r="Y251" s="238">
        <v>1</v>
      </c>
      <c r="Z251" s="238">
        <v>2</v>
      </c>
      <c r="AB251" s="238">
        <v>1</v>
      </c>
      <c r="AC251" s="238">
        <v>98</v>
      </c>
      <c r="AD251" s="238" t="s">
        <v>376</v>
      </c>
      <c r="AE251" s="238" t="s">
        <v>4944</v>
      </c>
      <c r="AF251" s="238" t="s">
        <v>358</v>
      </c>
      <c r="AG251" s="238">
        <v>7</v>
      </c>
      <c r="AH251" s="238">
        <v>2</v>
      </c>
      <c r="AI251" s="238">
        <v>40</v>
      </c>
      <c r="AJ251" s="238">
        <v>4</v>
      </c>
      <c r="AK251" s="238">
        <v>21</v>
      </c>
      <c r="AL251" s="238">
        <v>27</v>
      </c>
      <c r="AM251" s="238" t="s">
        <v>354</v>
      </c>
      <c r="AN251" s="238">
        <v>5</v>
      </c>
      <c r="AO251" s="238">
        <v>5</v>
      </c>
      <c r="AP251" s="238">
        <v>3</v>
      </c>
      <c r="AS251" s="238">
        <v>1</v>
      </c>
      <c r="AT251" s="238">
        <v>98</v>
      </c>
      <c r="AU251" s="238">
        <v>60</v>
      </c>
      <c r="AV251" s="238">
        <v>11</v>
      </c>
      <c r="AW251" s="238">
        <v>21</v>
      </c>
      <c r="AX251" s="238">
        <v>2</v>
      </c>
      <c r="AY251" s="238">
        <v>1</v>
      </c>
      <c r="AZ251" s="238">
        <v>4</v>
      </c>
      <c r="BA251" s="238">
        <v>21</v>
      </c>
      <c r="BB251" s="238">
        <v>42</v>
      </c>
      <c r="BC251" s="238" t="s">
        <v>363</v>
      </c>
      <c r="BD251" s="238">
        <v>5</v>
      </c>
      <c r="BE251" s="238">
        <v>1</v>
      </c>
      <c r="BI251" s="238">
        <v>1</v>
      </c>
      <c r="BJ251" s="238">
        <v>98</v>
      </c>
      <c r="BK251" s="238">
        <v>60</v>
      </c>
      <c r="BL251" s="238">
        <v>11</v>
      </c>
      <c r="BM251" s="238">
        <v>21</v>
      </c>
      <c r="CT251" s="238">
        <v>465012</v>
      </c>
      <c r="CU251" s="238">
        <v>4967738</v>
      </c>
      <c r="CV251" s="238">
        <v>44.862196300000001</v>
      </c>
      <c r="CW251" s="238">
        <v>-93.442866699999996</v>
      </c>
      <c r="CX251" s="238" t="s">
        <v>359</v>
      </c>
      <c r="CY251" s="238" t="s">
        <v>4945</v>
      </c>
    </row>
    <row r="252" spans="1:103" x14ac:dyDescent="0.25">
      <c r="A252" s="238">
        <v>11070561</v>
      </c>
      <c r="B252" s="238">
        <v>2</v>
      </c>
      <c r="C252" s="238">
        <v>212</v>
      </c>
      <c r="D252" s="238">
        <v>158.02099999999999</v>
      </c>
      <c r="E252" s="238">
        <v>27</v>
      </c>
      <c r="F252" s="238" t="s">
        <v>2420</v>
      </c>
      <c r="H252" s="238" t="s">
        <v>354</v>
      </c>
      <c r="I252" s="238">
        <v>25</v>
      </c>
      <c r="K252" s="238">
        <v>15509326</v>
      </c>
      <c r="L252" s="238">
        <v>152810233</v>
      </c>
      <c r="M252" s="238">
        <v>9</v>
      </c>
      <c r="N252" s="238">
        <v>8</v>
      </c>
      <c r="O252" s="238">
        <v>2015</v>
      </c>
      <c r="P252" s="238" t="s">
        <v>368</v>
      </c>
      <c r="Q252" s="238">
        <v>18</v>
      </c>
      <c r="R252" s="238" t="s">
        <v>356</v>
      </c>
      <c r="S252" s="238">
        <v>3</v>
      </c>
      <c r="T252" s="238">
        <v>0</v>
      </c>
      <c r="U252" s="238">
        <v>1</v>
      </c>
      <c r="V252" s="238">
        <v>4</v>
      </c>
      <c r="W252" s="238">
        <v>10</v>
      </c>
      <c r="X252" s="238">
        <v>2</v>
      </c>
      <c r="Y252" s="238">
        <v>1</v>
      </c>
      <c r="Z252" s="238">
        <v>1</v>
      </c>
      <c r="AB252" s="238">
        <v>1</v>
      </c>
      <c r="AC252" s="238">
        <v>98</v>
      </c>
      <c r="AD252" s="238">
        <v>212</v>
      </c>
      <c r="AE252" s="238" t="s">
        <v>4894</v>
      </c>
      <c r="AF252" s="238" t="s">
        <v>358</v>
      </c>
      <c r="AG252" s="238">
        <v>3</v>
      </c>
      <c r="AH252" s="238">
        <v>2</v>
      </c>
      <c r="AI252" s="238">
        <v>2</v>
      </c>
      <c r="AJ252" s="238">
        <v>4</v>
      </c>
      <c r="AK252" s="238">
        <v>99</v>
      </c>
      <c r="AL252" s="238">
        <v>24</v>
      </c>
      <c r="AM252" s="238" t="s">
        <v>354</v>
      </c>
      <c r="AN252" s="238">
        <v>5</v>
      </c>
      <c r="AQ252" s="238">
        <v>99</v>
      </c>
      <c r="AS252" s="238">
        <v>1</v>
      </c>
      <c r="AT252" s="238">
        <v>98</v>
      </c>
      <c r="AU252" s="238">
        <v>60</v>
      </c>
      <c r="AV252" s="238">
        <v>11</v>
      </c>
      <c r="AW252" s="238">
        <v>21</v>
      </c>
      <c r="CT252" s="238">
        <v>465012</v>
      </c>
      <c r="CU252" s="238">
        <v>4967738</v>
      </c>
      <c r="CV252" s="238">
        <v>44.862196300000001</v>
      </c>
      <c r="CW252" s="238">
        <v>-93.442866699999996</v>
      </c>
      <c r="CX252" s="238" t="s">
        <v>359</v>
      </c>
      <c r="CY252" s="238" t="s">
        <v>4946</v>
      </c>
    </row>
    <row r="253" spans="1:103" x14ac:dyDescent="0.25">
      <c r="A253" s="238">
        <v>11067575</v>
      </c>
      <c r="B253" s="238">
        <v>2</v>
      </c>
      <c r="C253" s="238">
        <v>212</v>
      </c>
      <c r="D253" s="238">
        <v>158.02099999999999</v>
      </c>
      <c r="E253" s="238">
        <v>27</v>
      </c>
      <c r="F253" s="238" t="s">
        <v>2420</v>
      </c>
      <c r="H253" s="238" t="s">
        <v>354</v>
      </c>
      <c r="I253" s="238">
        <v>25</v>
      </c>
      <c r="K253" s="238">
        <v>201500035271</v>
      </c>
      <c r="L253" s="238">
        <v>152600084</v>
      </c>
      <c r="M253" s="238">
        <v>9</v>
      </c>
      <c r="N253" s="238">
        <v>9</v>
      </c>
      <c r="O253" s="238">
        <v>2015</v>
      </c>
      <c r="P253" s="238" t="s">
        <v>355</v>
      </c>
      <c r="Q253" s="238">
        <v>23</v>
      </c>
      <c r="S253" s="238">
        <v>5</v>
      </c>
      <c r="T253" s="238">
        <v>0</v>
      </c>
      <c r="U253" s="238">
        <v>1</v>
      </c>
      <c r="V253" s="238">
        <v>90</v>
      </c>
      <c r="W253" s="238">
        <v>70</v>
      </c>
      <c r="X253" s="238">
        <v>2</v>
      </c>
      <c r="Y253" s="238">
        <v>4</v>
      </c>
      <c r="Z253" s="238">
        <v>3</v>
      </c>
      <c r="AB253" s="238">
        <v>2</v>
      </c>
      <c r="AC253" s="238">
        <v>98</v>
      </c>
      <c r="AF253" s="238" t="s">
        <v>358</v>
      </c>
      <c r="AG253" s="238">
        <v>3</v>
      </c>
      <c r="AH253" s="238">
        <v>2</v>
      </c>
      <c r="AI253" s="238">
        <v>2</v>
      </c>
      <c r="AJ253" s="238">
        <v>3</v>
      </c>
      <c r="AK253" s="238">
        <v>21</v>
      </c>
      <c r="AL253" s="238">
        <v>18</v>
      </c>
      <c r="AM253" s="238" t="s">
        <v>354</v>
      </c>
      <c r="AN253" s="238">
        <v>5</v>
      </c>
      <c r="AS253" s="238">
        <v>3</v>
      </c>
      <c r="AT253" s="238">
        <v>98</v>
      </c>
      <c r="AU253" s="238">
        <v>60</v>
      </c>
      <c r="AV253" s="238">
        <v>10</v>
      </c>
      <c r="AW253" s="238">
        <v>21</v>
      </c>
      <c r="CT253" s="238">
        <v>465012</v>
      </c>
      <c r="CU253" s="238">
        <v>4967738</v>
      </c>
      <c r="CV253" s="238">
        <v>44.862196300000001</v>
      </c>
      <c r="CW253" s="238">
        <v>-93.442866699999996</v>
      </c>
      <c r="CX253" s="238" t="s">
        <v>359</v>
      </c>
    </row>
    <row r="254" spans="1:103" x14ac:dyDescent="0.25">
      <c r="A254" s="238">
        <v>11068364</v>
      </c>
      <c r="B254" s="238">
        <v>2</v>
      </c>
      <c r="C254" s="238">
        <v>212</v>
      </c>
      <c r="D254" s="238">
        <v>158.02099999999999</v>
      </c>
      <c r="E254" s="238">
        <v>27</v>
      </c>
      <c r="F254" s="238" t="s">
        <v>2420</v>
      </c>
      <c r="H254" s="238" t="s">
        <v>354</v>
      </c>
      <c r="I254" s="238">
        <v>25</v>
      </c>
      <c r="K254" s="238">
        <v>15509343</v>
      </c>
      <c r="L254" s="238">
        <v>152650229</v>
      </c>
      <c r="M254" s="238">
        <v>9</v>
      </c>
      <c r="N254" s="238">
        <v>9</v>
      </c>
      <c r="O254" s="238">
        <v>2015</v>
      </c>
      <c r="P254" s="238" t="s">
        <v>355</v>
      </c>
      <c r="Q254" s="238">
        <v>8</v>
      </c>
      <c r="R254" s="238" t="s">
        <v>369</v>
      </c>
      <c r="S254" s="238">
        <v>5</v>
      </c>
      <c r="T254" s="238">
        <v>0</v>
      </c>
      <c r="U254" s="238">
        <v>2</v>
      </c>
      <c r="V254" s="238">
        <v>1</v>
      </c>
      <c r="W254" s="238">
        <v>10</v>
      </c>
      <c r="X254" s="238">
        <v>2</v>
      </c>
      <c r="Y254" s="238">
        <v>1</v>
      </c>
      <c r="Z254" s="238">
        <v>1</v>
      </c>
      <c r="AB254" s="238">
        <v>1</v>
      </c>
      <c r="AC254" s="238">
        <v>98</v>
      </c>
      <c r="AD254" s="238" t="s">
        <v>376</v>
      </c>
      <c r="AE254" s="238" t="s">
        <v>4836</v>
      </c>
      <c r="AF254" s="238" t="s">
        <v>358</v>
      </c>
      <c r="AG254" s="238">
        <v>7</v>
      </c>
      <c r="AH254" s="238">
        <v>2</v>
      </c>
      <c r="AI254" s="238">
        <v>2</v>
      </c>
      <c r="AJ254" s="238">
        <v>3</v>
      </c>
      <c r="AK254" s="238">
        <v>21</v>
      </c>
      <c r="AL254" s="238">
        <v>38</v>
      </c>
      <c r="AM254" s="238" t="s">
        <v>363</v>
      </c>
      <c r="AN254" s="238">
        <v>5</v>
      </c>
      <c r="AO254" s="238">
        <v>1</v>
      </c>
      <c r="AS254" s="238">
        <v>1</v>
      </c>
      <c r="AT254" s="238">
        <v>98</v>
      </c>
      <c r="AU254" s="238">
        <v>55</v>
      </c>
      <c r="AV254" s="238">
        <v>10</v>
      </c>
      <c r="AW254" s="238">
        <v>21</v>
      </c>
      <c r="AX254" s="238">
        <v>2</v>
      </c>
      <c r="AY254" s="238">
        <v>2</v>
      </c>
      <c r="AZ254" s="238">
        <v>3</v>
      </c>
      <c r="BA254" s="238">
        <v>21</v>
      </c>
      <c r="BB254" s="238">
        <v>20</v>
      </c>
      <c r="BC254" s="238" t="s">
        <v>363</v>
      </c>
      <c r="BD254" s="238">
        <v>5</v>
      </c>
      <c r="BE254" s="238">
        <v>15</v>
      </c>
      <c r="BI254" s="238">
        <v>1</v>
      </c>
      <c r="BJ254" s="238">
        <v>98</v>
      </c>
      <c r="BK254" s="238">
        <v>55</v>
      </c>
      <c r="BL254" s="238">
        <v>10</v>
      </c>
      <c r="BM254" s="238">
        <v>21</v>
      </c>
      <c r="CT254" s="238">
        <v>465012</v>
      </c>
      <c r="CU254" s="238">
        <v>4967738</v>
      </c>
      <c r="CV254" s="238">
        <v>44.862196300000001</v>
      </c>
      <c r="CW254" s="238">
        <v>-93.442866699999996</v>
      </c>
      <c r="CX254" s="238" t="s">
        <v>359</v>
      </c>
      <c r="CY254" s="238" t="s">
        <v>4947</v>
      </c>
    </row>
    <row r="255" spans="1:103" x14ac:dyDescent="0.25">
      <c r="A255" s="238">
        <v>11092270</v>
      </c>
      <c r="B255" s="238">
        <v>2</v>
      </c>
      <c r="C255" s="238">
        <v>212</v>
      </c>
      <c r="D255" s="238">
        <v>158.02099999999999</v>
      </c>
      <c r="E255" s="238">
        <v>27</v>
      </c>
      <c r="F255" s="238" t="s">
        <v>2420</v>
      </c>
      <c r="H255" s="238" t="s">
        <v>354</v>
      </c>
      <c r="I255" s="238">
        <v>25</v>
      </c>
      <c r="K255" s="238">
        <v>201500041805</v>
      </c>
      <c r="L255" s="238">
        <v>153560109</v>
      </c>
      <c r="M255" s="238">
        <v>10</v>
      </c>
      <c r="N255" s="238">
        <v>29</v>
      </c>
      <c r="O255" s="238">
        <v>2015</v>
      </c>
      <c r="P255" s="238" t="s">
        <v>384</v>
      </c>
      <c r="Q255" s="238">
        <v>17</v>
      </c>
      <c r="S255" s="238">
        <v>5</v>
      </c>
      <c r="T255" s="238">
        <v>0</v>
      </c>
      <c r="U255" s="238">
        <v>2</v>
      </c>
      <c r="V255" s="238">
        <v>1</v>
      </c>
      <c r="W255" s="238">
        <v>10</v>
      </c>
      <c r="X255" s="238">
        <v>2</v>
      </c>
      <c r="Y255" s="238">
        <v>1</v>
      </c>
      <c r="Z255" s="238">
        <v>1</v>
      </c>
      <c r="AB255" s="238">
        <v>1</v>
      </c>
      <c r="AC255" s="238">
        <v>98</v>
      </c>
      <c r="AF255" s="238" t="s">
        <v>358</v>
      </c>
      <c r="AG255" s="238">
        <v>7</v>
      </c>
      <c r="AH255" s="238">
        <v>2</v>
      </c>
      <c r="AI255" s="238">
        <v>2</v>
      </c>
      <c r="AJ255" s="238">
        <v>4</v>
      </c>
      <c r="AK255" s="238">
        <v>21</v>
      </c>
      <c r="AL255" s="238">
        <v>56</v>
      </c>
      <c r="AM255" s="238" t="s">
        <v>354</v>
      </c>
      <c r="AN255" s="238">
        <v>5</v>
      </c>
      <c r="AO255" s="238">
        <v>5</v>
      </c>
      <c r="AS255" s="238">
        <v>1</v>
      </c>
      <c r="AT255" s="238">
        <v>98</v>
      </c>
      <c r="AU255" s="238">
        <v>60</v>
      </c>
      <c r="AV255" s="238">
        <v>11</v>
      </c>
      <c r="AW255" s="238">
        <v>21</v>
      </c>
      <c r="AX255" s="238">
        <v>2</v>
      </c>
      <c r="AY255" s="238">
        <v>2</v>
      </c>
      <c r="AZ255" s="238">
        <v>4</v>
      </c>
      <c r="BA255" s="238">
        <v>21</v>
      </c>
      <c r="BB255" s="238">
        <v>38</v>
      </c>
      <c r="BC255" s="238" t="s">
        <v>354</v>
      </c>
      <c r="BD255" s="238">
        <v>5</v>
      </c>
      <c r="BE255" s="238">
        <v>1</v>
      </c>
      <c r="BI255" s="238">
        <v>1</v>
      </c>
      <c r="BJ255" s="238">
        <v>98</v>
      </c>
      <c r="BK255" s="238">
        <v>60</v>
      </c>
      <c r="BL255" s="238">
        <v>11</v>
      </c>
      <c r="BM255" s="238">
        <v>21</v>
      </c>
      <c r="CT255" s="238">
        <v>465012</v>
      </c>
      <c r="CU255" s="238">
        <v>4967738</v>
      </c>
      <c r="CV255" s="238">
        <v>44.862196300000001</v>
      </c>
      <c r="CW255" s="238">
        <v>-93.442866699999996</v>
      </c>
      <c r="CX255" s="238" t="s">
        <v>359</v>
      </c>
    </row>
    <row r="256" spans="1:103" x14ac:dyDescent="0.25">
      <c r="A256" s="238">
        <v>11083709</v>
      </c>
      <c r="B256" s="238">
        <v>2</v>
      </c>
      <c r="C256" s="238">
        <v>212</v>
      </c>
      <c r="D256" s="238">
        <v>158.02099999999999</v>
      </c>
      <c r="E256" s="238">
        <v>27</v>
      </c>
      <c r="F256" s="238" t="s">
        <v>2420</v>
      </c>
      <c r="H256" s="238" t="s">
        <v>354</v>
      </c>
      <c r="I256" s="238">
        <v>25</v>
      </c>
      <c r="K256" s="238">
        <v>201500045958</v>
      </c>
      <c r="L256" s="238">
        <v>153440102</v>
      </c>
      <c r="M256" s="238">
        <v>11</v>
      </c>
      <c r="N256" s="238">
        <v>30</v>
      </c>
      <c r="O256" s="238">
        <v>2015</v>
      </c>
      <c r="P256" s="238" t="s">
        <v>361</v>
      </c>
      <c r="Q256" s="238">
        <v>6</v>
      </c>
      <c r="S256" s="238">
        <v>5</v>
      </c>
      <c r="T256" s="238">
        <v>0</v>
      </c>
      <c r="U256" s="238">
        <v>2</v>
      </c>
      <c r="V256" s="238">
        <v>10</v>
      </c>
      <c r="W256" s="238">
        <v>10</v>
      </c>
      <c r="X256" s="238">
        <v>25</v>
      </c>
      <c r="Y256" s="238">
        <v>4</v>
      </c>
      <c r="Z256" s="238">
        <v>4</v>
      </c>
      <c r="AA256" s="238">
        <v>2</v>
      </c>
      <c r="AB256" s="238">
        <v>5</v>
      </c>
      <c r="AC256" s="238">
        <v>98</v>
      </c>
      <c r="AF256" s="238" t="s">
        <v>358</v>
      </c>
      <c r="AG256" s="238">
        <v>5</v>
      </c>
      <c r="AH256" s="238">
        <v>2</v>
      </c>
      <c r="AI256" s="238">
        <v>3</v>
      </c>
      <c r="AJ256" s="238">
        <v>3</v>
      </c>
      <c r="AK256" s="238">
        <v>21</v>
      </c>
      <c r="AL256" s="238">
        <v>63</v>
      </c>
      <c r="AM256" s="238" t="s">
        <v>354</v>
      </c>
      <c r="AN256" s="238">
        <v>5</v>
      </c>
      <c r="AO256" s="238">
        <v>3</v>
      </c>
      <c r="AS256" s="238">
        <v>2</v>
      </c>
      <c r="AT256" s="238">
        <v>98</v>
      </c>
      <c r="AU256" s="238">
        <v>60</v>
      </c>
      <c r="AV256" s="238">
        <v>11</v>
      </c>
      <c r="AW256" s="238">
        <v>21</v>
      </c>
      <c r="AX256" s="238">
        <v>2</v>
      </c>
      <c r="AY256" s="238">
        <v>2</v>
      </c>
      <c r="AZ256" s="238">
        <v>3</v>
      </c>
      <c r="BA256" s="238">
        <v>10</v>
      </c>
      <c r="BB256" s="238">
        <v>22</v>
      </c>
      <c r="BC256" s="238" t="s">
        <v>354</v>
      </c>
      <c r="BD256" s="238">
        <v>5</v>
      </c>
      <c r="BE256" s="238">
        <v>1</v>
      </c>
      <c r="BI256" s="238">
        <v>2</v>
      </c>
      <c r="BJ256" s="238">
        <v>98</v>
      </c>
      <c r="BK256" s="238">
        <v>60</v>
      </c>
      <c r="BL256" s="238">
        <v>11</v>
      </c>
      <c r="BM256" s="238">
        <v>21</v>
      </c>
      <c r="CT256" s="238">
        <v>465012</v>
      </c>
      <c r="CU256" s="238">
        <v>4967738</v>
      </c>
      <c r="CV256" s="238">
        <v>44.862196300000001</v>
      </c>
      <c r="CW256" s="238">
        <v>-93.442866699999996</v>
      </c>
      <c r="CX256" s="238" t="s">
        <v>359</v>
      </c>
    </row>
    <row r="257" spans="1:103" x14ac:dyDescent="0.25">
      <c r="A257" s="238">
        <v>11091933</v>
      </c>
      <c r="B257" s="238">
        <v>2</v>
      </c>
      <c r="C257" s="238">
        <v>212</v>
      </c>
      <c r="D257" s="238">
        <v>158.02099999999999</v>
      </c>
      <c r="E257" s="238">
        <v>27</v>
      </c>
      <c r="F257" s="238" t="s">
        <v>2420</v>
      </c>
      <c r="H257" s="238" t="s">
        <v>354</v>
      </c>
      <c r="I257" s="238">
        <v>25</v>
      </c>
      <c r="K257" s="238">
        <v>15003637</v>
      </c>
      <c r="L257" s="238">
        <v>153540151</v>
      </c>
      <c r="M257" s="238">
        <v>12</v>
      </c>
      <c r="N257" s="238">
        <v>20</v>
      </c>
      <c r="O257" s="238">
        <v>2015</v>
      </c>
      <c r="P257" s="238" t="s">
        <v>366</v>
      </c>
      <c r="Q257" s="238">
        <v>5</v>
      </c>
      <c r="R257" s="238" t="s">
        <v>356</v>
      </c>
      <c r="S257" s="238">
        <v>5</v>
      </c>
      <c r="T257" s="238">
        <v>0</v>
      </c>
      <c r="U257" s="238">
        <v>1</v>
      </c>
      <c r="V257" s="238">
        <v>4</v>
      </c>
      <c r="W257" s="238">
        <v>93</v>
      </c>
      <c r="X257" s="238">
        <v>2</v>
      </c>
      <c r="Y257" s="238">
        <v>4</v>
      </c>
      <c r="Z257" s="238">
        <v>1</v>
      </c>
      <c r="AB257" s="238">
        <v>1</v>
      </c>
      <c r="AC257" s="238">
        <v>98</v>
      </c>
      <c r="AD257" s="238" t="s">
        <v>2223</v>
      </c>
      <c r="AE257" s="238" t="s">
        <v>4836</v>
      </c>
      <c r="AF257" s="238" t="s">
        <v>358</v>
      </c>
      <c r="AG257" s="238">
        <v>3</v>
      </c>
      <c r="AH257" s="238">
        <v>0</v>
      </c>
      <c r="AI257" s="238">
        <v>2</v>
      </c>
      <c r="AJ257" s="238">
        <v>4</v>
      </c>
      <c r="AL257" s="238">
        <v>20</v>
      </c>
      <c r="AM257" s="238" t="s">
        <v>354</v>
      </c>
      <c r="AN257" s="238">
        <v>5</v>
      </c>
      <c r="AQ257" s="238">
        <v>22</v>
      </c>
      <c r="AS257" s="238">
        <v>2</v>
      </c>
      <c r="AT257" s="238">
        <v>98</v>
      </c>
      <c r="AU257" s="238">
        <v>55</v>
      </c>
      <c r="AV257" s="238">
        <v>10</v>
      </c>
      <c r="AW257" s="238">
        <v>20</v>
      </c>
      <c r="CT257" s="238">
        <v>465012</v>
      </c>
      <c r="CU257" s="238">
        <v>4967738</v>
      </c>
      <c r="CV257" s="238">
        <v>44.862196300000001</v>
      </c>
      <c r="CW257" s="238">
        <v>-93.442866699999996</v>
      </c>
      <c r="CX257" s="238" t="s">
        <v>359</v>
      </c>
      <c r="CY257" s="238" t="s">
        <v>4948</v>
      </c>
    </row>
    <row r="258" spans="1:103" x14ac:dyDescent="0.25">
      <c r="A258" s="238">
        <v>11093624</v>
      </c>
      <c r="B258" s="238">
        <v>2</v>
      </c>
      <c r="C258" s="238">
        <v>212</v>
      </c>
      <c r="D258" s="238">
        <v>158.02099999999999</v>
      </c>
      <c r="E258" s="238">
        <v>27</v>
      </c>
      <c r="F258" s="238" t="s">
        <v>2420</v>
      </c>
      <c r="H258" s="238" t="s">
        <v>354</v>
      </c>
      <c r="I258" s="238">
        <v>25</v>
      </c>
      <c r="K258" s="238">
        <v>15513708</v>
      </c>
      <c r="L258" s="238">
        <v>153630292</v>
      </c>
      <c r="M258" s="238">
        <v>12</v>
      </c>
      <c r="N258" s="238">
        <v>29</v>
      </c>
      <c r="O258" s="238">
        <v>2015</v>
      </c>
      <c r="P258" s="238" t="s">
        <v>368</v>
      </c>
      <c r="Q258" s="238">
        <v>14</v>
      </c>
      <c r="R258" s="238" t="s">
        <v>356</v>
      </c>
      <c r="S258" s="238">
        <v>4</v>
      </c>
      <c r="T258" s="238">
        <v>0</v>
      </c>
      <c r="U258" s="238">
        <v>2</v>
      </c>
      <c r="V258" s="238">
        <v>5</v>
      </c>
      <c r="W258" s="238">
        <v>10</v>
      </c>
      <c r="X258" s="238">
        <v>2</v>
      </c>
      <c r="Y258" s="238">
        <v>1</v>
      </c>
      <c r="Z258" s="238">
        <v>2</v>
      </c>
      <c r="AB258" s="238">
        <v>5</v>
      </c>
      <c r="AC258" s="238">
        <v>98</v>
      </c>
      <c r="AD258" s="238">
        <v>212</v>
      </c>
      <c r="AE258" s="238" t="s">
        <v>4836</v>
      </c>
      <c r="AF258" s="238" t="s">
        <v>358</v>
      </c>
      <c r="AG258" s="238">
        <v>10</v>
      </c>
      <c r="AH258" s="238">
        <v>2</v>
      </c>
      <c r="AI258" s="238">
        <v>2</v>
      </c>
      <c r="AJ258" s="238">
        <v>4</v>
      </c>
      <c r="AK258" s="238">
        <v>21</v>
      </c>
      <c r="AL258" s="238">
        <v>57</v>
      </c>
      <c r="AM258" s="238" t="s">
        <v>363</v>
      </c>
      <c r="AN258" s="238">
        <v>5</v>
      </c>
      <c r="AO258" s="238">
        <v>3</v>
      </c>
      <c r="AS258" s="238">
        <v>1</v>
      </c>
      <c r="AT258" s="238">
        <v>98</v>
      </c>
      <c r="AU258" s="238">
        <v>60</v>
      </c>
      <c r="AV258" s="238">
        <v>11</v>
      </c>
      <c r="AW258" s="238">
        <v>21</v>
      </c>
      <c r="AX258" s="238">
        <v>2</v>
      </c>
      <c r="AY258" s="238">
        <v>1</v>
      </c>
      <c r="AZ258" s="238">
        <v>4</v>
      </c>
      <c r="BA258" s="238">
        <v>21</v>
      </c>
      <c r="BB258" s="238">
        <v>67</v>
      </c>
      <c r="BC258" s="238" t="s">
        <v>363</v>
      </c>
      <c r="BD258" s="238">
        <v>5</v>
      </c>
      <c r="BE258" s="238">
        <v>1</v>
      </c>
      <c r="BI258" s="238">
        <v>1</v>
      </c>
      <c r="BJ258" s="238">
        <v>98</v>
      </c>
      <c r="BK258" s="238">
        <v>60</v>
      </c>
      <c r="BL258" s="238">
        <v>11</v>
      </c>
      <c r="BM258" s="238">
        <v>21</v>
      </c>
      <c r="CT258" s="238">
        <v>465012</v>
      </c>
      <c r="CU258" s="238">
        <v>4967738</v>
      </c>
      <c r="CV258" s="238">
        <v>44.862196300000001</v>
      </c>
      <c r="CW258" s="238">
        <v>-93.442866699999996</v>
      </c>
      <c r="CX258" s="238" t="s">
        <v>359</v>
      </c>
      <c r="CY258" s="238" t="s">
        <v>4949</v>
      </c>
    </row>
    <row r="259" spans="1:103" x14ac:dyDescent="0.25">
      <c r="A259" s="238">
        <v>413240</v>
      </c>
      <c r="B259" s="238">
        <v>2</v>
      </c>
      <c r="C259" s="238">
        <v>212</v>
      </c>
      <c r="D259" s="238">
        <v>158.023</v>
      </c>
      <c r="E259" s="238">
        <v>27</v>
      </c>
      <c r="F259" s="238" t="s">
        <v>2420</v>
      </c>
      <c r="H259" s="238" t="s">
        <v>354</v>
      </c>
      <c r="I259" s="238">
        <v>25</v>
      </c>
      <c r="K259" s="238">
        <v>17001062</v>
      </c>
      <c r="M259" s="238">
        <v>1</v>
      </c>
      <c r="N259" s="238">
        <v>10</v>
      </c>
      <c r="O259" s="238">
        <v>2017</v>
      </c>
      <c r="P259" s="238" t="s">
        <v>368</v>
      </c>
      <c r="Q259" s="238">
        <v>11</v>
      </c>
      <c r="R259" s="238" t="s">
        <v>369</v>
      </c>
      <c r="S259" s="238">
        <v>5</v>
      </c>
      <c r="T259" s="238">
        <v>0</v>
      </c>
      <c r="U259" s="238">
        <v>2</v>
      </c>
      <c r="V259" s="238">
        <v>5</v>
      </c>
      <c r="W259" s="238">
        <v>10</v>
      </c>
      <c r="X259" s="238">
        <v>2</v>
      </c>
      <c r="Y259" s="238">
        <v>1</v>
      </c>
      <c r="Z259" s="238">
        <v>4</v>
      </c>
      <c r="AB259" s="238">
        <v>3</v>
      </c>
      <c r="AC259" s="238">
        <v>98</v>
      </c>
      <c r="AD259" s="238" t="s">
        <v>357</v>
      </c>
      <c r="AF259" s="238" t="s">
        <v>358</v>
      </c>
      <c r="AG259" s="238">
        <v>10</v>
      </c>
      <c r="AH259" s="238">
        <v>2</v>
      </c>
      <c r="AI259" s="238">
        <v>2</v>
      </c>
      <c r="AJ259" s="238">
        <v>3</v>
      </c>
      <c r="AK259" s="238">
        <v>21</v>
      </c>
      <c r="AL259" s="238">
        <v>43</v>
      </c>
      <c r="AM259" s="238" t="s">
        <v>354</v>
      </c>
      <c r="AN259" s="238">
        <v>5</v>
      </c>
      <c r="AO259" s="238">
        <v>68</v>
      </c>
      <c r="AS259" s="238">
        <v>15</v>
      </c>
      <c r="AT259" s="238">
        <v>9</v>
      </c>
      <c r="AU259" s="238">
        <v>60</v>
      </c>
      <c r="AV259" s="238">
        <v>11</v>
      </c>
      <c r="AW259" s="238">
        <v>21</v>
      </c>
      <c r="AX259" s="238">
        <v>2</v>
      </c>
      <c r="AY259" s="238">
        <v>2</v>
      </c>
      <c r="AZ259" s="238">
        <v>3</v>
      </c>
      <c r="BA259" s="238">
        <v>21</v>
      </c>
      <c r="BB259" s="238">
        <v>32</v>
      </c>
      <c r="BC259" s="238" t="s">
        <v>354</v>
      </c>
      <c r="BD259" s="238">
        <v>5</v>
      </c>
      <c r="BE259" s="238">
        <v>1</v>
      </c>
      <c r="BI259" s="238">
        <v>15</v>
      </c>
      <c r="BJ259" s="238">
        <v>9</v>
      </c>
      <c r="BK259" s="238">
        <v>60</v>
      </c>
      <c r="BL259" s="238">
        <v>11</v>
      </c>
      <c r="BM259" s="238">
        <v>21</v>
      </c>
      <c r="CT259" s="238">
        <v>465012.774784512</v>
      </c>
      <c r="CU259" s="238">
        <v>4967737.4346553702</v>
      </c>
      <c r="CV259" s="238">
        <v>44.86219371</v>
      </c>
      <c r="CW259" s="238">
        <v>-93.442853850000006</v>
      </c>
      <c r="CX259" s="238" t="s">
        <v>359</v>
      </c>
      <c r="CY259" s="238" t="s">
        <v>4950</v>
      </c>
    </row>
    <row r="260" spans="1:103" x14ac:dyDescent="0.25">
      <c r="A260" s="238">
        <v>650003</v>
      </c>
      <c r="B260" s="238">
        <v>2</v>
      </c>
      <c r="C260" s="238">
        <v>212</v>
      </c>
      <c r="D260" s="238">
        <v>158.023</v>
      </c>
      <c r="E260" s="238">
        <v>27</v>
      </c>
      <c r="F260" s="238" t="s">
        <v>2420</v>
      </c>
      <c r="H260" s="238" t="s">
        <v>354</v>
      </c>
      <c r="I260" s="238">
        <v>25</v>
      </c>
      <c r="K260" s="238">
        <v>18041838</v>
      </c>
      <c r="M260" s="238">
        <v>10</v>
      </c>
      <c r="N260" s="238">
        <v>7</v>
      </c>
      <c r="O260" s="238">
        <v>2018</v>
      </c>
      <c r="P260" s="238" t="s">
        <v>366</v>
      </c>
      <c r="Q260" s="238">
        <v>9</v>
      </c>
      <c r="S260" s="238">
        <v>2</v>
      </c>
      <c r="T260" s="238">
        <v>0</v>
      </c>
      <c r="U260" s="238">
        <v>2</v>
      </c>
      <c r="V260" s="238">
        <v>12</v>
      </c>
      <c r="W260" s="238">
        <v>10</v>
      </c>
      <c r="X260" s="238">
        <v>3</v>
      </c>
      <c r="Y260" s="238">
        <v>1</v>
      </c>
      <c r="Z260" s="238">
        <v>1</v>
      </c>
      <c r="AB260" s="238">
        <v>1</v>
      </c>
      <c r="AC260" s="238">
        <v>98</v>
      </c>
      <c r="AD260" s="238" t="s">
        <v>357</v>
      </c>
      <c r="AF260" s="238" t="s">
        <v>358</v>
      </c>
      <c r="AG260" s="238">
        <v>7</v>
      </c>
      <c r="AH260" s="238">
        <v>2</v>
      </c>
      <c r="AI260" s="238">
        <v>3</v>
      </c>
      <c r="AJ260" s="238">
        <v>1</v>
      </c>
      <c r="AK260" s="238">
        <v>34</v>
      </c>
      <c r="AL260" s="238">
        <v>42</v>
      </c>
      <c r="AM260" s="238" t="s">
        <v>354</v>
      </c>
      <c r="AN260" s="238">
        <v>5</v>
      </c>
      <c r="AO260" s="238">
        <v>1</v>
      </c>
      <c r="AS260" s="238">
        <v>15</v>
      </c>
      <c r="AT260" s="238">
        <v>20</v>
      </c>
      <c r="AU260" s="238">
        <v>40</v>
      </c>
      <c r="AV260" s="238">
        <v>11</v>
      </c>
      <c r="AW260" s="238">
        <v>21</v>
      </c>
      <c r="AX260" s="238">
        <v>2</v>
      </c>
      <c r="AY260" s="238">
        <v>2</v>
      </c>
      <c r="AZ260" s="238">
        <v>1</v>
      </c>
      <c r="BA260" s="238">
        <v>21</v>
      </c>
      <c r="BB260" s="238">
        <v>34</v>
      </c>
      <c r="BC260" s="238" t="s">
        <v>363</v>
      </c>
      <c r="BD260" s="238">
        <v>5</v>
      </c>
      <c r="BE260" s="238">
        <v>70</v>
      </c>
      <c r="BI260" s="238">
        <v>15</v>
      </c>
      <c r="BJ260" s="238">
        <v>20</v>
      </c>
      <c r="BK260" s="238">
        <v>40</v>
      </c>
      <c r="BL260" s="238">
        <v>11</v>
      </c>
      <c r="BM260" s="238">
        <v>21</v>
      </c>
      <c r="CT260" s="238">
        <v>465012.93450562999</v>
      </c>
      <c r="CU260" s="238">
        <v>4967743.9443891896</v>
      </c>
      <c r="CV260" s="238">
        <v>44.862252320000003</v>
      </c>
      <c r="CW260" s="238">
        <v>-93.442852279999997</v>
      </c>
      <c r="CX260" s="238" t="s">
        <v>359</v>
      </c>
      <c r="CY260" s="238" t="s">
        <v>4951</v>
      </c>
    </row>
    <row r="261" spans="1:103" x14ac:dyDescent="0.25">
      <c r="A261" s="238">
        <v>735828</v>
      </c>
      <c r="B261" s="238">
        <v>2</v>
      </c>
      <c r="C261" s="238">
        <v>212</v>
      </c>
      <c r="D261" s="238">
        <v>158.03200000000001</v>
      </c>
      <c r="E261" s="238">
        <v>27</v>
      </c>
      <c r="F261" s="238" t="s">
        <v>2420</v>
      </c>
      <c r="H261" s="238" t="s">
        <v>354</v>
      </c>
      <c r="I261" s="238">
        <v>25</v>
      </c>
      <c r="K261" s="238">
        <v>19508993</v>
      </c>
      <c r="M261" s="238">
        <v>7</v>
      </c>
      <c r="N261" s="238">
        <v>23</v>
      </c>
      <c r="O261" s="238">
        <v>2019</v>
      </c>
      <c r="P261" s="238" t="s">
        <v>368</v>
      </c>
      <c r="Q261" s="238">
        <v>17</v>
      </c>
      <c r="R261" s="238" t="s">
        <v>356</v>
      </c>
      <c r="S261" s="238">
        <v>5</v>
      </c>
      <c r="T261" s="238">
        <v>0</v>
      </c>
      <c r="U261" s="238">
        <v>2</v>
      </c>
      <c r="V261" s="238">
        <v>10</v>
      </c>
      <c r="W261" s="238">
        <v>10</v>
      </c>
      <c r="X261" s="238">
        <v>2</v>
      </c>
      <c r="Y261" s="238">
        <v>1</v>
      </c>
      <c r="Z261" s="238">
        <v>1</v>
      </c>
      <c r="AB261" s="238">
        <v>1</v>
      </c>
      <c r="AC261" s="238">
        <v>98</v>
      </c>
      <c r="AD261" s="238" t="s">
        <v>4952</v>
      </c>
      <c r="AF261" s="238" t="s">
        <v>358</v>
      </c>
      <c r="AG261" s="238">
        <v>5</v>
      </c>
      <c r="AH261" s="238">
        <v>2</v>
      </c>
      <c r="AI261" s="238">
        <v>4</v>
      </c>
      <c r="AJ261" s="238">
        <v>4</v>
      </c>
      <c r="AK261" s="238">
        <v>21</v>
      </c>
      <c r="AL261" s="238">
        <v>62</v>
      </c>
      <c r="AM261" s="238" t="s">
        <v>363</v>
      </c>
      <c r="AN261" s="238">
        <v>5</v>
      </c>
      <c r="AO261" s="238">
        <v>10</v>
      </c>
      <c r="AS261" s="238">
        <v>15</v>
      </c>
      <c r="AT261" s="238">
        <v>9</v>
      </c>
      <c r="AU261" s="238">
        <v>60</v>
      </c>
      <c r="AV261" s="238">
        <v>11</v>
      </c>
      <c r="AW261" s="238">
        <v>21</v>
      </c>
      <c r="AX261" s="238">
        <v>2</v>
      </c>
      <c r="AY261" s="238">
        <v>2</v>
      </c>
      <c r="AZ261" s="238">
        <v>4</v>
      </c>
      <c r="BA261" s="238">
        <v>34</v>
      </c>
      <c r="BB261" s="238">
        <v>33</v>
      </c>
      <c r="BC261" s="238" t="s">
        <v>363</v>
      </c>
      <c r="BD261" s="238">
        <v>5</v>
      </c>
      <c r="BE261" s="238">
        <v>1</v>
      </c>
      <c r="BI261" s="238">
        <v>15</v>
      </c>
      <c r="BJ261" s="238">
        <v>9</v>
      </c>
      <c r="BK261" s="238">
        <v>60</v>
      </c>
      <c r="BL261" s="238">
        <v>11</v>
      </c>
      <c r="BM261" s="238">
        <v>21</v>
      </c>
      <c r="CT261" s="238">
        <v>465028.37185674399</v>
      </c>
      <c r="CU261" s="238">
        <v>4967742.70595208</v>
      </c>
      <c r="CV261" s="238">
        <v>44.862241930000003</v>
      </c>
      <c r="CW261" s="238">
        <v>-93.442656799999995</v>
      </c>
      <c r="CX261" s="238" t="s">
        <v>359</v>
      </c>
      <c r="CY261" s="238" t="s">
        <v>4953</v>
      </c>
    </row>
    <row r="262" spans="1:103" x14ac:dyDescent="0.25">
      <c r="A262" s="238">
        <v>10706650</v>
      </c>
      <c r="B262" s="238">
        <v>2</v>
      </c>
      <c r="C262" s="238">
        <v>212</v>
      </c>
      <c r="D262" s="238">
        <v>158.035</v>
      </c>
      <c r="E262" s="238">
        <v>27</v>
      </c>
      <c r="F262" s="238" t="s">
        <v>2420</v>
      </c>
      <c r="H262" s="238" t="s">
        <v>354</v>
      </c>
      <c r="I262" s="238">
        <v>25</v>
      </c>
      <c r="K262" s="238">
        <v>11500696</v>
      </c>
      <c r="L262" s="238">
        <v>110130469</v>
      </c>
      <c r="M262" s="238">
        <v>1</v>
      </c>
      <c r="N262" s="238">
        <v>13</v>
      </c>
      <c r="O262" s="238">
        <v>2011</v>
      </c>
      <c r="P262" s="238" t="s">
        <v>384</v>
      </c>
      <c r="Q262" s="238">
        <v>14</v>
      </c>
      <c r="S262" s="238">
        <v>5</v>
      </c>
      <c r="T262" s="238">
        <v>0</v>
      </c>
      <c r="U262" s="238">
        <v>1</v>
      </c>
      <c r="V262" s="238">
        <v>98</v>
      </c>
      <c r="W262" s="238">
        <v>83</v>
      </c>
      <c r="X262" s="238">
        <v>2</v>
      </c>
      <c r="Y262" s="238">
        <v>1</v>
      </c>
      <c r="Z262" s="238">
        <v>2</v>
      </c>
      <c r="AA262" s="238">
        <v>4</v>
      </c>
      <c r="AB262" s="238">
        <v>5</v>
      </c>
      <c r="AC262" s="238">
        <v>98</v>
      </c>
      <c r="AD262" s="238" t="s">
        <v>4894</v>
      </c>
      <c r="AE262" s="238" t="s">
        <v>1593</v>
      </c>
      <c r="AF262" s="238" t="s">
        <v>358</v>
      </c>
      <c r="AG262" s="238">
        <v>3</v>
      </c>
      <c r="AH262" s="238">
        <v>2</v>
      </c>
      <c r="AI262" s="238">
        <v>4</v>
      </c>
      <c r="AJ262" s="238">
        <v>4</v>
      </c>
      <c r="AK262" s="238">
        <v>21</v>
      </c>
      <c r="AL262" s="238">
        <v>35</v>
      </c>
      <c r="AM262" s="238" t="s">
        <v>363</v>
      </c>
      <c r="AN262" s="238">
        <v>5</v>
      </c>
      <c r="AO262" s="238">
        <v>3</v>
      </c>
      <c r="AS262" s="238">
        <v>1</v>
      </c>
      <c r="AT262" s="238">
        <v>98</v>
      </c>
      <c r="AU262" s="238">
        <v>55</v>
      </c>
      <c r="AV262" s="238">
        <v>11</v>
      </c>
      <c r="AW262" s="238">
        <v>21</v>
      </c>
      <c r="CT262" s="238">
        <v>465032</v>
      </c>
      <c r="CU262" s="238">
        <v>4967746</v>
      </c>
      <c r="CV262" s="238">
        <v>44.862275199999999</v>
      </c>
      <c r="CW262" s="238">
        <v>-93.442611299999996</v>
      </c>
      <c r="CX262" s="238" t="s">
        <v>359</v>
      </c>
      <c r="CY262" s="238" t="s">
        <v>4954</v>
      </c>
    </row>
    <row r="263" spans="1:103" x14ac:dyDescent="0.25">
      <c r="A263" s="238">
        <v>655522</v>
      </c>
      <c r="B263" s="238">
        <v>2</v>
      </c>
      <c r="C263" s="238">
        <v>212</v>
      </c>
      <c r="D263" s="238">
        <v>158.035</v>
      </c>
      <c r="E263" s="238">
        <v>27</v>
      </c>
      <c r="F263" s="238" t="s">
        <v>2420</v>
      </c>
      <c r="H263" s="238" t="s">
        <v>354</v>
      </c>
      <c r="I263" s="238">
        <v>25</v>
      </c>
      <c r="K263" s="238">
        <v>18512802</v>
      </c>
      <c r="M263" s="238">
        <v>10</v>
      </c>
      <c r="N263" s="238">
        <v>30</v>
      </c>
      <c r="O263" s="238">
        <v>2018</v>
      </c>
      <c r="P263" s="238" t="s">
        <v>368</v>
      </c>
      <c r="Q263" s="238">
        <v>7</v>
      </c>
      <c r="R263" s="238" t="s">
        <v>369</v>
      </c>
      <c r="S263" s="238">
        <v>5</v>
      </c>
      <c r="T263" s="238">
        <v>0</v>
      </c>
      <c r="U263" s="238">
        <v>2</v>
      </c>
      <c r="V263" s="238">
        <v>12</v>
      </c>
      <c r="W263" s="238">
        <v>10</v>
      </c>
      <c r="X263" s="238">
        <v>2</v>
      </c>
      <c r="Y263" s="238">
        <v>1</v>
      </c>
      <c r="Z263" s="238">
        <v>2</v>
      </c>
      <c r="AB263" s="238">
        <v>1</v>
      </c>
      <c r="AC263" s="238">
        <v>98</v>
      </c>
      <c r="AD263" s="238" t="s">
        <v>357</v>
      </c>
      <c r="AF263" s="238" t="s">
        <v>358</v>
      </c>
      <c r="AG263" s="238">
        <v>7</v>
      </c>
      <c r="AH263" s="238">
        <v>2</v>
      </c>
      <c r="AI263" s="238">
        <v>2</v>
      </c>
      <c r="AJ263" s="238">
        <v>3</v>
      </c>
      <c r="AK263" s="238">
        <v>21</v>
      </c>
      <c r="AL263" s="238">
        <v>38</v>
      </c>
      <c r="AM263" s="238" t="s">
        <v>354</v>
      </c>
      <c r="AN263" s="238">
        <v>5</v>
      </c>
      <c r="AO263" s="238">
        <v>4</v>
      </c>
      <c r="AS263" s="238">
        <v>15</v>
      </c>
      <c r="AT263" s="238">
        <v>98</v>
      </c>
      <c r="AU263" s="238">
        <v>60</v>
      </c>
      <c r="AV263" s="238">
        <v>11</v>
      </c>
      <c r="AW263" s="238">
        <v>21</v>
      </c>
      <c r="AX263" s="238">
        <v>2</v>
      </c>
      <c r="AY263" s="238">
        <v>4</v>
      </c>
      <c r="AZ263" s="238">
        <v>3</v>
      </c>
      <c r="BA263" s="238">
        <v>34</v>
      </c>
      <c r="BB263" s="238">
        <v>50</v>
      </c>
      <c r="BC263" s="238" t="s">
        <v>363</v>
      </c>
      <c r="BD263" s="238">
        <v>5</v>
      </c>
      <c r="BE263" s="238">
        <v>1</v>
      </c>
      <c r="BI263" s="238">
        <v>15</v>
      </c>
      <c r="BJ263" s="238">
        <v>98</v>
      </c>
      <c r="BK263" s="238">
        <v>60</v>
      </c>
      <c r="BL263" s="238">
        <v>11</v>
      </c>
      <c r="BM263" s="238">
        <v>21</v>
      </c>
      <c r="CT263" s="238">
        <v>465028.37185674399</v>
      </c>
      <c r="CU263" s="238">
        <v>4967755.4059774801</v>
      </c>
      <c r="CV263" s="238">
        <v>44.862356249999998</v>
      </c>
      <c r="CW263" s="238">
        <v>-93.442657670000003</v>
      </c>
      <c r="CX263" s="238" t="s">
        <v>359</v>
      </c>
      <c r="CY263" s="238" t="s">
        <v>4955</v>
      </c>
    </row>
    <row r="264" spans="1:103" x14ac:dyDescent="0.25">
      <c r="A264" s="238">
        <v>684942</v>
      </c>
      <c r="B264" s="238">
        <v>2</v>
      </c>
      <c r="C264" s="238">
        <v>212</v>
      </c>
      <c r="D264" s="238">
        <v>158.03800000000001</v>
      </c>
      <c r="E264" s="238">
        <v>27</v>
      </c>
      <c r="F264" s="238" t="s">
        <v>2420</v>
      </c>
      <c r="H264" s="238" t="s">
        <v>354</v>
      </c>
      <c r="I264" s="238">
        <v>25</v>
      </c>
      <c r="K264" s="238">
        <v>19004922</v>
      </c>
      <c r="M264" s="238">
        <v>2</v>
      </c>
      <c r="N264" s="238">
        <v>8</v>
      </c>
      <c r="O264" s="238">
        <v>2019</v>
      </c>
      <c r="P264" s="238" t="s">
        <v>362</v>
      </c>
      <c r="Q264" s="238">
        <v>0</v>
      </c>
      <c r="S264" s="238">
        <v>5</v>
      </c>
      <c r="T264" s="238">
        <v>0</v>
      </c>
      <c r="U264" s="238">
        <v>2</v>
      </c>
      <c r="V264" s="238">
        <v>10</v>
      </c>
      <c r="W264" s="238">
        <v>10</v>
      </c>
      <c r="X264" s="238">
        <v>2</v>
      </c>
      <c r="Y264" s="238">
        <v>4</v>
      </c>
      <c r="Z264" s="238">
        <v>1</v>
      </c>
      <c r="AB264" s="238">
        <v>5</v>
      </c>
      <c r="AC264" s="238">
        <v>98</v>
      </c>
      <c r="AD264" s="238" t="s">
        <v>357</v>
      </c>
      <c r="AF264" s="238" t="s">
        <v>358</v>
      </c>
      <c r="AG264" s="238">
        <v>5</v>
      </c>
      <c r="AH264" s="238">
        <v>2</v>
      </c>
      <c r="AI264" s="238">
        <v>2</v>
      </c>
      <c r="AJ264" s="238">
        <v>3</v>
      </c>
      <c r="AK264" s="238">
        <v>26</v>
      </c>
      <c r="AL264" s="238">
        <v>54</v>
      </c>
      <c r="AM264" s="238" t="s">
        <v>363</v>
      </c>
      <c r="AN264" s="238">
        <v>5</v>
      </c>
      <c r="AO264" s="238">
        <v>1</v>
      </c>
      <c r="AS264" s="238">
        <v>15</v>
      </c>
      <c r="AT264" s="238">
        <v>9</v>
      </c>
      <c r="AU264" s="238">
        <v>60</v>
      </c>
      <c r="AV264" s="238">
        <v>11</v>
      </c>
      <c r="AW264" s="238">
        <v>21</v>
      </c>
      <c r="AX264" s="238">
        <v>2</v>
      </c>
      <c r="AY264" s="238">
        <v>2</v>
      </c>
      <c r="AZ264" s="238">
        <v>3</v>
      </c>
      <c r="BA264" s="238">
        <v>21</v>
      </c>
      <c r="BB264" s="238">
        <v>28</v>
      </c>
      <c r="BC264" s="238" t="s">
        <v>354</v>
      </c>
      <c r="BD264" s="238">
        <v>5</v>
      </c>
      <c r="BE264" s="238">
        <v>1</v>
      </c>
      <c r="BI264" s="238">
        <v>15</v>
      </c>
      <c r="BJ264" s="238">
        <v>9</v>
      </c>
      <c r="BK264" s="238">
        <v>60</v>
      </c>
      <c r="BL264" s="238">
        <v>11</v>
      </c>
      <c r="BM264" s="238">
        <v>21</v>
      </c>
      <c r="CT264" s="238">
        <v>465034.63038235501</v>
      </c>
      <c r="CU264" s="238">
        <v>4967750.5273984699</v>
      </c>
      <c r="CV264" s="238">
        <v>44.862312639999999</v>
      </c>
      <c r="CW264" s="238">
        <v>-93.442578119999993</v>
      </c>
      <c r="CX264" s="238" t="s">
        <v>359</v>
      </c>
      <c r="CY264" s="238" t="s">
        <v>4956</v>
      </c>
    </row>
    <row r="265" spans="1:103" x14ac:dyDescent="0.25">
      <c r="A265" s="238">
        <v>635972</v>
      </c>
      <c r="B265" s="238">
        <v>2</v>
      </c>
      <c r="C265" s="238">
        <v>212</v>
      </c>
      <c r="D265" s="238">
        <v>158.041</v>
      </c>
      <c r="E265" s="238">
        <v>27</v>
      </c>
      <c r="F265" s="238" t="s">
        <v>2420</v>
      </c>
      <c r="H265" s="238" t="s">
        <v>354</v>
      </c>
      <c r="I265" s="238">
        <v>25</v>
      </c>
      <c r="K265" s="238">
        <v>18511024</v>
      </c>
      <c r="M265" s="238">
        <v>9</v>
      </c>
      <c r="N265" s="238">
        <v>17</v>
      </c>
      <c r="O265" s="238">
        <v>2018</v>
      </c>
      <c r="P265" s="238" t="s">
        <v>361</v>
      </c>
      <c r="Q265" s="238">
        <v>16</v>
      </c>
      <c r="R265" s="238" t="s">
        <v>356</v>
      </c>
      <c r="S265" s="238">
        <v>5</v>
      </c>
      <c r="T265" s="238">
        <v>0</v>
      </c>
      <c r="U265" s="238">
        <v>2</v>
      </c>
      <c r="V265" s="238">
        <v>12</v>
      </c>
      <c r="W265" s="238">
        <v>10</v>
      </c>
      <c r="X265" s="238">
        <v>2</v>
      </c>
      <c r="Y265" s="238">
        <v>1</v>
      </c>
      <c r="Z265" s="238">
        <v>3</v>
      </c>
      <c r="AB265" s="238">
        <v>2</v>
      </c>
      <c r="AC265" s="238">
        <v>98</v>
      </c>
      <c r="AD265" s="238" t="s">
        <v>357</v>
      </c>
      <c r="AF265" s="238" t="s">
        <v>405</v>
      </c>
      <c r="AG265" s="238">
        <v>7</v>
      </c>
      <c r="AH265" s="238">
        <v>2</v>
      </c>
      <c r="AI265" s="238">
        <v>3</v>
      </c>
      <c r="AJ265" s="238">
        <v>4</v>
      </c>
      <c r="AK265" s="238">
        <v>34</v>
      </c>
      <c r="AL265" s="238">
        <v>30</v>
      </c>
      <c r="AM265" s="238" t="s">
        <v>354</v>
      </c>
      <c r="AN265" s="238">
        <v>5</v>
      </c>
      <c r="AO265" s="238">
        <v>1</v>
      </c>
      <c r="AS265" s="238">
        <v>15</v>
      </c>
      <c r="AT265" s="238">
        <v>9</v>
      </c>
      <c r="AU265" s="238">
        <v>60</v>
      </c>
      <c r="AV265" s="238">
        <v>11</v>
      </c>
      <c r="AW265" s="238">
        <v>21</v>
      </c>
      <c r="AX265" s="238">
        <v>2</v>
      </c>
      <c r="AY265" s="238">
        <v>2</v>
      </c>
      <c r="AZ265" s="238">
        <v>4</v>
      </c>
      <c r="BA265" s="238">
        <v>26</v>
      </c>
      <c r="BB265" s="238">
        <v>48</v>
      </c>
      <c r="BC265" s="238" t="s">
        <v>354</v>
      </c>
      <c r="BD265" s="238">
        <v>5</v>
      </c>
      <c r="BE265" s="238">
        <v>90</v>
      </c>
      <c r="BI265" s="238">
        <v>15</v>
      </c>
      <c r="BJ265" s="238">
        <v>9</v>
      </c>
      <c r="BK265" s="238">
        <v>60</v>
      </c>
      <c r="BL265" s="238">
        <v>11</v>
      </c>
      <c r="BM265" s="238">
        <v>21</v>
      </c>
      <c r="CT265" s="238">
        <v>465032.60519854398</v>
      </c>
      <c r="CU265" s="238">
        <v>4967780.8060282804</v>
      </c>
      <c r="CV265" s="238">
        <v>44.862585109999998</v>
      </c>
      <c r="CW265" s="238">
        <v>-93.442605839999999</v>
      </c>
      <c r="CX265" s="238" t="s">
        <v>359</v>
      </c>
      <c r="CY265" s="238" t="s">
        <v>4957</v>
      </c>
    </row>
    <row r="266" spans="1:103" x14ac:dyDescent="0.25">
      <c r="A266" s="238">
        <v>675033</v>
      </c>
      <c r="B266" s="238">
        <v>2</v>
      </c>
      <c r="C266" s="238">
        <v>212</v>
      </c>
      <c r="D266" s="238">
        <v>158.041</v>
      </c>
      <c r="E266" s="238">
        <v>27</v>
      </c>
      <c r="F266" s="238" t="s">
        <v>2420</v>
      </c>
      <c r="H266" s="238" t="s">
        <v>354</v>
      </c>
      <c r="I266" s="238">
        <v>25</v>
      </c>
      <c r="K266" s="238">
        <v>19500246</v>
      </c>
      <c r="M266" s="238">
        <v>1</v>
      </c>
      <c r="N266" s="238">
        <v>7</v>
      </c>
      <c r="O266" s="238">
        <v>2019</v>
      </c>
      <c r="P266" s="238" t="s">
        <v>361</v>
      </c>
      <c r="Q266" s="238">
        <v>17</v>
      </c>
      <c r="R266" s="238" t="s">
        <v>356</v>
      </c>
      <c r="S266" s="238">
        <v>5</v>
      </c>
      <c r="T266" s="238">
        <v>0</v>
      </c>
      <c r="U266" s="238">
        <v>2</v>
      </c>
      <c r="V266" s="238">
        <v>12</v>
      </c>
      <c r="W266" s="238">
        <v>10</v>
      </c>
      <c r="X266" s="238">
        <v>2</v>
      </c>
      <c r="Y266" s="238">
        <v>4</v>
      </c>
      <c r="Z266" s="238">
        <v>1</v>
      </c>
      <c r="AB266" s="238">
        <v>1</v>
      </c>
      <c r="AC266" s="238">
        <v>98</v>
      </c>
      <c r="AD266" s="238" t="s">
        <v>357</v>
      </c>
      <c r="AF266" s="238" t="s">
        <v>405</v>
      </c>
      <c r="AG266" s="238">
        <v>7</v>
      </c>
      <c r="AH266" s="238">
        <v>2</v>
      </c>
      <c r="AI266" s="238">
        <v>4</v>
      </c>
      <c r="AJ266" s="238">
        <v>4</v>
      </c>
      <c r="AK266" s="238">
        <v>21</v>
      </c>
      <c r="AL266" s="238">
        <v>60</v>
      </c>
      <c r="AM266" s="238" t="s">
        <v>354</v>
      </c>
      <c r="AN266" s="238">
        <v>5</v>
      </c>
      <c r="AO266" s="238">
        <v>1</v>
      </c>
      <c r="AS266" s="238">
        <v>15</v>
      </c>
      <c r="AT266" s="238">
        <v>9</v>
      </c>
      <c r="AU266" s="238">
        <v>60</v>
      </c>
      <c r="AV266" s="238">
        <v>11</v>
      </c>
      <c r="AW266" s="238">
        <v>21</v>
      </c>
      <c r="AX266" s="238">
        <v>2</v>
      </c>
      <c r="AY266" s="238">
        <v>3</v>
      </c>
      <c r="AZ266" s="238">
        <v>4</v>
      </c>
      <c r="BA266" s="238">
        <v>21</v>
      </c>
      <c r="BB266" s="238">
        <v>56</v>
      </c>
      <c r="BC266" s="238" t="s">
        <v>354</v>
      </c>
      <c r="BD266" s="238">
        <v>5</v>
      </c>
      <c r="BE266" s="238">
        <v>74</v>
      </c>
      <c r="BI266" s="238">
        <v>15</v>
      </c>
      <c r="BJ266" s="238">
        <v>9</v>
      </c>
      <c r="BK266" s="238">
        <v>60</v>
      </c>
      <c r="BL266" s="238">
        <v>11</v>
      </c>
      <c r="BM266" s="238">
        <v>21</v>
      </c>
      <c r="CT266" s="238">
        <v>465049.53856574401</v>
      </c>
      <c r="CU266" s="238">
        <v>4967785.0393700805</v>
      </c>
      <c r="CV266" s="238">
        <v>44.862624050000001</v>
      </c>
      <c r="CW266" s="238">
        <v>-93.442391799999996</v>
      </c>
      <c r="CX266" s="238" t="s">
        <v>359</v>
      </c>
      <c r="CY266" s="238" t="s">
        <v>4958</v>
      </c>
    </row>
    <row r="267" spans="1:103" x14ac:dyDescent="0.25">
      <c r="A267" s="238">
        <v>606073</v>
      </c>
      <c r="B267" s="238">
        <v>2</v>
      </c>
      <c r="C267" s="238">
        <v>212</v>
      </c>
      <c r="D267" s="238">
        <v>158.042</v>
      </c>
      <c r="E267" s="238">
        <v>27</v>
      </c>
      <c r="F267" s="238" t="s">
        <v>2420</v>
      </c>
      <c r="H267" s="238" t="s">
        <v>354</v>
      </c>
      <c r="I267" s="238">
        <v>25</v>
      </c>
      <c r="K267" s="238">
        <v>18026097</v>
      </c>
      <c r="M267" s="238">
        <v>6</v>
      </c>
      <c r="N267" s="238">
        <v>21</v>
      </c>
      <c r="O267" s="238">
        <v>2018</v>
      </c>
      <c r="P267" s="238" t="s">
        <v>384</v>
      </c>
      <c r="Q267" s="238">
        <v>8</v>
      </c>
      <c r="R267" s="238" t="s">
        <v>369</v>
      </c>
      <c r="S267" s="238">
        <v>5</v>
      </c>
      <c r="T267" s="238">
        <v>0</v>
      </c>
      <c r="U267" s="238">
        <v>2</v>
      </c>
      <c r="V267" s="238">
        <v>10</v>
      </c>
      <c r="W267" s="238">
        <v>10</v>
      </c>
      <c r="X267" s="238">
        <v>2</v>
      </c>
      <c r="Y267" s="238">
        <v>1</v>
      </c>
      <c r="Z267" s="238">
        <v>1</v>
      </c>
      <c r="AB267" s="238">
        <v>1</v>
      </c>
      <c r="AC267" s="238">
        <v>98</v>
      </c>
      <c r="AD267" s="238" t="s">
        <v>357</v>
      </c>
      <c r="AF267" s="238" t="s">
        <v>358</v>
      </c>
      <c r="AG267" s="238">
        <v>5</v>
      </c>
      <c r="AH267" s="238">
        <v>2</v>
      </c>
      <c r="AI267" s="238">
        <v>2</v>
      </c>
      <c r="AJ267" s="238">
        <v>3</v>
      </c>
      <c r="AK267" s="238">
        <v>21</v>
      </c>
      <c r="AL267" s="238">
        <v>21</v>
      </c>
      <c r="AM267" s="238" t="s">
        <v>363</v>
      </c>
      <c r="AN267" s="238">
        <v>5</v>
      </c>
      <c r="AO267" s="238">
        <v>1</v>
      </c>
      <c r="AS267" s="238">
        <v>15</v>
      </c>
      <c r="AT267" s="238">
        <v>9</v>
      </c>
      <c r="AU267" s="238">
        <v>60</v>
      </c>
      <c r="AV267" s="238">
        <v>11</v>
      </c>
      <c r="AW267" s="238">
        <v>21</v>
      </c>
      <c r="AX267" s="238">
        <v>2</v>
      </c>
      <c r="AY267" s="238">
        <v>2</v>
      </c>
      <c r="AZ267" s="238">
        <v>3</v>
      </c>
      <c r="BA267" s="238">
        <v>21</v>
      </c>
      <c r="BB267" s="238">
        <v>26</v>
      </c>
      <c r="BC267" s="238" t="s">
        <v>354</v>
      </c>
      <c r="BD267" s="238">
        <v>5</v>
      </c>
      <c r="BE267" s="238">
        <v>4</v>
      </c>
      <c r="BI267" s="238">
        <v>15</v>
      </c>
      <c r="BJ267" s="238">
        <v>9</v>
      </c>
      <c r="BK267" s="238">
        <v>60</v>
      </c>
      <c r="BL267" s="238">
        <v>11</v>
      </c>
      <c r="BM267" s="238">
        <v>21</v>
      </c>
      <c r="CT267" s="238">
        <v>465042.70019016101</v>
      </c>
      <c r="CU267" s="238">
        <v>4967751.2841286603</v>
      </c>
      <c r="CV267" s="238">
        <v>44.862319849999999</v>
      </c>
      <c r="CW267" s="238">
        <v>-93.442476029999995</v>
      </c>
      <c r="CX267" s="238" t="s">
        <v>359</v>
      </c>
      <c r="CY267" s="238" t="s">
        <v>4959</v>
      </c>
    </row>
    <row r="268" spans="1:103" x14ac:dyDescent="0.25">
      <c r="A268" s="238">
        <v>817898</v>
      </c>
      <c r="B268" s="238">
        <v>2</v>
      </c>
      <c r="C268" s="238">
        <v>212</v>
      </c>
      <c r="D268" s="238">
        <v>158.04300000000001</v>
      </c>
      <c r="E268" s="238">
        <v>27</v>
      </c>
      <c r="F268" s="238" t="s">
        <v>2420</v>
      </c>
      <c r="H268" s="238" t="s">
        <v>354</v>
      </c>
      <c r="I268" s="238">
        <v>25</v>
      </c>
      <c r="K268" s="238">
        <v>20505328</v>
      </c>
      <c r="L268" s="238">
        <v>201860064</v>
      </c>
      <c r="M268" s="238">
        <v>7</v>
      </c>
      <c r="N268" s="238">
        <v>4</v>
      </c>
      <c r="O268" s="238">
        <v>2020</v>
      </c>
      <c r="P268" s="238" t="s">
        <v>364</v>
      </c>
      <c r="Q268" s="238">
        <v>3</v>
      </c>
      <c r="R268" s="238" t="s">
        <v>356</v>
      </c>
      <c r="S268" s="238">
        <v>5</v>
      </c>
      <c r="T268" s="238">
        <v>0</v>
      </c>
      <c r="U268" s="238">
        <v>2</v>
      </c>
      <c r="V268" s="238">
        <v>13</v>
      </c>
      <c r="W268" s="238">
        <v>10</v>
      </c>
      <c r="X268" s="238">
        <v>26</v>
      </c>
      <c r="Y268" s="238">
        <v>4</v>
      </c>
      <c r="Z268" s="238">
        <v>1</v>
      </c>
      <c r="AB268" s="238">
        <v>1</v>
      </c>
      <c r="AC268" s="238">
        <v>98</v>
      </c>
      <c r="AD268" s="238" t="s">
        <v>4960</v>
      </c>
      <c r="AF268" s="238" t="s">
        <v>405</v>
      </c>
      <c r="AG268" s="238">
        <v>7</v>
      </c>
      <c r="AH268" s="238">
        <v>2</v>
      </c>
      <c r="AI268" s="238">
        <v>4</v>
      </c>
      <c r="AJ268" s="238">
        <v>3</v>
      </c>
      <c r="AK268" s="238">
        <v>21</v>
      </c>
      <c r="AL268" s="238">
        <v>77</v>
      </c>
      <c r="AM268" s="238" t="s">
        <v>363</v>
      </c>
      <c r="AN268" s="238">
        <v>9</v>
      </c>
      <c r="AO268" s="238">
        <v>66</v>
      </c>
      <c r="AP268" s="238">
        <v>65</v>
      </c>
      <c r="AS268" s="238">
        <v>15</v>
      </c>
      <c r="AT268" s="238">
        <v>9</v>
      </c>
      <c r="AU268" s="238">
        <v>60</v>
      </c>
      <c r="AV268" s="238">
        <v>11</v>
      </c>
      <c r="AW268" s="238">
        <v>21</v>
      </c>
      <c r="AX268" s="238">
        <v>2</v>
      </c>
      <c r="AY268" s="238">
        <v>90</v>
      </c>
      <c r="AZ268" s="238">
        <v>3</v>
      </c>
      <c r="BA268" s="238">
        <v>21</v>
      </c>
      <c r="BB268" s="238">
        <v>40</v>
      </c>
      <c r="BC268" s="238" t="s">
        <v>354</v>
      </c>
      <c r="BD268" s="238">
        <v>5</v>
      </c>
      <c r="BE268" s="238">
        <v>1</v>
      </c>
      <c r="BI268" s="238">
        <v>15</v>
      </c>
      <c r="BJ268" s="238">
        <v>9</v>
      </c>
      <c r="BK268" s="238">
        <v>60</v>
      </c>
      <c r="BL268" s="238">
        <v>11</v>
      </c>
      <c r="BM268" s="238">
        <v>21</v>
      </c>
      <c r="CT268" s="238">
        <v>465053.77190754499</v>
      </c>
      <c r="CU268" s="238">
        <v>4967785.0393700805</v>
      </c>
      <c r="CV268" s="238">
        <v>44.862624259999997</v>
      </c>
      <c r="CW268" s="238">
        <v>-93.442338219999996</v>
      </c>
      <c r="CX268" s="238" t="s">
        <v>359</v>
      </c>
      <c r="CY268" s="238" t="s">
        <v>4961</v>
      </c>
    </row>
    <row r="269" spans="1:103" x14ac:dyDescent="0.25">
      <c r="A269" s="238">
        <v>357706</v>
      </c>
      <c r="B269" s="238">
        <v>2</v>
      </c>
      <c r="C269" s="238">
        <v>212</v>
      </c>
      <c r="D269" s="238">
        <v>158.047</v>
      </c>
      <c r="E269" s="238">
        <v>27</v>
      </c>
      <c r="F269" s="238" t="s">
        <v>2420</v>
      </c>
      <c r="H269" s="238" t="s">
        <v>354</v>
      </c>
      <c r="I269" s="238">
        <v>25</v>
      </c>
      <c r="K269" s="238">
        <v>16023678</v>
      </c>
      <c r="M269" s="238">
        <v>6</v>
      </c>
      <c r="N269" s="238">
        <v>17</v>
      </c>
      <c r="O269" s="238">
        <v>2016</v>
      </c>
      <c r="P269" s="238" t="s">
        <v>362</v>
      </c>
      <c r="Q269" s="238">
        <v>21</v>
      </c>
      <c r="R269" s="238" t="s">
        <v>369</v>
      </c>
      <c r="S269" s="238">
        <v>5</v>
      </c>
      <c r="T269" s="238">
        <v>0</v>
      </c>
      <c r="U269" s="238">
        <v>1</v>
      </c>
      <c r="W269" s="238">
        <v>16</v>
      </c>
      <c r="X269" s="238">
        <v>2</v>
      </c>
      <c r="Y269" s="238">
        <v>7</v>
      </c>
      <c r="Z269" s="238">
        <v>1</v>
      </c>
      <c r="AB269" s="238">
        <v>1</v>
      </c>
      <c r="AC269" s="238">
        <v>98</v>
      </c>
      <c r="AD269" s="238" t="s">
        <v>357</v>
      </c>
      <c r="AF269" s="238" t="s">
        <v>358</v>
      </c>
      <c r="AG269" s="238">
        <v>4</v>
      </c>
      <c r="AH269" s="238">
        <v>2</v>
      </c>
      <c r="AI269" s="238">
        <v>2</v>
      </c>
      <c r="AJ269" s="238">
        <v>3</v>
      </c>
      <c r="AK269" s="238">
        <v>21</v>
      </c>
      <c r="AL269" s="238">
        <v>25</v>
      </c>
      <c r="AM269" s="238" t="s">
        <v>354</v>
      </c>
      <c r="AN269" s="238">
        <v>5</v>
      </c>
      <c r="AO269" s="238">
        <v>1</v>
      </c>
      <c r="AS269" s="238">
        <v>11</v>
      </c>
      <c r="AT269" s="238">
        <v>9</v>
      </c>
      <c r="AU269" s="238">
        <v>60</v>
      </c>
      <c r="AV269" s="238">
        <v>11</v>
      </c>
      <c r="AW269" s="238">
        <v>21</v>
      </c>
      <c r="CT269" s="238">
        <v>465047.77657327399</v>
      </c>
      <c r="CU269" s="238">
        <v>4967754.3177383197</v>
      </c>
      <c r="CV269" s="238">
        <v>44.862347409999998</v>
      </c>
      <c r="CW269" s="238">
        <v>-93.442411989999997</v>
      </c>
      <c r="CX269" s="238" t="s">
        <v>359</v>
      </c>
      <c r="CY269" s="238" t="s">
        <v>4962</v>
      </c>
    </row>
    <row r="270" spans="1:103" x14ac:dyDescent="0.25">
      <c r="A270" s="238">
        <v>628336</v>
      </c>
      <c r="B270" s="238">
        <v>2</v>
      </c>
      <c r="C270" s="238">
        <v>212</v>
      </c>
      <c r="D270" s="238">
        <v>158.05199999999999</v>
      </c>
      <c r="E270" s="238">
        <v>27</v>
      </c>
      <c r="F270" s="238" t="s">
        <v>2420</v>
      </c>
      <c r="H270" s="238" t="s">
        <v>354</v>
      </c>
      <c r="I270" s="238">
        <v>25</v>
      </c>
      <c r="K270" s="238">
        <v>18509727</v>
      </c>
      <c r="M270" s="238">
        <v>8</v>
      </c>
      <c r="N270" s="238">
        <v>14</v>
      </c>
      <c r="O270" s="238">
        <v>2018</v>
      </c>
      <c r="P270" s="238" t="s">
        <v>368</v>
      </c>
      <c r="Q270" s="238">
        <v>7</v>
      </c>
      <c r="R270" s="238" t="s">
        <v>369</v>
      </c>
      <c r="S270" s="238">
        <v>5</v>
      </c>
      <c r="T270" s="238">
        <v>0</v>
      </c>
      <c r="U270" s="238">
        <v>2</v>
      </c>
      <c r="V270" s="238">
        <v>12</v>
      </c>
      <c r="W270" s="238">
        <v>10</v>
      </c>
      <c r="X270" s="238">
        <v>2</v>
      </c>
      <c r="Y270" s="238">
        <v>1</v>
      </c>
      <c r="Z270" s="238">
        <v>1</v>
      </c>
      <c r="AB270" s="238">
        <v>1</v>
      </c>
      <c r="AC270" s="238">
        <v>98</v>
      </c>
      <c r="AD270" s="238" t="s">
        <v>357</v>
      </c>
      <c r="AF270" s="238" t="s">
        <v>358</v>
      </c>
      <c r="AG270" s="238">
        <v>7</v>
      </c>
      <c r="AH270" s="238">
        <v>2</v>
      </c>
      <c r="AI270" s="238">
        <v>4</v>
      </c>
      <c r="AJ270" s="238">
        <v>3</v>
      </c>
      <c r="AK270" s="238">
        <v>34</v>
      </c>
      <c r="AL270" s="238">
        <v>42</v>
      </c>
      <c r="AM270" s="238" t="s">
        <v>354</v>
      </c>
      <c r="AN270" s="238">
        <v>5</v>
      </c>
      <c r="AO270" s="238">
        <v>1</v>
      </c>
      <c r="AS270" s="238">
        <v>15</v>
      </c>
      <c r="AT270" s="238">
        <v>9</v>
      </c>
      <c r="AU270" s="238">
        <v>65</v>
      </c>
      <c r="AV270" s="238">
        <v>11</v>
      </c>
      <c r="AW270" s="238">
        <v>21</v>
      </c>
      <c r="AX270" s="238">
        <v>2</v>
      </c>
      <c r="AY270" s="238">
        <v>4</v>
      </c>
      <c r="AZ270" s="238">
        <v>3</v>
      </c>
      <c r="BA270" s="238">
        <v>21</v>
      </c>
      <c r="BB270" s="238">
        <v>29</v>
      </c>
      <c r="BC270" s="238" t="s">
        <v>363</v>
      </c>
      <c r="BD270" s="238">
        <v>5</v>
      </c>
      <c r="BE270" s="238">
        <v>4</v>
      </c>
      <c r="BI270" s="238">
        <v>15</v>
      </c>
      <c r="BJ270" s="238">
        <v>9</v>
      </c>
      <c r="BK270" s="238">
        <v>65</v>
      </c>
      <c r="BL270" s="238">
        <v>11</v>
      </c>
      <c r="BM270" s="238">
        <v>21</v>
      </c>
      <c r="CT270" s="238">
        <v>465053.771907544</v>
      </c>
      <c r="CU270" s="238">
        <v>4967763.8726610802</v>
      </c>
      <c r="CV270" s="238">
        <v>44.862433719999999</v>
      </c>
      <c r="CW270" s="238">
        <v>-93.442336760000003</v>
      </c>
      <c r="CX270" s="238" t="s">
        <v>359</v>
      </c>
      <c r="CY270" s="238" t="s">
        <v>4963</v>
      </c>
    </row>
    <row r="271" spans="1:103" x14ac:dyDescent="0.25">
      <c r="A271" s="238">
        <v>419675</v>
      </c>
      <c r="B271" s="238">
        <v>2</v>
      </c>
      <c r="C271" s="238">
        <v>212</v>
      </c>
      <c r="D271" s="238">
        <v>158.053</v>
      </c>
      <c r="E271" s="238">
        <v>27</v>
      </c>
      <c r="F271" s="238" t="s">
        <v>2420</v>
      </c>
      <c r="H271" s="238" t="s">
        <v>354</v>
      </c>
      <c r="I271" s="238">
        <v>25</v>
      </c>
      <c r="K271" s="238">
        <v>17003567</v>
      </c>
      <c r="M271" s="238">
        <v>1</v>
      </c>
      <c r="N271" s="238">
        <v>31</v>
      </c>
      <c r="O271" s="238">
        <v>2017</v>
      </c>
      <c r="P271" s="238" t="s">
        <v>368</v>
      </c>
      <c r="Q271" s="238">
        <v>7</v>
      </c>
      <c r="R271" s="238" t="s">
        <v>369</v>
      </c>
      <c r="S271" s="238">
        <v>5</v>
      </c>
      <c r="T271" s="238">
        <v>0</v>
      </c>
      <c r="U271" s="238">
        <v>1</v>
      </c>
      <c r="W271" s="238">
        <v>32</v>
      </c>
      <c r="X271" s="238">
        <v>2</v>
      </c>
      <c r="Y271" s="238">
        <v>2</v>
      </c>
      <c r="Z271" s="238">
        <v>2</v>
      </c>
      <c r="AB271" s="238">
        <v>5</v>
      </c>
      <c r="AC271" s="238">
        <v>98</v>
      </c>
      <c r="AD271" s="238" t="s">
        <v>357</v>
      </c>
      <c r="AF271" s="238" t="s">
        <v>358</v>
      </c>
      <c r="AG271" s="238">
        <v>3</v>
      </c>
      <c r="AH271" s="238">
        <v>2</v>
      </c>
      <c r="AI271" s="238">
        <v>4</v>
      </c>
      <c r="AJ271" s="238">
        <v>3</v>
      </c>
      <c r="AK271" s="238">
        <v>31</v>
      </c>
      <c r="AL271" s="238">
        <v>70</v>
      </c>
      <c r="AM271" s="238" t="s">
        <v>354</v>
      </c>
      <c r="AN271" s="238">
        <v>5</v>
      </c>
      <c r="AO271" s="238">
        <v>1</v>
      </c>
      <c r="AS271" s="238">
        <v>15</v>
      </c>
      <c r="AT271" s="238">
        <v>9</v>
      </c>
      <c r="AU271" s="238">
        <v>60</v>
      </c>
      <c r="AV271" s="238">
        <v>11</v>
      </c>
      <c r="AW271" s="238">
        <v>21</v>
      </c>
      <c r="CT271" s="238">
        <v>465056.85542680498</v>
      </c>
      <c r="CU271" s="238">
        <v>4967756.6444145897</v>
      </c>
      <c r="CV271" s="238">
        <v>44.862368799999999</v>
      </c>
      <c r="CW271" s="238">
        <v>-93.442297229999994</v>
      </c>
      <c r="CX271" s="238" t="s">
        <v>359</v>
      </c>
      <c r="CY271" s="238" t="s">
        <v>4964</v>
      </c>
    </row>
    <row r="272" spans="1:103" x14ac:dyDescent="0.25">
      <c r="A272" s="238">
        <v>476202</v>
      </c>
      <c r="B272" s="238">
        <v>2</v>
      </c>
      <c r="C272" s="238">
        <v>212</v>
      </c>
      <c r="D272" s="238">
        <v>158.053</v>
      </c>
      <c r="E272" s="238">
        <v>27</v>
      </c>
      <c r="F272" s="238" t="s">
        <v>2420</v>
      </c>
      <c r="H272" s="238" t="s">
        <v>354</v>
      </c>
      <c r="I272" s="238">
        <v>25</v>
      </c>
      <c r="K272" s="238">
        <v>17024279</v>
      </c>
      <c r="M272" s="238">
        <v>7</v>
      </c>
      <c r="N272" s="238">
        <v>11</v>
      </c>
      <c r="O272" s="238">
        <v>2017</v>
      </c>
      <c r="P272" s="238" t="s">
        <v>368</v>
      </c>
      <c r="Q272" s="238">
        <v>17</v>
      </c>
      <c r="R272" s="238" t="s">
        <v>356</v>
      </c>
      <c r="S272" s="238">
        <v>5</v>
      </c>
      <c r="T272" s="238">
        <v>0</v>
      </c>
      <c r="U272" s="238">
        <v>2</v>
      </c>
      <c r="V272" s="238">
        <v>12</v>
      </c>
      <c r="W272" s="238">
        <v>10</v>
      </c>
      <c r="X272" s="238">
        <v>26</v>
      </c>
      <c r="Y272" s="238">
        <v>1</v>
      </c>
      <c r="Z272" s="238">
        <v>1</v>
      </c>
      <c r="AB272" s="238">
        <v>1</v>
      </c>
      <c r="AC272" s="238">
        <v>98</v>
      </c>
      <c r="AD272" s="238" t="s">
        <v>357</v>
      </c>
      <c r="AF272" s="238" t="s">
        <v>405</v>
      </c>
      <c r="AG272" s="238">
        <v>7</v>
      </c>
      <c r="AH272" s="238">
        <v>2</v>
      </c>
      <c r="AI272" s="238">
        <v>4</v>
      </c>
      <c r="AJ272" s="238">
        <v>4</v>
      </c>
      <c r="AK272" s="238">
        <v>21</v>
      </c>
      <c r="AL272" s="238">
        <v>50</v>
      </c>
      <c r="AM272" s="238" t="s">
        <v>363</v>
      </c>
      <c r="AN272" s="238">
        <v>5</v>
      </c>
      <c r="AO272" s="238">
        <v>1</v>
      </c>
      <c r="AS272" s="238">
        <v>15</v>
      </c>
      <c r="AT272" s="238">
        <v>9</v>
      </c>
      <c r="AU272" s="238">
        <v>60</v>
      </c>
      <c r="AV272" s="238">
        <v>11</v>
      </c>
      <c r="AW272" s="238">
        <v>21</v>
      </c>
      <c r="AX272" s="238">
        <v>2</v>
      </c>
      <c r="AY272" s="238">
        <v>4</v>
      </c>
      <c r="AZ272" s="238">
        <v>4</v>
      </c>
      <c r="BA272" s="238">
        <v>21</v>
      </c>
      <c r="BB272" s="238">
        <v>65</v>
      </c>
      <c r="BC272" s="238" t="s">
        <v>363</v>
      </c>
      <c r="BD272" s="238">
        <v>5</v>
      </c>
      <c r="BE272" s="238">
        <v>1</v>
      </c>
      <c r="BI272" s="238">
        <v>15</v>
      </c>
      <c r="BJ272" s="238">
        <v>9</v>
      </c>
      <c r="BK272" s="238">
        <v>60</v>
      </c>
      <c r="BL272" s="238">
        <v>11</v>
      </c>
      <c r="BM272" s="238">
        <v>21</v>
      </c>
      <c r="CT272" s="238">
        <v>465033.572046905</v>
      </c>
      <c r="CU272" s="238">
        <v>4967779.3986267699</v>
      </c>
      <c r="CV272" s="238">
        <v>44.862572489999998</v>
      </c>
      <c r="CW272" s="238">
        <v>-93.442593509999995</v>
      </c>
      <c r="CX272" s="238" t="s">
        <v>359</v>
      </c>
      <c r="CY272" s="238" t="s">
        <v>4965</v>
      </c>
    </row>
    <row r="273" spans="1:103" x14ac:dyDescent="0.25">
      <c r="A273" s="238">
        <v>528876</v>
      </c>
      <c r="B273" s="238">
        <v>2</v>
      </c>
      <c r="C273" s="238">
        <v>212</v>
      </c>
      <c r="D273" s="238">
        <v>158.053</v>
      </c>
      <c r="E273" s="238">
        <v>27</v>
      </c>
      <c r="F273" s="238" t="s">
        <v>2420</v>
      </c>
      <c r="H273" s="238" t="s">
        <v>354</v>
      </c>
      <c r="I273" s="238">
        <v>25</v>
      </c>
      <c r="K273" s="238">
        <v>17045922</v>
      </c>
      <c r="M273" s="238">
        <v>12</v>
      </c>
      <c r="N273" s="238">
        <v>28</v>
      </c>
      <c r="O273" s="238">
        <v>2017</v>
      </c>
      <c r="P273" s="238" t="s">
        <v>384</v>
      </c>
      <c r="Q273" s="238">
        <v>10</v>
      </c>
      <c r="R273" s="238" t="s">
        <v>369</v>
      </c>
      <c r="S273" s="238">
        <v>5</v>
      </c>
      <c r="T273" s="238">
        <v>0</v>
      </c>
      <c r="U273" s="238">
        <v>2</v>
      </c>
      <c r="V273" s="238">
        <v>5</v>
      </c>
      <c r="W273" s="238">
        <v>10</v>
      </c>
      <c r="X273" s="238">
        <v>25</v>
      </c>
      <c r="Y273" s="238">
        <v>1</v>
      </c>
      <c r="Z273" s="238">
        <v>4</v>
      </c>
      <c r="AB273" s="238">
        <v>3</v>
      </c>
      <c r="AC273" s="238">
        <v>98</v>
      </c>
      <c r="AD273" s="238" t="s">
        <v>357</v>
      </c>
      <c r="AF273" s="238" t="s">
        <v>358</v>
      </c>
      <c r="AG273" s="238">
        <v>10</v>
      </c>
      <c r="AH273" s="238">
        <v>2</v>
      </c>
      <c r="AI273" s="238">
        <v>3</v>
      </c>
      <c r="AJ273" s="238">
        <v>3</v>
      </c>
      <c r="AK273" s="238">
        <v>27</v>
      </c>
      <c r="AL273" s="238">
        <v>32</v>
      </c>
      <c r="AM273" s="238" t="s">
        <v>354</v>
      </c>
      <c r="AN273" s="238">
        <v>5</v>
      </c>
      <c r="AO273" s="238">
        <v>1</v>
      </c>
      <c r="AS273" s="238">
        <v>15</v>
      </c>
      <c r="AT273" s="238">
        <v>98</v>
      </c>
      <c r="AU273" s="238">
        <v>60</v>
      </c>
      <c r="AV273" s="238">
        <v>11</v>
      </c>
      <c r="AW273" s="238">
        <v>21</v>
      </c>
      <c r="AX273" s="238">
        <v>2</v>
      </c>
      <c r="AY273" s="238">
        <v>2</v>
      </c>
      <c r="AZ273" s="238">
        <v>3</v>
      </c>
      <c r="BA273" s="238">
        <v>21</v>
      </c>
      <c r="BB273" s="238">
        <v>83</v>
      </c>
      <c r="BC273" s="238" t="s">
        <v>354</v>
      </c>
      <c r="BD273" s="238">
        <v>5</v>
      </c>
      <c r="BE273" s="238">
        <v>1</v>
      </c>
      <c r="BI273" s="238">
        <v>15</v>
      </c>
      <c r="BJ273" s="238">
        <v>98</v>
      </c>
      <c r="BK273" s="238">
        <v>60</v>
      </c>
      <c r="BL273" s="238">
        <v>11</v>
      </c>
      <c r="BM273" s="238">
        <v>21</v>
      </c>
      <c r="CT273" s="238">
        <v>465054.73875590501</v>
      </c>
      <c r="CU273" s="238">
        <v>4967765.5556455897</v>
      </c>
      <c r="CV273" s="238">
        <v>44.862448909999998</v>
      </c>
      <c r="CW273" s="238">
        <v>-93.442324639999995</v>
      </c>
      <c r="CX273" s="238" t="s">
        <v>359</v>
      </c>
      <c r="CY273" s="238" t="s">
        <v>4966</v>
      </c>
    </row>
    <row r="274" spans="1:103" x14ac:dyDescent="0.25">
      <c r="A274" s="238">
        <v>605200</v>
      </c>
      <c r="B274" s="238">
        <v>2</v>
      </c>
      <c r="C274" s="238">
        <v>212</v>
      </c>
      <c r="D274" s="238">
        <v>158.053</v>
      </c>
      <c r="E274" s="238">
        <v>27</v>
      </c>
      <c r="F274" s="238" t="s">
        <v>2420</v>
      </c>
      <c r="H274" s="238" t="s">
        <v>354</v>
      </c>
      <c r="I274" s="238">
        <v>25</v>
      </c>
      <c r="K274" s="238">
        <v>18507416</v>
      </c>
      <c r="M274" s="238">
        <v>6</v>
      </c>
      <c r="N274" s="238">
        <v>15</v>
      </c>
      <c r="O274" s="238">
        <v>2018</v>
      </c>
      <c r="P274" s="238" t="s">
        <v>362</v>
      </c>
      <c r="Q274" s="238">
        <v>10</v>
      </c>
      <c r="R274" s="238" t="s">
        <v>369</v>
      </c>
      <c r="S274" s="238">
        <v>5</v>
      </c>
      <c r="T274" s="238">
        <v>0</v>
      </c>
      <c r="U274" s="238">
        <v>2</v>
      </c>
      <c r="V274" s="238">
        <v>10</v>
      </c>
      <c r="W274" s="238">
        <v>10</v>
      </c>
      <c r="X274" s="238">
        <v>2</v>
      </c>
      <c r="Y274" s="238">
        <v>1</v>
      </c>
      <c r="Z274" s="238">
        <v>1</v>
      </c>
      <c r="AB274" s="238">
        <v>1</v>
      </c>
      <c r="AC274" s="238">
        <v>98</v>
      </c>
      <c r="AD274" s="238" t="s">
        <v>357</v>
      </c>
      <c r="AF274" s="238" t="s">
        <v>358</v>
      </c>
      <c r="AG274" s="238">
        <v>5</v>
      </c>
      <c r="AH274" s="238">
        <v>2</v>
      </c>
      <c r="AI274" s="238">
        <v>2</v>
      </c>
      <c r="AJ274" s="238">
        <v>3</v>
      </c>
      <c r="AK274" s="238">
        <v>21</v>
      </c>
      <c r="AL274" s="238">
        <v>24</v>
      </c>
      <c r="AM274" s="238" t="s">
        <v>354</v>
      </c>
      <c r="AN274" s="238">
        <v>5</v>
      </c>
      <c r="AO274" s="238">
        <v>1</v>
      </c>
      <c r="AS274" s="238">
        <v>15</v>
      </c>
      <c r="AT274" s="238">
        <v>9</v>
      </c>
      <c r="AU274" s="238">
        <v>65</v>
      </c>
      <c r="AV274" s="238">
        <v>11</v>
      </c>
      <c r="AW274" s="238">
        <v>21</v>
      </c>
      <c r="AX274" s="238">
        <v>2</v>
      </c>
      <c r="AY274" s="238">
        <v>49</v>
      </c>
      <c r="AZ274" s="238">
        <v>3</v>
      </c>
      <c r="BA274" s="238">
        <v>28</v>
      </c>
      <c r="BB274" s="238">
        <v>21</v>
      </c>
      <c r="BC274" s="238" t="s">
        <v>354</v>
      </c>
      <c r="BD274" s="238">
        <v>5</v>
      </c>
      <c r="BE274" s="238">
        <v>90</v>
      </c>
      <c r="BI274" s="238">
        <v>15</v>
      </c>
      <c r="BJ274" s="238">
        <v>9</v>
      </c>
      <c r="BK274" s="238">
        <v>65</v>
      </c>
      <c r="BL274" s="238">
        <v>11</v>
      </c>
      <c r="BM274" s="238">
        <v>21</v>
      </c>
      <c r="CT274" s="238">
        <v>465058.00524934498</v>
      </c>
      <c r="CU274" s="238">
        <v>4967759.6393192802</v>
      </c>
      <c r="CV274" s="238">
        <v>44.862395820000003</v>
      </c>
      <c r="CW274" s="238">
        <v>-93.442282890000001</v>
      </c>
      <c r="CX274" s="238" t="s">
        <v>359</v>
      </c>
      <c r="CY274" s="238" t="s">
        <v>4967</v>
      </c>
    </row>
    <row r="275" spans="1:103" x14ac:dyDescent="0.25">
      <c r="A275" s="238">
        <v>719972</v>
      </c>
      <c r="B275" s="238">
        <v>2</v>
      </c>
      <c r="C275" s="238">
        <v>212</v>
      </c>
      <c r="D275" s="238">
        <v>158.06100000000001</v>
      </c>
      <c r="E275" s="238">
        <v>27</v>
      </c>
      <c r="F275" s="238" t="s">
        <v>2420</v>
      </c>
      <c r="H275" s="238" t="s">
        <v>354</v>
      </c>
      <c r="I275" s="238">
        <v>25</v>
      </c>
      <c r="K275" s="238">
        <v>19506225</v>
      </c>
      <c r="M275" s="238">
        <v>5</v>
      </c>
      <c r="N275" s="238">
        <v>15</v>
      </c>
      <c r="O275" s="238">
        <v>2019</v>
      </c>
      <c r="P275" s="238" t="s">
        <v>355</v>
      </c>
      <c r="Q275" s="238">
        <v>8</v>
      </c>
      <c r="R275" s="238" t="s">
        <v>369</v>
      </c>
      <c r="S275" s="238">
        <v>5</v>
      </c>
      <c r="T275" s="238">
        <v>0</v>
      </c>
      <c r="U275" s="238">
        <v>3</v>
      </c>
      <c r="V275" s="238">
        <v>12</v>
      </c>
      <c r="W275" s="238">
        <v>10</v>
      </c>
      <c r="X275" s="238">
        <v>2</v>
      </c>
      <c r="Y275" s="238">
        <v>1</v>
      </c>
      <c r="Z275" s="238">
        <v>1</v>
      </c>
      <c r="AB275" s="238">
        <v>1</v>
      </c>
      <c r="AC275" s="238">
        <v>98</v>
      </c>
      <c r="AD275" s="238" t="s">
        <v>357</v>
      </c>
      <c r="AF275" s="238" t="s">
        <v>405</v>
      </c>
      <c r="AG275" s="238">
        <v>7</v>
      </c>
      <c r="AH275" s="238">
        <v>2</v>
      </c>
      <c r="AI275" s="238">
        <v>4</v>
      </c>
      <c r="AJ275" s="238">
        <v>3</v>
      </c>
      <c r="AK275" s="238">
        <v>21</v>
      </c>
      <c r="AL275" s="238">
        <v>19</v>
      </c>
      <c r="AM275" s="238" t="s">
        <v>363</v>
      </c>
      <c r="AN275" s="238">
        <v>5</v>
      </c>
      <c r="AO275" s="238">
        <v>74</v>
      </c>
      <c r="AS275" s="238">
        <v>15</v>
      </c>
      <c r="AT275" s="238">
        <v>98</v>
      </c>
      <c r="AU275" s="238">
        <v>60</v>
      </c>
      <c r="AV275" s="238">
        <v>11</v>
      </c>
      <c r="AW275" s="238">
        <v>21</v>
      </c>
      <c r="AX275" s="238">
        <v>2</v>
      </c>
      <c r="AY275" s="238">
        <v>4</v>
      </c>
      <c r="AZ275" s="238">
        <v>3</v>
      </c>
      <c r="BA275" s="238">
        <v>34</v>
      </c>
      <c r="BB275" s="238">
        <v>44</v>
      </c>
      <c r="BC275" s="238" t="s">
        <v>363</v>
      </c>
      <c r="BD275" s="238">
        <v>5</v>
      </c>
      <c r="BE275" s="238">
        <v>1</v>
      </c>
      <c r="BI275" s="238">
        <v>15</v>
      </c>
      <c r="BJ275" s="238">
        <v>98</v>
      </c>
      <c r="BK275" s="238">
        <v>60</v>
      </c>
      <c r="BL275" s="238">
        <v>11</v>
      </c>
      <c r="BM275" s="238">
        <v>21</v>
      </c>
      <c r="BN275" s="238">
        <v>2</v>
      </c>
      <c r="BO275" s="238">
        <v>4</v>
      </c>
      <c r="BP275" s="238">
        <v>3</v>
      </c>
      <c r="BQ275" s="238">
        <v>34</v>
      </c>
      <c r="BR275" s="238">
        <v>28</v>
      </c>
      <c r="BS275" s="238" t="s">
        <v>363</v>
      </c>
      <c r="BT275" s="238">
        <v>5</v>
      </c>
      <c r="BU275" s="238">
        <v>1</v>
      </c>
      <c r="BY275" s="238">
        <v>15</v>
      </c>
      <c r="BZ275" s="238">
        <v>98</v>
      </c>
      <c r="CA275" s="238">
        <v>60</v>
      </c>
      <c r="CB275" s="238">
        <v>11</v>
      </c>
      <c r="CC275" s="238">
        <v>21</v>
      </c>
      <c r="CT275" s="238">
        <v>465083.40530014399</v>
      </c>
      <c r="CU275" s="238">
        <v>4967785.0393700805</v>
      </c>
      <c r="CV275" s="238">
        <v>44.862625710000003</v>
      </c>
      <c r="CW275" s="238">
        <v>-93.441963139999999</v>
      </c>
      <c r="CX275" s="238" t="s">
        <v>359</v>
      </c>
      <c r="CY275" s="238" t="s">
        <v>4968</v>
      </c>
    </row>
    <row r="276" spans="1:103" x14ac:dyDescent="0.25">
      <c r="A276" s="238">
        <v>623509</v>
      </c>
      <c r="B276" s="238">
        <v>2</v>
      </c>
      <c r="C276" s="238">
        <v>212</v>
      </c>
      <c r="D276" s="238">
        <v>158.06100000000001</v>
      </c>
      <c r="E276" s="238">
        <v>27</v>
      </c>
      <c r="F276" s="238" t="s">
        <v>2420</v>
      </c>
      <c r="H276" s="238" t="s">
        <v>354</v>
      </c>
      <c r="I276" s="238">
        <v>25</v>
      </c>
      <c r="K276" s="238">
        <v>18509000</v>
      </c>
      <c r="M276" s="238">
        <v>7</v>
      </c>
      <c r="N276" s="238">
        <v>26</v>
      </c>
      <c r="O276" s="238">
        <v>2018</v>
      </c>
      <c r="P276" s="238" t="s">
        <v>384</v>
      </c>
      <c r="Q276" s="238">
        <v>6</v>
      </c>
      <c r="R276" s="238" t="s">
        <v>369</v>
      </c>
      <c r="S276" s="238">
        <v>5</v>
      </c>
      <c r="T276" s="238">
        <v>0</v>
      </c>
      <c r="U276" s="238">
        <v>3</v>
      </c>
      <c r="V276" s="238">
        <v>12</v>
      </c>
      <c r="W276" s="238">
        <v>10</v>
      </c>
      <c r="X276" s="238">
        <v>2</v>
      </c>
      <c r="Y276" s="238">
        <v>1</v>
      </c>
      <c r="Z276" s="238">
        <v>1</v>
      </c>
      <c r="AB276" s="238">
        <v>1</v>
      </c>
      <c r="AC276" s="238">
        <v>98</v>
      </c>
      <c r="AD276" s="238" t="s">
        <v>357</v>
      </c>
      <c r="AF276" s="238" t="s">
        <v>358</v>
      </c>
      <c r="AG276" s="238">
        <v>7</v>
      </c>
      <c r="AH276" s="238">
        <v>2</v>
      </c>
      <c r="AI276" s="238">
        <v>2</v>
      </c>
      <c r="AJ276" s="238">
        <v>3</v>
      </c>
      <c r="AK276" s="238">
        <v>21</v>
      </c>
      <c r="AL276" s="238">
        <v>55</v>
      </c>
      <c r="AM276" s="238" t="s">
        <v>354</v>
      </c>
      <c r="AN276" s="238">
        <v>5</v>
      </c>
      <c r="AO276" s="238">
        <v>1</v>
      </c>
      <c r="AS276" s="238">
        <v>15</v>
      </c>
      <c r="AT276" s="238">
        <v>9</v>
      </c>
      <c r="AU276" s="238">
        <v>60</v>
      </c>
      <c r="AV276" s="238">
        <v>11</v>
      </c>
      <c r="AW276" s="238">
        <v>21</v>
      </c>
      <c r="AX276" s="238">
        <v>2</v>
      </c>
      <c r="AY276" s="238">
        <v>2</v>
      </c>
      <c r="AZ276" s="238">
        <v>3</v>
      </c>
      <c r="BA276" s="238">
        <v>21</v>
      </c>
      <c r="BB276" s="238">
        <v>64</v>
      </c>
      <c r="BC276" s="238" t="s">
        <v>354</v>
      </c>
      <c r="BD276" s="238">
        <v>5</v>
      </c>
      <c r="BE276" s="238">
        <v>1</v>
      </c>
      <c r="BI276" s="238">
        <v>15</v>
      </c>
      <c r="BJ276" s="238">
        <v>9</v>
      </c>
      <c r="BK276" s="238">
        <v>60</v>
      </c>
      <c r="BL276" s="238">
        <v>11</v>
      </c>
      <c r="BM276" s="238">
        <v>21</v>
      </c>
      <c r="BN276" s="238">
        <v>2</v>
      </c>
      <c r="BO276" s="238">
        <v>2</v>
      </c>
      <c r="BP276" s="238">
        <v>3</v>
      </c>
      <c r="BQ276" s="238">
        <v>21</v>
      </c>
      <c r="BR276" s="238">
        <v>35</v>
      </c>
      <c r="BS276" s="238" t="s">
        <v>354</v>
      </c>
      <c r="BT276" s="238">
        <v>5</v>
      </c>
      <c r="BU276" s="238">
        <v>4</v>
      </c>
      <c r="BY276" s="238">
        <v>15</v>
      </c>
      <c r="BZ276" s="238">
        <v>9</v>
      </c>
      <c r="CA276" s="238">
        <v>60</v>
      </c>
      <c r="CB276" s="238">
        <v>11</v>
      </c>
      <c r="CC276" s="238">
        <v>21</v>
      </c>
      <c r="CT276" s="238">
        <v>465070.70527474501</v>
      </c>
      <c r="CU276" s="238">
        <v>4967763.8726610802</v>
      </c>
      <c r="CV276" s="238">
        <v>44.862434550000003</v>
      </c>
      <c r="CW276" s="238">
        <v>-93.442122429999998</v>
      </c>
      <c r="CX276" s="238" t="s">
        <v>359</v>
      </c>
      <c r="CY276" s="238" t="s">
        <v>4969</v>
      </c>
    </row>
    <row r="277" spans="1:103" x14ac:dyDescent="0.25">
      <c r="A277" s="238">
        <v>10800134</v>
      </c>
      <c r="B277" s="238">
        <v>2</v>
      </c>
      <c r="C277" s="238">
        <v>212</v>
      </c>
      <c r="D277" s="238">
        <v>158.06299999999999</v>
      </c>
      <c r="E277" s="238">
        <v>27</v>
      </c>
      <c r="F277" s="238" t="s">
        <v>2420</v>
      </c>
      <c r="H277" s="238" t="s">
        <v>354</v>
      </c>
      <c r="I277" s="238">
        <v>25</v>
      </c>
      <c r="K277" s="238">
        <v>12506211</v>
      </c>
      <c r="L277" s="238">
        <v>122000226</v>
      </c>
      <c r="M277" s="238">
        <v>6</v>
      </c>
      <c r="N277" s="238">
        <v>28</v>
      </c>
      <c r="O277" s="238">
        <v>2012</v>
      </c>
      <c r="P277" s="238" t="s">
        <v>384</v>
      </c>
      <c r="Q277" s="238">
        <v>16</v>
      </c>
      <c r="S277" s="238">
        <v>5</v>
      </c>
      <c r="T277" s="238">
        <v>0</v>
      </c>
      <c r="U277" s="238">
        <v>2</v>
      </c>
      <c r="V277" s="238">
        <v>10</v>
      </c>
      <c r="W277" s="238">
        <v>10</v>
      </c>
      <c r="X277" s="238">
        <v>2</v>
      </c>
      <c r="Y277" s="238">
        <v>1</v>
      </c>
      <c r="Z277" s="238">
        <v>1</v>
      </c>
      <c r="AB277" s="238">
        <v>1</v>
      </c>
      <c r="AC277" s="238">
        <v>98</v>
      </c>
      <c r="AD277" s="238">
        <v>212</v>
      </c>
      <c r="AE277" s="238" t="s">
        <v>4908</v>
      </c>
      <c r="AF277" s="238" t="s">
        <v>358</v>
      </c>
      <c r="AG277" s="238">
        <v>5</v>
      </c>
      <c r="AH277" s="238">
        <v>2</v>
      </c>
      <c r="AI277" s="238">
        <v>4</v>
      </c>
      <c r="AJ277" s="238">
        <v>3</v>
      </c>
      <c r="AK277" s="238">
        <v>21</v>
      </c>
      <c r="AL277" s="238">
        <v>47</v>
      </c>
      <c r="AM277" s="238" t="s">
        <v>363</v>
      </c>
      <c r="AN277" s="238">
        <v>5</v>
      </c>
      <c r="AO277" s="238">
        <v>1</v>
      </c>
      <c r="AS277" s="238">
        <v>1</v>
      </c>
      <c r="AT277" s="238">
        <v>98</v>
      </c>
      <c r="AU277" s="238">
        <v>60</v>
      </c>
      <c r="AV277" s="238">
        <v>11</v>
      </c>
      <c r="AW277" s="238">
        <v>21</v>
      </c>
      <c r="AX277" s="238">
        <v>2</v>
      </c>
      <c r="AY277" s="238">
        <v>2</v>
      </c>
      <c r="AZ277" s="238">
        <v>3</v>
      </c>
      <c r="BA277" s="238">
        <v>28</v>
      </c>
      <c r="BB277" s="238">
        <v>62</v>
      </c>
      <c r="BC277" s="238" t="s">
        <v>354</v>
      </c>
      <c r="BD277" s="238">
        <v>5</v>
      </c>
      <c r="BE277" s="238">
        <v>8</v>
      </c>
      <c r="BF277" s="238">
        <v>12</v>
      </c>
      <c r="BI277" s="238">
        <v>1</v>
      </c>
      <c r="BJ277" s="238">
        <v>98</v>
      </c>
      <c r="BK277" s="238">
        <v>60</v>
      </c>
      <c r="BL277" s="238">
        <v>11</v>
      </c>
      <c r="BM277" s="238">
        <v>21</v>
      </c>
      <c r="CT277" s="238">
        <v>465073</v>
      </c>
      <c r="CU277" s="238">
        <v>4967764</v>
      </c>
      <c r="CV277" s="238">
        <v>44.862439199999997</v>
      </c>
      <c r="CW277" s="238">
        <v>-93.442087900000004</v>
      </c>
      <c r="CX277" s="238" t="s">
        <v>359</v>
      </c>
      <c r="CY277" s="238" t="s">
        <v>4970</v>
      </c>
    </row>
    <row r="278" spans="1:103" x14ac:dyDescent="0.25">
      <c r="A278" s="238">
        <v>329146</v>
      </c>
      <c r="B278" s="238">
        <v>2</v>
      </c>
      <c r="C278" s="238">
        <v>212</v>
      </c>
      <c r="D278" s="238">
        <v>158.065</v>
      </c>
      <c r="E278" s="238">
        <v>27</v>
      </c>
      <c r="F278" s="238" t="s">
        <v>2420</v>
      </c>
      <c r="H278" s="238" t="s">
        <v>354</v>
      </c>
      <c r="I278" s="238">
        <v>25</v>
      </c>
      <c r="K278" s="238">
        <v>16501837</v>
      </c>
      <c r="M278" s="238">
        <v>2</v>
      </c>
      <c r="N278" s="238">
        <v>13</v>
      </c>
      <c r="O278" s="238">
        <v>2016</v>
      </c>
      <c r="P278" s="238" t="s">
        <v>364</v>
      </c>
      <c r="Q278" s="238">
        <v>23</v>
      </c>
      <c r="R278" s="238" t="s">
        <v>356</v>
      </c>
      <c r="S278" s="238">
        <v>4</v>
      </c>
      <c r="T278" s="238">
        <v>0</v>
      </c>
      <c r="U278" s="238">
        <v>1</v>
      </c>
      <c r="W278" s="238">
        <v>41</v>
      </c>
      <c r="X278" s="238">
        <v>2</v>
      </c>
      <c r="Y278" s="238">
        <v>4</v>
      </c>
      <c r="Z278" s="238">
        <v>1</v>
      </c>
      <c r="AB278" s="238">
        <v>1</v>
      </c>
      <c r="AC278" s="238">
        <v>98</v>
      </c>
      <c r="AD278" s="238" t="s">
        <v>357</v>
      </c>
      <c r="AF278" s="238" t="s">
        <v>405</v>
      </c>
      <c r="AG278" s="238">
        <v>3</v>
      </c>
      <c r="AH278" s="238">
        <v>2</v>
      </c>
      <c r="AI278" s="238">
        <v>2</v>
      </c>
      <c r="AJ278" s="238">
        <v>4</v>
      </c>
      <c r="AK278" s="238">
        <v>21</v>
      </c>
      <c r="AL278" s="238">
        <v>22</v>
      </c>
      <c r="AM278" s="238" t="s">
        <v>354</v>
      </c>
      <c r="AN278" s="238">
        <v>9</v>
      </c>
      <c r="AO278" s="238">
        <v>62</v>
      </c>
      <c r="AS278" s="238">
        <v>15</v>
      </c>
      <c r="AT278" s="238">
        <v>9</v>
      </c>
      <c r="AU278" s="238">
        <v>65</v>
      </c>
      <c r="AV278" s="238">
        <v>11</v>
      </c>
      <c r="AW278" s="238">
        <v>21</v>
      </c>
      <c r="CT278" s="238">
        <v>465045.30522394401</v>
      </c>
      <c r="CU278" s="238">
        <v>4967806.2060790798</v>
      </c>
      <c r="CV278" s="238">
        <v>44.862814380000003</v>
      </c>
      <c r="CW278" s="238">
        <v>-93.442446849999996</v>
      </c>
      <c r="CX278" s="238" t="s">
        <v>359</v>
      </c>
      <c r="CY278" s="238" t="s">
        <v>4971</v>
      </c>
    </row>
    <row r="279" spans="1:103" x14ac:dyDescent="0.25">
      <c r="A279" s="238">
        <v>521081</v>
      </c>
      <c r="B279" s="238">
        <v>2</v>
      </c>
      <c r="C279" s="238">
        <v>212</v>
      </c>
      <c r="D279" s="238">
        <v>158.065</v>
      </c>
      <c r="E279" s="238">
        <v>27</v>
      </c>
      <c r="F279" s="238" t="s">
        <v>2420</v>
      </c>
      <c r="H279" s="238" t="s">
        <v>354</v>
      </c>
      <c r="I279" s="238">
        <v>25</v>
      </c>
      <c r="K279" s="238">
        <v>17513398</v>
      </c>
      <c r="M279" s="238">
        <v>11</v>
      </c>
      <c r="N279" s="238">
        <v>28</v>
      </c>
      <c r="O279" s="238">
        <v>2017</v>
      </c>
      <c r="P279" s="238" t="s">
        <v>368</v>
      </c>
      <c r="Q279" s="238">
        <v>17</v>
      </c>
      <c r="R279" s="238" t="s">
        <v>356</v>
      </c>
      <c r="S279" s="238">
        <v>5</v>
      </c>
      <c r="T279" s="238">
        <v>0</v>
      </c>
      <c r="U279" s="238">
        <v>2</v>
      </c>
      <c r="V279" s="238">
        <v>10</v>
      </c>
      <c r="W279" s="238">
        <v>10</v>
      </c>
      <c r="X279" s="238">
        <v>2</v>
      </c>
      <c r="Y279" s="238">
        <v>4</v>
      </c>
      <c r="Z279" s="238">
        <v>1</v>
      </c>
      <c r="AB279" s="238">
        <v>1</v>
      </c>
      <c r="AC279" s="238">
        <v>98</v>
      </c>
      <c r="AD279" s="238" t="s">
        <v>357</v>
      </c>
      <c r="AF279" s="238" t="s">
        <v>405</v>
      </c>
      <c r="AG279" s="238">
        <v>5</v>
      </c>
      <c r="AH279" s="238">
        <v>2</v>
      </c>
      <c r="AI279" s="238">
        <v>4</v>
      </c>
      <c r="AJ279" s="238">
        <v>4</v>
      </c>
      <c r="AK279" s="238">
        <v>21</v>
      </c>
      <c r="AL279" s="238">
        <v>52</v>
      </c>
      <c r="AM279" s="238" t="s">
        <v>354</v>
      </c>
      <c r="AN279" s="238">
        <v>5</v>
      </c>
      <c r="AO279" s="238">
        <v>1</v>
      </c>
      <c r="AS279" s="238">
        <v>15</v>
      </c>
      <c r="AT279" s="238">
        <v>9</v>
      </c>
      <c r="AU279" s="238">
        <v>60</v>
      </c>
      <c r="AV279" s="238">
        <v>11</v>
      </c>
      <c r="AW279" s="238">
        <v>21</v>
      </c>
      <c r="AX279" s="238">
        <v>2</v>
      </c>
      <c r="AY279" s="238">
        <v>2</v>
      </c>
      <c r="AZ279" s="238">
        <v>4</v>
      </c>
      <c r="BA279" s="238">
        <v>31</v>
      </c>
      <c r="BB279" s="238">
        <v>65</v>
      </c>
      <c r="BC279" s="238" t="s">
        <v>354</v>
      </c>
      <c r="BD279" s="238">
        <v>5</v>
      </c>
      <c r="BE279" s="238">
        <v>10</v>
      </c>
      <c r="BI279" s="238">
        <v>15</v>
      </c>
      <c r="BJ279" s="238">
        <v>9</v>
      </c>
      <c r="BK279" s="238">
        <v>60</v>
      </c>
      <c r="BL279" s="238">
        <v>11</v>
      </c>
      <c r="BM279" s="238">
        <v>21</v>
      </c>
      <c r="CT279" s="238">
        <v>465049.538565745</v>
      </c>
      <c r="CU279" s="238">
        <v>4967793.5060536796</v>
      </c>
      <c r="CV279" s="238">
        <v>44.862700259999997</v>
      </c>
      <c r="CW279" s="238">
        <v>-93.442392389999995</v>
      </c>
      <c r="CX279" s="238" t="s">
        <v>359</v>
      </c>
      <c r="CY279" s="238" t="s">
        <v>4972</v>
      </c>
    </row>
    <row r="280" spans="1:103" x14ac:dyDescent="0.25">
      <c r="A280" s="238">
        <v>11082566</v>
      </c>
      <c r="B280" s="238">
        <v>2</v>
      </c>
      <c r="C280" s="238">
        <v>212</v>
      </c>
      <c r="D280" s="238">
        <v>158.06899999999999</v>
      </c>
      <c r="E280" s="238">
        <v>27</v>
      </c>
      <c r="F280" s="238" t="s">
        <v>2420</v>
      </c>
      <c r="H280" s="238" t="s">
        <v>354</v>
      </c>
      <c r="I280" s="238">
        <v>25</v>
      </c>
      <c r="K280" s="238">
        <v>15512571</v>
      </c>
      <c r="L280" s="238">
        <v>153360293</v>
      </c>
      <c r="M280" s="238">
        <v>12</v>
      </c>
      <c r="N280" s="238">
        <v>2</v>
      </c>
      <c r="O280" s="238">
        <v>2015</v>
      </c>
      <c r="P280" s="238" t="s">
        <v>355</v>
      </c>
      <c r="Q280" s="238">
        <v>7</v>
      </c>
      <c r="R280" s="238" t="s">
        <v>369</v>
      </c>
      <c r="S280" s="238">
        <v>5</v>
      </c>
      <c r="T280" s="238">
        <v>0</v>
      </c>
      <c r="U280" s="238">
        <v>2</v>
      </c>
      <c r="V280" s="238">
        <v>1</v>
      </c>
      <c r="W280" s="238">
        <v>10</v>
      </c>
      <c r="X280" s="238">
        <v>2</v>
      </c>
      <c r="Y280" s="238">
        <v>2</v>
      </c>
      <c r="Z280" s="238">
        <v>2</v>
      </c>
      <c r="AB280" s="238">
        <v>1</v>
      </c>
      <c r="AC280" s="238">
        <v>98</v>
      </c>
      <c r="AD280" s="238" t="s">
        <v>376</v>
      </c>
      <c r="AE280" s="238" t="s">
        <v>4894</v>
      </c>
      <c r="AF280" s="238" t="s">
        <v>358</v>
      </c>
      <c r="AG280" s="238">
        <v>7</v>
      </c>
      <c r="AH280" s="238">
        <v>2</v>
      </c>
      <c r="AI280" s="238">
        <v>3</v>
      </c>
      <c r="AJ280" s="238">
        <v>3</v>
      </c>
      <c r="AK280" s="238">
        <v>21</v>
      </c>
      <c r="AL280" s="238">
        <v>27</v>
      </c>
      <c r="AN280" s="238">
        <v>1</v>
      </c>
      <c r="AO280" s="238">
        <v>18</v>
      </c>
      <c r="AS280" s="238">
        <v>1</v>
      </c>
      <c r="AT280" s="238">
        <v>98</v>
      </c>
      <c r="AU280" s="238">
        <v>60</v>
      </c>
      <c r="AV280" s="238">
        <v>11</v>
      </c>
      <c r="AW280" s="238">
        <v>21</v>
      </c>
      <c r="AX280" s="238">
        <v>2</v>
      </c>
      <c r="AY280" s="238">
        <v>1</v>
      </c>
      <c r="AZ280" s="238">
        <v>3</v>
      </c>
      <c r="BA280" s="238">
        <v>8</v>
      </c>
      <c r="BB280" s="238">
        <v>47</v>
      </c>
      <c r="BC280" s="238" t="s">
        <v>363</v>
      </c>
      <c r="BD280" s="238">
        <v>5</v>
      </c>
      <c r="BE280" s="238">
        <v>1</v>
      </c>
      <c r="BI280" s="238">
        <v>1</v>
      </c>
      <c r="BJ280" s="238">
        <v>98</v>
      </c>
      <c r="BK280" s="238">
        <v>60</v>
      </c>
      <c r="BL280" s="238">
        <v>11</v>
      </c>
      <c r="BM280" s="238">
        <v>21</v>
      </c>
      <c r="CT280" s="238">
        <v>465082</v>
      </c>
      <c r="CU280" s="238">
        <v>4967768</v>
      </c>
      <c r="CV280" s="238">
        <v>44.862472099999998</v>
      </c>
      <c r="CW280" s="238">
        <v>-93.441976400000001</v>
      </c>
      <c r="CX280" s="238" t="s">
        <v>359</v>
      </c>
      <c r="CY280" s="238" t="s">
        <v>4973</v>
      </c>
    </row>
    <row r="281" spans="1:103" x14ac:dyDescent="0.25">
      <c r="A281" s="238">
        <v>517498</v>
      </c>
      <c r="B281" s="238">
        <v>2</v>
      </c>
      <c r="C281" s="238">
        <v>212</v>
      </c>
      <c r="D281" s="238">
        <v>158.06899999999999</v>
      </c>
      <c r="E281" s="238">
        <v>27</v>
      </c>
      <c r="F281" s="238" t="s">
        <v>2420</v>
      </c>
      <c r="H281" s="238" t="s">
        <v>354</v>
      </c>
      <c r="I281" s="238">
        <v>25</v>
      </c>
      <c r="K281" s="238">
        <v>17512946</v>
      </c>
      <c r="M281" s="238">
        <v>11</v>
      </c>
      <c r="N281" s="238">
        <v>16</v>
      </c>
      <c r="O281" s="238">
        <v>2017</v>
      </c>
      <c r="P281" s="238" t="s">
        <v>384</v>
      </c>
      <c r="Q281" s="238">
        <v>6</v>
      </c>
      <c r="R281" s="238" t="s">
        <v>369</v>
      </c>
      <c r="S281" s="238">
        <v>5</v>
      </c>
      <c r="T281" s="238">
        <v>0</v>
      </c>
      <c r="U281" s="238">
        <v>2</v>
      </c>
      <c r="V281" s="238">
        <v>10</v>
      </c>
      <c r="W281" s="238">
        <v>10</v>
      </c>
      <c r="X281" s="238">
        <v>2</v>
      </c>
      <c r="Y281" s="238">
        <v>4</v>
      </c>
      <c r="Z281" s="238">
        <v>2</v>
      </c>
      <c r="AB281" s="238">
        <v>1</v>
      </c>
      <c r="AC281" s="238">
        <v>98</v>
      </c>
      <c r="AD281" s="238" t="s">
        <v>357</v>
      </c>
      <c r="AF281" s="238" t="s">
        <v>358</v>
      </c>
      <c r="AG281" s="238">
        <v>5</v>
      </c>
      <c r="AH281" s="238">
        <v>2</v>
      </c>
      <c r="AI281" s="238">
        <v>4</v>
      </c>
      <c r="AJ281" s="238">
        <v>3</v>
      </c>
      <c r="AK281" s="238">
        <v>21</v>
      </c>
      <c r="AL281" s="238">
        <v>65</v>
      </c>
      <c r="AM281" s="238" t="s">
        <v>363</v>
      </c>
      <c r="AN281" s="238">
        <v>5</v>
      </c>
      <c r="AO281" s="238">
        <v>68</v>
      </c>
      <c r="AS281" s="238">
        <v>15</v>
      </c>
      <c r="AT281" s="238">
        <v>9</v>
      </c>
      <c r="AU281" s="238">
        <v>60</v>
      </c>
      <c r="AV281" s="238">
        <v>11</v>
      </c>
      <c r="AW281" s="238">
        <v>21</v>
      </c>
      <c r="AX281" s="238">
        <v>2</v>
      </c>
      <c r="AY281" s="238">
        <v>2</v>
      </c>
      <c r="AZ281" s="238">
        <v>3</v>
      </c>
      <c r="BA281" s="238">
        <v>21</v>
      </c>
      <c r="BB281" s="238">
        <v>37</v>
      </c>
      <c r="BC281" s="238" t="s">
        <v>363</v>
      </c>
      <c r="BD281" s="238">
        <v>5</v>
      </c>
      <c r="BE281" s="238">
        <v>68</v>
      </c>
      <c r="BI281" s="238">
        <v>15</v>
      </c>
      <c r="BJ281" s="238">
        <v>9</v>
      </c>
      <c r="BK281" s="238">
        <v>60</v>
      </c>
      <c r="BL281" s="238">
        <v>11</v>
      </c>
      <c r="BM281" s="238">
        <v>21</v>
      </c>
      <c r="CT281" s="238">
        <v>465079.17195834499</v>
      </c>
      <c r="CU281" s="238">
        <v>4967772.3393446803</v>
      </c>
      <c r="CV281" s="238">
        <v>44.862511179999998</v>
      </c>
      <c r="CW281" s="238">
        <v>-93.442015850000004</v>
      </c>
      <c r="CX281" s="238" t="s">
        <v>359</v>
      </c>
      <c r="CY281" s="238" t="s">
        <v>4974</v>
      </c>
    </row>
    <row r="282" spans="1:103" x14ac:dyDescent="0.25">
      <c r="A282" s="238">
        <v>656027</v>
      </c>
      <c r="B282" s="238">
        <v>2</v>
      </c>
      <c r="C282" s="238">
        <v>212</v>
      </c>
      <c r="D282" s="238">
        <v>158.07599999999999</v>
      </c>
      <c r="E282" s="238">
        <v>27</v>
      </c>
      <c r="F282" s="238" t="s">
        <v>2420</v>
      </c>
      <c r="H282" s="238" t="s">
        <v>354</v>
      </c>
      <c r="I282" s="238">
        <v>25</v>
      </c>
      <c r="K282" s="238">
        <v>18512890</v>
      </c>
      <c r="M282" s="238">
        <v>11</v>
      </c>
      <c r="N282" s="238">
        <v>1</v>
      </c>
      <c r="O282" s="238">
        <v>2018</v>
      </c>
      <c r="P282" s="238" t="s">
        <v>384</v>
      </c>
      <c r="Q282" s="238">
        <v>8</v>
      </c>
      <c r="R282" s="238" t="s">
        <v>369</v>
      </c>
      <c r="S282" s="238">
        <v>4</v>
      </c>
      <c r="T282" s="238">
        <v>0</v>
      </c>
      <c r="U282" s="238">
        <v>2</v>
      </c>
      <c r="V282" s="238">
        <v>12</v>
      </c>
      <c r="W282" s="238">
        <v>10</v>
      </c>
      <c r="X282" s="238">
        <v>2</v>
      </c>
      <c r="Y282" s="238">
        <v>1</v>
      </c>
      <c r="Z282" s="238">
        <v>2</v>
      </c>
      <c r="AB282" s="238">
        <v>1</v>
      </c>
      <c r="AC282" s="238">
        <v>98</v>
      </c>
      <c r="AD282" s="238" t="s">
        <v>357</v>
      </c>
      <c r="AF282" s="238" t="s">
        <v>405</v>
      </c>
      <c r="AG282" s="238">
        <v>7</v>
      </c>
      <c r="AH282" s="238">
        <v>2</v>
      </c>
      <c r="AI282" s="238">
        <v>2</v>
      </c>
      <c r="AJ282" s="238">
        <v>3</v>
      </c>
      <c r="AK282" s="238">
        <v>21</v>
      </c>
      <c r="AL282" s="238">
        <v>26</v>
      </c>
      <c r="AM282" s="238" t="s">
        <v>363</v>
      </c>
      <c r="AN282" s="238">
        <v>5</v>
      </c>
      <c r="AO282" s="238">
        <v>4</v>
      </c>
      <c r="AS282" s="238">
        <v>15</v>
      </c>
      <c r="AT282" s="238">
        <v>9</v>
      </c>
      <c r="AU282" s="238">
        <v>60</v>
      </c>
      <c r="AV282" s="238">
        <v>11</v>
      </c>
      <c r="AW282" s="238">
        <v>21</v>
      </c>
      <c r="AX282" s="238">
        <v>2</v>
      </c>
      <c r="AY282" s="238">
        <v>2</v>
      </c>
      <c r="AZ282" s="238">
        <v>3</v>
      </c>
      <c r="BA282" s="238">
        <v>26</v>
      </c>
      <c r="BB282" s="238">
        <v>56</v>
      </c>
      <c r="BC282" s="238" t="s">
        <v>354</v>
      </c>
      <c r="BD282" s="238">
        <v>5</v>
      </c>
      <c r="BE282" s="238">
        <v>1</v>
      </c>
      <c r="BI282" s="238">
        <v>15</v>
      </c>
      <c r="BJ282" s="238">
        <v>9</v>
      </c>
      <c r="BK282" s="238">
        <v>60</v>
      </c>
      <c r="BL282" s="238">
        <v>11</v>
      </c>
      <c r="BM282" s="238">
        <v>21</v>
      </c>
      <c r="CT282" s="238">
        <v>465083.40530014399</v>
      </c>
      <c r="CU282" s="238">
        <v>4967806.2060790798</v>
      </c>
      <c r="CV282" s="238">
        <v>44.862816250000002</v>
      </c>
      <c r="CW282" s="238">
        <v>-93.441964600000006</v>
      </c>
      <c r="CX282" s="238" t="s">
        <v>359</v>
      </c>
      <c r="CY282" s="238" t="s">
        <v>4975</v>
      </c>
    </row>
    <row r="283" spans="1:103" x14ac:dyDescent="0.25">
      <c r="A283" s="238">
        <v>10941942</v>
      </c>
      <c r="B283" s="238">
        <v>2</v>
      </c>
      <c r="C283" s="238">
        <v>212</v>
      </c>
      <c r="D283" s="238">
        <v>158.077</v>
      </c>
      <c r="E283" s="238">
        <v>27</v>
      </c>
      <c r="F283" s="238" t="s">
        <v>2420</v>
      </c>
      <c r="H283" s="238" t="s">
        <v>354</v>
      </c>
      <c r="I283" s="238">
        <v>25</v>
      </c>
      <c r="K283" s="238">
        <v>14500981</v>
      </c>
      <c r="L283" s="238">
        <v>140230370</v>
      </c>
      <c r="M283" s="238">
        <v>1</v>
      </c>
      <c r="N283" s="238">
        <v>21</v>
      </c>
      <c r="O283" s="238">
        <v>2014</v>
      </c>
      <c r="P283" s="238" t="s">
        <v>368</v>
      </c>
      <c r="Q283" s="238">
        <v>21</v>
      </c>
      <c r="R283" s="238" t="s">
        <v>356</v>
      </c>
      <c r="S283" s="238">
        <v>4</v>
      </c>
      <c r="T283" s="238">
        <v>0</v>
      </c>
      <c r="U283" s="238">
        <v>2</v>
      </c>
      <c r="V283" s="238">
        <v>10</v>
      </c>
      <c r="W283" s="238">
        <v>10</v>
      </c>
      <c r="X283" s="238">
        <v>2</v>
      </c>
      <c r="Y283" s="238">
        <v>4</v>
      </c>
      <c r="Z283" s="238">
        <v>4</v>
      </c>
      <c r="AB283" s="238">
        <v>5</v>
      </c>
      <c r="AC283" s="238">
        <v>98</v>
      </c>
      <c r="AD283" s="238" t="s">
        <v>376</v>
      </c>
      <c r="AE283" s="238" t="s">
        <v>4894</v>
      </c>
      <c r="AF283" s="238" t="s">
        <v>358</v>
      </c>
      <c r="AG283" s="238">
        <v>5</v>
      </c>
      <c r="AH283" s="238">
        <v>2</v>
      </c>
      <c r="AI283" s="238">
        <v>2</v>
      </c>
      <c r="AJ283" s="238">
        <v>4</v>
      </c>
      <c r="AK283" s="238">
        <v>21</v>
      </c>
      <c r="AL283" s="238">
        <v>33</v>
      </c>
      <c r="AM283" s="238" t="s">
        <v>354</v>
      </c>
      <c r="AN283" s="238">
        <v>5</v>
      </c>
      <c r="AO283" s="238">
        <v>3</v>
      </c>
      <c r="AS283" s="238">
        <v>1</v>
      </c>
      <c r="AT283" s="238">
        <v>98</v>
      </c>
      <c r="AU283" s="238">
        <v>60</v>
      </c>
      <c r="AV283" s="238">
        <v>10</v>
      </c>
      <c r="AW283" s="238">
        <v>21</v>
      </c>
      <c r="AX283" s="238">
        <v>2</v>
      </c>
      <c r="AY283" s="238">
        <v>4</v>
      </c>
      <c r="AZ283" s="238">
        <v>4</v>
      </c>
      <c r="BA283" s="238">
        <v>21</v>
      </c>
      <c r="BB283" s="238">
        <v>25</v>
      </c>
      <c r="BC283" s="238" t="s">
        <v>363</v>
      </c>
      <c r="BD283" s="238">
        <v>5</v>
      </c>
      <c r="BE283" s="238">
        <v>1</v>
      </c>
      <c r="BI283" s="238">
        <v>1</v>
      </c>
      <c r="BJ283" s="238">
        <v>98</v>
      </c>
      <c r="BK283" s="238">
        <v>60</v>
      </c>
      <c r="BL283" s="238">
        <v>10</v>
      </c>
      <c r="BM283" s="238">
        <v>21</v>
      </c>
      <c r="CT283" s="238">
        <v>465094</v>
      </c>
      <c r="CU283" s="238">
        <v>4967773</v>
      </c>
      <c r="CV283" s="238">
        <v>44.862514400000002</v>
      </c>
      <c r="CW283" s="238">
        <v>-93.441833099999997</v>
      </c>
      <c r="CX283" s="238" t="s">
        <v>359</v>
      </c>
      <c r="CY283" s="238" t="s">
        <v>4976</v>
      </c>
    </row>
    <row r="284" spans="1:103" x14ac:dyDescent="0.25">
      <c r="A284" s="238">
        <v>738385</v>
      </c>
      <c r="B284" s="238">
        <v>2</v>
      </c>
      <c r="C284" s="238">
        <v>212</v>
      </c>
      <c r="D284" s="238">
        <v>158.07900000000001</v>
      </c>
      <c r="E284" s="238">
        <v>27</v>
      </c>
      <c r="F284" s="238" t="s">
        <v>2420</v>
      </c>
      <c r="H284" s="238" t="s">
        <v>354</v>
      </c>
      <c r="I284" s="238">
        <v>25</v>
      </c>
      <c r="K284" s="238">
        <v>19509116</v>
      </c>
      <c r="M284" s="238">
        <v>7</v>
      </c>
      <c r="N284" s="238">
        <v>26</v>
      </c>
      <c r="O284" s="238">
        <v>2019</v>
      </c>
      <c r="P284" s="238" t="s">
        <v>362</v>
      </c>
      <c r="Q284" s="238">
        <v>16</v>
      </c>
      <c r="R284" s="238" t="s">
        <v>356</v>
      </c>
      <c r="S284" s="238">
        <v>5</v>
      </c>
      <c r="T284" s="238">
        <v>0</v>
      </c>
      <c r="U284" s="238">
        <v>2</v>
      </c>
      <c r="V284" s="238">
        <v>12</v>
      </c>
      <c r="W284" s="238">
        <v>10</v>
      </c>
      <c r="X284" s="238">
        <v>2</v>
      </c>
      <c r="Y284" s="238">
        <v>1</v>
      </c>
      <c r="Z284" s="238">
        <v>1</v>
      </c>
      <c r="AB284" s="238">
        <v>1</v>
      </c>
      <c r="AC284" s="238">
        <v>98</v>
      </c>
      <c r="AD284" s="238" t="s">
        <v>357</v>
      </c>
      <c r="AF284" s="238" t="s">
        <v>405</v>
      </c>
      <c r="AG284" s="238">
        <v>7</v>
      </c>
      <c r="AH284" s="238">
        <v>2</v>
      </c>
      <c r="AI284" s="238">
        <v>2</v>
      </c>
      <c r="AJ284" s="238">
        <v>4</v>
      </c>
      <c r="AK284" s="238">
        <v>21</v>
      </c>
      <c r="AL284" s="238">
        <v>29</v>
      </c>
      <c r="AM284" s="238" t="s">
        <v>354</v>
      </c>
      <c r="AN284" s="238">
        <v>5</v>
      </c>
      <c r="AO284" s="238">
        <v>4</v>
      </c>
      <c r="AS284" s="238">
        <v>15</v>
      </c>
      <c r="AT284" s="238">
        <v>9</v>
      </c>
      <c r="AU284" s="238">
        <v>60</v>
      </c>
      <c r="AV284" s="238">
        <v>11</v>
      </c>
      <c r="AW284" s="238">
        <v>21</v>
      </c>
      <c r="AX284" s="238">
        <v>2</v>
      </c>
      <c r="AY284" s="238">
        <v>2</v>
      </c>
      <c r="AZ284" s="238">
        <v>4</v>
      </c>
      <c r="BA284" s="238">
        <v>21</v>
      </c>
      <c r="BB284" s="238">
        <v>23</v>
      </c>
      <c r="BC284" s="238" t="s">
        <v>363</v>
      </c>
      <c r="BD284" s="238">
        <v>5</v>
      </c>
      <c r="BE284" s="238">
        <v>1</v>
      </c>
      <c r="BI284" s="238">
        <v>15</v>
      </c>
      <c r="BJ284" s="238">
        <v>9</v>
      </c>
      <c r="BK284" s="238">
        <v>60</v>
      </c>
      <c r="BL284" s="238">
        <v>11</v>
      </c>
      <c r="BM284" s="238">
        <v>21</v>
      </c>
      <c r="CT284" s="238">
        <v>465108.80535094399</v>
      </c>
      <c r="CU284" s="238">
        <v>4967801.9727372797</v>
      </c>
      <c r="CV284" s="238">
        <v>44.862779379999999</v>
      </c>
      <c r="CW284" s="238">
        <v>-93.441642810000005</v>
      </c>
      <c r="CX284" s="238" t="s">
        <v>359</v>
      </c>
      <c r="CY284" s="238" t="s">
        <v>4977</v>
      </c>
    </row>
    <row r="285" spans="1:103" x14ac:dyDescent="0.25">
      <c r="A285" s="238">
        <v>11007068</v>
      </c>
      <c r="B285" s="238">
        <v>2</v>
      </c>
      <c r="C285" s="238">
        <v>212</v>
      </c>
      <c r="D285" s="238">
        <v>158.07900000000001</v>
      </c>
      <c r="E285" s="238">
        <v>27</v>
      </c>
      <c r="F285" s="238" t="s">
        <v>2420</v>
      </c>
      <c r="H285" s="238" t="s">
        <v>354</v>
      </c>
      <c r="I285" s="238">
        <v>25</v>
      </c>
      <c r="K285" s="238">
        <v>14513466</v>
      </c>
      <c r="L285" s="238">
        <v>143500360</v>
      </c>
      <c r="M285" s="238">
        <v>12</v>
      </c>
      <c r="N285" s="238">
        <v>15</v>
      </c>
      <c r="O285" s="238">
        <v>2014</v>
      </c>
      <c r="P285" s="238" t="s">
        <v>361</v>
      </c>
      <c r="Q285" s="238">
        <v>17</v>
      </c>
      <c r="R285" s="238" t="s">
        <v>356</v>
      </c>
      <c r="S285" s="238">
        <v>5</v>
      </c>
      <c r="T285" s="238">
        <v>0</v>
      </c>
      <c r="U285" s="238">
        <v>2</v>
      </c>
      <c r="V285" s="238">
        <v>1</v>
      </c>
      <c r="W285" s="238">
        <v>10</v>
      </c>
      <c r="X285" s="238">
        <v>2</v>
      </c>
      <c r="Y285" s="238">
        <v>4</v>
      </c>
      <c r="Z285" s="238">
        <v>3</v>
      </c>
      <c r="AB285" s="238">
        <v>2</v>
      </c>
      <c r="AC285" s="238">
        <v>98</v>
      </c>
      <c r="AD285" s="238">
        <v>212</v>
      </c>
      <c r="AE285" s="238" t="s">
        <v>4924</v>
      </c>
      <c r="AF285" s="238" t="s">
        <v>358</v>
      </c>
      <c r="AG285" s="238">
        <v>7</v>
      </c>
      <c r="AH285" s="238">
        <v>2</v>
      </c>
      <c r="AI285" s="238">
        <v>2</v>
      </c>
      <c r="AJ285" s="238">
        <v>4</v>
      </c>
      <c r="AK285" s="238">
        <v>21</v>
      </c>
      <c r="AL285" s="238">
        <v>19</v>
      </c>
      <c r="AM285" s="238" t="s">
        <v>354</v>
      </c>
      <c r="AN285" s="238">
        <v>5</v>
      </c>
      <c r="AO285" s="238">
        <v>15</v>
      </c>
      <c r="AS285" s="238">
        <v>1</v>
      </c>
      <c r="AT285" s="238">
        <v>98</v>
      </c>
      <c r="AU285" s="238">
        <v>60</v>
      </c>
      <c r="AV285" s="238">
        <v>10</v>
      </c>
      <c r="AW285" s="238">
        <v>21</v>
      </c>
      <c r="AX285" s="238">
        <v>2</v>
      </c>
      <c r="AY285" s="238">
        <v>4</v>
      </c>
      <c r="AZ285" s="238">
        <v>4</v>
      </c>
      <c r="BA285" s="238">
        <v>8</v>
      </c>
      <c r="BB285" s="238">
        <v>44</v>
      </c>
      <c r="BC285" s="238" t="s">
        <v>363</v>
      </c>
      <c r="BD285" s="238">
        <v>5</v>
      </c>
      <c r="BE285" s="238">
        <v>1</v>
      </c>
      <c r="BI285" s="238">
        <v>1</v>
      </c>
      <c r="BJ285" s="238">
        <v>98</v>
      </c>
      <c r="BK285" s="238">
        <v>60</v>
      </c>
      <c r="BL285" s="238">
        <v>10</v>
      </c>
      <c r="BM285" s="238">
        <v>21</v>
      </c>
      <c r="CT285" s="238">
        <v>465097</v>
      </c>
      <c r="CU285" s="238">
        <v>4967774</v>
      </c>
      <c r="CV285" s="238">
        <v>44.862528500000003</v>
      </c>
      <c r="CW285" s="238">
        <v>-93.441785300000006</v>
      </c>
      <c r="CX285" s="238" t="s">
        <v>359</v>
      </c>
      <c r="CY285" s="238" t="s">
        <v>4978</v>
      </c>
    </row>
    <row r="286" spans="1:103" x14ac:dyDescent="0.25">
      <c r="A286" s="238">
        <v>329175</v>
      </c>
      <c r="B286" s="238">
        <v>2</v>
      </c>
      <c r="C286" s="238">
        <v>212</v>
      </c>
      <c r="D286" s="238">
        <v>158.083</v>
      </c>
      <c r="E286" s="238">
        <v>27</v>
      </c>
      <c r="F286" s="238" t="s">
        <v>2420</v>
      </c>
      <c r="H286" s="238" t="s">
        <v>354</v>
      </c>
      <c r="I286" s="238">
        <v>25</v>
      </c>
      <c r="K286" s="238">
        <v>16501839</v>
      </c>
      <c r="M286" s="238">
        <v>2</v>
      </c>
      <c r="N286" s="238">
        <v>13</v>
      </c>
      <c r="O286" s="238">
        <v>2016</v>
      </c>
      <c r="P286" s="238" t="s">
        <v>364</v>
      </c>
      <c r="Q286" s="238">
        <v>23</v>
      </c>
      <c r="R286" s="238" t="s">
        <v>356</v>
      </c>
      <c r="S286" s="238">
        <v>5</v>
      </c>
      <c r="T286" s="238">
        <v>0</v>
      </c>
      <c r="U286" s="238">
        <v>2</v>
      </c>
      <c r="W286" s="238">
        <v>11</v>
      </c>
      <c r="X286" s="238">
        <v>2</v>
      </c>
      <c r="Y286" s="238">
        <v>4</v>
      </c>
      <c r="Z286" s="238">
        <v>2</v>
      </c>
      <c r="AB286" s="238">
        <v>1</v>
      </c>
      <c r="AC286" s="238">
        <v>98</v>
      </c>
      <c r="AD286" s="238" t="s">
        <v>357</v>
      </c>
      <c r="AF286" s="238" t="s">
        <v>405</v>
      </c>
      <c r="AG286" s="238">
        <v>90</v>
      </c>
      <c r="AH286" s="238">
        <v>2</v>
      </c>
      <c r="AI286" s="238">
        <v>2</v>
      </c>
      <c r="AJ286" s="238">
        <v>3</v>
      </c>
      <c r="AK286" s="238">
        <v>33</v>
      </c>
      <c r="AL286" s="238">
        <v>26</v>
      </c>
      <c r="AM286" s="238" t="s">
        <v>354</v>
      </c>
      <c r="AN286" s="238">
        <v>5</v>
      </c>
      <c r="AO286" s="238">
        <v>90</v>
      </c>
      <c r="AS286" s="238">
        <v>15</v>
      </c>
      <c r="AT286" s="238">
        <v>9</v>
      </c>
      <c r="AU286" s="238">
        <v>65</v>
      </c>
      <c r="AV286" s="238">
        <v>11</v>
      </c>
      <c r="AW286" s="238">
        <v>21</v>
      </c>
      <c r="AX286" s="238">
        <v>3</v>
      </c>
      <c r="AY286" s="238">
        <v>2</v>
      </c>
      <c r="AZ286" s="238">
        <v>10</v>
      </c>
      <c r="BA286" s="238">
        <v>20</v>
      </c>
      <c r="BI286" s="238">
        <v>15</v>
      </c>
      <c r="BJ286" s="238">
        <v>9</v>
      </c>
      <c r="BK286" s="238">
        <v>65</v>
      </c>
      <c r="BL286" s="238">
        <v>11</v>
      </c>
      <c r="BM286" s="238">
        <v>21</v>
      </c>
      <c r="CT286" s="238">
        <v>465079.17195834499</v>
      </c>
      <c r="CU286" s="238">
        <v>4967797.7393954797</v>
      </c>
      <c r="CV286" s="238">
        <v>44.862739820000002</v>
      </c>
      <c r="CW286" s="238">
        <v>-93.4420176</v>
      </c>
      <c r="CX286" s="238" t="s">
        <v>359</v>
      </c>
      <c r="CY286" s="238" t="s">
        <v>4979</v>
      </c>
    </row>
    <row r="287" spans="1:103" x14ac:dyDescent="0.25">
      <c r="A287" s="238">
        <v>11025828</v>
      </c>
      <c r="B287" s="238">
        <v>2</v>
      </c>
      <c r="C287" s="238">
        <v>212</v>
      </c>
      <c r="D287" s="238">
        <v>158.08600000000001</v>
      </c>
      <c r="E287" s="238">
        <v>27</v>
      </c>
      <c r="H287" s="238" t="s">
        <v>354</v>
      </c>
      <c r="I287" s="238">
        <v>25</v>
      </c>
      <c r="K287" s="238">
        <v>15501007</v>
      </c>
      <c r="L287" s="238">
        <v>150290231</v>
      </c>
      <c r="M287" s="238">
        <v>1</v>
      </c>
      <c r="N287" s="238">
        <v>20</v>
      </c>
      <c r="O287" s="238">
        <v>2015</v>
      </c>
      <c r="P287" s="238" t="s">
        <v>368</v>
      </c>
      <c r="Q287" s="238">
        <v>22</v>
      </c>
      <c r="R287" s="238" t="s">
        <v>369</v>
      </c>
      <c r="S287" s="238">
        <v>5</v>
      </c>
      <c r="T287" s="238">
        <v>0</v>
      </c>
      <c r="U287" s="238">
        <v>2</v>
      </c>
      <c r="V287" s="238">
        <v>1</v>
      </c>
      <c r="W287" s="238">
        <v>10</v>
      </c>
      <c r="X287" s="238">
        <v>2</v>
      </c>
      <c r="Y287" s="238">
        <v>4</v>
      </c>
      <c r="Z287" s="238">
        <v>4</v>
      </c>
      <c r="AB287" s="238">
        <v>3</v>
      </c>
      <c r="AC287" s="238">
        <v>98</v>
      </c>
      <c r="AD287" s="238" t="s">
        <v>376</v>
      </c>
      <c r="AE287" s="238" t="s">
        <v>2616</v>
      </c>
      <c r="AF287" s="238" t="s">
        <v>358</v>
      </c>
      <c r="AG287" s="238">
        <v>7</v>
      </c>
      <c r="AH287" s="238">
        <v>2</v>
      </c>
      <c r="AI287" s="238">
        <v>2</v>
      </c>
      <c r="AJ287" s="238">
        <v>3</v>
      </c>
      <c r="AK287" s="238">
        <v>21</v>
      </c>
      <c r="AL287" s="238">
        <v>23</v>
      </c>
      <c r="AM287" s="238" t="s">
        <v>354</v>
      </c>
      <c r="AN287" s="238">
        <v>5</v>
      </c>
      <c r="AS287" s="238">
        <v>1</v>
      </c>
      <c r="AT287" s="238">
        <v>98</v>
      </c>
      <c r="AU287" s="238">
        <v>60</v>
      </c>
      <c r="AV287" s="238">
        <v>11</v>
      </c>
      <c r="AW287" s="238">
        <v>21</v>
      </c>
      <c r="AX287" s="238">
        <v>2</v>
      </c>
      <c r="AY287" s="238">
        <v>4</v>
      </c>
      <c r="AZ287" s="238">
        <v>3</v>
      </c>
      <c r="BA287" s="238">
        <v>21</v>
      </c>
      <c r="BB287" s="238">
        <v>41</v>
      </c>
      <c r="BC287" s="238" t="s">
        <v>354</v>
      </c>
      <c r="BD287" s="238">
        <v>5</v>
      </c>
      <c r="BI287" s="238">
        <v>1</v>
      </c>
      <c r="BJ287" s="238">
        <v>98</v>
      </c>
      <c r="BK287" s="238">
        <v>60</v>
      </c>
      <c r="BL287" s="238">
        <v>11</v>
      </c>
      <c r="BM287" s="238">
        <v>21</v>
      </c>
      <c r="CT287" s="238">
        <v>465107</v>
      </c>
      <c r="CU287" s="238">
        <v>4967778</v>
      </c>
      <c r="CV287" s="238">
        <v>44.862566100000002</v>
      </c>
      <c r="CW287" s="238">
        <v>-93.441658000000004</v>
      </c>
      <c r="CX287" s="238" t="s">
        <v>359</v>
      </c>
      <c r="CY287" s="238" t="s">
        <v>4980</v>
      </c>
    </row>
    <row r="288" spans="1:103" x14ac:dyDescent="0.25">
      <c r="A288" s="238">
        <v>10885456</v>
      </c>
      <c r="B288" s="238">
        <v>2</v>
      </c>
      <c r="C288" s="238">
        <v>212</v>
      </c>
      <c r="D288" s="238">
        <v>158.09700000000001</v>
      </c>
      <c r="E288" s="238">
        <v>27</v>
      </c>
      <c r="F288" s="238" t="s">
        <v>2420</v>
      </c>
      <c r="H288" s="238" t="s">
        <v>354</v>
      </c>
      <c r="I288" s="238">
        <v>25</v>
      </c>
      <c r="K288" s="238">
        <v>13507934</v>
      </c>
      <c r="L288" s="238">
        <v>132260187</v>
      </c>
      <c r="M288" s="238">
        <v>8</v>
      </c>
      <c r="N288" s="238">
        <v>5</v>
      </c>
      <c r="O288" s="238">
        <v>2013</v>
      </c>
      <c r="P288" s="238" t="s">
        <v>361</v>
      </c>
      <c r="Q288" s="238">
        <v>7</v>
      </c>
      <c r="R288" s="238" t="s">
        <v>369</v>
      </c>
      <c r="S288" s="238">
        <v>5</v>
      </c>
      <c r="T288" s="238">
        <v>0</v>
      </c>
      <c r="U288" s="238">
        <v>1</v>
      </c>
      <c r="V288" s="238">
        <v>7</v>
      </c>
      <c r="W288" s="238">
        <v>32</v>
      </c>
      <c r="X288" s="238">
        <v>2</v>
      </c>
      <c r="Y288" s="238">
        <v>1</v>
      </c>
      <c r="Z288" s="238">
        <v>3</v>
      </c>
      <c r="AA288" s="238">
        <v>2</v>
      </c>
      <c r="AB288" s="238">
        <v>2</v>
      </c>
      <c r="AC288" s="238">
        <v>98</v>
      </c>
      <c r="AD288" s="238" t="s">
        <v>376</v>
      </c>
      <c r="AE288" s="238" t="s">
        <v>4836</v>
      </c>
      <c r="AF288" s="238" t="s">
        <v>358</v>
      </c>
      <c r="AG288" s="238">
        <v>3</v>
      </c>
      <c r="AH288" s="238">
        <v>2</v>
      </c>
      <c r="AI288" s="238">
        <v>2</v>
      </c>
      <c r="AJ288" s="238">
        <v>3</v>
      </c>
      <c r="AK288" s="238">
        <v>21</v>
      </c>
      <c r="AL288" s="238">
        <v>36</v>
      </c>
      <c r="AM288" s="238" t="s">
        <v>363</v>
      </c>
      <c r="AN288" s="238">
        <v>5</v>
      </c>
      <c r="AO288" s="238">
        <v>3</v>
      </c>
      <c r="AS288" s="238">
        <v>1</v>
      </c>
      <c r="AT288" s="238">
        <v>98</v>
      </c>
      <c r="AU288" s="238">
        <v>60</v>
      </c>
      <c r="AV288" s="238">
        <v>11</v>
      </c>
      <c r="AW288" s="238">
        <v>21</v>
      </c>
      <c r="CT288" s="238">
        <v>465124</v>
      </c>
      <c r="CU288" s="238">
        <v>4967785</v>
      </c>
      <c r="CV288" s="238">
        <v>44.862627199999999</v>
      </c>
      <c r="CW288" s="238">
        <v>-93.441451000000001</v>
      </c>
      <c r="CX288" s="238" t="s">
        <v>359</v>
      </c>
      <c r="CY288" s="238" t="s">
        <v>4981</v>
      </c>
    </row>
    <row r="289" spans="1:103" x14ac:dyDescent="0.25">
      <c r="A289" s="238">
        <v>757426</v>
      </c>
      <c r="B289" s="238">
        <v>2</v>
      </c>
      <c r="C289" s="238">
        <v>212</v>
      </c>
      <c r="D289" s="238">
        <v>158.09800000000001</v>
      </c>
      <c r="E289" s="238">
        <v>27</v>
      </c>
      <c r="F289" s="238" t="s">
        <v>2420</v>
      </c>
      <c r="H289" s="238" t="s">
        <v>354</v>
      </c>
      <c r="I289" s="238">
        <v>25</v>
      </c>
      <c r="K289" s="238">
        <v>19512483</v>
      </c>
      <c r="M289" s="238">
        <v>10</v>
      </c>
      <c r="N289" s="238">
        <v>15</v>
      </c>
      <c r="O289" s="238">
        <v>2019</v>
      </c>
      <c r="P289" s="238" t="s">
        <v>368</v>
      </c>
      <c r="Q289" s="238">
        <v>16</v>
      </c>
      <c r="R289" s="238" t="s">
        <v>356</v>
      </c>
      <c r="S289" s="238">
        <v>5</v>
      </c>
      <c r="T289" s="238">
        <v>0</v>
      </c>
      <c r="U289" s="238">
        <v>3</v>
      </c>
      <c r="V289" s="238">
        <v>12</v>
      </c>
      <c r="W289" s="238">
        <v>10</v>
      </c>
      <c r="X289" s="238">
        <v>2</v>
      </c>
      <c r="Y289" s="238">
        <v>1</v>
      </c>
      <c r="Z289" s="238">
        <v>1</v>
      </c>
      <c r="AB289" s="238">
        <v>1</v>
      </c>
      <c r="AC289" s="238">
        <v>98</v>
      </c>
      <c r="AD289" s="238" t="s">
        <v>357</v>
      </c>
      <c r="AF289" s="238" t="s">
        <v>358</v>
      </c>
      <c r="AG289" s="238">
        <v>7</v>
      </c>
      <c r="AH289" s="238">
        <v>2</v>
      </c>
      <c r="AI289" s="238">
        <v>4</v>
      </c>
      <c r="AJ289" s="238">
        <v>4</v>
      </c>
      <c r="AK289" s="238">
        <v>34</v>
      </c>
      <c r="AL289" s="238">
        <v>36</v>
      </c>
      <c r="AM289" s="238" t="s">
        <v>363</v>
      </c>
      <c r="AN289" s="238">
        <v>5</v>
      </c>
      <c r="AO289" s="238">
        <v>1</v>
      </c>
      <c r="AS289" s="238">
        <v>15</v>
      </c>
      <c r="AT289" s="238">
        <v>9</v>
      </c>
      <c r="AU289" s="238">
        <v>60</v>
      </c>
      <c r="AV289" s="238">
        <v>11</v>
      </c>
      <c r="AW289" s="238">
        <v>21</v>
      </c>
      <c r="AX289" s="238">
        <v>2</v>
      </c>
      <c r="AY289" s="238">
        <v>2</v>
      </c>
      <c r="AZ289" s="238">
        <v>4</v>
      </c>
      <c r="BA289" s="238">
        <v>26</v>
      </c>
      <c r="BB289" s="238">
        <v>25</v>
      </c>
      <c r="BC289" s="238" t="s">
        <v>354</v>
      </c>
      <c r="BD289" s="238">
        <v>5</v>
      </c>
      <c r="BE289" s="238">
        <v>1</v>
      </c>
      <c r="BI289" s="238">
        <v>15</v>
      </c>
      <c r="BJ289" s="238">
        <v>9</v>
      </c>
      <c r="BK289" s="238">
        <v>60</v>
      </c>
      <c r="BL289" s="238">
        <v>11</v>
      </c>
      <c r="BM289" s="238">
        <v>21</v>
      </c>
      <c r="BN289" s="238">
        <v>2</v>
      </c>
      <c r="BO289" s="238">
        <v>2</v>
      </c>
      <c r="BP289" s="238">
        <v>4</v>
      </c>
      <c r="BQ289" s="238">
        <v>21</v>
      </c>
      <c r="BR289" s="238">
        <v>27</v>
      </c>
      <c r="BS289" s="238" t="s">
        <v>354</v>
      </c>
      <c r="BT289" s="238">
        <v>5</v>
      </c>
      <c r="BU289" s="238">
        <v>90</v>
      </c>
      <c r="BY289" s="238">
        <v>15</v>
      </c>
      <c r="BZ289" s="238">
        <v>9</v>
      </c>
      <c r="CA289" s="238">
        <v>60</v>
      </c>
      <c r="CB289" s="238">
        <v>11</v>
      </c>
      <c r="CC289" s="238">
        <v>21</v>
      </c>
      <c r="CT289" s="238">
        <v>465129.97205994499</v>
      </c>
      <c r="CU289" s="238">
        <v>4967776.5726864804</v>
      </c>
      <c r="CV289" s="238">
        <v>44.862551770000003</v>
      </c>
      <c r="CW289" s="238">
        <v>-93.441373150000004</v>
      </c>
      <c r="CX289" s="238" t="s">
        <v>359</v>
      </c>
      <c r="CY289" s="238" t="s">
        <v>4982</v>
      </c>
    </row>
    <row r="290" spans="1:103" x14ac:dyDescent="0.25">
      <c r="A290" s="238">
        <v>757942</v>
      </c>
      <c r="B290" s="238">
        <v>2</v>
      </c>
      <c r="C290" s="238">
        <v>212</v>
      </c>
      <c r="D290" s="238">
        <v>158.09899999999999</v>
      </c>
      <c r="E290" s="238">
        <v>27</v>
      </c>
      <c r="F290" s="238" t="s">
        <v>2420</v>
      </c>
      <c r="H290" s="238" t="s">
        <v>354</v>
      </c>
      <c r="I290" s="238">
        <v>25</v>
      </c>
      <c r="K290" s="238">
        <v>19513045</v>
      </c>
      <c r="M290" s="238">
        <v>10</v>
      </c>
      <c r="N290" s="238">
        <v>29</v>
      </c>
      <c r="O290" s="238">
        <v>2019</v>
      </c>
      <c r="P290" s="238" t="s">
        <v>368</v>
      </c>
      <c r="Q290" s="238">
        <v>6</v>
      </c>
      <c r="R290" s="238" t="s">
        <v>369</v>
      </c>
      <c r="S290" s="238">
        <v>4</v>
      </c>
      <c r="T290" s="238">
        <v>0</v>
      </c>
      <c r="U290" s="238">
        <v>2</v>
      </c>
      <c r="V290" s="238">
        <v>12</v>
      </c>
      <c r="W290" s="238">
        <v>10</v>
      </c>
      <c r="X290" s="238">
        <v>27</v>
      </c>
      <c r="Y290" s="238">
        <v>4</v>
      </c>
      <c r="Z290" s="238">
        <v>1</v>
      </c>
      <c r="AB290" s="238">
        <v>1</v>
      </c>
      <c r="AC290" s="238">
        <v>98</v>
      </c>
      <c r="AD290" s="238" t="s">
        <v>357</v>
      </c>
      <c r="AF290" s="238" t="s">
        <v>358</v>
      </c>
      <c r="AG290" s="238">
        <v>7</v>
      </c>
      <c r="AH290" s="238">
        <v>2</v>
      </c>
      <c r="AI290" s="238">
        <v>2</v>
      </c>
      <c r="AJ290" s="238">
        <v>3</v>
      </c>
      <c r="AK290" s="238">
        <v>21</v>
      </c>
      <c r="AL290" s="238">
        <v>67</v>
      </c>
      <c r="AM290" s="238" t="s">
        <v>354</v>
      </c>
      <c r="AN290" s="238">
        <v>5</v>
      </c>
      <c r="AO290" s="238">
        <v>4</v>
      </c>
      <c r="AS290" s="238">
        <v>15</v>
      </c>
      <c r="AT290" s="238">
        <v>98</v>
      </c>
      <c r="AU290" s="238">
        <v>60</v>
      </c>
      <c r="AV290" s="238">
        <v>11</v>
      </c>
      <c r="AW290" s="238">
        <v>21</v>
      </c>
      <c r="AX290" s="238">
        <v>2</v>
      </c>
      <c r="AY290" s="238">
        <v>4</v>
      </c>
      <c r="AZ290" s="238">
        <v>3</v>
      </c>
      <c r="BA290" s="238">
        <v>26</v>
      </c>
      <c r="BB290" s="238">
        <v>41</v>
      </c>
      <c r="BC290" s="238" t="s">
        <v>363</v>
      </c>
      <c r="BD290" s="238">
        <v>5</v>
      </c>
      <c r="BE290" s="238">
        <v>1</v>
      </c>
      <c r="BI290" s="238">
        <v>15</v>
      </c>
      <c r="BJ290" s="238">
        <v>98</v>
      </c>
      <c r="BK290" s="238">
        <v>60</v>
      </c>
      <c r="BL290" s="238">
        <v>11</v>
      </c>
      <c r="BM290" s="238">
        <v>21</v>
      </c>
      <c r="CT290" s="238">
        <v>465125.738718145</v>
      </c>
      <c r="CU290" s="238">
        <v>4967789.2727118796</v>
      </c>
      <c r="CV290" s="238">
        <v>44.862665890000002</v>
      </c>
      <c r="CW290" s="238">
        <v>-93.441427610000005</v>
      </c>
      <c r="CX290" s="238" t="s">
        <v>359</v>
      </c>
      <c r="CY290" s="238" t="s">
        <v>4983</v>
      </c>
    </row>
    <row r="291" spans="1:103" x14ac:dyDescent="0.25">
      <c r="A291" s="238">
        <v>507521</v>
      </c>
      <c r="B291" s="238">
        <v>2</v>
      </c>
      <c r="C291" s="238">
        <v>212</v>
      </c>
      <c r="D291" s="238">
        <v>158.09899999999999</v>
      </c>
      <c r="E291" s="238">
        <v>27</v>
      </c>
      <c r="F291" s="238" t="s">
        <v>2420</v>
      </c>
      <c r="H291" s="238" t="s">
        <v>354</v>
      </c>
      <c r="I291" s="238">
        <v>25</v>
      </c>
      <c r="K291" s="238">
        <v>17510757</v>
      </c>
      <c r="M291" s="238">
        <v>9</v>
      </c>
      <c r="N291" s="238">
        <v>27</v>
      </c>
      <c r="O291" s="238">
        <v>2017</v>
      </c>
      <c r="P291" s="238" t="s">
        <v>355</v>
      </c>
      <c r="Q291" s="238">
        <v>7</v>
      </c>
      <c r="R291" s="238" t="s">
        <v>369</v>
      </c>
      <c r="S291" s="238">
        <v>5</v>
      </c>
      <c r="T291" s="238">
        <v>0</v>
      </c>
      <c r="U291" s="238">
        <v>3</v>
      </c>
      <c r="V291" s="238">
        <v>12</v>
      </c>
      <c r="W291" s="238">
        <v>10</v>
      </c>
      <c r="X291" s="238">
        <v>2</v>
      </c>
      <c r="Y291" s="238">
        <v>2</v>
      </c>
      <c r="Z291" s="238">
        <v>1</v>
      </c>
      <c r="AB291" s="238">
        <v>1</v>
      </c>
      <c r="AC291" s="238">
        <v>98</v>
      </c>
      <c r="AD291" s="238" t="s">
        <v>357</v>
      </c>
      <c r="AF291" s="238" t="s">
        <v>358</v>
      </c>
      <c r="AG291" s="238">
        <v>7</v>
      </c>
      <c r="AH291" s="238">
        <v>2</v>
      </c>
      <c r="AI291" s="238">
        <v>4</v>
      </c>
      <c r="AJ291" s="238">
        <v>3</v>
      </c>
      <c r="AK291" s="238">
        <v>21</v>
      </c>
      <c r="AL291" s="238">
        <v>28</v>
      </c>
      <c r="AM291" s="238" t="s">
        <v>363</v>
      </c>
      <c r="AN291" s="238">
        <v>5</v>
      </c>
      <c r="AO291" s="238">
        <v>4</v>
      </c>
      <c r="AS291" s="238">
        <v>15</v>
      </c>
      <c r="AT291" s="238">
        <v>98</v>
      </c>
      <c r="AU291" s="238">
        <v>60</v>
      </c>
      <c r="AV291" s="238">
        <v>11</v>
      </c>
      <c r="AW291" s="238">
        <v>21</v>
      </c>
      <c r="AX291" s="238">
        <v>2</v>
      </c>
      <c r="AY291" s="238">
        <v>4</v>
      </c>
      <c r="AZ291" s="238">
        <v>3</v>
      </c>
      <c r="BA291" s="238">
        <v>26</v>
      </c>
      <c r="BB291" s="238">
        <v>44</v>
      </c>
      <c r="BC291" s="238" t="s">
        <v>363</v>
      </c>
      <c r="BD291" s="238">
        <v>5</v>
      </c>
      <c r="BE291" s="238">
        <v>1</v>
      </c>
      <c r="BI291" s="238">
        <v>15</v>
      </c>
      <c r="BJ291" s="238">
        <v>98</v>
      </c>
      <c r="BK291" s="238">
        <v>60</v>
      </c>
      <c r="BL291" s="238">
        <v>11</v>
      </c>
      <c r="BM291" s="238">
        <v>21</v>
      </c>
      <c r="BN291" s="238">
        <v>2</v>
      </c>
      <c r="BO291" s="238">
        <v>4</v>
      </c>
      <c r="BP291" s="238">
        <v>3</v>
      </c>
      <c r="BQ291" s="238">
        <v>34</v>
      </c>
      <c r="BR291" s="238">
        <v>63</v>
      </c>
      <c r="BS291" s="238" t="s">
        <v>354</v>
      </c>
      <c r="BT291" s="238">
        <v>5</v>
      </c>
      <c r="BU291" s="238">
        <v>1</v>
      </c>
      <c r="BY291" s="238">
        <v>15</v>
      </c>
      <c r="BZ291" s="238">
        <v>98</v>
      </c>
      <c r="CA291" s="238">
        <v>60</v>
      </c>
      <c r="CB291" s="238">
        <v>11</v>
      </c>
      <c r="CC291" s="238">
        <v>21</v>
      </c>
      <c r="CT291" s="238">
        <v>465121.50537634501</v>
      </c>
      <c r="CU291" s="238">
        <v>4967797.7393954797</v>
      </c>
      <c r="CV291" s="238">
        <v>44.862741900000003</v>
      </c>
      <c r="CW291" s="238">
        <v>-93.441481769999996</v>
      </c>
      <c r="CX291" s="238" t="s">
        <v>359</v>
      </c>
      <c r="CY291" s="238" t="s">
        <v>4984</v>
      </c>
    </row>
    <row r="292" spans="1:103" x14ac:dyDescent="0.25">
      <c r="A292" s="238">
        <v>413215</v>
      </c>
      <c r="B292" s="238">
        <v>2</v>
      </c>
      <c r="C292" s="238">
        <v>212</v>
      </c>
      <c r="D292" s="238">
        <v>158.10400000000001</v>
      </c>
      <c r="E292" s="238">
        <v>27</v>
      </c>
      <c r="F292" s="238" t="s">
        <v>2420</v>
      </c>
      <c r="H292" s="238" t="s">
        <v>354</v>
      </c>
      <c r="I292" s="238">
        <v>25</v>
      </c>
      <c r="K292" s="238">
        <v>17001057</v>
      </c>
      <c r="M292" s="238">
        <v>1</v>
      </c>
      <c r="N292" s="238">
        <v>10</v>
      </c>
      <c r="O292" s="238">
        <v>2017</v>
      </c>
      <c r="P292" s="238" t="s">
        <v>368</v>
      </c>
      <c r="Q292" s="238">
        <v>10</v>
      </c>
      <c r="R292" s="238" t="s">
        <v>356</v>
      </c>
      <c r="S292" s="238">
        <v>5</v>
      </c>
      <c r="T292" s="238">
        <v>0</v>
      </c>
      <c r="U292" s="238">
        <v>1</v>
      </c>
      <c r="W292" s="238">
        <v>55</v>
      </c>
      <c r="X292" s="238">
        <v>2</v>
      </c>
      <c r="Y292" s="238">
        <v>1</v>
      </c>
      <c r="Z292" s="238">
        <v>7</v>
      </c>
      <c r="AB292" s="238">
        <v>3</v>
      </c>
      <c r="AC292" s="238">
        <v>98</v>
      </c>
      <c r="AD292" s="238" t="s">
        <v>357</v>
      </c>
      <c r="AF292" s="238" t="s">
        <v>405</v>
      </c>
      <c r="AG292" s="238">
        <v>3</v>
      </c>
      <c r="AH292" s="238">
        <v>2</v>
      </c>
      <c r="AI292" s="238">
        <v>2</v>
      </c>
      <c r="AJ292" s="238">
        <v>4</v>
      </c>
      <c r="AK292" s="238">
        <v>21</v>
      </c>
      <c r="AL292" s="238">
        <v>20</v>
      </c>
      <c r="AM292" s="238" t="s">
        <v>363</v>
      </c>
      <c r="AN292" s="238">
        <v>5</v>
      </c>
      <c r="AO292" s="238">
        <v>62</v>
      </c>
      <c r="AS292" s="238">
        <v>15</v>
      </c>
      <c r="AT292" s="238">
        <v>9</v>
      </c>
      <c r="AU292" s="238">
        <v>60</v>
      </c>
      <c r="AV292" s="238">
        <v>11</v>
      </c>
      <c r="AW292" s="238">
        <v>21</v>
      </c>
      <c r="CT292" s="238">
        <v>465108.71386385598</v>
      </c>
      <c r="CU292" s="238">
        <v>4967811.2333105998</v>
      </c>
      <c r="CV292" s="238">
        <v>44.862862739999997</v>
      </c>
      <c r="CW292" s="238">
        <v>-93.441644609999997</v>
      </c>
      <c r="CX292" s="238" t="s">
        <v>359</v>
      </c>
      <c r="CY292" s="238" t="s">
        <v>4985</v>
      </c>
    </row>
    <row r="293" spans="1:103" x14ac:dyDescent="0.25">
      <c r="A293" s="238">
        <v>669351</v>
      </c>
      <c r="B293" s="238">
        <v>2</v>
      </c>
      <c r="C293" s="238">
        <v>212</v>
      </c>
      <c r="D293" s="238">
        <v>158.108</v>
      </c>
      <c r="E293" s="238">
        <v>27</v>
      </c>
      <c r="F293" s="238" t="s">
        <v>2420</v>
      </c>
      <c r="H293" s="238" t="s">
        <v>354</v>
      </c>
      <c r="I293" s="238">
        <v>25</v>
      </c>
      <c r="K293" s="238">
        <v>18514940</v>
      </c>
      <c r="M293" s="238">
        <v>12</v>
      </c>
      <c r="N293" s="238">
        <v>18</v>
      </c>
      <c r="O293" s="238">
        <v>2018</v>
      </c>
      <c r="P293" s="238" t="s">
        <v>368</v>
      </c>
      <c r="Q293" s="238">
        <v>17</v>
      </c>
      <c r="R293" s="238" t="s">
        <v>356</v>
      </c>
      <c r="S293" s="238">
        <v>5</v>
      </c>
      <c r="T293" s="238">
        <v>0</v>
      </c>
      <c r="U293" s="238">
        <v>2</v>
      </c>
      <c r="V293" s="238">
        <v>12</v>
      </c>
      <c r="W293" s="238">
        <v>10</v>
      </c>
      <c r="X293" s="238">
        <v>2</v>
      </c>
      <c r="Y293" s="238">
        <v>4</v>
      </c>
      <c r="Z293" s="238">
        <v>2</v>
      </c>
      <c r="AB293" s="238">
        <v>1</v>
      </c>
      <c r="AC293" s="238">
        <v>98</v>
      </c>
      <c r="AD293" s="238" t="s">
        <v>357</v>
      </c>
      <c r="AF293" s="238" t="s">
        <v>405</v>
      </c>
      <c r="AG293" s="238">
        <v>7</v>
      </c>
      <c r="AH293" s="238">
        <v>2</v>
      </c>
      <c r="AI293" s="238">
        <v>4</v>
      </c>
      <c r="AJ293" s="238">
        <v>4</v>
      </c>
      <c r="AK293" s="238">
        <v>21</v>
      </c>
      <c r="AL293" s="238">
        <v>36</v>
      </c>
      <c r="AM293" s="238" t="s">
        <v>363</v>
      </c>
      <c r="AN293" s="238">
        <v>5</v>
      </c>
      <c r="AO293" s="238">
        <v>4</v>
      </c>
      <c r="AS293" s="238">
        <v>15</v>
      </c>
      <c r="AT293" s="238">
        <v>9</v>
      </c>
      <c r="AU293" s="238">
        <v>60</v>
      </c>
      <c r="AV293" s="238">
        <v>11</v>
      </c>
      <c r="AW293" s="238">
        <v>21</v>
      </c>
      <c r="AX293" s="238">
        <v>2</v>
      </c>
      <c r="AY293" s="238">
        <v>5</v>
      </c>
      <c r="AZ293" s="238">
        <v>4</v>
      </c>
      <c r="BA293" s="238">
        <v>26</v>
      </c>
      <c r="BB293" s="238">
        <v>51</v>
      </c>
      <c r="BC293" s="238" t="s">
        <v>354</v>
      </c>
      <c r="BD293" s="238">
        <v>5</v>
      </c>
      <c r="BE293" s="238">
        <v>1</v>
      </c>
      <c r="BI293" s="238">
        <v>15</v>
      </c>
      <c r="BJ293" s="238">
        <v>9</v>
      </c>
      <c r="BK293" s="238">
        <v>60</v>
      </c>
      <c r="BL293" s="238">
        <v>11</v>
      </c>
      <c r="BM293" s="238">
        <v>21</v>
      </c>
      <c r="CT293" s="238">
        <v>465146.90542714501</v>
      </c>
      <c r="CU293" s="238">
        <v>4967835.8394716801</v>
      </c>
      <c r="CV293" s="238">
        <v>44.863086109999998</v>
      </c>
      <c r="CW293" s="238">
        <v>-93.441162890000001</v>
      </c>
      <c r="CX293" s="238" t="s">
        <v>359</v>
      </c>
      <c r="CY293" s="238" t="s">
        <v>4986</v>
      </c>
    </row>
    <row r="294" spans="1:103" x14ac:dyDescent="0.25">
      <c r="A294" s="238">
        <v>656406</v>
      </c>
      <c r="B294" s="238">
        <v>2</v>
      </c>
      <c r="C294" s="238">
        <v>212</v>
      </c>
      <c r="D294" s="238">
        <v>158.10900000000001</v>
      </c>
      <c r="E294" s="238">
        <v>27</v>
      </c>
      <c r="F294" s="238" t="s">
        <v>2420</v>
      </c>
      <c r="H294" s="238" t="s">
        <v>354</v>
      </c>
      <c r="I294" s="238">
        <v>25</v>
      </c>
      <c r="K294" s="238">
        <v>18512912</v>
      </c>
      <c r="M294" s="238">
        <v>11</v>
      </c>
      <c r="N294" s="238">
        <v>1</v>
      </c>
      <c r="O294" s="238">
        <v>2018</v>
      </c>
      <c r="P294" s="238" t="s">
        <v>384</v>
      </c>
      <c r="Q294" s="238">
        <v>16</v>
      </c>
      <c r="R294" s="238" t="s">
        <v>356</v>
      </c>
      <c r="S294" s="238">
        <v>5</v>
      </c>
      <c r="T294" s="238">
        <v>0</v>
      </c>
      <c r="U294" s="238">
        <v>2</v>
      </c>
      <c r="V294" s="238">
        <v>12</v>
      </c>
      <c r="W294" s="238">
        <v>10</v>
      </c>
      <c r="X294" s="238">
        <v>2</v>
      </c>
      <c r="Y294" s="238">
        <v>1</v>
      </c>
      <c r="Z294" s="238">
        <v>2</v>
      </c>
      <c r="AB294" s="238">
        <v>1</v>
      </c>
      <c r="AC294" s="238">
        <v>98</v>
      </c>
      <c r="AD294" s="238" t="s">
        <v>357</v>
      </c>
      <c r="AF294" s="238" t="s">
        <v>405</v>
      </c>
      <c r="AG294" s="238">
        <v>7</v>
      </c>
      <c r="AH294" s="238">
        <v>2</v>
      </c>
      <c r="AI294" s="238">
        <v>4</v>
      </c>
      <c r="AJ294" s="238">
        <v>4</v>
      </c>
      <c r="AK294" s="238">
        <v>21</v>
      </c>
      <c r="AL294" s="238">
        <v>26</v>
      </c>
      <c r="AM294" s="238" t="s">
        <v>363</v>
      </c>
      <c r="AN294" s="238">
        <v>5</v>
      </c>
      <c r="AO294" s="238">
        <v>4</v>
      </c>
      <c r="AS294" s="238">
        <v>15</v>
      </c>
      <c r="AT294" s="238">
        <v>9</v>
      </c>
      <c r="AU294" s="238">
        <v>60</v>
      </c>
      <c r="AV294" s="238">
        <v>13</v>
      </c>
      <c r="AW294" s="238">
        <v>21</v>
      </c>
      <c r="AX294" s="238">
        <v>2</v>
      </c>
      <c r="AY294" s="238">
        <v>2</v>
      </c>
      <c r="AZ294" s="238">
        <v>4</v>
      </c>
      <c r="BA294" s="238">
        <v>34</v>
      </c>
      <c r="BB294" s="238">
        <v>66</v>
      </c>
      <c r="BC294" s="238" t="s">
        <v>354</v>
      </c>
      <c r="BD294" s="238">
        <v>5</v>
      </c>
      <c r="BE294" s="238">
        <v>1</v>
      </c>
      <c r="BI294" s="238">
        <v>15</v>
      </c>
      <c r="BJ294" s="238">
        <v>9</v>
      </c>
      <c r="BK294" s="238">
        <v>60</v>
      </c>
      <c r="BL294" s="238">
        <v>13</v>
      </c>
      <c r="BM294" s="238">
        <v>21</v>
      </c>
      <c r="CT294" s="238">
        <v>465134.20540174498</v>
      </c>
      <c r="CU294" s="238">
        <v>4967823.13944628</v>
      </c>
      <c r="CV294" s="238">
        <v>44.862971170000002</v>
      </c>
      <c r="CW294" s="238">
        <v>-93.441322769999999</v>
      </c>
      <c r="CX294" s="238" t="s">
        <v>359</v>
      </c>
      <c r="CY294" s="238" t="s">
        <v>4987</v>
      </c>
    </row>
    <row r="295" spans="1:103" x14ac:dyDescent="0.25">
      <c r="A295" s="238">
        <v>350132</v>
      </c>
      <c r="B295" s="238">
        <v>2</v>
      </c>
      <c r="C295" s="238">
        <v>212</v>
      </c>
      <c r="D295" s="238">
        <v>158.114</v>
      </c>
      <c r="E295" s="238">
        <v>27</v>
      </c>
      <c r="F295" s="238" t="s">
        <v>2420</v>
      </c>
      <c r="H295" s="238" t="s">
        <v>354</v>
      </c>
      <c r="I295" s="238">
        <v>25</v>
      </c>
      <c r="K295" s="238">
        <v>16505072</v>
      </c>
      <c r="M295" s="238">
        <v>5</v>
      </c>
      <c r="N295" s="238">
        <v>13</v>
      </c>
      <c r="O295" s="238">
        <v>2016</v>
      </c>
      <c r="P295" s="238" t="s">
        <v>362</v>
      </c>
      <c r="Q295" s="238">
        <v>13</v>
      </c>
      <c r="R295" s="238" t="s">
        <v>356</v>
      </c>
      <c r="S295" s="238">
        <v>5</v>
      </c>
      <c r="T295" s="238">
        <v>0</v>
      </c>
      <c r="U295" s="238">
        <v>2</v>
      </c>
      <c r="V295" s="238">
        <v>10</v>
      </c>
      <c r="W295" s="238">
        <v>10</v>
      </c>
      <c r="X295" s="238">
        <v>2</v>
      </c>
      <c r="Y295" s="238">
        <v>1</v>
      </c>
      <c r="Z295" s="238">
        <v>1</v>
      </c>
      <c r="AB295" s="238">
        <v>1</v>
      </c>
      <c r="AC295" s="238">
        <v>98</v>
      </c>
      <c r="AD295" s="238" t="s">
        <v>357</v>
      </c>
      <c r="AF295" s="238" t="s">
        <v>358</v>
      </c>
      <c r="AG295" s="238">
        <v>5</v>
      </c>
      <c r="AH295" s="238">
        <v>2</v>
      </c>
      <c r="AI295" s="238">
        <v>2</v>
      </c>
      <c r="AJ295" s="238">
        <v>4</v>
      </c>
      <c r="AK295" s="238">
        <v>28</v>
      </c>
      <c r="AL295" s="238">
        <v>52</v>
      </c>
      <c r="AM295" s="238" t="s">
        <v>363</v>
      </c>
      <c r="AN295" s="238">
        <v>5</v>
      </c>
      <c r="AO295" s="238">
        <v>2</v>
      </c>
      <c r="AS295" s="238">
        <v>15</v>
      </c>
      <c r="AT295" s="238">
        <v>9</v>
      </c>
      <c r="AV295" s="238">
        <v>11</v>
      </c>
      <c r="AW295" s="238">
        <v>21</v>
      </c>
      <c r="AX295" s="238">
        <v>2</v>
      </c>
      <c r="AY295" s="238">
        <v>49</v>
      </c>
      <c r="AZ295" s="238">
        <v>4</v>
      </c>
      <c r="BA295" s="238">
        <v>21</v>
      </c>
      <c r="BB295" s="238">
        <v>50</v>
      </c>
      <c r="BC295" s="238" t="s">
        <v>354</v>
      </c>
      <c r="BD295" s="238">
        <v>5</v>
      </c>
      <c r="BE295" s="238">
        <v>1</v>
      </c>
      <c r="BI295" s="238">
        <v>15</v>
      </c>
      <c r="BJ295" s="238">
        <v>9</v>
      </c>
      <c r="BL295" s="238">
        <v>11</v>
      </c>
      <c r="BM295" s="238">
        <v>21</v>
      </c>
      <c r="CT295" s="238">
        <v>465146.90542714501</v>
      </c>
      <c r="CU295" s="238">
        <v>4967797.7393954797</v>
      </c>
      <c r="CV295" s="238">
        <v>44.862743139999999</v>
      </c>
      <c r="CW295" s="238">
        <v>-93.441160269999997</v>
      </c>
      <c r="CX295" s="238" t="s">
        <v>359</v>
      </c>
      <c r="CY295" s="238" t="s">
        <v>4988</v>
      </c>
    </row>
    <row r="296" spans="1:103" x14ac:dyDescent="0.25">
      <c r="A296" s="238">
        <v>818528</v>
      </c>
      <c r="B296" s="238">
        <v>2</v>
      </c>
      <c r="C296" s="238">
        <v>212</v>
      </c>
      <c r="D296" s="238">
        <v>158.11600000000001</v>
      </c>
      <c r="E296" s="238">
        <v>27</v>
      </c>
      <c r="F296" s="238" t="s">
        <v>2420</v>
      </c>
      <c r="H296" s="238" t="s">
        <v>354</v>
      </c>
      <c r="I296" s="238">
        <v>25</v>
      </c>
      <c r="K296" s="238">
        <v>20505439</v>
      </c>
      <c r="L296" s="238">
        <v>201900043</v>
      </c>
      <c r="M296" s="238">
        <v>7</v>
      </c>
      <c r="N296" s="238">
        <v>8</v>
      </c>
      <c r="O296" s="238">
        <v>2020</v>
      </c>
      <c r="P296" s="238" t="s">
        <v>355</v>
      </c>
      <c r="Q296" s="238">
        <v>12</v>
      </c>
      <c r="R296" s="238" t="s">
        <v>356</v>
      </c>
      <c r="S296" s="238">
        <v>3</v>
      </c>
      <c r="T296" s="238">
        <v>0</v>
      </c>
      <c r="U296" s="238">
        <v>1</v>
      </c>
      <c r="W296" s="238">
        <v>32</v>
      </c>
      <c r="X296" s="238">
        <v>2</v>
      </c>
      <c r="Y296" s="238">
        <v>1</v>
      </c>
      <c r="Z296" s="238">
        <v>1</v>
      </c>
      <c r="AB296" s="238">
        <v>1</v>
      </c>
      <c r="AC296" s="238">
        <v>98</v>
      </c>
      <c r="AD296" s="238" t="s">
        <v>357</v>
      </c>
      <c r="AF296" s="238" t="s">
        <v>405</v>
      </c>
      <c r="AG296" s="238">
        <v>3</v>
      </c>
      <c r="AH296" s="238">
        <v>2</v>
      </c>
      <c r="AI296" s="238">
        <v>2</v>
      </c>
      <c r="AJ296" s="238">
        <v>4</v>
      </c>
      <c r="AK296" s="238">
        <v>21</v>
      </c>
      <c r="AL296" s="238">
        <v>67</v>
      </c>
      <c r="AM296" s="238" t="s">
        <v>363</v>
      </c>
      <c r="AN296" s="238">
        <v>7</v>
      </c>
      <c r="AO296" s="238">
        <v>62</v>
      </c>
      <c r="AS296" s="238">
        <v>15</v>
      </c>
      <c r="AT296" s="238">
        <v>98</v>
      </c>
      <c r="AU296" s="238">
        <v>60</v>
      </c>
      <c r="AV296" s="238">
        <v>11</v>
      </c>
      <c r="AW296" s="238">
        <v>21</v>
      </c>
      <c r="CT296" s="238">
        <v>465163.83879434498</v>
      </c>
      <c r="CU296" s="238">
        <v>4967823.13944628</v>
      </c>
      <c r="CV296" s="238">
        <v>44.862972620000001</v>
      </c>
      <c r="CW296" s="238">
        <v>-93.440947690000002</v>
      </c>
      <c r="CX296" s="238" t="s">
        <v>359</v>
      </c>
      <c r="CY296" s="238" t="s">
        <v>4989</v>
      </c>
    </row>
    <row r="297" spans="1:103" x14ac:dyDescent="0.25">
      <c r="A297" s="238">
        <v>872824</v>
      </c>
      <c r="B297" s="238">
        <v>2</v>
      </c>
      <c r="C297" s="238">
        <v>212</v>
      </c>
      <c r="D297" s="238">
        <v>158.11699999999999</v>
      </c>
      <c r="E297" s="238">
        <v>27</v>
      </c>
      <c r="F297" s="238" t="s">
        <v>2420</v>
      </c>
      <c r="H297" s="238" t="s">
        <v>354</v>
      </c>
      <c r="I297" s="238">
        <v>25</v>
      </c>
      <c r="K297" s="238">
        <v>20511358</v>
      </c>
      <c r="L297" s="238">
        <v>203640308</v>
      </c>
      <c r="M297" s="238">
        <v>12</v>
      </c>
      <c r="N297" s="238">
        <v>29</v>
      </c>
      <c r="O297" s="238">
        <v>2020</v>
      </c>
      <c r="P297" s="238" t="s">
        <v>368</v>
      </c>
      <c r="Q297" s="238">
        <v>17</v>
      </c>
      <c r="R297" s="238" t="s">
        <v>369</v>
      </c>
      <c r="S297" s="238">
        <v>5</v>
      </c>
      <c r="T297" s="238">
        <v>0</v>
      </c>
      <c r="U297" s="238">
        <v>1</v>
      </c>
      <c r="W297" s="238">
        <v>55</v>
      </c>
      <c r="X297" s="238">
        <v>2</v>
      </c>
      <c r="Y297" s="238">
        <v>4</v>
      </c>
      <c r="Z297" s="238">
        <v>4</v>
      </c>
      <c r="AB297" s="238">
        <v>3</v>
      </c>
      <c r="AC297" s="238">
        <v>98</v>
      </c>
      <c r="AD297" s="238" t="s">
        <v>4990</v>
      </c>
      <c r="AF297" s="238" t="s">
        <v>358</v>
      </c>
      <c r="AG297" s="238">
        <v>3</v>
      </c>
      <c r="AH297" s="238">
        <v>2</v>
      </c>
      <c r="AI297" s="238">
        <v>2</v>
      </c>
      <c r="AJ297" s="238">
        <v>3</v>
      </c>
      <c r="AK297" s="238">
        <v>21</v>
      </c>
      <c r="AL297" s="238">
        <v>31</v>
      </c>
      <c r="AM297" s="238" t="s">
        <v>363</v>
      </c>
      <c r="AN297" s="238">
        <v>5</v>
      </c>
      <c r="AO297" s="238">
        <v>71</v>
      </c>
      <c r="AS297" s="238">
        <v>15</v>
      </c>
      <c r="AT297" s="238">
        <v>9</v>
      </c>
      <c r="AU297" s="238">
        <v>60</v>
      </c>
      <c r="AV297" s="238">
        <v>11</v>
      </c>
      <c r="AW297" s="238">
        <v>21</v>
      </c>
      <c r="CT297" s="238">
        <v>465155.372110745</v>
      </c>
      <c r="CU297" s="238">
        <v>4967789.2727118796</v>
      </c>
      <c r="CV297" s="238">
        <v>44.862667340000002</v>
      </c>
      <c r="CW297" s="238">
        <v>-93.441052529999993</v>
      </c>
      <c r="CX297" s="238" t="s">
        <v>359</v>
      </c>
      <c r="CY297" s="238" t="s">
        <v>4991</v>
      </c>
    </row>
    <row r="298" spans="1:103" x14ac:dyDescent="0.25">
      <c r="A298" s="238">
        <v>10742240</v>
      </c>
      <c r="B298" s="238">
        <v>2</v>
      </c>
      <c r="C298" s="238">
        <v>212</v>
      </c>
      <c r="D298" s="238">
        <v>158.12100000000001</v>
      </c>
      <c r="E298" s="238">
        <v>27</v>
      </c>
      <c r="F298" s="238" t="s">
        <v>2420</v>
      </c>
      <c r="H298" s="238" t="s">
        <v>354</v>
      </c>
      <c r="I298" s="238">
        <v>25</v>
      </c>
      <c r="K298" s="238">
        <v>11508366</v>
      </c>
      <c r="L298" s="238">
        <v>112370097</v>
      </c>
      <c r="M298" s="238">
        <v>8</v>
      </c>
      <c r="N298" s="238">
        <v>21</v>
      </c>
      <c r="O298" s="238">
        <v>2011</v>
      </c>
      <c r="P298" s="238" t="s">
        <v>366</v>
      </c>
      <c r="Q298" s="238">
        <v>19</v>
      </c>
      <c r="R298" s="238" t="s">
        <v>356</v>
      </c>
      <c r="S298" s="238">
        <v>5</v>
      </c>
      <c r="T298" s="238">
        <v>0</v>
      </c>
      <c r="U298" s="238">
        <v>1</v>
      </c>
      <c r="V298" s="238">
        <v>4</v>
      </c>
      <c r="W298" s="238">
        <v>54</v>
      </c>
      <c r="X298" s="238">
        <v>2</v>
      </c>
      <c r="Y298" s="238">
        <v>1</v>
      </c>
      <c r="Z298" s="238">
        <v>1</v>
      </c>
      <c r="AB298" s="238">
        <v>1</v>
      </c>
      <c r="AC298" s="238">
        <v>98</v>
      </c>
      <c r="AD298" s="238" t="s">
        <v>376</v>
      </c>
      <c r="AE298" s="238" t="s">
        <v>4992</v>
      </c>
      <c r="AF298" s="238" t="s">
        <v>358</v>
      </c>
      <c r="AG298" s="238">
        <v>3</v>
      </c>
      <c r="AH298" s="238">
        <v>2</v>
      </c>
      <c r="AI298" s="238">
        <v>2</v>
      </c>
      <c r="AJ298" s="238">
        <v>4</v>
      </c>
      <c r="AK298" s="238">
        <v>21</v>
      </c>
      <c r="AL298" s="238">
        <v>26</v>
      </c>
      <c r="AM298" s="238" t="s">
        <v>354</v>
      </c>
      <c r="AN298" s="238">
        <v>10</v>
      </c>
      <c r="AO298" s="238">
        <v>3</v>
      </c>
      <c r="AP298" s="238">
        <v>15</v>
      </c>
      <c r="AS298" s="238">
        <v>1</v>
      </c>
      <c r="AT298" s="238">
        <v>98</v>
      </c>
      <c r="AU298" s="238">
        <v>55</v>
      </c>
      <c r="AV298" s="238">
        <v>11</v>
      </c>
      <c r="AW298" s="238">
        <v>21</v>
      </c>
      <c r="CT298" s="238">
        <v>465160</v>
      </c>
      <c r="CU298" s="238">
        <v>4967799</v>
      </c>
      <c r="CV298" s="238">
        <v>44.862750699999999</v>
      </c>
      <c r="CW298" s="238">
        <v>-93.441000700000004</v>
      </c>
      <c r="CX298" s="238" t="s">
        <v>359</v>
      </c>
      <c r="CY298" s="238" t="s">
        <v>4993</v>
      </c>
    </row>
    <row r="299" spans="1:103" x14ac:dyDescent="0.25">
      <c r="A299" s="238">
        <v>11082148</v>
      </c>
      <c r="B299" s="238">
        <v>2</v>
      </c>
      <c r="C299" s="238">
        <v>212</v>
      </c>
      <c r="D299" s="238">
        <v>158.12700000000001</v>
      </c>
      <c r="E299" s="238">
        <v>27</v>
      </c>
      <c r="F299" s="238" t="s">
        <v>2420</v>
      </c>
      <c r="H299" s="238" t="s">
        <v>354</v>
      </c>
      <c r="I299" s="238">
        <v>25</v>
      </c>
      <c r="K299" s="238">
        <v>15512465</v>
      </c>
      <c r="L299" s="238">
        <v>153340469</v>
      </c>
      <c r="M299" s="238">
        <v>11</v>
      </c>
      <c r="N299" s="238">
        <v>30</v>
      </c>
      <c r="O299" s="238">
        <v>2015</v>
      </c>
      <c r="P299" s="238" t="s">
        <v>361</v>
      </c>
      <c r="Q299" s="238">
        <v>6</v>
      </c>
      <c r="R299" s="238" t="s">
        <v>369</v>
      </c>
      <c r="S299" s="238">
        <v>5</v>
      </c>
      <c r="T299" s="238">
        <v>0</v>
      </c>
      <c r="U299" s="238">
        <v>1</v>
      </c>
      <c r="V299" s="238">
        <v>4</v>
      </c>
      <c r="W299" s="238">
        <v>53</v>
      </c>
      <c r="X299" s="238">
        <v>2</v>
      </c>
      <c r="Y299" s="238">
        <v>4</v>
      </c>
      <c r="Z299" s="238">
        <v>4</v>
      </c>
      <c r="AB299" s="238">
        <v>5</v>
      </c>
      <c r="AC299" s="238">
        <v>98</v>
      </c>
      <c r="AD299" s="238" t="s">
        <v>376</v>
      </c>
      <c r="AE299" s="238" t="s">
        <v>2616</v>
      </c>
      <c r="AF299" s="238" t="s">
        <v>358</v>
      </c>
      <c r="AG299" s="238">
        <v>3</v>
      </c>
      <c r="AH299" s="238">
        <v>2</v>
      </c>
      <c r="AI299" s="238">
        <v>4</v>
      </c>
      <c r="AJ299" s="238">
        <v>3</v>
      </c>
      <c r="AK299" s="238">
        <v>21</v>
      </c>
      <c r="AL299" s="238">
        <v>23</v>
      </c>
      <c r="AM299" s="238" t="s">
        <v>354</v>
      </c>
      <c r="AN299" s="238">
        <v>5</v>
      </c>
      <c r="AO299" s="238">
        <v>3</v>
      </c>
      <c r="AP299" s="238">
        <v>15</v>
      </c>
      <c r="AS299" s="238">
        <v>1</v>
      </c>
      <c r="AT299" s="238">
        <v>98</v>
      </c>
      <c r="AU299" s="238">
        <v>60</v>
      </c>
      <c r="AV299" s="238">
        <v>11</v>
      </c>
      <c r="AW299" s="238">
        <v>21</v>
      </c>
      <c r="CT299" s="238">
        <v>465170</v>
      </c>
      <c r="CU299" s="238">
        <v>4967802</v>
      </c>
      <c r="CV299" s="238">
        <v>44.862778499999997</v>
      </c>
      <c r="CW299" s="238">
        <v>-93.440867800000007</v>
      </c>
      <c r="CX299" s="238" t="s">
        <v>359</v>
      </c>
      <c r="CY299" s="238" t="s">
        <v>4994</v>
      </c>
    </row>
    <row r="300" spans="1:103" x14ac:dyDescent="0.25">
      <c r="A300" s="238">
        <v>472492</v>
      </c>
      <c r="B300" s="238">
        <v>2</v>
      </c>
      <c r="C300" s="238">
        <v>212</v>
      </c>
      <c r="D300" s="238">
        <v>158.13</v>
      </c>
      <c r="E300" s="238">
        <v>27</v>
      </c>
      <c r="F300" s="238" t="s">
        <v>2420</v>
      </c>
      <c r="H300" s="238" t="s">
        <v>354</v>
      </c>
      <c r="I300" s="238">
        <v>25</v>
      </c>
      <c r="K300" s="238">
        <v>17506953</v>
      </c>
      <c r="M300" s="238">
        <v>6</v>
      </c>
      <c r="N300" s="238">
        <v>24</v>
      </c>
      <c r="O300" s="238">
        <v>2017</v>
      </c>
      <c r="P300" s="238" t="s">
        <v>364</v>
      </c>
      <c r="Q300" s="238">
        <v>17</v>
      </c>
      <c r="R300" s="238" t="s">
        <v>369</v>
      </c>
      <c r="S300" s="238">
        <v>5</v>
      </c>
      <c r="T300" s="238">
        <v>0</v>
      </c>
      <c r="U300" s="238">
        <v>2</v>
      </c>
      <c r="V300" s="238">
        <v>10</v>
      </c>
      <c r="W300" s="238">
        <v>10</v>
      </c>
      <c r="X300" s="238">
        <v>2</v>
      </c>
      <c r="Y300" s="238">
        <v>1</v>
      </c>
      <c r="Z300" s="238">
        <v>1</v>
      </c>
      <c r="AB300" s="238">
        <v>1</v>
      </c>
      <c r="AC300" s="238">
        <v>98</v>
      </c>
      <c r="AD300" s="238" t="s">
        <v>4827</v>
      </c>
      <c r="AF300" s="238" t="s">
        <v>358</v>
      </c>
      <c r="AG300" s="238">
        <v>5</v>
      </c>
      <c r="AH300" s="238">
        <v>2</v>
      </c>
      <c r="AI300" s="238">
        <v>4</v>
      </c>
      <c r="AJ300" s="238">
        <v>3</v>
      </c>
      <c r="AK300" s="238">
        <v>21</v>
      </c>
      <c r="AL300" s="238">
        <v>25</v>
      </c>
      <c r="AM300" s="238" t="s">
        <v>363</v>
      </c>
      <c r="AN300" s="238">
        <v>5</v>
      </c>
      <c r="AO300" s="238">
        <v>1</v>
      </c>
      <c r="AS300" s="238">
        <v>15</v>
      </c>
      <c r="AT300" s="238">
        <v>9</v>
      </c>
      <c r="AU300" s="238">
        <v>60</v>
      </c>
      <c r="AV300" s="238">
        <v>11</v>
      </c>
      <c r="AW300" s="238">
        <v>21</v>
      </c>
      <c r="AX300" s="238">
        <v>2</v>
      </c>
      <c r="AY300" s="238">
        <v>4</v>
      </c>
      <c r="AZ300" s="238">
        <v>3</v>
      </c>
      <c r="BA300" s="238">
        <v>27</v>
      </c>
      <c r="BB300" s="238">
        <v>56</v>
      </c>
      <c r="BC300" s="238" t="s">
        <v>354</v>
      </c>
      <c r="BD300" s="238">
        <v>5</v>
      </c>
      <c r="BE300" s="238">
        <v>68</v>
      </c>
      <c r="BI300" s="238">
        <v>15</v>
      </c>
      <c r="BJ300" s="238">
        <v>9</v>
      </c>
      <c r="BK300" s="238">
        <v>60</v>
      </c>
      <c r="BL300" s="238">
        <v>11</v>
      </c>
      <c r="BM300" s="238">
        <v>21</v>
      </c>
      <c r="CT300" s="238">
        <v>465172.30547794502</v>
      </c>
      <c r="CU300" s="238">
        <v>4967806.2060790798</v>
      </c>
      <c r="CV300" s="238">
        <v>44.862820599999999</v>
      </c>
      <c r="CW300" s="238">
        <v>-93.440839359999998</v>
      </c>
      <c r="CX300" s="238" t="s">
        <v>359</v>
      </c>
      <c r="CY300" s="238" t="s">
        <v>4995</v>
      </c>
    </row>
    <row r="301" spans="1:103" x14ac:dyDescent="0.25">
      <c r="A301" s="238">
        <v>593116</v>
      </c>
      <c r="B301" s="238">
        <v>2</v>
      </c>
      <c r="C301" s="238">
        <v>212</v>
      </c>
      <c r="D301" s="238">
        <v>158.14599999999999</v>
      </c>
      <c r="E301" s="238">
        <v>27</v>
      </c>
      <c r="F301" s="238" t="s">
        <v>2420</v>
      </c>
      <c r="H301" s="238" t="s">
        <v>354</v>
      </c>
      <c r="I301" s="238">
        <v>25</v>
      </c>
      <c r="K301" s="238">
        <v>18505485</v>
      </c>
      <c r="M301" s="238">
        <v>4</v>
      </c>
      <c r="N301" s="238">
        <v>22</v>
      </c>
      <c r="O301" s="238">
        <v>2018</v>
      </c>
      <c r="P301" s="238" t="s">
        <v>366</v>
      </c>
      <c r="Q301" s="238">
        <v>23</v>
      </c>
      <c r="R301" s="238" t="s">
        <v>356</v>
      </c>
      <c r="S301" s="238">
        <v>5</v>
      </c>
      <c r="T301" s="238">
        <v>0</v>
      </c>
      <c r="U301" s="238">
        <v>2</v>
      </c>
      <c r="V301" s="238">
        <v>12</v>
      </c>
      <c r="W301" s="238">
        <v>10</v>
      </c>
      <c r="X301" s="238">
        <v>2</v>
      </c>
      <c r="Y301" s="238">
        <v>4</v>
      </c>
      <c r="Z301" s="238">
        <v>1</v>
      </c>
      <c r="AB301" s="238">
        <v>1</v>
      </c>
      <c r="AC301" s="238">
        <v>98</v>
      </c>
      <c r="AD301" s="238" t="s">
        <v>357</v>
      </c>
      <c r="AF301" s="238" t="s">
        <v>405</v>
      </c>
      <c r="AG301" s="238">
        <v>7</v>
      </c>
      <c r="AH301" s="238">
        <v>2</v>
      </c>
      <c r="AI301" s="238">
        <v>4</v>
      </c>
      <c r="AJ301" s="238">
        <v>4</v>
      </c>
      <c r="AK301" s="238">
        <v>21</v>
      </c>
      <c r="AL301" s="238">
        <v>28</v>
      </c>
      <c r="AM301" s="238" t="s">
        <v>354</v>
      </c>
      <c r="AN301" s="238">
        <v>5</v>
      </c>
      <c r="AO301" s="238">
        <v>1</v>
      </c>
      <c r="AS301" s="238">
        <v>15</v>
      </c>
      <c r="AT301" s="238">
        <v>9</v>
      </c>
      <c r="AU301" s="238">
        <v>60</v>
      </c>
      <c r="AV301" s="238">
        <v>11</v>
      </c>
      <c r="AW301" s="238">
        <v>21</v>
      </c>
      <c r="AX301" s="238">
        <v>1</v>
      </c>
      <c r="AY301" s="238">
        <v>2</v>
      </c>
      <c r="AZ301" s="238">
        <v>4</v>
      </c>
      <c r="BA301" s="238">
        <v>21</v>
      </c>
      <c r="BB301" s="238">
        <v>23</v>
      </c>
      <c r="BC301" s="238" t="s">
        <v>354</v>
      </c>
      <c r="BD301" s="238">
        <v>99</v>
      </c>
      <c r="BE301" s="238">
        <v>70</v>
      </c>
      <c r="BI301" s="238">
        <v>15</v>
      </c>
      <c r="BJ301" s="238">
        <v>9</v>
      </c>
      <c r="BK301" s="238">
        <v>60</v>
      </c>
      <c r="BL301" s="238">
        <v>11</v>
      </c>
      <c r="BM301" s="238">
        <v>21</v>
      </c>
      <c r="CT301" s="238">
        <v>465193.47218694497</v>
      </c>
      <c r="CU301" s="238">
        <v>4967835.8394716801</v>
      </c>
      <c r="CV301" s="238">
        <v>44.863088390000001</v>
      </c>
      <c r="CW301" s="238">
        <v>-93.440573479999998</v>
      </c>
      <c r="CX301" s="238" t="s">
        <v>359</v>
      </c>
      <c r="CY301" s="238" t="s">
        <v>4996</v>
      </c>
    </row>
    <row r="302" spans="1:103" x14ac:dyDescent="0.25">
      <c r="A302" s="238">
        <v>11007278</v>
      </c>
      <c r="B302" s="238">
        <v>2</v>
      </c>
      <c r="C302" s="238">
        <v>212</v>
      </c>
      <c r="D302" s="238">
        <v>158.161</v>
      </c>
      <c r="E302" s="238">
        <v>27</v>
      </c>
      <c r="F302" s="238" t="s">
        <v>2420</v>
      </c>
      <c r="H302" s="238" t="s">
        <v>354</v>
      </c>
      <c r="I302" s="238">
        <v>25</v>
      </c>
      <c r="K302" s="238">
        <v>14513520</v>
      </c>
      <c r="L302" s="238">
        <v>143510298</v>
      </c>
      <c r="M302" s="238">
        <v>12</v>
      </c>
      <c r="N302" s="238">
        <v>16</v>
      </c>
      <c r="O302" s="238">
        <v>2014</v>
      </c>
      <c r="P302" s="238" t="s">
        <v>368</v>
      </c>
      <c r="Q302" s="238">
        <v>17</v>
      </c>
      <c r="R302" s="238" t="s">
        <v>356</v>
      </c>
      <c r="S302" s="238">
        <v>5</v>
      </c>
      <c r="T302" s="238">
        <v>0</v>
      </c>
      <c r="U302" s="238">
        <v>2</v>
      </c>
      <c r="V302" s="238">
        <v>1</v>
      </c>
      <c r="W302" s="238">
        <v>10</v>
      </c>
      <c r="X302" s="238">
        <v>2</v>
      </c>
      <c r="Y302" s="238">
        <v>4</v>
      </c>
      <c r="Z302" s="238">
        <v>4</v>
      </c>
      <c r="AA302" s="238">
        <v>2</v>
      </c>
      <c r="AB302" s="238">
        <v>3</v>
      </c>
      <c r="AC302" s="238">
        <v>98</v>
      </c>
      <c r="AD302" s="238" t="s">
        <v>376</v>
      </c>
      <c r="AE302" s="238" t="s">
        <v>4924</v>
      </c>
      <c r="AF302" s="238" t="s">
        <v>358</v>
      </c>
      <c r="AG302" s="238">
        <v>7</v>
      </c>
      <c r="AH302" s="238">
        <v>2</v>
      </c>
      <c r="AI302" s="238">
        <v>2</v>
      </c>
      <c r="AJ302" s="238">
        <v>4</v>
      </c>
      <c r="AK302" s="238">
        <v>21</v>
      </c>
      <c r="AL302" s="238">
        <v>38</v>
      </c>
      <c r="AM302" s="238" t="s">
        <v>354</v>
      </c>
      <c r="AN302" s="238">
        <v>5</v>
      </c>
      <c r="AO302" s="238">
        <v>5</v>
      </c>
      <c r="AP302" s="238">
        <v>3</v>
      </c>
      <c r="AS302" s="238">
        <v>1</v>
      </c>
      <c r="AT302" s="238">
        <v>98</v>
      </c>
      <c r="AU302" s="238">
        <v>60</v>
      </c>
      <c r="AV302" s="238">
        <v>11</v>
      </c>
      <c r="AW302" s="238">
        <v>21</v>
      </c>
      <c r="AX302" s="238">
        <v>2</v>
      </c>
      <c r="AY302" s="238">
        <v>4</v>
      </c>
      <c r="AZ302" s="238">
        <v>4</v>
      </c>
      <c r="BA302" s="238">
        <v>21</v>
      </c>
      <c r="BB302" s="238">
        <v>28</v>
      </c>
      <c r="BC302" s="238" t="s">
        <v>363</v>
      </c>
      <c r="BD302" s="238">
        <v>5</v>
      </c>
      <c r="BE302" s="238">
        <v>1</v>
      </c>
      <c r="BI302" s="238">
        <v>1</v>
      </c>
      <c r="BJ302" s="238">
        <v>98</v>
      </c>
      <c r="BK302" s="238">
        <v>60</v>
      </c>
      <c r="BL302" s="238">
        <v>11</v>
      </c>
      <c r="BM302" s="238">
        <v>21</v>
      </c>
      <c r="CT302" s="238">
        <v>465223</v>
      </c>
      <c r="CU302" s="238">
        <v>4967817</v>
      </c>
      <c r="CV302" s="238">
        <v>44.862917299999999</v>
      </c>
      <c r="CW302" s="238">
        <v>-93.440203600000004</v>
      </c>
      <c r="CX302" s="238" t="s">
        <v>359</v>
      </c>
      <c r="CY302" s="238" t="s">
        <v>4997</v>
      </c>
    </row>
    <row r="303" spans="1:103" x14ac:dyDescent="0.25">
      <c r="A303" s="238">
        <v>636734</v>
      </c>
      <c r="B303" s="238">
        <v>2</v>
      </c>
      <c r="C303" s="238">
        <v>212</v>
      </c>
      <c r="D303" s="238">
        <v>158.16200000000001</v>
      </c>
      <c r="E303" s="238">
        <v>27</v>
      </c>
      <c r="F303" s="238" t="s">
        <v>2420</v>
      </c>
      <c r="H303" s="238" t="s">
        <v>354</v>
      </c>
      <c r="I303" s="238">
        <v>25</v>
      </c>
      <c r="K303" s="238">
        <v>18511273</v>
      </c>
      <c r="M303" s="238">
        <v>9</v>
      </c>
      <c r="N303" s="238">
        <v>22</v>
      </c>
      <c r="O303" s="238">
        <v>2018</v>
      </c>
      <c r="P303" s="238" t="s">
        <v>364</v>
      </c>
      <c r="Q303" s="238">
        <v>16</v>
      </c>
      <c r="R303" s="238" t="s">
        <v>369</v>
      </c>
      <c r="S303" s="238">
        <v>5</v>
      </c>
      <c r="T303" s="238">
        <v>0</v>
      </c>
      <c r="U303" s="238">
        <v>2</v>
      </c>
      <c r="V303" s="238">
        <v>12</v>
      </c>
      <c r="W303" s="238">
        <v>10</v>
      </c>
      <c r="X303" s="238">
        <v>2</v>
      </c>
      <c r="Y303" s="238">
        <v>1</v>
      </c>
      <c r="Z303" s="238">
        <v>1</v>
      </c>
      <c r="AB303" s="238">
        <v>1</v>
      </c>
      <c r="AC303" s="238">
        <v>98</v>
      </c>
      <c r="AD303" s="238" t="s">
        <v>4998</v>
      </c>
      <c r="AF303" s="238" t="s">
        <v>405</v>
      </c>
      <c r="AG303" s="238">
        <v>7</v>
      </c>
      <c r="AH303" s="238">
        <v>2</v>
      </c>
      <c r="AI303" s="238">
        <v>2</v>
      </c>
      <c r="AJ303" s="238">
        <v>3</v>
      </c>
      <c r="AK303" s="238">
        <v>26</v>
      </c>
      <c r="AL303" s="238">
        <v>40</v>
      </c>
      <c r="AM303" s="238" t="s">
        <v>354</v>
      </c>
      <c r="AN303" s="238">
        <v>5</v>
      </c>
      <c r="AO303" s="238">
        <v>1</v>
      </c>
      <c r="AS303" s="238">
        <v>15</v>
      </c>
      <c r="AT303" s="238">
        <v>9</v>
      </c>
      <c r="AU303" s="238">
        <v>60</v>
      </c>
      <c r="AV303" s="238">
        <v>11</v>
      </c>
      <c r="AW303" s="238">
        <v>21</v>
      </c>
      <c r="AX303" s="238">
        <v>2</v>
      </c>
      <c r="AY303" s="238">
        <v>4</v>
      </c>
      <c r="AZ303" s="238">
        <v>3</v>
      </c>
      <c r="BA303" s="238">
        <v>21</v>
      </c>
      <c r="BB303" s="238">
        <v>38</v>
      </c>
      <c r="BC303" s="238" t="s">
        <v>363</v>
      </c>
      <c r="BD303" s="238">
        <v>5</v>
      </c>
      <c r="BE303" s="238">
        <v>4</v>
      </c>
      <c r="BF303" s="238">
        <v>74</v>
      </c>
      <c r="BI303" s="238">
        <v>15</v>
      </c>
      <c r="BJ303" s="238">
        <v>9</v>
      </c>
      <c r="BK303" s="238">
        <v>60</v>
      </c>
      <c r="BL303" s="238">
        <v>11</v>
      </c>
      <c r="BM303" s="238">
        <v>21</v>
      </c>
      <c r="CT303" s="238">
        <v>465218.87223774497</v>
      </c>
      <c r="CU303" s="238">
        <v>4967835.8394716801</v>
      </c>
      <c r="CV303" s="238">
        <v>44.863089629999997</v>
      </c>
      <c r="CW303" s="238">
        <v>-93.440251979999999</v>
      </c>
      <c r="CX303" s="238" t="s">
        <v>359</v>
      </c>
      <c r="CY303" s="238" t="s">
        <v>4999</v>
      </c>
    </row>
    <row r="304" spans="1:103" x14ac:dyDescent="0.25">
      <c r="A304" s="238">
        <v>726921</v>
      </c>
      <c r="B304" s="238">
        <v>2</v>
      </c>
      <c r="C304" s="238">
        <v>212</v>
      </c>
      <c r="D304" s="238">
        <v>158.18299999999999</v>
      </c>
      <c r="E304" s="238">
        <v>27</v>
      </c>
      <c r="F304" s="238" t="s">
        <v>2420</v>
      </c>
      <c r="H304" s="238" t="s">
        <v>354</v>
      </c>
      <c r="I304" s="238">
        <v>25</v>
      </c>
      <c r="K304" s="238">
        <v>19507425</v>
      </c>
      <c r="M304" s="238">
        <v>6</v>
      </c>
      <c r="N304" s="238">
        <v>13</v>
      </c>
      <c r="O304" s="238">
        <v>2019</v>
      </c>
      <c r="P304" s="238" t="s">
        <v>384</v>
      </c>
      <c r="Q304" s="238">
        <v>17</v>
      </c>
      <c r="R304" s="238" t="s">
        <v>356</v>
      </c>
      <c r="S304" s="238">
        <v>5</v>
      </c>
      <c r="T304" s="238">
        <v>0</v>
      </c>
      <c r="U304" s="238">
        <v>2</v>
      </c>
      <c r="V304" s="238">
        <v>10</v>
      </c>
      <c r="W304" s="238">
        <v>10</v>
      </c>
      <c r="X304" s="238">
        <v>2</v>
      </c>
      <c r="Y304" s="238">
        <v>1</v>
      </c>
      <c r="Z304" s="238">
        <v>1</v>
      </c>
      <c r="AB304" s="238">
        <v>1</v>
      </c>
      <c r="AC304" s="238">
        <v>98</v>
      </c>
      <c r="AD304" s="238" t="s">
        <v>5000</v>
      </c>
      <c r="AF304" s="238" t="s">
        <v>405</v>
      </c>
      <c r="AG304" s="238">
        <v>5</v>
      </c>
      <c r="AH304" s="238">
        <v>2</v>
      </c>
      <c r="AI304" s="238">
        <v>49</v>
      </c>
      <c r="AJ304" s="238">
        <v>4</v>
      </c>
      <c r="AK304" s="238">
        <v>21</v>
      </c>
      <c r="AL304" s="238">
        <v>48</v>
      </c>
      <c r="AM304" s="238" t="s">
        <v>354</v>
      </c>
      <c r="AN304" s="238">
        <v>5</v>
      </c>
      <c r="AO304" s="238">
        <v>1</v>
      </c>
      <c r="AS304" s="238">
        <v>15</v>
      </c>
      <c r="AT304" s="238">
        <v>9</v>
      </c>
      <c r="AU304" s="238">
        <v>60</v>
      </c>
      <c r="AV304" s="238">
        <v>11</v>
      </c>
      <c r="AW304" s="238">
        <v>21</v>
      </c>
      <c r="AX304" s="238">
        <v>2</v>
      </c>
      <c r="AY304" s="238">
        <v>2</v>
      </c>
      <c r="AZ304" s="238">
        <v>4</v>
      </c>
      <c r="BA304" s="238">
        <v>21</v>
      </c>
      <c r="BB304" s="238">
        <v>64</v>
      </c>
      <c r="BC304" s="238" t="s">
        <v>363</v>
      </c>
      <c r="BD304" s="238">
        <v>5</v>
      </c>
      <c r="BE304" s="238">
        <v>2</v>
      </c>
      <c r="BF304" s="238">
        <v>10</v>
      </c>
      <c r="BI304" s="238">
        <v>15</v>
      </c>
      <c r="BJ304" s="238">
        <v>9</v>
      </c>
      <c r="BK304" s="238">
        <v>60</v>
      </c>
      <c r="BL304" s="238">
        <v>11</v>
      </c>
      <c r="BM304" s="238">
        <v>21</v>
      </c>
      <c r="CT304" s="238">
        <v>465265.43899754499</v>
      </c>
      <c r="CU304" s="238">
        <v>4967861.2395224804</v>
      </c>
      <c r="CV304" s="238">
        <v>44.863320549999997</v>
      </c>
      <c r="CW304" s="238">
        <v>-93.439664309999998</v>
      </c>
      <c r="CX304" s="238" t="s">
        <v>359</v>
      </c>
      <c r="CY304" s="238" t="s">
        <v>5001</v>
      </c>
    </row>
    <row r="305" spans="1:103" x14ac:dyDescent="0.25">
      <c r="A305" s="238">
        <v>620445</v>
      </c>
      <c r="B305" s="238">
        <v>2</v>
      </c>
      <c r="C305" s="238">
        <v>212</v>
      </c>
      <c r="D305" s="238">
        <v>158.18600000000001</v>
      </c>
      <c r="E305" s="238">
        <v>27</v>
      </c>
      <c r="F305" s="238" t="s">
        <v>2420</v>
      </c>
      <c r="H305" s="238" t="s">
        <v>354</v>
      </c>
      <c r="I305" s="238">
        <v>25</v>
      </c>
      <c r="K305" s="238">
        <v>18508467</v>
      </c>
      <c r="M305" s="238">
        <v>7</v>
      </c>
      <c r="N305" s="238">
        <v>12</v>
      </c>
      <c r="O305" s="238">
        <v>2018</v>
      </c>
      <c r="P305" s="238" t="s">
        <v>384</v>
      </c>
      <c r="Q305" s="238">
        <v>17</v>
      </c>
      <c r="R305" s="238" t="s">
        <v>356</v>
      </c>
      <c r="S305" s="238">
        <v>5</v>
      </c>
      <c r="T305" s="238">
        <v>0</v>
      </c>
      <c r="U305" s="238">
        <v>2</v>
      </c>
      <c r="V305" s="238">
        <v>12</v>
      </c>
      <c r="W305" s="238">
        <v>10</v>
      </c>
      <c r="X305" s="238">
        <v>2</v>
      </c>
      <c r="Y305" s="238">
        <v>1</v>
      </c>
      <c r="Z305" s="238">
        <v>3</v>
      </c>
      <c r="AB305" s="238">
        <v>2</v>
      </c>
      <c r="AC305" s="238">
        <v>98</v>
      </c>
      <c r="AD305" s="238" t="s">
        <v>5002</v>
      </c>
      <c r="AF305" s="238" t="s">
        <v>358</v>
      </c>
      <c r="AG305" s="238">
        <v>7</v>
      </c>
      <c r="AH305" s="238">
        <v>2</v>
      </c>
      <c r="AI305" s="238">
        <v>4</v>
      </c>
      <c r="AJ305" s="238">
        <v>4</v>
      </c>
      <c r="AK305" s="238">
        <v>21</v>
      </c>
      <c r="AL305" s="238">
        <v>44</v>
      </c>
      <c r="AM305" s="238" t="s">
        <v>363</v>
      </c>
      <c r="AN305" s="238">
        <v>5</v>
      </c>
      <c r="AO305" s="238">
        <v>1</v>
      </c>
      <c r="AS305" s="238">
        <v>15</v>
      </c>
      <c r="AT305" s="238">
        <v>9</v>
      </c>
      <c r="AU305" s="238">
        <v>55</v>
      </c>
      <c r="AV305" s="238">
        <v>11</v>
      </c>
      <c r="AW305" s="238">
        <v>21</v>
      </c>
      <c r="AX305" s="238">
        <v>2</v>
      </c>
      <c r="AY305" s="238">
        <v>4</v>
      </c>
      <c r="AZ305" s="238">
        <v>4</v>
      </c>
      <c r="BA305" s="238">
        <v>21</v>
      </c>
      <c r="BB305" s="238">
        <v>35</v>
      </c>
      <c r="BC305" s="238" t="s">
        <v>363</v>
      </c>
      <c r="BD305" s="238">
        <v>5</v>
      </c>
      <c r="BE305" s="238">
        <v>1</v>
      </c>
      <c r="BI305" s="238">
        <v>15</v>
      </c>
      <c r="BJ305" s="238">
        <v>9</v>
      </c>
      <c r="BK305" s="238">
        <v>55</v>
      </c>
      <c r="BL305" s="238">
        <v>11</v>
      </c>
      <c r="BM305" s="238">
        <v>21</v>
      </c>
      <c r="CT305" s="238">
        <v>465256.97231394501</v>
      </c>
      <c r="CU305" s="238">
        <v>4967840.0728134802</v>
      </c>
      <c r="CV305" s="238">
        <v>44.86312959</v>
      </c>
      <c r="CW305" s="238">
        <v>-93.439770019999997</v>
      </c>
      <c r="CX305" s="238" t="s">
        <v>359</v>
      </c>
      <c r="CY305" s="238" t="s">
        <v>5003</v>
      </c>
    </row>
    <row r="306" spans="1:103" x14ac:dyDescent="0.25">
      <c r="A306" s="238">
        <v>777559</v>
      </c>
      <c r="B306" s="238">
        <v>2</v>
      </c>
      <c r="C306" s="238">
        <v>212</v>
      </c>
      <c r="D306" s="238">
        <v>158.19</v>
      </c>
      <c r="E306" s="238">
        <v>27</v>
      </c>
      <c r="F306" s="238" t="s">
        <v>2420</v>
      </c>
      <c r="H306" s="238" t="s">
        <v>354</v>
      </c>
      <c r="I306" s="238">
        <v>25</v>
      </c>
      <c r="K306" s="238">
        <v>20500164</v>
      </c>
      <c r="L306" s="238">
        <v>200060100</v>
      </c>
      <c r="M306" s="238">
        <v>1</v>
      </c>
      <c r="N306" s="238">
        <v>6</v>
      </c>
      <c r="O306" s="238">
        <v>2020</v>
      </c>
      <c r="P306" s="238" t="s">
        <v>361</v>
      </c>
      <c r="Q306" s="238">
        <v>17</v>
      </c>
      <c r="R306" s="238" t="s">
        <v>356</v>
      </c>
      <c r="S306" s="238">
        <v>5</v>
      </c>
      <c r="T306" s="238">
        <v>0</v>
      </c>
      <c r="U306" s="238">
        <v>3</v>
      </c>
      <c r="V306" s="238">
        <v>12</v>
      </c>
      <c r="W306" s="238">
        <v>10</v>
      </c>
      <c r="X306" s="238">
        <v>2</v>
      </c>
      <c r="Y306" s="238">
        <v>4</v>
      </c>
      <c r="Z306" s="238">
        <v>1</v>
      </c>
      <c r="AB306" s="238">
        <v>1</v>
      </c>
      <c r="AC306" s="238">
        <v>98</v>
      </c>
      <c r="AD306" s="238" t="s">
        <v>5004</v>
      </c>
      <c r="AF306" s="238" t="s">
        <v>405</v>
      </c>
      <c r="AG306" s="238">
        <v>7</v>
      </c>
      <c r="AH306" s="238">
        <v>2</v>
      </c>
      <c r="AI306" s="238">
        <v>4</v>
      </c>
      <c r="AJ306" s="238">
        <v>4</v>
      </c>
      <c r="AK306" s="238">
        <v>34</v>
      </c>
      <c r="AL306" s="238">
        <v>48</v>
      </c>
      <c r="AM306" s="238" t="s">
        <v>354</v>
      </c>
      <c r="AN306" s="238">
        <v>5</v>
      </c>
      <c r="AO306" s="238">
        <v>1</v>
      </c>
      <c r="AS306" s="238">
        <v>15</v>
      </c>
      <c r="AT306" s="238">
        <v>9</v>
      </c>
      <c r="AU306" s="238">
        <v>60</v>
      </c>
      <c r="AV306" s="238">
        <v>11</v>
      </c>
      <c r="AW306" s="238">
        <v>21</v>
      </c>
      <c r="AX306" s="238">
        <v>2</v>
      </c>
      <c r="AY306" s="238">
        <v>4</v>
      </c>
      <c r="AZ306" s="238">
        <v>4</v>
      </c>
      <c r="BA306" s="238">
        <v>34</v>
      </c>
      <c r="BB306" s="238">
        <v>58</v>
      </c>
      <c r="BC306" s="238" t="s">
        <v>363</v>
      </c>
      <c r="BD306" s="238">
        <v>5</v>
      </c>
      <c r="BE306" s="238">
        <v>1</v>
      </c>
      <c r="BI306" s="238">
        <v>15</v>
      </c>
      <c r="BJ306" s="238">
        <v>9</v>
      </c>
      <c r="BK306" s="238">
        <v>60</v>
      </c>
      <c r="BL306" s="238">
        <v>11</v>
      </c>
      <c r="BM306" s="238">
        <v>21</v>
      </c>
      <c r="BN306" s="238">
        <v>2</v>
      </c>
      <c r="BO306" s="238">
        <v>2</v>
      </c>
      <c r="BP306" s="238">
        <v>4</v>
      </c>
      <c r="BQ306" s="238">
        <v>21</v>
      </c>
      <c r="BR306" s="238">
        <v>24</v>
      </c>
      <c r="BS306" s="238" t="s">
        <v>354</v>
      </c>
      <c r="BT306" s="238">
        <v>5</v>
      </c>
      <c r="BU306" s="238">
        <v>74</v>
      </c>
      <c r="BV306" s="238">
        <v>4</v>
      </c>
      <c r="BY306" s="238">
        <v>15</v>
      </c>
      <c r="BZ306" s="238">
        <v>9</v>
      </c>
      <c r="CA306" s="238">
        <v>60</v>
      </c>
      <c r="CB306" s="238">
        <v>11</v>
      </c>
      <c r="CC306" s="238">
        <v>21</v>
      </c>
      <c r="CT306" s="238">
        <v>465278.13902294502</v>
      </c>
      <c r="CU306" s="238">
        <v>4967861.2395224804</v>
      </c>
      <c r="CV306" s="238">
        <v>44.863321159999998</v>
      </c>
      <c r="CW306" s="238">
        <v>-93.439503560000006</v>
      </c>
      <c r="CX306" s="238" t="s">
        <v>359</v>
      </c>
      <c r="CY306" s="238" t="s">
        <v>5005</v>
      </c>
    </row>
    <row r="307" spans="1:103" x14ac:dyDescent="0.25">
      <c r="A307" s="238">
        <v>10745559</v>
      </c>
      <c r="B307" s="238">
        <v>2</v>
      </c>
      <c r="C307" s="238">
        <v>212</v>
      </c>
      <c r="D307" s="238">
        <v>158.19800000000001</v>
      </c>
      <c r="E307" s="238">
        <v>27</v>
      </c>
      <c r="F307" s="238" t="s">
        <v>2420</v>
      </c>
      <c r="H307" s="238" t="s">
        <v>354</v>
      </c>
      <c r="I307" s="238">
        <v>25</v>
      </c>
      <c r="K307" s="238">
        <v>11508949</v>
      </c>
      <c r="L307" s="238">
        <v>112680027</v>
      </c>
      <c r="M307" s="238">
        <v>9</v>
      </c>
      <c r="N307" s="238">
        <v>9</v>
      </c>
      <c r="O307" s="238">
        <v>2011</v>
      </c>
      <c r="P307" s="238" t="s">
        <v>362</v>
      </c>
      <c r="Q307" s="238">
        <v>4</v>
      </c>
      <c r="R307" s="238" t="s">
        <v>369</v>
      </c>
      <c r="S307" s="238">
        <v>5</v>
      </c>
      <c r="T307" s="238">
        <v>0</v>
      </c>
      <c r="U307" s="238">
        <v>1</v>
      </c>
      <c r="V307" s="238">
        <v>4</v>
      </c>
      <c r="W307" s="238">
        <v>54</v>
      </c>
      <c r="X307" s="238">
        <v>2</v>
      </c>
      <c r="Y307" s="238">
        <v>6</v>
      </c>
      <c r="Z307" s="238">
        <v>1</v>
      </c>
      <c r="AB307" s="238">
        <v>1</v>
      </c>
      <c r="AC307" s="238">
        <v>98</v>
      </c>
      <c r="AD307" s="238">
        <v>212</v>
      </c>
      <c r="AE307" s="238" t="s">
        <v>5006</v>
      </c>
      <c r="AF307" s="238" t="s">
        <v>358</v>
      </c>
      <c r="AG307" s="238">
        <v>3</v>
      </c>
      <c r="AH307" s="238">
        <v>2</v>
      </c>
      <c r="AI307" s="238">
        <v>2</v>
      </c>
      <c r="AJ307" s="238">
        <v>4</v>
      </c>
      <c r="AK307" s="238">
        <v>21</v>
      </c>
      <c r="AL307" s="238">
        <v>20</v>
      </c>
      <c r="AM307" s="238" t="s">
        <v>363</v>
      </c>
      <c r="AN307" s="238">
        <v>5</v>
      </c>
      <c r="AO307" s="238">
        <v>3</v>
      </c>
      <c r="AP307" s="238">
        <v>15</v>
      </c>
      <c r="AS307" s="238">
        <v>1</v>
      </c>
      <c r="AT307" s="238">
        <v>98</v>
      </c>
      <c r="AU307" s="238">
        <v>55</v>
      </c>
      <c r="AV307" s="238">
        <v>11</v>
      </c>
      <c r="AW307" s="238">
        <v>21</v>
      </c>
      <c r="CT307" s="238">
        <v>465279</v>
      </c>
      <c r="CU307" s="238">
        <v>4967833</v>
      </c>
      <c r="CV307" s="238">
        <v>44.863068900000002</v>
      </c>
      <c r="CW307" s="238">
        <v>-93.439491599999997</v>
      </c>
      <c r="CX307" s="238" t="s">
        <v>359</v>
      </c>
      <c r="CY307" s="238" t="s">
        <v>5007</v>
      </c>
    </row>
    <row r="308" spans="1:103" x14ac:dyDescent="0.25">
      <c r="A308" s="238">
        <v>317814</v>
      </c>
      <c r="B308" s="238">
        <v>2</v>
      </c>
      <c r="C308" s="238">
        <v>212</v>
      </c>
      <c r="D308" s="238">
        <v>158.202</v>
      </c>
      <c r="E308" s="238">
        <v>27</v>
      </c>
      <c r="F308" s="238" t="s">
        <v>2420</v>
      </c>
      <c r="H308" s="238" t="s">
        <v>354</v>
      </c>
      <c r="I308" s="238">
        <v>25</v>
      </c>
      <c r="K308" s="238">
        <v>16500272</v>
      </c>
      <c r="M308" s="238">
        <v>1</v>
      </c>
      <c r="N308" s="238">
        <v>8</v>
      </c>
      <c r="O308" s="238">
        <v>2016</v>
      </c>
      <c r="P308" s="238" t="s">
        <v>362</v>
      </c>
      <c r="Q308" s="238">
        <v>5</v>
      </c>
      <c r="R308" s="238" t="s">
        <v>356</v>
      </c>
      <c r="S308" s="238">
        <v>5</v>
      </c>
      <c r="T308" s="238">
        <v>0</v>
      </c>
      <c r="U308" s="238">
        <v>1</v>
      </c>
      <c r="W308" s="238">
        <v>70</v>
      </c>
      <c r="X308" s="238">
        <v>2</v>
      </c>
      <c r="Y308" s="238">
        <v>4</v>
      </c>
      <c r="Z308" s="238">
        <v>2</v>
      </c>
      <c r="AA308" s="238">
        <v>4</v>
      </c>
      <c r="AB308" s="238">
        <v>2</v>
      </c>
      <c r="AC308" s="238">
        <v>98</v>
      </c>
      <c r="AD308" s="238" t="s">
        <v>357</v>
      </c>
      <c r="AF308" s="238" t="s">
        <v>405</v>
      </c>
      <c r="AG308" s="238">
        <v>3</v>
      </c>
      <c r="AH308" s="238">
        <v>2</v>
      </c>
      <c r="AI308" s="238">
        <v>2</v>
      </c>
      <c r="AJ308" s="238">
        <v>4</v>
      </c>
      <c r="AK308" s="238">
        <v>21</v>
      </c>
      <c r="AL308" s="238">
        <v>38</v>
      </c>
      <c r="AM308" s="238" t="s">
        <v>354</v>
      </c>
      <c r="AN308" s="238">
        <v>5</v>
      </c>
      <c r="AO308" s="238">
        <v>72</v>
      </c>
      <c r="AS308" s="238">
        <v>15</v>
      </c>
      <c r="AT308" s="238">
        <v>98</v>
      </c>
      <c r="AU308" s="238">
        <v>60</v>
      </c>
      <c r="AV308" s="238">
        <v>11</v>
      </c>
      <c r="AW308" s="238">
        <v>21</v>
      </c>
      <c r="CT308" s="238">
        <v>465256.97231394501</v>
      </c>
      <c r="CU308" s="238">
        <v>4967869.7062060796</v>
      </c>
      <c r="CV308" s="238">
        <v>44.863396350000002</v>
      </c>
      <c r="CW308" s="238">
        <v>-93.439772050000002</v>
      </c>
      <c r="CX308" s="238" t="s">
        <v>359</v>
      </c>
      <c r="CY308" s="238" t="s">
        <v>5008</v>
      </c>
    </row>
    <row r="309" spans="1:103" x14ac:dyDescent="0.25">
      <c r="A309" s="238">
        <v>11015382</v>
      </c>
      <c r="B309" s="238">
        <v>2</v>
      </c>
      <c r="C309" s="238">
        <v>212</v>
      </c>
      <c r="D309" s="238">
        <v>158.209</v>
      </c>
      <c r="E309" s="238">
        <v>27</v>
      </c>
      <c r="F309" s="238" t="s">
        <v>2420</v>
      </c>
      <c r="H309" s="238" t="s">
        <v>354</v>
      </c>
      <c r="I309" s="238">
        <v>25</v>
      </c>
      <c r="K309" s="238">
        <v>15500247</v>
      </c>
      <c r="L309" s="238">
        <v>150070344</v>
      </c>
      <c r="M309" s="238">
        <v>1</v>
      </c>
      <c r="N309" s="238">
        <v>6</v>
      </c>
      <c r="O309" s="238">
        <v>2015</v>
      </c>
      <c r="P309" s="238" t="s">
        <v>368</v>
      </c>
      <c r="Q309" s="238">
        <v>10</v>
      </c>
      <c r="R309" s="238" t="s">
        <v>369</v>
      </c>
      <c r="S309" s="238">
        <v>5</v>
      </c>
      <c r="T309" s="238">
        <v>0</v>
      </c>
      <c r="U309" s="238">
        <v>2</v>
      </c>
      <c r="V309" s="238">
        <v>10</v>
      </c>
      <c r="W309" s="238">
        <v>10</v>
      </c>
      <c r="X309" s="238">
        <v>2</v>
      </c>
      <c r="Y309" s="238">
        <v>1</v>
      </c>
      <c r="Z309" s="238">
        <v>1</v>
      </c>
      <c r="AB309" s="238">
        <v>5</v>
      </c>
      <c r="AC309" s="238">
        <v>98</v>
      </c>
      <c r="AD309" s="238" t="s">
        <v>376</v>
      </c>
      <c r="AE309" s="238">
        <v>494</v>
      </c>
      <c r="AF309" s="238" t="s">
        <v>358</v>
      </c>
      <c r="AG309" s="238">
        <v>5</v>
      </c>
      <c r="AH309" s="238">
        <v>2</v>
      </c>
      <c r="AI309" s="238">
        <v>1</v>
      </c>
      <c r="AJ309" s="238">
        <v>3</v>
      </c>
      <c r="AK309" s="238">
        <v>28</v>
      </c>
      <c r="AL309" s="238">
        <v>69</v>
      </c>
      <c r="AM309" s="238" t="s">
        <v>354</v>
      </c>
      <c r="AN309" s="238">
        <v>5</v>
      </c>
      <c r="AO309" s="238">
        <v>15</v>
      </c>
      <c r="AP309" s="238">
        <v>8</v>
      </c>
      <c r="AS309" s="238">
        <v>1</v>
      </c>
      <c r="AT309" s="238">
        <v>98</v>
      </c>
      <c r="AU309" s="238">
        <v>60</v>
      </c>
      <c r="AV309" s="238">
        <v>11</v>
      </c>
      <c r="AW309" s="238">
        <v>21</v>
      </c>
      <c r="AX309" s="238">
        <v>2</v>
      </c>
      <c r="AY309" s="238">
        <v>2</v>
      </c>
      <c r="AZ309" s="238">
        <v>3</v>
      </c>
      <c r="BA309" s="238">
        <v>21</v>
      </c>
      <c r="BB309" s="238">
        <v>57</v>
      </c>
      <c r="BC309" s="238" t="s">
        <v>363</v>
      </c>
      <c r="BD309" s="238">
        <v>5</v>
      </c>
      <c r="BE309" s="238">
        <v>1</v>
      </c>
      <c r="BI309" s="238">
        <v>1</v>
      </c>
      <c r="BJ309" s="238">
        <v>98</v>
      </c>
      <c r="BK309" s="238">
        <v>60</v>
      </c>
      <c r="BL309" s="238">
        <v>11</v>
      </c>
      <c r="BM309" s="238">
        <v>21</v>
      </c>
      <c r="CT309" s="238">
        <v>465295</v>
      </c>
      <c r="CU309" s="238">
        <v>4967839</v>
      </c>
      <c r="CV309" s="238">
        <v>44.863121900000003</v>
      </c>
      <c r="CW309" s="238">
        <v>-93.439282500000004</v>
      </c>
      <c r="CX309" s="238" t="s">
        <v>359</v>
      </c>
      <c r="CY309" s="238" t="s">
        <v>5009</v>
      </c>
    </row>
    <row r="310" spans="1:103" x14ac:dyDescent="0.25">
      <c r="A310" s="238">
        <v>393928</v>
      </c>
      <c r="B310" s="238">
        <v>2</v>
      </c>
      <c r="C310" s="238">
        <v>212</v>
      </c>
      <c r="D310" s="238">
        <v>158.22499999999999</v>
      </c>
      <c r="E310" s="238">
        <v>27</v>
      </c>
      <c r="F310" s="238" t="s">
        <v>2420</v>
      </c>
      <c r="H310" s="238" t="s">
        <v>354</v>
      </c>
      <c r="I310" s="238">
        <v>25</v>
      </c>
      <c r="K310" s="238">
        <v>16511951</v>
      </c>
      <c r="M310" s="238">
        <v>10</v>
      </c>
      <c r="N310" s="238">
        <v>26</v>
      </c>
      <c r="O310" s="238">
        <v>2016</v>
      </c>
      <c r="P310" s="238" t="s">
        <v>355</v>
      </c>
      <c r="Q310" s="238">
        <v>16</v>
      </c>
      <c r="R310" s="238" t="s">
        <v>356</v>
      </c>
      <c r="S310" s="238">
        <v>5</v>
      </c>
      <c r="T310" s="238">
        <v>0</v>
      </c>
      <c r="U310" s="238">
        <v>2</v>
      </c>
      <c r="V310" s="238">
        <v>12</v>
      </c>
      <c r="W310" s="238">
        <v>10</v>
      </c>
      <c r="X310" s="238">
        <v>2</v>
      </c>
      <c r="Y310" s="238">
        <v>1</v>
      </c>
      <c r="Z310" s="238">
        <v>1</v>
      </c>
      <c r="AB310" s="238">
        <v>1</v>
      </c>
      <c r="AC310" s="238">
        <v>98</v>
      </c>
      <c r="AD310" s="238" t="s">
        <v>357</v>
      </c>
      <c r="AF310" s="238" t="s">
        <v>405</v>
      </c>
      <c r="AG310" s="238">
        <v>7</v>
      </c>
      <c r="AH310" s="238">
        <v>2</v>
      </c>
      <c r="AI310" s="238">
        <v>2</v>
      </c>
      <c r="AJ310" s="238">
        <v>4</v>
      </c>
      <c r="AK310" s="238">
        <v>34</v>
      </c>
      <c r="AL310" s="238">
        <v>47</v>
      </c>
      <c r="AM310" s="238" t="s">
        <v>354</v>
      </c>
      <c r="AN310" s="238">
        <v>5</v>
      </c>
      <c r="AO310" s="238">
        <v>1</v>
      </c>
      <c r="AS310" s="238">
        <v>15</v>
      </c>
      <c r="AT310" s="238">
        <v>9</v>
      </c>
      <c r="AU310" s="238">
        <v>65</v>
      </c>
      <c r="AV310" s="238">
        <v>11</v>
      </c>
      <c r="AW310" s="238">
        <v>21</v>
      </c>
      <c r="AX310" s="238">
        <v>2</v>
      </c>
      <c r="AY310" s="238">
        <v>2</v>
      </c>
      <c r="AZ310" s="238">
        <v>4</v>
      </c>
      <c r="BA310" s="238">
        <v>21</v>
      </c>
      <c r="BB310" s="238">
        <v>31</v>
      </c>
      <c r="BC310" s="238" t="s">
        <v>363</v>
      </c>
      <c r="BD310" s="238">
        <v>5</v>
      </c>
      <c r="BE310" s="238">
        <v>90</v>
      </c>
      <c r="BI310" s="238">
        <v>15</v>
      </c>
      <c r="BJ310" s="238">
        <v>9</v>
      </c>
      <c r="BK310" s="238">
        <v>65</v>
      </c>
      <c r="BL310" s="238">
        <v>11</v>
      </c>
      <c r="BM310" s="238">
        <v>21</v>
      </c>
      <c r="CT310" s="238">
        <v>465299.30573194497</v>
      </c>
      <c r="CU310" s="238">
        <v>4967857.0061806804</v>
      </c>
      <c r="CV310" s="238">
        <v>44.863284090000001</v>
      </c>
      <c r="CW310" s="238">
        <v>-93.439235350000004</v>
      </c>
      <c r="CX310" s="238" t="s">
        <v>359</v>
      </c>
      <c r="CY310" s="238" t="s">
        <v>5010</v>
      </c>
    </row>
    <row r="311" spans="1:103" x14ac:dyDescent="0.25">
      <c r="A311" s="238">
        <v>647857</v>
      </c>
      <c r="B311" s="238">
        <v>2</v>
      </c>
      <c r="C311" s="238">
        <v>212</v>
      </c>
      <c r="D311" s="238">
        <v>158.23699999999999</v>
      </c>
      <c r="E311" s="238">
        <v>27</v>
      </c>
      <c r="F311" s="238" t="s">
        <v>2420</v>
      </c>
      <c r="H311" s="238" t="s">
        <v>354</v>
      </c>
      <c r="I311" s="238">
        <v>25</v>
      </c>
      <c r="K311" s="238">
        <v>18511111</v>
      </c>
      <c r="M311" s="238">
        <v>9</v>
      </c>
      <c r="N311" s="238">
        <v>19</v>
      </c>
      <c r="O311" s="238">
        <v>2018</v>
      </c>
      <c r="P311" s="238" t="s">
        <v>355</v>
      </c>
      <c r="Q311" s="238">
        <v>16</v>
      </c>
      <c r="R311" s="238" t="s">
        <v>356</v>
      </c>
      <c r="S311" s="238">
        <v>5</v>
      </c>
      <c r="T311" s="238">
        <v>0</v>
      </c>
      <c r="U311" s="238">
        <v>3</v>
      </c>
      <c r="V311" s="238">
        <v>12</v>
      </c>
      <c r="W311" s="238">
        <v>10</v>
      </c>
      <c r="X311" s="238">
        <v>2</v>
      </c>
      <c r="Y311" s="238">
        <v>1</v>
      </c>
      <c r="Z311" s="238">
        <v>3</v>
      </c>
      <c r="AB311" s="238">
        <v>2</v>
      </c>
      <c r="AC311" s="238">
        <v>98</v>
      </c>
      <c r="AD311" s="238" t="s">
        <v>357</v>
      </c>
      <c r="AF311" s="238" t="s">
        <v>358</v>
      </c>
      <c r="AG311" s="238">
        <v>7</v>
      </c>
      <c r="AH311" s="238">
        <v>2</v>
      </c>
      <c r="AI311" s="238">
        <v>2</v>
      </c>
      <c r="AJ311" s="238">
        <v>4</v>
      </c>
      <c r="AK311" s="238">
        <v>34</v>
      </c>
      <c r="AL311" s="238">
        <v>57</v>
      </c>
      <c r="AM311" s="238" t="s">
        <v>363</v>
      </c>
      <c r="AN311" s="238">
        <v>5</v>
      </c>
      <c r="AO311" s="238">
        <v>1</v>
      </c>
      <c r="AS311" s="238">
        <v>15</v>
      </c>
      <c r="AT311" s="238">
        <v>9</v>
      </c>
      <c r="AU311" s="238">
        <v>60</v>
      </c>
      <c r="AV311" s="238">
        <v>11</v>
      </c>
      <c r="AW311" s="238">
        <v>21</v>
      </c>
      <c r="AX311" s="238">
        <v>2</v>
      </c>
      <c r="AY311" s="238">
        <v>2</v>
      </c>
      <c r="AZ311" s="238">
        <v>4</v>
      </c>
      <c r="BA311" s="238">
        <v>34</v>
      </c>
      <c r="BB311" s="238">
        <v>22</v>
      </c>
      <c r="BC311" s="238" t="s">
        <v>354</v>
      </c>
      <c r="BD311" s="238">
        <v>5</v>
      </c>
      <c r="BE311" s="238">
        <v>1</v>
      </c>
      <c r="BI311" s="238">
        <v>15</v>
      </c>
      <c r="BJ311" s="238">
        <v>9</v>
      </c>
      <c r="BK311" s="238">
        <v>60</v>
      </c>
      <c r="BL311" s="238">
        <v>11</v>
      </c>
      <c r="BM311" s="238">
        <v>21</v>
      </c>
      <c r="BN311" s="238">
        <v>2</v>
      </c>
      <c r="BO311" s="238">
        <v>2</v>
      </c>
      <c r="BP311" s="238">
        <v>4</v>
      </c>
      <c r="BQ311" s="238">
        <v>21</v>
      </c>
      <c r="BR311" s="238">
        <v>23</v>
      </c>
      <c r="BS311" s="238" t="s">
        <v>363</v>
      </c>
      <c r="BT311" s="238">
        <v>5</v>
      </c>
      <c r="BU311" s="238">
        <v>90</v>
      </c>
      <c r="BY311" s="238">
        <v>15</v>
      </c>
      <c r="BZ311" s="238">
        <v>9</v>
      </c>
      <c r="CA311" s="238">
        <v>60</v>
      </c>
      <c r="CB311" s="238">
        <v>11</v>
      </c>
      <c r="CC311" s="238">
        <v>21</v>
      </c>
      <c r="CT311" s="238">
        <v>465341.63914994599</v>
      </c>
      <c r="CU311" s="238">
        <v>4967844.3061552802</v>
      </c>
      <c r="CV311" s="238">
        <v>44.863171819999998</v>
      </c>
      <c r="CW311" s="238">
        <v>-93.438698650000006</v>
      </c>
      <c r="CX311" s="238" t="s">
        <v>359</v>
      </c>
      <c r="CY311" s="238" t="s">
        <v>5011</v>
      </c>
    </row>
    <row r="312" spans="1:103" x14ac:dyDescent="0.25">
      <c r="A312" s="238">
        <v>10913909</v>
      </c>
      <c r="B312" s="238">
        <v>2</v>
      </c>
      <c r="C312" s="238">
        <v>212</v>
      </c>
      <c r="D312" s="238">
        <v>158.24600000000001</v>
      </c>
      <c r="E312" s="238">
        <v>27</v>
      </c>
      <c r="F312" s="238" t="s">
        <v>2420</v>
      </c>
      <c r="H312" s="238" t="s">
        <v>354</v>
      </c>
      <c r="I312" s="238">
        <v>25</v>
      </c>
      <c r="K312" s="238">
        <v>13512761</v>
      </c>
      <c r="L312" s="238">
        <v>133430533</v>
      </c>
      <c r="M312" s="238">
        <v>12</v>
      </c>
      <c r="N312" s="238">
        <v>8</v>
      </c>
      <c r="O312" s="238">
        <v>2013</v>
      </c>
      <c r="P312" s="238" t="s">
        <v>366</v>
      </c>
      <c r="Q312" s="238">
        <v>16</v>
      </c>
      <c r="R312" s="238" t="s">
        <v>369</v>
      </c>
      <c r="S312" s="238">
        <v>5</v>
      </c>
      <c r="T312" s="238">
        <v>0</v>
      </c>
      <c r="U312" s="238">
        <v>1</v>
      </c>
      <c r="V312" s="238">
        <v>7</v>
      </c>
      <c r="W312" s="238">
        <v>83</v>
      </c>
      <c r="X312" s="238">
        <v>2</v>
      </c>
      <c r="Y312" s="238">
        <v>4</v>
      </c>
      <c r="Z312" s="238">
        <v>4</v>
      </c>
      <c r="AA312" s="238">
        <v>2</v>
      </c>
      <c r="AB312" s="238">
        <v>3</v>
      </c>
      <c r="AC312" s="238">
        <v>98</v>
      </c>
      <c r="AD312" s="238" t="s">
        <v>376</v>
      </c>
      <c r="AE312" s="238">
        <v>494</v>
      </c>
      <c r="AF312" s="238" t="s">
        <v>358</v>
      </c>
      <c r="AG312" s="238">
        <v>3</v>
      </c>
      <c r="AH312" s="238">
        <v>2</v>
      </c>
      <c r="AI312" s="238">
        <v>4</v>
      </c>
      <c r="AJ312" s="238">
        <v>3</v>
      </c>
      <c r="AK312" s="238">
        <v>28</v>
      </c>
      <c r="AL312" s="238">
        <v>45</v>
      </c>
      <c r="AM312" s="238" t="s">
        <v>354</v>
      </c>
      <c r="AN312" s="238">
        <v>5</v>
      </c>
      <c r="AO312" s="238">
        <v>3</v>
      </c>
      <c r="AS312" s="238">
        <v>1</v>
      </c>
      <c r="AT312" s="238">
        <v>98</v>
      </c>
      <c r="AU312" s="238">
        <v>60</v>
      </c>
      <c r="AV312" s="238">
        <v>11</v>
      </c>
      <c r="AW312" s="238">
        <v>21</v>
      </c>
      <c r="CT312" s="238">
        <v>465354</v>
      </c>
      <c r="CU312" s="238">
        <v>4967853</v>
      </c>
      <c r="CV312" s="238">
        <v>44.863246400000001</v>
      </c>
      <c r="CW312" s="238">
        <v>-93.438545500000004</v>
      </c>
      <c r="CX312" s="238" t="s">
        <v>359</v>
      </c>
      <c r="CY312" s="238" t="s">
        <v>5012</v>
      </c>
    </row>
    <row r="313" spans="1:103" x14ac:dyDescent="0.25">
      <c r="A313" s="238">
        <v>10718771</v>
      </c>
      <c r="B313" s="238">
        <v>2</v>
      </c>
      <c r="C313" s="238">
        <v>212</v>
      </c>
      <c r="D313" s="238">
        <v>158.24799999999999</v>
      </c>
      <c r="E313" s="238">
        <v>27</v>
      </c>
      <c r="F313" s="238" t="s">
        <v>2420</v>
      </c>
      <c r="H313" s="238" t="s">
        <v>354</v>
      </c>
      <c r="I313" s="238">
        <v>25</v>
      </c>
      <c r="K313" s="238">
        <v>11503640</v>
      </c>
      <c r="L313" s="238">
        <v>110870224</v>
      </c>
      <c r="M313" s="238">
        <v>3</v>
      </c>
      <c r="N313" s="238">
        <v>23</v>
      </c>
      <c r="O313" s="238">
        <v>2011</v>
      </c>
      <c r="P313" s="238" t="s">
        <v>355</v>
      </c>
      <c r="Q313" s="238">
        <v>9</v>
      </c>
      <c r="R313" s="238" t="s">
        <v>356</v>
      </c>
      <c r="S313" s="238">
        <v>5</v>
      </c>
      <c r="T313" s="238">
        <v>0</v>
      </c>
      <c r="U313" s="238">
        <v>3</v>
      </c>
      <c r="V313" s="238">
        <v>1</v>
      </c>
      <c r="W313" s="238">
        <v>10</v>
      </c>
      <c r="X313" s="238">
        <v>2</v>
      </c>
      <c r="Y313" s="238">
        <v>1</v>
      </c>
      <c r="Z313" s="238">
        <v>4</v>
      </c>
      <c r="AB313" s="238">
        <v>4</v>
      </c>
      <c r="AC313" s="238">
        <v>98</v>
      </c>
      <c r="AD313" s="238" t="s">
        <v>376</v>
      </c>
      <c r="AE313" s="238">
        <v>494</v>
      </c>
      <c r="AF313" s="238" t="s">
        <v>358</v>
      </c>
      <c r="AG313" s="238">
        <v>7</v>
      </c>
      <c r="AH313" s="238">
        <v>2</v>
      </c>
      <c r="AI313" s="238">
        <v>4</v>
      </c>
      <c r="AJ313" s="238">
        <v>4</v>
      </c>
      <c r="AK313" s="238">
        <v>21</v>
      </c>
      <c r="AL313" s="238">
        <v>46</v>
      </c>
      <c r="AM313" s="238" t="s">
        <v>363</v>
      </c>
      <c r="AN313" s="238">
        <v>5</v>
      </c>
      <c r="AO313" s="238">
        <v>3</v>
      </c>
      <c r="AS313" s="238">
        <v>1</v>
      </c>
      <c r="AT313" s="238">
        <v>98</v>
      </c>
      <c r="AU313" s="238">
        <v>55</v>
      </c>
      <c r="AV313" s="238">
        <v>11</v>
      </c>
      <c r="AW313" s="238">
        <v>21</v>
      </c>
      <c r="AX313" s="238">
        <v>2</v>
      </c>
      <c r="AY313" s="238">
        <v>4</v>
      </c>
      <c r="AZ313" s="238">
        <v>4</v>
      </c>
      <c r="BA313" s="238">
        <v>8</v>
      </c>
      <c r="BB313" s="238">
        <v>33</v>
      </c>
      <c r="BC313" s="238" t="s">
        <v>363</v>
      </c>
      <c r="BD313" s="238">
        <v>5</v>
      </c>
      <c r="BE313" s="238">
        <v>1</v>
      </c>
      <c r="BI313" s="238">
        <v>1</v>
      </c>
      <c r="BJ313" s="238">
        <v>98</v>
      </c>
      <c r="BK313" s="238">
        <v>55</v>
      </c>
      <c r="BL313" s="238">
        <v>11</v>
      </c>
      <c r="BM313" s="238">
        <v>21</v>
      </c>
      <c r="BN313" s="238">
        <v>2</v>
      </c>
      <c r="BO313" s="238">
        <v>2</v>
      </c>
      <c r="BP313" s="238">
        <v>4</v>
      </c>
      <c r="BQ313" s="238">
        <v>26</v>
      </c>
      <c r="BR313" s="238">
        <v>43</v>
      </c>
      <c r="BS313" s="238" t="s">
        <v>354</v>
      </c>
      <c r="BT313" s="238">
        <v>5</v>
      </c>
      <c r="BU313" s="238">
        <v>5</v>
      </c>
      <c r="BY313" s="238">
        <v>1</v>
      </c>
      <c r="BZ313" s="238">
        <v>98</v>
      </c>
      <c r="CA313" s="238">
        <v>55</v>
      </c>
      <c r="CB313" s="238">
        <v>11</v>
      </c>
      <c r="CC313" s="238">
        <v>21</v>
      </c>
      <c r="CT313" s="238">
        <v>465358</v>
      </c>
      <c r="CU313" s="238">
        <v>4967853</v>
      </c>
      <c r="CV313" s="238">
        <v>44.863254699999999</v>
      </c>
      <c r="CW313" s="238">
        <v>-93.438495099999997</v>
      </c>
      <c r="CX313" s="238" t="s">
        <v>359</v>
      </c>
      <c r="CY313" s="238" t="s">
        <v>5013</v>
      </c>
    </row>
    <row r="314" spans="1:103" x14ac:dyDescent="0.25">
      <c r="A314" s="238">
        <v>472996</v>
      </c>
      <c r="B314" s="238">
        <v>2</v>
      </c>
      <c r="C314" s="238">
        <v>212</v>
      </c>
      <c r="D314" s="238">
        <v>158.25200000000001</v>
      </c>
      <c r="E314" s="238">
        <v>27</v>
      </c>
      <c r="F314" s="238" t="s">
        <v>2420</v>
      </c>
      <c r="H314" s="238" t="s">
        <v>354</v>
      </c>
      <c r="I314" s="238">
        <v>25</v>
      </c>
      <c r="K314" s="238">
        <v>17506368</v>
      </c>
      <c r="M314" s="238">
        <v>6</v>
      </c>
      <c r="N314" s="238">
        <v>11</v>
      </c>
      <c r="O314" s="238">
        <v>2017</v>
      </c>
      <c r="P314" s="238" t="s">
        <v>366</v>
      </c>
      <c r="Q314" s="238">
        <v>16</v>
      </c>
      <c r="R314" s="238" t="s">
        <v>369</v>
      </c>
      <c r="S314" s="238">
        <v>5</v>
      </c>
      <c r="T314" s="238">
        <v>0</v>
      </c>
      <c r="U314" s="238">
        <v>2</v>
      </c>
      <c r="V314" s="238">
        <v>10</v>
      </c>
      <c r="W314" s="238">
        <v>10</v>
      </c>
      <c r="X314" s="238">
        <v>2</v>
      </c>
      <c r="Y314" s="238">
        <v>1</v>
      </c>
      <c r="Z314" s="238">
        <v>2</v>
      </c>
      <c r="AA314" s="238">
        <v>3</v>
      </c>
      <c r="AB314" s="238">
        <v>2</v>
      </c>
      <c r="AC314" s="238">
        <v>98</v>
      </c>
      <c r="AD314" s="238" t="s">
        <v>357</v>
      </c>
      <c r="AF314" s="238" t="s">
        <v>358</v>
      </c>
      <c r="AG314" s="238">
        <v>5</v>
      </c>
      <c r="AH314" s="238">
        <v>2</v>
      </c>
      <c r="AI314" s="238">
        <v>2</v>
      </c>
      <c r="AJ314" s="238">
        <v>3</v>
      </c>
      <c r="AK314" s="238">
        <v>21</v>
      </c>
      <c r="AL314" s="238">
        <v>29</v>
      </c>
      <c r="AM314" s="238" t="s">
        <v>354</v>
      </c>
      <c r="AN314" s="238">
        <v>5</v>
      </c>
      <c r="AO314" s="238">
        <v>1</v>
      </c>
      <c r="AS314" s="238">
        <v>15</v>
      </c>
      <c r="AT314" s="238">
        <v>9</v>
      </c>
      <c r="AU314" s="238">
        <v>55</v>
      </c>
      <c r="AV314" s="238">
        <v>11</v>
      </c>
      <c r="AW314" s="238">
        <v>21</v>
      </c>
      <c r="AX314" s="238">
        <v>2</v>
      </c>
      <c r="AY314" s="238">
        <v>3</v>
      </c>
      <c r="AZ314" s="238">
        <v>3</v>
      </c>
      <c r="BA314" s="238">
        <v>21</v>
      </c>
      <c r="BB314" s="238">
        <v>40</v>
      </c>
      <c r="BC314" s="238" t="s">
        <v>354</v>
      </c>
      <c r="BD314" s="238">
        <v>5</v>
      </c>
      <c r="BE314" s="238">
        <v>70</v>
      </c>
      <c r="BI314" s="238">
        <v>15</v>
      </c>
      <c r="BJ314" s="238">
        <v>9</v>
      </c>
      <c r="BK314" s="238">
        <v>55</v>
      </c>
      <c r="BL314" s="238">
        <v>11</v>
      </c>
      <c r="BM314" s="238">
        <v>21</v>
      </c>
      <c r="CT314" s="238">
        <v>465360.68918804498</v>
      </c>
      <c r="CU314" s="238">
        <v>4967857.0061806804</v>
      </c>
      <c r="CV314" s="238">
        <v>44.863287069999998</v>
      </c>
      <c r="CW314" s="238">
        <v>-93.438458389999994</v>
      </c>
      <c r="CX314" s="238" t="s">
        <v>359</v>
      </c>
      <c r="CY314" s="238" t="s">
        <v>5014</v>
      </c>
    </row>
    <row r="315" spans="1:103" x14ac:dyDescent="0.25">
      <c r="A315" s="238">
        <v>489082</v>
      </c>
      <c r="B315" s="238">
        <v>2</v>
      </c>
      <c r="C315" s="238">
        <v>212</v>
      </c>
      <c r="D315" s="238">
        <v>158.25200000000001</v>
      </c>
      <c r="E315" s="238">
        <v>27</v>
      </c>
      <c r="F315" s="238" t="s">
        <v>2420</v>
      </c>
      <c r="H315" s="238" t="s">
        <v>354</v>
      </c>
      <c r="I315" s="238">
        <v>25</v>
      </c>
      <c r="K315" s="238">
        <v>17507884</v>
      </c>
      <c r="M315" s="238">
        <v>7</v>
      </c>
      <c r="N315" s="238">
        <v>18</v>
      </c>
      <c r="O315" s="238">
        <v>2017</v>
      </c>
      <c r="P315" s="238" t="s">
        <v>368</v>
      </c>
      <c r="Q315" s="238">
        <v>7</v>
      </c>
      <c r="R315" s="238" t="s">
        <v>369</v>
      </c>
      <c r="S315" s="238">
        <v>5</v>
      </c>
      <c r="T315" s="238">
        <v>0</v>
      </c>
      <c r="U315" s="238">
        <v>3</v>
      </c>
      <c r="V315" s="238">
        <v>12</v>
      </c>
      <c r="W315" s="238">
        <v>10</v>
      </c>
      <c r="X315" s="238">
        <v>2</v>
      </c>
      <c r="Y315" s="238">
        <v>1</v>
      </c>
      <c r="Z315" s="238">
        <v>1</v>
      </c>
      <c r="AB315" s="238">
        <v>1</v>
      </c>
      <c r="AC315" s="238">
        <v>98</v>
      </c>
      <c r="AD315" s="238" t="s">
        <v>5015</v>
      </c>
      <c r="AF315" s="238" t="s">
        <v>358</v>
      </c>
      <c r="AG315" s="238">
        <v>7</v>
      </c>
      <c r="AH315" s="238">
        <v>2</v>
      </c>
      <c r="AI315" s="238">
        <v>2</v>
      </c>
      <c r="AJ315" s="238">
        <v>3</v>
      </c>
      <c r="AK315" s="238">
        <v>26</v>
      </c>
      <c r="AL315" s="238">
        <v>59</v>
      </c>
      <c r="AM315" s="238" t="s">
        <v>363</v>
      </c>
      <c r="AN315" s="238">
        <v>5</v>
      </c>
      <c r="AO315" s="238">
        <v>1</v>
      </c>
      <c r="AS315" s="238">
        <v>15</v>
      </c>
      <c r="AT315" s="238">
        <v>9</v>
      </c>
      <c r="AU315" s="238">
        <v>55</v>
      </c>
      <c r="AV315" s="238">
        <v>11</v>
      </c>
      <c r="AW315" s="238">
        <v>21</v>
      </c>
      <c r="AX315" s="238">
        <v>2</v>
      </c>
      <c r="AY315" s="238">
        <v>2</v>
      </c>
      <c r="AZ315" s="238">
        <v>3</v>
      </c>
      <c r="BA315" s="238">
        <v>26</v>
      </c>
      <c r="BB315" s="238">
        <v>33</v>
      </c>
      <c r="BC315" s="238" t="s">
        <v>354</v>
      </c>
      <c r="BD315" s="238">
        <v>5</v>
      </c>
      <c r="BE315" s="238">
        <v>1</v>
      </c>
      <c r="BI315" s="238">
        <v>15</v>
      </c>
      <c r="BJ315" s="238">
        <v>9</v>
      </c>
      <c r="BK315" s="238">
        <v>55</v>
      </c>
      <c r="BL315" s="238">
        <v>11</v>
      </c>
      <c r="BM315" s="238">
        <v>21</v>
      </c>
      <c r="BN315" s="238">
        <v>2</v>
      </c>
      <c r="BO315" s="238">
        <v>2</v>
      </c>
      <c r="BP315" s="238">
        <v>3</v>
      </c>
      <c r="BQ315" s="238">
        <v>21</v>
      </c>
      <c r="BR315" s="238">
        <v>22</v>
      </c>
      <c r="BS315" s="238" t="s">
        <v>354</v>
      </c>
      <c r="BT315" s="238">
        <v>5</v>
      </c>
      <c r="BU315" s="238">
        <v>4</v>
      </c>
      <c r="BY315" s="238">
        <v>15</v>
      </c>
      <c r="BZ315" s="238">
        <v>9</v>
      </c>
      <c r="CA315" s="238">
        <v>55</v>
      </c>
      <c r="CB315" s="238">
        <v>11</v>
      </c>
      <c r="CC315" s="238">
        <v>21</v>
      </c>
      <c r="CT315" s="238">
        <v>465362.80585894501</v>
      </c>
      <c r="CU315" s="238">
        <v>4967852.7728388803</v>
      </c>
      <c r="CV315" s="238">
        <v>44.863249070000002</v>
      </c>
      <c r="CW315" s="238">
        <v>-93.438431309999999</v>
      </c>
      <c r="CX315" s="238" t="s">
        <v>359</v>
      </c>
      <c r="CY315" s="238" t="s">
        <v>5016</v>
      </c>
    </row>
    <row r="316" spans="1:103" x14ac:dyDescent="0.25">
      <c r="A316" s="238">
        <v>10953223</v>
      </c>
      <c r="B316" s="238">
        <v>2</v>
      </c>
      <c r="C316" s="238">
        <v>212</v>
      </c>
      <c r="D316" s="238">
        <v>158.25899999999999</v>
      </c>
      <c r="E316" s="238">
        <v>27</v>
      </c>
      <c r="F316" s="238" t="s">
        <v>2420</v>
      </c>
      <c r="H316" s="238" t="s">
        <v>354</v>
      </c>
      <c r="I316" s="238">
        <v>25</v>
      </c>
      <c r="K316" s="238">
        <v>14502840</v>
      </c>
      <c r="L316" s="238">
        <v>140610296</v>
      </c>
      <c r="M316" s="238">
        <v>2</v>
      </c>
      <c r="N316" s="238">
        <v>26</v>
      </c>
      <c r="O316" s="238">
        <v>2014</v>
      </c>
      <c r="P316" s="238" t="s">
        <v>355</v>
      </c>
      <c r="Q316" s="238">
        <v>7</v>
      </c>
      <c r="R316" s="238" t="s">
        <v>369</v>
      </c>
      <c r="S316" s="238">
        <v>5</v>
      </c>
      <c r="T316" s="238">
        <v>0</v>
      </c>
      <c r="U316" s="238">
        <v>2</v>
      </c>
      <c r="V316" s="238">
        <v>1</v>
      </c>
      <c r="W316" s="238">
        <v>10</v>
      </c>
      <c r="X316" s="238">
        <v>2</v>
      </c>
      <c r="Y316" s="238">
        <v>1</v>
      </c>
      <c r="Z316" s="238">
        <v>1</v>
      </c>
      <c r="AB316" s="238">
        <v>1</v>
      </c>
      <c r="AC316" s="238">
        <v>98</v>
      </c>
      <c r="AD316" s="238" t="s">
        <v>376</v>
      </c>
      <c r="AE316" s="238" t="s">
        <v>4836</v>
      </c>
      <c r="AF316" s="238" t="s">
        <v>358</v>
      </c>
      <c r="AG316" s="238">
        <v>7</v>
      </c>
      <c r="AH316" s="238">
        <v>2</v>
      </c>
      <c r="AI316" s="238">
        <v>4</v>
      </c>
      <c r="AJ316" s="238">
        <v>3</v>
      </c>
      <c r="AK316" s="238">
        <v>21</v>
      </c>
      <c r="AL316" s="238">
        <v>26</v>
      </c>
      <c r="AM316" s="238" t="s">
        <v>363</v>
      </c>
      <c r="AN316" s="238">
        <v>5</v>
      </c>
      <c r="AO316" s="238">
        <v>5</v>
      </c>
      <c r="AS316" s="238">
        <v>1</v>
      </c>
      <c r="AT316" s="238">
        <v>98</v>
      </c>
      <c r="AU316" s="238">
        <v>65</v>
      </c>
      <c r="AV316" s="238">
        <v>11</v>
      </c>
      <c r="AW316" s="238">
        <v>21</v>
      </c>
      <c r="AX316" s="238">
        <v>2</v>
      </c>
      <c r="AY316" s="238">
        <v>4</v>
      </c>
      <c r="AZ316" s="238">
        <v>3</v>
      </c>
      <c r="BA316" s="238">
        <v>21</v>
      </c>
      <c r="BB316" s="238">
        <v>42</v>
      </c>
      <c r="BC316" s="238" t="s">
        <v>363</v>
      </c>
      <c r="BD316" s="238">
        <v>5</v>
      </c>
      <c r="BE316" s="238">
        <v>1</v>
      </c>
      <c r="BI316" s="238">
        <v>1</v>
      </c>
      <c r="BJ316" s="238">
        <v>98</v>
      </c>
      <c r="BK316" s="238">
        <v>65</v>
      </c>
      <c r="BL316" s="238">
        <v>11</v>
      </c>
      <c r="BM316" s="238">
        <v>21</v>
      </c>
      <c r="CT316" s="238">
        <v>465374</v>
      </c>
      <c r="CU316" s="238">
        <v>4967857</v>
      </c>
      <c r="CV316" s="238">
        <v>44.863287800000002</v>
      </c>
      <c r="CW316" s="238">
        <v>-93.438293700000003</v>
      </c>
      <c r="CX316" s="238" t="s">
        <v>359</v>
      </c>
      <c r="CY316" s="238" t="s">
        <v>5017</v>
      </c>
    </row>
    <row r="317" spans="1:103" x14ac:dyDescent="0.25">
      <c r="A317" s="238">
        <v>677664</v>
      </c>
      <c r="B317" s="238">
        <v>2</v>
      </c>
      <c r="C317" s="238">
        <v>212</v>
      </c>
      <c r="D317" s="238">
        <v>158.26300000000001</v>
      </c>
      <c r="E317" s="238">
        <v>27</v>
      </c>
      <c r="F317" s="238" t="s">
        <v>2420</v>
      </c>
      <c r="H317" s="238" t="s">
        <v>354</v>
      </c>
      <c r="I317" s="238">
        <v>25</v>
      </c>
      <c r="K317" s="238">
        <v>19500643</v>
      </c>
      <c r="M317" s="238">
        <v>1</v>
      </c>
      <c r="N317" s="238">
        <v>18</v>
      </c>
      <c r="O317" s="238">
        <v>2019</v>
      </c>
      <c r="P317" s="238" t="s">
        <v>362</v>
      </c>
      <c r="Q317" s="238">
        <v>17</v>
      </c>
      <c r="R317" s="238" t="s">
        <v>356</v>
      </c>
      <c r="S317" s="238">
        <v>5</v>
      </c>
      <c r="T317" s="238">
        <v>0</v>
      </c>
      <c r="U317" s="238">
        <v>2</v>
      </c>
      <c r="V317" s="238">
        <v>12</v>
      </c>
      <c r="W317" s="238">
        <v>10</v>
      </c>
      <c r="X317" s="238">
        <v>2</v>
      </c>
      <c r="Y317" s="238">
        <v>4</v>
      </c>
      <c r="Z317" s="238">
        <v>1</v>
      </c>
      <c r="AB317" s="238">
        <v>1</v>
      </c>
      <c r="AC317" s="238">
        <v>98</v>
      </c>
      <c r="AD317" s="238" t="s">
        <v>357</v>
      </c>
      <c r="AF317" s="238" t="s">
        <v>405</v>
      </c>
      <c r="AG317" s="238">
        <v>7</v>
      </c>
      <c r="AH317" s="238">
        <v>2</v>
      </c>
      <c r="AI317" s="238">
        <v>4</v>
      </c>
      <c r="AJ317" s="238">
        <v>4</v>
      </c>
      <c r="AK317" s="238">
        <v>26</v>
      </c>
      <c r="AL317" s="238">
        <v>20</v>
      </c>
      <c r="AM317" s="238" t="s">
        <v>363</v>
      </c>
      <c r="AN317" s="238">
        <v>5</v>
      </c>
      <c r="AO317" s="238">
        <v>1</v>
      </c>
      <c r="AS317" s="238">
        <v>15</v>
      </c>
      <c r="AT317" s="238">
        <v>9</v>
      </c>
      <c r="AU317" s="238">
        <v>65</v>
      </c>
      <c r="AV317" s="238">
        <v>11</v>
      </c>
      <c r="AW317" s="238">
        <v>21</v>
      </c>
      <c r="AX317" s="238">
        <v>2</v>
      </c>
      <c r="AY317" s="238">
        <v>2</v>
      </c>
      <c r="AZ317" s="238">
        <v>4</v>
      </c>
      <c r="BA317" s="238">
        <v>21</v>
      </c>
      <c r="BB317" s="238">
        <v>20</v>
      </c>
      <c r="BC317" s="238" t="s">
        <v>354</v>
      </c>
      <c r="BD317" s="238">
        <v>5</v>
      </c>
      <c r="BE317" s="238">
        <v>90</v>
      </c>
      <c r="BI317" s="238">
        <v>15</v>
      </c>
      <c r="BJ317" s="238">
        <v>9</v>
      </c>
      <c r="BK317" s="238">
        <v>65</v>
      </c>
      <c r="BL317" s="238">
        <v>11</v>
      </c>
      <c r="BM317" s="238">
        <v>21</v>
      </c>
      <c r="CT317" s="238">
        <v>465390.32258064603</v>
      </c>
      <c r="CU317" s="238">
        <v>4967892.9895859798</v>
      </c>
      <c r="CV317" s="238">
        <v>44.863612430000003</v>
      </c>
      <c r="CW317" s="238">
        <v>-93.438085760000007</v>
      </c>
      <c r="CX317" s="238" t="s">
        <v>359</v>
      </c>
      <c r="CY317" s="238" t="s">
        <v>5018</v>
      </c>
    </row>
    <row r="318" spans="1:103" x14ac:dyDescent="0.25">
      <c r="A318" s="238">
        <v>370812</v>
      </c>
      <c r="B318" s="238">
        <v>2</v>
      </c>
      <c r="C318" s="238">
        <v>212</v>
      </c>
      <c r="D318" s="238">
        <v>158.30000000000001</v>
      </c>
      <c r="E318" s="238">
        <v>27</v>
      </c>
      <c r="F318" s="238" t="s">
        <v>2420</v>
      </c>
      <c r="H318" s="238" t="s">
        <v>354</v>
      </c>
      <c r="I318" s="238">
        <v>25</v>
      </c>
      <c r="K318" s="238">
        <v>16508769</v>
      </c>
      <c r="M318" s="238">
        <v>8</v>
      </c>
      <c r="N318" s="238">
        <v>11</v>
      </c>
      <c r="O318" s="238">
        <v>2016</v>
      </c>
      <c r="P318" s="238" t="s">
        <v>384</v>
      </c>
      <c r="Q318" s="238">
        <v>17</v>
      </c>
      <c r="R318" s="238" t="s">
        <v>356</v>
      </c>
      <c r="S318" s="238">
        <v>5</v>
      </c>
      <c r="T318" s="238">
        <v>0</v>
      </c>
      <c r="U318" s="238">
        <v>2</v>
      </c>
      <c r="V318" s="238">
        <v>10</v>
      </c>
      <c r="W318" s="238">
        <v>10</v>
      </c>
      <c r="X318" s="238">
        <v>2</v>
      </c>
      <c r="Y318" s="238">
        <v>1</v>
      </c>
      <c r="Z318" s="238">
        <v>1</v>
      </c>
      <c r="AB318" s="238">
        <v>1</v>
      </c>
      <c r="AC318" s="238">
        <v>98</v>
      </c>
      <c r="AD318" s="238" t="s">
        <v>5019</v>
      </c>
      <c r="AF318" s="238" t="s">
        <v>405</v>
      </c>
      <c r="AG318" s="238">
        <v>5</v>
      </c>
      <c r="AH318" s="238">
        <v>2</v>
      </c>
      <c r="AI318" s="238">
        <v>2</v>
      </c>
      <c r="AJ318" s="238">
        <v>4</v>
      </c>
      <c r="AK318" s="238">
        <v>21</v>
      </c>
      <c r="AL318" s="238">
        <v>42</v>
      </c>
      <c r="AM318" s="238" t="s">
        <v>354</v>
      </c>
      <c r="AN318" s="238">
        <v>5</v>
      </c>
      <c r="AO318" s="238">
        <v>1</v>
      </c>
      <c r="AS318" s="238">
        <v>15</v>
      </c>
      <c r="AT318" s="238">
        <v>9</v>
      </c>
      <c r="AU318" s="238">
        <v>55</v>
      </c>
      <c r="AV318" s="238">
        <v>13</v>
      </c>
      <c r="AW318" s="238">
        <v>21</v>
      </c>
      <c r="AX318" s="238">
        <v>2</v>
      </c>
      <c r="AY318" s="238">
        <v>2</v>
      </c>
      <c r="AZ318" s="238">
        <v>4</v>
      </c>
      <c r="BA318" s="238">
        <v>28</v>
      </c>
      <c r="BB318" s="238">
        <v>41</v>
      </c>
      <c r="BC318" s="238" t="s">
        <v>354</v>
      </c>
      <c r="BD318" s="238">
        <v>5</v>
      </c>
      <c r="BE318" s="238">
        <v>2</v>
      </c>
      <c r="BI318" s="238">
        <v>15</v>
      </c>
      <c r="BJ318" s="238">
        <v>9</v>
      </c>
      <c r="BK318" s="238">
        <v>55</v>
      </c>
      <c r="BL318" s="238">
        <v>13</v>
      </c>
      <c r="BM318" s="238">
        <v>21</v>
      </c>
      <c r="CT318" s="238">
        <v>465417.83930234599</v>
      </c>
      <c r="CU318" s="238">
        <v>4967882.4062314797</v>
      </c>
      <c r="CV318" s="238">
        <v>44.863518499999998</v>
      </c>
      <c r="CW318" s="238">
        <v>-93.437736749999999</v>
      </c>
      <c r="CX318" s="238" t="s">
        <v>359</v>
      </c>
      <c r="CY318" s="238" t="s">
        <v>5020</v>
      </c>
    </row>
    <row r="319" spans="1:103" x14ac:dyDescent="0.25">
      <c r="A319" s="238">
        <v>387719</v>
      </c>
      <c r="B319" s="238">
        <v>2</v>
      </c>
      <c r="C319" s="238">
        <v>212</v>
      </c>
      <c r="D319" s="238">
        <v>158.30699999999999</v>
      </c>
      <c r="E319" s="238">
        <v>27</v>
      </c>
      <c r="F319" s="238" t="s">
        <v>2420</v>
      </c>
      <c r="H319" s="238" t="s">
        <v>354</v>
      </c>
      <c r="I319" s="238">
        <v>25</v>
      </c>
      <c r="K319" s="238">
        <v>16511277</v>
      </c>
      <c r="M319" s="238">
        <v>10</v>
      </c>
      <c r="N319" s="238">
        <v>11</v>
      </c>
      <c r="O319" s="238">
        <v>2016</v>
      </c>
      <c r="P319" s="238" t="s">
        <v>368</v>
      </c>
      <c r="Q319" s="238">
        <v>7</v>
      </c>
      <c r="R319" s="238" t="s">
        <v>369</v>
      </c>
      <c r="S319" s="238">
        <v>5</v>
      </c>
      <c r="T319" s="238">
        <v>0</v>
      </c>
      <c r="U319" s="238">
        <v>2</v>
      </c>
      <c r="V319" s="238">
        <v>12</v>
      </c>
      <c r="W319" s="238">
        <v>10</v>
      </c>
      <c r="X319" s="238">
        <v>2</v>
      </c>
      <c r="Y319" s="238">
        <v>1</v>
      </c>
      <c r="Z319" s="238">
        <v>1</v>
      </c>
      <c r="AB319" s="238">
        <v>1</v>
      </c>
      <c r="AC319" s="238">
        <v>98</v>
      </c>
      <c r="AD319" s="238" t="s">
        <v>5021</v>
      </c>
      <c r="AF319" s="238" t="s">
        <v>358</v>
      </c>
      <c r="AG319" s="238">
        <v>7</v>
      </c>
      <c r="AH319" s="238">
        <v>2</v>
      </c>
      <c r="AI319" s="238">
        <v>4</v>
      </c>
      <c r="AJ319" s="238">
        <v>3</v>
      </c>
      <c r="AK319" s="238">
        <v>21</v>
      </c>
      <c r="AL319" s="238">
        <v>29</v>
      </c>
      <c r="AM319" s="238" t="s">
        <v>363</v>
      </c>
      <c r="AN319" s="238">
        <v>99</v>
      </c>
      <c r="AO319" s="238">
        <v>1</v>
      </c>
      <c r="AS319" s="238">
        <v>14</v>
      </c>
      <c r="AT319" s="238">
        <v>9</v>
      </c>
      <c r="AU319" s="238">
        <v>60</v>
      </c>
      <c r="AV319" s="238">
        <v>11</v>
      </c>
      <c r="AW319" s="238">
        <v>21</v>
      </c>
      <c r="AX319" s="238">
        <v>1</v>
      </c>
      <c r="AY319" s="238">
        <v>3</v>
      </c>
      <c r="AZ319" s="238">
        <v>3</v>
      </c>
      <c r="BA319" s="238">
        <v>28</v>
      </c>
      <c r="BB319" s="238">
        <v>0</v>
      </c>
      <c r="BI319" s="238">
        <v>14</v>
      </c>
      <c r="BJ319" s="238">
        <v>9</v>
      </c>
      <c r="BK319" s="238">
        <v>60</v>
      </c>
      <c r="BL319" s="238">
        <v>11</v>
      </c>
      <c r="BM319" s="238">
        <v>21</v>
      </c>
      <c r="CT319" s="238">
        <v>465447.47269494599</v>
      </c>
      <c r="CU319" s="238">
        <v>4967873.9395478796</v>
      </c>
      <c r="CV319" s="238">
        <v>44.863443719999999</v>
      </c>
      <c r="CW319" s="238">
        <v>-93.437361089999996</v>
      </c>
      <c r="CX319" s="238" t="s">
        <v>359</v>
      </c>
      <c r="CY319" s="238" t="s">
        <v>5022</v>
      </c>
    </row>
    <row r="320" spans="1:103" x14ac:dyDescent="0.25">
      <c r="A320" s="238">
        <v>416784</v>
      </c>
      <c r="B320" s="238">
        <v>2</v>
      </c>
      <c r="C320" s="238">
        <v>212</v>
      </c>
      <c r="D320" s="238">
        <v>158.309</v>
      </c>
      <c r="E320" s="238">
        <v>27</v>
      </c>
      <c r="F320" s="238" t="s">
        <v>2420</v>
      </c>
      <c r="H320" s="238" t="s">
        <v>354</v>
      </c>
      <c r="I320" s="238">
        <v>25</v>
      </c>
      <c r="K320" s="238">
        <v>17002166</v>
      </c>
      <c r="M320" s="238">
        <v>1</v>
      </c>
      <c r="N320" s="238">
        <v>19</v>
      </c>
      <c r="O320" s="238">
        <v>2017</v>
      </c>
      <c r="P320" s="238" t="s">
        <v>384</v>
      </c>
      <c r="Q320" s="238">
        <v>13</v>
      </c>
      <c r="R320" s="238" t="s">
        <v>369</v>
      </c>
      <c r="S320" s="238">
        <v>5</v>
      </c>
      <c r="T320" s="238">
        <v>0</v>
      </c>
      <c r="U320" s="238">
        <v>2</v>
      </c>
      <c r="V320" s="238">
        <v>10</v>
      </c>
      <c r="W320" s="238">
        <v>10</v>
      </c>
      <c r="X320" s="238">
        <v>2</v>
      </c>
      <c r="Y320" s="238">
        <v>1</v>
      </c>
      <c r="Z320" s="238">
        <v>1</v>
      </c>
      <c r="AB320" s="238">
        <v>1</v>
      </c>
      <c r="AC320" s="238">
        <v>98</v>
      </c>
      <c r="AD320" s="238" t="s">
        <v>357</v>
      </c>
      <c r="AF320" s="238" t="s">
        <v>358</v>
      </c>
      <c r="AG320" s="238">
        <v>5</v>
      </c>
      <c r="AH320" s="238">
        <v>2</v>
      </c>
      <c r="AI320" s="238">
        <v>2</v>
      </c>
      <c r="AJ320" s="238">
        <v>3</v>
      </c>
      <c r="AK320" s="238">
        <v>21</v>
      </c>
      <c r="AL320" s="238">
        <v>42</v>
      </c>
      <c r="AM320" s="238" t="s">
        <v>354</v>
      </c>
      <c r="AN320" s="238">
        <v>5</v>
      </c>
      <c r="AO320" s="238">
        <v>1</v>
      </c>
      <c r="AS320" s="238">
        <v>90</v>
      </c>
      <c r="AT320" s="238">
        <v>9</v>
      </c>
      <c r="AU320" s="238">
        <v>55</v>
      </c>
      <c r="AV320" s="238">
        <v>11</v>
      </c>
      <c r="AW320" s="238">
        <v>21</v>
      </c>
      <c r="AX320" s="238">
        <v>2</v>
      </c>
      <c r="AY320" s="238">
        <v>3</v>
      </c>
      <c r="AZ320" s="238">
        <v>3</v>
      </c>
      <c r="BA320" s="238">
        <v>21</v>
      </c>
      <c r="BB320" s="238">
        <v>65</v>
      </c>
      <c r="BC320" s="238" t="s">
        <v>354</v>
      </c>
      <c r="BD320" s="238">
        <v>5</v>
      </c>
      <c r="BE320" s="238">
        <v>1</v>
      </c>
      <c r="BI320" s="238">
        <v>90</v>
      </c>
      <c r="BJ320" s="238">
        <v>9</v>
      </c>
      <c r="BK320" s="238">
        <v>55</v>
      </c>
      <c r="BL320" s="238">
        <v>11</v>
      </c>
      <c r="BM320" s="238">
        <v>21</v>
      </c>
      <c r="CT320" s="238">
        <v>465451.61454965698</v>
      </c>
      <c r="CU320" s="238">
        <v>4967873.5904818196</v>
      </c>
      <c r="CV320" s="238">
        <v>44.863440769999997</v>
      </c>
      <c r="CW320" s="238">
        <v>-93.437308639999998</v>
      </c>
      <c r="CX320" s="238" t="s">
        <v>359</v>
      </c>
      <c r="CY320" s="238" t="s">
        <v>5023</v>
      </c>
    </row>
    <row r="321" spans="1:103" x14ac:dyDescent="0.25">
      <c r="A321" s="238">
        <v>567920</v>
      </c>
      <c r="B321" s="238">
        <v>2</v>
      </c>
      <c r="C321" s="238">
        <v>212</v>
      </c>
      <c r="D321" s="238">
        <v>158.328</v>
      </c>
      <c r="E321" s="238">
        <v>27</v>
      </c>
      <c r="F321" s="238" t="s">
        <v>2420</v>
      </c>
      <c r="H321" s="238" t="s">
        <v>354</v>
      </c>
      <c r="I321" s="238">
        <v>25</v>
      </c>
      <c r="K321" s="238">
        <v>18502908</v>
      </c>
      <c r="M321" s="238">
        <v>2</v>
      </c>
      <c r="N321" s="238">
        <v>21</v>
      </c>
      <c r="O321" s="238">
        <v>2018</v>
      </c>
      <c r="P321" s="238" t="s">
        <v>355</v>
      </c>
      <c r="Q321" s="238">
        <v>7</v>
      </c>
      <c r="R321" s="238" t="s">
        <v>369</v>
      </c>
      <c r="S321" s="238">
        <v>5</v>
      </c>
      <c r="T321" s="238">
        <v>0</v>
      </c>
      <c r="U321" s="238">
        <v>2</v>
      </c>
      <c r="V321" s="238">
        <v>12</v>
      </c>
      <c r="W321" s="238">
        <v>10</v>
      </c>
      <c r="X321" s="238">
        <v>25</v>
      </c>
      <c r="Y321" s="238">
        <v>1</v>
      </c>
      <c r="Z321" s="238">
        <v>1</v>
      </c>
      <c r="AB321" s="238">
        <v>1</v>
      </c>
      <c r="AC321" s="238">
        <v>98</v>
      </c>
      <c r="AD321" s="238" t="s">
        <v>357</v>
      </c>
      <c r="AF321" s="238" t="s">
        <v>358</v>
      </c>
      <c r="AG321" s="238">
        <v>7</v>
      </c>
      <c r="AH321" s="238">
        <v>2</v>
      </c>
      <c r="AI321" s="238">
        <v>4</v>
      </c>
      <c r="AJ321" s="238">
        <v>3</v>
      </c>
      <c r="AK321" s="238">
        <v>26</v>
      </c>
      <c r="AL321" s="238">
        <v>19</v>
      </c>
      <c r="AM321" s="238" t="s">
        <v>363</v>
      </c>
      <c r="AN321" s="238">
        <v>5</v>
      </c>
      <c r="AO321" s="238">
        <v>1</v>
      </c>
      <c r="AS321" s="238">
        <v>11</v>
      </c>
      <c r="AT321" s="238">
        <v>98</v>
      </c>
      <c r="AU321" s="238">
        <v>60</v>
      </c>
      <c r="AV321" s="238">
        <v>11</v>
      </c>
      <c r="AW321" s="238">
        <v>21</v>
      </c>
      <c r="AX321" s="238">
        <v>2</v>
      </c>
      <c r="AY321" s="238">
        <v>4</v>
      </c>
      <c r="AZ321" s="238">
        <v>3</v>
      </c>
      <c r="BA321" s="238">
        <v>21</v>
      </c>
      <c r="BB321" s="238">
        <v>53</v>
      </c>
      <c r="BC321" s="238" t="s">
        <v>354</v>
      </c>
      <c r="BD321" s="238">
        <v>5</v>
      </c>
      <c r="BE321" s="238">
        <v>4</v>
      </c>
      <c r="BI321" s="238">
        <v>11</v>
      </c>
      <c r="BJ321" s="238">
        <v>98</v>
      </c>
      <c r="BK321" s="238">
        <v>60</v>
      </c>
      <c r="BL321" s="238">
        <v>11</v>
      </c>
      <c r="BM321" s="238">
        <v>21</v>
      </c>
      <c r="CT321" s="238">
        <v>465481.33942934597</v>
      </c>
      <c r="CU321" s="238">
        <v>4967886.6395732798</v>
      </c>
      <c r="CV321" s="238">
        <v>44.863559680000002</v>
      </c>
      <c r="CW321" s="238">
        <v>-93.436933280000005</v>
      </c>
      <c r="CX321" s="238" t="s">
        <v>359</v>
      </c>
      <c r="CY321" s="238" t="s">
        <v>5024</v>
      </c>
    </row>
    <row r="322" spans="1:103" x14ac:dyDescent="0.25">
      <c r="A322" s="238">
        <v>454704</v>
      </c>
      <c r="B322" s="238">
        <v>2</v>
      </c>
      <c r="C322" s="238">
        <v>212</v>
      </c>
      <c r="D322" s="238">
        <v>158.33199999999999</v>
      </c>
      <c r="E322" s="238">
        <v>27</v>
      </c>
      <c r="F322" s="238" t="s">
        <v>2420</v>
      </c>
      <c r="H322" s="238" t="s">
        <v>354</v>
      </c>
      <c r="I322" s="238">
        <v>25</v>
      </c>
      <c r="K322" s="238">
        <v>17505644</v>
      </c>
      <c r="M322" s="238">
        <v>5</v>
      </c>
      <c r="N322" s="238">
        <v>25</v>
      </c>
      <c r="O322" s="238">
        <v>2017</v>
      </c>
      <c r="P322" s="238" t="s">
        <v>384</v>
      </c>
      <c r="Q322" s="238">
        <v>8</v>
      </c>
      <c r="R322" s="238" t="s">
        <v>369</v>
      </c>
      <c r="S322" s="238">
        <v>5</v>
      </c>
      <c r="T322" s="238">
        <v>0</v>
      </c>
      <c r="U322" s="238">
        <v>1</v>
      </c>
      <c r="W322" s="238">
        <v>16</v>
      </c>
      <c r="X322" s="238">
        <v>2</v>
      </c>
      <c r="Y322" s="238">
        <v>1</v>
      </c>
      <c r="Z322" s="238">
        <v>1</v>
      </c>
      <c r="AB322" s="238">
        <v>1</v>
      </c>
      <c r="AC322" s="238">
        <v>98</v>
      </c>
      <c r="AD322" s="238" t="s">
        <v>5025</v>
      </c>
      <c r="AF322" s="238" t="s">
        <v>358</v>
      </c>
      <c r="AG322" s="238">
        <v>4</v>
      </c>
      <c r="AH322" s="238">
        <v>2</v>
      </c>
      <c r="AI322" s="238">
        <v>2</v>
      </c>
      <c r="AJ322" s="238">
        <v>3</v>
      </c>
      <c r="AK322" s="238">
        <v>26</v>
      </c>
      <c r="AL322" s="238">
        <v>49</v>
      </c>
      <c r="AM322" s="238" t="s">
        <v>354</v>
      </c>
      <c r="AN322" s="238">
        <v>5</v>
      </c>
      <c r="AO322" s="238">
        <v>1</v>
      </c>
      <c r="AS322" s="238">
        <v>15</v>
      </c>
      <c r="AT322" s="238">
        <v>9</v>
      </c>
      <c r="AU322" s="238">
        <v>55</v>
      </c>
      <c r="AV322" s="238">
        <v>11</v>
      </c>
      <c r="AW322" s="238">
        <v>21</v>
      </c>
      <c r="CT322" s="238">
        <v>465485.57277114602</v>
      </c>
      <c r="CU322" s="238">
        <v>4967890.8729150798</v>
      </c>
      <c r="CV322" s="238">
        <v>44.863597990000002</v>
      </c>
      <c r="CW322" s="238">
        <v>-93.436879989999994</v>
      </c>
      <c r="CX322" s="238" t="s">
        <v>359</v>
      </c>
      <c r="CY322" s="238" t="s">
        <v>5026</v>
      </c>
    </row>
    <row r="323" spans="1:103" x14ac:dyDescent="0.25">
      <c r="A323" s="238">
        <v>10763228</v>
      </c>
      <c r="B323" s="238">
        <v>2</v>
      </c>
      <c r="C323" s="238">
        <v>212</v>
      </c>
      <c r="D323" s="238">
        <v>158.34100000000001</v>
      </c>
      <c r="E323" s="238">
        <v>27</v>
      </c>
      <c r="F323" s="238" t="s">
        <v>2420</v>
      </c>
      <c r="H323" s="238" t="s">
        <v>354</v>
      </c>
      <c r="I323" s="238">
        <v>25</v>
      </c>
      <c r="K323" s="238">
        <v>11512389</v>
      </c>
      <c r="L323" s="238">
        <v>113500414</v>
      </c>
      <c r="M323" s="238">
        <v>12</v>
      </c>
      <c r="N323" s="238">
        <v>13</v>
      </c>
      <c r="O323" s="238">
        <v>2011</v>
      </c>
      <c r="P323" s="238" t="s">
        <v>368</v>
      </c>
      <c r="Q323" s="238">
        <v>6</v>
      </c>
      <c r="R323" s="238" t="s">
        <v>369</v>
      </c>
      <c r="S323" s="238">
        <v>5</v>
      </c>
      <c r="T323" s="238">
        <v>0</v>
      </c>
      <c r="U323" s="238">
        <v>2</v>
      </c>
      <c r="V323" s="238">
        <v>1</v>
      </c>
      <c r="W323" s="238">
        <v>10</v>
      </c>
      <c r="X323" s="238">
        <v>2</v>
      </c>
      <c r="Y323" s="238">
        <v>2</v>
      </c>
      <c r="Z323" s="238">
        <v>2</v>
      </c>
      <c r="AB323" s="238">
        <v>1</v>
      </c>
      <c r="AC323" s="238">
        <v>98</v>
      </c>
      <c r="AD323" s="238" t="s">
        <v>376</v>
      </c>
      <c r="AE323" s="238" t="s">
        <v>4836</v>
      </c>
      <c r="AF323" s="238" t="s">
        <v>358</v>
      </c>
      <c r="AG323" s="238">
        <v>7</v>
      </c>
      <c r="AH323" s="238">
        <v>2</v>
      </c>
      <c r="AI323" s="238">
        <v>4</v>
      </c>
      <c r="AJ323" s="238">
        <v>3</v>
      </c>
      <c r="AK323" s="238">
        <v>8</v>
      </c>
      <c r="AL323" s="238">
        <v>49</v>
      </c>
      <c r="AM323" s="238" t="s">
        <v>363</v>
      </c>
      <c r="AN323" s="238">
        <v>5</v>
      </c>
      <c r="AO323" s="238">
        <v>5</v>
      </c>
      <c r="AS323" s="238">
        <v>1</v>
      </c>
      <c r="AT323" s="238">
        <v>98</v>
      </c>
      <c r="AU323" s="238">
        <v>55</v>
      </c>
      <c r="AV323" s="238">
        <v>11</v>
      </c>
      <c r="AW323" s="238">
        <v>21</v>
      </c>
      <c r="AX323" s="238">
        <v>2</v>
      </c>
      <c r="AY323" s="238">
        <v>2</v>
      </c>
      <c r="AZ323" s="238">
        <v>3</v>
      </c>
      <c r="BA323" s="238">
        <v>21</v>
      </c>
      <c r="BB323" s="238">
        <v>20</v>
      </c>
      <c r="BC323" s="238" t="s">
        <v>354</v>
      </c>
      <c r="BD323" s="238">
        <v>5</v>
      </c>
      <c r="BE323" s="238">
        <v>5</v>
      </c>
      <c r="BF323" s="238">
        <v>15</v>
      </c>
      <c r="BI323" s="238">
        <v>1</v>
      </c>
      <c r="BJ323" s="238">
        <v>98</v>
      </c>
      <c r="BK323" s="238">
        <v>55</v>
      </c>
      <c r="BL323" s="238">
        <v>11</v>
      </c>
      <c r="BM323" s="238">
        <v>21</v>
      </c>
      <c r="CT323" s="238">
        <v>465503</v>
      </c>
      <c r="CU323" s="238">
        <v>4967886</v>
      </c>
      <c r="CV323" s="238">
        <v>44.863552800000001</v>
      </c>
      <c r="CW323" s="238">
        <v>-93.4366615</v>
      </c>
      <c r="CX323" s="238" t="s">
        <v>359</v>
      </c>
      <c r="CY323" s="238" t="s">
        <v>5027</v>
      </c>
    </row>
    <row r="324" spans="1:103" x14ac:dyDescent="0.25">
      <c r="A324" s="238">
        <v>10811249</v>
      </c>
      <c r="B324" s="238">
        <v>2</v>
      </c>
      <c r="C324" s="238">
        <v>212</v>
      </c>
      <c r="D324" s="238">
        <v>158.34100000000001</v>
      </c>
      <c r="E324" s="238">
        <v>27</v>
      </c>
      <c r="F324" s="238" t="s">
        <v>2420</v>
      </c>
      <c r="H324" s="238" t="s">
        <v>354</v>
      </c>
      <c r="I324" s="238">
        <v>25</v>
      </c>
      <c r="K324" s="238">
        <v>12508983</v>
      </c>
      <c r="L324" s="238">
        <v>122860223</v>
      </c>
      <c r="M324" s="238">
        <v>9</v>
      </c>
      <c r="N324" s="238">
        <v>16</v>
      </c>
      <c r="O324" s="238">
        <v>2012</v>
      </c>
      <c r="P324" s="238" t="s">
        <v>366</v>
      </c>
      <c r="Q324" s="238">
        <v>23</v>
      </c>
      <c r="S324" s="238">
        <v>5</v>
      </c>
      <c r="T324" s="238">
        <v>0</v>
      </c>
      <c r="U324" s="238">
        <v>2</v>
      </c>
      <c r="V324" s="238">
        <v>5</v>
      </c>
      <c r="W324" s="238">
        <v>10</v>
      </c>
      <c r="X324" s="238">
        <v>3</v>
      </c>
      <c r="Y324" s="238">
        <v>4</v>
      </c>
      <c r="Z324" s="238">
        <v>1</v>
      </c>
      <c r="AB324" s="238">
        <v>1</v>
      </c>
      <c r="AC324" s="238">
        <v>98</v>
      </c>
      <c r="AD324" s="238" t="s">
        <v>2399</v>
      </c>
      <c r="AE324" s="238" t="s">
        <v>4894</v>
      </c>
      <c r="AF324" s="238" t="s">
        <v>358</v>
      </c>
      <c r="AG324" s="238">
        <v>10</v>
      </c>
      <c r="AH324" s="238">
        <v>2</v>
      </c>
      <c r="AI324" s="238">
        <v>2</v>
      </c>
      <c r="AJ324" s="238">
        <v>4</v>
      </c>
      <c r="AK324" s="238">
        <v>21</v>
      </c>
      <c r="AL324" s="238">
        <v>28</v>
      </c>
      <c r="AM324" s="238" t="s">
        <v>354</v>
      </c>
      <c r="AN324" s="238">
        <v>5</v>
      </c>
      <c r="AO324" s="238">
        <v>2</v>
      </c>
      <c r="AS324" s="238">
        <v>4</v>
      </c>
      <c r="AT324" s="238">
        <v>20</v>
      </c>
      <c r="AU324" s="238">
        <v>40</v>
      </c>
      <c r="AV324" s="238">
        <v>11</v>
      </c>
      <c r="AW324" s="238">
        <v>20</v>
      </c>
      <c r="AX324" s="238">
        <v>2</v>
      </c>
      <c r="AY324" s="238">
        <v>2</v>
      </c>
      <c r="AZ324" s="238">
        <v>2</v>
      </c>
      <c r="BA324" s="238">
        <v>21</v>
      </c>
      <c r="BB324" s="238">
        <v>23</v>
      </c>
      <c r="BC324" s="238" t="s">
        <v>354</v>
      </c>
      <c r="BD324" s="238">
        <v>5</v>
      </c>
      <c r="BE324" s="238">
        <v>1</v>
      </c>
      <c r="BI324" s="238">
        <v>4</v>
      </c>
      <c r="BJ324" s="238">
        <v>20</v>
      </c>
      <c r="BK324" s="238">
        <v>40</v>
      </c>
      <c r="BL324" s="238">
        <v>11</v>
      </c>
      <c r="BM324" s="238">
        <v>20</v>
      </c>
      <c r="CT324" s="238">
        <v>465503</v>
      </c>
      <c r="CU324" s="238">
        <v>4967886</v>
      </c>
      <c r="CV324" s="238">
        <v>44.863552800000001</v>
      </c>
      <c r="CW324" s="238">
        <v>-93.4366615</v>
      </c>
      <c r="CX324" s="238" t="s">
        <v>359</v>
      </c>
      <c r="CY324" s="238" t="s">
        <v>5028</v>
      </c>
    </row>
    <row r="325" spans="1:103" x14ac:dyDescent="0.25">
      <c r="A325" s="238">
        <v>10885552</v>
      </c>
      <c r="B325" s="238">
        <v>2</v>
      </c>
      <c r="C325" s="238">
        <v>212</v>
      </c>
      <c r="D325" s="238">
        <v>158.34100000000001</v>
      </c>
      <c r="E325" s="238">
        <v>27</v>
      </c>
      <c r="F325" s="238" t="s">
        <v>2420</v>
      </c>
      <c r="H325" s="238" t="s">
        <v>354</v>
      </c>
      <c r="I325" s="238">
        <v>25</v>
      </c>
      <c r="K325" s="238">
        <v>13508299</v>
      </c>
      <c r="L325" s="238">
        <v>132270222</v>
      </c>
      <c r="M325" s="238">
        <v>8</v>
      </c>
      <c r="N325" s="238">
        <v>15</v>
      </c>
      <c r="O325" s="238">
        <v>2013</v>
      </c>
      <c r="P325" s="238" t="s">
        <v>384</v>
      </c>
      <c r="Q325" s="238">
        <v>6</v>
      </c>
      <c r="R325" s="238" t="s">
        <v>369</v>
      </c>
      <c r="S325" s="238">
        <v>5</v>
      </c>
      <c r="T325" s="238">
        <v>0</v>
      </c>
      <c r="U325" s="238">
        <v>2</v>
      </c>
      <c r="V325" s="238">
        <v>1</v>
      </c>
      <c r="W325" s="238">
        <v>10</v>
      </c>
      <c r="X325" s="238">
        <v>2</v>
      </c>
      <c r="Y325" s="238">
        <v>1</v>
      </c>
      <c r="Z325" s="238">
        <v>1</v>
      </c>
      <c r="AB325" s="238">
        <v>1</v>
      </c>
      <c r="AC325" s="238">
        <v>98</v>
      </c>
      <c r="AD325" s="238">
        <v>212</v>
      </c>
      <c r="AE325" s="238" t="s">
        <v>4894</v>
      </c>
      <c r="AF325" s="238" t="s">
        <v>358</v>
      </c>
      <c r="AG325" s="238">
        <v>7</v>
      </c>
      <c r="AH325" s="238">
        <v>2</v>
      </c>
      <c r="AI325" s="238">
        <v>2</v>
      </c>
      <c r="AJ325" s="238">
        <v>3</v>
      </c>
      <c r="AK325" s="238">
        <v>21</v>
      </c>
      <c r="AL325" s="238">
        <v>20</v>
      </c>
      <c r="AM325" s="238" t="s">
        <v>354</v>
      </c>
      <c r="AN325" s="238">
        <v>5</v>
      </c>
      <c r="AO325" s="238">
        <v>5</v>
      </c>
      <c r="AS325" s="238">
        <v>1</v>
      </c>
      <c r="AT325" s="238">
        <v>98</v>
      </c>
      <c r="AU325" s="238">
        <v>55</v>
      </c>
      <c r="AV325" s="238">
        <v>11</v>
      </c>
      <c r="AW325" s="238">
        <v>21</v>
      </c>
      <c r="AX325" s="238">
        <v>2</v>
      </c>
      <c r="AY325" s="238">
        <v>4</v>
      </c>
      <c r="AZ325" s="238">
        <v>3</v>
      </c>
      <c r="BA325" s="238">
        <v>26</v>
      </c>
      <c r="BB325" s="238">
        <v>60</v>
      </c>
      <c r="BC325" s="238" t="s">
        <v>354</v>
      </c>
      <c r="BD325" s="238">
        <v>5</v>
      </c>
      <c r="BE325" s="238">
        <v>1</v>
      </c>
      <c r="BI325" s="238">
        <v>1</v>
      </c>
      <c r="BJ325" s="238">
        <v>98</v>
      </c>
      <c r="BK325" s="238">
        <v>55</v>
      </c>
      <c r="BL325" s="238">
        <v>11</v>
      </c>
      <c r="BM325" s="238">
        <v>21</v>
      </c>
      <c r="CT325" s="238">
        <v>465503</v>
      </c>
      <c r="CU325" s="238">
        <v>4967886</v>
      </c>
      <c r="CV325" s="238">
        <v>44.863552800000001</v>
      </c>
      <c r="CW325" s="238">
        <v>-93.4366615</v>
      </c>
      <c r="CX325" s="238" t="s">
        <v>359</v>
      </c>
      <c r="CY325" s="238" t="s">
        <v>5029</v>
      </c>
    </row>
    <row r="326" spans="1:103" x14ac:dyDescent="0.25">
      <c r="A326" s="238">
        <v>358471</v>
      </c>
      <c r="B326" s="238">
        <v>2</v>
      </c>
      <c r="C326" s="238">
        <v>212</v>
      </c>
      <c r="D326" s="238">
        <v>158.34299999999999</v>
      </c>
      <c r="E326" s="238">
        <v>27</v>
      </c>
      <c r="F326" s="238" t="s">
        <v>2420</v>
      </c>
      <c r="H326" s="238" t="s">
        <v>354</v>
      </c>
      <c r="I326" s="238">
        <v>25</v>
      </c>
      <c r="K326" s="238">
        <v>16506703</v>
      </c>
      <c r="M326" s="238">
        <v>6</v>
      </c>
      <c r="N326" s="238">
        <v>22</v>
      </c>
      <c r="O326" s="238">
        <v>2016</v>
      </c>
      <c r="P326" s="238" t="s">
        <v>355</v>
      </c>
      <c r="Q326" s="238">
        <v>6</v>
      </c>
      <c r="R326" s="238" t="s">
        <v>356</v>
      </c>
      <c r="S326" s="238">
        <v>5</v>
      </c>
      <c r="T326" s="238">
        <v>0</v>
      </c>
      <c r="U326" s="238">
        <v>2</v>
      </c>
      <c r="V326" s="238">
        <v>12</v>
      </c>
      <c r="W326" s="238">
        <v>10</v>
      </c>
      <c r="X326" s="238">
        <v>2</v>
      </c>
      <c r="Y326" s="238">
        <v>1</v>
      </c>
      <c r="Z326" s="238">
        <v>2</v>
      </c>
      <c r="AB326" s="238">
        <v>1</v>
      </c>
      <c r="AC326" s="238">
        <v>98</v>
      </c>
      <c r="AD326" s="238" t="s">
        <v>357</v>
      </c>
      <c r="AF326" s="238" t="s">
        <v>405</v>
      </c>
      <c r="AG326" s="238">
        <v>7</v>
      </c>
      <c r="AH326" s="238">
        <v>2</v>
      </c>
      <c r="AI326" s="238">
        <v>2</v>
      </c>
      <c r="AJ326" s="238">
        <v>4</v>
      </c>
      <c r="AK326" s="238">
        <v>21</v>
      </c>
      <c r="AL326" s="238">
        <v>23</v>
      </c>
      <c r="AM326" s="238" t="s">
        <v>354</v>
      </c>
      <c r="AN326" s="238">
        <v>5</v>
      </c>
      <c r="AO326" s="238">
        <v>4</v>
      </c>
      <c r="AS326" s="238">
        <v>15</v>
      </c>
      <c r="AT326" s="238">
        <v>9</v>
      </c>
      <c r="AU326" s="238">
        <v>60</v>
      </c>
      <c r="AV326" s="238">
        <v>11</v>
      </c>
      <c r="AW326" s="238">
        <v>21</v>
      </c>
      <c r="AX326" s="238">
        <v>2</v>
      </c>
      <c r="AY326" s="238">
        <v>2</v>
      </c>
      <c r="AZ326" s="238">
        <v>4</v>
      </c>
      <c r="BA326" s="238">
        <v>34</v>
      </c>
      <c r="BB326" s="238">
        <v>38</v>
      </c>
      <c r="BC326" s="238" t="s">
        <v>363</v>
      </c>
      <c r="BD326" s="238">
        <v>5</v>
      </c>
      <c r="BE326" s="238">
        <v>1</v>
      </c>
      <c r="BI326" s="238">
        <v>15</v>
      </c>
      <c r="BJ326" s="238">
        <v>9</v>
      </c>
      <c r="BK326" s="238">
        <v>60</v>
      </c>
      <c r="BL326" s="238">
        <v>11</v>
      </c>
      <c r="BM326" s="238">
        <v>21</v>
      </c>
      <c r="CT326" s="238">
        <v>465481.33942934597</v>
      </c>
      <c r="CU326" s="238">
        <v>4967912.0396240801</v>
      </c>
      <c r="CV326" s="238">
        <v>44.863788329999998</v>
      </c>
      <c r="CW326" s="238">
        <v>-93.436935009999999</v>
      </c>
      <c r="CX326" s="238" t="s">
        <v>359</v>
      </c>
      <c r="CY326" s="238" t="s">
        <v>5030</v>
      </c>
    </row>
    <row r="327" spans="1:103" x14ac:dyDescent="0.25">
      <c r="A327" s="238">
        <v>321795</v>
      </c>
      <c r="B327" s="238">
        <v>2</v>
      </c>
      <c r="C327" s="238">
        <v>212</v>
      </c>
      <c r="D327" s="238">
        <v>158.346</v>
      </c>
      <c r="E327" s="238">
        <v>27</v>
      </c>
      <c r="F327" s="238" t="s">
        <v>2420</v>
      </c>
      <c r="H327" s="238" t="s">
        <v>354</v>
      </c>
      <c r="I327" s="238">
        <v>25</v>
      </c>
      <c r="K327" s="238">
        <v>16500857</v>
      </c>
      <c r="M327" s="238">
        <v>1</v>
      </c>
      <c r="N327" s="238">
        <v>20</v>
      </c>
      <c r="O327" s="238">
        <v>2016</v>
      </c>
      <c r="P327" s="238" t="s">
        <v>355</v>
      </c>
      <c r="Q327" s="238">
        <v>11</v>
      </c>
      <c r="R327" s="238" t="s">
        <v>369</v>
      </c>
      <c r="S327" s="238">
        <v>5</v>
      </c>
      <c r="T327" s="238">
        <v>0</v>
      </c>
      <c r="U327" s="238">
        <v>2</v>
      </c>
      <c r="V327" s="238">
        <v>10</v>
      </c>
      <c r="W327" s="238">
        <v>10</v>
      </c>
      <c r="X327" s="238">
        <v>2</v>
      </c>
      <c r="Y327" s="238">
        <v>1</v>
      </c>
      <c r="Z327" s="238">
        <v>2</v>
      </c>
      <c r="AB327" s="238">
        <v>2</v>
      </c>
      <c r="AC327" s="238">
        <v>98</v>
      </c>
      <c r="AD327" s="238" t="s">
        <v>357</v>
      </c>
      <c r="AF327" s="238" t="s">
        <v>358</v>
      </c>
      <c r="AG327" s="238">
        <v>5</v>
      </c>
      <c r="AH327" s="238">
        <v>2</v>
      </c>
      <c r="AI327" s="238">
        <v>4</v>
      </c>
      <c r="AJ327" s="238">
        <v>3</v>
      </c>
      <c r="AK327" s="238">
        <v>21</v>
      </c>
      <c r="AL327" s="238">
        <v>50</v>
      </c>
      <c r="AM327" s="238" t="s">
        <v>363</v>
      </c>
      <c r="AN327" s="238">
        <v>5</v>
      </c>
      <c r="AO327" s="238">
        <v>10</v>
      </c>
      <c r="AS327" s="238">
        <v>15</v>
      </c>
      <c r="AT327" s="238">
        <v>9</v>
      </c>
      <c r="AU327" s="238">
        <v>60</v>
      </c>
      <c r="AV327" s="238">
        <v>11</v>
      </c>
      <c r="AW327" s="238">
        <v>21</v>
      </c>
      <c r="AX327" s="238">
        <v>2</v>
      </c>
      <c r="AY327" s="238">
        <v>2</v>
      </c>
      <c r="AZ327" s="238">
        <v>3</v>
      </c>
      <c r="BA327" s="238">
        <v>21</v>
      </c>
      <c r="BB327" s="238">
        <v>48</v>
      </c>
      <c r="BC327" s="238" t="s">
        <v>354</v>
      </c>
      <c r="BD327" s="238">
        <v>5</v>
      </c>
      <c r="BE327" s="238">
        <v>1</v>
      </c>
      <c r="BI327" s="238">
        <v>15</v>
      </c>
      <c r="BJ327" s="238">
        <v>9</v>
      </c>
      <c r="BK327" s="238">
        <v>60</v>
      </c>
      <c r="BL327" s="238">
        <v>11</v>
      </c>
      <c r="BM327" s="238">
        <v>21</v>
      </c>
      <c r="CT327" s="238">
        <v>465510.97282194602</v>
      </c>
      <c r="CU327" s="238">
        <v>4967882.4062314797</v>
      </c>
      <c r="CV327" s="238">
        <v>44.863523010000002</v>
      </c>
      <c r="CW327" s="238">
        <v>-93.436557910000005</v>
      </c>
      <c r="CX327" s="238" t="s">
        <v>391</v>
      </c>
      <c r="CY327" s="238" t="s">
        <v>5031</v>
      </c>
    </row>
    <row r="328" spans="1:103" x14ac:dyDescent="0.25">
      <c r="A328" s="238">
        <v>569770</v>
      </c>
      <c r="B328" s="238">
        <v>2</v>
      </c>
      <c r="C328" s="238">
        <v>212</v>
      </c>
      <c r="D328" s="238">
        <v>158.357</v>
      </c>
      <c r="E328" s="238">
        <v>27</v>
      </c>
      <c r="F328" s="238" t="s">
        <v>2420</v>
      </c>
      <c r="H328" s="238" t="s">
        <v>354</v>
      </c>
      <c r="I328" s="238">
        <v>25</v>
      </c>
      <c r="K328" s="238">
        <v>18502785</v>
      </c>
      <c r="M328" s="238">
        <v>2</v>
      </c>
      <c r="N328" s="238">
        <v>19</v>
      </c>
      <c r="O328" s="238">
        <v>2018</v>
      </c>
      <c r="P328" s="238" t="s">
        <v>361</v>
      </c>
      <c r="Q328" s="238">
        <v>14</v>
      </c>
      <c r="R328" s="238" t="s">
        <v>356</v>
      </c>
      <c r="S328" s="238">
        <v>5</v>
      </c>
      <c r="T328" s="238">
        <v>0</v>
      </c>
      <c r="U328" s="238">
        <v>2</v>
      </c>
      <c r="V328" s="238">
        <v>5</v>
      </c>
      <c r="W328" s="238">
        <v>10</v>
      </c>
      <c r="X328" s="238">
        <v>2</v>
      </c>
      <c r="Y328" s="238">
        <v>1</v>
      </c>
      <c r="Z328" s="238">
        <v>2</v>
      </c>
      <c r="AB328" s="238">
        <v>3</v>
      </c>
      <c r="AC328" s="238">
        <v>98</v>
      </c>
      <c r="AD328" s="238" t="s">
        <v>5032</v>
      </c>
      <c r="AF328" s="238" t="s">
        <v>358</v>
      </c>
      <c r="AG328" s="238">
        <v>10</v>
      </c>
      <c r="AH328" s="238">
        <v>2</v>
      </c>
      <c r="AI328" s="238">
        <v>4</v>
      </c>
      <c r="AJ328" s="238">
        <v>4</v>
      </c>
      <c r="AK328" s="238">
        <v>21</v>
      </c>
      <c r="AL328" s="238">
        <v>46</v>
      </c>
      <c r="AM328" s="238" t="s">
        <v>354</v>
      </c>
      <c r="AN328" s="238">
        <v>5</v>
      </c>
      <c r="AO328" s="238">
        <v>1</v>
      </c>
      <c r="AS328" s="238">
        <v>12</v>
      </c>
      <c r="AT328" s="238">
        <v>9</v>
      </c>
      <c r="AU328" s="238">
        <v>60</v>
      </c>
      <c r="AV328" s="238">
        <v>11</v>
      </c>
      <c r="AW328" s="238">
        <v>21</v>
      </c>
      <c r="AX328" s="238">
        <v>2</v>
      </c>
      <c r="AY328" s="238">
        <v>2</v>
      </c>
      <c r="AZ328" s="238">
        <v>4</v>
      </c>
      <c r="BA328" s="238">
        <v>28</v>
      </c>
      <c r="BB328" s="238">
        <v>36</v>
      </c>
      <c r="BC328" s="238" t="s">
        <v>363</v>
      </c>
      <c r="BD328" s="238">
        <v>5</v>
      </c>
      <c r="BE328" s="238">
        <v>70</v>
      </c>
      <c r="BI328" s="238">
        <v>12</v>
      </c>
      <c r="BJ328" s="238">
        <v>9</v>
      </c>
      <c r="BK328" s="238">
        <v>60</v>
      </c>
      <c r="BL328" s="238">
        <v>11</v>
      </c>
      <c r="BM328" s="238">
        <v>21</v>
      </c>
      <c r="CT328" s="238">
        <v>465527.90618914599</v>
      </c>
      <c r="CU328" s="238">
        <v>4967890.8729150798</v>
      </c>
      <c r="CV328" s="238">
        <v>44.863600040000001</v>
      </c>
      <c r="CW328" s="238">
        <v>-93.436344149999996</v>
      </c>
      <c r="CX328" s="238" t="s">
        <v>359</v>
      </c>
      <c r="CY328" s="238" t="s">
        <v>5033</v>
      </c>
    </row>
    <row r="329" spans="1:103" x14ac:dyDescent="0.25">
      <c r="A329" s="238">
        <v>635084</v>
      </c>
      <c r="B329" s="238">
        <v>2</v>
      </c>
      <c r="C329" s="238">
        <v>212</v>
      </c>
      <c r="D329" s="238">
        <v>158.36099999999999</v>
      </c>
      <c r="E329" s="238">
        <v>27</v>
      </c>
      <c r="F329" s="238" t="s">
        <v>2420</v>
      </c>
      <c r="H329" s="238" t="s">
        <v>354</v>
      </c>
      <c r="I329" s="238">
        <v>25</v>
      </c>
      <c r="K329" s="238">
        <v>18510885</v>
      </c>
      <c r="M329" s="238">
        <v>9</v>
      </c>
      <c r="N329" s="238">
        <v>13</v>
      </c>
      <c r="O329" s="238">
        <v>2018</v>
      </c>
      <c r="P329" s="238" t="s">
        <v>384</v>
      </c>
      <c r="Q329" s="238">
        <v>16</v>
      </c>
      <c r="R329" s="238" t="s">
        <v>356</v>
      </c>
      <c r="S329" s="238">
        <v>5</v>
      </c>
      <c r="T329" s="238">
        <v>0</v>
      </c>
      <c r="U329" s="238">
        <v>2</v>
      </c>
      <c r="V329" s="238">
        <v>12</v>
      </c>
      <c r="W329" s="238">
        <v>10</v>
      </c>
      <c r="X329" s="238">
        <v>2</v>
      </c>
      <c r="Y329" s="238">
        <v>1</v>
      </c>
      <c r="Z329" s="238">
        <v>1</v>
      </c>
      <c r="AB329" s="238">
        <v>1</v>
      </c>
      <c r="AC329" s="238">
        <v>98</v>
      </c>
      <c r="AD329" s="238" t="s">
        <v>357</v>
      </c>
      <c r="AF329" s="238" t="s">
        <v>405</v>
      </c>
      <c r="AG329" s="238">
        <v>7</v>
      </c>
      <c r="AH329" s="238">
        <v>2</v>
      </c>
      <c r="AI329" s="238">
        <v>2</v>
      </c>
      <c r="AJ329" s="238">
        <v>4</v>
      </c>
      <c r="AK329" s="238">
        <v>21</v>
      </c>
      <c r="AL329" s="238">
        <v>37</v>
      </c>
      <c r="AM329" s="238" t="s">
        <v>363</v>
      </c>
      <c r="AN329" s="238">
        <v>5</v>
      </c>
      <c r="AO329" s="238">
        <v>1</v>
      </c>
      <c r="AS329" s="238">
        <v>15</v>
      </c>
      <c r="AT329" s="238">
        <v>9</v>
      </c>
      <c r="AU329" s="238">
        <v>60</v>
      </c>
      <c r="AV329" s="238">
        <v>11</v>
      </c>
      <c r="AW329" s="238">
        <v>21</v>
      </c>
      <c r="AX329" s="238">
        <v>2</v>
      </c>
      <c r="AY329" s="238">
        <v>2</v>
      </c>
      <c r="AZ329" s="238">
        <v>4</v>
      </c>
      <c r="BA329" s="238">
        <v>21</v>
      </c>
      <c r="BB329" s="238">
        <v>21</v>
      </c>
      <c r="BC329" s="238" t="s">
        <v>354</v>
      </c>
      <c r="BD329" s="238">
        <v>5</v>
      </c>
      <c r="BE329" s="238">
        <v>4</v>
      </c>
      <c r="BI329" s="238">
        <v>15</v>
      </c>
      <c r="BJ329" s="238">
        <v>9</v>
      </c>
      <c r="BK329" s="238">
        <v>60</v>
      </c>
      <c r="BL329" s="238">
        <v>11</v>
      </c>
      <c r="BM329" s="238">
        <v>21</v>
      </c>
      <c r="CT329" s="238">
        <v>465527.90618914599</v>
      </c>
      <c r="CU329" s="238">
        <v>4967916.2729658801</v>
      </c>
      <c r="CV329" s="238">
        <v>44.863828689999998</v>
      </c>
      <c r="CW329" s="238">
        <v>-93.436345880000005</v>
      </c>
      <c r="CX329" s="238" t="s">
        <v>359</v>
      </c>
      <c r="CY329" s="238" t="s">
        <v>5034</v>
      </c>
    </row>
    <row r="330" spans="1:103" x14ac:dyDescent="0.25">
      <c r="A330" s="238">
        <v>668386</v>
      </c>
      <c r="B330" s="238">
        <v>2</v>
      </c>
      <c r="C330" s="238">
        <v>212</v>
      </c>
      <c r="D330" s="238">
        <v>158.36099999999999</v>
      </c>
      <c r="E330" s="238">
        <v>27</v>
      </c>
      <c r="F330" s="238" t="s">
        <v>2420</v>
      </c>
      <c r="H330" s="238" t="s">
        <v>354</v>
      </c>
      <c r="I330" s="238">
        <v>25</v>
      </c>
      <c r="K330" s="238">
        <v>18050554</v>
      </c>
      <c r="M330" s="238">
        <v>12</v>
      </c>
      <c r="N330" s="238">
        <v>14</v>
      </c>
      <c r="O330" s="238">
        <v>2018</v>
      </c>
      <c r="P330" s="238" t="s">
        <v>362</v>
      </c>
      <c r="Q330" s="238">
        <v>17</v>
      </c>
      <c r="S330" s="238">
        <v>5</v>
      </c>
      <c r="T330" s="238">
        <v>0</v>
      </c>
      <c r="U330" s="238">
        <v>2</v>
      </c>
      <c r="V330" s="238">
        <v>12</v>
      </c>
      <c r="W330" s="238">
        <v>10</v>
      </c>
      <c r="X330" s="238">
        <v>2</v>
      </c>
      <c r="Y330" s="238">
        <v>4</v>
      </c>
      <c r="Z330" s="238">
        <v>1</v>
      </c>
      <c r="AB330" s="238">
        <v>1</v>
      </c>
      <c r="AC330" s="238">
        <v>98</v>
      </c>
      <c r="AD330" s="238" t="s">
        <v>357</v>
      </c>
      <c r="AF330" s="238" t="s">
        <v>405</v>
      </c>
      <c r="AG330" s="238">
        <v>7</v>
      </c>
      <c r="AH330" s="238">
        <v>2</v>
      </c>
      <c r="AI330" s="238">
        <v>3</v>
      </c>
      <c r="AJ330" s="238">
        <v>4</v>
      </c>
      <c r="AK330" s="238">
        <v>21</v>
      </c>
      <c r="AL330" s="238">
        <v>49</v>
      </c>
      <c r="AM330" s="238" t="s">
        <v>354</v>
      </c>
      <c r="AN330" s="238">
        <v>5</v>
      </c>
      <c r="AO330" s="238">
        <v>90</v>
      </c>
      <c r="AS330" s="238">
        <v>15</v>
      </c>
      <c r="AT330" s="238">
        <v>9</v>
      </c>
      <c r="AU330" s="238">
        <v>60</v>
      </c>
      <c r="AV330" s="238">
        <v>11</v>
      </c>
      <c r="AW330" s="238">
        <v>21</v>
      </c>
      <c r="AX330" s="238">
        <v>2</v>
      </c>
      <c r="AY330" s="238">
        <v>13</v>
      </c>
      <c r="AZ330" s="238">
        <v>4</v>
      </c>
      <c r="BA330" s="238">
        <v>21</v>
      </c>
      <c r="BB330" s="238">
        <v>40</v>
      </c>
      <c r="BC330" s="238" t="s">
        <v>363</v>
      </c>
      <c r="BD330" s="238">
        <v>5</v>
      </c>
      <c r="BE330" s="238">
        <v>1</v>
      </c>
      <c r="BI330" s="238">
        <v>15</v>
      </c>
      <c r="BJ330" s="238">
        <v>9</v>
      </c>
      <c r="BK330" s="238">
        <v>60</v>
      </c>
      <c r="BL330" s="238">
        <v>11</v>
      </c>
      <c r="BM330" s="238">
        <v>21</v>
      </c>
      <c r="CT330" s="238">
        <v>465545.80640470702</v>
      </c>
      <c r="CU330" s="238">
        <v>4967913.7226085896</v>
      </c>
      <c r="CV330" s="238">
        <v>44.863806599999997</v>
      </c>
      <c r="CW330" s="238">
        <v>-93.436119129999994</v>
      </c>
      <c r="CX330" s="238" t="s">
        <v>359</v>
      </c>
      <c r="CY330" s="238" t="s">
        <v>5035</v>
      </c>
    </row>
    <row r="331" spans="1:103" x14ac:dyDescent="0.25">
      <c r="A331" s="238">
        <v>10707549</v>
      </c>
      <c r="B331" s="238">
        <v>2</v>
      </c>
      <c r="C331" s="238">
        <v>212</v>
      </c>
      <c r="D331" s="238">
        <v>158.36500000000001</v>
      </c>
      <c r="E331" s="238">
        <v>27</v>
      </c>
      <c r="F331" s="238" t="s">
        <v>2420</v>
      </c>
      <c r="H331" s="238" t="s">
        <v>354</v>
      </c>
      <c r="I331" s="238">
        <v>25</v>
      </c>
      <c r="K331" s="238">
        <v>11500155</v>
      </c>
      <c r="L331" s="238">
        <v>110240007</v>
      </c>
      <c r="M331" s="238">
        <v>1</v>
      </c>
      <c r="N331" s="238">
        <v>4</v>
      </c>
      <c r="O331" s="238">
        <v>2011</v>
      </c>
      <c r="P331" s="238" t="s">
        <v>368</v>
      </c>
      <c r="Q331" s="238">
        <v>13</v>
      </c>
      <c r="R331" s="238" t="s">
        <v>369</v>
      </c>
      <c r="S331" s="238">
        <v>5</v>
      </c>
      <c r="T331" s="238">
        <v>0</v>
      </c>
      <c r="U331" s="238">
        <v>4</v>
      </c>
      <c r="V331" s="238">
        <v>1</v>
      </c>
      <c r="W331" s="238">
        <v>10</v>
      </c>
      <c r="X331" s="238">
        <v>2</v>
      </c>
      <c r="Y331" s="238">
        <v>1</v>
      </c>
      <c r="Z331" s="238">
        <v>1</v>
      </c>
      <c r="AB331" s="238">
        <v>1</v>
      </c>
      <c r="AC331" s="238">
        <v>98</v>
      </c>
      <c r="AD331" s="238" t="s">
        <v>2399</v>
      </c>
      <c r="AE331" s="238" t="s">
        <v>5036</v>
      </c>
      <c r="AF331" s="238" t="s">
        <v>358</v>
      </c>
      <c r="AG331" s="238">
        <v>7</v>
      </c>
      <c r="AH331" s="238">
        <v>2</v>
      </c>
      <c r="AI331" s="238">
        <v>1</v>
      </c>
      <c r="AJ331" s="238">
        <v>3</v>
      </c>
      <c r="AK331" s="238">
        <v>21</v>
      </c>
      <c r="AL331" s="238">
        <v>38</v>
      </c>
      <c r="AM331" s="238" t="s">
        <v>363</v>
      </c>
      <c r="AN331" s="238">
        <v>5</v>
      </c>
      <c r="AO331" s="238">
        <v>15</v>
      </c>
      <c r="AS331" s="238">
        <v>4</v>
      </c>
      <c r="AT331" s="238">
        <v>98</v>
      </c>
      <c r="AU331" s="238">
        <v>35</v>
      </c>
      <c r="AV331" s="238">
        <v>11</v>
      </c>
      <c r="AW331" s="238">
        <v>21</v>
      </c>
      <c r="AX331" s="238">
        <v>2</v>
      </c>
      <c r="AY331" s="238">
        <v>2</v>
      </c>
      <c r="AZ331" s="238">
        <v>3</v>
      </c>
      <c r="BA331" s="238">
        <v>8</v>
      </c>
      <c r="BB331" s="238">
        <v>86</v>
      </c>
      <c r="BC331" s="238" t="s">
        <v>354</v>
      </c>
      <c r="BD331" s="238">
        <v>5</v>
      </c>
      <c r="BE331" s="238">
        <v>1</v>
      </c>
      <c r="BI331" s="238">
        <v>4</v>
      </c>
      <c r="BJ331" s="238">
        <v>98</v>
      </c>
      <c r="BK331" s="238">
        <v>35</v>
      </c>
      <c r="BL331" s="238">
        <v>11</v>
      </c>
      <c r="BM331" s="238">
        <v>21</v>
      </c>
      <c r="BN331" s="238">
        <v>2</v>
      </c>
      <c r="BO331" s="238">
        <v>3</v>
      </c>
      <c r="BP331" s="238">
        <v>3</v>
      </c>
      <c r="BQ331" s="238">
        <v>8</v>
      </c>
      <c r="BR331" s="238">
        <v>50</v>
      </c>
      <c r="BS331" s="238" t="s">
        <v>354</v>
      </c>
      <c r="BT331" s="238">
        <v>5</v>
      </c>
      <c r="BU331" s="238">
        <v>1</v>
      </c>
      <c r="BY331" s="238">
        <v>4</v>
      </c>
      <c r="BZ331" s="238">
        <v>98</v>
      </c>
      <c r="CA331" s="238">
        <v>35</v>
      </c>
      <c r="CB331" s="238">
        <v>11</v>
      </c>
      <c r="CC331" s="238">
        <v>21</v>
      </c>
      <c r="CD331" s="238">
        <v>2</v>
      </c>
      <c r="CE331" s="238">
        <v>2</v>
      </c>
      <c r="CF331" s="238">
        <v>3</v>
      </c>
      <c r="CG331" s="238">
        <v>8</v>
      </c>
      <c r="CH331" s="238">
        <v>19</v>
      </c>
      <c r="CI331" s="238" t="s">
        <v>363</v>
      </c>
      <c r="CJ331" s="238">
        <v>5</v>
      </c>
      <c r="CK331" s="238">
        <v>1</v>
      </c>
      <c r="CO331" s="238">
        <v>4</v>
      </c>
      <c r="CP331" s="238">
        <v>98</v>
      </c>
      <c r="CQ331" s="238">
        <v>35</v>
      </c>
      <c r="CR331" s="238">
        <v>11</v>
      </c>
      <c r="CS331" s="238">
        <v>21</v>
      </c>
      <c r="CT331" s="238">
        <v>465540</v>
      </c>
      <c r="CU331" s="238">
        <v>4967894</v>
      </c>
      <c r="CV331" s="238">
        <v>44.863628900000002</v>
      </c>
      <c r="CW331" s="238">
        <v>-93.436189799999994</v>
      </c>
      <c r="CX331" s="238" t="s">
        <v>359</v>
      </c>
      <c r="CY331" s="238" t="s">
        <v>5037</v>
      </c>
    </row>
    <row r="332" spans="1:103" x14ac:dyDescent="0.25">
      <c r="A332" s="238">
        <v>585362</v>
      </c>
      <c r="B332" s="238">
        <v>2</v>
      </c>
      <c r="C332" s="238">
        <v>212</v>
      </c>
      <c r="D332" s="238">
        <v>158.36600000000001</v>
      </c>
      <c r="E332" s="238">
        <v>27</v>
      </c>
      <c r="F332" s="238" t="s">
        <v>2420</v>
      </c>
      <c r="H332" s="238" t="s">
        <v>354</v>
      </c>
      <c r="I332" s="238">
        <v>25</v>
      </c>
      <c r="K332" s="238">
        <v>18504126</v>
      </c>
      <c r="M332" s="238">
        <v>3</v>
      </c>
      <c r="N332" s="238">
        <v>24</v>
      </c>
      <c r="O332" s="238">
        <v>2018</v>
      </c>
      <c r="P332" s="238" t="s">
        <v>364</v>
      </c>
      <c r="Q332" s="238">
        <v>18</v>
      </c>
      <c r="R332" s="238" t="s">
        <v>369</v>
      </c>
      <c r="S332" s="238">
        <v>4</v>
      </c>
      <c r="T332" s="238">
        <v>0</v>
      </c>
      <c r="U332" s="238">
        <v>1</v>
      </c>
      <c r="W332" s="238">
        <v>62</v>
      </c>
      <c r="X332" s="238">
        <v>2</v>
      </c>
      <c r="Y332" s="238">
        <v>1</v>
      </c>
      <c r="Z332" s="238">
        <v>1</v>
      </c>
      <c r="AB332" s="238">
        <v>1</v>
      </c>
      <c r="AC332" s="238">
        <v>98</v>
      </c>
      <c r="AD332" s="238" t="s">
        <v>357</v>
      </c>
      <c r="AF332" s="238" t="s">
        <v>358</v>
      </c>
      <c r="AG332" s="238">
        <v>3</v>
      </c>
      <c r="AH332" s="238">
        <v>2</v>
      </c>
      <c r="AI332" s="238">
        <v>2</v>
      </c>
      <c r="AJ332" s="238">
        <v>3</v>
      </c>
      <c r="AK332" s="238">
        <v>21</v>
      </c>
      <c r="AL332" s="238">
        <v>48</v>
      </c>
      <c r="AM332" s="238" t="s">
        <v>354</v>
      </c>
      <c r="AN332" s="238">
        <v>5</v>
      </c>
      <c r="AO332" s="238">
        <v>68</v>
      </c>
      <c r="AS332" s="238">
        <v>15</v>
      </c>
      <c r="AT332" s="238">
        <v>9</v>
      </c>
      <c r="AU332" s="238">
        <v>60</v>
      </c>
      <c r="AV332" s="238">
        <v>11</v>
      </c>
      <c r="AW332" s="238">
        <v>21</v>
      </c>
      <c r="CT332" s="238">
        <v>465540.60621454701</v>
      </c>
      <c r="CU332" s="238">
        <v>4967899.3395986799</v>
      </c>
      <c r="CV332" s="238">
        <v>44.863676869999999</v>
      </c>
      <c r="CW332" s="238">
        <v>-93.436183979999996</v>
      </c>
      <c r="CX332" s="238" t="s">
        <v>359</v>
      </c>
      <c r="CY332" s="238" t="s">
        <v>5038</v>
      </c>
    </row>
    <row r="333" spans="1:103" x14ac:dyDescent="0.25">
      <c r="A333" s="238">
        <v>591342</v>
      </c>
      <c r="B333" s="238">
        <v>2</v>
      </c>
      <c r="C333" s="238">
        <v>212</v>
      </c>
      <c r="D333" s="238">
        <v>158.37200000000001</v>
      </c>
      <c r="E333" s="238">
        <v>27</v>
      </c>
      <c r="F333" s="238" t="s">
        <v>2420</v>
      </c>
      <c r="H333" s="238" t="s">
        <v>354</v>
      </c>
      <c r="I333" s="238">
        <v>25</v>
      </c>
      <c r="K333" s="238">
        <v>18505033</v>
      </c>
      <c r="M333" s="238">
        <v>4</v>
      </c>
      <c r="N333" s="238">
        <v>14</v>
      </c>
      <c r="O333" s="238">
        <v>2018</v>
      </c>
      <c r="P333" s="238" t="s">
        <v>364</v>
      </c>
      <c r="Q333" s="238">
        <v>9</v>
      </c>
      <c r="R333" s="238" t="s">
        <v>369</v>
      </c>
      <c r="S333" s="238">
        <v>5</v>
      </c>
      <c r="T333" s="238">
        <v>0</v>
      </c>
      <c r="U333" s="238">
        <v>2</v>
      </c>
      <c r="V333" s="238">
        <v>10</v>
      </c>
      <c r="W333" s="238">
        <v>10</v>
      </c>
      <c r="X333" s="238">
        <v>2</v>
      </c>
      <c r="Y333" s="238">
        <v>1</v>
      </c>
      <c r="Z333" s="238">
        <v>4</v>
      </c>
      <c r="AB333" s="238">
        <v>3</v>
      </c>
      <c r="AC333" s="238">
        <v>98</v>
      </c>
      <c r="AD333" s="238" t="s">
        <v>357</v>
      </c>
      <c r="AF333" s="238" t="s">
        <v>358</v>
      </c>
      <c r="AG333" s="238">
        <v>5</v>
      </c>
      <c r="AH333" s="238">
        <v>2</v>
      </c>
      <c r="AI333" s="238">
        <v>2</v>
      </c>
      <c r="AJ333" s="238">
        <v>3</v>
      </c>
      <c r="AK333" s="238">
        <v>21</v>
      </c>
      <c r="AL333" s="238">
        <v>28</v>
      </c>
      <c r="AM333" s="238" t="s">
        <v>354</v>
      </c>
      <c r="AN333" s="238">
        <v>5</v>
      </c>
      <c r="AO333" s="238">
        <v>1</v>
      </c>
      <c r="AS333" s="238">
        <v>15</v>
      </c>
      <c r="AT333" s="238">
        <v>9</v>
      </c>
      <c r="AU333" s="238">
        <v>60</v>
      </c>
      <c r="AV333" s="238">
        <v>11</v>
      </c>
      <c r="AW333" s="238">
        <v>21</v>
      </c>
      <c r="AX333" s="238">
        <v>2</v>
      </c>
      <c r="AY333" s="238">
        <v>2</v>
      </c>
      <c r="AZ333" s="238">
        <v>3</v>
      </c>
      <c r="BA333" s="238">
        <v>21</v>
      </c>
      <c r="BB333" s="238">
        <v>73</v>
      </c>
      <c r="BC333" s="238" t="s">
        <v>363</v>
      </c>
      <c r="BD333" s="238">
        <v>5</v>
      </c>
      <c r="BE333" s="238">
        <v>71</v>
      </c>
      <c r="BI333" s="238">
        <v>15</v>
      </c>
      <c r="BJ333" s="238">
        <v>9</v>
      </c>
      <c r="BK333" s="238">
        <v>60</v>
      </c>
      <c r="BL333" s="238">
        <v>11</v>
      </c>
      <c r="BM333" s="238">
        <v>21</v>
      </c>
      <c r="CT333" s="238">
        <v>465553.30623994698</v>
      </c>
      <c r="CU333" s="238">
        <v>4967886.6395732798</v>
      </c>
      <c r="CV333" s="238">
        <v>44.863563159999998</v>
      </c>
      <c r="CW333" s="238">
        <v>-93.436022359999996</v>
      </c>
      <c r="CX333" s="238" t="s">
        <v>359</v>
      </c>
      <c r="CY333" s="238" t="s">
        <v>5039</v>
      </c>
    </row>
    <row r="334" spans="1:103" x14ac:dyDescent="0.25">
      <c r="A334" s="238">
        <v>688542</v>
      </c>
      <c r="B334" s="238">
        <v>2</v>
      </c>
      <c r="C334" s="238">
        <v>212</v>
      </c>
      <c r="D334" s="238">
        <v>158.37700000000001</v>
      </c>
      <c r="E334" s="238">
        <v>27</v>
      </c>
      <c r="F334" s="238" t="s">
        <v>2420</v>
      </c>
      <c r="H334" s="238" t="s">
        <v>354</v>
      </c>
      <c r="I334" s="238">
        <v>25</v>
      </c>
      <c r="K334" s="238">
        <v>19500863</v>
      </c>
      <c r="M334" s="238">
        <v>1</v>
      </c>
      <c r="N334" s="238">
        <v>23</v>
      </c>
      <c r="O334" s="238">
        <v>2019</v>
      </c>
      <c r="P334" s="238" t="s">
        <v>355</v>
      </c>
      <c r="Q334" s="238">
        <v>8</v>
      </c>
      <c r="R334" s="238" t="s">
        <v>369</v>
      </c>
      <c r="S334" s="238">
        <v>5</v>
      </c>
      <c r="T334" s="238">
        <v>0</v>
      </c>
      <c r="U334" s="238">
        <v>2</v>
      </c>
      <c r="V334" s="238">
        <v>12</v>
      </c>
      <c r="W334" s="238">
        <v>10</v>
      </c>
      <c r="X334" s="238">
        <v>2</v>
      </c>
      <c r="Y334" s="238">
        <v>1</v>
      </c>
      <c r="Z334" s="238">
        <v>1</v>
      </c>
      <c r="AB334" s="238">
        <v>1</v>
      </c>
      <c r="AC334" s="238">
        <v>98</v>
      </c>
      <c r="AD334" s="238" t="s">
        <v>357</v>
      </c>
      <c r="AF334" s="238" t="s">
        <v>405</v>
      </c>
      <c r="AG334" s="238">
        <v>7</v>
      </c>
      <c r="AH334" s="238">
        <v>2</v>
      </c>
      <c r="AI334" s="238">
        <v>3</v>
      </c>
      <c r="AJ334" s="238">
        <v>3</v>
      </c>
      <c r="AK334" s="238">
        <v>21</v>
      </c>
      <c r="AL334" s="238">
        <v>57</v>
      </c>
      <c r="AM334" s="238" t="s">
        <v>354</v>
      </c>
      <c r="AN334" s="238">
        <v>5</v>
      </c>
      <c r="AO334" s="238">
        <v>10</v>
      </c>
      <c r="AS334" s="238">
        <v>15</v>
      </c>
      <c r="AT334" s="238">
        <v>9</v>
      </c>
      <c r="AU334" s="238">
        <v>55</v>
      </c>
      <c r="AV334" s="238">
        <v>11</v>
      </c>
      <c r="AW334" s="238">
        <v>21</v>
      </c>
      <c r="AX334" s="238">
        <v>2</v>
      </c>
      <c r="AY334" s="238">
        <v>3</v>
      </c>
      <c r="AZ334" s="238">
        <v>3</v>
      </c>
      <c r="BA334" s="238">
        <v>21</v>
      </c>
      <c r="BB334" s="238">
        <v>44</v>
      </c>
      <c r="BC334" s="238" t="s">
        <v>354</v>
      </c>
      <c r="BD334" s="238">
        <v>5</v>
      </c>
      <c r="BE334" s="238">
        <v>1</v>
      </c>
      <c r="BI334" s="238">
        <v>15</v>
      </c>
      <c r="BJ334" s="238">
        <v>9</v>
      </c>
      <c r="BK334" s="238">
        <v>55</v>
      </c>
      <c r="BL334" s="238">
        <v>11</v>
      </c>
      <c r="BM334" s="238">
        <v>21</v>
      </c>
      <c r="CT334" s="238">
        <v>465570.239607147</v>
      </c>
      <c r="CU334" s="238">
        <v>4967924.7396494802</v>
      </c>
      <c r="CV334" s="238">
        <v>44.863906950000001</v>
      </c>
      <c r="CW334" s="238">
        <v>-93.435810619999998</v>
      </c>
      <c r="CX334" s="238" t="s">
        <v>391</v>
      </c>
      <c r="CY334" s="238" t="s">
        <v>5040</v>
      </c>
    </row>
    <row r="335" spans="1:103" x14ac:dyDescent="0.25">
      <c r="A335" s="238">
        <v>622446</v>
      </c>
      <c r="B335" s="238">
        <v>2</v>
      </c>
      <c r="C335" s="238">
        <v>212</v>
      </c>
      <c r="D335" s="238">
        <v>158.37799999999999</v>
      </c>
      <c r="E335" s="238">
        <v>27</v>
      </c>
      <c r="F335" s="238" t="s">
        <v>2420</v>
      </c>
      <c r="H335" s="238" t="s">
        <v>354</v>
      </c>
      <c r="I335" s="238">
        <v>25</v>
      </c>
      <c r="K335" s="238">
        <v>18508774</v>
      </c>
      <c r="M335" s="238">
        <v>7</v>
      </c>
      <c r="N335" s="238">
        <v>19</v>
      </c>
      <c r="O335" s="238">
        <v>2018</v>
      </c>
      <c r="P335" s="238" t="s">
        <v>384</v>
      </c>
      <c r="Q335" s="238">
        <v>18</v>
      </c>
      <c r="R335" s="238" t="s">
        <v>356</v>
      </c>
      <c r="S335" s="238">
        <v>5</v>
      </c>
      <c r="T335" s="238">
        <v>0</v>
      </c>
      <c r="U335" s="238">
        <v>2</v>
      </c>
      <c r="V335" s="238">
        <v>12</v>
      </c>
      <c r="W335" s="238">
        <v>10</v>
      </c>
      <c r="X335" s="238">
        <v>2</v>
      </c>
      <c r="Y335" s="238">
        <v>1</v>
      </c>
      <c r="Z335" s="238">
        <v>3</v>
      </c>
      <c r="AB335" s="238">
        <v>2</v>
      </c>
      <c r="AC335" s="238">
        <v>98</v>
      </c>
      <c r="AD335" s="238" t="s">
        <v>357</v>
      </c>
      <c r="AF335" s="238" t="s">
        <v>405</v>
      </c>
      <c r="AG335" s="238">
        <v>7</v>
      </c>
      <c r="AH335" s="238">
        <v>2</v>
      </c>
      <c r="AI335" s="238">
        <v>2</v>
      </c>
      <c r="AJ335" s="238">
        <v>4</v>
      </c>
      <c r="AK335" s="238">
        <v>26</v>
      </c>
      <c r="AL335" s="238">
        <v>43</v>
      </c>
      <c r="AM335" s="238" t="s">
        <v>363</v>
      </c>
      <c r="AN335" s="238">
        <v>5</v>
      </c>
      <c r="AO335" s="238">
        <v>4</v>
      </c>
      <c r="AS335" s="238">
        <v>15</v>
      </c>
      <c r="AT335" s="238">
        <v>98</v>
      </c>
      <c r="AU335" s="238">
        <v>55</v>
      </c>
      <c r="AV335" s="238">
        <v>11</v>
      </c>
      <c r="AW335" s="238">
        <v>21</v>
      </c>
      <c r="AX335" s="238">
        <v>2</v>
      </c>
      <c r="AY335" s="238">
        <v>2</v>
      </c>
      <c r="AZ335" s="238">
        <v>4</v>
      </c>
      <c r="BA335" s="238">
        <v>26</v>
      </c>
      <c r="BB335" s="238">
        <v>49</v>
      </c>
      <c r="BC335" s="238" t="s">
        <v>363</v>
      </c>
      <c r="BD335" s="238">
        <v>5</v>
      </c>
      <c r="BE335" s="238">
        <v>1</v>
      </c>
      <c r="BI335" s="238">
        <v>15</v>
      </c>
      <c r="BJ335" s="238">
        <v>98</v>
      </c>
      <c r="BK335" s="238">
        <v>55</v>
      </c>
      <c r="BL335" s="238">
        <v>11</v>
      </c>
      <c r="BM335" s="238">
        <v>21</v>
      </c>
      <c r="CT335" s="238">
        <v>465553.30623994698</v>
      </c>
      <c r="CU335" s="238">
        <v>4967928.9729912803</v>
      </c>
      <c r="CV335" s="238">
        <v>44.863944240000002</v>
      </c>
      <c r="CW335" s="238">
        <v>-93.436025240000006</v>
      </c>
      <c r="CX335" s="238" t="s">
        <v>391</v>
      </c>
      <c r="CY335" s="238" t="s">
        <v>5041</v>
      </c>
    </row>
    <row r="336" spans="1:103" x14ac:dyDescent="0.25">
      <c r="A336" s="238">
        <v>593120</v>
      </c>
      <c r="B336" s="238">
        <v>2</v>
      </c>
      <c r="C336" s="238">
        <v>212</v>
      </c>
      <c r="D336" s="238">
        <v>158.38</v>
      </c>
      <c r="E336" s="238">
        <v>27</v>
      </c>
      <c r="F336" s="238" t="s">
        <v>2420</v>
      </c>
      <c r="H336" s="238" t="s">
        <v>354</v>
      </c>
      <c r="I336" s="238">
        <v>25</v>
      </c>
      <c r="K336" s="238">
        <v>18504488</v>
      </c>
      <c r="M336" s="238">
        <v>4</v>
      </c>
      <c r="N336" s="238">
        <v>2</v>
      </c>
      <c r="O336" s="238">
        <v>2018</v>
      </c>
      <c r="P336" s="238" t="s">
        <v>361</v>
      </c>
      <c r="Q336" s="238">
        <v>20</v>
      </c>
      <c r="R336" s="238" t="s">
        <v>369</v>
      </c>
      <c r="S336" s="238">
        <v>5</v>
      </c>
      <c r="T336" s="238">
        <v>0</v>
      </c>
      <c r="U336" s="238">
        <v>2</v>
      </c>
      <c r="V336" s="238">
        <v>5</v>
      </c>
      <c r="W336" s="238">
        <v>10</v>
      </c>
      <c r="X336" s="238">
        <v>2</v>
      </c>
      <c r="Y336" s="238">
        <v>4</v>
      </c>
      <c r="Z336" s="238">
        <v>4</v>
      </c>
      <c r="AB336" s="238">
        <v>5</v>
      </c>
      <c r="AC336" s="238">
        <v>98</v>
      </c>
      <c r="AD336" s="238" t="s">
        <v>357</v>
      </c>
      <c r="AF336" s="238" t="s">
        <v>358</v>
      </c>
      <c r="AG336" s="238">
        <v>10</v>
      </c>
      <c r="AH336" s="238">
        <v>2</v>
      </c>
      <c r="AI336" s="238">
        <v>2</v>
      </c>
      <c r="AJ336" s="238">
        <v>3</v>
      </c>
      <c r="AK336" s="238">
        <v>90</v>
      </c>
      <c r="AL336" s="238">
        <v>17</v>
      </c>
      <c r="AM336" s="238" t="s">
        <v>363</v>
      </c>
      <c r="AN336" s="238">
        <v>5</v>
      </c>
      <c r="AO336" s="238">
        <v>90</v>
      </c>
      <c r="AS336" s="238">
        <v>15</v>
      </c>
      <c r="AT336" s="238">
        <v>98</v>
      </c>
      <c r="AU336" s="238">
        <v>60</v>
      </c>
      <c r="AV336" s="238">
        <v>11</v>
      </c>
      <c r="AW336" s="238">
        <v>21</v>
      </c>
      <c r="AX336" s="238">
        <v>2</v>
      </c>
      <c r="AY336" s="238">
        <v>2</v>
      </c>
      <c r="AZ336" s="238">
        <v>3</v>
      </c>
      <c r="BA336" s="238">
        <v>21</v>
      </c>
      <c r="BB336" s="238">
        <v>38</v>
      </c>
      <c r="BC336" s="238" t="s">
        <v>354</v>
      </c>
      <c r="BD336" s="238">
        <v>5</v>
      </c>
      <c r="BE336" s="238">
        <v>1</v>
      </c>
      <c r="BI336" s="238">
        <v>15</v>
      </c>
      <c r="BJ336" s="238">
        <v>98</v>
      </c>
      <c r="BK336" s="238">
        <v>60</v>
      </c>
      <c r="BL336" s="238">
        <v>11</v>
      </c>
      <c r="BM336" s="238">
        <v>21</v>
      </c>
      <c r="CT336" s="238">
        <v>465561.77292354702</v>
      </c>
      <c r="CU336" s="238">
        <v>4967907.80628228</v>
      </c>
      <c r="CV336" s="238">
        <v>44.863754110000002</v>
      </c>
      <c r="CW336" s="238">
        <v>-93.435916629999994</v>
      </c>
      <c r="CX336" s="238" t="s">
        <v>359</v>
      </c>
      <c r="CY336" s="238" t="s">
        <v>5042</v>
      </c>
    </row>
    <row r="337" spans="1:103" x14ac:dyDescent="0.25">
      <c r="A337" s="238">
        <v>633496</v>
      </c>
      <c r="B337" s="238">
        <v>2</v>
      </c>
      <c r="C337" s="238">
        <v>212</v>
      </c>
      <c r="D337" s="238">
        <v>158.38</v>
      </c>
      <c r="E337" s="238">
        <v>27</v>
      </c>
      <c r="F337" s="238" t="s">
        <v>2420</v>
      </c>
      <c r="H337" s="238" t="s">
        <v>354</v>
      </c>
      <c r="I337" s="238">
        <v>25</v>
      </c>
      <c r="K337" s="238">
        <v>18510683</v>
      </c>
      <c r="M337" s="238">
        <v>9</v>
      </c>
      <c r="N337" s="238">
        <v>8</v>
      </c>
      <c r="O337" s="238">
        <v>2018</v>
      </c>
      <c r="P337" s="238" t="s">
        <v>364</v>
      </c>
      <c r="Q337" s="238">
        <v>12</v>
      </c>
      <c r="R337" s="238" t="s">
        <v>369</v>
      </c>
      <c r="S337" s="238">
        <v>3</v>
      </c>
      <c r="T337" s="238">
        <v>0</v>
      </c>
      <c r="U337" s="238">
        <v>2</v>
      </c>
      <c r="V337" s="238">
        <v>12</v>
      </c>
      <c r="W337" s="238">
        <v>10</v>
      </c>
      <c r="X337" s="238">
        <v>2</v>
      </c>
      <c r="Y337" s="238">
        <v>1</v>
      </c>
      <c r="Z337" s="238">
        <v>1</v>
      </c>
      <c r="AB337" s="238">
        <v>1</v>
      </c>
      <c r="AC337" s="238">
        <v>1</v>
      </c>
      <c r="AD337" s="238" t="s">
        <v>357</v>
      </c>
      <c r="AF337" s="238" t="s">
        <v>358</v>
      </c>
      <c r="AG337" s="238">
        <v>7</v>
      </c>
      <c r="AH337" s="238">
        <v>2</v>
      </c>
      <c r="AI337" s="238">
        <v>4</v>
      </c>
      <c r="AJ337" s="238">
        <v>3</v>
      </c>
      <c r="AK337" s="238">
        <v>34</v>
      </c>
      <c r="AL337" s="238">
        <v>48</v>
      </c>
      <c r="AM337" s="238" t="s">
        <v>363</v>
      </c>
      <c r="AN337" s="238">
        <v>5</v>
      </c>
      <c r="AO337" s="238">
        <v>1</v>
      </c>
      <c r="AS337" s="238">
        <v>15</v>
      </c>
      <c r="AT337" s="238">
        <v>9</v>
      </c>
      <c r="AU337" s="238">
        <v>60</v>
      </c>
      <c r="AV337" s="238">
        <v>11</v>
      </c>
      <c r="AW337" s="238">
        <v>21</v>
      </c>
      <c r="AX337" s="238">
        <v>2</v>
      </c>
      <c r="AY337" s="238">
        <v>31</v>
      </c>
      <c r="AZ337" s="238">
        <v>3</v>
      </c>
      <c r="BA337" s="238">
        <v>21</v>
      </c>
      <c r="BB337" s="238">
        <v>53</v>
      </c>
      <c r="BC337" s="238" t="s">
        <v>354</v>
      </c>
      <c r="BD337" s="238">
        <v>5</v>
      </c>
      <c r="BE337" s="238">
        <v>4</v>
      </c>
      <c r="BI337" s="238">
        <v>15</v>
      </c>
      <c r="BJ337" s="238">
        <v>9</v>
      </c>
      <c r="BK337" s="238">
        <v>60</v>
      </c>
      <c r="BL337" s="238">
        <v>11</v>
      </c>
      <c r="BM337" s="238">
        <v>21</v>
      </c>
      <c r="CT337" s="238">
        <v>465566.00626534602</v>
      </c>
      <c r="CU337" s="238">
        <v>4967890.8729150798</v>
      </c>
      <c r="CV337" s="238">
        <v>44.863601889999998</v>
      </c>
      <c r="CW337" s="238">
        <v>-93.435861900000006</v>
      </c>
      <c r="CX337" s="238" t="s">
        <v>359</v>
      </c>
      <c r="CY337" s="238" t="s">
        <v>5043</v>
      </c>
    </row>
    <row r="338" spans="1:103" x14ac:dyDescent="0.25">
      <c r="A338" s="238">
        <v>457341</v>
      </c>
      <c r="B338" s="238">
        <v>2</v>
      </c>
      <c r="C338" s="238">
        <v>212</v>
      </c>
      <c r="D338" s="238">
        <v>158.41</v>
      </c>
      <c r="E338" s="238">
        <v>27</v>
      </c>
      <c r="F338" s="238" t="s">
        <v>2420</v>
      </c>
      <c r="H338" s="238" t="s">
        <v>354</v>
      </c>
      <c r="I338" s="238">
        <v>25</v>
      </c>
      <c r="K338" s="238">
        <v>17506085</v>
      </c>
      <c r="M338" s="238">
        <v>6</v>
      </c>
      <c r="N338" s="238">
        <v>5</v>
      </c>
      <c r="O338" s="238">
        <v>2017</v>
      </c>
      <c r="P338" s="238" t="s">
        <v>361</v>
      </c>
      <c r="Q338" s="238">
        <v>17</v>
      </c>
      <c r="R338" s="238" t="s">
        <v>356</v>
      </c>
      <c r="S338" s="238">
        <v>5</v>
      </c>
      <c r="T338" s="238">
        <v>0</v>
      </c>
      <c r="U338" s="238">
        <v>2</v>
      </c>
      <c r="V338" s="238">
        <v>12</v>
      </c>
      <c r="W338" s="238">
        <v>10</v>
      </c>
      <c r="X338" s="238">
        <v>2</v>
      </c>
      <c r="Y338" s="238">
        <v>1</v>
      </c>
      <c r="Z338" s="238">
        <v>1</v>
      </c>
      <c r="AB338" s="238">
        <v>1</v>
      </c>
      <c r="AC338" s="238">
        <v>98</v>
      </c>
      <c r="AD338" s="238" t="s">
        <v>357</v>
      </c>
      <c r="AF338" s="238" t="s">
        <v>405</v>
      </c>
      <c r="AG338" s="238">
        <v>7</v>
      </c>
      <c r="AH338" s="238">
        <v>2</v>
      </c>
      <c r="AI338" s="238">
        <v>4</v>
      </c>
      <c r="AJ338" s="238">
        <v>4</v>
      </c>
      <c r="AK338" s="238">
        <v>26</v>
      </c>
      <c r="AL338" s="238">
        <v>37</v>
      </c>
      <c r="AM338" s="238" t="s">
        <v>354</v>
      </c>
      <c r="AN338" s="238">
        <v>5</v>
      </c>
      <c r="AO338" s="238">
        <v>1</v>
      </c>
      <c r="AS338" s="238">
        <v>15</v>
      </c>
      <c r="AT338" s="238">
        <v>9</v>
      </c>
      <c r="AU338" s="238">
        <v>60</v>
      </c>
      <c r="AV338" s="238">
        <v>11</v>
      </c>
      <c r="AW338" s="238">
        <v>21</v>
      </c>
      <c r="AX338" s="238">
        <v>2</v>
      </c>
      <c r="AY338" s="238">
        <v>2</v>
      </c>
      <c r="AZ338" s="238">
        <v>4</v>
      </c>
      <c r="BA338" s="238">
        <v>21</v>
      </c>
      <c r="BB338" s="238">
        <v>17</v>
      </c>
      <c r="BC338" s="238" t="s">
        <v>363</v>
      </c>
      <c r="BD338" s="238">
        <v>5</v>
      </c>
      <c r="BE338" s="238">
        <v>4</v>
      </c>
      <c r="BI338" s="238">
        <v>15</v>
      </c>
      <c r="BJ338" s="238">
        <v>9</v>
      </c>
      <c r="BK338" s="238">
        <v>60</v>
      </c>
      <c r="BL338" s="238">
        <v>11</v>
      </c>
      <c r="BM338" s="238">
        <v>21</v>
      </c>
      <c r="CT338" s="238">
        <v>465587.17297434597</v>
      </c>
      <c r="CU338" s="238">
        <v>4967924.7396494802</v>
      </c>
      <c r="CV338" s="238">
        <v>44.863907769999997</v>
      </c>
      <c r="CW338" s="238">
        <v>-93.435596279999999</v>
      </c>
      <c r="CX338" s="238" t="s">
        <v>359</v>
      </c>
      <c r="CY338" s="238" t="s">
        <v>5044</v>
      </c>
    </row>
    <row r="339" spans="1:103" x14ac:dyDescent="0.25">
      <c r="A339" s="238">
        <v>11007357</v>
      </c>
      <c r="B339" s="238">
        <v>2</v>
      </c>
      <c r="C339" s="238">
        <v>212</v>
      </c>
      <c r="D339" s="238">
        <v>158.42099999999999</v>
      </c>
      <c r="E339" s="238">
        <v>27</v>
      </c>
      <c r="F339" s="238" t="s">
        <v>2420</v>
      </c>
      <c r="H339" s="238" t="s">
        <v>354</v>
      </c>
      <c r="I339" s="238">
        <v>25</v>
      </c>
      <c r="K339" s="238">
        <v>201400047748</v>
      </c>
      <c r="L339" s="238">
        <v>143520137</v>
      </c>
      <c r="M339" s="238">
        <v>12</v>
      </c>
      <c r="N339" s="238">
        <v>9</v>
      </c>
      <c r="O339" s="238">
        <v>2014</v>
      </c>
      <c r="P339" s="238" t="s">
        <v>368</v>
      </c>
      <c r="Q339" s="238">
        <v>17</v>
      </c>
      <c r="S339" s="238">
        <v>5</v>
      </c>
      <c r="T339" s="238">
        <v>0</v>
      </c>
      <c r="U339" s="238">
        <v>3</v>
      </c>
      <c r="V339" s="238">
        <v>1</v>
      </c>
      <c r="W339" s="238">
        <v>10</v>
      </c>
      <c r="X339" s="238">
        <v>90</v>
      </c>
      <c r="Y339" s="238">
        <v>4</v>
      </c>
      <c r="Z339" s="238">
        <v>2</v>
      </c>
      <c r="AB339" s="238">
        <v>1</v>
      </c>
      <c r="AC339" s="238">
        <v>98</v>
      </c>
      <c r="AF339" s="238" t="s">
        <v>358</v>
      </c>
      <c r="AG339" s="238">
        <v>7</v>
      </c>
      <c r="AH339" s="238">
        <v>2</v>
      </c>
      <c r="AI339" s="238">
        <v>2</v>
      </c>
      <c r="AJ339" s="238">
        <v>3</v>
      </c>
      <c r="AK339" s="238">
        <v>26</v>
      </c>
      <c r="AL339" s="238">
        <v>54</v>
      </c>
      <c r="AM339" s="238" t="s">
        <v>354</v>
      </c>
      <c r="AN339" s="238">
        <v>5</v>
      </c>
      <c r="AO339" s="238">
        <v>1</v>
      </c>
      <c r="AP339" s="238">
        <v>1</v>
      </c>
      <c r="AS339" s="238">
        <v>2</v>
      </c>
      <c r="AT339" s="238">
        <v>98</v>
      </c>
      <c r="AU339" s="238">
        <v>60</v>
      </c>
      <c r="AV339" s="238">
        <v>11</v>
      </c>
      <c r="AW339" s="238">
        <v>21</v>
      </c>
      <c r="AX339" s="238">
        <v>2</v>
      </c>
      <c r="AY339" s="238">
        <v>2</v>
      </c>
      <c r="AZ339" s="238">
        <v>3</v>
      </c>
      <c r="BA339" s="238">
        <v>26</v>
      </c>
      <c r="BB339" s="238">
        <v>29</v>
      </c>
      <c r="BC339" s="238" t="s">
        <v>363</v>
      </c>
      <c r="BD339" s="238">
        <v>5</v>
      </c>
      <c r="BE339" s="238">
        <v>1</v>
      </c>
      <c r="BF339" s="238">
        <v>1</v>
      </c>
      <c r="BI339" s="238">
        <v>2</v>
      </c>
      <c r="BJ339" s="238">
        <v>98</v>
      </c>
      <c r="BK339" s="238">
        <v>60</v>
      </c>
      <c r="BL339" s="238">
        <v>11</v>
      </c>
      <c r="BM339" s="238">
        <v>21</v>
      </c>
      <c r="BN339" s="238">
        <v>2</v>
      </c>
      <c r="BO339" s="238">
        <v>2</v>
      </c>
      <c r="BP339" s="238">
        <v>3</v>
      </c>
      <c r="BQ339" s="238">
        <v>26</v>
      </c>
      <c r="BR339" s="238">
        <v>30</v>
      </c>
      <c r="BS339" s="238" t="s">
        <v>363</v>
      </c>
      <c r="BT339" s="238">
        <v>5</v>
      </c>
      <c r="BU339" s="238">
        <v>21</v>
      </c>
      <c r="BY339" s="238">
        <v>2</v>
      </c>
      <c r="BZ339" s="238">
        <v>98</v>
      </c>
      <c r="CA339" s="238">
        <v>60</v>
      </c>
      <c r="CB339" s="238">
        <v>11</v>
      </c>
      <c r="CC339" s="238">
        <v>21</v>
      </c>
      <c r="CT339" s="238">
        <v>465628</v>
      </c>
      <c r="CU339" s="238">
        <v>4967914</v>
      </c>
      <c r="CV339" s="238">
        <v>44.863808599999999</v>
      </c>
      <c r="CW339" s="238">
        <v>-93.435074799999995</v>
      </c>
      <c r="CX339" s="238" t="s">
        <v>359</v>
      </c>
    </row>
    <row r="340" spans="1:103" x14ac:dyDescent="0.25">
      <c r="A340" s="238">
        <v>594955</v>
      </c>
      <c r="B340" s="238">
        <v>2</v>
      </c>
      <c r="C340" s="238">
        <v>212</v>
      </c>
      <c r="D340" s="238">
        <v>158.43299999999999</v>
      </c>
      <c r="E340" s="238">
        <v>27</v>
      </c>
      <c r="F340" s="238" t="s">
        <v>2420</v>
      </c>
      <c r="H340" s="238" t="s">
        <v>354</v>
      </c>
      <c r="I340" s="238">
        <v>25</v>
      </c>
      <c r="K340" s="238">
        <v>18505632</v>
      </c>
      <c r="M340" s="238">
        <v>4</v>
      </c>
      <c r="N340" s="238">
        <v>27</v>
      </c>
      <c r="O340" s="238">
        <v>2018</v>
      </c>
      <c r="P340" s="238" t="s">
        <v>362</v>
      </c>
      <c r="Q340" s="238">
        <v>11</v>
      </c>
      <c r="R340" s="238" t="s">
        <v>356</v>
      </c>
      <c r="S340" s="238">
        <v>5</v>
      </c>
      <c r="T340" s="238">
        <v>0</v>
      </c>
      <c r="U340" s="238">
        <v>2</v>
      </c>
      <c r="V340" s="238">
        <v>10</v>
      </c>
      <c r="W340" s="238">
        <v>10</v>
      </c>
      <c r="X340" s="238">
        <v>2</v>
      </c>
      <c r="Y340" s="238">
        <v>1</v>
      </c>
      <c r="Z340" s="238">
        <v>1</v>
      </c>
      <c r="AB340" s="238">
        <v>1</v>
      </c>
      <c r="AC340" s="238">
        <v>98</v>
      </c>
      <c r="AD340" s="238" t="s">
        <v>357</v>
      </c>
      <c r="AF340" s="238" t="s">
        <v>358</v>
      </c>
      <c r="AG340" s="238">
        <v>5</v>
      </c>
      <c r="AH340" s="238">
        <v>2</v>
      </c>
      <c r="AI340" s="238">
        <v>14</v>
      </c>
      <c r="AJ340" s="238">
        <v>4</v>
      </c>
      <c r="AK340" s="238">
        <v>21</v>
      </c>
      <c r="AL340" s="238">
        <v>58</v>
      </c>
      <c r="AM340" s="238" t="s">
        <v>363</v>
      </c>
      <c r="AN340" s="238">
        <v>5</v>
      </c>
      <c r="AO340" s="238">
        <v>1</v>
      </c>
      <c r="AS340" s="238">
        <v>15</v>
      </c>
      <c r="AT340" s="238">
        <v>9</v>
      </c>
      <c r="AU340" s="238">
        <v>55</v>
      </c>
      <c r="AV340" s="238">
        <v>11</v>
      </c>
      <c r="AW340" s="238">
        <v>21</v>
      </c>
      <c r="AX340" s="238">
        <v>2</v>
      </c>
      <c r="AY340" s="238">
        <v>2</v>
      </c>
      <c r="AZ340" s="238">
        <v>4</v>
      </c>
      <c r="BA340" s="238">
        <v>28</v>
      </c>
      <c r="BB340" s="238">
        <v>22</v>
      </c>
      <c r="BC340" s="238" t="s">
        <v>354</v>
      </c>
      <c r="BD340" s="238">
        <v>5</v>
      </c>
      <c r="BE340" s="238">
        <v>2</v>
      </c>
      <c r="BI340" s="238">
        <v>15</v>
      </c>
      <c r="BJ340" s="238">
        <v>9</v>
      </c>
      <c r="BK340" s="238">
        <v>55</v>
      </c>
      <c r="BL340" s="238">
        <v>11</v>
      </c>
      <c r="BM340" s="238">
        <v>21</v>
      </c>
      <c r="CT340" s="238">
        <v>465646.43975954701</v>
      </c>
      <c r="CU340" s="238">
        <v>4967924.7396494802</v>
      </c>
      <c r="CV340" s="238">
        <v>44.863910629999999</v>
      </c>
      <c r="CW340" s="238">
        <v>-93.434846100000001</v>
      </c>
      <c r="CX340" s="238" t="s">
        <v>359</v>
      </c>
      <c r="CY340" s="238" t="s">
        <v>5045</v>
      </c>
    </row>
    <row r="341" spans="1:103" x14ac:dyDescent="0.25">
      <c r="A341" s="238">
        <v>454017</v>
      </c>
      <c r="B341" s="238">
        <v>2</v>
      </c>
      <c r="C341" s="238">
        <v>212</v>
      </c>
      <c r="D341" s="238">
        <v>158.43899999999999</v>
      </c>
      <c r="E341" s="238">
        <v>27</v>
      </c>
      <c r="F341" s="238" t="s">
        <v>2420</v>
      </c>
      <c r="H341" s="238" t="s">
        <v>354</v>
      </c>
      <c r="I341" s="238">
        <v>25</v>
      </c>
      <c r="K341" s="238">
        <v>17505508</v>
      </c>
      <c r="M341" s="238">
        <v>5</v>
      </c>
      <c r="N341" s="238">
        <v>22</v>
      </c>
      <c r="O341" s="238">
        <v>2017</v>
      </c>
      <c r="P341" s="238" t="s">
        <v>361</v>
      </c>
      <c r="Q341" s="238">
        <v>7</v>
      </c>
      <c r="R341" s="238" t="s">
        <v>369</v>
      </c>
      <c r="S341" s="238">
        <v>5</v>
      </c>
      <c r="T341" s="238">
        <v>0</v>
      </c>
      <c r="U341" s="238">
        <v>3</v>
      </c>
      <c r="V341" s="238">
        <v>12</v>
      </c>
      <c r="W341" s="238">
        <v>10</v>
      </c>
      <c r="X341" s="238">
        <v>29</v>
      </c>
      <c r="Y341" s="238">
        <v>1</v>
      </c>
      <c r="Z341" s="238">
        <v>1</v>
      </c>
      <c r="AB341" s="238">
        <v>1</v>
      </c>
      <c r="AC341" s="238">
        <v>98</v>
      </c>
      <c r="AD341" s="238" t="s">
        <v>357</v>
      </c>
      <c r="AF341" s="238" t="s">
        <v>358</v>
      </c>
      <c r="AG341" s="238">
        <v>7</v>
      </c>
      <c r="AH341" s="238">
        <v>2</v>
      </c>
      <c r="AI341" s="238">
        <v>2</v>
      </c>
      <c r="AJ341" s="238">
        <v>3</v>
      </c>
      <c r="AK341" s="238">
        <v>21</v>
      </c>
      <c r="AL341" s="238">
        <v>36</v>
      </c>
      <c r="AM341" s="238" t="s">
        <v>354</v>
      </c>
      <c r="AN341" s="238">
        <v>5</v>
      </c>
      <c r="AO341" s="238">
        <v>4</v>
      </c>
      <c r="AS341" s="238">
        <v>15</v>
      </c>
      <c r="AT341" s="238">
        <v>9</v>
      </c>
      <c r="AU341" s="238">
        <v>60</v>
      </c>
      <c r="AV341" s="238">
        <v>11</v>
      </c>
      <c r="AW341" s="238">
        <v>21</v>
      </c>
      <c r="AX341" s="238">
        <v>2</v>
      </c>
      <c r="AY341" s="238">
        <v>5</v>
      </c>
      <c r="AZ341" s="238">
        <v>3</v>
      </c>
      <c r="BA341" s="238">
        <v>26</v>
      </c>
      <c r="BB341" s="238">
        <v>47</v>
      </c>
      <c r="BC341" s="238" t="s">
        <v>354</v>
      </c>
      <c r="BD341" s="238">
        <v>5</v>
      </c>
      <c r="BE341" s="238">
        <v>70</v>
      </c>
      <c r="BI341" s="238">
        <v>15</v>
      </c>
      <c r="BJ341" s="238">
        <v>9</v>
      </c>
      <c r="BK341" s="238">
        <v>60</v>
      </c>
      <c r="BL341" s="238">
        <v>11</v>
      </c>
      <c r="BM341" s="238">
        <v>21</v>
      </c>
      <c r="BN341" s="238">
        <v>2</v>
      </c>
      <c r="BO341" s="238">
        <v>5</v>
      </c>
      <c r="BP341" s="238">
        <v>3</v>
      </c>
      <c r="BQ341" s="238">
        <v>26</v>
      </c>
      <c r="BR341" s="238">
        <v>38</v>
      </c>
      <c r="BS341" s="238" t="s">
        <v>354</v>
      </c>
      <c r="BT341" s="238">
        <v>5</v>
      </c>
      <c r="BU341" s="238">
        <v>1</v>
      </c>
      <c r="BY341" s="238">
        <v>15</v>
      </c>
      <c r="BZ341" s="238">
        <v>9</v>
      </c>
      <c r="CA341" s="238">
        <v>60</v>
      </c>
      <c r="CB341" s="238">
        <v>11</v>
      </c>
      <c r="CC341" s="238">
        <v>21</v>
      </c>
      <c r="CT341" s="238">
        <v>465654.90644314699</v>
      </c>
      <c r="CU341" s="238">
        <v>4967924.7396494802</v>
      </c>
      <c r="CV341" s="238">
        <v>44.863911039999998</v>
      </c>
      <c r="CW341" s="238">
        <v>-93.434738940000003</v>
      </c>
      <c r="CX341" s="238" t="s">
        <v>359</v>
      </c>
      <c r="CY341" s="238" t="s">
        <v>5046</v>
      </c>
    </row>
    <row r="342" spans="1:103" x14ac:dyDescent="0.25">
      <c r="A342" s="238">
        <v>421781</v>
      </c>
      <c r="B342" s="238">
        <v>2</v>
      </c>
      <c r="C342" s="238">
        <v>212</v>
      </c>
      <c r="D342" s="238">
        <v>158.44300000000001</v>
      </c>
      <c r="E342" s="238">
        <v>27</v>
      </c>
      <c r="F342" s="238" t="s">
        <v>2420</v>
      </c>
      <c r="H342" s="238" t="s">
        <v>354</v>
      </c>
      <c r="I342" s="238">
        <v>25</v>
      </c>
      <c r="K342" s="238">
        <v>17501183</v>
      </c>
      <c r="M342" s="238">
        <v>1</v>
      </c>
      <c r="N342" s="238">
        <v>25</v>
      </c>
      <c r="O342" s="238">
        <v>2017</v>
      </c>
      <c r="P342" s="238" t="s">
        <v>355</v>
      </c>
      <c r="Q342" s="238">
        <v>5</v>
      </c>
      <c r="R342" s="238" t="s">
        <v>356</v>
      </c>
      <c r="S342" s="238">
        <v>5</v>
      </c>
      <c r="T342" s="238">
        <v>0</v>
      </c>
      <c r="U342" s="238">
        <v>1</v>
      </c>
      <c r="W342" s="238">
        <v>56</v>
      </c>
      <c r="X342" s="238">
        <v>2</v>
      </c>
      <c r="Y342" s="238">
        <v>4</v>
      </c>
      <c r="Z342" s="238">
        <v>4</v>
      </c>
      <c r="AB342" s="238">
        <v>3</v>
      </c>
      <c r="AC342" s="238">
        <v>98</v>
      </c>
      <c r="AD342" s="238" t="s">
        <v>357</v>
      </c>
      <c r="AF342" s="238" t="s">
        <v>405</v>
      </c>
      <c r="AG342" s="238">
        <v>3</v>
      </c>
      <c r="AH342" s="238">
        <v>2</v>
      </c>
      <c r="AI342" s="238">
        <v>4</v>
      </c>
      <c r="AJ342" s="238">
        <v>4</v>
      </c>
      <c r="AK342" s="238">
        <v>21</v>
      </c>
      <c r="AL342" s="238">
        <v>50</v>
      </c>
      <c r="AM342" s="238" t="s">
        <v>354</v>
      </c>
      <c r="AN342" s="238">
        <v>5</v>
      </c>
      <c r="AO342" s="238">
        <v>70</v>
      </c>
      <c r="AS342" s="238">
        <v>15</v>
      </c>
      <c r="AT342" s="238">
        <v>9</v>
      </c>
      <c r="AU342" s="238">
        <v>60</v>
      </c>
      <c r="AV342" s="238">
        <v>11</v>
      </c>
      <c r="AW342" s="238">
        <v>21</v>
      </c>
      <c r="CT342" s="238">
        <v>465637.97307594703</v>
      </c>
      <c r="CU342" s="238">
        <v>4967941.6730166804</v>
      </c>
      <c r="CV342" s="238">
        <v>44.864062650000001</v>
      </c>
      <c r="CW342" s="238">
        <v>-93.434954419999997</v>
      </c>
      <c r="CX342" s="238" t="s">
        <v>359</v>
      </c>
      <c r="CY342" s="238" t="s">
        <v>5047</v>
      </c>
    </row>
    <row r="343" spans="1:103" x14ac:dyDescent="0.25">
      <c r="A343" s="238">
        <v>319745</v>
      </c>
      <c r="B343" s="238">
        <v>2</v>
      </c>
      <c r="C343" s="238">
        <v>212</v>
      </c>
      <c r="D343" s="238">
        <v>158.45699999999999</v>
      </c>
      <c r="E343" s="238">
        <v>27</v>
      </c>
      <c r="F343" s="238" t="s">
        <v>2420</v>
      </c>
      <c r="H343" s="238" t="s">
        <v>354</v>
      </c>
      <c r="I343" s="238">
        <v>25</v>
      </c>
      <c r="K343" s="238">
        <v>16500532</v>
      </c>
      <c r="M343" s="238">
        <v>1</v>
      </c>
      <c r="N343" s="238">
        <v>13</v>
      </c>
      <c r="O343" s="238">
        <v>2016</v>
      </c>
      <c r="P343" s="238" t="s">
        <v>355</v>
      </c>
      <c r="Q343" s="238">
        <v>7</v>
      </c>
      <c r="R343" s="238" t="s">
        <v>369</v>
      </c>
      <c r="S343" s="238">
        <v>5</v>
      </c>
      <c r="T343" s="238">
        <v>0</v>
      </c>
      <c r="U343" s="238">
        <v>2</v>
      </c>
      <c r="V343" s="238">
        <v>12</v>
      </c>
      <c r="W343" s="238">
        <v>10</v>
      </c>
      <c r="X343" s="238">
        <v>2</v>
      </c>
      <c r="Y343" s="238">
        <v>1</v>
      </c>
      <c r="Z343" s="238">
        <v>2</v>
      </c>
      <c r="AB343" s="238">
        <v>1</v>
      </c>
      <c r="AC343" s="238">
        <v>98</v>
      </c>
      <c r="AD343" s="238" t="s">
        <v>357</v>
      </c>
      <c r="AF343" s="238" t="s">
        <v>405</v>
      </c>
      <c r="AG343" s="238">
        <v>7</v>
      </c>
      <c r="AH343" s="238">
        <v>2</v>
      </c>
      <c r="AI343" s="238">
        <v>4</v>
      </c>
      <c r="AJ343" s="238">
        <v>3</v>
      </c>
      <c r="AK343" s="238">
        <v>21</v>
      </c>
      <c r="AL343" s="238">
        <v>28</v>
      </c>
      <c r="AM343" s="238" t="s">
        <v>354</v>
      </c>
      <c r="AN343" s="238">
        <v>5</v>
      </c>
      <c r="AO343" s="238">
        <v>4</v>
      </c>
      <c r="AS343" s="238">
        <v>11</v>
      </c>
      <c r="AT343" s="238">
        <v>9</v>
      </c>
      <c r="AU343" s="238">
        <v>60</v>
      </c>
      <c r="AV343" s="238">
        <v>11</v>
      </c>
      <c r="AW343" s="238">
        <v>21</v>
      </c>
      <c r="AX343" s="238">
        <v>2</v>
      </c>
      <c r="AY343" s="238">
        <v>2</v>
      </c>
      <c r="AZ343" s="238">
        <v>3</v>
      </c>
      <c r="BA343" s="238">
        <v>21</v>
      </c>
      <c r="BB343" s="238">
        <v>54</v>
      </c>
      <c r="BC343" s="238" t="s">
        <v>354</v>
      </c>
      <c r="BD343" s="238">
        <v>5</v>
      </c>
      <c r="BE343" s="238">
        <v>1</v>
      </c>
      <c r="BI343" s="238">
        <v>11</v>
      </c>
      <c r="BJ343" s="238">
        <v>9</v>
      </c>
      <c r="BK343" s="238">
        <v>60</v>
      </c>
      <c r="BL343" s="238">
        <v>11</v>
      </c>
      <c r="BM343" s="238">
        <v>21</v>
      </c>
      <c r="CT343" s="238">
        <v>465663.37312674703</v>
      </c>
      <c r="CU343" s="238">
        <v>4967933.2063330803</v>
      </c>
      <c r="CV343" s="238">
        <v>44.863987659999999</v>
      </c>
      <c r="CW343" s="238">
        <v>-93.434632339999993</v>
      </c>
      <c r="CX343" s="238" t="s">
        <v>359</v>
      </c>
      <c r="CY343" s="238" t="s">
        <v>5048</v>
      </c>
    </row>
    <row r="344" spans="1:103" x14ac:dyDescent="0.25">
      <c r="A344" s="238">
        <v>10983540</v>
      </c>
      <c r="B344" s="238">
        <v>2</v>
      </c>
      <c r="C344" s="238">
        <v>212</v>
      </c>
      <c r="D344" s="238">
        <v>158.46199999999999</v>
      </c>
      <c r="E344" s="238">
        <v>27</v>
      </c>
      <c r="F344" s="238" t="s">
        <v>2420</v>
      </c>
      <c r="H344" s="238" t="s">
        <v>354</v>
      </c>
      <c r="I344" s="238">
        <v>25</v>
      </c>
      <c r="K344" s="238">
        <v>14509626</v>
      </c>
      <c r="L344" s="238">
        <v>142520189</v>
      </c>
      <c r="M344" s="238">
        <v>9</v>
      </c>
      <c r="N344" s="238">
        <v>8</v>
      </c>
      <c r="O344" s="238">
        <v>2014</v>
      </c>
      <c r="P344" s="238" t="s">
        <v>361</v>
      </c>
      <c r="Q344" s="238">
        <v>17</v>
      </c>
      <c r="R344" s="238" t="s">
        <v>369</v>
      </c>
      <c r="S344" s="238">
        <v>5</v>
      </c>
      <c r="T344" s="238">
        <v>0</v>
      </c>
      <c r="U344" s="238">
        <v>2</v>
      </c>
      <c r="V344" s="238">
        <v>10</v>
      </c>
      <c r="W344" s="238">
        <v>10</v>
      </c>
      <c r="X344" s="238">
        <v>2</v>
      </c>
      <c r="Y344" s="238">
        <v>1</v>
      </c>
      <c r="Z344" s="238">
        <v>2</v>
      </c>
      <c r="AB344" s="238">
        <v>1</v>
      </c>
      <c r="AC344" s="238">
        <v>98</v>
      </c>
      <c r="AD344" s="238" t="s">
        <v>376</v>
      </c>
      <c r="AE344" s="238" t="s">
        <v>4836</v>
      </c>
      <c r="AF344" s="238" t="s">
        <v>358</v>
      </c>
      <c r="AG344" s="238">
        <v>5</v>
      </c>
      <c r="AH344" s="238">
        <v>2</v>
      </c>
      <c r="AI344" s="238">
        <v>2</v>
      </c>
      <c r="AJ344" s="238">
        <v>3</v>
      </c>
      <c r="AK344" s="238">
        <v>21</v>
      </c>
      <c r="AL344" s="238">
        <v>25</v>
      </c>
      <c r="AM344" s="238" t="s">
        <v>354</v>
      </c>
      <c r="AN344" s="238">
        <v>5</v>
      </c>
      <c r="AO344" s="238">
        <v>8</v>
      </c>
      <c r="AS344" s="238">
        <v>3</v>
      </c>
      <c r="AT344" s="238">
        <v>98</v>
      </c>
      <c r="AU344" s="238">
        <v>60</v>
      </c>
      <c r="AV344" s="238">
        <v>10</v>
      </c>
      <c r="AW344" s="238">
        <v>21</v>
      </c>
      <c r="AX344" s="238">
        <v>2</v>
      </c>
      <c r="AY344" s="238">
        <v>2</v>
      </c>
      <c r="AZ344" s="238">
        <v>3</v>
      </c>
      <c r="BA344" s="238">
        <v>21</v>
      </c>
      <c r="BB344" s="238">
        <v>64</v>
      </c>
      <c r="BC344" s="238" t="s">
        <v>354</v>
      </c>
      <c r="BD344" s="238">
        <v>5</v>
      </c>
      <c r="BE344" s="238">
        <v>1</v>
      </c>
      <c r="BI344" s="238">
        <v>3</v>
      </c>
      <c r="BJ344" s="238">
        <v>98</v>
      </c>
      <c r="BK344" s="238">
        <v>60</v>
      </c>
      <c r="BL344" s="238">
        <v>10</v>
      </c>
      <c r="BM344" s="238">
        <v>21</v>
      </c>
      <c r="CT344" s="238">
        <v>465695</v>
      </c>
      <c r="CU344" s="238">
        <v>4967924</v>
      </c>
      <c r="CV344" s="238">
        <v>44.863901800000001</v>
      </c>
      <c r="CW344" s="238">
        <v>-93.434237300000007</v>
      </c>
      <c r="CX344" s="238" t="s">
        <v>359</v>
      </c>
      <c r="CY344" s="238" t="s">
        <v>5049</v>
      </c>
    </row>
    <row r="345" spans="1:103" x14ac:dyDescent="0.25">
      <c r="A345" s="238">
        <v>756914</v>
      </c>
      <c r="B345" s="238">
        <v>2</v>
      </c>
      <c r="C345" s="238">
        <v>212</v>
      </c>
      <c r="D345" s="238">
        <v>158.464</v>
      </c>
      <c r="E345" s="238">
        <v>27</v>
      </c>
      <c r="F345" s="238" t="s">
        <v>2420</v>
      </c>
      <c r="H345" s="238" t="s">
        <v>354</v>
      </c>
      <c r="I345" s="238">
        <v>25</v>
      </c>
      <c r="K345" s="238">
        <v>19512846</v>
      </c>
      <c r="M345" s="238">
        <v>10</v>
      </c>
      <c r="N345" s="238">
        <v>24</v>
      </c>
      <c r="O345" s="238">
        <v>2019</v>
      </c>
      <c r="P345" s="238" t="s">
        <v>384</v>
      </c>
      <c r="Q345" s="238">
        <v>12</v>
      </c>
      <c r="R345" s="238" t="s">
        <v>369</v>
      </c>
      <c r="S345" s="238">
        <v>5</v>
      </c>
      <c r="T345" s="238">
        <v>0</v>
      </c>
      <c r="U345" s="238">
        <v>2</v>
      </c>
      <c r="V345" s="238">
        <v>12</v>
      </c>
      <c r="W345" s="238">
        <v>10</v>
      </c>
      <c r="X345" s="238">
        <v>2</v>
      </c>
      <c r="Y345" s="238">
        <v>1</v>
      </c>
      <c r="Z345" s="238">
        <v>1</v>
      </c>
      <c r="AB345" s="238">
        <v>1</v>
      </c>
      <c r="AC345" s="238">
        <v>98</v>
      </c>
      <c r="AD345" s="238" t="s">
        <v>5050</v>
      </c>
      <c r="AF345" s="238" t="s">
        <v>358</v>
      </c>
      <c r="AG345" s="238">
        <v>7</v>
      </c>
      <c r="AH345" s="238">
        <v>2</v>
      </c>
      <c r="AI345" s="238">
        <v>4</v>
      </c>
      <c r="AJ345" s="238">
        <v>3</v>
      </c>
      <c r="AK345" s="238">
        <v>21</v>
      </c>
      <c r="AL345" s="238">
        <v>40</v>
      </c>
      <c r="AM345" s="238" t="s">
        <v>354</v>
      </c>
      <c r="AN345" s="238">
        <v>5</v>
      </c>
      <c r="AO345" s="238">
        <v>1</v>
      </c>
      <c r="AS345" s="238">
        <v>15</v>
      </c>
      <c r="AT345" s="238">
        <v>9</v>
      </c>
      <c r="AU345" s="238">
        <v>60</v>
      </c>
      <c r="AV345" s="238">
        <v>11</v>
      </c>
      <c r="AW345" s="238">
        <v>21</v>
      </c>
      <c r="AX345" s="238">
        <v>2</v>
      </c>
      <c r="AY345" s="238">
        <v>2</v>
      </c>
      <c r="AZ345" s="238">
        <v>3</v>
      </c>
      <c r="BA345" s="238">
        <v>21</v>
      </c>
      <c r="BB345" s="238">
        <v>22</v>
      </c>
      <c r="BC345" s="238" t="s">
        <v>363</v>
      </c>
      <c r="BD345" s="238">
        <v>5</v>
      </c>
      <c r="BE345" s="238">
        <v>4</v>
      </c>
      <c r="BI345" s="238">
        <v>15</v>
      </c>
      <c r="BJ345" s="238">
        <v>9</v>
      </c>
      <c r="BK345" s="238">
        <v>60</v>
      </c>
      <c r="BL345" s="238">
        <v>11</v>
      </c>
      <c r="BM345" s="238">
        <v>21</v>
      </c>
      <c r="CT345" s="238">
        <v>465697.23986114701</v>
      </c>
      <c r="CU345" s="238">
        <v>4967924.7396494802</v>
      </c>
      <c r="CV345" s="238">
        <v>44.863913080000003</v>
      </c>
      <c r="CW345" s="238">
        <v>-93.434203100000005</v>
      </c>
      <c r="CX345" s="238" t="s">
        <v>359</v>
      </c>
      <c r="CY345" s="238" t="s">
        <v>5051</v>
      </c>
    </row>
    <row r="346" spans="1:103" x14ac:dyDescent="0.25">
      <c r="A346" s="238">
        <v>784879</v>
      </c>
      <c r="B346" s="238">
        <v>2</v>
      </c>
      <c r="C346" s="238">
        <v>212</v>
      </c>
      <c r="D346" s="238">
        <v>158.50899999999999</v>
      </c>
      <c r="E346" s="238">
        <v>27</v>
      </c>
      <c r="F346" s="238" t="s">
        <v>2420</v>
      </c>
      <c r="H346" s="238" t="s">
        <v>354</v>
      </c>
      <c r="I346" s="238">
        <v>25</v>
      </c>
      <c r="K346" s="238">
        <v>20501382</v>
      </c>
      <c r="L346" s="238">
        <v>200320047</v>
      </c>
      <c r="M346" s="238">
        <v>2</v>
      </c>
      <c r="N346" s="238">
        <v>1</v>
      </c>
      <c r="O346" s="238">
        <v>2020</v>
      </c>
      <c r="P346" s="238" t="s">
        <v>364</v>
      </c>
      <c r="Q346" s="238">
        <v>12</v>
      </c>
      <c r="R346" s="238" t="s">
        <v>356</v>
      </c>
      <c r="S346" s="238">
        <v>5</v>
      </c>
      <c r="T346" s="238">
        <v>0</v>
      </c>
      <c r="U346" s="238">
        <v>2</v>
      </c>
      <c r="V346" s="238">
        <v>10</v>
      </c>
      <c r="W346" s="238">
        <v>10</v>
      </c>
      <c r="X346" s="238">
        <v>2</v>
      </c>
      <c r="Y346" s="238">
        <v>1</v>
      </c>
      <c r="Z346" s="238">
        <v>2</v>
      </c>
      <c r="AB346" s="238">
        <v>1</v>
      </c>
      <c r="AC346" s="238">
        <v>98</v>
      </c>
      <c r="AD346" s="238" t="s">
        <v>357</v>
      </c>
      <c r="AF346" s="238" t="s">
        <v>405</v>
      </c>
      <c r="AG346" s="238">
        <v>5</v>
      </c>
      <c r="AH346" s="238">
        <v>2</v>
      </c>
      <c r="AI346" s="238">
        <v>2</v>
      </c>
      <c r="AJ346" s="238">
        <v>4</v>
      </c>
      <c r="AK346" s="238">
        <v>28</v>
      </c>
      <c r="AL346" s="238">
        <v>16</v>
      </c>
      <c r="AM346" s="238" t="s">
        <v>354</v>
      </c>
      <c r="AN346" s="238">
        <v>5</v>
      </c>
      <c r="AO346" s="238">
        <v>68</v>
      </c>
      <c r="AP346" s="238">
        <v>2</v>
      </c>
      <c r="AS346" s="238">
        <v>15</v>
      </c>
      <c r="AT346" s="238">
        <v>9</v>
      </c>
      <c r="AU346" s="238">
        <v>60</v>
      </c>
      <c r="AV346" s="238">
        <v>11</v>
      </c>
      <c r="AW346" s="238">
        <v>21</v>
      </c>
      <c r="AX346" s="238">
        <v>2</v>
      </c>
      <c r="AY346" s="238">
        <v>2</v>
      </c>
      <c r="AZ346" s="238">
        <v>4</v>
      </c>
      <c r="BA346" s="238">
        <v>21</v>
      </c>
      <c r="BB346" s="238">
        <v>55</v>
      </c>
      <c r="BC346" s="238" t="s">
        <v>363</v>
      </c>
      <c r="BD346" s="238">
        <v>5</v>
      </c>
      <c r="BE346" s="238">
        <v>1</v>
      </c>
      <c r="BI346" s="238">
        <v>15</v>
      </c>
      <c r="BJ346" s="238">
        <v>9</v>
      </c>
      <c r="BK346" s="238">
        <v>60</v>
      </c>
      <c r="BL346" s="238">
        <v>11</v>
      </c>
      <c r="BM346" s="238">
        <v>21</v>
      </c>
      <c r="CT346" s="238">
        <v>465777.67335534701</v>
      </c>
      <c r="CU346" s="238">
        <v>4967971.3064092798</v>
      </c>
      <c r="CV346" s="238">
        <v>44.864336129999998</v>
      </c>
      <c r="CW346" s="238">
        <v>-93.433188150000007</v>
      </c>
      <c r="CX346" s="238" t="s">
        <v>359</v>
      </c>
      <c r="CY346" s="238" t="s">
        <v>5052</v>
      </c>
    </row>
    <row r="347" spans="1:103" x14ac:dyDescent="0.25">
      <c r="A347" s="238">
        <v>500694</v>
      </c>
      <c r="B347" s="238">
        <v>2</v>
      </c>
      <c r="C347" s="238">
        <v>212</v>
      </c>
      <c r="D347" s="238">
        <v>158.52500000000001</v>
      </c>
      <c r="E347" s="238">
        <v>27</v>
      </c>
      <c r="F347" s="238" t="s">
        <v>2420</v>
      </c>
      <c r="H347" s="238" t="s">
        <v>354</v>
      </c>
      <c r="I347" s="238">
        <v>25</v>
      </c>
      <c r="K347" s="238">
        <v>17032362</v>
      </c>
      <c r="M347" s="238">
        <v>9</v>
      </c>
      <c r="N347" s="238">
        <v>12</v>
      </c>
      <c r="O347" s="238">
        <v>2017</v>
      </c>
      <c r="P347" s="238" t="s">
        <v>368</v>
      </c>
      <c r="Q347" s="238">
        <v>15</v>
      </c>
      <c r="R347" s="238" t="s">
        <v>356</v>
      </c>
      <c r="S347" s="238">
        <v>5</v>
      </c>
      <c r="T347" s="238">
        <v>0</v>
      </c>
      <c r="U347" s="238">
        <v>2</v>
      </c>
      <c r="V347" s="238">
        <v>10</v>
      </c>
      <c r="W347" s="238">
        <v>10</v>
      </c>
      <c r="X347" s="238">
        <v>26</v>
      </c>
      <c r="Y347" s="238">
        <v>1</v>
      </c>
      <c r="Z347" s="238">
        <v>1</v>
      </c>
      <c r="AB347" s="238">
        <v>1</v>
      </c>
      <c r="AC347" s="238">
        <v>98</v>
      </c>
      <c r="AD347" s="238" t="s">
        <v>357</v>
      </c>
      <c r="AF347" s="238" t="s">
        <v>405</v>
      </c>
      <c r="AG347" s="238">
        <v>5</v>
      </c>
      <c r="AH347" s="238">
        <v>2</v>
      </c>
      <c r="AI347" s="238">
        <v>2</v>
      </c>
      <c r="AJ347" s="238">
        <v>4</v>
      </c>
      <c r="AK347" s="238">
        <v>28</v>
      </c>
      <c r="AL347" s="238">
        <v>45</v>
      </c>
      <c r="AM347" s="238" t="s">
        <v>363</v>
      </c>
      <c r="AN347" s="238">
        <v>5</v>
      </c>
      <c r="AO347" s="238">
        <v>1</v>
      </c>
      <c r="AS347" s="238">
        <v>15</v>
      </c>
      <c r="AT347" s="238">
        <v>9</v>
      </c>
      <c r="AU347" s="238">
        <v>60</v>
      </c>
      <c r="AV347" s="238">
        <v>11</v>
      </c>
      <c r="AW347" s="238">
        <v>21</v>
      </c>
      <c r="AX347" s="238">
        <v>2</v>
      </c>
      <c r="AY347" s="238">
        <v>2</v>
      </c>
      <c r="AZ347" s="238">
        <v>4</v>
      </c>
      <c r="BA347" s="238">
        <v>21</v>
      </c>
      <c r="BB347" s="238">
        <v>20</v>
      </c>
      <c r="BC347" s="238" t="s">
        <v>354</v>
      </c>
      <c r="BD347" s="238">
        <v>5</v>
      </c>
      <c r="BE347" s="238">
        <v>1</v>
      </c>
      <c r="BI347" s="238">
        <v>15</v>
      </c>
      <c r="BJ347" s="238">
        <v>9</v>
      </c>
      <c r="BK347" s="238">
        <v>60</v>
      </c>
      <c r="BL347" s="238">
        <v>11</v>
      </c>
      <c r="BM347" s="238">
        <v>21</v>
      </c>
      <c r="CT347" s="238">
        <v>465766.99851375801</v>
      </c>
      <c r="CU347" s="238">
        <v>4967968.8829824803</v>
      </c>
      <c r="CV347" s="238">
        <v>44.864313799999998</v>
      </c>
      <c r="CW347" s="238">
        <v>-93.433323099999996</v>
      </c>
      <c r="CX347" s="238" t="s">
        <v>359</v>
      </c>
      <c r="CY347" s="238" t="s">
        <v>5053</v>
      </c>
    </row>
    <row r="348" spans="1:103" x14ac:dyDescent="0.25">
      <c r="A348" s="238">
        <v>500775</v>
      </c>
      <c r="B348" s="238">
        <v>2</v>
      </c>
      <c r="C348" s="238">
        <v>212</v>
      </c>
      <c r="D348" s="238">
        <v>158.583</v>
      </c>
      <c r="E348" s="238">
        <v>27</v>
      </c>
      <c r="F348" s="238" t="s">
        <v>2420</v>
      </c>
      <c r="H348" s="238" t="s">
        <v>354</v>
      </c>
      <c r="I348" s="238">
        <v>25</v>
      </c>
      <c r="K348" s="238">
        <v>17510169</v>
      </c>
      <c r="M348" s="238">
        <v>9</v>
      </c>
      <c r="N348" s="238">
        <v>12</v>
      </c>
      <c r="O348" s="238">
        <v>2017</v>
      </c>
      <c r="P348" s="238" t="s">
        <v>368</v>
      </c>
      <c r="Q348" s="238">
        <v>17</v>
      </c>
      <c r="R348" s="238" t="s">
        <v>356</v>
      </c>
      <c r="S348" s="238">
        <v>5</v>
      </c>
      <c r="T348" s="238">
        <v>0</v>
      </c>
      <c r="U348" s="238">
        <v>2</v>
      </c>
      <c r="V348" s="238">
        <v>12</v>
      </c>
      <c r="W348" s="238">
        <v>10</v>
      </c>
      <c r="X348" s="238">
        <v>2</v>
      </c>
      <c r="Y348" s="238">
        <v>1</v>
      </c>
      <c r="Z348" s="238">
        <v>1</v>
      </c>
      <c r="AB348" s="238">
        <v>1</v>
      </c>
      <c r="AC348" s="238">
        <v>98</v>
      </c>
      <c r="AD348" s="238" t="s">
        <v>357</v>
      </c>
      <c r="AF348" s="238" t="s">
        <v>405</v>
      </c>
      <c r="AG348" s="238">
        <v>7</v>
      </c>
      <c r="AH348" s="238">
        <v>2</v>
      </c>
      <c r="AI348" s="238">
        <v>2</v>
      </c>
      <c r="AJ348" s="238">
        <v>4</v>
      </c>
      <c r="AK348" s="238">
        <v>21</v>
      </c>
      <c r="AL348" s="238">
        <v>39</v>
      </c>
      <c r="AM348" s="238" t="s">
        <v>354</v>
      </c>
      <c r="AN348" s="238">
        <v>5</v>
      </c>
      <c r="AO348" s="238">
        <v>1</v>
      </c>
      <c r="AS348" s="238">
        <v>15</v>
      </c>
      <c r="AT348" s="238">
        <v>9</v>
      </c>
      <c r="AU348" s="238">
        <v>55</v>
      </c>
      <c r="AV348" s="238">
        <v>11</v>
      </c>
      <c r="AW348" s="238">
        <v>21</v>
      </c>
      <c r="AX348" s="238">
        <v>2</v>
      </c>
      <c r="AY348" s="238">
        <v>2</v>
      </c>
      <c r="AZ348" s="238">
        <v>4</v>
      </c>
      <c r="BA348" s="238">
        <v>21</v>
      </c>
      <c r="BB348" s="238">
        <v>30</v>
      </c>
      <c r="BC348" s="238" t="s">
        <v>354</v>
      </c>
      <c r="BD348" s="238">
        <v>5</v>
      </c>
      <c r="BE348" s="238">
        <v>4</v>
      </c>
      <c r="BI348" s="238">
        <v>15</v>
      </c>
      <c r="BJ348" s="238">
        <v>9</v>
      </c>
      <c r="BK348" s="238">
        <v>55</v>
      </c>
      <c r="BL348" s="238">
        <v>11</v>
      </c>
      <c r="BM348" s="238">
        <v>21</v>
      </c>
      <c r="CT348" s="238">
        <v>465858.10684954701</v>
      </c>
      <c r="CU348" s="238">
        <v>4967992.4731182801</v>
      </c>
      <c r="CV348" s="238">
        <v>44.864530530000003</v>
      </c>
      <c r="CW348" s="238">
        <v>-93.43217147</v>
      </c>
      <c r="CX348" s="238" t="s">
        <v>359</v>
      </c>
      <c r="CY348" s="238" t="s">
        <v>5054</v>
      </c>
    </row>
    <row r="349" spans="1:103" x14ac:dyDescent="0.25">
      <c r="A349" s="238">
        <v>756057</v>
      </c>
      <c r="B349" s="238">
        <v>2</v>
      </c>
      <c r="C349" s="238">
        <v>212</v>
      </c>
      <c r="D349" s="238">
        <v>158.583</v>
      </c>
      <c r="E349" s="238">
        <v>27</v>
      </c>
      <c r="F349" s="238" t="s">
        <v>2420</v>
      </c>
      <c r="H349" s="238" t="s">
        <v>354</v>
      </c>
      <c r="I349" s="238">
        <v>25</v>
      </c>
      <c r="K349" s="238">
        <v>19512249</v>
      </c>
      <c r="M349" s="238">
        <v>10</v>
      </c>
      <c r="N349" s="238">
        <v>9</v>
      </c>
      <c r="O349" s="238">
        <v>2019</v>
      </c>
      <c r="P349" s="238" t="s">
        <v>355</v>
      </c>
      <c r="Q349" s="238">
        <v>10</v>
      </c>
      <c r="R349" s="238" t="s">
        <v>356</v>
      </c>
      <c r="S349" s="238">
        <v>5</v>
      </c>
      <c r="T349" s="238">
        <v>0</v>
      </c>
      <c r="U349" s="238">
        <v>2</v>
      </c>
      <c r="V349" s="238">
        <v>10</v>
      </c>
      <c r="W349" s="238">
        <v>10</v>
      </c>
      <c r="X349" s="238">
        <v>2</v>
      </c>
      <c r="Y349" s="238">
        <v>1</v>
      </c>
      <c r="Z349" s="238">
        <v>1</v>
      </c>
      <c r="AB349" s="238">
        <v>1</v>
      </c>
      <c r="AC349" s="238">
        <v>98</v>
      </c>
      <c r="AD349" s="238" t="s">
        <v>357</v>
      </c>
      <c r="AF349" s="238" t="s">
        <v>405</v>
      </c>
      <c r="AG349" s="238">
        <v>5</v>
      </c>
      <c r="AH349" s="238">
        <v>2</v>
      </c>
      <c r="AI349" s="238">
        <v>2</v>
      </c>
      <c r="AJ349" s="238">
        <v>4</v>
      </c>
      <c r="AK349" s="238">
        <v>28</v>
      </c>
      <c r="AL349" s="238">
        <v>17</v>
      </c>
      <c r="AM349" s="238" t="s">
        <v>363</v>
      </c>
      <c r="AN349" s="238">
        <v>5</v>
      </c>
      <c r="AO349" s="238">
        <v>2</v>
      </c>
      <c r="AS349" s="238">
        <v>15</v>
      </c>
      <c r="AT349" s="238">
        <v>98</v>
      </c>
      <c r="AU349" s="238">
        <v>60</v>
      </c>
      <c r="AV349" s="238">
        <v>11</v>
      </c>
      <c r="AW349" s="238">
        <v>21</v>
      </c>
      <c r="AX349" s="238">
        <v>2</v>
      </c>
      <c r="AY349" s="238">
        <v>49</v>
      </c>
      <c r="AZ349" s="238">
        <v>4</v>
      </c>
      <c r="BA349" s="238">
        <v>21</v>
      </c>
      <c r="BB349" s="238">
        <v>55</v>
      </c>
      <c r="BC349" s="238" t="s">
        <v>354</v>
      </c>
      <c r="BD349" s="238">
        <v>5</v>
      </c>
      <c r="BE349" s="238">
        <v>1</v>
      </c>
      <c r="BI349" s="238">
        <v>15</v>
      </c>
      <c r="BJ349" s="238">
        <v>98</v>
      </c>
      <c r="BK349" s="238">
        <v>60</v>
      </c>
      <c r="BL349" s="238">
        <v>11</v>
      </c>
      <c r="BM349" s="238">
        <v>21</v>
      </c>
      <c r="CT349" s="238">
        <v>465896.20692574797</v>
      </c>
      <c r="CU349" s="238">
        <v>4967992.4731182801</v>
      </c>
      <c r="CV349" s="238">
        <v>44.864532349999998</v>
      </c>
      <c r="CW349" s="238">
        <v>-93.431689210000002</v>
      </c>
      <c r="CX349" s="238" t="s">
        <v>359</v>
      </c>
      <c r="CY349" s="238" t="s">
        <v>5055</v>
      </c>
    </row>
    <row r="350" spans="1:103" x14ac:dyDescent="0.25">
      <c r="A350" s="238">
        <v>781242</v>
      </c>
      <c r="B350" s="238">
        <v>2</v>
      </c>
      <c r="C350" s="238">
        <v>212</v>
      </c>
      <c r="D350" s="238">
        <v>158.61699999999999</v>
      </c>
      <c r="E350" s="238">
        <v>27</v>
      </c>
      <c r="F350" s="238" t="s">
        <v>2420</v>
      </c>
      <c r="H350" s="238" t="s">
        <v>354</v>
      </c>
      <c r="I350" s="238">
        <v>25</v>
      </c>
      <c r="K350" s="238">
        <v>20500762</v>
      </c>
      <c r="L350" s="238">
        <v>200180513</v>
      </c>
      <c r="M350" s="238">
        <v>1</v>
      </c>
      <c r="N350" s="238">
        <v>18</v>
      </c>
      <c r="O350" s="238">
        <v>2020</v>
      </c>
      <c r="P350" s="238" t="s">
        <v>364</v>
      </c>
      <c r="Q350" s="238">
        <v>17</v>
      </c>
      <c r="R350" s="238" t="s">
        <v>369</v>
      </c>
      <c r="S350" s="238">
        <v>5</v>
      </c>
      <c r="T350" s="238">
        <v>0</v>
      </c>
      <c r="U350" s="238">
        <v>2</v>
      </c>
      <c r="V350" s="238">
        <v>5</v>
      </c>
      <c r="W350" s="238">
        <v>10</v>
      </c>
      <c r="X350" s="238">
        <v>2</v>
      </c>
      <c r="Y350" s="238">
        <v>4</v>
      </c>
      <c r="Z350" s="238">
        <v>1</v>
      </c>
      <c r="AB350" s="238">
        <v>5</v>
      </c>
      <c r="AC350" s="238">
        <v>98</v>
      </c>
      <c r="AD350" s="238" t="s">
        <v>5056</v>
      </c>
      <c r="AF350" s="238" t="s">
        <v>405</v>
      </c>
      <c r="AG350" s="238">
        <v>10</v>
      </c>
      <c r="AH350" s="238">
        <v>2</v>
      </c>
      <c r="AI350" s="238">
        <v>2</v>
      </c>
      <c r="AJ350" s="238">
        <v>3</v>
      </c>
      <c r="AK350" s="238">
        <v>21</v>
      </c>
      <c r="AL350" s="238">
        <v>28</v>
      </c>
      <c r="AM350" s="238" t="s">
        <v>354</v>
      </c>
      <c r="AN350" s="238">
        <v>5</v>
      </c>
      <c r="AO350" s="238">
        <v>1</v>
      </c>
      <c r="AS350" s="238">
        <v>15</v>
      </c>
      <c r="AT350" s="238">
        <v>9</v>
      </c>
      <c r="AU350" s="238">
        <v>60</v>
      </c>
      <c r="AV350" s="238">
        <v>11</v>
      </c>
      <c r="AW350" s="238">
        <v>21</v>
      </c>
      <c r="AX350" s="238">
        <v>2</v>
      </c>
      <c r="AY350" s="238">
        <v>4</v>
      </c>
      <c r="AZ350" s="238">
        <v>3</v>
      </c>
      <c r="BA350" s="238">
        <v>21</v>
      </c>
      <c r="BB350" s="238">
        <v>65</v>
      </c>
      <c r="BC350" s="238" t="s">
        <v>354</v>
      </c>
      <c r="BD350" s="238">
        <v>5</v>
      </c>
      <c r="BE350" s="238">
        <v>72</v>
      </c>
      <c r="BI350" s="238">
        <v>15</v>
      </c>
      <c r="BJ350" s="238">
        <v>9</v>
      </c>
      <c r="BK350" s="238">
        <v>60</v>
      </c>
      <c r="BL350" s="238">
        <v>11</v>
      </c>
      <c r="BM350" s="238">
        <v>21</v>
      </c>
      <c r="CT350" s="238">
        <v>465951.24036914803</v>
      </c>
      <c r="CU350" s="238">
        <v>4967992.4731182801</v>
      </c>
      <c r="CV350" s="238">
        <v>44.864534980000002</v>
      </c>
      <c r="CW350" s="238">
        <v>-93.430992610000004</v>
      </c>
      <c r="CX350" s="238" t="s">
        <v>359</v>
      </c>
      <c r="CY350" s="238" t="s">
        <v>5057</v>
      </c>
    </row>
    <row r="351" spans="1:103" x14ac:dyDescent="0.25">
      <c r="A351" s="238">
        <v>803319</v>
      </c>
      <c r="B351" s="238">
        <v>2</v>
      </c>
      <c r="C351" s="238">
        <v>212</v>
      </c>
      <c r="D351" s="238">
        <v>158.62</v>
      </c>
      <c r="E351" s="238">
        <v>27</v>
      </c>
      <c r="F351" s="238" t="s">
        <v>2420</v>
      </c>
      <c r="H351" s="238" t="s">
        <v>354</v>
      </c>
      <c r="I351" s="238">
        <v>25</v>
      </c>
      <c r="K351" s="238">
        <v>20502617</v>
      </c>
      <c r="L351" s="238">
        <v>200650219</v>
      </c>
      <c r="M351" s="238">
        <v>3</v>
      </c>
      <c r="N351" s="238">
        <v>5</v>
      </c>
      <c r="O351" s="238">
        <v>2020</v>
      </c>
      <c r="P351" s="238" t="s">
        <v>384</v>
      </c>
      <c r="Q351" s="238">
        <v>20</v>
      </c>
      <c r="R351" s="238" t="s">
        <v>356</v>
      </c>
      <c r="S351" s="238">
        <v>5</v>
      </c>
      <c r="T351" s="238">
        <v>0</v>
      </c>
      <c r="U351" s="238">
        <v>2</v>
      </c>
      <c r="W351" s="238">
        <v>12</v>
      </c>
      <c r="X351" s="238">
        <v>2</v>
      </c>
      <c r="Y351" s="238">
        <v>4</v>
      </c>
      <c r="Z351" s="238">
        <v>1</v>
      </c>
      <c r="AB351" s="238">
        <v>1</v>
      </c>
      <c r="AC351" s="238">
        <v>98</v>
      </c>
      <c r="AD351" s="238" t="s">
        <v>357</v>
      </c>
      <c r="AF351" s="238" t="s">
        <v>358</v>
      </c>
      <c r="AG351" s="238">
        <v>90</v>
      </c>
      <c r="AH351" s="238">
        <v>2</v>
      </c>
      <c r="AI351" s="238">
        <v>3</v>
      </c>
      <c r="AJ351" s="238">
        <v>4</v>
      </c>
      <c r="AK351" s="238">
        <v>21</v>
      </c>
      <c r="AL351" s="238">
        <v>23</v>
      </c>
      <c r="AM351" s="238" t="s">
        <v>354</v>
      </c>
      <c r="AN351" s="238">
        <v>5</v>
      </c>
      <c r="AO351" s="238">
        <v>90</v>
      </c>
      <c r="AS351" s="238">
        <v>15</v>
      </c>
      <c r="AT351" s="238">
        <v>98</v>
      </c>
      <c r="AU351" s="238">
        <v>60</v>
      </c>
      <c r="AV351" s="238">
        <v>11</v>
      </c>
      <c r="AW351" s="238">
        <v>21</v>
      </c>
      <c r="AX351" s="238">
        <v>2</v>
      </c>
      <c r="AY351" s="238">
        <v>4</v>
      </c>
      <c r="AZ351" s="238">
        <v>3</v>
      </c>
      <c r="BA351" s="238">
        <v>21</v>
      </c>
      <c r="BB351" s="238">
        <v>61</v>
      </c>
      <c r="BC351" s="238" t="s">
        <v>363</v>
      </c>
      <c r="BD351" s="238">
        <v>5</v>
      </c>
      <c r="BE351" s="238">
        <v>1</v>
      </c>
      <c r="BI351" s="238">
        <v>15</v>
      </c>
      <c r="BJ351" s="238">
        <v>98</v>
      </c>
      <c r="BK351" s="238">
        <v>60</v>
      </c>
      <c r="BL351" s="238">
        <v>11</v>
      </c>
      <c r="BM351" s="238">
        <v>21</v>
      </c>
      <c r="CT351" s="238">
        <v>465942.77368554799</v>
      </c>
      <c r="CU351" s="238">
        <v>4967979.7730928799</v>
      </c>
      <c r="CV351" s="238">
        <v>44.864420260000003</v>
      </c>
      <c r="CW351" s="238">
        <v>-93.431098919999997</v>
      </c>
      <c r="CX351" s="238" t="s">
        <v>359</v>
      </c>
      <c r="CY351" s="238" t="s">
        <v>5058</v>
      </c>
    </row>
    <row r="352" spans="1:103" x14ac:dyDescent="0.25">
      <c r="A352" s="238">
        <v>10981480</v>
      </c>
      <c r="B352" s="238">
        <v>2</v>
      </c>
      <c r="C352" s="238">
        <v>212</v>
      </c>
      <c r="D352" s="238">
        <v>158.626</v>
      </c>
      <c r="E352" s="238">
        <v>27</v>
      </c>
      <c r="F352" s="238" t="s">
        <v>2420</v>
      </c>
      <c r="H352" s="238" t="s">
        <v>354</v>
      </c>
      <c r="I352" s="238">
        <v>25</v>
      </c>
      <c r="K352" s="238">
        <v>201400031515</v>
      </c>
      <c r="L352" s="238">
        <v>142340072</v>
      </c>
      <c r="M352" s="238">
        <v>8</v>
      </c>
      <c r="N352" s="238">
        <v>11</v>
      </c>
      <c r="O352" s="238">
        <v>2014</v>
      </c>
      <c r="P352" s="238" t="s">
        <v>361</v>
      </c>
      <c r="Q352" s="238">
        <v>12</v>
      </c>
      <c r="S352" s="238">
        <v>5</v>
      </c>
      <c r="T352" s="238">
        <v>0</v>
      </c>
      <c r="U352" s="238">
        <v>1</v>
      </c>
      <c r="V352" s="238">
        <v>90</v>
      </c>
      <c r="W352" s="238">
        <v>16</v>
      </c>
      <c r="X352" s="238">
        <v>10</v>
      </c>
      <c r="Z352" s="238">
        <v>2</v>
      </c>
      <c r="AB352" s="238">
        <v>1</v>
      </c>
      <c r="AC352" s="238">
        <v>98</v>
      </c>
      <c r="AF352" s="238" t="s">
        <v>358</v>
      </c>
      <c r="AG352" s="238">
        <v>4</v>
      </c>
      <c r="AH352" s="238">
        <v>2</v>
      </c>
      <c r="AI352" s="238">
        <v>2</v>
      </c>
      <c r="AJ352" s="238">
        <v>3</v>
      </c>
      <c r="AK352" s="238">
        <v>21</v>
      </c>
      <c r="AL352" s="238">
        <v>24</v>
      </c>
      <c r="AM352" s="238" t="s">
        <v>363</v>
      </c>
      <c r="AN352" s="238">
        <v>5</v>
      </c>
      <c r="AO352" s="238">
        <v>1</v>
      </c>
      <c r="AS352" s="238">
        <v>1</v>
      </c>
      <c r="AT352" s="238">
        <v>98</v>
      </c>
      <c r="AU352" s="238">
        <v>60</v>
      </c>
      <c r="AV352" s="238">
        <v>11</v>
      </c>
      <c r="AW352" s="238">
        <v>21</v>
      </c>
      <c r="CT352" s="238">
        <v>465952</v>
      </c>
      <c r="CU352" s="238">
        <v>4967978</v>
      </c>
      <c r="CV352" s="238">
        <v>44.864403600000003</v>
      </c>
      <c r="CW352" s="238">
        <v>-93.4309765</v>
      </c>
      <c r="CX352" s="238" t="s">
        <v>359</v>
      </c>
    </row>
    <row r="353" spans="1:103" x14ac:dyDescent="0.25">
      <c r="A353" s="238">
        <v>412497</v>
      </c>
      <c r="B353" s="238">
        <v>2</v>
      </c>
      <c r="C353" s="238">
        <v>212</v>
      </c>
      <c r="D353" s="238">
        <v>158.62700000000001</v>
      </c>
      <c r="E353" s="238">
        <v>27</v>
      </c>
      <c r="F353" s="238" t="s">
        <v>2420</v>
      </c>
      <c r="H353" s="238" t="s">
        <v>354</v>
      </c>
      <c r="I353" s="238">
        <v>25</v>
      </c>
      <c r="K353" s="238">
        <v>17500289</v>
      </c>
      <c r="M353" s="238">
        <v>1</v>
      </c>
      <c r="N353" s="238">
        <v>6</v>
      </c>
      <c r="O353" s="238">
        <v>2017</v>
      </c>
      <c r="P353" s="238" t="s">
        <v>362</v>
      </c>
      <c r="Q353" s="238">
        <v>14</v>
      </c>
      <c r="R353" s="238" t="s">
        <v>356</v>
      </c>
      <c r="S353" s="238">
        <v>5</v>
      </c>
      <c r="T353" s="238">
        <v>0</v>
      </c>
      <c r="U353" s="238">
        <v>2</v>
      </c>
      <c r="V353" s="238">
        <v>10</v>
      </c>
      <c r="W353" s="238">
        <v>10</v>
      </c>
      <c r="X353" s="238">
        <v>2</v>
      </c>
      <c r="Y353" s="238">
        <v>1</v>
      </c>
      <c r="Z353" s="238">
        <v>2</v>
      </c>
      <c r="AB353" s="238">
        <v>1</v>
      </c>
      <c r="AC353" s="238">
        <v>98</v>
      </c>
      <c r="AD353" s="238" t="s">
        <v>357</v>
      </c>
      <c r="AF353" s="238" t="s">
        <v>405</v>
      </c>
      <c r="AG353" s="238">
        <v>5</v>
      </c>
      <c r="AH353" s="238">
        <v>2</v>
      </c>
      <c r="AI353" s="238">
        <v>48</v>
      </c>
      <c r="AJ353" s="238">
        <v>4</v>
      </c>
      <c r="AK353" s="238">
        <v>21</v>
      </c>
      <c r="AL353" s="238">
        <v>56</v>
      </c>
      <c r="AM353" s="238" t="s">
        <v>354</v>
      </c>
      <c r="AN353" s="238">
        <v>5</v>
      </c>
      <c r="AO353" s="238">
        <v>1</v>
      </c>
      <c r="AS353" s="238">
        <v>15</v>
      </c>
      <c r="AT353" s="238">
        <v>9</v>
      </c>
      <c r="AU353" s="238">
        <v>60</v>
      </c>
      <c r="AV353" s="238">
        <v>11</v>
      </c>
      <c r="AW353" s="238">
        <v>21</v>
      </c>
      <c r="AX353" s="238">
        <v>2</v>
      </c>
      <c r="AY353" s="238">
        <v>2</v>
      </c>
      <c r="AZ353" s="238">
        <v>4</v>
      </c>
      <c r="BA353" s="238">
        <v>28</v>
      </c>
      <c r="BB353" s="238">
        <v>28</v>
      </c>
      <c r="BC353" s="238" t="s">
        <v>363</v>
      </c>
      <c r="BD353" s="238">
        <v>5</v>
      </c>
      <c r="BE353" s="238">
        <v>7</v>
      </c>
      <c r="BI353" s="238">
        <v>15</v>
      </c>
      <c r="BJ353" s="238">
        <v>9</v>
      </c>
      <c r="BK353" s="238">
        <v>60</v>
      </c>
      <c r="BL353" s="238">
        <v>11</v>
      </c>
      <c r="BM353" s="238">
        <v>21</v>
      </c>
      <c r="CT353" s="238">
        <v>465925.84031834803</v>
      </c>
      <c r="CU353" s="238">
        <v>4968009.4064854803</v>
      </c>
      <c r="CV353" s="238">
        <v>44.864686200000001</v>
      </c>
      <c r="CW353" s="238">
        <v>-93.431315249999997</v>
      </c>
      <c r="CX353" s="238" t="s">
        <v>359</v>
      </c>
      <c r="CY353" s="238" t="s">
        <v>5059</v>
      </c>
    </row>
    <row r="354" spans="1:103" x14ac:dyDescent="0.25">
      <c r="A354" s="238">
        <v>529609</v>
      </c>
      <c r="B354" s="238">
        <v>2</v>
      </c>
      <c r="C354" s="238">
        <v>212</v>
      </c>
      <c r="D354" s="238">
        <v>158.63300000000001</v>
      </c>
      <c r="E354" s="238">
        <v>27</v>
      </c>
      <c r="F354" s="238" t="s">
        <v>2420</v>
      </c>
      <c r="H354" s="238" t="s">
        <v>354</v>
      </c>
      <c r="I354" s="238">
        <v>25</v>
      </c>
      <c r="K354" s="238">
        <v>17514906</v>
      </c>
      <c r="M354" s="238">
        <v>12</v>
      </c>
      <c r="N354" s="238">
        <v>28</v>
      </c>
      <c r="O354" s="238">
        <v>2017</v>
      </c>
      <c r="P354" s="238" t="s">
        <v>384</v>
      </c>
      <c r="Q354" s="238">
        <v>11</v>
      </c>
      <c r="R354" s="238" t="s">
        <v>369</v>
      </c>
      <c r="S354" s="238">
        <v>5</v>
      </c>
      <c r="T354" s="238">
        <v>0</v>
      </c>
      <c r="U354" s="238">
        <v>2</v>
      </c>
      <c r="V354" s="238">
        <v>10</v>
      </c>
      <c r="W354" s="238">
        <v>10</v>
      </c>
      <c r="X354" s="238">
        <v>2</v>
      </c>
      <c r="Y354" s="238">
        <v>1</v>
      </c>
      <c r="Z354" s="238">
        <v>1</v>
      </c>
      <c r="AB354" s="238">
        <v>5</v>
      </c>
      <c r="AC354" s="238">
        <v>98</v>
      </c>
      <c r="AD354" s="238" t="s">
        <v>357</v>
      </c>
      <c r="AF354" s="238" t="s">
        <v>405</v>
      </c>
      <c r="AG354" s="238">
        <v>5</v>
      </c>
      <c r="AH354" s="238">
        <v>2</v>
      </c>
      <c r="AI354" s="238">
        <v>4</v>
      </c>
      <c r="AJ354" s="238">
        <v>3</v>
      </c>
      <c r="AK354" s="238">
        <v>28</v>
      </c>
      <c r="AL354" s="238">
        <v>53</v>
      </c>
      <c r="AM354" s="238" t="s">
        <v>354</v>
      </c>
      <c r="AN354" s="238">
        <v>5</v>
      </c>
      <c r="AO354" s="238">
        <v>68</v>
      </c>
      <c r="AS354" s="238">
        <v>15</v>
      </c>
      <c r="AT354" s="238">
        <v>9</v>
      </c>
      <c r="AU354" s="238">
        <v>60</v>
      </c>
      <c r="AV354" s="238">
        <v>11</v>
      </c>
      <c r="AW354" s="238">
        <v>21</v>
      </c>
      <c r="AX354" s="238">
        <v>2</v>
      </c>
      <c r="AY354" s="238">
        <v>4</v>
      </c>
      <c r="AZ354" s="238">
        <v>3</v>
      </c>
      <c r="BA354" s="238">
        <v>21</v>
      </c>
      <c r="BB354" s="238">
        <v>21</v>
      </c>
      <c r="BC354" s="238" t="s">
        <v>363</v>
      </c>
      <c r="BD354" s="238">
        <v>5</v>
      </c>
      <c r="BE354" s="238">
        <v>1</v>
      </c>
      <c r="BI354" s="238">
        <v>15</v>
      </c>
      <c r="BJ354" s="238">
        <v>9</v>
      </c>
      <c r="BK354" s="238">
        <v>60</v>
      </c>
      <c r="BL354" s="238">
        <v>11</v>
      </c>
      <c r="BM354" s="238">
        <v>21</v>
      </c>
      <c r="CT354" s="238">
        <v>465938.540343748</v>
      </c>
      <c r="CU354" s="238">
        <v>4967996.7064600801</v>
      </c>
      <c r="CV354" s="238">
        <v>44.86457249</v>
      </c>
      <c r="CW354" s="238">
        <v>-93.431153649999999</v>
      </c>
      <c r="CX354" s="238" t="s">
        <v>359</v>
      </c>
      <c r="CY354" s="238" t="s">
        <v>5060</v>
      </c>
    </row>
    <row r="355" spans="1:103" x14ac:dyDescent="0.25">
      <c r="A355" s="238">
        <v>740328</v>
      </c>
      <c r="B355" s="238">
        <v>2</v>
      </c>
      <c r="C355" s="238">
        <v>212</v>
      </c>
      <c r="D355" s="238">
        <v>158.63300000000001</v>
      </c>
      <c r="E355" s="238">
        <v>27</v>
      </c>
      <c r="F355" s="238" t="s">
        <v>2420</v>
      </c>
      <c r="H355" s="238" t="s">
        <v>354</v>
      </c>
      <c r="I355" s="238">
        <v>25</v>
      </c>
      <c r="K355" s="238">
        <v>19509839</v>
      </c>
      <c r="M355" s="238">
        <v>8</v>
      </c>
      <c r="N355" s="238">
        <v>13</v>
      </c>
      <c r="O355" s="238">
        <v>2019</v>
      </c>
      <c r="P355" s="238" t="s">
        <v>368</v>
      </c>
      <c r="Q355" s="238">
        <v>17</v>
      </c>
      <c r="R355" s="238" t="s">
        <v>356</v>
      </c>
      <c r="S355" s="238">
        <v>5</v>
      </c>
      <c r="T355" s="238">
        <v>0</v>
      </c>
      <c r="U355" s="238">
        <v>2</v>
      </c>
      <c r="V355" s="238">
        <v>10</v>
      </c>
      <c r="W355" s="238">
        <v>10</v>
      </c>
      <c r="X355" s="238">
        <v>2</v>
      </c>
      <c r="Y355" s="238">
        <v>1</v>
      </c>
      <c r="Z355" s="238">
        <v>1</v>
      </c>
      <c r="AB355" s="238">
        <v>1</v>
      </c>
      <c r="AC355" s="238">
        <v>98</v>
      </c>
      <c r="AD355" s="238" t="s">
        <v>5061</v>
      </c>
      <c r="AF355" s="238" t="s">
        <v>405</v>
      </c>
      <c r="AG355" s="238">
        <v>5</v>
      </c>
      <c r="AH355" s="238">
        <v>2</v>
      </c>
      <c r="AI355" s="238">
        <v>3</v>
      </c>
      <c r="AJ355" s="238">
        <v>4</v>
      </c>
      <c r="AK355" s="238">
        <v>21</v>
      </c>
      <c r="AL355" s="238">
        <v>51</v>
      </c>
      <c r="AM355" s="238" t="s">
        <v>354</v>
      </c>
      <c r="AN355" s="238">
        <v>5</v>
      </c>
      <c r="AO355" s="238">
        <v>1</v>
      </c>
      <c r="AS355" s="238">
        <v>15</v>
      </c>
      <c r="AT355" s="238">
        <v>9</v>
      </c>
      <c r="AU355" s="238">
        <v>60</v>
      </c>
      <c r="AV355" s="238">
        <v>11</v>
      </c>
      <c r="AW355" s="238">
        <v>21</v>
      </c>
      <c r="AX355" s="238">
        <v>2</v>
      </c>
      <c r="AY355" s="238">
        <v>3</v>
      </c>
      <c r="AZ355" s="238">
        <v>4</v>
      </c>
      <c r="BA355" s="238">
        <v>28</v>
      </c>
      <c r="BB355" s="238">
        <v>20</v>
      </c>
      <c r="BC355" s="238" t="s">
        <v>354</v>
      </c>
      <c r="BD355" s="238">
        <v>5</v>
      </c>
      <c r="BE355" s="238">
        <v>2</v>
      </c>
      <c r="BI355" s="238">
        <v>15</v>
      </c>
      <c r="BJ355" s="238">
        <v>9</v>
      </c>
      <c r="BK355" s="238">
        <v>60</v>
      </c>
      <c r="BL355" s="238">
        <v>11</v>
      </c>
      <c r="BM355" s="238">
        <v>21</v>
      </c>
      <c r="CT355" s="238">
        <v>465972.40707814798</v>
      </c>
      <c r="CU355" s="238">
        <v>4968013.6398272803</v>
      </c>
      <c r="CV355" s="238">
        <v>44.864726539999999</v>
      </c>
      <c r="CW355" s="238">
        <v>-93.430726109999995</v>
      </c>
      <c r="CX355" s="238" t="s">
        <v>359</v>
      </c>
      <c r="CY355" s="238" t="s">
        <v>5062</v>
      </c>
    </row>
    <row r="356" spans="1:103" x14ac:dyDescent="0.25">
      <c r="A356" s="238">
        <v>526862</v>
      </c>
      <c r="B356" s="238">
        <v>2</v>
      </c>
      <c r="C356" s="238">
        <v>212</v>
      </c>
      <c r="D356" s="238">
        <v>158.63999999999999</v>
      </c>
      <c r="E356" s="238">
        <v>27</v>
      </c>
      <c r="F356" s="238" t="s">
        <v>2420</v>
      </c>
      <c r="H356" s="238" t="s">
        <v>354</v>
      </c>
      <c r="I356" s="238">
        <v>25</v>
      </c>
      <c r="K356" s="238">
        <v>17514548</v>
      </c>
      <c r="M356" s="238">
        <v>12</v>
      </c>
      <c r="N356" s="238">
        <v>20</v>
      </c>
      <c r="O356" s="238">
        <v>2017</v>
      </c>
      <c r="P356" s="238" t="s">
        <v>355</v>
      </c>
      <c r="Q356" s="238">
        <v>17</v>
      </c>
      <c r="R356" s="238" t="s">
        <v>356</v>
      </c>
      <c r="S356" s="238">
        <v>5</v>
      </c>
      <c r="T356" s="238">
        <v>0</v>
      </c>
      <c r="U356" s="238">
        <v>4</v>
      </c>
      <c r="V356" s="238">
        <v>12</v>
      </c>
      <c r="W356" s="238">
        <v>10</v>
      </c>
      <c r="X356" s="238">
        <v>2</v>
      </c>
      <c r="Y356" s="238">
        <v>4</v>
      </c>
      <c r="Z356" s="238">
        <v>1</v>
      </c>
      <c r="AB356" s="238">
        <v>1</v>
      </c>
      <c r="AC356" s="238">
        <v>98</v>
      </c>
      <c r="AD356" s="238" t="s">
        <v>5063</v>
      </c>
      <c r="AF356" s="238" t="s">
        <v>405</v>
      </c>
      <c r="AG356" s="238">
        <v>7</v>
      </c>
      <c r="AH356" s="238">
        <v>2</v>
      </c>
      <c r="AI356" s="238">
        <v>4</v>
      </c>
      <c r="AJ356" s="238">
        <v>4</v>
      </c>
      <c r="AK356" s="238">
        <v>26</v>
      </c>
      <c r="AL356" s="238">
        <v>17</v>
      </c>
      <c r="AM356" s="238" t="s">
        <v>363</v>
      </c>
      <c r="AN356" s="238">
        <v>5</v>
      </c>
      <c r="AO356" s="238">
        <v>1</v>
      </c>
      <c r="AS356" s="238">
        <v>15</v>
      </c>
      <c r="AT356" s="238">
        <v>9</v>
      </c>
      <c r="AU356" s="238">
        <v>60</v>
      </c>
      <c r="AV356" s="238">
        <v>11</v>
      </c>
      <c r="AW356" s="238">
        <v>21</v>
      </c>
      <c r="AX356" s="238">
        <v>2</v>
      </c>
      <c r="AY356" s="238">
        <v>4</v>
      </c>
      <c r="AZ356" s="238">
        <v>4</v>
      </c>
      <c r="BA356" s="238">
        <v>21</v>
      </c>
      <c r="BB356" s="238">
        <v>20</v>
      </c>
      <c r="BC356" s="238" t="s">
        <v>354</v>
      </c>
      <c r="BD356" s="238">
        <v>5</v>
      </c>
      <c r="BE356" s="238">
        <v>74</v>
      </c>
      <c r="BI356" s="238">
        <v>15</v>
      </c>
      <c r="BJ356" s="238">
        <v>9</v>
      </c>
      <c r="BK356" s="238">
        <v>60</v>
      </c>
      <c r="BL356" s="238">
        <v>11</v>
      </c>
      <c r="BM356" s="238">
        <v>21</v>
      </c>
      <c r="BN356" s="238">
        <v>2</v>
      </c>
      <c r="BO356" s="238">
        <v>2</v>
      </c>
      <c r="BP356" s="238">
        <v>4</v>
      </c>
      <c r="BQ356" s="238">
        <v>26</v>
      </c>
      <c r="BR356" s="238">
        <v>48</v>
      </c>
      <c r="BS356" s="238" t="s">
        <v>354</v>
      </c>
      <c r="BT356" s="238">
        <v>5</v>
      </c>
      <c r="BU356" s="238">
        <v>1</v>
      </c>
      <c r="BY356" s="238">
        <v>15</v>
      </c>
      <c r="BZ356" s="238">
        <v>9</v>
      </c>
      <c r="CA356" s="238">
        <v>60</v>
      </c>
      <c r="CB356" s="238">
        <v>11</v>
      </c>
      <c r="CC356" s="238">
        <v>21</v>
      </c>
      <c r="CD356" s="238">
        <v>2</v>
      </c>
      <c r="CE356" s="238">
        <v>2</v>
      </c>
      <c r="CF356" s="238">
        <v>4</v>
      </c>
      <c r="CG356" s="238">
        <v>34</v>
      </c>
      <c r="CH356" s="238">
        <v>52</v>
      </c>
      <c r="CI356" s="238" t="s">
        <v>354</v>
      </c>
      <c r="CJ356" s="238">
        <v>5</v>
      </c>
      <c r="CK356" s="238">
        <v>1</v>
      </c>
      <c r="CO356" s="238">
        <v>15</v>
      </c>
      <c r="CP356" s="238">
        <v>9</v>
      </c>
      <c r="CQ356" s="238">
        <v>60</v>
      </c>
      <c r="CR356" s="238">
        <v>11</v>
      </c>
      <c r="CS356" s="238">
        <v>21</v>
      </c>
      <c r="CT356" s="238">
        <v>465951.24036914803</v>
      </c>
      <c r="CU356" s="238">
        <v>4967992.4731182801</v>
      </c>
      <c r="CV356" s="238">
        <v>44.864534980000002</v>
      </c>
      <c r="CW356" s="238">
        <v>-93.430992610000004</v>
      </c>
      <c r="CX356" s="238" t="s">
        <v>359</v>
      </c>
      <c r="CY356" s="238" t="s">
        <v>5064</v>
      </c>
    </row>
    <row r="357" spans="1:103" x14ac:dyDescent="0.25">
      <c r="A357" s="238">
        <v>776042</v>
      </c>
      <c r="B357" s="238">
        <v>2</v>
      </c>
      <c r="C357" s="238">
        <v>212</v>
      </c>
      <c r="D357" s="238">
        <v>158.63999999999999</v>
      </c>
      <c r="E357" s="238">
        <v>27</v>
      </c>
      <c r="F357" s="238" t="s">
        <v>2420</v>
      </c>
      <c r="H357" s="238" t="s">
        <v>354</v>
      </c>
      <c r="I357" s="238">
        <v>25</v>
      </c>
      <c r="K357" s="238">
        <v>19516064</v>
      </c>
      <c r="M357" s="238">
        <v>12</v>
      </c>
      <c r="N357" s="238">
        <v>31</v>
      </c>
      <c r="O357" s="238">
        <v>2019</v>
      </c>
      <c r="P357" s="238" t="s">
        <v>368</v>
      </c>
      <c r="Q357" s="238">
        <v>10</v>
      </c>
      <c r="R357" s="238" t="s">
        <v>356</v>
      </c>
      <c r="S357" s="238">
        <v>5</v>
      </c>
      <c r="T357" s="238">
        <v>0</v>
      </c>
      <c r="U357" s="238">
        <v>2</v>
      </c>
      <c r="V357" s="238">
        <v>10</v>
      </c>
      <c r="W357" s="238">
        <v>10</v>
      </c>
      <c r="X357" s="238">
        <v>2</v>
      </c>
      <c r="Y357" s="238">
        <v>1</v>
      </c>
      <c r="Z357" s="238">
        <v>1</v>
      </c>
      <c r="AB357" s="238">
        <v>5</v>
      </c>
      <c r="AC357" s="238">
        <v>98</v>
      </c>
      <c r="AD357" s="238" t="s">
        <v>5065</v>
      </c>
      <c r="AF357" s="238" t="s">
        <v>405</v>
      </c>
      <c r="AG357" s="238">
        <v>5</v>
      </c>
      <c r="AH357" s="238">
        <v>2</v>
      </c>
      <c r="AI357" s="238">
        <v>2</v>
      </c>
      <c r="AJ357" s="238">
        <v>4</v>
      </c>
      <c r="AK357" s="238">
        <v>34</v>
      </c>
      <c r="AL357" s="238">
        <v>74</v>
      </c>
      <c r="AM357" s="238" t="s">
        <v>363</v>
      </c>
      <c r="AN357" s="238">
        <v>5</v>
      </c>
      <c r="AO357" s="238">
        <v>72</v>
      </c>
      <c r="AS357" s="238">
        <v>15</v>
      </c>
      <c r="AT357" s="238">
        <v>9</v>
      </c>
      <c r="AU357" s="238">
        <v>60</v>
      </c>
      <c r="AV357" s="238">
        <v>11</v>
      </c>
      <c r="AW357" s="238">
        <v>21</v>
      </c>
      <c r="AX357" s="238">
        <v>2</v>
      </c>
      <c r="AY357" s="238">
        <v>4</v>
      </c>
      <c r="AZ357" s="238">
        <v>4</v>
      </c>
      <c r="BA357" s="238">
        <v>21</v>
      </c>
      <c r="BB357" s="238">
        <v>48</v>
      </c>
      <c r="BC357" s="238" t="s">
        <v>354</v>
      </c>
      <c r="BD357" s="238">
        <v>5</v>
      </c>
      <c r="BE357" s="238">
        <v>72</v>
      </c>
      <c r="BI357" s="238">
        <v>15</v>
      </c>
      <c r="BJ357" s="238">
        <v>9</v>
      </c>
      <c r="BK357" s="238">
        <v>60</v>
      </c>
      <c r="BL357" s="238">
        <v>11</v>
      </c>
      <c r="BM357" s="238">
        <v>21</v>
      </c>
      <c r="CT357" s="238">
        <v>465985.10710354801</v>
      </c>
      <c r="CU357" s="238">
        <v>4968009.4064854803</v>
      </c>
      <c r="CV357" s="238">
        <v>44.864689030000001</v>
      </c>
      <c r="CW357" s="238">
        <v>-93.43056507</v>
      </c>
      <c r="CX357" s="238" t="s">
        <v>359</v>
      </c>
      <c r="CY357" s="238" t="s">
        <v>5066</v>
      </c>
    </row>
    <row r="358" spans="1:103" x14ac:dyDescent="0.25">
      <c r="A358" s="238">
        <v>10748361</v>
      </c>
      <c r="B358" s="238">
        <v>2</v>
      </c>
      <c r="C358" s="238">
        <v>212</v>
      </c>
      <c r="D358" s="238">
        <v>158.642</v>
      </c>
      <c r="E358" s="238">
        <v>27</v>
      </c>
      <c r="F358" s="238" t="s">
        <v>2420</v>
      </c>
      <c r="H358" s="238" t="s">
        <v>354</v>
      </c>
      <c r="I358" s="238">
        <v>25</v>
      </c>
      <c r="K358" s="238">
        <v>11509609</v>
      </c>
      <c r="L358" s="238">
        <v>112790027</v>
      </c>
      <c r="M358" s="238">
        <v>9</v>
      </c>
      <c r="N358" s="238">
        <v>29</v>
      </c>
      <c r="O358" s="238">
        <v>2011</v>
      </c>
      <c r="P358" s="238" t="s">
        <v>384</v>
      </c>
      <c r="Q358" s="238">
        <v>17</v>
      </c>
      <c r="R358" s="238" t="s">
        <v>356</v>
      </c>
      <c r="S358" s="238">
        <v>5</v>
      </c>
      <c r="T358" s="238">
        <v>0</v>
      </c>
      <c r="U358" s="238">
        <v>3</v>
      </c>
      <c r="V358" s="238">
        <v>1</v>
      </c>
      <c r="W358" s="238">
        <v>10</v>
      </c>
      <c r="X358" s="238">
        <v>2</v>
      </c>
      <c r="Y358" s="238">
        <v>1</v>
      </c>
      <c r="Z358" s="238">
        <v>1</v>
      </c>
      <c r="AB358" s="238">
        <v>1</v>
      </c>
      <c r="AC358" s="238">
        <v>98</v>
      </c>
      <c r="AD358" s="238" t="s">
        <v>376</v>
      </c>
      <c r="AE358" s="238" t="s">
        <v>4894</v>
      </c>
      <c r="AF358" s="238" t="s">
        <v>358</v>
      </c>
      <c r="AG358" s="238">
        <v>7</v>
      </c>
      <c r="AH358" s="238">
        <v>2</v>
      </c>
      <c r="AI358" s="238">
        <v>2</v>
      </c>
      <c r="AJ358" s="238">
        <v>4</v>
      </c>
      <c r="AK358" s="238">
        <v>26</v>
      </c>
      <c r="AL358" s="238">
        <v>23</v>
      </c>
      <c r="AM358" s="238" t="s">
        <v>363</v>
      </c>
      <c r="AN358" s="238">
        <v>5</v>
      </c>
      <c r="AO358" s="238">
        <v>1</v>
      </c>
      <c r="AS358" s="238">
        <v>1</v>
      </c>
      <c r="AT358" s="238">
        <v>98</v>
      </c>
      <c r="AU358" s="238">
        <v>55</v>
      </c>
      <c r="AV358" s="238">
        <v>11</v>
      </c>
      <c r="AW358" s="238">
        <v>21</v>
      </c>
      <c r="AX358" s="238">
        <v>2</v>
      </c>
      <c r="AY358" s="238">
        <v>4</v>
      </c>
      <c r="AZ358" s="238">
        <v>4</v>
      </c>
      <c r="BA358" s="238">
        <v>26</v>
      </c>
      <c r="BB358" s="238">
        <v>31</v>
      </c>
      <c r="BC358" s="238" t="s">
        <v>363</v>
      </c>
      <c r="BD358" s="238">
        <v>5</v>
      </c>
      <c r="BE358" s="238">
        <v>5</v>
      </c>
      <c r="BI358" s="238">
        <v>1</v>
      </c>
      <c r="BJ358" s="238">
        <v>98</v>
      </c>
      <c r="BK358" s="238">
        <v>55</v>
      </c>
      <c r="BL358" s="238">
        <v>11</v>
      </c>
      <c r="BM358" s="238">
        <v>21</v>
      </c>
      <c r="BN358" s="238">
        <v>2</v>
      </c>
      <c r="BO358" s="238">
        <v>2</v>
      </c>
      <c r="BP358" s="238">
        <v>4</v>
      </c>
      <c r="BQ358" s="238">
        <v>26</v>
      </c>
      <c r="BR358" s="238">
        <v>30</v>
      </c>
      <c r="BS358" s="238" t="s">
        <v>363</v>
      </c>
      <c r="BT358" s="238">
        <v>5</v>
      </c>
      <c r="BU358" s="238">
        <v>5</v>
      </c>
      <c r="BY358" s="238">
        <v>1</v>
      </c>
      <c r="BZ358" s="238">
        <v>98</v>
      </c>
      <c r="CA358" s="238">
        <v>55</v>
      </c>
      <c r="CB358" s="238">
        <v>11</v>
      </c>
      <c r="CC358" s="238">
        <v>21</v>
      </c>
      <c r="CT358" s="238">
        <v>465977</v>
      </c>
      <c r="CU358" s="238">
        <v>4967983</v>
      </c>
      <c r="CV358" s="238">
        <v>44.8644514</v>
      </c>
      <c r="CW358" s="238">
        <v>-93.430666400000007</v>
      </c>
      <c r="CX358" s="238" t="s">
        <v>359</v>
      </c>
      <c r="CY358" s="238" t="s">
        <v>5067</v>
      </c>
    </row>
    <row r="359" spans="1:103" x14ac:dyDescent="0.25">
      <c r="A359" s="238">
        <v>815419</v>
      </c>
      <c r="B359" s="238">
        <v>2</v>
      </c>
      <c r="C359" s="238">
        <v>212</v>
      </c>
      <c r="D359" s="238">
        <v>158.64699999999999</v>
      </c>
      <c r="E359" s="238">
        <v>27</v>
      </c>
      <c r="F359" s="238" t="s">
        <v>2420</v>
      </c>
      <c r="H359" s="238" t="s">
        <v>354</v>
      </c>
      <c r="I359" s="238">
        <v>25</v>
      </c>
      <c r="K359" s="238">
        <v>20504932</v>
      </c>
      <c r="L359" s="238">
        <v>201710111</v>
      </c>
      <c r="M359" s="238">
        <v>6</v>
      </c>
      <c r="N359" s="238">
        <v>19</v>
      </c>
      <c r="O359" s="238">
        <v>2020</v>
      </c>
      <c r="P359" s="238" t="s">
        <v>362</v>
      </c>
      <c r="Q359" s="238">
        <v>19</v>
      </c>
      <c r="R359" s="238" t="s">
        <v>356</v>
      </c>
      <c r="S359" s="238">
        <v>5</v>
      </c>
      <c r="T359" s="238">
        <v>0</v>
      </c>
      <c r="U359" s="238">
        <v>2</v>
      </c>
      <c r="V359" s="238">
        <v>10</v>
      </c>
      <c r="W359" s="238">
        <v>10</v>
      </c>
      <c r="X359" s="238">
        <v>2</v>
      </c>
      <c r="Y359" s="238">
        <v>1</v>
      </c>
      <c r="Z359" s="238">
        <v>1</v>
      </c>
      <c r="AB359" s="238">
        <v>1</v>
      </c>
      <c r="AC359" s="238">
        <v>98</v>
      </c>
      <c r="AD359" s="238" t="s">
        <v>5068</v>
      </c>
      <c r="AF359" s="238" t="s">
        <v>405</v>
      </c>
      <c r="AG359" s="238">
        <v>5</v>
      </c>
      <c r="AH359" s="238">
        <v>2</v>
      </c>
      <c r="AI359" s="238">
        <v>2</v>
      </c>
      <c r="AJ359" s="238">
        <v>4</v>
      </c>
      <c r="AK359" s="238">
        <v>21</v>
      </c>
      <c r="AL359" s="238">
        <v>69</v>
      </c>
      <c r="AM359" s="238" t="s">
        <v>363</v>
      </c>
      <c r="AN359" s="238">
        <v>5</v>
      </c>
      <c r="AO359" s="238">
        <v>7</v>
      </c>
      <c r="AS359" s="238">
        <v>15</v>
      </c>
      <c r="AT359" s="238">
        <v>9</v>
      </c>
      <c r="AU359" s="238">
        <v>60</v>
      </c>
      <c r="AV359" s="238">
        <v>11</v>
      </c>
      <c r="AW359" s="238">
        <v>21</v>
      </c>
      <c r="AX359" s="238">
        <v>2</v>
      </c>
      <c r="AY359" s="238">
        <v>2</v>
      </c>
      <c r="AZ359" s="238">
        <v>4</v>
      </c>
      <c r="BA359" s="238">
        <v>21</v>
      </c>
      <c r="BB359" s="238">
        <v>45</v>
      </c>
      <c r="BC359" s="238" t="s">
        <v>363</v>
      </c>
      <c r="BD359" s="238">
        <v>5</v>
      </c>
      <c r="BE359" s="238">
        <v>1</v>
      </c>
      <c r="BI359" s="238">
        <v>15</v>
      </c>
      <c r="BJ359" s="238">
        <v>9</v>
      </c>
      <c r="BK359" s="238">
        <v>60</v>
      </c>
      <c r="BL359" s="238">
        <v>11</v>
      </c>
      <c r="BM359" s="238">
        <v>21</v>
      </c>
      <c r="CT359" s="238">
        <v>465997.80712894798</v>
      </c>
      <c r="CU359" s="238">
        <v>4968005.1731436802</v>
      </c>
      <c r="CV359" s="238">
        <v>44.864651530000003</v>
      </c>
      <c r="CW359" s="238">
        <v>-93.430404030000005</v>
      </c>
      <c r="CX359" s="238" t="s">
        <v>359</v>
      </c>
      <c r="CY359" s="238" t="s">
        <v>5069</v>
      </c>
    </row>
    <row r="360" spans="1:103" x14ac:dyDescent="0.25">
      <c r="A360" s="238">
        <v>370752</v>
      </c>
      <c r="B360" s="238">
        <v>2</v>
      </c>
      <c r="C360" s="238">
        <v>212</v>
      </c>
      <c r="D360" s="238">
        <v>158.66</v>
      </c>
      <c r="E360" s="238">
        <v>27</v>
      </c>
      <c r="F360" s="238" t="s">
        <v>2420</v>
      </c>
      <c r="H360" s="238" t="s">
        <v>354</v>
      </c>
      <c r="I360" s="238">
        <v>25</v>
      </c>
      <c r="K360" s="238">
        <v>16508758</v>
      </c>
      <c r="M360" s="238">
        <v>8</v>
      </c>
      <c r="N360" s="238">
        <v>11</v>
      </c>
      <c r="O360" s="238">
        <v>2016</v>
      </c>
      <c r="P360" s="238" t="s">
        <v>384</v>
      </c>
      <c r="Q360" s="238">
        <v>12</v>
      </c>
      <c r="R360" s="238" t="s">
        <v>356</v>
      </c>
      <c r="S360" s="238">
        <v>4</v>
      </c>
      <c r="T360" s="238">
        <v>0</v>
      </c>
      <c r="U360" s="238">
        <v>1</v>
      </c>
      <c r="W360" s="238">
        <v>55</v>
      </c>
      <c r="X360" s="238">
        <v>2</v>
      </c>
      <c r="Y360" s="238">
        <v>1</v>
      </c>
      <c r="Z360" s="238">
        <v>1</v>
      </c>
      <c r="AB360" s="238">
        <v>1</v>
      </c>
      <c r="AC360" s="238">
        <v>98</v>
      </c>
      <c r="AD360" s="238" t="s">
        <v>5063</v>
      </c>
      <c r="AF360" s="238" t="s">
        <v>405</v>
      </c>
      <c r="AG360" s="238">
        <v>3</v>
      </c>
      <c r="AH360" s="238">
        <v>2</v>
      </c>
      <c r="AI360" s="238">
        <v>2</v>
      </c>
      <c r="AJ360" s="238">
        <v>2</v>
      </c>
      <c r="AK360" s="238">
        <v>21</v>
      </c>
      <c r="AL360" s="238">
        <v>40</v>
      </c>
      <c r="AM360" s="238" t="s">
        <v>354</v>
      </c>
      <c r="AN360" s="238">
        <v>7</v>
      </c>
      <c r="AO360" s="238">
        <v>74</v>
      </c>
      <c r="AP360" s="238">
        <v>62</v>
      </c>
      <c r="AS360" s="238">
        <v>15</v>
      </c>
      <c r="AT360" s="238">
        <v>9</v>
      </c>
      <c r="AU360" s="238">
        <v>60</v>
      </c>
      <c r="AV360" s="238">
        <v>11</v>
      </c>
      <c r="AW360" s="238">
        <v>21</v>
      </c>
      <c r="CT360" s="238">
        <v>465980.87376174802</v>
      </c>
      <c r="CU360" s="238">
        <v>4968011.5231563803</v>
      </c>
      <c r="CV360" s="238">
        <v>44.864707889999998</v>
      </c>
      <c r="CW360" s="238">
        <v>-93.430618800000005</v>
      </c>
      <c r="CX360" s="238" t="s">
        <v>359</v>
      </c>
      <c r="CY360" s="238" t="s">
        <v>5070</v>
      </c>
    </row>
    <row r="361" spans="1:103" x14ac:dyDescent="0.25">
      <c r="A361" s="238">
        <v>526861</v>
      </c>
      <c r="B361" s="238">
        <v>2</v>
      </c>
      <c r="C361" s="238">
        <v>212</v>
      </c>
      <c r="D361" s="238">
        <v>158.666</v>
      </c>
      <c r="E361" s="238">
        <v>27</v>
      </c>
      <c r="F361" s="238" t="s">
        <v>2420</v>
      </c>
      <c r="H361" s="238" t="s">
        <v>354</v>
      </c>
      <c r="I361" s="238">
        <v>25</v>
      </c>
      <c r="K361" s="238">
        <v>17514543</v>
      </c>
      <c r="M361" s="238">
        <v>12</v>
      </c>
      <c r="N361" s="238">
        <v>20</v>
      </c>
      <c r="O361" s="238">
        <v>2017</v>
      </c>
      <c r="P361" s="238" t="s">
        <v>355</v>
      </c>
      <c r="Q361" s="238">
        <v>17</v>
      </c>
      <c r="R361" s="238" t="s">
        <v>356</v>
      </c>
      <c r="S361" s="238">
        <v>5</v>
      </c>
      <c r="T361" s="238">
        <v>0</v>
      </c>
      <c r="U361" s="238">
        <v>2</v>
      </c>
      <c r="V361" s="238">
        <v>12</v>
      </c>
      <c r="W361" s="238">
        <v>10</v>
      </c>
      <c r="X361" s="238">
        <v>29</v>
      </c>
      <c r="Y361" s="238">
        <v>4</v>
      </c>
      <c r="Z361" s="238">
        <v>1</v>
      </c>
      <c r="AB361" s="238">
        <v>1</v>
      </c>
      <c r="AC361" s="238">
        <v>98</v>
      </c>
      <c r="AD361" s="238" t="s">
        <v>5063</v>
      </c>
      <c r="AF361" s="238" t="s">
        <v>405</v>
      </c>
      <c r="AG361" s="238">
        <v>7</v>
      </c>
      <c r="AH361" s="238">
        <v>2</v>
      </c>
      <c r="AI361" s="238">
        <v>2</v>
      </c>
      <c r="AJ361" s="238">
        <v>4</v>
      </c>
      <c r="AK361" s="238">
        <v>26</v>
      </c>
      <c r="AL361" s="238">
        <v>49</v>
      </c>
      <c r="AM361" s="238" t="s">
        <v>354</v>
      </c>
      <c r="AN361" s="238">
        <v>5</v>
      </c>
      <c r="AO361" s="238">
        <v>1</v>
      </c>
      <c r="AS361" s="238">
        <v>15</v>
      </c>
      <c r="AT361" s="238">
        <v>9</v>
      </c>
      <c r="AU361" s="238">
        <v>60</v>
      </c>
      <c r="AV361" s="238">
        <v>11</v>
      </c>
      <c r="AW361" s="238">
        <v>21</v>
      </c>
      <c r="AX361" s="238">
        <v>2</v>
      </c>
      <c r="AY361" s="238">
        <v>4</v>
      </c>
      <c r="AZ361" s="238">
        <v>4</v>
      </c>
      <c r="BA361" s="238">
        <v>28</v>
      </c>
      <c r="BB361" s="238">
        <v>21</v>
      </c>
      <c r="BC361" s="238" t="s">
        <v>363</v>
      </c>
      <c r="BD361" s="238">
        <v>5</v>
      </c>
      <c r="BE361" s="238">
        <v>74</v>
      </c>
      <c r="BI361" s="238">
        <v>15</v>
      </c>
      <c r="BJ361" s="238">
        <v>9</v>
      </c>
      <c r="BK361" s="238">
        <v>60</v>
      </c>
      <c r="BL361" s="238">
        <v>11</v>
      </c>
      <c r="BM361" s="238">
        <v>21</v>
      </c>
      <c r="CT361" s="238">
        <v>465989.340445348</v>
      </c>
      <c r="CU361" s="238">
        <v>4968017.8731690804</v>
      </c>
      <c r="CV361" s="238">
        <v>44.86476545</v>
      </c>
      <c r="CW361" s="238">
        <v>-93.430512050000004</v>
      </c>
      <c r="CX361" s="238" t="s">
        <v>359</v>
      </c>
      <c r="CY361" s="238" t="s">
        <v>5071</v>
      </c>
    </row>
    <row r="362" spans="1:103" x14ac:dyDescent="0.25">
      <c r="A362" s="238">
        <v>392013</v>
      </c>
      <c r="B362" s="238">
        <v>2</v>
      </c>
      <c r="C362" s="238">
        <v>212</v>
      </c>
      <c r="D362" s="238">
        <v>158.673</v>
      </c>
      <c r="E362" s="238">
        <v>27</v>
      </c>
      <c r="F362" s="238" t="s">
        <v>2420</v>
      </c>
      <c r="H362" s="238" t="s">
        <v>354</v>
      </c>
      <c r="I362" s="238">
        <v>25</v>
      </c>
      <c r="K362" s="238">
        <v>16511537</v>
      </c>
      <c r="M362" s="238">
        <v>10</v>
      </c>
      <c r="N362" s="238">
        <v>17</v>
      </c>
      <c r="O362" s="238">
        <v>2016</v>
      </c>
      <c r="P362" s="238" t="s">
        <v>361</v>
      </c>
      <c r="Q362" s="238">
        <v>18</v>
      </c>
      <c r="R362" s="238" t="s">
        <v>356</v>
      </c>
      <c r="S362" s="238">
        <v>5</v>
      </c>
      <c r="T362" s="238">
        <v>0</v>
      </c>
      <c r="U362" s="238">
        <v>2</v>
      </c>
      <c r="V362" s="238">
        <v>12</v>
      </c>
      <c r="W362" s="238">
        <v>10</v>
      </c>
      <c r="X362" s="238">
        <v>2</v>
      </c>
      <c r="Y362" s="238">
        <v>3</v>
      </c>
      <c r="Z362" s="238">
        <v>1</v>
      </c>
      <c r="AB362" s="238">
        <v>1</v>
      </c>
      <c r="AC362" s="238">
        <v>98</v>
      </c>
      <c r="AD362" s="238" t="s">
        <v>357</v>
      </c>
      <c r="AF362" s="238" t="s">
        <v>405</v>
      </c>
      <c r="AG362" s="238">
        <v>7</v>
      </c>
      <c r="AH362" s="238">
        <v>2</v>
      </c>
      <c r="AI362" s="238">
        <v>3</v>
      </c>
      <c r="AJ362" s="238">
        <v>4</v>
      </c>
      <c r="AK362" s="238">
        <v>34</v>
      </c>
      <c r="AL362" s="238">
        <v>33</v>
      </c>
      <c r="AM362" s="238" t="s">
        <v>354</v>
      </c>
      <c r="AN362" s="238">
        <v>5</v>
      </c>
      <c r="AO362" s="238">
        <v>1</v>
      </c>
      <c r="AS362" s="238">
        <v>15</v>
      </c>
      <c r="AT362" s="238">
        <v>9</v>
      </c>
      <c r="AU362" s="238">
        <v>65</v>
      </c>
      <c r="AV362" s="238">
        <v>11</v>
      </c>
      <c r="AW362" s="238">
        <v>21</v>
      </c>
      <c r="AX362" s="238">
        <v>1</v>
      </c>
      <c r="AZ362" s="238">
        <v>4</v>
      </c>
      <c r="BA362" s="238">
        <v>99</v>
      </c>
      <c r="BI362" s="238">
        <v>15</v>
      </c>
      <c r="BJ362" s="238">
        <v>9</v>
      </c>
      <c r="BK362" s="238">
        <v>65</v>
      </c>
      <c r="BL362" s="238">
        <v>11</v>
      </c>
      <c r="BM362" s="238">
        <v>21</v>
      </c>
      <c r="CT362" s="238">
        <v>466002.04047074798</v>
      </c>
      <c r="CU362" s="238">
        <v>4968009.4064854803</v>
      </c>
      <c r="CV362" s="238">
        <v>44.864689839999997</v>
      </c>
      <c r="CW362" s="238">
        <v>-93.430350730000001</v>
      </c>
      <c r="CX362" s="238" t="s">
        <v>359</v>
      </c>
      <c r="CY362" s="238" t="s">
        <v>5072</v>
      </c>
    </row>
    <row r="363" spans="1:103" x14ac:dyDescent="0.25">
      <c r="A363" s="238">
        <v>316763</v>
      </c>
      <c r="B363" s="238">
        <v>2</v>
      </c>
      <c r="C363" s="238">
        <v>212</v>
      </c>
      <c r="E363" s="238">
        <v>27</v>
      </c>
      <c r="F363" s="238" t="s">
        <v>2420</v>
      </c>
      <c r="H363" s="238" t="s">
        <v>354</v>
      </c>
      <c r="I363" s="238">
        <v>25</v>
      </c>
      <c r="K363" s="238">
        <v>16500099</v>
      </c>
      <c r="M363" s="238">
        <v>1</v>
      </c>
      <c r="N363" s="238">
        <v>4</v>
      </c>
      <c r="O363" s="238">
        <v>2016</v>
      </c>
      <c r="P363" s="238" t="s">
        <v>361</v>
      </c>
      <c r="Q363" s="238">
        <v>17</v>
      </c>
      <c r="R363" s="238" t="s">
        <v>356</v>
      </c>
      <c r="S363" s="238">
        <v>5</v>
      </c>
      <c r="T363" s="238">
        <v>0</v>
      </c>
      <c r="U363" s="238">
        <v>2</v>
      </c>
      <c r="V363" s="238">
        <v>12</v>
      </c>
      <c r="W363" s="238">
        <v>10</v>
      </c>
      <c r="X363" s="238">
        <v>2</v>
      </c>
      <c r="Y363" s="238">
        <v>4</v>
      </c>
      <c r="Z363" s="238">
        <v>1</v>
      </c>
      <c r="AB363" s="238">
        <v>1</v>
      </c>
      <c r="AC363" s="238">
        <v>98</v>
      </c>
      <c r="AD363" s="238" t="s">
        <v>357</v>
      </c>
      <c r="AF363" s="238" t="s">
        <v>405</v>
      </c>
      <c r="AG363" s="238">
        <v>7</v>
      </c>
      <c r="AH363" s="238">
        <v>2</v>
      </c>
      <c r="AI363" s="238">
        <v>2</v>
      </c>
      <c r="AJ363" s="238">
        <v>4</v>
      </c>
      <c r="AK363" s="238">
        <v>21</v>
      </c>
      <c r="AL363" s="238">
        <v>63</v>
      </c>
      <c r="AM363" s="238" t="s">
        <v>354</v>
      </c>
      <c r="AN363" s="238">
        <v>5</v>
      </c>
      <c r="AO363" s="238">
        <v>74</v>
      </c>
      <c r="AS363" s="238">
        <v>15</v>
      </c>
      <c r="AT363" s="238">
        <v>98</v>
      </c>
      <c r="AU363" s="238">
        <v>60</v>
      </c>
      <c r="AV363" s="238">
        <v>11</v>
      </c>
      <c r="AW363" s="238">
        <v>21</v>
      </c>
      <c r="AX363" s="238">
        <v>2</v>
      </c>
      <c r="AY363" s="238">
        <v>2</v>
      </c>
      <c r="AZ363" s="238">
        <v>4</v>
      </c>
      <c r="BA363" s="238">
        <v>26</v>
      </c>
      <c r="BB363" s="238">
        <v>47</v>
      </c>
      <c r="BC363" s="238" t="s">
        <v>354</v>
      </c>
      <c r="BD363" s="238">
        <v>5</v>
      </c>
      <c r="BE363" s="238">
        <v>1</v>
      </c>
      <c r="BI363" s="238">
        <v>15</v>
      </c>
      <c r="BJ363" s="238">
        <v>98</v>
      </c>
      <c r="BK363" s="238">
        <v>60</v>
      </c>
      <c r="BL363" s="238">
        <v>11</v>
      </c>
      <c r="BM363" s="238">
        <v>21</v>
      </c>
      <c r="CT363" s="238">
        <v>465304.62546563498</v>
      </c>
      <c r="CU363" s="238">
        <v>4967860.4650694001</v>
      </c>
      <c r="CV363" s="238">
        <v>44.863315530000001</v>
      </c>
      <c r="CW363" s="238">
        <v>-93.439168249999994</v>
      </c>
      <c r="CX363" s="238" t="s">
        <v>359</v>
      </c>
      <c r="CY363" s="238" t="s">
        <v>5073</v>
      </c>
    </row>
    <row r="364" spans="1:103" x14ac:dyDescent="0.25">
      <c r="A364" s="238">
        <v>491618</v>
      </c>
      <c r="B364" s="238">
        <v>2</v>
      </c>
      <c r="C364" s="238">
        <v>212</v>
      </c>
      <c r="E364" s="238">
        <v>27</v>
      </c>
      <c r="F364" s="238" t="s">
        <v>2420</v>
      </c>
      <c r="H364" s="238" t="s">
        <v>354</v>
      </c>
      <c r="I364" s="238">
        <v>25</v>
      </c>
      <c r="K364" s="238">
        <v>17508269</v>
      </c>
      <c r="M364" s="238">
        <v>7</v>
      </c>
      <c r="N364" s="238">
        <v>26</v>
      </c>
      <c r="O364" s="238">
        <v>2017</v>
      </c>
      <c r="P364" s="238" t="s">
        <v>355</v>
      </c>
      <c r="Q364" s="238">
        <v>14</v>
      </c>
      <c r="R364" s="238" t="s">
        <v>369</v>
      </c>
      <c r="S364" s="238">
        <v>4</v>
      </c>
      <c r="T364" s="238">
        <v>0</v>
      </c>
      <c r="U364" s="238">
        <v>2</v>
      </c>
      <c r="V364" s="238">
        <v>10</v>
      </c>
      <c r="W364" s="238">
        <v>10</v>
      </c>
      <c r="X364" s="238">
        <v>2</v>
      </c>
      <c r="Y364" s="238">
        <v>1</v>
      </c>
      <c r="Z364" s="238">
        <v>2</v>
      </c>
      <c r="AB364" s="238">
        <v>1</v>
      </c>
      <c r="AC364" s="238">
        <v>98</v>
      </c>
      <c r="AD364" s="238" t="s">
        <v>357</v>
      </c>
      <c r="AF364" s="238" t="s">
        <v>358</v>
      </c>
      <c r="AG364" s="238">
        <v>5</v>
      </c>
      <c r="AH364" s="238">
        <v>2</v>
      </c>
      <c r="AI364" s="238">
        <v>2</v>
      </c>
      <c r="AJ364" s="238">
        <v>3</v>
      </c>
      <c r="AK364" s="238">
        <v>28</v>
      </c>
      <c r="AL364" s="238">
        <v>17</v>
      </c>
      <c r="AM364" s="238" t="s">
        <v>354</v>
      </c>
      <c r="AN364" s="238">
        <v>5</v>
      </c>
      <c r="AO364" s="238">
        <v>2</v>
      </c>
      <c r="AS364" s="238">
        <v>15</v>
      </c>
      <c r="AT364" s="238">
        <v>98</v>
      </c>
      <c r="AU364" s="238">
        <v>60</v>
      </c>
      <c r="AV364" s="238">
        <v>11</v>
      </c>
      <c r="AW364" s="238">
        <v>21</v>
      </c>
      <c r="AX364" s="238">
        <v>2</v>
      </c>
      <c r="AY364" s="238">
        <v>5</v>
      </c>
      <c r="AZ364" s="238">
        <v>3</v>
      </c>
      <c r="BA364" s="238">
        <v>21</v>
      </c>
      <c r="BB364" s="238">
        <v>38</v>
      </c>
      <c r="BC364" s="238" t="s">
        <v>363</v>
      </c>
      <c r="BD364" s="238">
        <v>5</v>
      </c>
      <c r="BE364" s="238">
        <v>1</v>
      </c>
      <c r="BI364" s="238">
        <v>15</v>
      </c>
      <c r="BJ364" s="238">
        <v>98</v>
      </c>
      <c r="BK364" s="238">
        <v>60</v>
      </c>
      <c r="BL364" s="238">
        <v>11</v>
      </c>
      <c r="BM364" s="238">
        <v>21</v>
      </c>
      <c r="CT364" s="238">
        <v>465069.74813957099</v>
      </c>
      <c r="CU364" s="238">
        <v>4967759.507793</v>
      </c>
      <c r="CV364" s="238">
        <v>44.862395249999999</v>
      </c>
      <c r="CW364" s="238">
        <v>-93.442134249999995</v>
      </c>
      <c r="CX364" s="238" t="s">
        <v>359</v>
      </c>
      <c r="CY364" s="238" t="s">
        <v>5074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U48"/>
  <sheetViews>
    <sheetView view="pageBreakPreview" zoomScale="85" zoomScaleNormal="85" zoomScaleSheetLayoutView="85" workbookViewId="0">
      <selection activeCell="N12" sqref="N12"/>
    </sheetView>
  </sheetViews>
  <sheetFormatPr defaultColWidth="9.140625" defaultRowHeight="15" x14ac:dyDescent="0.25"/>
  <cols>
    <col min="1" max="1" width="3.7109375" style="85" customWidth="1"/>
    <col min="2" max="2" width="15.7109375" style="85" customWidth="1"/>
    <col min="3" max="9" width="15.7109375" style="238" customWidth="1"/>
    <col min="10" max="11" width="15.7109375" style="85" customWidth="1"/>
    <col min="12" max="12" width="5.7109375" style="85" customWidth="1"/>
    <col min="13" max="13" width="31.42578125" style="85" customWidth="1"/>
    <col min="14" max="14" width="15.28515625" style="85" customWidth="1"/>
    <col min="15" max="15" width="16" style="238" customWidth="1"/>
    <col min="16" max="16" width="14.140625" style="85" customWidth="1"/>
    <col min="17" max="16384" width="9.140625" style="85"/>
  </cols>
  <sheetData>
    <row r="1" spans="1:16" x14ac:dyDescent="0.25">
      <c r="A1" s="19"/>
      <c r="B1" s="19">
        <v>1</v>
      </c>
      <c r="C1" s="19">
        <f>B1+1</f>
        <v>2</v>
      </c>
      <c r="D1" s="19">
        <f t="shared" ref="D1:K1" si="0">C1+1</f>
        <v>3</v>
      </c>
      <c r="E1" s="19">
        <f t="shared" si="0"/>
        <v>4</v>
      </c>
      <c r="F1" s="19">
        <f t="shared" si="0"/>
        <v>5</v>
      </c>
      <c r="G1" s="19">
        <f t="shared" si="0"/>
        <v>6</v>
      </c>
      <c r="H1" s="19">
        <f t="shared" si="0"/>
        <v>7</v>
      </c>
      <c r="I1" s="19">
        <f t="shared" si="0"/>
        <v>8</v>
      </c>
      <c r="J1" s="19">
        <f t="shared" si="0"/>
        <v>9</v>
      </c>
      <c r="K1" s="19">
        <f t="shared" si="0"/>
        <v>10</v>
      </c>
    </row>
    <row r="2" spans="1:16" x14ac:dyDescent="0.25">
      <c r="B2" s="6" t="s">
        <v>76</v>
      </c>
      <c r="J2" s="175"/>
    </row>
    <row r="3" spans="1:16" ht="15.75" thickBot="1" x14ac:dyDescent="0.3">
      <c r="B3" s="6"/>
      <c r="J3" s="175"/>
    </row>
    <row r="4" spans="1:16" ht="15.75" thickBot="1" x14ac:dyDescent="0.3">
      <c r="C4" s="504" t="s">
        <v>5154</v>
      </c>
      <c r="D4" s="503"/>
      <c r="E4" s="502" t="s">
        <v>157</v>
      </c>
      <c r="F4" s="502"/>
      <c r="G4" s="502"/>
      <c r="H4" s="502"/>
      <c r="I4" s="503"/>
      <c r="J4" s="300"/>
      <c r="K4" s="301"/>
      <c r="N4" s="91"/>
      <c r="O4" s="91"/>
    </row>
    <row r="5" spans="1:16" ht="35.1" customHeight="1" x14ac:dyDescent="0.25">
      <c r="B5" s="506" t="s">
        <v>0</v>
      </c>
      <c r="C5" s="510" t="s">
        <v>75</v>
      </c>
      <c r="D5" s="500" t="s">
        <v>1</v>
      </c>
      <c r="E5" s="508" t="s">
        <v>149</v>
      </c>
      <c r="F5" s="510" t="s">
        <v>244</v>
      </c>
      <c r="G5" s="510" t="s">
        <v>69</v>
      </c>
      <c r="H5" s="510" t="s">
        <v>75</v>
      </c>
      <c r="I5" s="500" t="s">
        <v>1</v>
      </c>
      <c r="J5" s="498" t="s">
        <v>160</v>
      </c>
      <c r="K5" s="495" t="s">
        <v>1</v>
      </c>
      <c r="M5" s="91"/>
      <c r="P5" s="32"/>
    </row>
    <row r="6" spans="1:16" ht="43.5" customHeight="1" thickBot="1" x14ac:dyDescent="0.3">
      <c r="B6" s="507"/>
      <c r="C6" s="511"/>
      <c r="D6" s="501"/>
      <c r="E6" s="509"/>
      <c r="F6" s="511"/>
      <c r="G6" s="511"/>
      <c r="H6" s="511"/>
      <c r="I6" s="501"/>
      <c r="J6" s="499"/>
      <c r="K6" s="496"/>
      <c r="M6" s="497" t="s">
        <v>150</v>
      </c>
      <c r="N6" s="497"/>
      <c r="O6" s="413"/>
      <c r="P6" s="60"/>
    </row>
    <row r="7" spans="1:16" ht="18" customHeight="1" x14ac:dyDescent="0.25">
      <c r="B7" s="1">
        <f>Assumptions!C10</f>
        <v>2026</v>
      </c>
      <c r="C7" s="287">
        <f t="shared" ref="C7:C26" si="1">TREND(P$37:P$38,$M$37:$M$38,$B7)</f>
        <v>1877716.3981605545</v>
      </c>
      <c r="D7" s="164">
        <f>C7*(1+0.07)^-($B7-Assumptions!$C$6)</f>
        <v>1251201.720447036</v>
      </c>
      <c r="E7" s="381">
        <f>IFERROR(VLOOKUP($B7,'Annualized Operations'!$B$13:$J$32,'Annualized Operations'!I$1,FALSE),0)</f>
        <v>65515.245666324678</v>
      </c>
      <c r="F7" s="286">
        <f>IFERROR(VLOOKUP($B7,'Annualized Operations'!$B$13:$J$32,'Annualized Operations'!J$1,FALSE),0)</f>
        <v>56622.730769230737</v>
      </c>
      <c r="G7" s="286">
        <f>E7-F7</f>
        <v>8892.5148970939408</v>
      </c>
      <c r="H7" s="287">
        <f t="shared" ref="H7:H26" si="2">G7*$N$19</f>
        <v>267048.58940039732</v>
      </c>
      <c r="I7" s="164">
        <f>H7*(1+0.07)^-($B7-Assumptions!$C$6)</f>
        <v>177945.75092812351</v>
      </c>
      <c r="J7" s="176">
        <f>C7+H7</f>
        <v>2144764.9875609516</v>
      </c>
      <c r="K7" s="164">
        <f>J7*(1+0.07)^-($B7-Assumptions!$C$6)</f>
        <v>1429147.4713751595</v>
      </c>
      <c r="M7" s="103" t="s">
        <v>116</v>
      </c>
      <c r="N7" s="104">
        <v>17.8</v>
      </c>
      <c r="O7" s="419"/>
      <c r="P7" s="19"/>
    </row>
    <row r="8" spans="1:16" x14ac:dyDescent="0.25">
      <c r="B8" s="2">
        <f>B7+1</f>
        <v>2027</v>
      </c>
      <c r="C8" s="290">
        <f t="shared" si="1"/>
        <v>1899334.3427477777</v>
      </c>
      <c r="D8" s="291">
        <f>C8*(1+0.07)^-($B8-Assumptions!$C$6)</f>
        <v>1182809.9716987179</v>
      </c>
      <c r="E8" s="380">
        <f>IFERROR(VLOOKUP($B8,'Annualized Operations'!$B$13:$J$32,'Annualized Operations'!I$1,FALSE),0)</f>
        <v>66703.24613506734</v>
      </c>
      <c r="F8" s="289">
        <f>IFERROR(VLOOKUP($B8,'Annualized Operations'!$B$13:$J$32,'Annualized Operations'!J$1,FALSE),0)</f>
        <v>57158.999999999964</v>
      </c>
      <c r="G8" s="289">
        <f t="shared" ref="G8:G26" si="3">E8-F8</f>
        <v>9544.2461350673766</v>
      </c>
      <c r="H8" s="290">
        <f t="shared" si="2"/>
        <v>286620.54511630599</v>
      </c>
      <c r="I8" s="291">
        <f>H8*(1+0.07)^-($B8-Assumptions!$C$6)</f>
        <v>178492.87049000035</v>
      </c>
      <c r="J8" s="178">
        <f t="shared" ref="J8:J26" si="4">C8+H8</f>
        <v>2185954.8878640835</v>
      </c>
      <c r="K8" s="291">
        <f>J8*(1+0.07)^-($B8-Assumptions!$C$6)</f>
        <v>1361302.8421887183</v>
      </c>
      <c r="M8" s="103" t="s">
        <v>64</v>
      </c>
      <c r="N8" s="105">
        <v>32</v>
      </c>
      <c r="O8" s="98"/>
      <c r="P8" s="30"/>
    </row>
    <row r="9" spans="1:16" x14ac:dyDescent="0.25">
      <c r="B9" s="2">
        <f t="shared" ref="B9:B26" si="5">B8+1</f>
        <v>2028</v>
      </c>
      <c r="C9" s="290">
        <f t="shared" si="1"/>
        <v>1920952.2873350009</v>
      </c>
      <c r="D9" s="291">
        <f>C9*(1+0.07)^-($B9-Assumptions!$C$6)</f>
        <v>1118011.7206640062</v>
      </c>
      <c r="E9" s="380">
        <f>IFERROR(VLOOKUP($B9,'Annualized Operations'!$B$13:$J$32,'Annualized Operations'!I$1,FALSE),0)</f>
        <v>67891.246603809661</v>
      </c>
      <c r="F9" s="289">
        <f>IFERROR(VLOOKUP($B9,'Annualized Operations'!$B$13:$J$32,'Annualized Operations'!J$1,FALSE),0)</f>
        <v>57695.269230769198</v>
      </c>
      <c r="G9" s="289">
        <f t="shared" si="3"/>
        <v>10195.977373040463</v>
      </c>
      <c r="H9" s="290">
        <f t="shared" si="2"/>
        <v>306192.50083220418</v>
      </c>
      <c r="I9" s="291">
        <f>H9*(1+0.07)^-($B9-Assumptions!$C$6)</f>
        <v>178206.82323388095</v>
      </c>
      <c r="J9" s="178">
        <f t="shared" si="4"/>
        <v>2227144.7881672052</v>
      </c>
      <c r="K9" s="291">
        <f>J9*(1+0.07)^-($B9-Assumptions!$C$6)</f>
        <v>1296218.5438978872</v>
      </c>
      <c r="L9" s="96"/>
      <c r="M9" s="86"/>
      <c r="N9" s="98"/>
      <c r="O9" s="98"/>
      <c r="P9" s="30"/>
    </row>
    <row r="10" spans="1:16" ht="14.25" customHeight="1" x14ac:dyDescent="0.25">
      <c r="B10" s="2">
        <f t="shared" si="5"/>
        <v>2029</v>
      </c>
      <c r="C10" s="290">
        <f t="shared" si="1"/>
        <v>1942570.2319222242</v>
      </c>
      <c r="D10" s="291">
        <f>C10*(1+0.07)^-($B10-Assumptions!$C$6)</f>
        <v>1056629.4964820119</v>
      </c>
      <c r="E10" s="380">
        <f>IFERROR(VLOOKUP($B10,'Annualized Operations'!$B$13:$J$32,'Annualized Operations'!I$1,FALSE),0)</f>
        <v>69079.247072551982</v>
      </c>
      <c r="F10" s="289">
        <f>IFERROR(VLOOKUP($B10,'Annualized Operations'!$B$13:$J$32,'Annualized Operations'!J$1,FALSE),0)</f>
        <v>58231.538461538425</v>
      </c>
      <c r="G10" s="289">
        <f t="shared" si="3"/>
        <v>10847.708611013557</v>
      </c>
      <c r="H10" s="290">
        <f t="shared" si="2"/>
        <v>325764.45654810261</v>
      </c>
      <c r="I10" s="291">
        <f>H10*(1+0.07)^-($B10-Assumptions!$C$6)</f>
        <v>177194.28005110053</v>
      </c>
      <c r="J10" s="178">
        <f t="shared" si="4"/>
        <v>2268334.6884703268</v>
      </c>
      <c r="K10" s="291">
        <f>J10*(1+0.07)^-($B10-Assumptions!$C$6)</f>
        <v>1233823.7765331124</v>
      </c>
      <c r="M10" s="494" t="s">
        <v>153</v>
      </c>
      <c r="N10" s="494"/>
      <c r="O10" s="412"/>
      <c r="P10" s="29"/>
    </row>
    <row r="11" spans="1:16" x14ac:dyDescent="0.25">
      <c r="B11" s="2">
        <f t="shared" si="5"/>
        <v>2030</v>
      </c>
      <c r="C11" s="290">
        <f t="shared" si="1"/>
        <v>1964188.1765094399</v>
      </c>
      <c r="D11" s="291">
        <f>C11*(1+0.07)^-($B11-Assumptions!$C$6)</f>
        <v>998493.66914795595</v>
      </c>
      <c r="E11" s="380">
        <f>IFERROR(VLOOKUP($B11,'Annualized Operations'!$B$13:$J$32,'Annualized Operations'!I$1,FALSE),0)</f>
        <v>70267.247541294637</v>
      </c>
      <c r="F11" s="289">
        <f>IFERROR(VLOOKUP($B11,'Annualized Operations'!$B$13:$J$32,'Annualized Operations'!J$1,FALSE),0)</f>
        <v>58767.807692307651</v>
      </c>
      <c r="G11" s="289">
        <f t="shared" si="3"/>
        <v>11499.439848986985</v>
      </c>
      <c r="H11" s="290">
        <f t="shared" si="2"/>
        <v>345336.41226401104</v>
      </c>
      <c r="I11" s="291">
        <f>H11*(1+0.07)^-($B11-Assumptions!$C$6)</f>
        <v>175551.52072275311</v>
      </c>
      <c r="J11" s="178">
        <f t="shared" si="4"/>
        <v>2309524.5887734508</v>
      </c>
      <c r="K11" s="291">
        <f>J11*(1+0.07)^-($B11-Assumptions!$C$6)</f>
        <v>1174045.1898707089</v>
      </c>
      <c r="M11" s="103" t="s">
        <v>60</v>
      </c>
      <c r="N11" s="100">
        <f>1-N12</f>
        <v>0.86599999999999999</v>
      </c>
      <c r="O11" s="420"/>
      <c r="P11" s="29"/>
    </row>
    <row r="12" spans="1:16" x14ac:dyDescent="0.25">
      <c r="B12" s="2">
        <f t="shared" si="5"/>
        <v>2031</v>
      </c>
      <c r="C12" s="290">
        <f t="shared" si="1"/>
        <v>1985806.1210966632</v>
      </c>
      <c r="D12" s="291">
        <f>C12*(1+0.07)^-($B12-Assumptions!$C$6)</f>
        <v>943442.18315540033</v>
      </c>
      <c r="E12" s="380">
        <f>IFERROR(VLOOKUP($B12,'Annualized Operations'!$B$13:$J$32,'Annualized Operations'!I$1,FALSE),0)</f>
        <v>71455.248010036972</v>
      </c>
      <c r="F12" s="289">
        <f>IFERROR(VLOOKUP($B12,'Annualized Operations'!$B$13:$J$32,'Annualized Operations'!J$1,FALSE),0)</f>
        <v>59304.076923076878</v>
      </c>
      <c r="G12" s="289">
        <f t="shared" si="3"/>
        <v>12151.171086960094</v>
      </c>
      <c r="H12" s="290">
        <f t="shared" si="2"/>
        <v>364908.36797990988</v>
      </c>
      <c r="I12" s="291">
        <f>H12*(1+0.07)^-($B12-Assumptions!$C$6)</f>
        <v>173365.33696880587</v>
      </c>
      <c r="J12" s="178">
        <f t="shared" si="4"/>
        <v>2350714.4890765729</v>
      </c>
      <c r="K12" s="291">
        <f>J12*(1+0.07)^-($B12-Assumptions!$C$6)</f>
        <v>1116807.5201242061</v>
      </c>
      <c r="M12" s="103" t="s">
        <v>61</v>
      </c>
      <c r="N12" s="100">
        <v>0.13400000000000001</v>
      </c>
      <c r="O12" s="420"/>
      <c r="P12" s="86"/>
    </row>
    <row r="13" spans="1:16" x14ac:dyDescent="0.25">
      <c r="B13" s="2">
        <f t="shared" si="5"/>
        <v>2032</v>
      </c>
      <c r="C13" s="290">
        <f t="shared" si="1"/>
        <v>2007424.0656838864</v>
      </c>
      <c r="D13" s="291">
        <f>C13*(1+0.07)^-($B13-Assumptions!$C$6)</f>
        <v>891320.29243130481</v>
      </c>
      <c r="E13" s="380">
        <f>IFERROR(VLOOKUP($B13,'Annualized Operations'!$B$13:$J$32,'Annualized Operations'!I$1,FALSE),0)</f>
        <v>72643.248478779293</v>
      </c>
      <c r="F13" s="289">
        <f>IFERROR(VLOOKUP($B13,'Annualized Operations'!$B$13:$J$32,'Annualized Operations'!J$1,FALSE),0)</f>
        <v>59840.346153846105</v>
      </c>
      <c r="G13" s="289">
        <f t="shared" si="3"/>
        <v>12802.902324933188</v>
      </c>
      <c r="H13" s="290">
        <f t="shared" si="2"/>
        <v>384480.32369580824</v>
      </c>
      <c r="I13" s="291">
        <f>H13*(1+0.07)^-($B13-Assumptions!$C$6)</f>
        <v>170713.86181368792</v>
      </c>
      <c r="J13" s="178">
        <f t="shared" si="4"/>
        <v>2391904.3893796946</v>
      </c>
      <c r="K13" s="291">
        <f>J13*(1+0.07)^-($B13-Assumptions!$C$6)</f>
        <v>1062034.1542449926</v>
      </c>
      <c r="M13" s="86"/>
      <c r="N13" s="89"/>
      <c r="O13" s="89"/>
      <c r="P13" s="29"/>
    </row>
    <row r="14" spans="1:16" ht="15" customHeight="1" x14ac:dyDescent="0.25">
      <c r="B14" s="2">
        <f t="shared" si="5"/>
        <v>2033</v>
      </c>
      <c r="C14" s="290">
        <f t="shared" si="1"/>
        <v>2029042.0102711096</v>
      </c>
      <c r="D14" s="291">
        <f>C14*(1+0.07)^-($B14-Assumptions!$C$6)</f>
        <v>841980.29753479944</v>
      </c>
      <c r="E14" s="380">
        <f>IFERROR(VLOOKUP($B14,'Annualized Operations'!$B$13:$J$32,'Annualized Operations'!I$1,FALSE),0)</f>
        <v>73831.248947521613</v>
      </c>
      <c r="F14" s="289">
        <f>IFERROR(VLOOKUP($B14,'Annualized Operations'!$B$13:$J$32,'Annualized Operations'!J$1,FALSE),0)</f>
        <v>60376.615384615339</v>
      </c>
      <c r="G14" s="289">
        <f t="shared" si="3"/>
        <v>13454.633562906274</v>
      </c>
      <c r="H14" s="290">
        <f t="shared" si="2"/>
        <v>404052.27941170643</v>
      </c>
      <c r="I14" s="291">
        <f>H14*(1+0.07)^-($B14-Assumptions!$C$6)</f>
        <v>167667.3310441839</v>
      </c>
      <c r="J14" s="178">
        <f t="shared" si="4"/>
        <v>2433094.2896828162</v>
      </c>
      <c r="K14" s="291">
        <f>J14*(1+0.07)^-($B14-Assumptions!$C$6)</f>
        <v>1009647.6285789834</v>
      </c>
      <c r="M14" s="494" t="s">
        <v>151</v>
      </c>
      <c r="N14" s="494"/>
      <c r="O14" s="412"/>
      <c r="P14" s="29"/>
    </row>
    <row r="15" spans="1:16" x14ac:dyDescent="0.25">
      <c r="B15" s="2">
        <f t="shared" si="5"/>
        <v>2034</v>
      </c>
      <c r="C15" s="290">
        <f t="shared" si="1"/>
        <v>2050659.9548583329</v>
      </c>
      <c r="D15" s="291">
        <f>C15*(1+0.07)^-($B15-Assumptions!$C$6)</f>
        <v>795281.28595787066</v>
      </c>
      <c r="E15" s="380">
        <f>IFERROR(VLOOKUP($B15,'Annualized Operations'!$B$13:$J$32,'Annualized Operations'!I$1,FALSE),0)</f>
        <v>75019.249416263949</v>
      </c>
      <c r="F15" s="289">
        <f>IFERROR(VLOOKUP($B15,'Annualized Operations'!$B$13:$J$32,'Annualized Operations'!J$1,FALSE),0)</f>
        <v>60912.884615384566</v>
      </c>
      <c r="G15" s="289">
        <f t="shared" si="3"/>
        <v>14106.364800879383</v>
      </c>
      <c r="H15" s="290">
        <f t="shared" si="2"/>
        <v>423624.23512760527</v>
      </c>
      <c r="I15" s="291">
        <f>H15*(1+0.07)^-($B15-Assumptions!$C$6)</f>
        <v>164288.7820952624</v>
      </c>
      <c r="J15" s="178">
        <f t="shared" si="4"/>
        <v>2474284.1899859384</v>
      </c>
      <c r="K15" s="291">
        <f>J15*(1+0.07)^-($B15-Assumptions!$C$6)</f>
        <v>959570.0680531332</v>
      </c>
      <c r="M15" s="103" t="s">
        <v>66</v>
      </c>
      <c r="N15" s="106">
        <v>1.67</v>
      </c>
      <c r="O15" s="421"/>
      <c r="P15" s="90"/>
    </row>
    <row r="16" spans="1:16" x14ac:dyDescent="0.25">
      <c r="B16" s="2">
        <f t="shared" si="5"/>
        <v>2035</v>
      </c>
      <c r="C16" s="290">
        <f t="shared" si="1"/>
        <v>2072277.8994455561</v>
      </c>
      <c r="D16" s="291">
        <f>C16*(1+0.07)^-($B16-Assumptions!$C$6)</f>
        <v>751088.87624687189</v>
      </c>
      <c r="E16" s="380">
        <f>IFERROR(VLOOKUP($B16,'Annualized Operations'!$B$13:$J$32,'Annualized Operations'!I$1,FALSE),0)</f>
        <v>76207.249885006604</v>
      </c>
      <c r="F16" s="289">
        <f>IFERROR(VLOOKUP($B16,'Annualized Operations'!$B$13:$J$32,'Annualized Operations'!J$1,FALSE),0)</f>
        <v>61449.153846153793</v>
      </c>
      <c r="G16" s="289">
        <f t="shared" si="3"/>
        <v>14758.096038852811</v>
      </c>
      <c r="H16" s="290">
        <f t="shared" si="2"/>
        <v>443196.1908435137</v>
      </c>
      <c r="I16" s="291">
        <f>H16*(1+0.07)^-($B16-Assumptions!$C$6)</f>
        <v>160634.69529188715</v>
      </c>
      <c r="J16" s="178">
        <f t="shared" si="4"/>
        <v>2515474.0902890698</v>
      </c>
      <c r="K16" s="291">
        <f>J16*(1+0.07)^-($B16-Assumptions!$C$6)</f>
        <v>911723.57153875905</v>
      </c>
      <c r="M16" s="103" t="s">
        <v>67</v>
      </c>
      <c r="N16" s="106">
        <v>1</v>
      </c>
      <c r="O16" s="421"/>
      <c r="P16" s="29"/>
    </row>
    <row r="17" spans="1:21" x14ac:dyDescent="0.25">
      <c r="B17" s="2">
        <f t="shared" si="5"/>
        <v>2036</v>
      </c>
      <c r="C17" s="290">
        <f t="shared" si="1"/>
        <v>2093895.8440327793</v>
      </c>
      <c r="D17" s="291">
        <f>C17*(1+0.07)^-($B17-Assumptions!$C$6)</f>
        <v>709274.96655641135</v>
      </c>
      <c r="E17" s="380">
        <f>IFERROR(VLOOKUP($B17,'Annualized Operations'!$B$13:$J$32,'Annualized Operations'!I$1,FALSE),0)</f>
        <v>77395.250353748925</v>
      </c>
      <c r="F17" s="289">
        <f>IFERROR(VLOOKUP($B17,'Annualized Operations'!$B$13:$J$32,'Annualized Operations'!J$1,FALSE),0)</f>
        <v>61985.42307692302</v>
      </c>
      <c r="G17" s="289">
        <f t="shared" si="3"/>
        <v>15409.827276825905</v>
      </c>
      <c r="H17" s="290">
        <f t="shared" si="2"/>
        <v>462768.14655941213</v>
      </c>
      <c r="I17" s="291">
        <f>H17*(1+0.07)^-($B17-Assumptions!$C$6)</f>
        <v>156755.58199787952</v>
      </c>
      <c r="J17" s="178">
        <f t="shared" si="4"/>
        <v>2556663.9905921915</v>
      </c>
      <c r="K17" s="291">
        <f>J17*(1+0.07)^-($B17-Assumptions!$C$6)</f>
        <v>866030.5485542909</v>
      </c>
      <c r="M17" s="86"/>
      <c r="N17" s="89"/>
      <c r="O17" s="89"/>
      <c r="P17" s="30"/>
    </row>
    <row r="18" spans="1:21" x14ac:dyDescent="0.25">
      <c r="B18" s="2">
        <f t="shared" si="5"/>
        <v>2037</v>
      </c>
      <c r="C18" s="290">
        <f t="shared" si="1"/>
        <v>2115513.7886199951</v>
      </c>
      <c r="D18" s="291">
        <f>C18*(1+0.07)^-($B18-Assumptions!$C$6)</f>
        <v>669717.48815079534</v>
      </c>
      <c r="E18" s="380">
        <f>IFERROR(VLOOKUP($B18,'Annualized Operations'!$B$13:$J$32,'Annualized Operations'!I$1,FALSE),0)</f>
        <v>78583.250822491245</v>
      </c>
      <c r="F18" s="289">
        <f>IFERROR(VLOOKUP($B18,'Annualized Operations'!$B$13:$J$32,'Annualized Operations'!J$1,FALSE),0)</f>
        <v>62521.692307692247</v>
      </c>
      <c r="G18" s="289">
        <f t="shared" si="3"/>
        <v>16061.558514798999</v>
      </c>
      <c r="H18" s="290">
        <f t="shared" si="2"/>
        <v>482340.10227531049</v>
      </c>
      <c r="I18" s="291">
        <f>H18*(1+0.07)^-($B18-Assumptions!$C$6)</f>
        <v>152696.52387420298</v>
      </c>
      <c r="J18" s="178">
        <f t="shared" si="4"/>
        <v>2597853.8908953057</v>
      </c>
      <c r="K18" s="291">
        <f>J18*(1+0.07)^-($B18-Assumptions!$C$6)</f>
        <v>822414.01202499843</v>
      </c>
      <c r="M18" s="35" t="s">
        <v>68</v>
      </c>
      <c r="N18" s="79"/>
      <c r="O18" s="79"/>
      <c r="P18" s="30"/>
    </row>
    <row r="19" spans="1:21" x14ac:dyDescent="0.25">
      <c r="B19" s="2">
        <f t="shared" si="5"/>
        <v>2038</v>
      </c>
      <c r="C19" s="290">
        <f t="shared" si="1"/>
        <v>2137131.7332072183</v>
      </c>
      <c r="D19" s="291">
        <f>C19*(1+0.07)^-($B19-Assumptions!$C$6)</f>
        <v>632300.16428185266</v>
      </c>
      <c r="E19" s="380">
        <f>IFERROR(VLOOKUP($B19,'Annualized Operations'!$B$13:$J$32,'Annualized Operations'!I$1,FALSE),0)</f>
        <v>79771.251291233901</v>
      </c>
      <c r="F19" s="289">
        <f>IFERROR(VLOOKUP($B19,'Annualized Operations'!$B$13:$J$32,'Annualized Operations'!J$1,FALSE),0)</f>
        <v>63057.961538461474</v>
      </c>
      <c r="G19" s="289">
        <f t="shared" si="3"/>
        <v>16713.289752772427</v>
      </c>
      <c r="H19" s="290">
        <f t="shared" si="2"/>
        <v>501912.05799121893</v>
      </c>
      <c r="I19" s="291">
        <f>H19*(1+0.07)^-($B19-Assumptions!$C$6)</f>
        <v>148497.66712631518</v>
      </c>
      <c r="J19" s="178">
        <f t="shared" si="4"/>
        <v>2639043.7911984371</v>
      </c>
      <c r="K19" s="291">
        <f>J19*(1+0.07)^-($B19-Assumptions!$C$6)</f>
        <v>780797.83140816784</v>
      </c>
      <c r="M19" s="78" t="s">
        <v>65</v>
      </c>
      <c r="N19" s="105">
        <f>N11*N7*N15+N12*N8*N16</f>
        <v>30.030715999999998</v>
      </c>
      <c r="O19" s="98"/>
      <c r="P19" s="87"/>
    </row>
    <row r="20" spans="1:21" x14ac:dyDescent="0.25">
      <c r="B20" s="2">
        <f t="shared" si="5"/>
        <v>2039</v>
      </c>
      <c r="C20" s="290">
        <f t="shared" si="1"/>
        <v>2158749.6777944416</v>
      </c>
      <c r="D20" s="291">
        <f>C20*(1+0.07)^-($B20-Assumptions!$C$6)</f>
        <v>596912.27479462791</v>
      </c>
      <c r="E20" s="380">
        <f>IFERROR(VLOOKUP($B20,'Annualized Operations'!$B$13:$J$32,'Annualized Operations'!I$1,FALSE),0)</f>
        <v>80959.251759976236</v>
      </c>
      <c r="F20" s="289">
        <f>IFERROR(VLOOKUP($B20,'Annualized Operations'!$B$13:$J$32,'Annualized Operations'!J$1,FALSE),0)</f>
        <v>63594.230769230708</v>
      </c>
      <c r="G20" s="289">
        <f t="shared" si="3"/>
        <v>17365.020990745528</v>
      </c>
      <c r="H20" s="290">
        <f t="shared" si="2"/>
        <v>521484.01370711753</v>
      </c>
      <c r="I20" s="291">
        <f>H20*(1+0.07)^-($B20-Assumptions!$C$6)</f>
        <v>144194.67532195683</v>
      </c>
      <c r="J20" s="178">
        <f t="shared" si="4"/>
        <v>2680233.6915015592</v>
      </c>
      <c r="K20" s="291">
        <f>J20*(1+0.07)^-($B20-Assumptions!$C$6)</f>
        <v>741106.95011658478</v>
      </c>
      <c r="M20" s="86"/>
      <c r="N20" s="89"/>
      <c r="O20" s="89"/>
      <c r="P20" s="88"/>
    </row>
    <row r="21" spans="1:21" ht="14.25" customHeight="1" x14ac:dyDescent="0.25">
      <c r="B21" s="2">
        <f t="shared" si="5"/>
        <v>2040</v>
      </c>
      <c r="C21" s="290">
        <f t="shared" si="1"/>
        <v>2180367.6223816648</v>
      </c>
      <c r="D21" s="291">
        <f>C21*(1+0.07)^-($B21-Assumptions!$C$6)</f>
        <v>563448.42674351565</v>
      </c>
      <c r="E21" s="380">
        <f>IFERROR(VLOOKUP($B21,'Annualized Operations'!$B$13:$J$32,'Annualized Operations'!I$1,FALSE),0)</f>
        <v>82147.252228718557</v>
      </c>
      <c r="F21" s="289">
        <f>IFERROR(VLOOKUP($B21,'Annualized Operations'!$B$13:$J$32,'Annualized Operations'!J$1,FALSE),0)</f>
        <v>64130.499999999935</v>
      </c>
      <c r="G21" s="289">
        <f t="shared" si="3"/>
        <v>18016.752228718622</v>
      </c>
      <c r="H21" s="290">
        <f t="shared" si="2"/>
        <v>541055.96942301595</v>
      </c>
      <c r="I21" s="291">
        <f>H21*(1+0.07)^-($B21-Assumptions!$C$6)</f>
        <v>139819.14408478682</v>
      </c>
      <c r="J21" s="178">
        <f t="shared" si="4"/>
        <v>2721423.5918046809</v>
      </c>
      <c r="K21" s="291">
        <f>J21*(1+0.07)^-($B21-Assumptions!$C$6)</f>
        <v>703267.57082830253</v>
      </c>
      <c r="M21" s="86"/>
      <c r="N21" s="30"/>
      <c r="O21" s="30"/>
      <c r="P21" s="73"/>
    </row>
    <row r="22" spans="1:21" x14ac:dyDescent="0.25">
      <c r="B22" s="2">
        <f t="shared" si="5"/>
        <v>2041</v>
      </c>
      <c r="C22" s="290">
        <f t="shared" si="1"/>
        <v>2201985.566968888</v>
      </c>
      <c r="D22" s="291">
        <f>C22*(1+0.07)^-($B22-Assumptions!$C$6)</f>
        <v>531808.33123984234</v>
      </c>
      <c r="E22" s="380">
        <f>IFERROR(VLOOKUP($B22,'Annualized Operations'!$B$13:$J$32,'Annualized Operations'!I$1,FALSE),0)</f>
        <v>83335.252697460877</v>
      </c>
      <c r="F22" s="289">
        <f>IFERROR(VLOOKUP($B22,'Annualized Operations'!$B$13:$J$32,'Annualized Operations'!J$1,FALSE),0)</f>
        <v>64666.769230769161</v>
      </c>
      <c r="G22" s="289">
        <f t="shared" si="3"/>
        <v>18668.483466691716</v>
      </c>
      <c r="H22" s="290">
        <f t="shared" si="2"/>
        <v>560627.92513891438</v>
      </c>
      <c r="I22" s="291">
        <f>H22*(1+0.07)^-($B22-Assumptions!$C$6)</f>
        <v>135398.98071402474</v>
      </c>
      <c r="J22" s="178">
        <f t="shared" si="4"/>
        <v>2762613.4921078025</v>
      </c>
      <c r="K22" s="291">
        <f>J22*(1+0.07)^-($B22-Assumptions!$C$6)</f>
        <v>667207.3119538672</v>
      </c>
      <c r="M22" s="413" t="s">
        <v>5151</v>
      </c>
      <c r="N22" s="30"/>
      <c r="O22" s="30"/>
      <c r="P22" s="74"/>
    </row>
    <row r="23" spans="1:21" x14ac:dyDescent="0.25">
      <c r="B23" s="2">
        <f t="shared" si="5"/>
        <v>2042</v>
      </c>
      <c r="C23" s="290">
        <f t="shared" si="1"/>
        <v>2223603.5115561113</v>
      </c>
      <c r="D23" s="291">
        <f>C23*(1+0.07)^-($B23-Assumptions!$C$6)</f>
        <v>501896.58669730724</v>
      </c>
      <c r="E23" s="380">
        <f>IFERROR(VLOOKUP($B23,'Annualized Operations'!$B$13:$J$32,'Annualized Operations'!I$1,FALSE),0)</f>
        <v>84523.253166203212</v>
      </c>
      <c r="F23" s="289">
        <f>IFERROR(VLOOKUP($B23,'Annualized Operations'!$B$13:$J$32,'Annualized Operations'!J$1,FALSE),0)</f>
        <v>65203.038461538388</v>
      </c>
      <c r="G23" s="289">
        <f t="shared" si="3"/>
        <v>19320.214704664824</v>
      </c>
      <c r="H23" s="290">
        <f t="shared" si="2"/>
        <v>580199.88085481315</v>
      </c>
      <c r="I23" s="291">
        <f>H23*(1+0.07)^-($B23-Assumptions!$C$6)</f>
        <v>130958.75154443728</v>
      </c>
      <c r="J23" s="178">
        <f t="shared" si="4"/>
        <v>2803803.3924109247</v>
      </c>
      <c r="K23" s="291">
        <f>J23*(1+0.07)^-($B23-Assumptions!$C$6)</f>
        <v>632855.33824174455</v>
      </c>
      <c r="M23" s="273" t="s">
        <v>92</v>
      </c>
      <c r="N23" s="273" t="s">
        <v>5149</v>
      </c>
      <c r="O23" s="273" t="s">
        <v>5150</v>
      </c>
      <c r="P23" s="70"/>
      <c r="S23" s="85">
        <v>2.9</v>
      </c>
      <c r="T23" s="85">
        <v>12700</v>
      </c>
      <c r="U23" s="85">
        <v>12600</v>
      </c>
    </row>
    <row r="24" spans="1:21" x14ac:dyDescent="0.25">
      <c r="B24" s="2">
        <f t="shared" si="5"/>
        <v>2043</v>
      </c>
      <c r="C24" s="290">
        <f t="shared" si="1"/>
        <v>2245221.4561433345</v>
      </c>
      <c r="D24" s="291">
        <f>C24*(1+0.07)^-($B24-Assumptions!$C$6)</f>
        <v>473622.46859323524</v>
      </c>
      <c r="E24" s="380">
        <f>IFERROR(VLOOKUP($B24,'Annualized Operations'!$B$13:$J$32,'Annualized Operations'!I$1,FALSE),0)</f>
        <v>85711.253634945868</v>
      </c>
      <c r="F24" s="289">
        <f>IFERROR(VLOOKUP($B24,'Annualized Operations'!$B$13:$J$32,'Annualized Operations'!J$1,FALSE),0)</f>
        <v>65739.307692307615</v>
      </c>
      <c r="G24" s="289">
        <f t="shared" si="3"/>
        <v>19971.945942638253</v>
      </c>
      <c r="H24" s="290">
        <f t="shared" si="2"/>
        <v>599771.83657072159</v>
      </c>
      <c r="I24" s="291">
        <f>H24*(1+0.07)^-($B24-Assumptions!$C$6)</f>
        <v>126519.99964282764</v>
      </c>
      <c r="J24" s="178">
        <f t="shared" si="4"/>
        <v>2844993.2927140561</v>
      </c>
      <c r="K24" s="291">
        <f>J24*(1+0.07)^-($B24-Assumptions!$C$6)</f>
        <v>600142.46823606291</v>
      </c>
      <c r="M24" s="414">
        <v>2019</v>
      </c>
      <c r="N24" s="122">
        <f>CEILING($T$25,100)</f>
        <v>12500</v>
      </c>
      <c r="O24" s="122">
        <v>14500</v>
      </c>
      <c r="P24" s="70"/>
      <c r="S24" s="85">
        <v>2.1</v>
      </c>
      <c r="T24" s="85">
        <v>12200</v>
      </c>
      <c r="U24" s="85">
        <v>10100</v>
      </c>
    </row>
    <row r="25" spans="1:21" x14ac:dyDescent="0.25">
      <c r="B25" s="2">
        <f t="shared" si="5"/>
        <v>2044</v>
      </c>
      <c r="C25" s="290">
        <f t="shared" si="1"/>
        <v>2266839.4007305577</v>
      </c>
      <c r="D25" s="291">
        <f>C25*(1+0.07)^-($B25-Assumptions!$C$6)</f>
        <v>446899.72582078457</v>
      </c>
      <c r="E25" s="380">
        <f>IFERROR(VLOOKUP($B25,'Annualized Operations'!$B$13:$J$32,'Annualized Operations'!I$1,FALSE),0)</f>
        <v>86899.254103688188</v>
      </c>
      <c r="F25" s="289">
        <f>IFERROR(VLOOKUP($B25,'Annualized Operations'!$B$13:$J$32,'Annualized Operations'!J$1,FALSE),0)</f>
        <v>66275.576923076849</v>
      </c>
      <c r="G25" s="289">
        <f t="shared" si="3"/>
        <v>20623.677180611339</v>
      </c>
      <c r="H25" s="290">
        <f t="shared" si="2"/>
        <v>619343.79228661978</v>
      </c>
      <c r="I25" s="291">
        <f>H25*(1+0.07)^-($B25-Assumptions!$C$6)</f>
        <v>122101.53523557651</v>
      </c>
      <c r="J25" s="178">
        <f t="shared" si="4"/>
        <v>2886183.1930171773</v>
      </c>
      <c r="K25" s="291">
        <f>J25*(1+0.07)^-($B25-Assumptions!$C$6)</f>
        <v>569001.26105636102</v>
      </c>
      <c r="M25" s="414">
        <v>2040</v>
      </c>
      <c r="N25" s="122">
        <v>15200</v>
      </c>
      <c r="O25" s="122">
        <v>18900</v>
      </c>
      <c r="P25" s="70"/>
      <c r="T25" s="85">
        <f>($S23*T23+$S24*T24)/SUM($S$23:$S$24)</f>
        <v>12490</v>
      </c>
      <c r="U25" s="238">
        <f>($S23*U23+$S24*U24)/SUM($S$23:$S$24)</f>
        <v>11550</v>
      </c>
    </row>
    <row r="26" spans="1:21" ht="15" customHeight="1" thickBot="1" x14ac:dyDescent="0.3">
      <c r="B26" s="3">
        <f t="shared" si="5"/>
        <v>2045</v>
      </c>
      <c r="C26" s="294">
        <f t="shared" si="1"/>
        <v>2288457.3453177735</v>
      </c>
      <c r="D26" s="295">
        <f>C26*(1+0.07)^-($B26-Assumptions!$C$6)</f>
        <v>421646.38366952754</v>
      </c>
      <c r="E26" s="382">
        <f>IFERROR(VLOOKUP($B26,'Annualized Operations'!$B$13:$J$32,'Annualized Operations'!I$1,FALSE),0)</f>
        <v>88087.254572430509</v>
      </c>
      <c r="F26" s="293">
        <f>IFERROR(VLOOKUP($B26,'Annualized Operations'!$B$13:$J$32,'Annualized Operations'!J$1,FALSE),0)</f>
        <v>66811.846153846069</v>
      </c>
      <c r="G26" s="293">
        <f t="shared" si="3"/>
        <v>21275.40841858444</v>
      </c>
      <c r="H26" s="294">
        <f t="shared" si="2"/>
        <v>638915.74800251843</v>
      </c>
      <c r="I26" s="295">
        <f>H26*(1+0.07)^-($B26-Assumptions!$C$6)</f>
        <v>117719.7010754705</v>
      </c>
      <c r="J26" s="180">
        <f t="shared" si="4"/>
        <v>2927373.093320292</v>
      </c>
      <c r="K26" s="295">
        <f>J26*(1+0.07)^-($B26-Assumptions!$C$6)</f>
        <v>539366.08474499802</v>
      </c>
      <c r="M26" s="86"/>
      <c r="N26" s="29"/>
      <c r="O26" s="29"/>
      <c r="P26" s="36"/>
    </row>
    <row r="27" spans="1:21" ht="15" customHeight="1" thickBot="1" x14ac:dyDescent="0.3">
      <c r="B27" s="4"/>
      <c r="C27" s="181" t="s">
        <v>2</v>
      </c>
      <c r="D27" s="182">
        <f>SUM(D7:D26)</f>
        <v>15377786.330313876</v>
      </c>
      <c r="E27" s="302"/>
      <c r="F27" s="296"/>
      <c r="G27" s="296"/>
      <c r="H27" s="181" t="s">
        <v>2</v>
      </c>
      <c r="I27" s="325">
        <f>SUM(I7:I26)</f>
        <v>3098723.8132571629</v>
      </c>
      <c r="J27" s="326">
        <f>SUM(J7:J26)</f>
        <v>50721380.808812551</v>
      </c>
      <c r="K27" s="325">
        <f>SUM(K7:K26)</f>
        <v>18476510.143571034</v>
      </c>
      <c r="M27" s="239" t="s">
        <v>5211</v>
      </c>
    </row>
    <row r="28" spans="1:21" ht="15" customHeight="1" x14ac:dyDescent="0.25">
      <c r="J28" s="70"/>
      <c r="K28" s="70"/>
      <c r="M28" s="134" t="s">
        <v>5210</v>
      </c>
      <c r="N28" s="134">
        <v>0.7</v>
      </c>
    </row>
    <row r="29" spans="1:21" x14ac:dyDescent="0.25">
      <c r="A29" s="238"/>
      <c r="B29" s="21" t="s">
        <v>3</v>
      </c>
      <c r="I29" s="31"/>
      <c r="L29" s="467"/>
      <c r="M29" s="467"/>
      <c r="N29" s="467"/>
      <c r="O29" s="467"/>
      <c r="P29" s="467"/>
      <c r="Q29" s="467"/>
      <c r="R29" s="467"/>
    </row>
    <row r="30" spans="1:21" ht="15" customHeight="1" x14ac:dyDescent="0.25">
      <c r="A30" s="7" t="s">
        <v>32</v>
      </c>
      <c r="B30" s="505" t="s">
        <v>5214</v>
      </c>
      <c r="C30" s="505"/>
      <c r="D30" s="505"/>
      <c r="E30" s="505"/>
      <c r="F30" s="505"/>
      <c r="G30" s="505"/>
      <c r="H30" s="505"/>
      <c r="I30" s="505"/>
      <c r="J30" s="505"/>
      <c r="K30" s="505"/>
      <c r="L30" s="467"/>
      <c r="M30" s="239" t="s">
        <v>5212</v>
      </c>
      <c r="N30" s="467"/>
      <c r="O30" s="467"/>
      <c r="P30" s="467"/>
      <c r="Q30" s="467"/>
      <c r="R30" s="467"/>
    </row>
    <row r="31" spans="1:21" ht="15" customHeight="1" x14ac:dyDescent="0.25">
      <c r="A31" s="238"/>
      <c r="B31" s="505"/>
      <c r="C31" s="505"/>
      <c r="D31" s="505"/>
      <c r="E31" s="505"/>
      <c r="F31" s="505"/>
      <c r="G31" s="505"/>
      <c r="H31" s="505"/>
      <c r="I31" s="505"/>
      <c r="J31" s="505"/>
      <c r="K31" s="505"/>
      <c r="M31" s="422" t="s">
        <v>92</v>
      </c>
      <c r="N31" s="423" t="s">
        <v>5152</v>
      </c>
      <c r="O31" s="423" t="s">
        <v>5153</v>
      </c>
      <c r="P31" s="68"/>
    </row>
    <row r="32" spans="1:21" s="238" customFormat="1" ht="15" customHeight="1" x14ac:dyDescent="0.25">
      <c r="B32" s="505"/>
      <c r="C32" s="505"/>
      <c r="D32" s="505"/>
      <c r="E32" s="505"/>
      <c r="F32" s="505"/>
      <c r="G32" s="505"/>
      <c r="H32" s="505"/>
      <c r="I32" s="505"/>
      <c r="J32" s="505"/>
      <c r="K32" s="505"/>
      <c r="L32" s="85"/>
      <c r="M32" s="414">
        <v>2019</v>
      </c>
      <c r="N32" s="424">
        <f>N24*$N$28/60</f>
        <v>145.83333333333334</v>
      </c>
      <c r="O32" s="424">
        <f>(O24-N24)*$N$28/60</f>
        <v>23.333333333333332</v>
      </c>
      <c r="P32" s="68"/>
      <c r="Q32" s="85"/>
      <c r="R32" s="85"/>
    </row>
    <row r="33" spans="1:18" s="238" customFormat="1" ht="15" customHeight="1" x14ac:dyDescent="0.25">
      <c r="B33" s="505"/>
      <c r="C33" s="505"/>
      <c r="D33" s="505"/>
      <c r="E33" s="505"/>
      <c r="F33" s="505"/>
      <c r="G33" s="505"/>
      <c r="H33" s="505"/>
      <c r="I33" s="505"/>
      <c r="J33" s="505"/>
      <c r="K33" s="505"/>
      <c r="L33" s="85"/>
      <c r="M33" s="414">
        <v>2040</v>
      </c>
      <c r="N33" s="424">
        <f>N25*$N$28/60</f>
        <v>177.33333333333334</v>
      </c>
      <c r="O33" s="424">
        <f>(O25-N25)*$N$28/60</f>
        <v>43.166666666666664</v>
      </c>
      <c r="P33" s="68"/>
      <c r="Q33" s="85"/>
      <c r="R33" s="85"/>
    </row>
    <row r="34" spans="1:18" s="238" customFormat="1" ht="15" customHeight="1" x14ac:dyDescent="0.25">
      <c r="B34" s="505"/>
      <c r="C34" s="505"/>
      <c r="D34" s="505"/>
      <c r="E34" s="505"/>
      <c r="F34" s="505"/>
      <c r="G34" s="505"/>
      <c r="H34" s="505"/>
      <c r="I34" s="505"/>
      <c r="J34" s="505"/>
      <c r="K34" s="505"/>
      <c r="M34" s="68"/>
      <c r="N34" s="68"/>
      <c r="O34" s="68"/>
      <c r="P34" s="68"/>
    </row>
    <row r="35" spans="1:18" ht="15" customHeight="1" x14ac:dyDescent="0.25">
      <c r="A35" s="238"/>
      <c r="B35" s="505"/>
      <c r="C35" s="505"/>
      <c r="D35" s="505"/>
      <c r="E35" s="505"/>
      <c r="F35" s="505"/>
      <c r="G35" s="505"/>
      <c r="H35" s="505"/>
      <c r="I35" s="505"/>
      <c r="J35" s="505"/>
      <c r="K35" s="505"/>
      <c r="L35" s="238"/>
      <c r="M35" s="239" t="s">
        <v>5213</v>
      </c>
      <c r="N35" s="68"/>
      <c r="O35" s="68"/>
      <c r="P35" s="68"/>
      <c r="Q35" s="238"/>
      <c r="R35" s="238"/>
    </row>
    <row r="36" spans="1:18" ht="15" customHeight="1" x14ac:dyDescent="0.25">
      <c r="B36" s="505"/>
      <c r="C36" s="505"/>
      <c r="D36" s="505"/>
      <c r="E36" s="505"/>
      <c r="F36" s="505"/>
      <c r="G36" s="505"/>
      <c r="H36" s="505"/>
      <c r="I36" s="505"/>
      <c r="J36" s="505"/>
      <c r="K36" s="505"/>
      <c r="L36" s="238"/>
      <c r="M36" s="422" t="s">
        <v>92</v>
      </c>
      <c r="N36" s="423" t="s">
        <v>5152</v>
      </c>
      <c r="O36" s="423" t="s">
        <v>5153</v>
      </c>
      <c r="P36" s="422" t="s">
        <v>45</v>
      </c>
      <c r="Q36" s="238"/>
      <c r="R36" s="238"/>
    </row>
    <row r="37" spans="1:18" ht="15" customHeight="1" x14ac:dyDescent="0.25">
      <c r="B37" s="505"/>
      <c r="C37" s="505"/>
      <c r="D37" s="505"/>
      <c r="E37" s="505"/>
      <c r="F37" s="505"/>
      <c r="G37" s="505"/>
      <c r="H37" s="505"/>
      <c r="I37" s="505"/>
      <c r="J37" s="505"/>
      <c r="K37" s="505"/>
      <c r="M37" s="414">
        <v>2019</v>
      </c>
      <c r="N37" s="425">
        <f>N32*365*$N$19</f>
        <v>1598509.9870833333</v>
      </c>
      <c r="O37" s="425">
        <f>O32*365*$N$19/2</f>
        <v>127880.79896666665</v>
      </c>
      <c r="P37" s="426">
        <f>SUM(N37:O37)</f>
        <v>1726390.78605</v>
      </c>
    </row>
    <row r="38" spans="1:18" x14ac:dyDescent="0.25">
      <c r="B38" s="505"/>
      <c r="C38" s="505"/>
      <c r="D38" s="505"/>
      <c r="E38" s="505"/>
      <c r="F38" s="505"/>
      <c r="G38" s="505"/>
      <c r="H38" s="505"/>
      <c r="I38" s="505"/>
      <c r="J38" s="505"/>
      <c r="K38" s="505"/>
      <c r="M38" s="414">
        <v>2040</v>
      </c>
      <c r="N38" s="425">
        <f t="shared" ref="N38" si="6">N33*365*$N$19</f>
        <v>1943788.1442933334</v>
      </c>
      <c r="O38" s="425">
        <f>O33*365*$N$19/2</f>
        <v>236579.4780883333</v>
      </c>
      <c r="P38" s="426">
        <f>SUM(N38:O38)</f>
        <v>2180367.6223816667</v>
      </c>
    </row>
    <row r="39" spans="1:18" ht="15" customHeight="1" x14ac:dyDescent="0.25">
      <c r="A39" s="467"/>
      <c r="B39" s="505"/>
      <c r="C39" s="505"/>
      <c r="D39" s="505"/>
      <c r="E39" s="505"/>
      <c r="F39" s="505"/>
      <c r="G39" s="505"/>
      <c r="H39" s="505"/>
      <c r="I39" s="505"/>
      <c r="J39" s="505"/>
      <c r="K39" s="505"/>
      <c r="M39" s="33"/>
      <c r="N39" s="68"/>
      <c r="O39" s="68"/>
      <c r="P39" s="68"/>
    </row>
    <row r="40" spans="1:18" ht="15" customHeight="1" x14ac:dyDescent="0.25">
      <c r="A40" s="467"/>
      <c r="B40" s="505"/>
      <c r="C40" s="505"/>
      <c r="D40" s="505"/>
      <c r="E40" s="505"/>
      <c r="F40" s="505"/>
      <c r="G40" s="505"/>
      <c r="H40" s="505"/>
      <c r="I40" s="505"/>
      <c r="J40" s="505"/>
      <c r="K40" s="505"/>
      <c r="M40" s="33"/>
      <c r="N40" s="68"/>
      <c r="O40" s="68"/>
      <c r="P40" s="68"/>
    </row>
    <row r="41" spans="1:18" ht="15" customHeight="1" x14ac:dyDescent="0.25">
      <c r="A41" s="467"/>
      <c r="B41" s="505"/>
      <c r="C41" s="505"/>
      <c r="D41" s="505"/>
      <c r="E41" s="505"/>
      <c r="F41" s="505"/>
      <c r="G41" s="505"/>
      <c r="H41" s="505"/>
      <c r="I41" s="505"/>
      <c r="J41" s="505"/>
      <c r="K41" s="505"/>
      <c r="L41" s="19"/>
      <c r="M41" s="33"/>
      <c r="N41" s="68"/>
      <c r="O41" s="68"/>
      <c r="P41" s="68"/>
    </row>
    <row r="42" spans="1:18" ht="15" customHeight="1" x14ac:dyDescent="0.25">
      <c r="A42" s="467"/>
      <c r="B42" s="505"/>
      <c r="C42" s="505"/>
      <c r="D42" s="505"/>
      <c r="E42" s="505"/>
      <c r="F42" s="505"/>
      <c r="G42" s="505"/>
      <c r="H42" s="505"/>
      <c r="I42" s="505"/>
      <c r="J42" s="505"/>
      <c r="K42" s="505"/>
      <c r="N42" s="33"/>
      <c r="O42" s="33"/>
      <c r="P42" s="33"/>
    </row>
    <row r="43" spans="1:18" x14ac:dyDescent="0.25">
      <c r="A43" s="467"/>
      <c r="B43" s="505"/>
      <c r="C43" s="505"/>
      <c r="D43" s="505"/>
      <c r="E43" s="505"/>
      <c r="F43" s="505"/>
      <c r="G43" s="505"/>
      <c r="H43" s="505"/>
      <c r="I43" s="505"/>
      <c r="J43" s="505"/>
      <c r="K43" s="505"/>
    </row>
    <row r="44" spans="1:18" x14ac:dyDescent="0.25">
      <c r="A44" s="467"/>
      <c r="B44" s="505"/>
      <c r="C44" s="505"/>
      <c r="D44" s="505"/>
      <c r="E44" s="505"/>
      <c r="F44" s="505"/>
      <c r="G44" s="505"/>
      <c r="H44" s="505"/>
      <c r="I44" s="505"/>
      <c r="J44" s="505"/>
      <c r="K44" s="505"/>
    </row>
    <row r="45" spans="1:18" x14ac:dyDescent="0.25">
      <c r="A45" s="7" t="s">
        <v>31</v>
      </c>
      <c r="B45" s="505" t="s">
        <v>5216</v>
      </c>
      <c r="C45" s="505"/>
      <c r="D45" s="505"/>
      <c r="E45" s="505"/>
      <c r="F45" s="505"/>
      <c r="G45" s="505"/>
      <c r="H45" s="505"/>
      <c r="I45" s="505"/>
      <c r="J45" s="505"/>
      <c r="K45" s="505"/>
    </row>
    <row r="46" spans="1:18" x14ac:dyDescent="0.25">
      <c r="B46" s="505"/>
      <c r="C46" s="505"/>
      <c r="D46" s="505"/>
      <c r="E46" s="505"/>
      <c r="F46" s="505"/>
      <c r="G46" s="505"/>
      <c r="H46" s="505"/>
      <c r="I46" s="505"/>
      <c r="J46" s="505"/>
      <c r="K46" s="505"/>
    </row>
    <row r="48" spans="1:18" x14ac:dyDescent="0.25">
      <c r="A48" s="7" t="s">
        <v>135</v>
      </c>
      <c r="B48" s="85" t="s">
        <v>152</v>
      </c>
    </row>
  </sheetData>
  <mergeCells count="17">
    <mergeCell ref="I5:I6"/>
    <mergeCell ref="E4:I4"/>
    <mergeCell ref="C4:D4"/>
    <mergeCell ref="B45:K46"/>
    <mergeCell ref="B5:B6"/>
    <mergeCell ref="E5:E6"/>
    <mergeCell ref="C5:C6"/>
    <mergeCell ref="D5:D6"/>
    <mergeCell ref="F5:F6"/>
    <mergeCell ref="G5:G6"/>
    <mergeCell ref="H5:H6"/>
    <mergeCell ref="B30:K44"/>
    <mergeCell ref="M14:N14"/>
    <mergeCell ref="K5:K6"/>
    <mergeCell ref="M6:N6"/>
    <mergeCell ref="M10:N10"/>
    <mergeCell ref="J5:J6"/>
  </mergeCells>
  <pageMargins left="0.25" right="0.25" top="0.75" bottom="0.75" header="0.3" footer="0.3"/>
  <pageSetup paperSize="119" scale="8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AA125"/>
  <sheetViews>
    <sheetView view="pageBreakPreview" topLeftCell="A13" zoomScale="85" zoomScaleNormal="85" zoomScaleSheetLayoutView="85" workbookViewId="0">
      <selection activeCell="J47" sqref="J47"/>
    </sheetView>
  </sheetViews>
  <sheetFormatPr defaultRowHeight="15" x14ac:dyDescent="0.25"/>
  <cols>
    <col min="1" max="1" width="5.42578125" style="238" customWidth="1"/>
    <col min="2" max="6" width="15.85546875" style="238" customWidth="1"/>
    <col min="7" max="7" width="10.85546875" style="238" customWidth="1"/>
    <col min="8" max="8" width="11.140625" style="238" customWidth="1"/>
    <col min="9" max="9" width="44.28515625" style="238" customWidth="1"/>
    <col min="10" max="14" width="18.28515625" style="238" customWidth="1"/>
    <col min="15" max="15" width="54" style="238" customWidth="1"/>
    <col min="16" max="16" width="53.7109375" style="238" customWidth="1"/>
    <col min="17" max="19" width="9.140625" style="238"/>
    <col min="20" max="20" width="15.28515625" style="238" bestFit="1" customWidth="1"/>
    <col min="21" max="22" width="9.140625" style="238"/>
    <col min="23" max="23" width="15.28515625" style="238" bestFit="1" customWidth="1"/>
    <col min="24" max="25" width="12.5703125" style="238" bestFit="1" customWidth="1"/>
    <col min="26" max="26" width="11.5703125" style="238" bestFit="1" customWidth="1"/>
    <col min="27" max="27" width="10.5703125" style="238" bestFit="1" customWidth="1"/>
    <col min="28" max="28" width="13.42578125" style="238" bestFit="1" customWidth="1"/>
    <col min="29" max="16384" width="9.140625" style="238"/>
  </cols>
  <sheetData>
    <row r="1" spans="2:27" x14ac:dyDescent="0.25">
      <c r="B1" s="238">
        <v>1</v>
      </c>
      <c r="C1" s="238">
        <f>B1+1</f>
        <v>2</v>
      </c>
      <c r="D1" s="466">
        <f t="shared" ref="D1:F1" si="0">C1+1</f>
        <v>3</v>
      </c>
      <c r="E1" s="475">
        <f t="shared" ref="E1" si="1">D1+1</f>
        <v>4</v>
      </c>
      <c r="F1" s="475">
        <f t="shared" ref="F1" si="2">E1+1</f>
        <v>5</v>
      </c>
    </row>
    <row r="2" spans="2:27" x14ac:dyDescent="0.25">
      <c r="B2" s="239" t="s">
        <v>114</v>
      </c>
    </row>
    <row r="3" spans="2:27" ht="15.75" thickBot="1" x14ac:dyDescent="0.3"/>
    <row r="4" spans="2:27" ht="29.25" customHeight="1" x14ac:dyDescent="0.25">
      <c r="B4" s="506" t="s">
        <v>0</v>
      </c>
      <c r="C4" s="508" t="s">
        <v>204</v>
      </c>
      <c r="D4" s="512" t="s">
        <v>1</v>
      </c>
      <c r="E4" s="506" t="s">
        <v>124</v>
      </c>
      <c r="F4" s="512" t="s">
        <v>1</v>
      </c>
    </row>
    <row r="5" spans="2:27" ht="29.25" customHeight="1" thickBot="1" x14ac:dyDescent="0.3">
      <c r="B5" s="507"/>
      <c r="C5" s="509"/>
      <c r="D5" s="513"/>
      <c r="E5" s="507"/>
      <c r="F5" s="513"/>
      <c r="I5" s="342" t="s">
        <v>146</v>
      </c>
      <c r="J5" s="343"/>
    </row>
    <row r="6" spans="2:27" x14ac:dyDescent="0.25">
      <c r="B6" s="344">
        <f>Assumptions!$C$10</f>
        <v>2026</v>
      </c>
      <c r="C6" s="150">
        <f>TREND($J$72:$K$72,$J$50:$K$50,$B6)</f>
        <v>6522431.5787336752</v>
      </c>
      <c r="D6" s="150">
        <f>C6*(1+0.07)^-($B6-Assumptions!$C$6)</f>
        <v>4346171.5628644442</v>
      </c>
      <c r="E6" s="345">
        <f>SUM(C6)</f>
        <v>6522431.5787336752</v>
      </c>
      <c r="F6" s="107">
        <f>E6*(1+0.07)^-($B6-Assumptions!$C$6)</f>
        <v>4346171.5628644442</v>
      </c>
      <c r="G6" s="243"/>
      <c r="I6" s="346" t="s">
        <v>86</v>
      </c>
      <c r="J6" s="347" t="s">
        <v>51</v>
      </c>
      <c r="K6" s="347" t="s">
        <v>52</v>
      </c>
      <c r="L6" s="347" t="s">
        <v>53</v>
      </c>
      <c r="M6" s="273" t="s">
        <v>54</v>
      </c>
      <c r="N6" s="273" t="s">
        <v>82</v>
      </c>
    </row>
    <row r="7" spans="2:27" x14ac:dyDescent="0.25">
      <c r="B7" s="348">
        <f>B6+1</f>
        <v>2027</v>
      </c>
      <c r="C7" s="161">
        <f>TREND($J$72:$K$72,$J$50:$K$50,$B7)</f>
        <v>6516855.53617182</v>
      </c>
      <c r="D7" s="161">
        <f>C7*(1+0.07)^-($B7-Assumptions!$C$6)</f>
        <v>4058370.1030501695</v>
      </c>
      <c r="E7" s="349">
        <f t="shared" ref="E7:E25" si="3">SUM(C7)</f>
        <v>6516855.53617182</v>
      </c>
      <c r="F7" s="147">
        <f>E7*(1+0.07)^-($B7-Assumptions!$C$6)</f>
        <v>4058370.1030501695</v>
      </c>
      <c r="I7" s="220" t="s">
        <v>44</v>
      </c>
      <c r="J7" s="350">
        <v>12837400</v>
      </c>
      <c r="K7" s="350">
        <v>554800</v>
      </c>
      <c r="L7" s="350">
        <v>151100</v>
      </c>
      <c r="M7" s="350">
        <v>77200</v>
      </c>
      <c r="N7" s="350">
        <v>4600</v>
      </c>
    </row>
    <row r="8" spans="2:27" x14ac:dyDescent="0.25">
      <c r="B8" s="348">
        <f t="shared" ref="B8:B25" si="4">B7+1</f>
        <v>2028</v>
      </c>
      <c r="C8" s="161">
        <f>TREND($J$72:$K$72,$J$50:$K$50,$B8)</f>
        <v>6511279.493609963</v>
      </c>
      <c r="D8" s="161">
        <f>C8*(1+0.07)^-($B8-Assumptions!$C$6)</f>
        <v>3789623.9476486314</v>
      </c>
      <c r="E8" s="349">
        <f t="shared" si="3"/>
        <v>6511279.493609963</v>
      </c>
      <c r="F8" s="147">
        <f>E8*(1+0.07)^-($B8-Assumptions!$C$6)</f>
        <v>3789623.9476486314</v>
      </c>
    </row>
    <row r="9" spans="2:27" x14ac:dyDescent="0.25">
      <c r="B9" s="348">
        <f t="shared" si="4"/>
        <v>2029</v>
      </c>
      <c r="C9" s="161">
        <f>TREND($J$72:$K$72,$J$50:$K$50,$B9)</f>
        <v>6505703.4510481078</v>
      </c>
      <c r="D9" s="161">
        <f>C9*(1+0.07)^-($B9-Assumptions!$C$6)</f>
        <v>3538671.626271205</v>
      </c>
      <c r="E9" s="349">
        <f t="shared" si="3"/>
        <v>6505703.4510481078</v>
      </c>
      <c r="F9" s="147">
        <f>E9*(1+0.07)^-($B9-Assumptions!$C$6)</f>
        <v>3538671.626271205</v>
      </c>
      <c r="I9" s="239" t="s">
        <v>126</v>
      </c>
    </row>
    <row r="10" spans="2:27" ht="15" customHeight="1" x14ac:dyDescent="0.25">
      <c r="B10" s="348">
        <f t="shared" si="4"/>
        <v>2030</v>
      </c>
      <c r="C10" s="161">
        <f>TREND($J$72:$K$72,$J$50:$K$50,$B10)</f>
        <v>6500127.4084862508</v>
      </c>
      <c r="D10" s="161">
        <f>C10*(1+0.07)^-($B10-Assumptions!$C$6)</f>
        <v>3304335.1668894631</v>
      </c>
      <c r="E10" s="349">
        <f t="shared" si="3"/>
        <v>6500127.4084862508</v>
      </c>
      <c r="F10" s="147">
        <f>E10*(1+0.07)^-($B10-Assumptions!$C$6)</f>
        <v>3304335.1668894631</v>
      </c>
      <c r="I10" s="143" t="s">
        <v>78</v>
      </c>
      <c r="J10" s="273" t="s">
        <v>5222</v>
      </c>
      <c r="K10" s="372"/>
      <c r="L10" s="373"/>
      <c r="M10" s="374"/>
      <c r="N10" s="374"/>
    </row>
    <row r="11" spans="2:27" x14ac:dyDescent="0.25">
      <c r="B11" s="348">
        <f t="shared" si="4"/>
        <v>2031</v>
      </c>
      <c r="C11" s="161">
        <f>TREND($J$72:$K$72,$J$50:$K$50,$B11)</f>
        <v>6494551.3659243956</v>
      </c>
      <c r="D11" s="161">
        <f>C11*(1+0.07)^-($B11-Assumptions!$C$6)</f>
        <v>3085514.5697198417</v>
      </c>
      <c r="E11" s="349">
        <f t="shared" si="3"/>
        <v>6494551.3659243956</v>
      </c>
      <c r="F11" s="147">
        <f>E11*(1+0.07)^-($B11-Assumptions!$C$6)</f>
        <v>3085514.5697198417</v>
      </c>
      <c r="I11" s="222">
        <v>2014</v>
      </c>
      <c r="J11" s="122">
        <v>12500</v>
      </c>
      <c r="K11" s="375"/>
      <c r="L11" s="376"/>
      <c r="M11" s="373"/>
      <c r="N11" s="373"/>
      <c r="P11" s="244"/>
    </row>
    <row r="12" spans="2:27" x14ac:dyDescent="0.25">
      <c r="B12" s="348">
        <f t="shared" si="4"/>
        <v>2032</v>
      </c>
      <c r="C12" s="161">
        <f>TREND($J$72:$K$72,$J$50:$K$50,$B12)</f>
        <v>6488975.3233625386</v>
      </c>
      <c r="D12" s="161">
        <f>C12*(1+0.07)^-($B12-Assumptions!$C$6)</f>
        <v>2881182.6467909846</v>
      </c>
      <c r="E12" s="349">
        <f t="shared" si="3"/>
        <v>6488975.3233625386</v>
      </c>
      <c r="F12" s="147">
        <f>E12*(1+0.07)^-($B12-Assumptions!$C$6)</f>
        <v>2881182.6467909846</v>
      </c>
      <c r="I12" s="222">
        <v>2040</v>
      </c>
      <c r="J12" s="122">
        <v>15200</v>
      </c>
      <c r="K12" s="375"/>
      <c r="L12" s="376"/>
      <c r="M12" s="377"/>
      <c r="N12" s="377"/>
      <c r="T12" s="368"/>
      <c r="W12" s="368"/>
      <c r="X12" s="368"/>
      <c r="Y12" s="368"/>
      <c r="Z12" s="368"/>
      <c r="AA12" s="368"/>
    </row>
    <row r="13" spans="2:27" x14ac:dyDescent="0.25">
      <c r="B13" s="348">
        <f t="shared" si="4"/>
        <v>2033</v>
      </c>
      <c r="C13" s="161">
        <f>TREND($J$72:$K$72,$J$50:$K$50,$B13)</f>
        <v>6483399.2808006834</v>
      </c>
      <c r="D13" s="161">
        <f>C13*(1+0.07)^-($B13-Assumptions!$C$6)</f>
        <v>2690380.2029983974</v>
      </c>
      <c r="E13" s="349">
        <f t="shared" si="3"/>
        <v>6483399.2808006834</v>
      </c>
      <c r="F13" s="147">
        <f>E13*(1+0.07)^-($B13-Assumptions!$C$6)</f>
        <v>2690380.2029983974</v>
      </c>
      <c r="I13" s="240"/>
      <c r="J13" s="126"/>
      <c r="K13" s="126"/>
      <c r="L13" s="351"/>
      <c r="T13" s="368"/>
    </row>
    <row r="14" spans="2:27" x14ac:dyDescent="0.25">
      <c r="B14" s="348">
        <f t="shared" si="4"/>
        <v>2034</v>
      </c>
      <c r="C14" s="161">
        <f>TREND($J$72:$K$72,$J$50:$K$50,$B14)</f>
        <v>6477823.2382388283</v>
      </c>
      <c r="D14" s="161">
        <f>C14*(1+0.07)^-($B14-Assumptions!$C$6)</f>
        <v>2512211.5360516957</v>
      </c>
      <c r="E14" s="349">
        <f t="shared" si="3"/>
        <v>6477823.2382388283</v>
      </c>
      <c r="F14" s="147">
        <f>E14*(1+0.07)^-($B14-Assumptions!$C$6)</f>
        <v>2512211.5360516957</v>
      </c>
      <c r="J14" s="409">
        <v>1</v>
      </c>
      <c r="K14" s="409">
        <v>2</v>
      </c>
      <c r="L14" s="409">
        <v>3</v>
      </c>
      <c r="M14" s="409">
        <v>4</v>
      </c>
      <c r="N14" s="409">
        <v>5</v>
      </c>
      <c r="T14" s="368"/>
    </row>
    <row r="15" spans="2:27" x14ac:dyDescent="0.25">
      <c r="B15" s="348">
        <f t="shared" si="4"/>
        <v>2035</v>
      </c>
      <c r="C15" s="161">
        <f>TREND($J$72:$K$72,$J$50:$K$50,$B15)</f>
        <v>6472247.1956769712</v>
      </c>
      <c r="D15" s="161">
        <f>C15*(1+0.07)^-($B15-Assumptions!$C$6)</f>
        <v>2345840.2342145429</v>
      </c>
      <c r="E15" s="349">
        <f t="shared" si="3"/>
        <v>6472247.1956769712</v>
      </c>
      <c r="F15" s="147">
        <f>E15*(1+0.07)^-($B15-Assumptions!$C$6)</f>
        <v>2345840.2342145429</v>
      </c>
      <c r="I15" s="342" t="s">
        <v>5218</v>
      </c>
      <c r="O15" s="352"/>
      <c r="T15" s="368"/>
    </row>
    <row r="16" spans="2:27" x14ac:dyDescent="0.25">
      <c r="B16" s="348">
        <f t="shared" si="4"/>
        <v>2036</v>
      </c>
      <c r="C16" s="161">
        <f>TREND($J$72:$K$72,$J$50:$K$50,$B16)</f>
        <v>6466671.1531151161</v>
      </c>
      <c r="D16" s="161">
        <f>C16*(1+0.07)^-($B16-Assumptions!$C$6)</f>
        <v>2190485.2521333108</v>
      </c>
      <c r="E16" s="349">
        <f t="shared" si="3"/>
        <v>6466671.1531151161</v>
      </c>
      <c r="F16" s="147">
        <f>E16*(1+0.07)^-($B16-Assumptions!$C$6)</f>
        <v>2190485.2521333108</v>
      </c>
      <c r="H16" s="273" t="s">
        <v>5146</v>
      </c>
      <c r="I16" s="273" t="s">
        <v>5143</v>
      </c>
      <c r="J16" s="273" t="s">
        <v>51</v>
      </c>
      <c r="K16" s="149" t="s">
        <v>52</v>
      </c>
      <c r="L16" s="149" t="s">
        <v>53</v>
      </c>
      <c r="M16" s="149" t="s">
        <v>54</v>
      </c>
      <c r="N16" s="149" t="s">
        <v>82</v>
      </c>
      <c r="O16" s="353"/>
      <c r="T16" s="368"/>
    </row>
    <row r="17" spans="1:15" x14ac:dyDescent="0.25">
      <c r="B17" s="348">
        <f t="shared" si="4"/>
        <v>2037</v>
      </c>
      <c r="C17" s="161">
        <f>TREND($J$72:$K$72,$J$50:$K$50,$B17)</f>
        <v>6461095.110553259</v>
      </c>
      <c r="D17" s="161">
        <f>C17*(1+0.07)^-($B17-Assumptions!$C$6)</f>
        <v>2045417.2463540405</v>
      </c>
      <c r="E17" s="349">
        <f t="shared" si="3"/>
        <v>6461095.110553259</v>
      </c>
      <c r="F17" s="147">
        <f>E17*(1+0.07)^-($B17-Assumptions!$C$6)</f>
        <v>2045417.2463540405</v>
      </c>
      <c r="H17" s="405">
        <v>1</v>
      </c>
      <c r="I17" s="354">
        <v>1</v>
      </c>
      <c r="J17" s="222">
        <f>COUNTIFS('2018-2020 Crashes'!$B$2:$B$76,'Safety Benefits'!$H17,'2018-2020 Crashes'!$U$2:$U$76,'Safety Benefits'!J$14)</f>
        <v>0</v>
      </c>
      <c r="K17" s="222">
        <f>COUNTIFS('2018-2020 Crashes'!$B$2:$B$76,'Safety Benefits'!$H17,'2018-2020 Crashes'!$U$2:$U$76,'Safety Benefits'!K$14)</f>
        <v>0</v>
      </c>
      <c r="L17" s="222">
        <f>COUNTIFS('2018-2020 Crashes'!$B$2:$B$76,'Safety Benefits'!$H17,'2018-2020 Crashes'!$U$2:$U$76,'Safety Benefits'!L$14)</f>
        <v>0</v>
      </c>
      <c r="M17" s="222">
        <f>COUNTIFS('2018-2020 Crashes'!$B$2:$B$76,'Safety Benefits'!$H17,'2018-2020 Crashes'!$U$2:$U$76,'Safety Benefits'!M$14)</f>
        <v>0</v>
      </c>
      <c r="N17" s="222">
        <f>COUNTIFS('2018-2020 Crashes'!$B$2:$B$76,'Safety Benefits'!$H17,'2018-2020 Crashes'!$U$2:$U$76,'Safety Benefits'!N$14)</f>
        <v>1</v>
      </c>
      <c r="O17" s="355"/>
    </row>
    <row r="18" spans="1:15" x14ac:dyDescent="0.25">
      <c r="B18" s="348">
        <f t="shared" si="4"/>
        <v>2038</v>
      </c>
      <c r="C18" s="161">
        <f>TREND($J$72:$K$72,$J$50:$K$50,$B18)</f>
        <v>6455519.0679914039</v>
      </c>
      <c r="D18" s="161">
        <f>C18*(1+0.07)^-($B18-Assumptions!$C$6)</f>
        <v>1909955.1533446906</v>
      </c>
      <c r="E18" s="349">
        <f t="shared" si="3"/>
        <v>6455519.0679914039</v>
      </c>
      <c r="F18" s="147">
        <f>E18*(1+0.07)^-($B18-Assumptions!$C$6)</f>
        <v>1909955.1533446906</v>
      </c>
      <c r="H18" s="405">
        <v>2</v>
      </c>
      <c r="I18" s="354">
        <v>2</v>
      </c>
      <c r="J18" s="222">
        <f>COUNTIFS('2018-2020 Crashes'!$B$2:$B$76,'Safety Benefits'!$H18,'2018-2020 Crashes'!$U$2:$U$76,'Safety Benefits'!J$14)</f>
        <v>0</v>
      </c>
      <c r="K18" s="222">
        <f>COUNTIFS('2018-2020 Crashes'!$B$2:$B$76,'Safety Benefits'!$H18,'2018-2020 Crashes'!$U$2:$U$76,'Safety Benefits'!K$14)</f>
        <v>0</v>
      </c>
      <c r="L18" s="222">
        <f>COUNTIFS('2018-2020 Crashes'!$B$2:$B$76,'Safety Benefits'!$H18,'2018-2020 Crashes'!$U$2:$U$76,'Safety Benefits'!L$14)</f>
        <v>0</v>
      </c>
      <c r="M18" s="222">
        <f>COUNTIFS('2018-2020 Crashes'!$B$2:$B$76,'Safety Benefits'!$H18,'2018-2020 Crashes'!$U$2:$U$76,'Safety Benefits'!M$14)</f>
        <v>0</v>
      </c>
      <c r="N18" s="222">
        <f>COUNTIFS('2018-2020 Crashes'!$B$2:$B$76,'Safety Benefits'!$H18,'2018-2020 Crashes'!$U$2:$U$76,'Safety Benefits'!N$14)</f>
        <v>1</v>
      </c>
      <c r="O18" s="355"/>
    </row>
    <row r="19" spans="1:15" x14ac:dyDescent="0.25">
      <c r="B19" s="348">
        <f t="shared" si="4"/>
        <v>2039</v>
      </c>
      <c r="C19" s="161">
        <f>TREND($J$72:$K$72,$J$50:$K$50,$B19)</f>
        <v>6449943.0254295487</v>
      </c>
      <c r="D19" s="161">
        <f>C19*(1+0.07)^-($B19-Assumptions!$C$6)</f>
        <v>1783462.9939764151</v>
      </c>
      <c r="E19" s="349">
        <f t="shared" si="3"/>
        <v>6449943.0254295487</v>
      </c>
      <c r="F19" s="147">
        <f>E19*(1+0.07)^-($B19-Assumptions!$C$6)</f>
        <v>1783462.9939764151</v>
      </c>
      <c r="H19" s="405">
        <v>3</v>
      </c>
      <c r="I19" s="354">
        <v>3</v>
      </c>
      <c r="J19" s="222">
        <f>COUNTIFS('2018-2020 Crashes'!$B$2:$B$76,'Safety Benefits'!$H19,'2018-2020 Crashes'!$U$2:$U$76,'Safety Benefits'!J$14)</f>
        <v>0</v>
      </c>
      <c r="K19" s="222">
        <f>COUNTIFS('2018-2020 Crashes'!$B$2:$B$76,'Safety Benefits'!$H19,'2018-2020 Crashes'!$U$2:$U$76,'Safety Benefits'!K$14)</f>
        <v>0</v>
      </c>
      <c r="L19" s="222">
        <f>COUNTIFS('2018-2020 Crashes'!$B$2:$B$76,'Safety Benefits'!$H19,'2018-2020 Crashes'!$U$2:$U$76,'Safety Benefits'!L$14)</f>
        <v>0</v>
      </c>
      <c r="M19" s="222">
        <f>COUNTIFS('2018-2020 Crashes'!$B$2:$B$76,'Safety Benefits'!$H19,'2018-2020 Crashes'!$U$2:$U$76,'Safety Benefits'!M$14)</f>
        <v>0</v>
      </c>
      <c r="N19" s="222">
        <f>COUNTIFS('2018-2020 Crashes'!$B$2:$B$76,'Safety Benefits'!$H19,'2018-2020 Crashes'!$U$2:$U$76,'Safety Benefits'!N$14)</f>
        <v>1</v>
      </c>
      <c r="O19" s="355"/>
    </row>
    <row r="20" spans="1:15" x14ac:dyDescent="0.25">
      <c r="B20" s="348">
        <f t="shared" si="4"/>
        <v>2040</v>
      </c>
      <c r="C20" s="161">
        <f>TREND($J$72:$K$72,$J$50:$K$50,$B20)</f>
        <v>6444366.9828676917</v>
      </c>
      <c r="D20" s="161">
        <f>C20*(1+0.07)^-($B20-Assumptions!$C$6)</f>
        <v>1665346.8894792886</v>
      </c>
      <c r="E20" s="349">
        <f t="shared" si="3"/>
        <v>6444366.9828676917</v>
      </c>
      <c r="F20" s="147">
        <f>E20*(1+0.07)^-($B20-Assumptions!$C$6)</f>
        <v>1665346.8894792886</v>
      </c>
      <c r="H20" s="405">
        <v>4</v>
      </c>
      <c r="I20" s="354" t="s">
        <v>230</v>
      </c>
      <c r="J20" s="222">
        <f>COUNTIFS('2018-2020 Crashes'!$B$2:$B$76,'Safety Benefits'!$H20,'2018-2020 Crashes'!$U$2:$U$76,'Safety Benefits'!J$14)</f>
        <v>2</v>
      </c>
      <c r="K20" s="222">
        <f>COUNTIFS('2018-2020 Crashes'!$B$2:$B$76,'Safety Benefits'!$H20,'2018-2020 Crashes'!$U$2:$U$76,'Safety Benefits'!K$14)</f>
        <v>0</v>
      </c>
      <c r="L20" s="222">
        <f>COUNTIFS('2018-2020 Crashes'!$B$2:$B$76,'Safety Benefits'!$H20,'2018-2020 Crashes'!$U$2:$U$76,'Safety Benefits'!L$14)</f>
        <v>2</v>
      </c>
      <c r="M20" s="222">
        <f>COUNTIFS('2018-2020 Crashes'!$B$2:$B$76,'Safety Benefits'!$H20,'2018-2020 Crashes'!$U$2:$U$76,'Safety Benefits'!M$14)</f>
        <v>0</v>
      </c>
      <c r="N20" s="222">
        <f>COUNTIFS('2018-2020 Crashes'!$B$2:$B$76,'Safety Benefits'!$H20,'2018-2020 Crashes'!$U$2:$U$76,'Safety Benefits'!N$14)</f>
        <v>6</v>
      </c>
      <c r="O20" s="355"/>
    </row>
    <row r="21" spans="1:15" x14ac:dyDescent="0.25">
      <c r="B21" s="348">
        <f t="shared" si="4"/>
        <v>2041</v>
      </c>
      <c r="C21" s="161">
        <f>TREND($J$72:$K$72,$J$50:$K$50,$B21)</f>
        <v>6438790.9403058365</v>
      </c>
      <c r="D21" s="161">
        <f>C21*(1+0.07)^-($B21-Assumptions!$C$6)</f>
        <v>1555052.2748792581</v>
      </c>
      <c r="E21" s="349">
        <f t="shared" si="3"/>
        <v>6438790.9403058365</v>
      </c>
      <c r="F21" s="147">
        <f>E21*(1+0.07)^-($B21-Assumptions!$C$6)</f>
        <v>1555052.2748792581</v>
      </c>
      <c r="H21" s="405">
        <v>5</v>
      </c>
      <c r="I21" s="354">
        <v>5</v>
      </c>
      <c r="J21" s="222">
        <f>COUNTIFS('2018-2020 Crashes'!$B$2:$B$76,'Safety Benefits'!$H21,'2018-2020 Crashes'!$U$2:$U$76,'Safety Benefits'!J$14)</f>
        <v>0</v>
      </c>
      <c r="K21" s="222">
        <f>COUNTIFS('2018-2020 Crashes'!$B$2:$B$76,'Safety Benefits'!$H21,'2018-2020 Crashes'!$U$2:$U$76,'Safety Benefits'!K$14)</f>
        <v>0</v>
      </c>
      <c r="L21" s="222">
        <f>COUNTIFS('2018-2020 Crashes'!$B$2:$B$76,'Safety Benefits'!$H21,'2018-2020 Crashes'!$U$2:$U$76,'Safety Benefits'!L$14)</f>
        <v>0</v>
      </c>
      <c r="M21" s="222">
        <f>COUNTIFS('2018-2020 Crashes'!$B$2:$B$76,'Safety Benefits'!$H21,'2018-2020 Crashes'!$U$2:$U$76,'Safety Benefits'!M$14)</f>
        <v>1</v>
      </c>
      <c r="N21" s="222">
        <f>COUNTIFS('2018-2020 Crashes'!$B$2:$B$76,'Safety Benefits'!$H21,'2018-2020 Crashes'!$U$2:$U$76,'Safety Benefits'!N$14)</f>
        <v>0</v>
      </c>
      <c r="O21" s="355"/>
    </row>
    <row r="22" spans="1:15" ht="14.25" customHeight="1" x14ac:dyDescent="0.25">
      <c r="B22" s="348">
        <f t="shared" si="4"/>
        <v>2042</v>
      </c>
      <c r="C22" s="161">
        <f>TREND($J$72:$K$72,$J$50:$K$50,$B22)</f>
        <v>6433214.8977439795</v>
      </c>
      <c r="D22" s="161">
        <f>C22*(1+0.07)^-($B22-Assumptions!$C$6)</f>
        <v>1452061.2968489155</v>
      </c>
      <c r="E22" s="349">
        <f t="shared" si="3"/>
        <v>6433214.8977439795</v>
      </c>
      <c r="F22" s="147">
        <f>E22*(1+0.07)^-($B22-Assumptions!$C$6)</f>
        <v>1452061.2968489155</v>
      </c>
      <c r="H22" s="405">
        <v>6</v>
      </c>
      <c r="I22" s="354" t="s">
        <v>231</v>
      </c>
      <c r="J22" s="222">
        <f>COUNTIFS('2018-2020 Crashes'!$B$2:$B$76,'Safety Benefits'!$H22,'2018-2020 Crashes'!$U$2:$U$76,'Safety Benefits'!J$14)</f>
        <v>0</v>
      </c>
      <c r="K22" s="222">
        <f>COUNTIFS('2018-2020 Crashes'!$B$2:$B$76,'Safety Benefits'!$H22,'2018-2020 Crashes'!$U$2:$U$76,'Safety Benefits'!K$14)</f>
        <v>0</v>
      </c>
      <c r="L22" s="222">
        <f>COUNTIFS('2018-2020 Crashes'!$B$2:$B$76,'Safety Benefits'!$H22,'2018-2020 Crashes'!$U$2:$U$76,'Safety Benefits'!L$14)</f>
        <v>0</v>
      </c>
      <c r="M22" s="222">
        <f>COUNTIFS('2018-2020 Crashes'!$B$2:$B$76,'Safety Benefits'!$H22,'2018-2020 Crashes'!$U$2:$U$76,'Safety Benefits'!M$14)</f>
        <v>1</v>
      </c>
      <c r="N22" s="222">
        <f>COUNTIFS('2018-2020 Crashes'!$B$2:$B$76,'Safety Benefits'!$H22,'2018-2020 Crashes'!$U$2:$U$76,'Safety Benefits'!N$14)</f>
        <v>3</v>
      </c>
      <c r="O22" s="355"/>
    </row>
    <row r="23" spans="1:15" x14ac:dyDescent="0.25">
      <c r="B23" s="348">
        <f t="shared" si="4"/>
        <v>2043</v>
      </c>
      <c r="C23" s="161">
        <f>TREND($J$72:$K$72,$J$50:$K$50,$B23)</f>
        <v>6427638.8551821243</v>
      </c>
      <c r="D23" s="161">
        <f>C23*(1+0.07)^-($B23-Assumptions!$C$6)</f>
        <v>1355890.3837692563</v>
      </c>
      <c r="E23" s="349">
        <f t="shared" si="3"/>
        <v>6427638.8551821243</v>
      </c>
      <c r="F23" s="147">
        <f>E23*(1+0.07)^-($B23-Assumptions!$C$6)</f>
        <v>1355890.3837692563</v>
      </c>
      <c r="H23" s="405">
        <v>7</v>
      </c>
      <c r="I23" s="354">
        <v>7</v>
      </c>
      <c r="J23" s="222">
        <f>COUNTIFS('2018-2020 Crashes'!$B$2:$B$76,'Safety Benefits'!$H23,'2018-2020 Crashes'!$U$2:$U$76,'Safety Benefits'!J$14)</f>
        <v>0</v>
      </c>
      <c r="K23" s="222">
        <f>COUNTIFS('2018-2020 Crashes'!$B$2:$B$76,'Safety Benefits'!$H23,'2018-2020 Crashes'!$U$2:$U$76,'Safety Benefits'!K$14)</f>
        <v>0</v>
      </c>
      <c r="L23" s="222">
        <f>COUNTIFS('2018-2020 Crashes'!$B$2:$B$76,'Safety Benefits'!$H23,'2018-2020 Crashes'!$U$2:$U$76,'Safety Benefits'!L$14)</f>
        <v>0</v>
      </c>
      <c r="M23" s="222">
        <f>COUNTIFS('2018-2020 Crashes'!$B$2:$B$76,'Safety Benefits'!$H23,'2018-2020 Crashes'!$U$2:$U$76,'Safety Benefits'!M$14)</f>
        <v>0</v>
      </c>
      <c r="N23" s="222">
        <f>COUNTIFS('2018-2020 Crashes'!$B$2:$B$76,'Safety Benefits'!$H23,'2018-2020 Crashes'!$U$2:$U$76,'Safety Benefits'!N$14)</f>
        <v>0</v>
      </c>
      <c r="O23" s="355"/>
    </row>
    <row r="24" spans="1:15" x14ac:dyDescent="0.25">
      <c r="B24" s="348">
        <f t="shared" si="4"/>
        <v>2044</v>
      </c>
      <c r="C24" s="161">
        <f>TREND($J$72:$K$72,$J$50:$K$50,$B24)</f>
        <v>6422062.8126202691</v>
      </c>
      <c r="D24" s="161">
        <f>C24*(1+0.07)^-($B24-Assumptions!$C$6)</f>
        <v>1266087.9766069464</v>
      </c>
      <c r="E24" s="349">
        <f t="shared" si="3"/>
        <v>6422062.8126202691</v>
      </c>
      <c r="F24" s="147">
        <f>E24*(1+0.07)^-($B24-Assumptions!$C$6)</f>
        <v>1266087.9766069464</v>
      </c>
      <c r="H24" s="405">
        <v>8</v>
      </c>
      <c r="I24" s="354" t="s">
        <v>232</v>
      </c>
      <c r="J24" s="222">
        <f>COUNTIFS('2018-2020 Crashes'!$B$2:$B$76,'Safety Benefits'!$H24,'2018-2020 Crashes'!$U$2:$U$76,'Safety Benefits'!J$14)</f>
        <v>0</v>
      </c>
      <c r="K24" s="222">
        <f>COUNTIFS('2018-2020 Crashes'!$B$2:$B$76,'Safety Benefits'!$H24,'2018-2020 Crashes'!$U$2:$U$76,'Safety Benefits'!K$14)</f>
        <v>0</v>
      </c>
      <c r="L24" s="222">
        <f>COUNTIFS('2018-2020 Crashes'!$B$2:$B$76,'Safety Benefits'!$H24,'2018-2020 Crashes'!$U$2:$U$76,'Safety Benefits'!L$14)</f>
        <v>0</v>
      </c>
      <c r="M24" s="222">
        <f>COUNTIFS('2018-2020 Crashes'!$B$2:$B$76,'Safety Benefits'!$H24,'2018-2020 Crashes'!$U$2:$U$76,'Safety Benefits'!M$14)</f>
        <v>1</v>
      </c>
      <c r="N24" s="222">
        <f>COUNTIFS('2018-2020 Crashes'!$B$2:$B$76,'Safety Benefits'!$H24,'2018-2020 Crashes'!$U$2:$U$76,'Safety Benefits'!N$14)</f>
        <v>0</v>
      </c>
      <c r="O24" s="355"/>
    </row>
    <row r="25" spans="1:15" ht="15.75" thickBot="1" x14ac:dyDescent="0.3">
      <c r="B25" s="356">
        <f t="shared" si="4"/>
        <v>2045</v>
      </c>
      <c r="C25" s="213">
        <f>TREND($J$72:$K$72,$J$50:$K$50,$B25)</f>
        <v>6416486.7700584121</v>
      </c>
      <c r="D25" s="213">
        <f>C25*(1+0.07)^-($B25-Assumptions!$C$6)</f>
        <v>1182232.4099655941</v>
      </c>
      <c r="E25" s="357">
        <f t="shared" si="3"/>
        <v>6416486.7700584121</v>
      </c>
      <c r="F25" s="148">
        <f>E25*(1+0.07)^-($B25-Assumptions!$C$6)</f>
        <v>1182232.4099655941</v>
      </c>
      <c r="H25" s="405">
        <v>9</v>
      </c>
      <c r="I25" s="354">
        <v>9</v>
      </c>
      <c r="J25" s="222">
        <f>COUNTIFS('2018-2020 Crashes'!$B$2:$B$76,'Safety Benefits'!$H25,'2018-2020 Crashes'!$U$2:$U$76,'Safety Benefits'!J$14)</f>
        <v>0</v>
      </c>
      <c r="K25" s="222">
        <f>COUNTIFS('2018-2020 Crashes'!$B$2:$B$76,'Safety Benefits'!$H25,'2018-2020 Crashes'!$U$2:$U$76,'Safety Benefits'!K$14)</f>
        <v>0</v>
      </c>
      <c r="L25" s="222">
        <f>COUNTIFS('2018-2020 Crashes'!$B$2:$B$76,'Safety Benefits'!$H25,'2018-2020 Crashes'!$U$2:$U$76,'Safety Benefits'!L$14)</f>
        <v>0</v>
      </c>
      <c r="M25" s="222">
        <f>COUNTIFS('2018-2020 Crashes'!$B$2:$B$76,'Safety Benefits'!$H25,'2018-2020 Crashes'!$U$2:$U$76,'Safety Benefits'!M$14)</f>
        <v>0</v>
      </c>
      <c r="N25" s="222">
        <f>COUNTIFS('2018-2020 Crashes'!$B$2:$B$76,'Safety Benefits'!$H25,'2018-2020 Crashes'!$U$2:$U$76,'Safety Benefits'!N$14)</f>
        <v>0</v>
      </c>
      <c r="O25" s="355"/>
    </row>
    <row r="26" spans="1:15" ht="15.75" thickBot="1" x14ac:dyDescent="0.3">
      <c r="B26" s="4"/>
      <c r="C26" s="358"/>
      <c r="D26" s="358">
        <f>SUM(D6:D25)</f>
        <v>48958293.473857097</v>
      </c>
      <c r="E26" s="320" t="s">
        <v>2</v>
      </c>
      <c r="F26" s="359">
        <f>SUM(F6:F25)</f>
        <v>48958293.473857097</v>
      </c>
      <c r="H26" s="314">
        <v>10</v>
      </c>
      <c r="I26" s="360">
        <v>10</v>
      </c>
      <c r="J26" s="222">
        <f>COUNTIFS('2018-2020 Crashes'!$B$2:$B$76,'Safety Benefits'!$H26,'2018-2020 Crashes'!$U$2:$U$76,'Safety Benefits'!J$14)</f>
        <v>0</v>
      </c>
      <c r="K26" s="222">
        <f>COUNTIFS('2018-2020 Crashes'!$B$2:$B$76,'Safety Benefits'!$H26,'2018-2020 Crashes'!$U$2:$U$76,'Safety Benefits'!K$14)</f>
        <v>0</v>
      </c>
      <c r="L26" s="222">
        <f>COUNTIFS('2018-2020 Crashes'!$B$2:$B$76,'Safety Benefits'!$H26,'2018-2020 Crashes'!$U$2:$U$76,'Safety Benefits'!L$14)</f>
        <v>0</v>
      </c>
      <c r="M26" s="222">
        <f>COUNTIFS('2018-2020 Crashes'!$B$2:$B$76,'Safety Benefits'!$H26,'2018-2020 Crashes'!$U$2:$U$76,'Safety Benefits'!M$14)</f>
        <v>1</v>
      </c>
      <c r="N26" s="222">
        <f>COUNTIFS('2018-2020 Crashes'!$B$2:$B$76,'Safety Benefits'!$H26,'2018-2020 Crashes'!$U$2:$U$76,'Safety Benefits'!N$14)</f>
        <v>0</v>
      </c>
      <c r="O26" s="355"/>
    </row>
    <row r="27" spans="1:15" x14ac:dyDescent="0.25">
      <c r="H27" s="314">
        <v>11</v>
      </c>
      <c r="I27" s="360" t="s">
        <v>233</v>
      </c>
      <c r="J27" s="222">
        <f>COUNTIFS('2018-2020 Crashes'!$B$2:$B$76,'Safety Benefits'!$H27,'2018-2020 Crashes'!$U$2:$U$76,'Safety Benefits'!J$14)</f>
        <v>0</v>
      </c>
      <c r="K27" s="222">
        <f>COUNTIFS('2018-2020 Crashes'!$B$2:$B$76,'Safety Benefits'!$H27,'2018-2020 Crashes'!$U$2:$U$76,'Safety Benefits'!K$14)</f>
        <v>0</v>
      </c>
      <c r="L27" s="222">
        <f>COUNTIFS('2018-2020 Crashes'!$B$2:$B$76,'Safety Benefits'!$H27,'2018-2020 Crashes'!$U$2:$U$76,'Safety Benefits'!L$14)</f>
        <v>1</v>
      </c>
      <c r="M27" s="222">
        <f>COUNTIFS('2018-2020 Crashes'!$B$2:$B$76,'Safety Benefits'!$H27,'2018-2020 Crashes'!$U$2:$U$76,'Safety Benefits'!M$14)</f>
        <v>0</v>
      </c>
      <c r="N27" s="222">
        <f>COUNTIFS('2018-2020 Crashes'!$B$2:$B$76,'Safety Benefits'!$H27,'2018-2020 Crashes'!$U$2:$U$76,'Safety Benefits'!N$14)</f>
        <v>2</v>
      </c>
      <c r="O27" s="355"/>
    </row>
    <row r="28" spans="1:15" x14ac:dyDescent="0.25">
      <c r="B28" s="239" t="s">
        <v>3</v>
      </c>
      <c r="H28" s="314" t="s">
        <v>196</v>
      </c>
      <c r="I28" s="360" t="s">
        <v>5144</v>
      </c>
      <c r="J28" s="222">
        <f>COUNTIFS('2018-2020 Crashes'!$B$2:$B$76,'Safety Benefits'!$H28,'2018-2020 Crashes'!$U$2:$U$76,'Safety Benefits'!J$14)</f>
        <v>0</v>
      </c>
      <c r="K28" s="222">
        <f>COUNTIFS('2018-2020 Crashes'!$B$2:$B$76,'Safety Benefits'!$H28,'2018-2020 Crashes'!$U$2:$U$76,'Safety Benefits'!K$14)</f>
        <v>0</v>
      </c>
      <c r="L28" s="222">
        <f>COUNTIFS('2018-2020 Crashes'!$B$2:$B$76,'Safety Benefits'!$H28,'2018-2020 Crashes'!$U$2:$U$76,'Safety Benefits'!L$14)</f>
        <v>1</v>
      </c>
      <c r="M28" s="222">
        <f>COUNTIFS('2018-2020 Crashes'!$B$2:$B$76,'Safety Benefits'!$H28,'2018-2020 Crashes'!$U$2:$U$76,'Safety Benefits'!M$14)</f>
        <v>1</v>
      </c>
      <c r="N28" s="222">
        <f>COUNTIFS('2018-2020 Crashes'!$B$2:$B$76,'Safety Benefits'!$H28,'2018-2020 Crashes'!$U$2:$U$76,'Safety Benefits'!N$14)</f>
        <v>5</v>
      </c>
      <c r="O28" s="355"/>
    </row>
    <row r="29" spans="1:15" ht="15" customHeight="1" x14ac:dyDescent="0.25">
      <c r="A29" s="7" t="s">
        <v>32</v>
      </c>
      <c r="B29" s="505" t="s">
        <v>134</v>
      </c>
      <c r="C29" s="505"/>
      <c r="D29" s="505"/>
      <c r="E29" s="505"/>
      <c r="F29" s="505"/>
      <c r="H29" s="408">
        <v>12</v>
      </c>
      <c r="I29" s="406">
        <v>12</v>
      </c>
      <c r="J29" s="408">
        <f>COUNTIFS('2018-2020 Crashes'!$B$2:$B$76,'Safety Benefits'!$H29,'2018-2020 Crashes'!$U$2:$U$76,'Safety Benefits'!J$14)</f>
        <v>0</v>
      </c>
      <c r="K29" s="408">
        <f>COUNTIFS('2018-2020 Crashes'!$B$2:$B$76,'Safety Benefits'!$H29,'2018-2020 Crashes'!$U$2:$U$76,'Safety Benefits'!K$14)</f>
        <v>0</v>
      </c>
      <c r="L29" s="408">
        <f>COUNTIFS('2018-2020 Crashes'!$B$2:$B$76,'Safety Benefits'!$H29,'2018-2020 Crashes'!$U$2:$U$76,'Safety Benefits'!L$14)</f>
        <v>0</v>
      </c>
      <c r="M29" s="408">
        <f>COUNTIFS('2018-2020 Crashes'!$B$2:$B$76,'Safety Benefits'!$H29,'2018-2020 Crashes'!$U$2:$U$76,'Safety Benefits'!M$14)</f>
        <v>0</v>
      </c>
      <c r="N29" s="408">
        <f>COUNTIFS('2018-2020 Crashes'!$B$2:$B$76,'Safety Benefits'!$H29,'2018-2020 Crashes'!$U$2:$U$76,'Safety Benefits'!N$14)</f>
        <v>0</v>
      </c>
      <c r="O29" s="355"/>
    </row>
    <row r="30" spans="1:15" x14ac:dyDescent="0.25">
      <c r="B30" s="505"/>
      <c r="C30" s="505"/>
      <c r="D30" s="505"/>
      <c r="E30" s="505"/>
      <c r="F30" s="505"/>
      <c r="H30" s="408">
        <v>13</v>
      </c>
      <c r="I30" s="406">
        <v>13</v>
      </c>
      <c r="J30" s="408">
        <f>COUNTIFS('2018-2020 Crashes'!$B$2:$B$76,'Safety Benefits'!$H30,'2018-2020 Crashes'!$U$2:$U$76,'Safety Benefits'!J$14)</f>
        <v>0</v>
      </c>
      <c r="K30" s="408">
        <f>COUNTIFS('2018-2020 Crashes'!$B$2:$B$76,'Safety Benefits'!$H30,'2018-2020 Crashes'!$U$2:$U$76,'Safety Benefits'!K$14)</f>
        <v>0</v>
      </c>
      <c r="L30" s="408">
        <f>COUNTIFS('2018-2020 Crashes'!$B$2:$B$76,'Safety Benefits'!$H30,'2018-2020 Crashes'!$U$2:$U$76,'Safety Benefits'!L$14)</f>
        <v>0</v>
      </c>
      <c r="M30" s="408">
        <f>COUNTIFS('2018-2020 Crashes'!$B$2:$B$76,'Safety Benefits'!$H30,'2018-2020 Crashes'!$U$2:$U$76,'Safety Benefits'!M$14)</f>
        <v>0</v>
      </c>
      <c r="N30" s="408">
        <f>COUNTIFS('2018-2020 Crashes'!$B$2:$B$76,'Safety Benefits'!$H30,'2018-2020 Crashes'!$U$2:$U$76,'Safety Benefits'!N$14)</f>
        <v>0</v>
      </c>
      <c r="O30" s="355"/>
    </row>
    <row r="31" spans="1:15" x14ac:dyDescent="0.25">
      <c r="B31" s="505"/>
      <c r="C31" s="505"/>
      <c r="D31" s="505"/>
      <c r="E31" s="505"/>
      <c r="F31" s="505"/>
      <c r="H31" s="408">
        <v>14</v>
      </c>
      <c r="I31" s="406">
        <v>14</v>
      </c>
      <c r="J31" s="408">
        <f>COUNTIFS('2018-2020 Crashes'!$B$2:$B$76,'Safety Benefits'!$H31,'2018-2020 Crashes'!$U$2:$U$76,'Safety Benefits'!J$14)</f>
        <v>0</v>
      </c>
      <c r="K31" s="408">
        <f>COUNTIFS('2018-2020 Crashes'!$B$2:$B$76,'Safety Benefits'!$H31,'2018-2020 Crashes'!$U$2:$U$76,'Safety Benefits'!K$14)</f>
        <v>0</v>
      </c>
      <c r="L31" s="408">
        <f>COUNTIFS('2018-2020 Crashes'!$B$2:$B$76,'Safety Benefits'!$H31,'2018-2020 Crashes'!$U$2:$U$76,'Safety Benefits'!L$14)</f>
        <v>0</v>
      </c>
      <c r="M31" s="408">
        <f>COUNTIFS('2018-2020 Crashes'!$B$2:$B$76,'Safety Benefits'!$H31,'2018-2020 Crashes'!$U$2:$U$76,'Safety Benefits'!M$14)</f>
        <v>0</v>
      </c>
      <c r="N31" s="408">
        <f>COUNTIFS('2018-2020 Crashes'!$B$2:$B$76,'Safety Benefits'!$H31,'2018-2020 Crashes'!$U$2:$U$76,'Safety Benefits'!N$14)</f>
        <v>2</v>
      </c>
      <c r="O31" s="355"/>
    </row>
    <row r="32" spans="1:15" x14ac:dyDescent="0.25">
      <c r="H32" s="408">
        <v>15</v>
      </c>
      <c r="I32" s="406">
        <v>15</v>
      </c>
      <c r="J32" s="408">
        <f>COUNTIFS('2018-2020 Crashes'!$B$2:$B$76,'Safety Benefits'!$H32,'2018-2020 Crashes'!$U$2:$U$76,'Safety Benefits'!J$14)</f>
        <v>0</v>
      </c>
      <c r="K32" s="408">
        <f>COUNTIFS('2018-2020 Crashes'!$B$2:$B$76,'Safety Benefits'!$H32,'2018-2020 Crashes'!$U$2:$U$76,'Safety Benefits'!K$14)</f>
        <v>0</v>
      </c>
      <c r="L32" s="408">
        <f>COUNTIFS('2018-2020 Crashes'!$B$2:$B$76,'Safety Benefits'!$H32,'2018-2020 Crashes'!$U$2:$U$76,'Safety Benefits'!L$14)</f>
        <v>0</v>
      </c>
      <c r="M32" s="408">
        <f>COUNTIFS('2018-2020 Crashes'!$B$2:$B$76,'Safety Benefits'!$H32,'2018-2020 Crashes'!$U$2:$U$76,'Safety Benefits'!M$14)</f>
        <v>0</v>
      </c>
      <c r="N32" s="408">
        <f>COUNTIFS('2018-2020 Crashes'!$B$2:$B$76,'Safety Benefits'!$H32,'2018-2020 Crashes'!$U$2:$U$76,'Safety Benefits'!N$14)</f>
        <v>0</v>
      </c>
      <c r="O32" s="355"/>
    </row>
    <row r="33" spans="1:16" x14ac:dyDescent="0.25">
      <c r="A33" s="7" t="s">
        <v>31</v>
      </c>
      <c r="B33" s="505" t="s">
        <v>145</v>
      </c>
      <c r="C33" s="505"/>
      <c r="D33" s="505"/>
      <c r="E33" s="505"/>
      <c r="F33" s="505"/>
      <c r="H33" s="408">
        <v>16</v>
      </c>
      <c r="I33" s="406">
        <v>16</v>
      </c>
      <c r="J33" s="408">
        <f>COUNTIFS('2018-2020 Crashes'!$B$2:$B$76,'Safety Benefits'!$H33,'2018-2020 Crashes'!$U$2:$U$76,'Safety Benefits'!J$14)</f>
        <v>0</v>
      </c>
      <c r="K33" s="408">
        <f>COUNTIFS('2018-2020 Crashes'!$B$2:$B$76,'Safety Benefits'!$H33,'2018-2020 Crashes'!$U$2:$U$76,'Safety Benefits'!K$14)</f>
        <v>0</v>
      </c>
      <c r="L33" s="408">
        <f>COUNTIFS('2018-2020 Crashes'!$B$2:$B$76,'Safety Benefits'!$H33,'2018-2020 Crashes'!$U$2:$U$76,'Safety Benefits'!L$14)</f>
        <v>0</v>
      </c>
      <c r="M33" s="408">
        <f>COUNTIFS('2018-2020 Crashes'!$B$2:$B$76,'Safety Benefits'!$H33,'2018-2020 Crashes'!$U$2:$U$76,'Safety Benefits'!M$14)</f>
        <v>0</v>
      </c>
      <c r="N33" s="408">
        <f>COUNTIFS('2018-2020 Crashes'!$B$2:$B$76,'Safety Benefits'!$H33,'2018-2020 Crashes'!$U$2:$U$76,'Safety Benefits'!N$14)</f>
        <v>0</v>
      </c>
      <c r="O33" s="355"/>
    </row>
    <row r="34" spans="1:16" x14ac:dyDescent="0.25">
      <c r="B34" s="505"/>
      <c r="C34" s="505"/>
      <c r="D34" s="505"/>
      <c r="E34" s="505"/>
      <c r="F34" s="505"/>
      <c r="H34" s="408">
        <v>17</v>
      </c>
      <c r="I34" s="406" t="s">
        <v>5087</v>
      </c>
      <c r="J34" s="408">
        <f>COUNTIFS('2018-2020 Crashes'!$B$2:$B$76,'Safety Benefits'!$H34,'2018-2020 Crashes'!$U$2:$U$76,'Safety Benefits'!J$14)</f>
        <v>0</v>
      </c>
      <c r="K34" s="408">
        <f>COUNTIFS('2018-2020 Crashes'!$B$2:$B$76,'Safety Benefits'!$H34,'2018-2020 Crashes'!$U$2:$U$76,'Safety Benefits'!K$14)</f>
        <v>1</v>
      </c>
      <c r="L34" s="408">
        <f>COUNTIFS('2018-2020 Crashes'!$B$2:$B$76,'Safety Benefits'!$H34,'2018-2020 Crashes'!$U$2:$U$76,'Safety Benefits'!L$14)</f>
        <v>1</v>
      </c>
      <c r="M34" s="408">
        <f>COUNTIFS('2018-2020 Crashes'!$B$2:$B$76,'Safety Benefits'!$H34,'2018-2020 Crashes'!$U$2:$U$76,'Safety Benefits'!M$14)</f>
        <v>1</v>
      </c>
      <c r="N34" s="408">
        <f>COUNTIFS('2018-2020 Crashes'!$B$2:$B$76,'Safety Benefits'!$H34,'2018-2020 Crashes'!$U$2:$U$76,'Safety Benefits'!N$14)</f>
        <v>3</v>
      </c>
      <c r="O34" s="355"/>
    </row>
    <row r="35" spans="1:16" x14ac:dyDescent="0.25">
      <c r="B35" s="505"/>
      <c r="C35" s="505"/>
      <c r="D35" s="505"/>
      <c r="E35" s="505"/>
      <c r="F35" s="505"/>
      <c r="H35" s="408">
        <v>18</v>
      </c>
      <c r="I35" s="406">
        <v>18</v>
      </c>
      <c r="J35" s="408">
        <f>COUNTIFS('2018-2020 Crashes'!$B$2:$B$76,'Safety Benefits'!$H35,'2018-2020 Crashes'!$U$2:$U$76,'Safety Benefits'!J$14)</f>
        <v>0</v>
      </c>
      <c r="K35" s="408">
        <f>COUNTIFS('2018-2020 Crashes'!$B$2:$B$76,'Safety Benefits'!$H35,'2018-2020 Crashes'!$U$2:$U$76,'Safety Benefits'!K$14)</f>
        <v>0</v>
      </c>
      <c r="L35" s="408">
        <f>COUNTIFS('2018-2020 Crashes'!$B$2:$B$76,'Safety Benefits'!$H35,'2018-2020 Crashes'!$U$2:$U$76,'Safety Benefits'!L$14)</f>
        <v>0</v>
      </c>
      <c r="M35" s="408">
        <f>COUNTIFS('2018-2020 Crashes'!$B$2:$B$76,'Safety Benefits'!$H35,'2018-2020 Crashes'!$U$2:$U$76,'Safety Benefits'!M$14)</f>
        <v>0</v>
      </c>
      <c r="N35" s="408">
        <f>COUNTIFS('2018-2020 Crashes'!$B$2:$B$76,'Safety Benefits'!$H35,'2018-2020 Crashes'!$U$2:$U$76,'Safety Benefits'!N$14)</f>
        <v>0</v>
      </c>
      <c r="O35" s="355"/>
    </row>
    <row r="36" spans="1:16" x14ac:dyDescent="0.25">
      <c r="B36" s="505"/>
      <c r="C36" s="505"/>
      <c r="D36" s="505"/>
      <c r="E36" s="505"/>
      <c r="F36" s="505"/>
      <c r="H36" s="408">
        <v>19</v>
      </c>
      <c r="I36" s="406" t="s">
        <v>5088</v>
      </c>
      <c r="J36" s="408">
        <f>COUNTIFS('2018-2020 Crashes'!$B$2:$B$76,'Safety Benefits'!$H36,'2018-2020 Crashes'!$U$2:$U$76,'Safety Benefits'!J$14)</f>
        <v>0</v>
      </c>
      <c r="K36" s="408">
        <f>COUNTIFS('2018-2020 Crashes'!$B$2:$B$76,'Safety Benefits'!$H36,'2018-2020 Crashes'!$U$2:$U$76,'Safety Benefits'!K$14)</f>
        <v>0</v>
      </c>
      <c r="L36" s="408">
        <f>COUNTIFS('2018-2020 Crashes'!$B$2:$B$76,'Safety Benefits'!$H36,'2018-2020 Crashes'!$U$2:$U$76,'Safety Benefits'!L$14)</f>
        <v>1</v>
      </c>
      <c r="M36" s="408">
        <f>COUNTIFS('2018-2020 Crashes'!$B$2:$B$76,'Safety Benefits'!$H36,'2018-2020 Crashes'!$U$2:$U$76,'Safety Benefits'!M$14)</f>
        <v>0</v>
      </c>
      <c r="N36" s="408">
        <f>COUNTIFS('2018-2020 Crashes'!$B$2:$B$76,'Safety Benefits'!$H36,'2018-2020 Crashes'!$U$2:$U$76,'Safety Benefits'!N$14)</f>
        <v>2</v>
      </c>
      <c r="O36" s="355"/>
    </row>
    <row r="37" spans="1:16" ht="15" customHeight="1" x14ac:dyDescent="0.25">
      <c r="B37" s="505"/>
      <c r="C37" s="505"/>
      <c r="D37" s="505"/>
      <c r="E37" s="505"/>
      <c r="F37" s="505"/>
      <c r="H37" s="408">
        <v>20</v>
      </c>
      <c r="I37" s="406">
        <v>20</v>
      </c>
      <c r="J37" s="408">
        <f>COUNTIFS('2018-2020 Crashes'!$B$2:$B$76,'Safety Benefits'!$H37,'2018-2020 Crashes'!$U$2:$U$76,'Safety Benefits'!J$14)</f>
        <v>0</v>
      </c>
      <c r="K37" s="408">
        <f>COUNTIFS('2018-2020 Crashes'!$B$2:$B$76,'Safety Benefits'!$H37,'2018-2020 Crashes'!$U$2:$U$76,'Safety Benefits'!K$14)</f>
        <v>0</v>
      </c>
      <c r="L37" s="408">
        <f>COUNTIFS('2018-2020 Crashes'!$B$2:$B$76,'Safety Benefits'!$H37,'2018-2020 Crashes'!$U$2:$U$76,'Safety Benefits'!L$14)</f>
        <v>0</v>
      </c>
      <c r="M37" s="408">
        <f>COUNTIFS('2018-2020 Crashes'!$B$2:$B$76,'Safety Benefits'!$H37,'2018-2020 Crashes'!$U$2:$U$76,'Safety Benefits'!M$14)</f>
        <v>0</v>
      </c>
      <c r="N37" s="408">
        <f>COUNTIFS('2018-2020 Crashes'!$B$2:$B$76,'Safety Benefits'!$H37,'2018-2020 Crashes'!$U$2:$U$76,'Safety Benefits'!N$14)</f>
        <v>3</v>
      </c>
      <c r="O37" s="355"/>
    </row>
    <row r="38" spans="1:16" ht="15" customHeight="1" x14ac:dyDescent="0.25">
      <c r="B38" s="33"/>
      <c r="C38" s="33"/>
      <c r="D38" s="33"/>
      <c r="E38" s="33"/>
      <c r="F38" s="33"/>
      <c r="H38" s="408">
        <v>21</v>
      </c>
      <c r="I38" s="406" t="s">
        <v>5089</v>
      </c>
      <c r="J38" s="408">
        <f>COUNTIFS('2018-2020 Crashes'!$B$2:$B$76,'Safety Benefits'!$H38,'2018-2020 Crashes'!$U$2:$U$76,'Safety Benefits'!J$14)</f>
        <v>0</v>
      </c>
      <c r="K38" s="408">
        <f>COUNTIFS('2018-2020 Crashes'!$B$2:$B$76,'Safety Benefits'!$H38,'2018-2020 Crashes'!$U$2:$U$76,'Safety Benefits'!K$14)</f>
        <v>0</v>
      </c>
      <c r="L38" s="408">
        <f>COUNTIFS('2018-2020 Crashes'!$B$2:$B$76,'Safety Benefits'!$H38,'2018-2020 Crashes'!$U$2:$U$76,'Safety Benefits'!L$14)</f>
        <v>3</v>
      </c>
      <c r="M38" s="408">
        <f>COUNTIFS('2018-2020 Crashes'!$B$2:$B$76,'Safety Benefits'!$H38,'2018-2020 Crashes'!$U$2:$U$76,'Safety Benefits'!M$14)</f>
        <v>4</v>
      </c>
      <c r="N38" s="408">
        <f>COUNTIFS('2018-2020 Crashes'!$B$2:$B$76,'Safety Benefits'!$H38,'2018-2020 Crashes'!$U$2:$U$76,'Safety Benefits'!N$14)</f>
        <v>5</v>
      </c>
      <c r="O38" s="355"/>
    </row>
    <row r="39" spans="1:16" x14ac:dyDescent="0.25">
      <c r="A39" s="7" t="s">
        <v>135</v>
      </c>
      <c r="B39" s="505" t="s">
        <v>144</v>
      </c>
      <c r="C39" s="505"/>
      <c r="D39" s="505"/>
      <c r="E39" s="505"/>
      <c r="F39" s="505"/>
      <c r="H39" s="408" t="s">
        <v>5090</v>
      </c>
      <c r="I39" s="407" t="s">
        <v>5145</v>
      </c>
      <c r="J39" s="408">
        <f>COUNTIFS('2018-2020 Crashes'!$B$2:$B$76,'Safety Benefits'!$H39,'2018-2020 Crashes'!$U$2:$U$76,'Safety Benefits'!J$14)</f>
        <v>0</v>
      </c>
      <c r="K39" s="408">
        <f>COUNTIFS('2018-2020 Crashes'!$B$2:$B$76,'Safety Benefits'!$H39,'2018-2020 Crashes'!$U$2:$U$76,'Safety Benefits'!K$14)</f>
        <v>0</v>
      </c>
      <c r="L39" s="408">
        <f>COUNTIFS('2018-2020 Crashes'!$B$2:$B$76,'Safety Benefits'!$H39,'2018-2020 Crashes'!$U$2:$U$76,'Safety Benefits'!L$14)</f>
        <v>2</v>
      </c>
      <c r="M39" s="408">
        <f>COUNTIFS('2018-2020 Crashes'!$B$2:$B$76,'Safety Benefits'!$H39,'2018-2020 Crashes'!$U$2:$U$76,'Safety Benefits'!M$14)</f>
        <v>4</v>
      </c>
      <c r="N39" s="408">
        <f>COUNTIFS('2018-2020 Crashes'!$B$2:$B$76,'Safety Benefits'!$H39,'2018-2020 Crashes'!$U$2:$U$76,'Safety Benefits'!N$14)</f>
        <v>11</v>
      </c>
      <c r="O39" s="355"/>
    </row>
    <row r="40" spans="1:16" x14ac:dyDescent="0.25">
      <c r="B40" s="505"/>
      <c r="C40" s="505"/>
      <c r="D40" s="505"/>
      <c r="E40" s="505"/>
      <c r="F40" s="505"/>
      <c r="J40" s="223">
        <v>2</v>
      </c>
      <c r="K40" s="223">
        <v>3</v>
      </c>
      <c r="L40" s="223">
        <v>4</v>
      </c>
      <c r="M40" s="223">
        <v>5</v>
      </c>
      <c r="N40" s="223">
        <v>6</v>
      </c>
    </row>
    <row r="41" spans="1:16" ht="17.25" customHeight="1" x14ac:dyDescent="0.25">
      <c r="B41" s="505"/>
      <c r="C41" s="505"/>
      <c r="D41" s="505"/>
      <c r="E41" s="505"/>
      <c r="F41" s="505"/>
      <c r="I41" s="239" t="s">
        <v>5219</v>
      </c>
    </row>
    <row r="42" spans="1:16" ht="15" customHeight="1" x14ac:dyDescent="0.25">
      <c r="B42" s="505"/>
      <c r="C42" s="505"/>
      <c r="D42" s="505"/>
      <c r="E42" s="505"/>
      <c r="F42" s="505"/>
      <c r="I42" s="143" t="s">
        <v>87</v>
      </c>
      <c r="J42" s="273" t="s">
        <v>51</v>
      </c>
      <c r="K42" s="149" t="s">
        <v>52</v>
      </c>
      <c r="L42" s="149" t="s">
        <v>53</v>
      </c>
      <c r="M42" s="149" t="s">
        <v>54</v>
      </c>
      <c r="N42" s="149" t="s">
        <v>82</v>
      </c>
      <c r="O42" s="514" t="s">
        <v>120</v>
      </c>
      <c r="P42" s="515"/>
    </row>
    <row r="43" spans="1:16" x14ac:dyDescent="0.25">
      <c r="I43" s="134" t="s">
        <v>105</v>
      </c>
      <c r="J43" s="222">
        <v>0.54900000000000004</v>
      </c>
      <c r="K43" s="222">
        <v>0.54900000000000004</v>
      </c>
      <c r="L43" s="222">
        <v>0.54900000000000004</v>
      </c>
      <c r="M43" s="222">
        <v>0.54900000000000004</v>
      </c>
      <c r="N43" s="222">
        <v>0.69099999999999995</v>
      </c>
      <c r="O43" s="402" t="s">
        <v>103</v>
      </c>
      <c r="P43" s="227" t="s">
        <v>104</v>
      </c>
    </row>
    <row r="44" spans="1:16" ht="15" customHeight="1" x14ac:dyDescent="0.25">
      <c r="A44" s="7" t="s">
        <v>136</v>
      </c>
      <c r="B44" s="505" t="s">
        <v>5216</v>
      </c>
      <c r="C44" s="505"/>
      <c r="D44" s="505"/>
      <c r="E44" s="505"/>
      <c r="F44" s="505"/>
      <c r="I44" s="134" t="s">
        <v>125</v>
      </c>
      <c r="J44" s="222">
        <f>1-0.667</f>
        <v>0.33299999999999996</v>
      </c>
      <c r="K44" s="222">
        <f>1-0.667</f>
        <v>0.33299999999999996</v>
      </c>
      <c r="L44" s="222">
        <f>1-0.636</f>
        <v>0.36399999999999999</v>
      </c>
      <c r="M44" s="222">
        <f>1-0.059</f>
        <v>0.94100000000000006</v>
      </c>
      <c r="N44" s="222">
        <f>1+0.314</f>
        <v>1.3140000000000001</v>
      </c>
      <c r="O44" s="130" t="s">
        <v>143</v>
      </c>
      <c r="P44" s="134"/>
    </row>
    <row r="45" spans="1:16" ht="15" customHeight="1" x14ac:dyDescent="0.25">
      <c r="B45" s="505"/>
      <c r="C45" s="505"/>
      <c r="D45" s="505"/>
      <c r="E45" s="505"/>
      <c r="F45" s="505"/>
      <c r="I45" s="134" t="s">
        <v>119</v>
      </c>
      <c r="J45" s="222">
        <v>0.55000000000000004</v>
      </c>
      <c r="K45" s="222">
        <v>0.55000000000000004</v>
      </c>
      <c r="L45" s="222">
        <v>0.55000000000000004</v>
      </c>
      <c r="M45" s="222">
        <v>0.55000000000000004</v>
      </c>
      <c r="N45" s="222">
        <v>0.55000000000000004</v>
      </c>
      <c r="O45" s="402" t="s">
        <v>93</v>
      </c>
      <c r="P45" s="134"/>
    </row>
    <row r="46" spans="1:16" x14ac:dyDescent="0.25">
      <c r="B46" s="33"/>
      <c r="C46" s="33"/>
      <c r="D46" s="33"/>
      <c r="I46" s="134" t="s">
        <v>106</v>
      </c>
      <c r="J46" s="222">
        <v>0.57999999999999996</v>
      </c>
      <c r="K46" s="222">
        <v>0.57999999999999996</v>
      </c>
      <c r="L46" s="222">
        <v>0.57999999999999996</v>
      </c>
      <c r="M46" s="222">
        <v>0.57999999999999996</v>
      </c>
      <c r="N46" s="222">
        <v>0.57999999999999996</v>
      </c>
      <c r="O46" s="402" t="s">
        <v>90</v>
      </c>
      <c r="P46" s="134"/>
    </row>
    <row r="47" spans="1:16" x14ac:dyDescent="0.25">
      <c r="B47" s="33"/>
      <c r="C47" s="33"/>
      <c r="D47" s="33"/>
      <c r="I47" s="134" t="s">
        <v>89</v>
      </c>
      <c r="J47" s="222">
        <v>0.49</v>
      </c>
      <c r="K47" s="222">
        <v>0.49</v>
      </c>
      <c r="L47" s="222">
        <v>0.49</v>
      </c>
      <c r="M47" s="222">
        <v>0.49</v>
      </c>
      <c r="N47" s="222">
        <v>0.49</v>
      </c>
      <c r="O47" s="402" t="s">
        <v>109</v>
      </c>
      <c r="P47" s="134"/>
    </row>
    <row r="48" spans="1:16" x14ac:dyDescent="0.25">
      <c r="B48" s="33"/>
      <c r="C48" s="33"/>
      <c r="D48" s="33"/>
      <c r="J48" s="238">
        <f>J46*J43</f>
        <v>0.31841999999999998</v>
      </c>
      <c r="K48" s="238">
        <f>J48*2+J49</f>
        <v>0.81965699999999997</v>
      </c>
    </row>
    <row r="49" spans="9:16" ht="17.25" x14ac:dyDescent="0.25">
      <c r="I49" s="342" t="s">
        <v>5220</v>
      </c>
      <c r="J49" s="474">
        <f>J43*J44</f>
        <v>0.18281700000000001</v>
      </c>
      <c r="K49" s="240">
        <f>K48/3</f>
        <v>0.27321899999999999</v>
      </c>
      <c r="O49" s="239" t="s">
        <v>236</v>
      </c>
    </row>
    <row r="50" spans="9:16" x14ac:dyDescent="0.25">
      <c r="I50" s="143" t="s">
        <v>91</v>
      </c>
      <c r="J50" s="273">
        <v>2019</v>
      </c>
      <c r="K50" s="273">
        <v>2040</v>
      </c>
      <c r="L50" s="273" t="s">
        <v>121</v>
      </c>
      <c r="M50" s="239" t="s">
        <v>87</v>
      </c>
    </row>
    <row r="51" spans="9:16" x14ac:dyDescent="0.25">
      <c r="I51" s="354">
        <v>1</v>
      </c>
      <c r="J51" s="350" cm="1">
        <f t="array" ref="J51">(SUMPRODUCT($J17:$N17,$J$7:$N$7,1-($J$45:$N$45*$J$43:$N$43))/3)</f>
        <v>950.59</v>
      </c>
      <c r="K51" s="350">
        <f t="shared" ref="K51:K68" si="5">J51*$J$12/$J$11/($I$12-$I$11)*($K$50-$J$50)</f>
        <v>933.6256246153846</v>
      </c>
      <c r="L51" s="162">
        <f t="shared" ref="L51:L62" si="6">(SUMPRODUCT($J17:$N17,$J$7:$N$7))/3</f>
        <v>1533.3333333333333</v>
      </c>
      <c r="M51" s="238" t="s">
        <v>197</v>
      </c>
      <c r="P51" s="243"/>
    </row>
    <row r="52" spans="9:16" x14ac:dyDescent="0.25">
      <c r="I52" s="354">
        <v>2</v>
      </c>
      <c r="J52" s="350" cm="1">
        <f t="array" ref="J52">(SUMPRODUCT($J18:$N18,$J$7:$N$7,1-($J$45:$N$45*$J$43:$N$43))/3)</f>
        <v>950.59</v>
      </c>
      <c r="K52" s="350">
        <f t="shared" si="5"/>
        <v>933.6256246153846</v>
      </c>
      <c r="L52" s="162">
        <f t="shared" si="6"/>
        <v>1533.3333333333333</v>
      </c>
      <c r="M52" s="238" t="s">
        <v>197</v>
      </c>
      <c r="P52" s="243"/>
    </row>
    <row r="53" spans="9:16" x14ac:dyDescent="0.25">
      <c r="I53" s="354">
        <v>3</v>
      </c>
      <c r="J53" s="350" cm="1">
        <f t="array" ref="J53">(SUMPRODUCT($J19:$N19,$J$7:$N$7,1-($J$45:$N$45*$J$43:$N$43))/3)</f>
        <v>950.59</v>
      </c>
      <c r="K53" s="350">
        <f t="shared" si="5"/>
        <v>933.6256246153846</v>
      </c>
      <c r="L53" s="162">
        <f t="shared" si="6"/>
        <v>1533.3333333333333</v>
      </c>
      <c r="M53" s="238" t="s">
        <v>197</v>
      </c>
    </row>
    <row r="54" spans="9:16" ht="15" customHeight="1" x14ac:dyDescent="0.25">
      <c r="I54" s="354" t="s">
        <v>230</v>
      </c>
      <c r="J54" s="350" cm="1">
        <f t="array" ref="J54">(SUMPRODUCT($J20:$N20,$J$7:$N$7,1-($J$46:$N$46*$J$43:$N$43))/3)</f>
        <v>5907314.0439999998</v>
      </c>
      <c r="K54" s="350">
        <f t="shared" si="5"/>
        <v>5801891.208753231</v>
      </c>
      <c r="L54" s="162">
        <f t="shared" si="6"/>
        <v>8668200</v>
      </c>
      <c r="M54" s="238" t="s">
        <v>198</v>
      </c>
    </row>
    <row r="55" spans="9:16" x14ac:dyDescent="0.25">
      <c r="I55" s="354">
        <v>5</v>
      </c>
      <c r="J55" s="350" cm="1">
        <f t="array" ref="J55">(SUMPRODUCT($J21:$N21,$J$7:$N$7,1-($J$45:$N$45*$J$43:$N$43))/3)</f>
        <v>17963.153333333332</v>
      </c>
      <c r="K55" s="350">
        <f t="shared" si="5"/>
        <v>17642.580135384615</v>
      </c>
      <c r="L55" s="162">
        <f t="shared" si="6"/>
        <v>25733.333333333332</v>
      </c>
      <c r="M55" s="238" t="s">
        <v>197</v>
      </c>
    </row>
    <row r="56" spans="9:16" x14ac:dyDescent="0.25">
      <c r="I56" s="354" t="s">
        <v>231</v>
      </c>
      <c r="J56" s="350" cm="1">
        <f t="array" ref="J56">(SUMPRODUCT($J22:$N22,$J$7:$N$7,1-($J$44:$N$44*$J$43:$N$43))/3)</f>
        <v>12862.58133333333</v>
      </c>
      <c r="K56" s="350">
        <f t="shared" si="5"/>
        <v>12633.033727999999</v>
      </c>
      <c r="L56" s="162">
        <f t="shared" si="6"/>
        <v>30333.333333333332</v>
      </c>
      <c r="M56" s="238" t="s">
        <v>199</v>
      </c>
    </row>
    <row r="57" spans="9:16" x14ac:dyDescent="0.25">
      <c r="I57" s="354">
        <v>7</v>
      </c>
      <c r="J57" s="350" cm="1">
        <f t="array" ref="J57">(SUMPRODUCT($J23:$N23,$J$7:$N$7,1-($J$45:$N$45*$J$43:$N$43))/3)</f>
        <v>0</v>
      </c>
      <c r="K57" s="350">
        <f t="shared" si="5"/>
        <v>0</v>
      </c>
      <c r="L57" s="162">
        <f t="shared" si="6"/>
        <v>0</v>
      </c>
      <c r="M57" s="238" t="s">
        <v>197</v>
      </c>
    </row>
    <row r="58" spans="9:16" x14ac:dyDescent="0.25">
      <c r="I58" s="354" t="s">
        <v>232</v>
      </c>
      <c r="J58" s="350" cm="1">
        <f t="array" ref="J58">(SUMPRODUCT($J24:$N24,$J$7:$N$7,1-($J$44:$N$44*$J$43:$N$43))/3)</f>
        <v>12439.261733333331</v>
      </c>
      <c r="K58" s="350">
        <f t="shared" si="5"/>
        <v>12217.268754707691</v>
      </c>
      <c r="L58" s="162">
        <f t="shared" si="6"/>
        <v>25733.333333333332</v>
      </c>
      <c r="M58" s="238" t="s">
        <v>199</v>
      </c>
    </row>
    <row r="59" spans="9:16" x14ac:dyDescent="0.25">
      <c r="I59" s="354">
        <v>9</v>
      </c>
      <c r="J59" s="350" cm="1">
        <f t="array" ref="J59">(SUMPRODUCT($J25:$N25,$J$7:$N$7,1-($J$45:$N$45*$J$43:$N$43))/3)</f>
        <v>0</v>
      </c>
      <c r="K59" s="350">
        <f t="shared" si="5"/>
        <v>0</v>
      </c>
      <c r="L59" s="162">
        <f t="shared" si="6"/>
        <v>0</v>
      </c>
      <c r="M59" s="238" t="s">
        <v>200</v>
      </c>
    </row>
    <row r="60" spans="9:16" x14ac:dyDescent="0.25">
      <c r="I60" s="360">
        <v>10</v>
      </c>
      <c r="J60" s="350" cm="1">
        <f t="array" ref="J60">(SUMPRODUCT($J26:$N26,$J$7:$N$7,1-($J$45:$N$45*$J$43:$N$43))/3)</f>
        <v>17963.153333333332</v>
      </c>
      <c r="K60" s="350">
        <f t="shared" si="5"/>
        <v>17642.580135384615</v>
      </c>
      <c r="L60" s="162">
        <f t="shared" si="6"/>
        <v>25733.333333333332</v>
      </c>
      <c r="M60" s="238" t="s">
        <v>197</v>
      </c>
    </row>
    <row r="61" spans="9:16" x14ac:dyDescent="0.25">
      <c r="I61" s="360" t="s">
        <v>233</v>
      </c>
      <c r="J61" s="370" cm="1">
        <f t="array" ref="J61">(SUMPRODUCT($J27:$N27,$J$7:$N$7,1-($J$47:$N$47*$J$43:$N$43))/3)</f>
        <v>38845.85366666667</v>
      </c>
      <c r="K61" s="370">
        <f t="shared" si="5"/>
        <v>38152.604585846158</v>
      </c>
      <c r="L61" s="371">
        <f t="shared" si="6"/>
        <v>53433.333333333336</v>
      </c>
      <c r="M61" s="19" t="s">
        <v>201</v>
      </c>
    </row>
    <row r="62" spans="9:16" x14ac:dyDescent="0.25">
      <c r="I62" s="360" t="s">
        <v>5144</v>
      </c>
      <c r="J62" s="350" cm="1">
        <f t="array" ref="J62">(SUMPRODUCT($J28:$N28,$J$7:$N$7,1-($J$43:$N$43))/3)</f>
        <v>36690.1</v>
      </c>
      <c r="K62" s="350">
        <f t="shared" si="5"/>
        <v>36035.322830769226</v>
      </c>
      <c r="L62" s="162">
        <f t="shared" si="6"/>
        <v>83766.666666666672</v>
      </c>
      <c r="M62" s="238" t="s">
        <v>202</v>
      </c>
    </row>
    <row r="63" spans="9:16" x14ac:dyDescent="0.25">
      <c r="I63" s="407">
        <v>14</v>
      </c>
      <c r="J63" s="370" cm="1">
        <f t="array" ref="J63">(SUMPRODUCT($J31:$N31,$J$7:$N$7,1-($J$45:$N$45*$J$43:$N$43))/3)</f>
        <v>1901.18</v>
      </c>
      <c r="K63" s="370">
        <f t="shared" si="5"/>
        <v>1867.2512492307692</v>
      </c>
      <c r="L63" s="371">
        <f>(SUMPRODUCT($J31:$N31,$J$7:$N$7))/3</f>
        <v>3066.6666666666665</v>
      </c>
      <c r="M63" s="19" t="s">
        <v>197</v>
      </c>
      <c r="O63" s="241"/>
    </row>
    <row r="64" spans="9:16" x14ac:dyDescent="0.25">
      <c r="I64" s="407" t="s">
        <v>5140</v>
      </c>
      <c r="J64" s="370" cm="1">
        <f t="array" ref="J64">(SUMPRODUCT($J34:$N34,$J$7:$N$7,1-($J$44:$N$44*$J$43:$N$43))/3)</f>
        <v>204288.55093333335</v>
      </c>
      <c r="K64" s="370">
        <f t="shared" si="5"/>
        <v>200642.78602436924</v>
      </c>
      <c r="L64" s="371">
        <f>(SUMPRODUCT($J34:$N34,$J$7:$N$7))/3</f>
        <v>265633.33333333331</v>
      </c>
      <c r="M64" s="19" t="s">
        <v>197</v>
      </c>
      <c r="O64" s="239"/>
      <c r="P64" s="241"/>
    </row>
    <row r="65" spans="9:16" x14ac:dyDescent="0.25">
      <c r="I65" s="407" t="s">
        <v>5141</v>
      </c>
      <c r="J65" s="370" cm="1">
        <f t="array" ref="J65">(SUMPRODUCT($J36:$N36,$J$7:$N$7,1-($J$45:$N$45*$J$43:$N$43))/3)</f>
        <v>37059.631666666661</v>
      </c>
      <c r="K65" s="370">
        <f t="shared" si="5"/>
        <v>36398.259778461535</v>
      </c>
      <c r="L65" s="371">
        <f>(SUMPRODUCT($J36:$N36,$J$7:$N$7))/3</f>
        <v>53433.333333333336</v>
      </c>
      <c r="M65" s="19" t="s">
        <v>197</v>
      </c>
      <c r="O65" s="239"/>
    </row>
    <row r="66" spans="9:16" x14ac:dyDescent="0.25">
      <c r="I66" s="407">
        <v>20</v>
      </c>
      <c r="J66" s="370" cm="1">
        <f t="array" ref="J66">(SUMPRODUCT($J37:$N37,$J$7:$N$7,1-($J$45:$N$45*$J$43:$N$43))/3)</f>
        <v>2851.77</v>
      </c>
      <c r="K66" s="370">
        <f t="shared" si="5"/>
        <v>2800.8768738461536</v>
      </c>
      <c r="L66" s="371">
        <f t="shared" ref="L66" si="7">(SUMPRODUCT($J34:$N34,$J$7:$N$7))/3</f>
        <v>265633.33333333331</v>
      </c>
      <c r="M66" s="19" t="s">
        <v>197</v>
      </c>
      <c r="O66" s="239"/>
    </row>
    <row r="67" spans="9:16" x14ac:dyDescent="0.25">
      <c r="I67" s="407" t="s">
        <v>5142</v>
      </c>
      <c r="J67" s="370" cm="1">
        <f t="array" ref="J67">(SUMPRODUCT($J38:$N38,$J$7:$N$7,1-($J$44:$N$44*$J$43:$N$43))/3)</f>
        <v>171367.36</v>
      </c>
      <c r="K67" s="370">
        <f t="shared" si="5"/>
        <v>168309.11172923076</v>
      </c>
      <c r="L67" s="371">
        <f>(SUMPRODUCT($J38:$N38,$J$7:$N$7))/3</f>
        <v>261700</v>
      </c>
      <c r="M67" s="19" t="s">
        <v>197</v>
      </c>
      <c r="O67" s="239"/>
    </row>
    <row r="68" spans="9:16" x14ac:dyDescent="0.25">
      <c r="I68" s="407" t="s">
        <v>5145</v>
      </c>
      <c r="J68" s="370" cm="1">
        <f t="array" ref="J68">(SUMPRODUCT($J39:$N39,$J$7:$N$7,1-($J$43:$N$43))/3)</f>
        <v>97065.466666666674</v>
      </c>
      <c r="K68" s="370">
        <f t="shared" si="5"/>
        <v>95333.221415384629</v>
      </c>
      <c r="L68" s="371">
        <f>(SUMPRODUCT($J39:$N39,$J$7:$N$7))/3</f>
        <v>220533.33333333334</v>
      </c>
      <c r="M68" s="19" t="s">
        <v>202</v>
      </c>
    </row>
    <row r="69" spans="9:16" x14ac:dyDescent="0.25">
      <c r="I69" s="403"/>
      <c r="J69" s="343"/>
      <c r="K69" s="343"/>
      <c r="L69" s="242"/>
    </row>
    <row r="70" spans="9:16" x14ac:dyDescent="0.25">
      <c r="I70" s="342" t="s">
        <v>5221</v>
      </c>
      <c r="J70" s="343"/>
      <c r="K70" s="343"/>
      <c r="O70" s="241"/>
    </row>
    <row r="71" spans="9:16" x14ac:dyDescent="0.25">
      <c r="I71" s="143" t="s">
        <v>91</v>
      </c>
      <c r="J71" s="273">
        <v>2019</v>
      </c>
      <c r="K71" s="273">
        <v>2040</v>
      </c>
      <c r="O71" s="239"/>
      <c r="P71" s="241"/>
    </row>
    <row r="72" spans="9:16" x14ac:dyDescent="0.25">
      <c r="I72" s="221" t="s">
        <v>203</v>
      </c>
      <c r="J72" s="179">
        <f>SUM(J51:J68)</f>
        <v>6561463.876666666</v>
      </c>
      <c r="K72" s="179">
        <f>SUM(K51:K68)</f>
        <v>6444366.9828676917</v>
      </c>
      <c r="O72" s="239"/>
    </row>
    <row r="73" spans="9:16" x14ac:dyDescent="0.25">
      <c r="I73" s="361"/>
      <c r="J73" s="362"/>
      <c r="K73" s="362"/>
      <c r="O73" s="239"/>
    </row>
    <row r="74" spans="9:16" x14ac:dyDescent="0.25">
      <c r="I74" s="361"/>
      <c r="J74" s="362"/>
      <c r="K74" s="362"/>
      <c r="O74" s="239"/>
    </row>
    <row r="76" spans="9:16" x14ac:dyDescent="0.25">
      <c r="J76" s="240"/>
      <c r="K76" s="240"/>
      <c r="L76" s="240"/>
      <c r="M76" s="240"/>
      <c r="N76" s="240"/>
    </row>
    <row r="77" spans="9:16" x14ac:dyDescent="0.25">
      <c r="J77" s="240"/>
      <c r="K77" s="240"/>
      <c r="L77" s="240"/>
      <c r="M77" s="240"/>
      <c r="N77" s="240"/>
    </row>
    <row r="89" spans="9:9" ht="15.75" customHeight="1" x14ac:dyDescent="0.25">
      <c r="I89" s="7"/>
    </row>
    <row r="91" spans="9:9" ht="15.75" customHeight="1" x14ac:dyDescent="0.25"/>
    <row r="100" spans="9:9" x14ac:dyDescent="0.25">
      <c r="I100" s="7"/>
    </row>
    <row r="114" spans="9:9" x14ac:dyDescent="0.25">
      <c r="I114" s="7"/>
    </row>
    <row r="125" spans="9:9" x14ac:dyDescent="0.25">
      <c r="I125" s="7"/>
    </row>
  </sheetData>
  <mergeCells count="10">
    <mergeCell ref="O42:P42"/>
    <mergeCell ref="B4:B5"/>
    <mergeCell ref="C4:C5"/>
    <mergeCell ref="F4:F5"/>
    <mergeCell ref="E4:E5"/>
    <mergeCell ref="B29:F31"/>
    <mergeCell ref="B44:F45"/>
    <mergeCell ref="B33:F37"/>
    <mergeCell ref="B39:F42"/>
    <mergeCell ref="D4:D5"/>
  </mergeCells>
  <hyperlinks>
    <hyperlink ref="O47" r:id="rId1" xr:uid="{12C01AFD-8079-4AA8-99B4-E8218EDA699E}"/>
    <hyperlink ref="O43" r:id="rId2" xr:uid="{3F9A400A-0792-4767-A6A2-A7E9844B2D60}"/>
    <hyperlink ref="P43" r:id="rId3" xr:uid="{DE0DBB53-F7F7-47D6-8D0B-4206910F2C46}"/>
    <hyperlink ref="O45" r:id="rId4" xr:uid="{FD53770B-379D-4C95-B5D3-7CC302419EAB}"/>
    <hyperlink ref="O46" r:id="rId5" xr:uid="{5B61C07F-9F0E-4BC7-9565-0586F274DF0E}"/>
    <hyperlink ref="O44" r:id="rId6" xr:uid="{277A0CA2-C52B-40A0-819E-0AB8D8A13D9F}"/>
  </hyperlinks>
  <pageMargins left="0.7" right="0.7" top="0.75" bottom="0.75" header="0.3" footer="0.3"/>
  <pageSetup scale="29" orientation="landscape" horizontalDpi="1200" verticalDpi="1200" r:id="rId7"/>
  <colBreaks count="1" manualBreakCount="1">
    <brk id="9" max="1048575" man="1"/>
  </col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CFDD-585B-44FA-AE5E-4CD4F659B784}">
  <sheetPr>
    <tabColor rgb="FF00B050"/>
    <pageSetUpPr fitToPage="1"/>
  </sheetPr>
  <dimension ref="A1:AS70"/>
  <sheetViews>
    <sheetView zoomScale="85" zoomScaleNormal="85" zoomScaleSheetLayoutView="55" workbookViewId="0">
      <selection activeCell="F9" sqref="F9"/>
    </sheetView>
  </sheetViews>
  <sheetFormatPr defaultRowHeight="15" x14ac:dyDescent="0.25"/>
  <cols>
    <col min="1" max="1" width="9.140625" style="238"/>
    <col min="2" max="3" width="15.7109375" style="238" customWidth="1"/>
    <col min="4" max="5" width="18.5703125" style="238" customWidth="1"/>
    <col min="6" max="15" width="15.7109375" style="238" customWidth="1"/>
    <col min="16" max="16" width="17.7109375" style="238" customWidth="1"/>
    <col min="17" max="17" width="15.7109375" style="238" customWidth="1"/>
    <col min="18" max="22" width="15.42578125" style="238" customWidth="1"/>
    <col min="23" max="23" width="21.85546875" style="238" customWidth="1"/>
    <col min="24" max="24" width="15.7109375" style="238" customWidth="1"/>
    <col min="25" max="25" width="30.28515625" style="238" customWidth="1"/>
    <col min="26" max="29" width="17.7109375" style="238" customWidth="1"/>
    <col min="30" max="31" width="9.140625" style="238"/>
    <col min="32" max="32" width="12.7109375" style="238" customWidth="1"/>
    <col min="33" max="33" width="20.7109375" style="238" customWidth="1"/>
    <col min="34" max="38" width="12.28515625" style="238" customWidth="1"/>
    <col min="39" max="39" width="9.140625" style="238"/>
    <col min="40" max="43" width="25.7109375" style="238" customWidth="1"/>
    <col min="44" max="44" width="37" style="238" bestFit="1" customWidth="1"/>
    <col min="45" max="45" width="38.85546875" style="238" bestFit="1" customWidth="1"/>
    <col min="46" max="16384" width="9.140625" style="238"/>
  </cols>
  <sheetData>
    <row r="1" spans="2:45" ht="15.75" thickBot="1" x14ac:dyDescent="0.3">
      <c r="B1" s="239" t="s">
        <v>25</v>
      </c>
      <c r="C1" s="239"/>
      <c r="D1" s="239"/>
      <c r="E1" s="239"/>
    </row>
    <row r="2" spans="2:45" ht="15.75" thickBot="1" x14ac:dyDescent="0.3">
      <c r="C2" s="516" t="s">
        <v>161</v>
      </c>
      <c r="D2" s="517"/>
      <c r="E2" s="518"/>
      <c r="F2" s="519" t="s">
        <v>179</v>
      </c>
      <c r="G2" s="520"/>
      <c r="H2" s="520"/>
      <c r="I2" s="520"/>
      <c r="J2" s="520"/>
      <c r="K2" s="520"/>
      <c r="L2" s="520"/>
      <c r="M2" s="520"/>
      <c r="N2" s="520"/>
      <c r="O2" s="521" t="s">
        <v>5155</v>
      </c>
      <c r="P2" s="522"/>
    </row>
    <row r="3" spans="2:45" ht="35.1" customHeight="1" x14ac:dyDescent="0.25">
      <c r="B3" s="523" t="s">
        <v>0</v>
      </c>
      <c r="C3" s="506" t="s">
        <v>5156</v>
      </c>
      <c r="D3" s="508" t="s">
        <v>163</v>
      </c>
      <c r="E3" s="527" t="s">
        <v>164</v>
      </c>
      <c r="F3" s="506" t="s">
        <v>5157</v>
      </c>
      <c r="G3" s="508" t="s">
        <v>165</v>
      </c>
      <c r="H3" s="498" t="s">
        <v>166</v>
      </c>
      <c r="I3" s="531" t="s">
        <v>167</v>
      </c>
      <c r="J3" s="508" t="s">
        <v>5147</v>
      </c>
      <c r="K3" s="498" t="s">
        <v>5148</v>
      </c>
      <c r="L3" s="531" t="s">
        <v>168</v>
      </c>
      <c r="M3" s="506" t="s">
        <v>169</v>
      </c>
      <c r="N3" s="533" t="s">
        <v>1</v>
      </c>
      <c r="O3" s="537" t="s">
        <v>160</v>
      </c>
      <c r="P3" s="539" t="s">
        <v>170</v>
      </c>
      <c r="R3" s="92"/>
    </row>
    <row r="4" spans="2:45" ht="35.1" customHeight="1" thickBot="1" x14ac:dyDescent="0.3">
      <c r="B4" s="524"/>
      <c r="C4" s="525"/>
      <c r="D4" s="526"/>
      <c r="E4" s="528"/>
      <c r="F4" s="525"/>
      <c r="G4" s="526"/>
      <c r="H4" s="529"/>
      <c r="I4" s="532"/>
      <c r="J4" s="526"/>
      <c r="K4" s="529"/>
      <c r="L4" s="532"/>
      <c r="M4" s="525"/>
      <c r="N4" s="534"/>
      <c r="O4" s="538"/>
      <c r="P4" s="540"/>
    </row>
    <row r="5" spans="2:45" x14ac:dyDescent="0.25">
      <c r="B5" s="1">
        <f>Assumptions!$C$10</f>
        <v>2026</v>
      </c>
      <c r="C5" s="468">
        <f>($F5*V$7*'Travel Time Cost Savings'!$N$11+$F5*V$8*'Travel Time Cost Savings'!$N$12)/10^6</f>
        <v>26.835284623731681</v>
      </c>
      <c r="D5" s="427">
        <f t="shared" ref="D5:D24" si="0">C5*_xlfn.XLOOKUP($B5,$R$13:$R$48,$V$13:$V$48)</f>
        <v>1529.6112235527057</v>
      </c>
      <c r="E5" s="418">
        <f>D5*(1+0.03)^-($B5-Assumptions!$C$6)</f>
        <v>1281.025318572013</v>
      </c>
      <c r="F5" s="333">
        <f>_xlfn.XLOOKUP($B5,'Travel Time Cost Savings'!$B$7:$B$26,'Travel Time Cost Savings'!$G$7:$G$26)*'Air Quality'!$Z$14</f>
        <v>60891.49575785076</v>
      </c>
      <c r="G5" s="306">
        <f>($F5*S$7*'Travel Time Cost Savings'!$N$11+$F5*S$8*'Travel Time Cost Savings'!$N$12)/10^6</f>
        <v>2.9148808848916751E-2</v>
      </c>
      <c r="H5" s="307">
        <f>($F5*T$7*'Travel Time Cost Savings'!$N$11+$F5*T$8*'Travel Time Cost Savings'!$N$12)/10^6</f>
        <v>1.4819963226426396E-4</v>
      </c>
      <c r="I5" s="308">
        <f>($F5*U$7*'Travel Time Cost Savings'!$N$11+$F5*U$8*'Travel Time Cost Savings'!$N$12)/10^6</f>
        <v>5.7202436016976768E-4</v>
      </c>
      <c r="J5" s="416">
        <f t="shared" ref="J5:J24" si="1">G5*_xlfn.XLOOKUP($B5,$R$13:$R$48,$S$13:$S$48)</f>
        <v>489.6999886618014</v>
      </c>
      <c r="K5" s="417">
        <f>H5*_xlfn.XLOOKUP($B5,$R$13:$R$48,$T$13:$T$48)</f>
        <v>6.7727231944768631</v>
      </c>
      <c r="L5" s="418">
        <f>I5*_xlfn.XLOOKUP($B5,$R$13:$R$48,$U$13:$U$48)</f>
        <v>465.91384135827576</v>
      </c>
      <c r="M5" s="428">
        <f t="shared" ref="M5:M8" si="2">SUM(J5:L5)</f>
        <v>962.38655321455394</v>
      </c>
      <c r="N5" s="429">
        <f>M5*(1+0.07)^-($B5-Assumptions!$C$6)</f>
        <v>641.27879604009433</v>
      </c>
      <c r="O5" s="430">
        <f t="shared" ref="O5:P20" si="3">M5+D5</f>
        <v>2491.9977767672599</v>
      </c>
      <c r="P5" s="431">
        <f t="shared" si="3"/>
        <v>1922.3041146121072</v>
      </c>
      <c r="R5" s="272" t="s">
        <v>5158</v>
      </c>
      <c r="S5" s="272"/>
      <c r="T5" s="272"/>
      <c r="U5" s="272"/>
      <c r="V5" s="272"/>
      <c r="Y5" s="239" t="s">
        <v>5159</v>
      </c>
      <c r="AF5" s="239" t="s">
        <v>180</v>
      </c>
    </row>
    <row r="6" spans="2:45" x14ac:dyDescent="0.25">
      <c r="B6" s="2">
        <f t="shared" ref="B6:B24" si="4">+B5+1</f>
        <v>2027</v>
      </c>
      <c r="C6" s="309">
        <f>($F6*V$7*'Travel Time Cost Savings'!$N$11+$F6*V$8*'Travel Time Cost Savings'!$N$12)/10^6</f>
        <v>28.802039076390475</v>
      </c>
      <c r="D6" s="430">
        <f t="shared" si="0"/>
        <v>1670.5182664306476</v>
      </c>
      <c r="E6" s="431">
        <f>D6*(1+0.03)^-($B6-Assumptions!$C$6)</f>
        <v>1358.2842219787747</v>
      </c>
      <c r="F6" s="334">
        <f>_xlfn.XLOOKUP($B6,'Travel Time Cost Savings'!$B$7:$B$26,'Travel Time Cost Savings'!$G$7:$G$26)*'Air Quality'!$Z$14</f>
        <v>65354.225409873863</v>
      </c>
      <c r="G6" s="310">
        <f>($F6*S$7*'Travel Time Cost Savings'!$N$11+$F6*S$8*'Travel Time Cost Savings'!$N$12)/10^6</f>
        <v>3.1285121185347452E-2</v>
      </c>
      <c r="H6" s="311">
        <f>($F6*T$7*'Travel Time Cost Savings'!$N$11+$F6*T$8*'Travel Time Cost Savings'!$N$12)/10^6</f>
        <v>1.5906116366685524E-4</v>
      </c>
      <c r="I6" s="312">
        <f>($F6*U$7*'Travel Time Cost Savings'!$N$11+$F6*U$8*'Travel Time Cost Savings'!$N$12)/10^6</f>
        <v>6.1394794969630716E-4</v>
      </c>
      <c r="J6" s="432">
        <f t="shared" si="1"/>
        <v>534.97557226944139</v>
      </c>
      <c r="K6" s="433">
        <f t="shared" ref="K6:K24" si="5">H6*_xlfn.XLOOKUP($B6,$R$13:$R$48,$T$13:$T$48)</f>
        <v>7.3963441105087684</v>
      </c>
      <c r="L6" s="187">
        <f t="shared" ref="L6:L24" si="6">I6*_xlfn.XLOOKUP($B6,$R$13:$R$48,$U$13:$U$48)</f>
        <v>507.98053357872453</v>
      </c>
      <c r="M6" s="188">
        <f t="shared" si="2"/>
        <v>1050.3524499586747</v>
      </c>
      <c r="N6" s="434">
        <f>M6*(1+0.07)^-($B6-Assumptions!$C$6)</f>
        <v>654.10671709961252</v>
      </c>
      <c r="O6" s="186">
        <f t="shared" si="3"/>
        <v>2720.8707163893223</v>
      </c>
      <c r="P6" s="187">
        <f t="shared" si="3"/>
        <v>2012.3909390783872</v>
      </c>
      <c r="R6" s="143" t="s">
        <v>181</v>
      </c>
      <c r="S6" s="415" t="s">
        <v>175</v>
      </c>
      <c r="T6" s="415" t="s">
        <v>172</v>
      </c>
      <c r="U6" s="415" t="s">
        <v>176</v>
      </c>
      <c r="V6" s="415" t="s">
        <v>173</v>
      </c>
      <c r="Y6" s="134" t="s">
        <v>5160</v>
      </c>
      <c r="Z6" s="435">
        <f>AVERAGE(AS21:AS22)</f>
        <v>0.27500000000000002</v>
      </c>
      <c r="AF6" s="134" t="s">
        <v>182</v>
      </c>
      <c r="AG6" s="134" t="s">
        <v>183</v>
      </c>
      <c r="AH6" s="134" t="s">
        <v>184</v>
      </c>
      <c r="AI6" s="414" t="s">
        <v>175</v>
      </c>
      <c r="AJ6" s="414" t="s">
        <v>172</v>
      </c>
      <c r="AK6" s="414" t="s">
        <v>176</v>
      </c>
      <c r="AL6" s="414" t="s">
        <v>173</v>
      </c>
      <c r="AO6" s="238" t="s">
        <v>5161</v>
      </c>
    </row>
    <row r="7" spans="2:45" ht="15.75" x14ac:dyDescent="0.25">
      <c r="B7" s="2">
        <f t="shared" si="4"/>
        <v>2028</v>
      </c>
      <c r="C7" s="309">
        <f>($F7*V$7*'Travel Time Cost Savings'!$N$11+$F7*V$8*'Travel Time Cost Savings'!$N$12)/10^6</f>
        <v>30.768793529048217</v>
      </c>
      <c r="D7" s="430">
        <f t="shared" si="0"/>
        <v>1846.1276117428931</v>
      </c>
      <c r="E7" s="431">
        <f>D7*(1+0.03)^-($B7-Assumptions!$C$6)</f>
        <v>1457.350184431772</v>
      </c>
      <c r="F7" s="334">
        <f>_xlfn.XLOOKUP($B7,'Travel Time Cost Savings'!$B$7:$B$26,'Travel Time Cost Savings'!$G$7:$G$26)*'Air Quality'!$Z$14</f>
        <v>69816.95506189458</v>
      </c>
      <c r="G7" s="310">
        <f>($F7*S$7*'Travel Time Cost Savings'!$N$11+$F7*S$8*'Travel Time Cost Savings'!$N$12)/10^6</f>
        <v>3.3421433521777004E-2</v>
      </c>
      <c r="H7" s="311">
        <f>($F7*T$7*'Travel Time Cost Savings'!$N$11+$F7*T$8*'Travel Time Cost Savings'!$N$12)/10^6</f>
        <v>1.6992269506944073E-4</v>
      </c>
      <c r="I7" s="312">
        <f>($F7*U$7*'Travel Time Cost Savings'!$N$11+$F7*U$8*'Travel Time Cost Savings'!$N$12)/10^6</f>
        <v>6.5587153922282441E-4</v>
      </c>
      <c r="J7" s="432">
        <f t="shared" si="1"/>
        <v>581.5329432789199</v>
      </c>
      <c r="K7" s="433">
        <f t="shared" si="5"/>
        <v>8.037343476784546</v>
      </c>
      <c r="L7" s="187">
        <f t="shared" si="6"/>
        <v>551.3256158707062</v>
      </c>
      <c r="M7" s="188">
        <f t="shared" si="2"/>
        <v>1140.8959026264106</v>
      </c>
      <c r="N7" s="434">
        <f>M7*(1+0.07)^-($B7-Assumptions!$C$6)</f>
        <v>664.0118026895185</v>
      </c>
      <c r="O7" s="186">
        <f t="shared" si="3"/>
        <v>2987.0235143693035</v>
      </c>
      <c r="P7" s="187">
        <f t="shared" si="3"/>
        <v>2121.3619871212904</v>
      </c>
      <c r="R7" s="143" t="s">
        <v>185</v>
      </c>
      <c r="S7" s="335">
        <f t="shared" ref="S7:V8" si="7">AI25</f>
        <v>0.22790983982547491</v>
      </c>
      <c r="T7" s="335">
        <f t="shared" si="7"/>
        <v>2.0699004398994176E-3</v>
      </c>
      <c r="U7" s="335">
        <f t="shared" si="7"/>
        <v>5.8180715878192544E-3</v>
      </c>
      <c r="V7" s="335">
        <f t="shared" si="7"/>
        <v>317.22468262036</v>
      </c>
      <c r="Y7" s="238" t="s">
        <v>5162</v>
      </c>
      <c r="AF7" s="414">
        <v>11</v>
      </c>
      <c r="AG7" s="134" t="s">
        <v>186</v>
      </c>
      <c r="AH7" s="134" t="s">
        <v>187</v>
      </c>
      <c r="AI7" s="336">
        <v>0.73690802096518104</v>
      </c>
      <c r="AJ7" s="336">
        <v>2.4081927794970298E-3</v>
      </c>
      <c r="AK7" s="336">
        <v>1.78605259703664E-2</v>
      </c>
      <c r="AL7" s="436">
        <v>362.51238716242</v>
      </c>
      <c r="AO7" s="437" t="s">
        <v>5163</v>
      </c>
      <c r="AP7" s="438"/>
      <c r="AQ7" s="438"/>
      <c r="AR7" s="438"/>
      <c r="AS7" s="438"/>
    </row>
    <row r="8" spans="2:45" ht="15.75" x14ac:dyDescent="0.25">
      <c r="B8" s="2">
        <f t="shared" si="4"/>
        <v>2029</v>
      </c>
      <c r="C8" s="309">
        <f>($F8*V$7*'Travel Time Cost Savings'!$N$11+$F8*V$8*'Travel Time Cost Savings'!$N$12)/10^6</f>
        <v>32.735547981705977</v>
      </c>
      <c r="D8" s="430">
        <f t="shared" si="0"/>
        <v>1996.8684268840645</v>
      </c>
      <c r="E8" s="431">
        <f>D8*(1+0.03)^-($B8-Assumptions!$C$6)</f>
        <v>1530.4333746526436</v>
      </c>
      <c r="F8" s="334">
        <f>_xlfn.XLOOKUP($B8,'Travel Time Cost Savings'!$B$7:$B$26,'Travel Time Cost Savings'!$G$7:$G$26)*'Air Quality'!$Z$14</f>
        <v>74279.68471391534</v>
      </c>
      <c r="G8" s="310">
        <f>($F8*S$7*'Travel Time Cost Savings'!$N$11+$F8*S$8*'Travel Time Cost Savings'!$N$12)/10^6</f>
        <v>3.5557745858206584E-2</v>
      </c>
      <c r="H8" s="311">
        <f>($F8*T$7*'Travel Time Cost Savings'!$N$11+$F8*T$8*'Travel Time Cost Savings'!$N$12)/10^6</f>
        <v>1.807842264720263E-4</v>
      </c>
      <c r="I8" s="312">
        <f>($F8*U$7*'Travel Time Cost Savings'!$N$11+$F8*U$8*'Travel Time Cost Savings'!$N$12)/10^6</f>
        <v>6.977951287493421E-4</v>
      </c>
      <c r="J8" s="432">
        <f t="shared" si="1"/>
        <v>629.3721016902565</v>
      </c>
      <c r="K8" s="433">
        <f t="shared" si="5"/>
        <v>8.7137997159516676</v>
      </c>
      <c r="L8" s="187">
        <f t="shared" si="6"/>
        <v>595.91703995193814</v>
      </c>
      <c r="M8" s="188">
        <f t="shared" si="2"/>
        <v>1234.0029413581465</v>
      </c>
      <c r="N8" s="434">
        <f>M8*(1+0.07)^-($B8-Assumptions!$C$6)</f>
        <v>671.21583825278356</v>
      </c>
      <c r="O8" s="186">
        <f t="shared" si="3"/>
        <v>3230.8713682422112</v>
      </c>
      <c r="P8" s="187">
        <f t="shared" si="3"/>
        <v>2201.6492129054272</v>
      </c>
      <c r="R8" s="143" t="s">
        <v>188</v>
      </c>
      <c r="S8" s="335">
        <f t="shared" si="7"/>
        <v>2.099484306313415</v>
      </c>
      <c r="T8" s="335">
        <f t="shared" si="7"/>
        <v>4.7858028693373951E-3</v>
      </c>
      <c r="U8" s="335">
        <f t="shared" si="7"/>
        <v>3.2505287070740692E-2</v>
      </c>
      <c r="V8" s="335">
        <f t="shared" si="7"/>
        <v>1238.7315972924489</v>
      </c>
      <c r="AF8" s="414">
        <v>21</v>
      </c>
      <c r="AG8" s="134" t="s">
        <v>189</v>
      </c>
      <c r="AH8" s="134" t="s">
        <v>187</v>
      </c>
      <c r="AI8" s="336">
        <v>3.7528759722247264E-2</v>
      </c>
      <c r="AJ8" s="336">
        <v>1.6122938930079201E-3</v>
      </c>
      <c r="AK8" s="336">
        <v>1.1798384221972261E-3</v>
      </c>
      <c r="AL8" s="436">
        <v>243.79125643460799</v>
      </c>
      <c r="AO8" s="439" t="s">
        <v>5164</v>
      </c>
      <c r="AP8" s="438"/>
      <c r="AQ8" s="438"/>
      <c r="AR8" s="438"/>
      <c r="AS8" s="438"/>
    </row>
    <row r="9" spans="2:45" ht="15" customHeight="1" x14ac:dyDescent="0.25">
      <c r="B9" s="2">
        <f t="shared" si="4"/>
        <v>2030</v>
      </c>
      <c r="C9" s="309">
        <f>($F9*V$7*'Travel Time Cost Savings'!$N$11+$F9*V$8*'Travel Time Cost Savings'!$N$12)/10^6</f>
        <v>34.702302434364746</v>
      </c>
      <c r="D9" s="430">
        <f t="shared" si="0"/>
        <v>2151.5427509306141</v>
      </c>
      <c r="E9" s="431">
        <f>D9*(1+0.03)^-($B9-Assumptions!$C$6)</f>
        <v>1600.9498686076304</v>
      </c>
      <c r="F9" s="334">
        <f>_xlfn.XLOOKUP($B9,'Travel Time Cost Savings'!$B$7:$B$26,'Travel Time Cost Savings'!$G$7:$G$26)*'Air Quality'!$Z$14</f>
        <v>78742.414365938384</v>
      </c>
      <c r="G9" s="310">
        <f>($F9*S$7*'Travel Time Cost Savings'!$N$11+$F9*S$8*'Travel Time Cost Savings'!$N$12)/10^6</f>
        <v>3.7694058194637253E-2</v>
      </c>
      <c r="H9" s="311">
        <f>($F9*T$7*'Travel Time Cost Savings'!$N$11+$F9*T$8*'Travel Time Cost Savings'!$N$12)/10^6</f>
        <v>1.9164575787461745E-4</v>
      </c>
      <c r="I9" s="312">
        <f>($F9*U$7*'Travel Time Cost Savings'!$N$11+$F9*U$8*'Travel Time Cost Savings'!$N$12)/10^6</f>
        <v>7.3971871827588115E-4</v>
      </c>
      <c r="J9" s="432">
        <f t="shared" si="1"/>
        <v>682.26245332293433</v>
      </c>
      <c r="K9" s="433">
        <f t="shared" si="5"/>
        <v>9.4098067116437161</v>
      </c>
      <c r="L9" s="187">
        <f t="shared" si="6"/>
        <v>641.77995997615449</v>
      </c>
      <c r="M9" s="188">
        <f t="shared" ref="M9:M11" si="8">SUM(J9:L9)</f>
        <v>1333.4522200107326</v>
      </c>
      <c r="N9" s="434">
        <f>M9*(1+0.07)^-($B9-Assumptions!$C$6)</f>
        <v>677.85949213792389</v>
      </c>
      <c r="O9" s="186">
        <f t="shared" si="3"/>
        <v>3484.9949709413468</v>
      </c>
      <c r="P9" s="187">
        <f t="shared" si="3"/>
        <v>2278.8093607455544</v>
      </c>
      <c r="R9" s="239"/>
      <c r="S9" s="337"/>
      <c r="T9" s="338"/>
      <c r="U9" s="337"/>
      <c r="V9" s="339"/>
      <c r="Y9" s="239" t="s">
        <v>5165</v>
      </c>
      <c r="AF9" s="414">
        <v>31</v>
      </c>
      <c r="AG9" s="134" t="s">
        <v>189</v>
      </c>
      <c r="AH9" s="134" t="s">
        <v>187</v>
      </c>
      <c r="AI9" s="336">
        <v>5.602001301010253E-2</v>
      </c>
      <c r="AJ9" s="336">
        <v>2.0534055761767299E-3</v>
      </c>
      <c r="AK9" s="336">
        <v>1.6834690354423085E-3</v>
      </c>
      <c r="AL9" s="436">
        <v>318.590574637288</v>
      </c>
      <c r="AO9" s="438"/>
      <c r="AP9" s="438"/>
      <c r="AQ9" s="438"/>
      <c r="AR9" s="438"/>
      <c r="AS9" s="438"/>
    </row>
    <row r="10" spans="2:45" ht="15.75" x14ac:dyDescent="0.25">
      <c r="B10" s="2">
        <f t="shared" si="4"/>
        <v>2031</v>
      </c>
      <c r="C10" s="309">
        <f>($F10*V$7*'Travel Time Cost Savings'!$N$11+$F10*V$8*'Travel Time Cost Savings'!$N$12)/10^6</f>
        <v>36.669056887022549</v>
      </c>
      <c r="D10" s="430">
        <f t="shared" si="0"/>
        <v>2310.1505838824205</v>
      </c>
      <c r="E10" s="431">
        <f>D10*(1+0.03)^-($B10-Assumptions!$C$6)</f>
        <v>1668.9019339437143</v>
      </c>
      <c r="F10" s="334">
        <f>_xlfn.XLOOKUP($B10,'Travel Time Cost Savings'!$B$7:$B$26,'Travel Time Cost Savings'!$G$7:$G$26)*'Air Quality'!$Z$14</f>
        <v>83205.144017959246</v>
      </c>
      <c r="G10" s="310">
        <f>($F10*S$7*'Travel Time Cost Savings'!$N$11+$F10*S$8*'Travel Time Cost Savings'!$N$12)/10^6</f>
        <v>3.9830370531066875E-2</v>
      </c>
      <c r="H10" s="311">
        <f>($F10*T$7*'Travel Time Cost Savings'!$N$11+$F10*T$8*'Travel Time Cost Savings'!$N$12)/10^6</f>
        <v>2.0250728927720328E-4</v>
      </c>
      <c r="I10" s="312">
        <f>($F10*U$7*'Travel Time Cost Savings'!$N$11+$F10*U$8*'Travel Time Cost Savings'!$N$12)/10^6</f>
        <v>7.8164230780239971E-4</v>
      </c>
      <c r="J10" s="432">
        <f t="shared" si="1"/>
        <v>720.92970661231038</v>
      </c>
      <c r="K10" s="433">
        <f t="shared" si="5"/>
        <v>9.9431079035106809</v>
      </c>
      <c r="L10" s="187">
        <f t="shared" si="6"/>
        <v>678.15286624936198</v>
      </c>
      <c r="M10" s="188">
        <f t="shared" si="8"/>
        <v>1409.0256807651831</v>
      </c>
      <c r="N10" s="434">
        <f>M10*(1+0.07)^-($B10-Assumptions!$C$6)</f>
        <v>669.41795085665387</v>
      </c>
      <c r="O10" s="186">
        <f t="shared" si="3"/>
        <v>3719.1762646476036</v>
      </c>
      <c r="P10" s="187">
        <f t="shared" si="3"/>
        <v>2338.3198848003681</v>
      </c>
      <c r="S10" s="240"/>
      <c r="T10" s="240"/>
      <c r="U10" s="240"/>
      <c r="V10" s="240"/>
      <c r="Y10" s="414" t="s">
        <v>5166</v>
      </c>
      <c r="Z10" s="414" t="s">
        <v>5167</v>
      </c>
      <c r="AF10" s="414">
        <v>32</v>
      </c>
      <c r="AG10" s="134" t="s">
        <v>189</v>
      </c>
      <c r="AH10" s="134" t="s">
        <v>187</v>
      </c>
      <c r="AI10" s="336">
        <v>8.1182565604368817E-2</v>
      </c>
      <c r="AJ10" s="336">
        <v>2.2057095109159902E-3</v>
      </c>
      <c r="AK10" s="336">
        <v>2.5484529232710825E-3</v>
      </c>
      <c r="AL10" s="436">
        <v>344.00451224712401</v>
      </c>
      <c r="AO10" s="440" t="s">
        <v>5168</v>
      </c>
      <c r="AP10" s="437"/>
      <c r="AQ10" s="437"/>
      <c r="AR10" s="437"/>
      <c r="AS10" s="437"/>
    </row>
    <row r="11" spans="2:45" ht="15.75" x14ac:dyDescent="0.25">
      <c r="B11" s="2">
        <f t="shared" si="4"/>
        <v>2032</v>
      </c>
      <c r="C11" s="309">
        <f>($F11*V$7*'Travel Time Cost Savings'!$N$11+$F11*V$8*'Travel Time Cost Savings'!$N$12)/10^6</f>
        <v>38.635811339680316</v>
      </c>
      <c r="D11" s="430">
        <f t="shared" si="0"/>
        <v>2472.6919257395402</v>
      </c>
      <c r="E11" s="431">
        <f>D11*(1+0.03)^-($B11-Assumptions!$C$6)</f>
        <v>1734.296366629331</v>
      </c>
      <c r="F11" s="334">
        <f>_xlfn.XLOOKUP($B11,'Travel Time Cost Savings'!$B$7:$B$26,'Travel Time Cost Savings'!$G$7:$G$26)*'Air Quality'!$Z$14</f>
        <v>87667.873669980007</v>
      </c>
      <c r="G11" s="310">
        <f>($F11*S$7*'Travel Time Cost Savings'!$N$11+$F11*S$8*'Travel Time Cost Savings'!$N$12)/10^6</f>
        <v>4.1966682867496462E-2</v>
      </c>
      <c r="H11" s="311">
        <f>($F11*T$7*'Travel Time Cost Savings'!$N$11+$F11*T$8*'Travel Time Cost Savings'!$N$12)/10^6</f>
        <v>2.1336882067978885E-4</v>
      </c>
      <c r="I11" s="312">
        <f>($F11*U$7*'Travel Time Cost Savings'!$N$11+$F11*U$8*'Travel Time Cost Savings'!$N$12)/10^6</f>
        <v>8.2356589732891739E-4</v>
      </c>
      <c r="J11" s="432">
        <f t="shared" si="1"/>
        <v>759.59695990168598</v>
      </c>
      <c r="K11" s="433">
        <f t="shared" si="5"/>
        <v>10.476409095377633</v>
      </c>
      <c r="L11" s="187">
        <f t="shared" si="6"/>
        <v>714.52577252256879</v>
      </c>
      <c r="M11" s="188">
        <f t="shared" si="8"/>
        <v>1484.5991415196324</v>
      </c>
      <c r="N11" s="434">
        <f>M11*(1+0.07)^-($B11-Assumptions!$C$6)</f>
        <v>659.17977351324566</v>
      </c>
      <c r="O11" s="186">
        <f t="shared" si="3"/>
        <v>3957.2910672591725</v>
      </c>
      <c r="P11" s="187">
        <f t="shared" si="3"/>
        <v>2393.4761401425767</v>
      </c>
      <c r="R11" s="239" t="s">
        <v>5169</v>
      </c>
      <c r="Y11" s="414" t="s">
        <v>185</v>
      </c>
      <c r="Z11" s="435">
        <v>24.9</v>
      </c>
      <c r="AF11" s="414">
        <v>41</v>
      </c>
      <c r="AG11" s="134" t="s">
        <v>190</v>
      </c>
      <c r="AH11" s="134" t="s">
        <v>191</v>
      </c>
      <c r="AI11" s="336">
        <v>2.237602310868759</v>
      </c>
      <c r="AJ11" s="336">
        <v>5.5717265564873301E-3</v>
      </c>
      <c r="AK11" s="336">
        <v>1.658066855283262E-2</v>
      </c>
      <c r="AL11" s="436">
        <v>1406.7823013201701</v>
      </c>
      <c r="AO11" s="440" t="s">
        <v>5170</v>
      </c>
      <c r="AP11" s="437" t="s">
        <v>5171</v>
      </c>
      <c r="AQ11" s="437" t="s">
        <v>5172</v>
      </c>
      <c r="AR11" s="437" t="s">
        <v>5173</v>
      </c>
      <c r="AS11" s="437" t="s">
        <v>5174</v>
      </c>
    </row>
    <row r="12" spans="2:45" ht="15.75" x14ac:dyDescent="0.25">
      <c r="B12" s="2">
        <f t="shared" si="4"/>
        <v>2033</v>
      </c>
      <c r="C12" s="309">
        <f>($F12*V$7*'Travel Time Cost Savings'!$N$11+$F12*V$8*'Travel Time Cost Savings'!$N$12)/10^6</f>
        <v>40.602565792338041</v>
      </c>
      <c r="D12" s="430">
        <f t="shared" si="0"/>
        <v>2639.1667765019724</v>
      </c>
      <c r="E12" s="431">
        <f>D12*(1+0.03)^-($B12-Assumptions!$C$6)</f>
        <v>1797.1441529244939</v>
      </c>
      <c r="F12" s="334">
        <f>_xlfn.XLOOKUP($B12,'Travel Time Cost Savings'!$B$7:$B$26,'Travel Time Cost Savings'!$G$7:$G$26)*'Air Quality'!$Z$14</f>
        <v>92130.603322000708</v>
      </c>
      <c r="G12" s="310">
        <f>($F12*S$7*'Travel Time Cost Savings'!$N$11+$F12*S$8*'Travel Time Cost Savings'!$N$12)/10^6</f>
        <v>4.4102995203926007E-2</v>
      </c>
      <c r="H12" s="311">
        <f>($F12*T$7*'Travel Time Cost Savings'!$N$11+$F12*T$8*'Travel Time Cost Savings'!$N$12)/10^6</f>
        <v>2.2423035208237434E-4</v>
      </c>
      <c r="I12" s="312">
        <f>($F12*U$7*'Travel Time Cost Savings'!$N$11+$F12*U$8*'Travel Time Cost Savings'!$N$12)/10^6</f>
        <v>8.6548948685543454E-4</v>
      </c>
      <c r="J12" s="432">
        <f t="shared" si="1"/>
        <v>798.26421319106078</v>
      </c>
      <c r="K12" s="433">
        <f t="shared" si="5"/>
        <v>11.00971028724458</v>
      </c>
      <c r="L12" s="187">
        <f t="shared" si="6"/>
        <v>750.89867879577503</v>
      </c>
      <c r="M12" s="188">
        <f t="shared" ref="M12:M24" si="9">SUM(J12:L12)</f>
        <v>1560.1726022740804</v>
      </c>
      <c r="N12" s="434">
        <f>M12*(1+0.07)^-($B12-Assumptions!$C$6)</f>
        <v>647.41616251348671</v>
      </c>
      <c r="O12" s="186">
        <f t="shared" si="3"/>
        <v>4199.3393787760524</v>
      </c>
      <c r="P12" s="187">
        <f t="shared" si="3"/>
        <v>2444.5603154379805</v>
      </c>
      <c r="R12" s="313" t="s">
        <v>92</v>
      </c>
      <c r="S12" s="273" t="s">
        <v>175</v>
      </c>
      <c r="T12" s="273" t="s">
        <v>172</v>
      </c>
      <c r="U12" s="273" t="s">
        <v>176</v>
      </c>
      <c r="V12" s="273" t="s">
        <v>173</v>
      </c>
      <c r="AF12" s="414">
        <v>42</v>
      </c>
      <c r="AG12" s="134" t="s">
        <v>190</v>
      </c>
      <c r="AH12" s="134" t="s">
        <v>191</v>
      </c>
      <c r="AI12" s="336">
        <v>1.9658170115512426</v>
      </c>
      <c r="AJ12" s="336">
        <v>5.4889920561794897E-3</v>
      </c>
      <c r="AK12" s="336">
        <v>1.2308421676718551E-2</v>
      </c>
      <c r="AL12" s="436">
        <v>1391.9649569298599</v>
      </c>
      <c r="AO12" s="437" t="s">
        <v>5175</v>
      </c>
      <c r="AP12" s="441" t="s">
        <v>5176</v>
      </c>
      <c r="AQ12" s="441" t="s">
        <v>5177</v>
      </c>
      <c r="AR12" s="442">
        <v>80000</v>
      </c>
      <c r="AS12" s="443">
        <v>0.64</v>
      </c>
    </row>
    <row r="13" spans="2:45" ht="15" customHeight="1" x14ac:dyDescent="0.25">
      <c r="B13" s="2">
        <f t="shared" si="4"/>
        <v>2034</v>
      </c>
      <c r="C13" s="309">
        <f>($F13*V$7*'Travel Time Cost Savings'!$N$11+$F13*V$8*'Travel Time Cost Savings'!$N$12)/10^6</f>
        <v>42.569320244995858</v>
      </c>
      <c r="D13" s="430">
        <f t="shared" si="0"/>
        <v>2809.5751361697266</v>
      </c>
      <c r="E13" s="431">
        <f>D13*(1+0.03)^-($B13-Assumptions!$C$6)</f>
        <v>1857.4601493070779</v>
      </c>
      <c r="F13" s="334">
        <f>_xlfn.XLOOKUP($B13,'Travel Time Cost Savings'!$B$7:$B$26,'Travel Time Cost Savings'!$G$7:$G$26)*'Air Quality'!$Z$14</f>
        <v>96593.33297402157</v>
      </c>
      <c r="G13" s="310">
        <f>($F13*S$7*'Travel Time Cost Savings'!$N$11+$F13*S$8*'Travel Time Cost Savings'!$N$12)/10^6</f>
        <v>4.6239307540355643E-2</v>
      </c>
      <c r="H13" s="311">
        <f>($F13*T$7*'Travel Time Cost Savings'!$N$11+$F13*T$8*'Travel Time Cost Savings'!$N$12)/10^6</f>
        <v>2.3509188348496015E-4</v>
      </c>
      <c r="I13" s="312">
        <f>($F13*U$7*'Travel Time Cost Savings'!$N$11+$F13*U$8*'Travel Time Cost Savings'!$N$12)/10^6</f>
        <v>9.0741307638195299E-4</v>
      </c>
      <c r="J13" s="432">
        <f t="shared" si="1"/>
        <v>836.93146648043717</v>
      </c>
      <c r="K13" s="433">
        <f t="shared" si="5"/>
        <v>11.543011479111543</v>
      </c>
      <c r="L13" s="187">
        <f t="shared" si="6"/>
        <v>787.2715850689824</v>
      </c>
      <c r="M13" s="188">
        <f t="shared" si="9"/>
        <v>1635.7460630285311</v>
      </c>
      <c r="N13" s="434">
        <f>M13*(1+0.07)^-($B13-Assumptions!$C$6)</f>
        <v>634.37052516867618</v>
      </c>
      <c r="O13" s="186">
        <f t="shared" si="3"/>
        <v>4445.321199198258</v>
      </c>
      <c r="P13" s="187">
        <f t="shared" si="3"/>
        <v>2491.8306744757542</v>
      </c>
      <c r="R13" s="314">
        <v>2021</v>
      </c>
      <c r="S13" s="315">
        <v>15600</v>
      </c>
      <c r="T13" s="315">
        <v>41500</v>
      </c>
      <c r="U13" s="315">
        <v>748600</v>
      </c>
      <c r="V13" s="315">
        <v>52</v>
      </c>
      <c r="Y13" s="239" t="s">
        <v>5178</v>
      </c>
      <c r="AF13" s="414">
        <v>43</v>
      </c>
      <c r="AG13" s="134" t="s">
        <v>190</v>
      </c>
      <c r="AH13" s="134" t="s">
        <v>191</v>
      </c>
      <c r="AI13" s="336">
        <v>1.9469017025302577</v>
      </c>
      <c r="AJ13" s="336">
        <v>3.66910948950592E-3</v>
      </c>
      <c r="AK13" s="336">
        <v>5.5096995199883071E-2</v>
      </c>
      <c r="AL13" s="436">
        <v>1071.1129065416801</v>
      </c>
      <c r="AO13" s="437" t="s">
        <v>5179</v>
      </c>
      <c r="AP13" s="441" t="s">
        <v>5176</v>
      </c>
      <c r="AQ13" s="441" t="s">
        <v>5177</v>
      </c>
      <c r="AR13" s="442">
        <v>37000</v>
      </c>
      <c r="AS13" s="443">
        <v>0.9</v>
      </c>
    </row>
    <row r="14" spans="2:45" ht="15.75" x14ac:dyDescent="0.25">
      <c r="B14" s="2">
        <f t="shared" si="4"/>
        <v>2035</v>
      </c>
      <c r="C14" s="309">
        <f>($F14*V$7*'Travel Time Cost Savings'!$N$11+$F14*V$8*'Travel Time Cost Savings'!$N$12)/10^6</f>
        <v>44.536074697654627</v>
      </c>
      <c r="D14" s="430">
        <f t="shared" si="0"/>
        <v>2983.9170047428602</v>
      </c>
      <c r="E14" s="431">
        <f>D14*(1+0.03)^-($B14-Assumptions!$C$6)</f>
        <v>1915.2627795344331</v>
      </c>
      <c r="F14" s="334">
        <f>_xlfn.XLOOKUP($B14,'Travel Time Cost Savings'!$B$7:$B$26,'Travel Time Cost Savings'!$G$7:$G$26)*'Air Quality'!$Z$14</f>
        <v>101056.06262604463</v>
      </c>
      <c r="G14" s="310">
        <f>($F14*S$7*'Travel Time Cost Savings'!$N$11+$F14*S$8*'Travel Time Cost Savings'!$N$12)/10^6</f>
        <v>4.8375619876786319E-2</v>
      </c>
      <c r="H14" s="311">
        <f>($F14*T$7*'Travel Time Cost Savings'!$N$11+$F14*T$8*'Travel Time Cost Savings'!$N$12)/10^6</f>
        <v>2.4595341488755132E-4</v>
      </c>
      <c r="I14" s="312">
        <f>($F14*U$7*'Travel Time Cost Savings'!$N$11+$F14*U$8*'Travel Time Cost Savings'!$N$12)/10^6</f>
        <v>9.4933666590849225E-4</v>
      </c>
      <c r="J14" s="432">
        <f t="shared" si="1"/>
        <v>875.59871976983231</v>
      </c>
      <c r="K14" s="433">
        <f t="shared" si="5"/>
        <v>12.076312670978769</v>
      </c>
      <c r="L14" s="187">
        <f t="shared" si="6"/>
        <v>823.64449134220786</v>
      </c>
      <c r="M14" s="188">
        <f t="shared" si="9"/>
        <v>1711.3195237830189</v>
      </c>
      <c r="N14" s="434">
        <f>M14*(1+0.07)^-($B14-Assumptions!$C$6)</f>
        <v>620.26094973141369</v>
      </c>
      <c r="O14" s="186">
        <f t="shared" si="3"/>
        <v>4695.2365285258793</v>
      </c>
      <c r="P14" s="187">
        <f t="shared" si="3"/>
        <v>2535.5237292658467</v>
      </c>
      <c r="R14" s="314">
        <v>2022</v>
      </c>
      <c r="S14" s="315">
        <v>15800</v>
      </c>
      <c r="T14" s="315">
        <v>42300</v>
      </c>
      <c r="U14" s="315">
        <v>761600</v>
      </c>
      <c r="V14" s="315">
        <v>53</v>
      </c>
      <c r="Y14" s="414" t="s">
        <v>5180</v>
      </c>
      <c r="Z14" s="435">
        <f>Z6*Z11</f>
        <v>6.8475000000000001</v>
      </c>
      <c r="AA14" s="414" t="s">
        <v>142</v>
      </c>
      <c r="AF14" s="414">
        <v>51</v>
      </c>
      <c r="AG14" s="134" t="s">
        <v>192</v>
      </c>
      <c r="AH14" s="134" t="s">
        <v>191</v>
      </c>
      <c r="AI14" s="336">
        <v>2.48942987946789</v>
      </c>
      <c r="AJ14" s="336">
        <v>5.2833773025508703E-3</v>
      </c>
      <c r="AK14" s="336">
        <v>3.4321389281753531E-2</v>
      </c>
      <c r="AL14" s="436">
        <v>1427.83446247497</v>
      </c>
      <c r="AO14" s="437" t="s">
        <v>193</v>
      </c>
      <c r="AP14" s="441" t="s">
        <v>5176</v>
      </c>
      <c r="AQ14" s="441" t="s">
        <v>5177</v>
      </c>
      <c r="AR14" s="442">
        <v>32000</v>
      </c>
      <c r="AS14" s="443">
        <v>0.49</v>
      </c>
    </row>
    <row r="15" spans="2:45" ht="15.75" x14ac:dyDescent="0.25">
      <c r="B15" s="2">
        <f t="shared" si="4"/>
        <v>2036</v>
      </c>
      <c r="C15" s="309">
        <f>($F15*V$7*'Travel Time Cost Savings'!$N$11+$F15*V$8*'Travel Time Cost Savings'!$N$12)/10^6</f>
        <v>46.502829150312394</v>
      </c>
      <c r="D15" s="430">
        <f t="shared" si="0"/>
        <v>3208.6952113715552</v>
      </c>
      <c r="E15" s="431">
        <f>D15*(1+0.03)^-($B15-Assumptions!$C$6)</f>
        <v>1999.5527737606499</v>
      </c>
      <c r="F15" s="334">
        <f>_xlfn.XLOOKUP($B15,'Travel Time Cost Savings'!$B$7:$B$26,'Travel Time Cost Savings'!$G$7:$G$26)*'Air Quality'!$Z$14</f>
        <v>105518.79227806539</v>
      </c>
      <c r="G15" s="310">
        <f>($F15*S$7*'Travel Time Cost Savings'!$N$11+$F15*S$8*'Travel Time Cost Savings'!$N$12)/10^6</f>
        <v>5.0511932213215885E-2</v>
      </c>
      <c r="H15" s="311">
        <f>($F15*T$7*'Travel Time Cost Savings'!$N$11+$F15*T$8*'Travel Time Cost Savings'!$N$12)/10^6</f>
        <v>2.5681494629013697E-4</v>
      </c>
      <c r="I15" s="312">
        <f>($F15*U$7*'Travel Time Cost Savings'!$N$11+$F15*U$8*'Travel Time Cost Savings'!$N$12)/10^6</f>
        <v>9.9126025543500983E-4</v>
      </c>
      <c r="J15" s="432">
        <f t="shared" si="1"/>
        <v>914.26597305920757</v>
      </c>
      <c r="K15" s="433">
        <f t="shared" si="5"/>
        <v>12.609613862845725</v>
      </c>
      <c r="L15" s="187">
        <f t="shared" si="6"/>
        <v>860.01739761541455</v>
      </c>
      <c r="M15" s="188">
        <f t="shared" si="9"/>
        <v>1786.8929845374678</v>
      </c>
      <c r="N15" s="434">
        <f>M15*(1+0.07)^-($B15-Assumptions!$C$6)</f>
        <v>605.28247642286158</v>
      </c>
      <c r="O15" s="186">
        <f t="shared" si="3"/>
        <v>4995.5881959090229</v>
      </c>
      <c r="P15" s="187">
        <f t="shared" si="3"/>
        <v>2604.8352501835116</v>
      </c>
      <c r="R15" s="314">
        <v>2023</v>
      </c>
      <c r="S15" s="315">
        <v>16000</v>
      </c>
      <c r="T15" s="315">
        <v>43100</v>
      </c>
      <c r="U15" s="315">
        <v>774700</v>
      </c>
      <c r="V15" s="315">
        <v>54</v>
      </c>
      <c r="Y15" s="240"/>
      <c r="Z15" s="444"/>
      <c r="AA15" s="240"/>
      <c r="AF15" s="414">
        <v>52</v>
      </c>
      <c r="AG15" s="134" t="s">
        <v>192</v>
      </c>
      <c r="AH15" s="134" t="s">
        <v>191</v>
      </c>
      <c r="AI15" s="336">
        <v>0.95074648895471525</v>
      </c>
      <c r="AJ15" s="336">
        <v>3.5321878667988801E-3</v>
      </c>
      <c r="AK15" s="336">
        <v>1.5158170819293781E-2</v>
      </c>
      <c r="AL15" s="436">
        <v>862.616489254057</v>
      </c>
      <c r="AO15" s="437" t="s">
        <v>5181</v>
      </c>
      <c r="AP15" s="441" t="s">
        <v>5176</v>
      </c>
      <c r="AQ15" s="441" t="s">
        <v>5177</v>
      </c>
      <c r="AR15" s="442">
        <v>30000</v>
      </c>
      <c r="AS15" s="443">
        <v>0.97</v>
      </c>
    </row>
    <row r="16" spans="2:45" ht="15.75" x14ac:dyDescent="0.25">
      <c r="B16" s="2">
        <f t="shared" si="4"/>
        <v>2037</v>
      </c>
      <c r="C16" s="309">
        <f>($F16*V$7*'Travel Time Cost Savings'!$N$11+$F16*V$8*'Travel Time Cost Savings'!$N$12)/10^6</f>
        <v>48.469583602970154</v>
      </c>
      <c r="D16" s="430">
        <f t="shared" si="0"/>
        <v>3392.870852207911</v>
      </c>
      <c r="E16" s="431">
        <f>D16*(1+0.03)^-($B16-Assumptions!$C$6)</f>
        <v>2052.7426642131504</v>
      </c>
      <c r="F16" s="334">
        <f>_xlfn.XLOOKUP($B16,'Travel Time Cost Savings'!$B$7:$B$26,'Travel Time Cost Savings'!$G$7:$G$26)*'Air Quality'!$Z$14</f>
        <v>109981.52193008615</v>
      </c>
      <c r="G16" s="310">
        <f>($F16*S$7*'Travel Time Cost Savings'!$N$11+$F16*S$8*'Travel Time Cost Savings'!$N$12)/10^6</f>
        <v>5.2648244549645465E-2</v>
      </c>
      <c r="H16" s="311">
        <f>($F16*T$7*'Travel Time Cost Savings'!$N$11+$F16*T$8*'Travel Time Cost Savings'!$N$12)/10^6</f>
        <v>2.6767647769272251E-4</v>
      </c>
      <c r="I16" s="312">
        <f>($F16*U$7*'Travel Time Cost Savings'!$N$11+$F16*U$8*'Travel Time Cost Savings'!$N$12)/10^6</f>
        <v>1.0331838449615274E-3</v>
      </c>
      <c r="J16" s="432">
        <f t="shared" si="1"/>
        <v>952.93322634858293</v>
      </c>
      <c r="K16" s="433">
        <f t="shared" si="5"/>
        <v>13.142915054712676</v>
      </c>
      <c r="L16" s="187">
        <f t="shared" si="6"/>
        <v>896.39030388862113</v>
      </c>
      <c r="M16" s="188">
        <f t="shared" si="9"/>
        <v>1862.4664452919169</v>
      </c>
      <c r="N16" s="434">
        <f>M16*(1+0.07)^-($B16-Assumptions!$C$6)</f>
        <v>589.60917967814657</v>
      </c>
      <c r="O16" s="186">
        <f t="shared" si="3"/>
        <v>5255.3372974998274</v>
      </c>
      <c r="P16" s="187">
        <f t="shared" si="3"/>
        <v>2642.351843891297</v>
      </c>
      <c r="R16" s="314">
        <v>2024</v>
      </c>
      <c r="S16" s="315">
        <v>16200</v>
      </c>
      <c r="T16" s="315">
        <v>44000</v>
      </c>
      <c r="U16" s="315">
        <v>788100</v>
      </c>
      <c r="V16" s="315">
        <v>55</v>
      </c>
      <c r="AF16" s="414">
        <v>53</v>
      </c>
      <c r="AG16" s="134" t="s">
        <v>192</v>
      </c>
      <c r="AH16" s="134" t="s">
        <v>191</v>
      </c>
      <c r="AI16" s="336">
        <v>0.89067775827536644</v>
      </c>
      <c r="AJ16" s="336">
        <v>3.4020765235606102E-3</v>
      </c>
      <c r="AK16" s="336">
        <v>1.349939126139434E-2</v>
      </c>
      <c r="AL16" s="436">
        <v>829.46088804247995</v>
      </c>
      <c r="AO16" s="437" t="s">
        <v>5182</v>
      </c>
      <c r="AP16" s="441" t="s">
        <v>5176</v>
      </c>
      <c r="AQ16" s="445" t="s">
        <v>5183</v>
      </c>
      <c r="AR16" s="441" t="s">
        <v>5184</v>
      </c>
      <c r="AS16" s="443">
        <v>0.44</v>
      </c>
    </row>
    <row r="17" spans="1:45" ht="15.75" x14ac:dyDescent="0.25">
      <c r="B17" s="2">
        <f t="shared" si="4"/>
        <v>2038</v>
      </c>
      <c r="C17" s="309">
        <f>($F17*V$7*'Travel Time Cost Savings'!$N$11+$F17*V$8*'Travel Time Cost Savings'!$N$12)/10^6</f>
        <v>50.436338055628909</v>
      </c>
      <c r="D17" s="430">
        <f t="shared" si="0"/>
        <v>3580.9800019496524</v>
      </c>
      <c r="E17" s="431">
        <f>D17*(1+0.03)^-($B17-Assumptions!$C$6)</f>
        <v>2103.4483431269714</v>
      </c>
      <c r="F17" s="334">
        <f>_xlfn.XLOOKUP($B17,'Travel Time Cost Savings'!$B$7:$B$26,'Travel Time Cost Savings'!$G$7:$G$26)*'Air Quality'!$Z$14</f>
        <v>114444.25158210919</v>
      </c>
      <c r="G17" s="310">
        <f>($F17*S$7*'Travel Time Cost Savings'!$N$11+$F17*S$8*'Travel Time Cost Savings'!$N$12)/10^6</f>
        <v>5.4784556886076141E-2</v>
      </c>
      <c r="H17" s="311">
        <f>($F17*T$7*'Travel Time Cost Savings'!$N$11+$F17*T$8*'Travel Time Cost Savings'!$N$12)/10^6</f>
        <v>2.7853800909531369E-4</v>
      </c>
      <c r="I17" s="312">
        <f>($F17*U$7*'Travel Time Cost Savings'!$N$11+$F17*U$8*'Travel Time Cost Savings'!$N$12)/10^6</f>
        <v>1.0751074344880667E-3</v>
      </c>
      <c r="J17" s="432">
        <f t="shared" si="1"/>
        <v>991.6004796379782</v>
      </c>
      <c r="K17" s="433">
        <f t="shared" si="5"/>
        <v>13.676216246579902</v>
      </c>
      <c r="L17" s="187">
        <f t="shared" si="6"/>
        <v>932.7632101618467</v>
      </c>
      <c r="M17" s="188">
        <f t="shared" si="9"/>
        <v>1938.0399060464047</v>
      </c>
      <c r="N17" s="434">
        <f>M17*(1+0.07)^-($B17-Assumptions!$C$6)</f>
        <v>573.39607659043156</v>
      </c>
      <c r="O17" s="186">
        <f t="shared" si="3"/>
        <v>5519.0199079960566</v>
      </c>
      <c r="P17" s="187">
        <f t="shared" si="3"/>
        <v>2676.8444197174031</v>
      </c>
      <c r="R17" s="314">
        <v>2025</v>
      </c>
      <c r="S17" s="315">
        <v>16500</v>
      </c>
      <c r="T17" s="315">
        <v>44900</v>
      </c>
      <c r="U17" s="315">
        <v>801700</v>
      </c>
      <c r="V17" s="315">
        <v>56</v>
      </c>
      <c r="Z17" s="530"/>
      <c r="AA17" s="530"/>
      <c r="AB17" s="530"/>
      <c r="AC17" s="530"/>
      <c r="AF17" s="414">
        <v>54</v>
      </c>
      <c r="AG17" s="134" t="s">
        <v>192</v>
      </c>
      <c r="AH17" s="134" t="s">
        <v>191</v>
      </c>
      <c r="AI17" s="336">
        <v>1.6481032166429217</v>
      </c>
      <c r="AJ17" s="336">
        <v>6.0326542026046303E-3</v>
      </c>
      <c r="AK17" s="336">
        <v>4.2864875162321965E-2</v>
      </c>
      <c r="AL17" s="436">
        <v>1166.1048437433201</v>
      </c>
      <c r="AO17" s="437" t="s">
        <v>5185</v>
      </c>
      <c r="AP17" s="441" t="s">
        <v>5176</v>
      </c>
      <c r="AQ17" s="441" t="s">
        <v>5177</v>
      </c>
      <c r="AR17" s="442">
        <v>26000</v>
      </c>
      <c r="AS17" s="443">
        <v>0.59</v>
      </c>
    </row>
    <row r="18" spans="1:45" ht="15.75" x14ac:dyDescent="0.25">
      <c r="B18" s="2">
        <f t="shared" si="4"/>
        <v>2039</v>
      </c>
      <c r="C18" s="309">
        <f>($F18*V$7*'Travel Time Cost Savings'!$N$11+$F18*V$8*'Travel Time Cost Savings'!$N$12)/10^6</f>
        <v>52.403092508286704</v>
      </c>
      <c r="D18" s="430">
        <f t="shared" si="0"/>
        <v>3773.0226605966427</v>
      </c>
      <c r="E18" s="431">
        <f>D18*(1+0.03)^-($B18-Assumptions!$C$6)</f>
        <v>2151.7021021830174</v>
      </c>
      <c r="F18" s="334">
        <f>_xlfn.XLOOKUP($B18,'Travel Time Cost Savings'!$B$7:$B$26,'Travel Time Cost Savings'!$G$7:$G$26)*'Air Quality'!$Z$14</f>
        <v>118906.98123413001</v>
      </c>
      <c r="G18" s="310">
        <f>($F18*S$7*'Travel Time Cost Savings'!$N$11+$F18*S$8*'Travel Time Cost Savings'!$N$12)/10^6</f>
        <v>5.6920869222505749E-2</v>
      </c>
      <c r="H18" s="311">
        <f>($F18*T$7*'Travel Time Cost Savings'!$N$11+$F18*T$8*'Travel Time Cost Savings'!$N$12)/10^6</f>
        <v>2.8939954049789939E-4</v>
      </c>
      <c r="I18" s="312">
        <f>($F18*U$7*'Travel Time Cost Savings'!$N$11+$F18*U$8*'Travel Time Cost Savings'!$N$12)/10^6</f>
        <v>1.1170310240145847E-3</v>
      </c>
      <c r="J18" s="432">
        <f t="shared" si="1"/>
        <v>1030.267732927354</v>
      </c>
      <c r="K18" s="433">
        <f t="shared" si="5"/>
        <v>14.209517438446861</v>
      </c>
      <c r="L18" s="187">
        <f t="shared" si="6"/>
        <v>969.13611643505362</v>
      </c>
      <c r="M18" s="188">
        <f t="shared" si="9"/>
        <v>2013.6133668008547</v>
      </c>
      <c r="N18" s="434">
        <f>M18*(1+0.07)^-($B18-Assumptions!$C$6)</f>
        <v>556.78087538244847</v>
      </c>
      <c r="O18" s="186">
        <f t="shared" si="3"/>
        <v>5786.6360273974969</v>
      </c>
      <c r="P18" s="187">
        <f t="shared" si="3"/>
        <v>2708.4829775654657</v>
      </c>
      <c r="R18" s="314">
        <v>2026</v>
      </c>
      <c r="S18" s="315">
        <v>16800</v>
      </c>
      <c r="T18" s="315">
        <v>45700</v>
      </c>
      <c r="U18" s="315">
        <v>814500</v>
      </c>
      <c r="V18" s="315">
        <v>57</v>
      </c>
      <c r="AF18" s="414">
        <v>61</v>
      </c>
      <c r="AG18" s="134" t="s">
        <v>193</v>
      </c>
      <c r="AH18" s="134" t="s">
        <v>191</v>
      </c>
      <c r="AI18" s="336">
        <v>3.0234078113615883</v>
      </c>
      <c r="AJ18" s="336">
        <v>4.9760807160904204E-3</v>
      </c>
      <c r="AK18" s="336">
        <v>4.3407648080982714E-2</v>
      </c>
      <c r="AL18" s="436">
        <v>1463.90880302132</v>
      </c>
      <c r="AO18" s="437" t="s">
        <v>5186</v>
      </c>
      <c r="AP18" s="441" t="s">
        <v>5176</v>
      </c>
      <c r="AQ18" s="441" t="s">
        <v>5177</v>
      </c>
      <c r="AR18" s="442">
        <v>19500</v>
      </c>
      <c r="AS18" s="443">
        <v>0.84</v>
      </c>
    </row>
    <row r="19" spans="1:45" ht="15.75" x14ac:dyDescent="0.25">
      <c r="B19" s="2">
        <f t="shared" si="4"/>
        <v>2040</v>
      </c>
      <c r="C19" s="309">
        <f>($F19*V$7*'Travel Time Cost Savings'!$N$11+$F19*V$8*'Travel Time Cost Savings'!$N$12)/10^6</f>
        <v>54.369846960944464</v>
      </c>
      <c r="D19" s="430">
        <f t="shared" si="0"/>
        <v>3968.9988281489459</v>
      </c>
      <c r="E19" s="431">
        <f>D19*(1+0.03)^-($B19-Assumptions!$C$6)</f>
        <v>2197.5384195400475</v>
      </c>
      <c r="F19" s="334">
        <f>_xlfn.XLOOKUP($B19,'Travel Time Cost Savings'!$B$7:$B$26,'Travel Time Cost Savings'!$G$7:$G$26)*'Air Quality'!$Z$14</f>
        <v>123369.71088615077</v>
      </c>
      <c r="G19" s="310">
        <f>($F19*S$7*'Travel Time Cost Savings'!$N$11+$F19*S$8*'Travel Time Cost Savings'!$N$12)/10^6</f>
        <v>5.9057181558935322E-2</v>
      </c>
      <c r="H19" s="311">
        <f>($F19*T$7*'Travel Time Cost Savings'!$N$11+$F19*T$8*'Travel Time Cost Savings'!$N$12)/10^6</f>
        <v>3.0026107190048504E-4</v>
      </c>
      <c r="I19" s="312">
        <f>($F19*U$7*'Travel Time Cost Savings'!$N$11+$F19*U$8*'Travel Time Cost Savings'!$N$12)/10^6</f>
        <v>1.1589546135411025E-3</v>
      </c>
      <c r="J19" s="432">
        <f t="shared" si="1"/>
        <v>1068.9349862167294</v>
      </c>
      <c r="K19" s="433">
        <f t="shared" si="5"/>
        <v>14.742818630313815</v>
      </c>
      <c r="L19" s="187">
        <f t="shared" si="6"/>
        <v>1005.5090227082605</v>
      </c>
      <c r="M19" s="188">
        <f t="shared" si="9"/>
        <v>2089.1868275553038</v>
      </c>
      <c r="N19" s="434">
        <f>M19*(1+0.07)^-($B19-Assumptions!$C$6)</f>
        <v>539.88557666871145</v>
      </c>
      <c r="O19" s="186">
        <f t="shared" si="3"/>
        <v>6058.1856557042502</v>
      </c>
      <c r="P19" s="187">
        <f t="shared" si="3"/>
        <v>2737.423996208759</v>
      </c>
      <c r="R19" s="314">
        <v>2027</v>
      </c>
      <c r="S19" s="315">
        <v>17100</v>
      </c>
      <c r="T19" s="315">
        <v>46500</v>
      </c>
      <c r="U19" s="315">
        <v>827400</v>
      </c>
      <c r="V19" s="315">
        <v>58</v>
      </c>
      <c r="AF19" s="414">
        <v>62</v>
      </c>
      <c r="AG19" s="134" t="s">
        <v>193</v>
      </c>
      <c r="AH19" s="134" t="s">
        <v>191</v>
      </c>
      <c r="AI19" s="336">
        <v>3.7426725771679936</v>
      </c>
      <c r="AJ19" s="336">
        <v>5.1160211102583997E-3</v>
      </c>
      <c r="AK19" s="336">
        <v>5.9310023601485649E-2</v>
      </c>
      <c r="AL19" s="436">
        <v>1528.79872430418</v>
      </c>
      <c r="AO19" s="437" t="s">
        <v>5182</v>
      </c>
      <c r="AP19" s="441" t="s">
        <v>5187</v>
      </c>
      <c r="AQ19" s="445" t="s">
        <v>5188</v>
      </c>
      <c r="AR19" s="441" t="s">
        <v>5189</v>
      </c>
      <c r="AS19" s="443">
        <v>0.84</v>
      </c>
    </row>
    <row r="20" spans="1:45" ht="15.75" x14ac:dyDescent="0.25">
      <c r="B20" s="2">
        <f t="shared" si="4"/>
        <v>2041</v>
      </c>
      <c r="C20" s="309">
        <f>($F20*V$7*'Travel Time Cost Savings'!$N$11+$F20*V$8*'Travel Time Cost Savings'!$N$12)/10^6</f>
        <v>56.336601413602224</v>
      </c>
      <c r="D20" s="430">
        <f t="shared" si="0"/>
        <v>4168.9085046065647</v>
      </c>
      <c r="E20" s="431">
        <f>D20*(1+0.03)^-($B20-Assumptions!$C$6)</f>
        <v>2240.9937479823939</v>
      </c>
      <c r="F20" s="334">
        <f>_xlfn.XLOOKUP($B20,'Travel Time Cost Savings'!$B$7:$B$26,'Travel Time Cost Savings'!$G$7:$G$26)*'Air Quality'!$Z$14</f>
        <v>127832.44053817153</v>
      </c>
      <c r="G20" s="310">
        <f>($F20*S$7*'Travel Time Cost Savings'!$N$11+$F20*S$8*'Travel Time Cost Savings'!$N$12)/10^6</f>
        <v>6.1193493895364902E-2</v>
      </c>
      <c r="H20" s="311">
        <f>($F20*T$7*'Travel Time Cost Savings'!$N$11+$F20*T$8*'Travel Time Cost Savings'!$N$12)/10^6</f>
        <v>3.1112260330307058E-4</v>
      </c>
      <c r="I20" s="312">
        <f>($F20*U$7*'Travel Time Cost Savings'!$N$11+$F20*U$8*'Travel Time Cost Savings'!$N$12)/10^6</f>
        <v>1.2008782030676201E-3</v>
      </c>
      <c r="J20" s="432">
        <f t="shared" si="1"/>
        <v>1107.6022395061048</v>
      </c>
      <c r="K20" s="433">
        <f t="shared" si="5"/>
        <v>15.276119822180766</v>
      </c>
      <c r="L20" s="187">
        <f t="shared" si="6"/>
        <v>1041.8819289814671</v>
      </c>
      <c r="M20" s="188">
        <f t="shared" si="9"/>
        <v>2164.7602883097525</v>
      </c>
      <c r="N20" s="434">
        <f>M20*(1+0.07)^-($B20-Assumptions!$C$6)</f>
        <v>522.81793928604588</v>
      </c>
      <c r="O20" s="186">
        <f t="shared" si="3"/>
        <v>6333.6687929163172</v>
      </c>
      <c r="P20" s="187">
        <f t="shared" si="3"/>
        <v>2763.8116872684395</v>
      </c>
      <c r="R20" s="314">
        <v>2028</v>
      </c>
      <c r="S20" s="315">
        <v>17400</v>
      </c>
      <c r="T20" s="315">
        <v>47300</v>
      </c>
      <c r="U20" s="315">
        <v>840600</v>
      </c>
      <c r="V20" s="315">
        <v>60</v>
      </c>
      <c r="AL20" s="446"/>
      <c r="AO20" s="437" t="s">
        <v>5190</v>
      </c>
      <c r="AP20" s="441" t="s">
        <v>5176</v>
      </c>
      <c r="AQ20" s="441">
        <v>2</v>
      </c>
      <c r="AR20" s="441" t="s">
        <v>5177</v>
      </c>
      <c r="AS20" s="443">
        <v>0.17</v>
      </c>
    </row>
    <row r="21" spans="1:45" ht="15.75" x14ac:dyDescent="0.25">
      <c r="B21" s="2">
        <f t="shared" si="4"/>
        <v>2042</v>
      </c>
      <c r="C21" s="309">
        <f>($F21*V$7*'Travel Time Cost Savings'!$N$11+$F21*V$8*'Travel Time Cost Savings'!$N$12)/10^6</f>
        <v>58.30335586626002</v>
      </c>
      <c r="D21" s="430">
        <f t="shared" si="0"/>
        <v>4372.7516899695011</v>
      </c>
      <c r="E21" s="431">
        <f>D21*(1+0.03)^-($B21-Assumptions!$C$6)</f>
        <v>2282.1063152167353</v>
      </c>
      <c r="F21" s="334">
        <f>_xlfn.XLOOKUP($B21,'Travel Time Cost Savings'!$B$7:$B$26,'Travel Time Cost Savings'!$G$7:$G$26)*'Air Quality'!$Z$14</f>
        <v>132295.17019019238</v>
      </c>
      <c r="G21" s="310">
        <f>($F21*S$7*'Travel Time Cost Savings'!$N$11+$F21*S$8*'Travel Time Cost Savings'!$N$12)/10^6</f>
        <v>6.3329806231794517E-2</v>
      </c>
      <c r="H21" s="311">
        <f>($F21*T$7*'Travel Time Cost Savings'!$N$11+$F21*T$8*'Travel Time Cost Savings'!$N$12)/10^6</f>
        <v>3.2198413470565639E-4</v>
      </c>
      <c r="I21" s="312">
        <f>($F21*U$7*'Travel Time Cost Savings'!$N$11+$F21*U$8*'Travel Time Cost Savings'!$N$12)/10^6</f>
        <v>1.2428017925941385E-3</v>
      </c>
      <c r="J21" s="432">
        <f t="shared" si="1"/>
        <v>1146.2694927954808</v>
      </c>
      <c r="K21" s="433">
        <f t="shared" si="5"/>
        <v>15.809421014047729</v>
      </c>
      <c r="L21" s="187">
        <f t="shared" si="6"/>
        <v>1078.2548352546746</v>
      </c>
      <c r="M21" s="188">
        <f t="shared" si="9"/>
        <v>2240.3337490642034</v>
      </c>
      <c r="N21" s="434">
        <f>M21*(1+0.07)^-($B21-Assumptions!$C$6)</f>
        <v>505.67282155946145</v>
      </c>
      <c r="O21" s="186">
        <f t="shared" ref="O21:O24" si="10">M21+D21</f>
        <v>6613.0854390337045</v>
      </c>
      <c r="P21" s="187">
        <f t="shared" ref="P21:P24" si="11">N21+E21</f>
        <v>2787.7791367761965</v>
      </c>
      <c r="R21" s="314">
        <v>2029</v>
      </c>
      <c r="S21" s="315">
        <v>17700</v>
      </c>
      <c r="T21" s="315">
        <v>48200</v>
      </c>
      <c r="U21" s="315">
        <v>854000</v>
      </c>
      <c r="V21" s="315">
        <v>61</v>
      </c>
      <c r="AL21" s="446"/>
      <c r="AO21" s="437" t="s">
        <v>5191</v>
      </c>
      <c r="AP21" s="441" t="s">
        <v>5187</v>
      </c>
      <c r="AQ21" s="441">
        <v>4.5999999999999996</v>
      </c>
      <c r="AR21" s="441" t="s">
        <v>5177</v>
      </c>
      <c r="AS21" s="443">
        <v>0.39</v>
      </c>
    </row>
    <row r="22" spans="1:45" ht="15.75" x14ac:dyDescent="0.25">
      <c r="B22" s="2">
        <f t="shared" si="4"/>
        <v>2043</v>
      </c>
      <c r="C22" s="309">
        <f>($F22*V$7*'Travel Time Cost Savings'!$N$11+$F22*V$8*'Travel Time Cost Savings'!$N$12)/10^6</f>
        <v>60.270110318918796</v>
      </c>
      <c r="D22" s="430">
        <f t="shared" si="0"/>
        <v>4640.7984945567478</v>
      </c>
      <c r="E22" s="431">
        <f>D22*(1+0.03)^-($B22-Assumptions!$C$6)</f>
        <v>2351.4543033168534</v>
      </c>
      <c r="F22" s="334">
        <f>_xlfn.XLOOKUP($B22,'Travel Time Cost Savings'!$B$7:$B$26,'Travel Time Cost Savings'!$G$7:$G$26)*'Air Quality'!$Z$14</f>
        <v>136757.89984221544</v>
      </c>
      <c r="G22" s="310">
        <f>($F22*S$7*'Travel Time Cost Savings'!$N$11+$F22*S$8*'Travel Time Cost Savings'!$N$12)/10^6</f>
        <v>6.5466118568225207E-2</v>
      </c>
      <c r="H22" s="311">
        <f>($F22*T$7*'Travel Time Cost Savings'!$N$11+$F22*T$8*'Travel Time Cost Savings'!$N$12)/10^6</f>
        <v>3.3284566610824757E-4</v>
      </c>
      <c r="I22" s="312">
        <f>($F22*U$7*'Travel Time Cost Savings'!$N$11+$F22*U$8*'Travel Time Cost Savings'!$N$12)/10^6</f>
        <v>1.2847253821206778E-3</v>
      </c>
      <c r="J22" s="432">
        <f t="shared" si="1"/>
        <v>1184.9367460848762</v>
      </c>
      <c r="K22" s="433">
        <f t="shared" si="5"/>
        <v>16.342722205914956</v>
      </c>
      <c r="L22" s="187">
        <f t="shared" si="6"/>
        <v>1114.6277415279001</v>
      </c>
      <c r="M22" s="188">
        <f t="shared" si="9"/>
        <v>2315.9072098186912</v>
      </c>
      <c r="N22" s="434">
        <f>M22*(1+0.07)^-($B22-Assumptions!$C$6)</f>
        <v>488.53340802795913</v>
      </c>
      <c r="O22" s="186">
        <f t="shared" si="10"/>
        <v>6956.7057043754394</v>
      </c>
      <c r="P22" s="187">
        <f t="shared" si="11"/>
        <v>2839.9877113448124</v>
      </c>
      <c r="R22" s="314">
        <v>2030</v>
      </c>
      <c r="S22" s="315">
        <v>18100</v>
      </c>
      <c r="T22" s="315">
        <v>49100</v>
      </c>
      <c r="U22" s="315">
        <v>867600</v>
      </c>
      <c r="V22" s="315">
        <v>62</v>
      </c>
      <c r="AL22" s="446"/>
      <c r="AO22" s="437" t="s">
        <v>5190</v>
      </c>
      <c r="AP22" s="441" t="s">
        <v>5187</v>
      </c>
      <c r="AQ22" s="441">
        <v>2</v>
      </c>
      <c r="AR22" s="441" t="s">
        <v>5177</v>
      </c>
      <c r="AS22" s="443">
        <v>0.16</v>
      </c>
    </row>
    <row r="23" spans="1:45" ht="15.75" x14ac:dyDescent="0.25">
      <c r="B23" s="2">
        <f t="shared" si="4"/>
        <v>2044</v>
      </c>
      <c r="C23" s="309">
        <f>($F23*V$7*'Travel Time Cost Savings'!$N$11+$F23*V$8*'Travel Time Cost Savings'!$N$12)/10^6</f>
        <v>62.236864771576542</v>
      </c>
      <c r="D23" s="430">
        <f t="shared" si="0"/>
        <v>4854.47545218297</v>
      </c>
      <c r="E23" s="431">
        <f>D23*(1+0.03)^-($B23-Assumptions!$C$6)</f>
        <v>2388.0802471607981</v>
      </c>
      <c r="F23" s="334">
        <f>_xlfn.XLOOKUP($B23,'Travel Time Cost Savings'!$B$7:$B$26,'Travel Time Cost Savings'!$G$7:$G$26)*'Air Quality'!$Z$14</f>
        <v>141220.62949423614</v>
      </c>
      <c r="G23" s="310">
        <f>($F23*S$7*'Travel Time Cost Savings'!$N$11+$F23*S$8*'Travel Time Cost Savings'!$N$12)/10^6</f>
        <v>6.7602430904654759E-2</v>
      </c>
      <c r="H23" s="311">
        <f>($F23*T$7*'Travel Time Cost Savings'!$N$11+$F23*T$8*'Travel Time Cost Savings'!$N$12)/10^6</f>
        <v>3.43707197510833E-4</v>
      </c>
      <c r="I23" s="312">
        <f>($F23*U$7*'Travel Time Cost Savings'!$N$11+$F23*U$8*'Travel Time Cost Savings'!$N$12)/10^6</f>
        <v>1.3266489716471949E-3</v>
      </c>
      <c r="J23" s="432">
        <f t="shared" si="1"/>
        <v>1223.6039993742511</v>
      </c>
      <c r="K23" s="433">
        <f t="shared" si="5"/>
        <v>16.8760233977819</v>
      </c>
      <c r="L23" s="187">
        <f t="shared" si="6"/>
        <v>1151.0006478011064</v>
      </c>
      <c r="M23" s="188">
        <f t="shared" si="9"/>
        <v>2391.4806705731394</v>
      </c>
      <c r="N23" s="434">
        <f>M23*(1+0.07)^-($B23-Assumptions!$C$6)</f>
        <v>471.47233087637539</v>
      </c>
      <c r="O23" s="186">
        <f t="shared" si="10"/>
        <v>7245.9561227561098</v>
      </c>
      <c r="P23" s="187">
        <f t="shared" si="11"/>
        <v>2859.5525780371736</v>
      </c>
      <c r="R23" s="314">
        <v>2031</v>
      </c>
      <c r="S23" s="315">
        <v>18100</v>
      </c>
      <c r="T23" s="315">
        <v>49100</v>
      </c>
      <c r="U23" s="315">
        <v>867600</v>
      </c>
      <c r="V23" s="315">
        <v>63</v>
      </c>
      <c r="AL23" s="446"/>
      <c r="AO23" s="437"/>
      <c r="AP23" s="437"/>
      <c r="AQ23" s="437"/>
      <c r="AR23" s="437"/>
      <c r="AS23" s="437"/>
    </row>
    <row r="24" spans="1:45" ht="15" customHeight="1" thickBot="1" x14ac:dyDescent="0.3">
      <c r="B24" s="3">
        <f t="shared" si="4"/>
        <v>2045</v>
      </c>
      <c r="C24" s="316">
        <f>($F24*V$7*'Travel Time Cost Savings'!$N$11+$F24*V$8*'Travel Time Cost Savings'!$N$12)/10^6</f>
        <v>64.203619224234316</v>
      </c>
      <c r="D24" s="193">
        <f t="shared" si="0"/>
        <v>5072.0859187145106</v>
      </c>
      <c r="E24" s="194">
        <f>D24*(1+0.03)^-($B24-Assumptions!$C$6)</f>
        <v>2422.4564825516918</v>
      </c>
      <c r="F24" s="340">
        <f>_xlfn.XLOOKUP($B24,'Travel Time Cost Savings'!$B$7:$B$26,'Travel Time Cost Savings'!$G$7:$G$26)*'Air Quality'!$Z$14</f>
        <v>145683.35914625696</v>
      </c>
      <c r="G24" s="317">
        <f>($F24*S$7*'Travel Time Cost Savings'!$N$11+$F24*S$8*'Travel Time Cost Savings'!$N$12)/10^6</f>
        <v>6.9738743241084367E-2</v>
      </c>
      <c r="H24" s="318">
        <f>($F24*T$7*'Travel Time Cost Savings'!$N$11+$F24*T$8*'Travel Time Cost Savings'!$N$12)/10^6</f>
        <v>3.5456872891341876E-4</v>
      </c>
      <c r="I24" s="319">
        <f>($F24*U$7*'Travel Time Cost Savings'!$N$11+$F24*U$8*'Travel Time Cost Savings'!$N$12)/10^6</f>
        <v>1.3685725611737129E-3</v>
      </c>
      <c r="J24" s="447">
        <f t="shared" si="1"/>
        <v>1262.2712526636271</v>
      </c>
      <c r="K24" s="448">
        <f t="shared" si="5"/>
        <v>17.409324589648861</v>
      </c>
      <c r="L24" s="194">
        <f t="shared" si="6"/>
        <v>1187.3735540743135</v>
      </c>
      <c r="M24" s="195">
        <f t="shared" si="9"/>
        <v>2467.0541313275894</v>
      </c>
      <c r="N24" s="449">
        <f>M24*(1+0.07)^-($B24-Assumptions!$C$6)</f>
        <v>454.55269459995156</v>
      </c>
      <c r="O24" s="193">
        <f t="shared" si="10"/>
        <v>7539.1400500421005</v>
      </c>
      <c r="P24" s="194">
        <f t="shared" si="11"/>
        <v>2877.0091771516436</v>
      </c>
      <c r="R24" s="314">
        <v>2032</v>
      </c>
      <c r="S24" s="315">
        <v>18100</v>
      </c>
      <c r="T24" s="315">
        <v>49100</v>
      </c>
      <c r="U24" s="315">
        <v>867600</v>
      </c>
      <c r="V24" s="315">
        <v>64</v>
      </c>
      <c r="Z24" s="530"/>
      <c r="AA24" s="530"/>
      <c r="AB24" s="530"/>
      <c r="AC24" s="530"/>
      <c r="AH24" s="143" t="s">
        <v>181</v>
      </c>
      <c r="AI24" s="415" t="s">
        <v>175</v>
      </c>
      <c r="AJ24" s="415" t="s">
        <v>172</v>
      </c>
      <c r="AK24" s="415" t="s">
        <v>176</v>
      </c>
      <c r="AL24" s="450" t="s">
        <v>173</v>
      </c>
      <c r="AO24" s="451" t="s">
        <v>5192</v>
      </c>
      <c r="AP24" s="437"/>
      <c r="AQ24" s="437"/>
      <c r="AR24" s="437"/>
      <c r="AS24" s="437"/>
    </row>
    <row r="25" spans="1:45" ht="15.75" x14ac:dyDescent="0.25">
      <c r="B25" s="4"/>
      <c r="C25" s="452">
        <f>SUM(C5:C24)</f>
        <v>910.38903847966697</v>
      </c>
      <c r="D25" s="320" t="s">
        <v>2</v>
      </c>
      <c r="E25" s="321">
        <f>SUM(E5:E24)</f>
        <v>38391.18374963419</v>
      </c>
      <c r="F25" s="341"/>
      <c r="G25" s="453">
        <f>SUM(G5:G24)</f>
        <v>0.98887552090001862</v>
      </c>
      <c r="H25" s="453">
        <f>SUM(H5:H24)</f>
        <v>5.027683611776866E-3</v>
      </c>
      <c r="I25" s="453">
        <f>SUM(I5:I24)</f>
        <v>1.9405969213434959E-2</v>
      </c>
      <c r="J25" s="4"/>
      <c r="K25" s="4"/>
      <c r="L25" s="4"/>
      <c r="M25" s="320" t="s">
        <v>2</v>
      </c>
      <c r="N25" s="321">
        <f>SUM(N5:N24)</f>
        <v>11847.121387095802</v>
      </c>
      <c r="O25" s="321">
        <f>SUM(O5:O24)</f>
        <v>98235.445978746735</v>
      </c>
      <c r="P25" s="321">
        <f>SUM(P5:P24)</f>
        <v>50238.30513673</v>
      </c>
      <c r="Q25" s="322"/>
      <c r="R25" s="314">
        <v>2033</v>
      </c>
      <c r="S25" s="315">
        <v>18100</v>
      </c>
      <c r="T25" s="315">
        <v>49100</v>
      </c>
      <c r="U25" s="315">
        <v>867600</v>
      </c>
      <c r="V25" s="315">
        <v>65</v>
      </c>
      <c r="AH25" s="143" t="s">
        <v>185</v>
      </c>
      <c r="AI25" s="335">
        <f>AVERAGE(AI7:AI10)</f>
        <v>0.22790983982547491</v>
      </c>
      <c r="AJ25" s="335">
        <f t="shared" ref="AJ25:AL25" si="12">AVERAGE(AJ7:AJ10)</f>
        <v>2.0699004398994176E-3</v>
      </c>
      <c r="AK25" s="335">
        <f t="shared" si="12"/>
        <v>5.8180715878192544E-3</v>
      </c>
      <c r="AL25" s="454">
        <f t="shared" si="12"/>
        <v>317.22468262036</v>
      </c>
      <c r="AO25" s="455" t="s">
        <v>5193</v>
      </c>
      <c r="AP25" s="437"/>
      <c r="AQ25" s="437"/>
      <c r="AR25" s="437"/>
      <c r="AS25" s="437"/>
    </row>
    <row r="26" spans="1:45" x14ac:dyDescent="0.25">
      <c r="G26" s="96">
        <f>G25*1000</f>
        <v>988.87552090001861</v>
      </c>
      <c r="H26" s="96">
        <f t="shared" ref="H26" si="13">H25*1000</f>
        <v>5.0276836117768662</v>
      </c>
      <c r="I26" s="96">
        <f>I25*1000</f>
        <v>19.405969213434958</v>
      </c>
      <c r="Q26" s="322"/>
      <c r="R26" s="314">
        <v>2034</v>
      </c>
      <c r="S26" s="315">
        <v>18100</v>
      </c>
      <c r="T26" s="315">
        <v>49100</v>
      </c>
      <c r="U26" s="315">
        <v>867600</v>
      </c>
      <c r="V26" s="315">
        <v>66</v>
      </c>
      <c r="AH26" s="143" t="s">
        <v>188</v>
      </c>
      <c r="AI26" s="335">
        <f>AVERAGE(AI11:AI19)</f>
        <v>2.099484306313415</v>
      </c>
      <c r="AJ26" s="335">
        <f t="shared" ref="AJ26:AL26" si="14">AVERAGE(AJ11:AJ19)</f>
        <v>4.7858028693373951E-3</v>
      </c>
      <c r="AK26" s="335">
        <f t="shared" si="14"/>
        <v>3.2505287070740692E-2</v>
      </c>
      <c r="AL26" s="454">
        <f t="shared" si="14"/>
        <v>1238.7315972924489</v>
      </c>
    </row>
    <row r="27" spans="1:45" x14ac:dyDescent="0.25">
      <c r="B27" s="239" t="s">
        <v>3</v>
      </c>
      <c r="C27" s="239"/>
      <c r="D27" s="239"/>
      <c r="E27" s="239"/>
      <c r="R27" s="314">
        <v>2035</v>
      </c>
      <c r="S27" s="315">
        <v>18100</v>
      </c>
      <c r="T27" s="315">
        <v>49100</v>
      </c>
      <c r="U27" s="315">
        <v>867600</v>
      </c>
      <c r="V27" s="315">
        <v>67</v>
      </c>
    </row>
    <row r="28" spans="1:45" ht="15" customHeight="1" x14ac:dyDescent="0.25">
      <c r="A28" s="7" t="s">
        <v>32</v>
      </c>
      <c r="B28" s="505" t="s">
        <v>5224</v>
      </c>
      <c r="C28" s="505"/>
      <c r="D28" s="505"/>
      <c r="E28" s="505"/>
      <c r="F28" s="505"/>
      <c r="G28" s="505"/>
      <c r="H28" s="505"/>
      <c r="I28" s="505"/>
      <c r="J28" s="505"/>
      <c r="K28" s="505"/>
      <c r="L28" s="505"/>
      <c r="M28" s="505"/>
      <c r="R28" s="314">
        <v>2036</v>
      </c>
      <c r="S28" s="315">
        <v>18100</v>
      </c>
      <c r="T28" s="315">
        <v>49100</v>
      </c>
      <c r="U28" s="315">
        <v>867600</v>
      </c>
      <c r="V28" s="315">
        <v>69</v>
      </c>
    </row>
    <row r="29" spans="1:45" x14ac:dyDescent="0.25">
      <c r="B29" s="505"/>
      <c r="C29" s="505"/>
      <c r="D29" s="505"/>
      <c r="E29" s="505"/>
      <c r="F29" s="505"/>
      <c r="G29" s="505"/>
      <c r="H29" s="505"/>
      <c r="I29" s="505"/>
      <c r="J29" s="505"/>
      <c r="K29" s="505"/>
      <c r="L29" s="505"/>
      <c r="M29" s="505"/>
      <c r="R29" s="314">
        <v>2037</v>
      </c>
      <c r="S29" s="315">
        <v>18100</v>
      </c>
      <c r="T29" s="315">
        <v>49100</v>
      </c>
      <c r="U29" s="315">
        <v>867600</v>
      </c>
      <c r="V29" s="315">
        <v>70</v>
      </c>
    </row>
    <row r="30" spans="1:45" x14ac:dyDescent="0.25">
      <c r="B30" s="505"/>
      <c r="C30" s="505"/>
      <c r="D30" s="505"/>
      <c r="E30" s="505"/>
      <c r="F30" s="505"/>
      <c r="G30" s="505"/>
      <c r="H30" s="505"/>
      <c r="I30" s="505"/>
      <c r="J30" s="505"/>
      <c r="K30" s="505"/>
      <c r="L30" s="505"/>
      <c r="M30" s="505"/>
      <c r="R30" s="314">
        <v>2038</v>
      </c>
      <c r="S30" s="315">
        <v>18100</v>
      </c>
      <c r="T30" s="315">
        <v>49100</v>
      </c>
      <c r="U30" s="315">
        <v>867600</v>
      </c>
      <c r="V30" s="315">
        <v>71</v>
      </c>
    </row>
    <row r="31" spans="1:45" x14ac:dyDescent="0.25">
      <c r="A31" s="467"/>
      <c r="B31" s="505"/>
      <c r="C31" s="505"/>
      <c r="D31" s="505"/>
      <c r="E31" s="505"/>
      <c r="F31" s="505"/>
      <c r="G31" s="505"/>
      <c r="H31" s="505"/>
      <c r="I31" s="505"/>
      <c r="J31" s="505"/>
      <c r="K31" s="505"/>
      <c r="L31" s="505"/>
      <c r="M31" s="505"/>
      <c r="N31" s="467"/>
      <c r="R31" s="314">
        <v>2039</v>
      </c>
      <c r="S31" s="315">
        <v>18100</v>
      </c>
      <c r="T31" s="315">
        <v>49100</v>
      </c>
      <c r="U31" s="315">
        <v>867600</v>
      </c>
      <c r="V31" s="315">
        <v>72</v>
      </c>
    </row>
    <row r="32" spans="1:45" x14ac:dyDescent="0.25">
      <c r="B32" s="239"/>
      <c r="C32" s="239"/>
      <c r="D32" s="239"/>
      <c r="E32" s="239"/>
      <c r="R32" s="314">
        <v>2040</v>
      </c>
      <c r="S32" s="315">
        <v>18100</v>
      </c>
      <c r="T32" s="315">
        <v>49100</v>
      </c>
      <c r="U32" s="315">
        <v>867600</v>
      </c>
      <c r="V32" s="315">
        <v>73</v>
      </c>
    </row>
    <row r="33" spans="1:24" x14ac:dyDescent="0.25">
      <c r="A33" s="7" t="s">
        <v>31</v>
      </c>
      <c r="B33" s="505" t="s">
        <v>5194</v>
      </c>
      <c r="C33" s="505"/>
      <c r="D33" s="505"/>
      <c r="E33" s="505"/>
      <c r="F33" s="505"/>
      <c r="G33" s="505"/>
      <c r="H33" s="505"/>
      <c r="I33" s="505"/>
      <c r="J33" s="505"/>
      <c r="K33" s="505"/>
      <c r="L33" s="505"/>
      <c r="M33" s="505"/>
      <c r="R33" s="314">
        <v>2041</v>
      </c>
      <c r="S33" s="315">
        <v>18100</v>
      </c>
      <c r="T33" s="315">
        <v>49100</v>
      </c>
      <c r="U33" s="315">
        <v>867600</v>
      </c>
      <c r="V33" s="315">
        <v>74</v>
      </c>
    </row>
    <row r="34" spans="1:24" x14ac:dyDescent="0.25">
      <c r="B34" s="505"/>
      <c r="C34" s="505"/>
      <c r="D34" s="505"/>
      <c r="E34" s="505"/>
      <c r="F34" s="505"/>
      <c r="G34" s="505"/>
      <c r="H34" s="505"/>
      <c r="I34" s="505"/>
      <c r="J34" s="505"/>
      <c r="K34" s="505"/>
      <c r="L34" s="505"/>
      <c r="M34" s="505"/>
      <c r="R34" s="314">
        <v>2042</v>
      </c>
      <c r="S34" s="315">
        <v>18100</v>
      </c>
      <c r="T34" s="315">
        <v>49100</v>
      </c>
      <c r="U34" s="315">
        <v>867600</v>
      </c>
      <c r="V34" s="315">
        <v>75</v>
      </c>
    </row>
    <row r="35" spans="1:24" x14ac:dyDescent="0.25">
      <c r="A35" s="7"/>
      <c r="B35" s="76"/>
      <c r="C35" s="76"/>
      <c r="D35" s="76"/>
      <c r="E35" s="76"/>
      <c r="F35" s="33"/>
      <c r="G35" s="322"/>
      <c r="H35" s="322"/>
      <c r="I35" s="33"/>
      <c r="R35" s="314">
        <v>2043</v>
      </c>
      <c r="S35" s="315">
        <v>18100</v>
      </c>
      <c r="T35" s="315">
        <v>49100</v>
      </c>
      <c r="U35" s="315">
        <v>867600</v>
      </c>
      <c r="V35" s="315">
        <v>77</v>
      </c>
    </row>
    <row r="36" spans="1:24" x14ac:dyDescent="0.25">
      <c r="A36" s="7"/>
      <c r="B36" s="33"/>
      <c r="C36" s="33"/>
      <c r="D36" s="33"/>
      <c r="E36" s="33"/>
      <c r="F36" s="33"/>
      <c r="G36" s="33"/>
      <c r="H36" s="33"/>
      <c r="I36" s="33"/>
      <c r="J36" s="33"/>
      <c r="K36" s="33"/>
      <c r="L36" s="33"/>
      <c r="M36" s="33"/>
      <c r="R36" s="314">
        <v>2044</v>
      </c>
      <c r="S36" s="315">
        <v>18100</v>
      </c>
      <c r="T36" s="315">
        <v>49100</v>
      </c>
      <c r="U36" s="315">
        <v>867600</v>
      </c>
      <c r="V36" s="315">
        <v>78</v>
      </c>
    </row>
    <row r="37" spans="1:24" x14ac:dyDescent="0.25">
      <c r="B37" s="33"/>
      <c r="C37" s="33"/>
      <c r="D37" s="33"/>
      <c r="E37" s="33"/>
      <c r="F37" s="33"/>
      <c r="G37" s="33"/>
      <c r="H37" s="33"/>
      <c r="I37" s="33"/>
      <c r="J37" s="33"/>
      <c r="K37" s="33"/>
      <c r="L37" s="33"/>
      <c r="M37" s="33"/>
      <c r="R37" s="314">
        <v>2045</v>
      </c>
      <c r="S37" s="315">
        <v>18100</v>
      </c>
      <c r="T37" s="315">
        <v>49100</v>
      </c>
      <c r="U37" s="315">
        <v>867600</v>
      </c>
      <c r="V37" s="315">
        <v>79</v>
      </c>
    </row>
    <row r="38" spans="1:24" ht="15" customHeight="1" x14ac:dyDescent="0.25">
      <c r="A38" s="7"/>
      <c r="B38" s="33"/>
      <c r="C38" s="33"/>
      <c r="D38" s="33"/>
      <c r="E38" s="33"/>
      <c r="F38" s="33"/>
      <c r="G38" s="33"/>
      <c r="H38" s="33"/>
      <c r="I38" s="33"/>
      <c r="J38" s="33"/>
      <c r="K38" s="33"/>
      <c r="L38" s="33"/>
      <c r="M38" s="33"/>
      <c r="R38" s="314">
        <v>2046</v>
      </c>
      <c r="S38" s="315">
        <v>18100</v>
      </c>
      <c r="T38" s="315">
        <v>49100</v>
      </c>
      <c r="U38" s="315">
        <v>867600</v>
      </c>
      <c r="V38" s="315">
        <v>80</v>
      </c>
    </row>
    <row r="39" spans="1:24" x14ac:dyDescent="0.25">
      <c r="A39" s="7"/>
      <c r="B39" s="411"/>
      <c r="C39" s="411"/>
      <c r="D39" s="411"/>
      <c r="E39" s="411"/>
      <c r="F39" s="411"/>
      <c r="G39" s="411"/>
      <c r="H39" s="411"/>
      <c r="I39" s="411"/>
      <c r="R39" s="314">
        <v>2047</v>
      </c>
      <c r="S39" s="315">
        <v>18100</v>
      </c>
      <c r="T39" s="315">
        <v>49100</v>
      </c>
      <c r="U39" s="315">
        <v>867600</v>
      </c>
      <c r="V39" s="315">
        <v>81</v>
      </c>
    </row>
    <row r="40" spans="1:24" x14ac:dyDescent="0.25">
      <c r="A40" s="7"/>
      <c r="B40" s="33"/>
      <c r="C40" s="33"/>
      <c r="D40" s="33"/>
      <c r="E40" s="33"/>
      <c r="F40" s="33"/>
      <c r="G40" s="33"/>
      <c r="H40" s="33"/>
      <c r="I40" s="33"/>
      <c r="J40" s="33"/>
      <c r="K40" s="33"/>
      <c r="L40" s="33"/>
      <c r="M40" s="33"/>
      <c r="R40" s="314">
        <v>2048</v>
      </c>
      <c r="S40" s="315">
        <v>18100</v>
      </c>
      <c r="T40" s="315">
        <v>49100</v>
      </c>
      <c r="U40" s="315">
        <v>867600</v>
      </c>
      <c r="V40" s="315">
        <v>82</v>
      </c>
    </row>
    <row r="41" spans="1:24" x14ac:dyDescent="0.25">
      <c r="B41" s="33"/>
      <c r="C41" s="33"/>
      <c r="D41" s="33"/>
      <c r="E41" s="33"/>
      <c r="F41" s="33"/>
      <c r="G41" s="33"/>
      <c r="H41" s="33"/>
      <c r="I41" s="33"/>
      <c r="J41" s="33"/>
      <c r="K41" s="33"/>
      <c r="L41" s="33"/>
      <c r="M41" s="33"/>
      <c r="R41" s="314">
        <v>2049</v>
      </c>
      <c r="S41" s="315">
        <v>18100</v>
      </c>
      <c r="T41" s="315">
        <v>49100</v>
      </c>
      <c r="U41" s="315">
        <v>867600</v>
      </c>
      <c r="V41" s="315">
        <v>83</v>
      </c>
    </row>
    <row r="42" spans="1:24" ht="15" customHeight="1" x14ac:dyDescent="0.25">
      <c r="A42" s="7"/>
      <c r="B42" s="33"/>
      <c r="C42" s="33"/>
      <c r="D42" s="33"/>
      <c r="E42" s="33"/>
      <c r="F42" s="33"/>
      <c r="G42" s="33"/>
      <c r="H42" s="33"/>
      <c r="I42" s="33"/>
      <c r="J42" s="33"/>
      <c r="K42" s="33"/>
      <c r="L42" s="33"/>
      <c r="M42" s="33"/>
      <c r="R42" s="314">
        <v>2050</v>
      </c>
      <c r="S42" s="315">
        <v>18100</v>
      </c>
      <c r="T42" s="315">
        <v>49100</v>
      </c>
      <c r="U42" s="315">
        <v>867600</v>
      </c>
      <c r="V42" s="315">
        <v>85</v>
      </c>
    </row>
    <row r="43" spans="1:24" ht="15.75" customHeight="1" x14ac:dyDescent="0.25">
      <c r="A43" s="7"/>
      <c r="B43" s="411"/>
      <c r="C43" s="411"/>
      <c r="D43" s="411"/>
      <c r="E43" s="411"/>
      <c r="F43" s="411"/>
      <c r="G43" s="411"/>
      <c r="H43" s="411"/>
      <c r="I43" s="411"/>
      <c r="O43" s="323"/>
      <c r="P43" s="323"/>
      <c r="R43" s="314">
        <v>2050</v>
      </c>
      <c r="S43" s="315">
        <v>18000</v>
      </c>
      <c r="T43" s="315">
        <v>48200</v>
      </c>
      <c r="U43" s="315">
        <v>852700</v>
      </c>
      <c r="V43" s="315">
        <v>84</v>
      </c>
    </row>
    <row r="44" spans="1:24" ht="15" customHeight="1" x14ac:dyDescent="0.25">
      <c r="A44" s="7"/>
      <c r="B44" s="76"/>
      <c r="C44" s="76"/>
      <c r="D44" s="456" t="s">
        <v>5195</v>
      </c>
      <c r="E44" s="457" t="s">
        <v>5196</v>
      </c>
      <c r="F44" s="33"/>
      <c r="G44" s="33"/>
      <c r="H44" s="33"/>
      <c r="I44" s="33"/>
      <c r="N44" s="323"/>
      <c r="O44" s="323"/>
      <c r="P44" s="323"/>
      <c r="R44" s="460">
        <v>2051</v>
      </c>
      <c r="S44" s="461">
        <f>S43</f>
        <v>18000</v>
      </c>
      <c r="T44" s="461">
        <f t="shared" ref="T44:V49" si="15">T43</f>
        <v>48200</v>
      </c>
      <c r="U44" s="461">
        <f t="shared" si="15"/>
        <v>852700</v>
      </c>
      <c r="V44" s="461">
        <f>V43</f>
        <v>84</v>
      </c>
      <c r="W44" s="535" t="s">
        <v>5198</v>
      </c>
      <c r="X44" s="536"/>
    </row>
    <row r="45" spans="1:24" ht="15" customHeight="1" x14ac:dyDescent="0.25">
      <c r="B45" s="76"/>
      <c r="C45" s="76"/>
      <c r="D45" s="458" t="s">
        <v>5197</v>
      </c>
      <c r="E45" s="459">
        <f>C25</f>
        <v>910.38903847966697</v>
      </c>
      <c r="F45" s="33"/>
      <c r="G45" s="33"/>
      <c r="H45" s="33"/>
      <c r="I45" s="33"/>
      <c r="N45" s="323"/>
      <c r="O45" s="323"/>
      <c r="P45" s="323"/>
      <c r="R45" s="460">
        <v>2052</v>
      </c>
      <c r="S45" s="461">
        <f t="shared" ref="S45:S49" si="16">S44</f>
        <v>18000</v>
      </c>
      <c r="T45" s="461">
        <f t="shared" si="15"/>
        <v>48200</v>
      </c>
      <c r="U45" s="461">
        <f t="shared" si="15"/>
        <v>852700</v>
      </c>
      <c r="V45" s="461">
        <f t="shared" si="15"/>
        <v>84</v>
      </c>
      <c r="W45" s="535"/>
      <c r="X45" s="536"/>
    </row>
    <row r="46" spans="1:24" x14ac:dyDescent="0.25">
      <c r="B46" s="76"/>
      <c r="C46" s="76"/>
      <c r="D46" s="458" t="s">
        <v>5199</v>
      </c>
      <c r="E46" s="459">
        <f>G26</f>
        <v>988.87552090001861</v>
      </c>
      <c r="F46" s="33"/>
      <c r="G46" s="33"/>
      <c r="H46" s="33"/>
      <c r="I46" s="33"/>
      <c r="J46" s="131"/>
      <c r="L46" s="322"/>
      <c r="M46" s="322"/>
      <c r="N46" s="323"/>
      <c r="R46" s="460">
        <v>2053</v>
      </c>
      <c r="S46" s="461">
        <f t="shared" si="16"/>
        <v>18000</v>
      </c>
      <c r="T46" s="461">
        <f t="shared" si="15"/>
        <v>48200</v>
      </c>
      <c r="U46" s="461">
        <f t="shared" si="15"/>
        <v>852700</v>
      </c>
      <c r="V46" s="461">
        <f t="shared" si="15"/>
        <v>84</v>
      </c>
      <c r="W46" s="535"/>
      <c r="X46" s="536"/>
    </row>
    <row r="47" spans="1:24" x14ac:dyDescent="0.25">
      <c r="B47" s="76"/>
      <c r="C47" s="76"/>
      <c r="D47" s="458" t="s">
        <v>5200</v>
      </c>
      <c r="E47" s="459">
        <f>H26</f>
        <v>5.0276836117768662</v>
      </c>
      <c r="F47" s="33"/>
      <c r="G47" s="33"/>
      <c r="H47" s="33"/>
      <c r="I47" s="33"/>
      <c r="J47" s="131"/>
      <c r="L47" s="322"/>
      <c r="M47" s="322"/>
      <c r="R47" s="460">
        <v>2054</v>
      </c>
      <c r="S47" s="461">
        <f t="shared" si="16"/>
        <v>18000</v>
      </c>
      <c r="T47" s="461">
        <f t="shared" si="15"/>
        <v>48200</v>
      </c>
      <c r="U47" s="461">
        <f t="shared" si="15"/>
        <v>852700</v>
      </c>
      <c r="V47" s="461">
        <f t="shared" si="15"/>
        <v>84</v>
      </c>
      <c r="W47" s="535"/>
      <c r="X47" s="536"/>
    </row>
    <row r="48" spans="1:24" x14ac:dyDescent="0.25">
      <c r="A48" s="7"/>
      <c r="B48" s="76"/>
      <c r="C48" s="76"/>
      <c r="D48" s="462" t="s">
        <v>5201</v>
      </c>
      <c r="E48" s="463">
        <f>I26</f>
        <v>19.405969213434958</v>
      </c>
      <c r="F48" s="33"/>
      <c r="G48" s="33"/>
      <c r="H48" s="33"/>
      <c r="I48" s="33"/>
      <c r="L48" s="322"/>
      <c r="M48" s="322"/>
      <c r="R48" s="460">
        <v>2055</v>
      </c>
      <c r="S48" s="461">
        <f t="shared" si="16"/>
        <v>18000</v>
      </c>
      <c r="T48" s="461">
        <f t="shared" si="15"/>
        <v>48200</v>
      </c>
      <c r="U48" s="461">
        <f t="shared" si="15"/>
        <v>852700</v>
      </c>
      <c r="V48" s="461">
        <f t="shared" si="15"/>
        <v>84</v>
      </c>
      <c r="W48" s="535"/>
      <c r="X48" s="536"/>
    </row>
    <row r="49" spans="1:24" x14ac:dyDescent="0.25">
      <c r="B49" s="76"/>
      <c r="C49" s="76"/>
      <c r="D49" s="76"/>
      <c r="E49" s="76"/>
      <c r="F49" s="33"/>
      <c r="G49" s="33"/>
      <c r="H49" s="33"/>
      <c r="I49" s="33"/>
      <c r="L49" s="322"/>
      <c r="M49" s="322"/>
      <c r="R49" s="460">
        <v>2056</v>
      </c>
      <c r="S49" s="461">
        <f t="shared" si="16"/>
        <v>18000</v>
      </c>
      <c r="T49" s="461">
        <f t="shared" si="15"/>
        <v>48200</v>
      </c>
      <c r="U49" s="461">
        <f t="shared" si="15"/>
        <v>852700</v>
      </c>
      <c r="V49" s="461">
        <f t="shared" si="15"/>
        <v>84</v>
      </c>
      <c r="W49" s="535"/>
      <c r="X49" s="536"/>
    </row>
    <row r="50" spans="1:24" x14ac:dyDescent="0.25">
      <c r="B50" s="76"/>
      <c r="C50" s="76"/>
      <c r="D50" s="76"/>
      <c r="E50" s="76"/>
      <c r="F50" s="33"/>
      <c r="G50" s="33"/>
      <c r="H50" s="33"/>
      <c r="I50" s="33"/>
      <c r="J50" s="322"/>
      <c r="K50" s="322"/>
      <c r="L50" s="322"/>
      <c r="M50" s="322"/>
    </row>
    <row r="51" spans="1:24" x14ac:dyDescent="0.25">
      <c r="B51" s="76"/>
      <c r="C51" s="76"/>
      <c r="D51" s="76"/>
      <c r="E51" s="76"/>
      <c r="F51" s="33"/>
      <c r="G51" s="33"/>
      <c r="H51" s="33"/>
      <c r="I51" s="33"/>
      <c r="K51" s="322"/>
      <c r="L51" s="322"/>
      <c r="M51" s="322"/>
    </row>
    <row r="52" spans="1:24" x14ac:dyDescent="0.25">
      <c r="B52" s="76"/>
      <c r="C52" s="76"/>
      <c r="D52" s="76"/>
      <c r="E52" s="76"/>
      <c r="F52" s="33"/>
      <c r="G52" s="33"/>
      <c r="H52" s="33"/>
      <c r="I52" s="33"/>
      <c r="J52" s="33"/>
      <c r="L52" s="322"/>
      <c r="M52" s="322"/>
    </row>
    <row r="53" spans="1:24" x14ac:dyDescent="0.25">
      <c r="B53" s="76"/>
      <c r="C53" s="76"/>
      <c r="D53" s="76"/>
      <c r="E53" s="76"/>
      <c r="F53" s="33"/>
      <c r="G53" s="33"/>
      <c r="H53" s="33"/>
      <c r="I53" s="33"/>
      <c r="J53" s="33"/>
    </row>
    <row r="54" spans="1:24" x14ac:dyDescent="0.25">
      <c r="B54" s="76"/>
      <c r="C54" s="76"/>
      <c r="D54" s="76"/>
      <c r="E54" s="76"/>
      <c r="F54" s="33"/>
      <c r="G54" s="33"/>
      <c r="H54" s="33"/>
      <c r="I54" s="33"/>
      <c r="J54" s="33"/>
      <c r="K54" s="33"/>
    </row>
    <row r="55" spans="1:24" x14ac:dyDescent="0.25">
      <c r="B55" s="76"/>
      <c r="C55" s="76"/>
      <c r="D55" s="76"/>
      <c r="E55" s="76"/>
      <c r="F55" s="33"/>
      <c r="G55" s="33"/>
      <c r="H55" s="33"/>
      <c r="I55" s="33"/>
      <c r="J55" s="33"/>
      <c r="K55" s="33"/>
    </row>
    <row r="56" spans="1:24" x14ac:dyDescent="0.25">
      <c r="A56" s="7"/>
      <c r="B56" s="76"/>
      <c r="C56" s="76"/>
      <c r="D56" s="76"/>
      <c r="E56" s="76"/>
      <c r="F56" s="33"/>
      <c r="G56" s="33"/>
      <c r="H56" s="33"/>
      <c r="I56" s="33"/>
      <c r="J56" s="33"/>
      <c r="K56" s="33"/>
    </row>
    <row r="57" spans="1:24" x14ac:dyDescent="0.25">
      <c r="J57" s="33"/>
      <c r="K57" s="33"/>
    </row>
    <row r="58" spans="1:24" x14ac:dyDescent="0.25">
      <c r="F58" s="322"/>
      <c r="I58" s="322"/>
      <c r="J58" s="33"/>
      <c r="K58" s="33"/>
    </row>
    <row r="59" spans="1:24" x14ac:dyDescent="0.25">
      <c r="B59" s="322"/>
      <c r="C59" s="322"/>
      <c r="D59" s="322"/>
      <c r="E59" s="322"/>
      <c r="F59" s="322"/>
      <c r="I59" s="322"/>
      <c r="J59" s="33"/>
      <c r="K59" s="33"/>
    </row>
    <row r="60" spans="1:24" x14ac:dyDescent="0.25">
      <c r="J60" s="33"/>
      <c r="K60" s="33"/>
    </row>
    <row r="61" spans="1:24" x14ac:dyDescent="0.25">
      <c r="A61" s="7"/>
      <c r="B61" s="33"/>
      <c r="C61" s="33"/>
      <c r="D61" s="33"/>
      <c r="E61" s="33"/>
      <c r="F61" s="33"/>
      <c r="G61" s="33"/>
      <c r="H61" s="33"/>
      <c r="I61" s="33"/>
      <c r="J61" s="33"/>
      <c r="K61" s="33"/>
    </row>
    <row r="62" spans="1:24" x14ac:dyDescent="0.25">
      <c r="B62" s="33"/>
      <c r="C62" s="33"/>
      <c r="D62" s="33"/>
      <c r="E62" s="33"/>
      <c r="F62" s="33"/>
      <c r="G62" s="33"/>
      <c r="H62" s="33"/>
      <c r="J62" s="33"/>
      <c r="K62" s="33"/>
    </row>
    <row r="63" spans="1:24" x14ac:dyDescent="0.25">
      <c r="J63" s="33"/>
      <c r="K63" s="33"/>
    </row>
    <row r="64" spans="1:24" x14ac:dyDescent="0.25">
      <c r="A64" s="7"/>
      <c r="J64" s="33"/>
      <c r="K64" s="33"/>
    </row>
    <row r="65" spans="10:12" x14ac:dyDescent="0.25">
      <c r="J65" s="33"/>
      <c r="K65" s="33"/>
    </row>
    <row r="67" spans="10:12" x14ac:dyDescent="0.25">
      <c r="J67" s="322"/>
    </row>
    <row r="68" spans="10:12" x14ac:dyDescent="0.25">
      <c r="J68" s="322"/>
      <c r="L68" s="33"/>
    </row>
    <row r="70" spans="10:12" x14ac:dyDescent="0.25">
      <c r="J70" s="33"/>
      <c r="K70" s="33"/>
    </row>
  </sheetData>
  <mergeCells count="25">
    <mergeCell ref="B33:M34"/>
    <mergeCell ref="W44:X49"/>
    <mergeCell ref="O3:O4"/>
    <mergeCell ref="P3:P4"/>
    <mergeCell ref="B28:M31"/>
    <mergeCell ref="Z17:AA17"/>
    <mergeCell ref="AB17:AC17"/>
    <mergeCell ref="Z24:AA24"/>
    <mergeCell ref="AB24:AC24"/>
    <mergeCell ref="I3:I4"/>
    <mergeCell ref="J3:J4"/>
    <mergeCell ref="K3:K4"/>
    <mergeCell ref="L3:L4"/>
    <mergeCell ref="M3:M4"/>
    <mergeCell ref="N3:N4"/>
    <mergeCell ref="C2:E2"/>
    <mergeCell ref="F2:N2"/>
    <mergeCell ref="O2:P2"/>
    <mergeCell ref="B3:B4"/>
    <mergeCell ref="C3:C4"/>
    <mergeCell ref="D3:D4"/>
    <mergeCell ref="E3:E4"/>
    <mergeCell ref="F3:F4"/>
    <mergeCell ref="G3:G4"/>
    <mergeCell ref="H3:H4"/>
  </mergeCells>
  <hyperlinks>
    <hyperlink ref="AO8" r:id="rId1" xr:uid="{3C54266C-C77A-4929-AAE8-F81DFE9D7837}"/>
    <hyperlink ref="AO25" r:id="rId2" xr:uid="{0D6163E5-6CD7-4B50-855D-92F1FA7AF9C1}"/>
  </hyperlinks>
  <pageMargins left="0.25" right="0.25" top="0.75" bottom="0.75" header="0.3" footer="0.3"/>
  <pageSetup paperSize="3" scale="2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A1:L51"/>
  <sheetViews>
    <sheetView view="pageBreakPreview" zoomScale="85" zoomScaleNormal="100" zoomScaleSheetLayoutView="85" workbookViewId="0">
      <selection activeCell="F14" sqref="F14"/>
    </sheetView>
  </sheetViews>
  <sheetFormatPr defaultColWidth="9.140625" defaultRowHeight="15" x14ac:dyDescent="0.25"/>
  <cols>
    <col min="1" max="1" width="3.7109375" style="85" customWidth="1"/>
    <col min="2" max="2" width="15.7109375" style="85" customWidth="1"/>
    <col min="3" max="8" width="15.7109375" style="238" customWidth="1"/>
    <col min="9" max="9" width="9.42578125" style="85" customWidth="1"/>
    <col min="10" max="10" width="38.7109375" style="85" customWidth="1"/>
    <col min="11" max="11" width="15.42578125" style="85" customWidth="1"/>
    <col min="12" max="12" width="18" style="85" customWidth="1"/>
    <col min="13" max="13" width="13.140625" style="85" customWidth="1"/>
    <col min="14" max="16384" width="9.140625" style="85"/>
  </cols>
  <sheetData>
    <row r="1" spans="2:12" x14ac:dyDescent="0.25">
      <c r="B1" s="85">
        <v>1</v>
      </c>
      <c r="C1" s="238">
        <f t="shared" ref="C1" si="0">B1+1</f>
        <v>2</v>
      </c>
      <c r="D1" s="466">
        <f t="shared" ref="D1" si="1">C1+1</f>
        <v>3</v>
      </c>
      <c r="E1" s="466">
        <f t="shared" ref="E1" si="2">D1+1</f>
        <v>4</v>
      </c>
      <c r="F1" s="466">
        <f t="shared" ref="F1" si="3">E1+1</f>
        <v>5</v>
      </c>
      <c r="G1" s="466">
        <f t="shared" ref="G1" si="4">F1+1</f>
        <v>6</v>
      </c>
      <c r="H1" s="466">
        <f t="shared" ref="H1" si="5">G1+1</f>
        <v>7</v>
      </c>
    </row>
    <row r="2" spans="2:12" x14ac:dyDescent="0.25">
      <c r="B2" s="6" t="s">
        <v>79</v>
      </c>
      <c r="C2" s="239"/>
      <c r="D2" s="239"/>
      <c r="E2" s="239"/>
      <c r="F2" s="239"/>
      <c r="G2" s="239"/>
      <c r="H2" s="239"/>
    </row>
    <row r="3" spans="2:12" x14ac:dyDescent="0.25">
      <c r="B3" s="6"/>
      <c r="C3" s="239"/>
      <c r="D3" s="239"/>
      <c r="E3" s="239"/>
      <c r="F3" s="239"/>
      <c r="G3" s="239"/>
      <c r="H3" s="239"/>
    </row>
    <row r="4" spans="2:12" ht="15" customHeight="1" thickBot="1" x14ac:dyDescent="0.3">
      <c r="B4" s="6"/>
      <c r="C4" s="324"/>
      <c r="D4" s="324"/>
      <c r="E4" s="324"/>
      <c r="F4" s="324"/>
      <c r="G4" s="324"/>
      <c r="H4" s="324"/>
    </row>
    <row r="5" spans="2:12" ht="21" customHeight="1" thickBot="1" x14ac:dyDescent="0.3">
      <c r="B5" s="6"/>
      <c r="C5" s="541" t="s">
        <v>42</v>
      </c>
      <c r="D5" s="542"/>
      <c r="E5" s="541" t="s">
        <v>43</v>
      </c>
      <c r="F5" s="542"/>
      <c r="G5" s="266"/>
      <c r="H5" s="267"/>
    </row>
    <row r="6" spans="2:12" ht="15.75" customHeight="1" x14ac:dyDescent="0.25">
      <c r="B6" s="506" t="s">
        <v>0</v>
      </c>
      <c r="C6" s="508" t="s">
        <v>147</v>
      </c>
      <c r="D6" s="531" t="s">
        <v>148</v>
      </c>
      <c r="E6" s="508" t="s">
        <v>147</v>
      </c>
      <c r="F6" s="531" t="s">
        <v>148</v>
      </c>
      <c r="G6" s="543" t="s">
        <v>96</v>
      </c>
      <c r="H6" s="512" t="s">
        <v>1</v>
      </c>
    </row>
    <row r="7" spans="2:12" ht="35.1" customHeight="1" thickBot="1" x14ac:dyDescent="0.3">
      <c r="B7" s="507"/>
      <c r="C7" s="509"/>
      <c r="D7" s="545"/>
      <c r="E7" s="509"/>
      <c r="F7" s="545"/>
      <c r="G7" s="544"/>
      <c r="H7" s="513"/>
      <c r="J7" s="6" t="s">
        <v>123</v>
      </c>
      <c r="K7" s="241"/>
    </row>
    <row r="8" spans="2:12" x14ac:dyDescent="0.25">
      <c r="B8" s="1">
        <v>2022</v>
      </c>
      <c r="C8" s="163">
        <f>IFERROR(VLOOKUP($B8-2022,$K$14:$L$17,2,FALSE),0)*$K$10*2</f>
        <v>3640000</v>
      </c>
      <c r="D8" s="177">
        <f>IF($B8&gt;Assumptions!$C$11,0,$K$10*8100*2)</f>
        <v>84240</v>
      </c>
      <c r="E8" s="163">
        <f>IFERROR(VLOOKUP($B8-2022,$K$21:$L$22,2,FALSE),0)*$K$10*4</f>
        <v>0</v>
      </c>
      <c r="F8" s="177">
        <f>IF($B8&gt;Assumptions!$C$11,0,$K$10*8100*IF($B8&lt;Assumptions!$C$10,2,4))</f>
        <v>84240</v>
      </c>
      <c r="G8" s="156">
        <f t="shared" ref="G8:G45" si="6">SUM(E8:F8)-SUM(C8:D8)</f>
        <v>-3640000</v>
      </c>
      <c r="H8" s="117">
        <f>G8*(1+0.07)^-($B8-Assumptions!$C$6)</f>
        <v>-3179316.9709144901</v>
      </c>
      <c r="J8" s="217" t="s">
        <v>48</v>
      </c>
      <c r="K8" s="222">
        <f>'Capital Costs'!$I$5</f>
        <v>2024</v>
      </c>
    </row>
    <row r="9" spans="2:12" x14ac:dyDescent="0.25">
      <c r="B9" s="2">
        <f>+B8+1</f>
        <v>2023</v>
      </c>
      <c r="C9" s="165">
        <f t="shared" ref="C9:C45" si="7">IFERROR(VLOOKUP($B9-2022,$K$14:$L$17,2,FALSE),0)*$K$10*2</f>
        <v>0</v>
      </c>
      <c r="D9" s="247">
        <f>IF($B9&gt;Assumptions!$C$11,0,$K$10*8100*2)</f>
        <v>84240</v>
      </c>
      <c r="E9" s="165">
        <f t="shared" ref="E9:E45" si="8">IFERROR(VLOOKUP($B9-2022,$K$21:$L$22,2,FALSE),0)*$K$10*4</f>
        <v>0</v>
      </c>
      <c r="F9" s="247">
        <f>IF($B9&gt;Assumptions!$C$11,0,$K$10*8100*IF($B9&lt;Assumptions!$C$10,2,4))</f>
        <v>84240</v>
      </c>
      <c r="G9" s="157">
        <f t="shared" si="6"/>
        <v>0</v>
      </c>
      <c r="H9" s="158">
        <f>G9*(1+0.07)^-($B9-Assumptions!$C$6)</f>
        <v>0</v>
      </c>
      <c r="J9" s="217" t="s">
        <v>46</v>
      </c>
      <c r="K9" s="222">
        <f>'Capital Costs'!$I$6</f>
        <v>2</v>
      </c>
    </row>
    <row r="10" spans="2:12" x14ac:dyDescent="0.25">
      <c r="B10" s="2">
        <f t="shared" ref="B10:B45" si="9">+B9+1</f>
        <v>2024</v>
      </c>
      <c r="C10" s="165">
        <f t="shared" si="7"/>
        <v>0</v>
      </c>
      <c r="D10" s="247">
        <f>IF($B10&gt;Assumptions!$C$11,0,$K$10*8100*2)</f>
        <v>84240</v>
      </c>
      <c r="E10" s="165">
        <f t="shared" si="8"/>
        <v>0</v>
      </c>
      <c r="F10" s="247">
        <f>IF($B10&gt;Assumptions!$C$11,0,$K$10*8100*IF($B10&lt;Assumptions!$C$10,2,4))</f>
        <v>84240</v>
      </c>
      <c r="G10" s="157">
        <f t="shared" si="6"/>
        <v>0</v>
      </c>
      <c r="H10" s="158">
        <f>G10*(1+0.07)^-($B10-Assumptions!$C$6)</f>
        <v>0</v>
      </c>
      <c r="J10" s="218" t="s">
        <v>178</v>
      </c>
      <c r="K10" s="222">
        <v>5.2</v>
      </c>
    </row>
    <row r="11" spans="2:12" x14ac:dyDescent="0.25">
      <c r="B11" s="2">
        <f t="shared" si="9"/>
        <v>2025</v>
      </c>
      <c r="C11" s="165">
        <f t="shared" si="7"/>
        <v>0</v>
      </c>
      <c r="D11" s="247">
        <f>IF($B11&gt;Assumptions!$C$11,0,$K$10*8100*2)</f>
        <v>84240</v>
      </c>
      <c r="E11" s="165">
        <f t="shared" si="8"/>
        <v>0</v>
      </c>
      <c r="F11" s="247">
        <f>IF($B11&gt;Assumptions!$C$11,0,$K$10*8100*IF($B11&lt;Assumptions!$C$10,2,4))</f>
        <v>84240</v>
      </c>
      <c r="G11" s="157">
        <f t="shared" si="6"/>
        <v>0</v>
      </c>
      <c r="H11" s="158">
        <f>G11*(1+0.07)^-($B11-Assumptions!$C$6)</f>
        <v>0</v>
      </c>
    </row>
    <row r="12" spans="2:12" x14ac:dyDescent="0.25">
      <c r="B12" s="2">
        <f t="shared" si="9"/>
        <v>2026</v>
      </c>
      <c r="C12" s="165">
        <f t="shared" si="7"/>
        <v>0</v>
      </c>
      <c r="D12" s="247">
        <f>IF($B12&gt;Assumptions!$C$11,0,$K$10*8100*2)</f>
        <v>84240</v>
      </c>
      <c r="E12" s="165">
        <f t="shared" si="8"/>
        <v>0</v>
      </c>
      <c r="F12" s="247">
        <f>IF($B12&gt;Assumptions!$C$11,0,$K$10*8100*IF($B12&lt;Assumptions!$C$10,2,4))</f>
        <v>168480</v>
      </c>
      <c r="G12" s="157">
        <f t="shared" si="6"/>
        <v>84240</v>
      </c>
      <c r="H12" s="158">
        <f>G12*(1+0.07)^-($B12-Assumptions!$C$6)</f>
        <v>56132.668934303016</v>
      </c>
      <c r="J12" s="6" t="s">
        <v>117</v>
      </c>
    </row>
    <row r="13" spans="2:12" x14ac:dyDescent="0.25">
      <c r="B13" s="2">
        <f t="shared" si="9"/>
        <v>2027</v>
      </c>
      <c r="C13" s="165">
        <f t="shared" si="7"/>
        <v>0</v>
      </c>
      <c r="D13" s="247">
        <f>IF($B13&gt;Assumptions!$C$11,0,$K$10*8100*2)</f>
        <v>84240</v>
      </c>
      <c r="E13" s="165">
        <f t="shared" si="8"/>
        <v>0</v>
      </c>
      <c r="F13" s="247">
        <f>IF($B13&gt;Assumptions!$C$11,0,$K$10*8100*IF($B13&lt;Assumptions!$C$10,2,4))</f>
        <v>168480</v>
      </c>
      <c r="G13" s="157">
        <f t="shared" si="6"/>
        <v>84240</v>
      </c>
      <c r="H13" s="158">
        <f>G13*(1+0.07)^-($B13-Assumptions!$C$6)</f>
        <v>52460.438256357957</v>
      </c>
      <c r="J13" s="99" t="s">
        <v>97</v>
      </c>
      <c r="K13" s="146" t="s">
        <v>92</v>
      </c>
      <c r="L13" s="146" t="s">
        <v>108</v>
      </c>
    </row>
    <row r="14" spans="2:12" x14ac:dyDescent="0.25">
      <c r="B14" s="2">
        <f t="shared" si="9"/>
        <v>2028</v>
      </c>
      <c r="C14" s="165">
        <f t="shared" si="7"/>
        <v>0</v>
      </c>
      <c r="D14" s="247">
        <f>IF($B14&gt;Assumptions!$C$11,0,$K$10*8100*2)</f>
        <v>84240</v>
      </c>
      <c r="E14" s="165">
        <f t="shared" si="8"/>
        <v>0</v>
      </c>
      <c r="F14" s="247">
        <f>IF($B14&gt;Assumptions!$C$11,0,$K$10*8100*IF($B14&lt;Assumptions!$C$10,2,4))</f>
        <v>168480</v>
      </c>
      <c r="G14" s="157">
        <f t="shared" si="6"/>
        <v>84240</v>
      </c>
      <c r="H14" s="158">
        <f>G14*(1+0.07)^-($B14-Assumptions!$C$6)</f>
        <v>49028.446968558834</v>
      </c>
      <c r="J14" s="134" t="s">
        <v>98</v>
      </c>
      <c r="K14" s="134">
        <v>0</v>
      </c>
      <c r="L14" s="162">
        <v>350000</v>
      </c>
    </row>
    <row r="15" spans="2:12" x14ac:dyDescent="0.25">
      <c r="B15" s="2">
        <f t="shared" si="9"/>
        <v>2029</v>
      </c>
      <c r="C15" s="165">
        <f t="shared" si="7"/>
        <v>0</v>
      </c>
      <c r="D15" s="247">
        <f>IF($B15&gt;Assumptions!$C$11,0,$K$10*8100*2)</f>
        <v>84240</v>
      </c>
      <c r="E15" s="165">
        <f t="shared" si="8"/>
        <v>0</v>
      </c>
      <c r="F15" s="247">
        <f>IF($B15&gt;Assumptions!$C$11,0,$K$10*8100*IF($B15&lt;Assumptions!$C$10,2,4))</f>
        <v>168480</v>
      </c>
      <c r="G15" s="157">
        <f t="shared" si="6"/>
        <v>84240</v>
      </c>
      <c r="H15" s="158">
        <f>G15*(1+0.07)^-($B15-Assumptions!$C$6)</f>
        <v>45820.978475288633</v>
      </c>
      <c r="J15" s="134" t="s">
        <v>99</v>
      </c>
      <c r="K15" s="134">
        <v>14</v>
      </c>
      <c r="L15" s="162">
        <v>250000</v>
      </c>
    </row>
    <row r="16" spans="2:12" x14ac:dyDescent="0.25">
      <c r="B16" s="2">
        <f t="shared" si="9"/>
        <v>2030</v>
      </c>
      <c r="C16" s="165">
        <f t="shared" si="7"/>
        <v>0</v>
      </c>
      <c r="D16" s="247">
        <f>IF($B16&gt;Assumptions!$C$11,0,$K$10*8100*2)</f>
        <v>84240</v>
      </c>
      <c r="E16" s="165">
        <f t="shared" si="8"/>
        <v>0</v>
      </c>
      <c r="F16" s="247">
        <f>IF($B16&gt;Assumptions!$C$11,0,$K$10*8100*IF($B16&lt;Assumptions!$C$10,2,4))</f>
        <v>168480</v>
      </c>
      <c r="G16" s="157">
        <f t="shared" si="6"/>
        <v>84240</v>
      </c>
      <c r="H16" s="158">
        <f>G16*(1+0.07)^-($B16-Assumptions!$C$6)</f>
        <v>42823.344369428625</v>
      </c>
      <c r="J16" s="134" t="s">
        <v>98</v>
      </c>
      <c r="K16" s="134">
        <v>24</v>
      </c>
      <c r="L16" s="162">
        <v>350000</v>
      </c>
    </row>
    <row r="17" spans="2:12" x14ac:dyDescent="0.25">
      <c r="B17" s="2">
        <f t="shared" si="9"/>
        <v>2031</v>
      </c>
      <c r="C17" s="165">
        <f t="shared" si="7"/>
        <v>0</v>
      </c>
      <c r="D17" s="247">
        <f>IF($B17&gt;Assumptions!$C$11,0,$K$10*8100*2)</f>
        <v>84240</v>
      </c>
      <c r="E17" s="165">
        <f t="shared" si="8"/>
        <v>0</v>
      </c>
      <c r="F17" s="247">
        <f>IF($B17&gt;Assumptions!$C$11,0,$K$10*8100*IF($B17&lt;Assumptions!$C$10,2,4))</f>
        <v>168480</v>
      </c>
      <c r="G17" s="157">
        <f t="shared" si="6"/>
        <v>84240</v>
      </c>
      <c r="H17" s="158">
        <f>G17*(1+0.07)^-($B17-Assumptions!$C$6)</f>
        <v>40021.8171676903</v>
      </c>
      <c r="J17" s="134" t="s">
        <v>100</v>
      </c>
      <c r="K17" s="134">
        <v>37</v>
      </c>
      <c r="L17" s="162">
        <v>800000</v>
      </c>
    </row>
    <row r="18" spans="2:12" x14ac:dyDescent="0.25">
      <c r="B18" s="2">
        <f t="shared" si="9"/>
        <v>2032</v>
      </c>
      <c r="C18" s="165">
        <f t="shared" si="7"/>
        <v>0</v>
      </c>
      <c r="D18" s="247">
        <f>IF($B18&gt;Assumptions!$C$11,0,$K$10*8100*2)</f>
        <v>84240</v>
      </c>
      <c r="E18" s="165">
        <f t="shared" si="8"/>
        <v>0</v>
      </c>
      <c r="F18" s="247">
        <f>IF($B18&gt;Assumptions!$C$11,0,$K$10*8100*IF($B18&lt;Assumptions!$C$10,2,4))</f>
        <v>168480</v>
      </c>
      <c r="G18" s="157">
        <f t="shared" si="6"/>
        <v>84240</v>
      </c>
      <c r="H18" s="158">
        <f>G18*(1+0.07)^-($B18-Assumptions!$C$6)</f>
        <v>37403.567446439542</v>
      </c>
    </row>
    <row r="19" spans="2:12" x14ac:dyDescent="0.25">
      <c r="B19" s="2">
        <f t="shared" si="9"/>
        <v>2033</v>
      </c>
      <c r="C19" s="165">
        <f t="shared" si="7"/>
        <v>0</v>
      </c>
      <c r="D19" s="247">
        <f>IF($B19&gt;Assumptions!$C$11,0,$K$10*8100*2)</f>
        <v>84240</v>
      </c>
      <c r="E19" s="165">
        <f t="shared" si="8"/>
        <v>0</v>
      </c>
      <c r="F19" s="247">
        <f>IF($B19&gt;Assumptions!$C$11,0,$K$10*8100*IF($B19&lt;Assumptions!$C$10,2,4))</f>
        <v>168480</v>
      </c>
      <c r="G19" s="157">
        <f t="shared" si="6"/>
        <v>84240</v>
      </c>
      <c r="H19" s="158">
        <f>G19*(1+0.07)^-($B19-Assumptions!$C$6)</f>
        <v>34956.605090130404</v>
      </c>
      <c r="J19" s="6" t="s">
        <v>118</v>
      </c>
    </row>
    <row r="20" spans="2:12" x14ac:dyDescent="0.25">
      <c r="B20" s="2">
        <f t="shared" si="9"/>
        <v>2034</v>
      </c>
      <c r="C20" s="165">
        <f t="shared" si="7"/>
        <v>0</v>
      </c>
      <c r="D20" s="247">
        <f>IF($B20&gt;Assumptions!$C$11,0,$K$10*8100*2)</f>
        <v>84240</v>
      </c>
      <c r="E20" s="165">
        <f t="shared" si="8"/>
        <v>0</v>
      </c>
      <c r="F20" s="247">
        <f>IF($B20&gt;Assumptions!$C$11,0,$K$10*8100*IF($B20&lt;Assumptions!$C$10,2,4))</f>
        <v>168480</v>
      </c>
      <c r="G20" s="157">
        <f t="shared" si="6"/>
        <v>84240</v>
      </c>
      <c r="H20" s="158">
        <f>G20*(1+0.07)^-($B20-Assumptions!$C$6)</f>
        <v>32669.72438329945</v>
      </c>
      <c r="J20" s="99" t="s">
        <v>97</v>
      </c>
      <c r="K20" s="146" t="s">
        <v>92</v>
      </c>
      <c r="L20" s="146" t="s">
        <v>108</v>
      </c>
    </row>
    <row r="21" spans="2:12" x14ac:dyDescent="0.25">
      <c r="B21" s="2">
        <f t="shared" si="9"/>
        <v>2035</v>
      </c>
      <c r="C21" s="165">
        <f t="shared" si="7"/>
        <v>0</v>
      </c>
      <c r="D21" s="247">
        <f>IF($B21&gt;Assumptions!$C$11,0,$K$10*8100*2)</f>
        <v>84240</v>
      </c>
      <c r="E21" s="165">
        <f t="shared" si="8"/>
        <v>0</v>
      </c>
      <c r="F21" s="247">
        <f>IF($B21&gt;Assumptions!$C$11,0,$K$10*8100*IF($B21&lt;Assumptions!$C$10,2,4))</f>
        <v>168480</v>
      </c>
      <c r="G21" s="157">
        <f t="shared" si="6"/>
        <v>84240</v>
      </c>
      <c r="H21" s="158">
        <f>G21*(1+0.07)^-($B21-Assumptions!$C$6)</f>
        <v>30532.452694672378</v>
      </c>
      <c r="J21" s="134" t="s">
        <v>99</v>
      </c>
      <c r="K21" s="134">
        <v>20</v>
      </c>
      <c r="L21" s="162">
        <v>250000</v>
      </c>
    </row>
    <row r="22" spans="2:12" x14ac:dyDescent="0.25">
      <c r="B22" s="2">
        <f t="shared" si="9"/>
        <v>2036</v>
      </c>
      <c r="C22" s="165">
        <f t="shared" si="7"/>
        <v>2600000</v>
      </c>
      <c r="D22" s="247">
        <f>IF($B22&gt;Assumptions!$C$11,0,$K$10*8100*2)</f>
        <v>84240</v>
      </c>
      <c r="E22" s="165">
        <f t="shared" si="8"/>
        <v>0</v>
      </c>
      <c r="F22" s="247">
        <f>IF($B22&gt;Assumptions!$C$11,0,$K$10*8100*IF($B22&lt;Assumptions!$C$10,2,4))</f>
        <v>168480</v>
      </c>
      <c r="G22" s="157">
        <f t="shared" si="6"/>
        <v>-2515760</v>
      </c>
      <c r="H22" s="158">
        <f>G22*(1+0.07)^-($B22-Assumptions!$C$6)</f>
        <v>-852174.95175276906</v>
      </c>
      <c r="J22" s="134" t="s">
        <v>98</v>
      </c>
      <c r="K22" s="134">
        <v>35</v>
      </c>
      <c r="L22" s="162">
        <v>350000</v>
      </c>
    </row>
    <row r="23" spans="2:12" x14ac:dyDescent="0.25">
      <c r="B23" s="2">
        <f t="shared" si="9"/>
        <v>2037</v>
      </c>
      <c r="C23" s="165">
        <f t="shared" si="7"/>
        <v>0</v>
      </c>
      <c r="D23" s="247">
        <f>IF($B23&gt;Assumptions!$C$11,0,$K$10*8100*2)</f>
        <v>84240</v>
      </c>
      <c r="E23" s="165">
        <f t="shared" si="8"/>
        <v>0</v>
      </c>
      <c r="F23" s="247">
        <f>IF($B23&gt;Assumptions!$C$11,0,$K$10*8100*IF($B23&lt;Assumptions!$C$10,2,4))</f>
        <v>168480</v>
      </c>
      <c r="G23" s="157">
        <f t="shared" si="6"/>
        <v>84240</v>
      </c>
      <c r="H23" s="158">
        <f>G23*(1+0.07)^-($B23-Assumptions!$C$6)</f>
        <v>26668.226652696641</v>
      </c>
    </row>
    <row r="24" spans="2:12" x14ac:dyDescent="0.25">
      <c r="B24" s="2">
        <f t="shared" si="9"/>
        <v>2038</v>
      </c>
      <c r="C24" s="165">
        <f t="shared" si="7"/>
        <v>0</v>
      </c>
      <c r="D24" s="247">
        <f>IF($B24&gt;Assumptions!$C$11,0,$K$10*8100*2)</f>
        <v>84240</v>
      </c>
      <c r="E24" s="165">
        <f t="shared" si="8"/>
        <v>0</v>
      </c>
      <c r="F24" s="247">
        <f>IF($B24&gt;Assumptions!$C$11,0,$K$10*8100*IF($B24&lt;Assumptions!$C$10,2,4))</f>
        <v>168480</v>
      </c>
      <c r="G24" s="157">
        <f t="shared" si="6"/>
        <v>84240</v>
      </c>
      <c r="H24" s="158">
        <f>G24*(1+0.07)^-($B24-Assumptions!$C$6)</f>
        <v>24923.576310931436</v>
      </c>
    </row>
    <row r="25" spans="2:12" x14ac:dyDescent="0.25">
      <c r="B25" s="2">
        <f t="shared" si="9"/>
        <v>2039</v>
      </c>
      <c r="C25" s="165">
        <f t="shared" si="7"/>
        <v>0</v>
      </c>
      <c r="D25" s="247">
        <f>IF($B25&gt;Assumptions!$C$11,0,$K$10*8100*2)</f>
        <v>84240</v>
      </c>
      <c r="E25" s="165">
        <f t="shared" si="8"/>
        <v>0</v>
      </c>
      <c r="F25" s="247">
        <f>IF($B25&gt;Assumptions!$C$11,0,$K$10*8100*IF($B25&lt;Assumptions!$C$10,2,4))</f>
        <v>168480</v>
      </c>
      <c r="G25" s="157">
        <f t="shared" si="6"/>
        <v>84240</v>
      </c>
      <c r="H25" s="158">
        <f>G25*(1+0.07)^-($B25-Assumptions!$C$6)</f>
        <v>23293.061972833118</v>
      </c>
      <c r="K25" s="114"/>
      <c r="L25" s="114"/>
    </row>
    <row r="26" spans="2:12" x14ac:dyDescent="0.25">
      <c r="B26" s="2">
        <f t="shared" si="9"/>
        <v>2040</v>
      </c>
      <c r="C26" s="165">
        <f t="shared" si="7"/>
        <v>0</v>
      </c>
      <c r="D26" s="247">
        <f>IF($B26&gt;Assumptions!$C$11,0,$K$10*8100*2)</f>
        <v>84240</v>
      </c>
      <c r="E26" s="165">
        <f t="shared" si="8"/>
        <v>0</v>
      </c>
      <c r="F26" s="247">
        <f>IF($B26&gt;Assumptions!$C$11,0,$K$10*8100*IF($B26&lt;Assumptions!$C$10,2,4))</f>
        <v>168480</v>
      </c>
      <c r="G26" s="157">
        <f t="shared" si="6"/>
        <v>84240</v>
      </c>
      <c r="H26" s="158">
        <f>G26*(1+0.07)^-($B26-Assumptions!$C$6)</f>
        <v>21769.216797040299</v>
      </c>
    </row>
    <row r="27" spans="2:12" x14ac:dyDescent="0.25">
      <c r="B27" s="2">
        <f t="shared" si="9"/>
        <v>2041</v>
      </c>
      <c r="C27" s="165">
        <f t="shared" si="7"/>
        <v>0</v>
      </c>
      <c r="D27" s="247">
        <f>IF($B27&gt;Assumptions!$C$11,0,$K$10*8100*2)</f>
        <v>84240</v>
      </c>
      <c r="E27" s="165">
        <f t="shared" si="8"/>
        <v>0</v>
      </c>
      <c r="F27" s="247">
        <f>IF($B27&gt;Assumptions!$C$11,0,$K$10*8100*IF($B27&lt;Assumptions!$C$10,2,4))</f>
        <v>168480</v>
      </c>
      <c r="G27" s="157">
        <f t="shared" si="6"/>
        <v>84240</v>
      </c>
      <c r="H27" s="158">
        <f>G27*(1+0.07)^-($B27-Assumptions!$C$6)</f>
        <v>20345.062427140467</v>
      </c>
    </row>
    <row r="28" spans="2:12" x14ac:dyDescent="0.25">
      <c r="B28" s="2">
        <f t="shared" si="9"/>
        <v>2042</v>
      </c>
      <c r="C28" s="165">
        <f t="shared" si="7"/>
        <v>0</v>
      </c>
      <c r="D28" s="247">
        <f>IF($B28&gt;Assumptions!$C$11,0,$K$10*8100*2)</f>
        <v>84240</v>
      </c>
      <c r="E28" s="165">
        <f t="shared" si="8"/>
        <v>5200000</v>
      </c>
      <c r="F28" s="247">
        <f>IF($B28&gt;Assumptions!$C$11,0,$K$10*8100*IF($B28&lt;Assumptions!$C$10,2,4))</f>
        <v>168480</v>
      </c>
      <c r="G28" s="157">
        <f t="shared" si="6"/>
        <v>5284240</v>
      </c>
      <c r="H28" s="158">
        <f>G28*(1+0.07)^-($B28-Assumptions!$C$6)</f>
        <v>1192722.5359674711</v>
      </c>
    </row>
    <row r="29" spans="2:12" x14ac:dyDescent="0.25">
      <c r="B29" s="2">
        <f t="shared" si="9"/>
        <v>2043</v>
      </c>
      <c r="C29" s="165">
        <f t="shared" si="7"/>
        <v>0</v>
      </c>
      <c r="D29" s="247">
        <f>IF($B29&gt;Assumptions!$C$11,0,$K$10*8100*2)</f>
        <v>84240</v>
      </c>
      <c r="E29" s="165">
        <f t="shared" si="8"/>
        <v>0</v>
      </c>
      <c r="F29" s="247">
        <f>IF($B29&gt;Assumptions!$C$11,0,$K$10*8100*IF($B29&lt;Assumptions!$C$10,2,4))</f>
        <v>168480</v>
      </c>
      <c r="G29" s="157">
        <f t="shared" si="6"/>
        <v>84240</v>
      </c>
      <c r="H29" s="158">
        <f>G29*(1+0.07)^-($B29-Assumptions!$C$6)</f>
        <v>17770.165453000667</v>
      </c>
    </row>
    <row r="30" spans="2:12" x14ac:dyDescent="0.25">
      <c r="B30" s="2">
        <f t="shared" si="9"/>
        <v>2044</v>
      </c>
      <c r="C30" s="165">
        <f t="shared" si="7"/>
        <v>0</v>
      </c>
      <c r="D30" s="247">
        <f>IF($B30&gt;Assumptions!$C$11,0,$K$10*8100*2)</f>
        <v>84240</v>
      </c>
      <c r="E30" s="165">
        <f t="shared" si="8"/>
        <v>0</v>
      </c>
      <c r="F30" s="247">
        <f>IF($B30&gt;Assumptions!$C$11,0,$K$10*8100*IF($B30&lt;Assumptions!$C$10,2,4))</f>
        <v>168480</v>
      </c>
      <c r="G30" s="157">
        <f t="shared" si="6"/>
        <v>84240</v>
      </c>
      <c r="H30" s="158">
        <f>G30*(1+0.07)^-($B30-Assumptions!$C$6)</f>
        <v>16607.631264486605</v>
      </c>
    </row>
    <row r="31" spans="2:12" ht="15" customHeight="1" x14ac:dyDescent="0.25">
      <c r="B31" s="2">
        <f t="shared" si="9"/>
        <v>2045</v>
      </c>
      <c r="C31" s="165">
        <f t="shared" si="7"/>
        <v>0</v>
      </c>
      <c r="D31" s="247">
        <f>IF($B31&gt;Assumptions!$C$11,0,$K$10*8100*2)</f>
        <v>84240</v>
      </c>
      <c r="E31" s="165">
        <f t="shared" si="8"/>
        <v>0</v>
      </c>
      <c r="F31" s="247">
        <f>IF($B31&gt;Assumptions!$C$11,0,$K$10*8100*IF($B31&lt;Assumptions!$C$10,2,4))</f>
        <v>168480</v>
      </c>
      <c r="G31" s="157">
        <f t="shared" si="6"/>
        <v>84240</v>
      </c>
      <c r="H31" s="158">
        <f>G31*(1+0.07)^-($B31-Assumptions!$C$6)</f>
        <v>15521.150714473462</v>
      </c>
      <c r="I31" s="76"/>
    </row>
    <row r="32" spans="2:12" ht="15" customHeight="1" x14ac:dyDescent="0.25">
      <c r="B32" s="2">
        <f t="shared" si="9"/>
        <v>2046</v>
      </c>
      <c r="C32" s="165">
        <f t="shared" si="7"/>
        <v>3640000</v>
      </c>
      <c r="D32" s="247">
        <f>IF($B32&gt;Assumptions!$C$11,0,$K$10*8100*2)</f>
        <v>0</v>
      </c>
      <c r="E32" s="165">
        <f t="shared" si="8"/>
        <v>0</v>
      </c>
      <c r="F32" s="247">
        <f>IF($B32&gt;Assumptions!$C$11,0,$K$10*8100*IF($B32&lt;Assumptions!$C$10,2,4))</f>
        <v>0</v>
      </c>
      <c r="G32" s="157">
        <f t="shared" si="6"/>
        <v>-3640000</v>
      </c>
      <c r="H32" s="158">
        <f>G32*(1+0.07)^-($B32-Assumptions!$C$6)</f>
        <v>-626791.5945616375</v>
      </c>
      <c r="I32" s="76"/>
    </row>
    <row r="33" spans="1:9" x14ac:dyDescent="0.25">
      <c r="B33" s="2">
        <f t="shared" si="9"/>
        <v>2047</v>
      </c>
      <c r="C33" s="165">
        <f t="shared" si="7"/>
        <v>0</v>
      </c>
      <c r="D33" s="247">
        <f>IF($B33&gt;Assumptions!$C$11,0,$K$10*8100*2)</f>
        <v>0</v>
      </c>
      <c r="E33" s="165">
        <f t="shared" si="8"/>
        <v>0</v>
      </c>
      <c r="F33" s="247">
        <f>IF($B33&gt;Assumptions!$C$11,0,$K$10*8100*IF($B33&lt;Assumptions!$C$10,2,4))</f>
        <v>0</v>
      </c>
      <c r="G33" s="157">
        <f t="shared" si="6"/>
        <v>0</v>
      </c>
      <c r="H33" s="158">
        <f>G33*(1+0.07)^-($B33-Assumptions!$C$6)</f>
        <v>0</v>
      </c>
      <c r="I33" s="76"/>
    </row>
    <row r="34" spans="1:9" x14ac:dyDescent="0.25">
      <c r="B34" s="2">
        <f t="shared" si="9"/>
        <v>2048</v>
      </c>
      <c r="C34" s="165">
        <f t="shared" si="7"/>
        <v>0</v>
      </c>
      <c r="D34" s="247">
        <f>IF($B34&gt;Assumptions!$C$11,0,$K$10*8100*2)</f>
        <v>0</v>
      </c>
      <c r="E34" s="165">
        <f t="shared" si="8"/>
        <v>0</v>
      </c>
      <c r="F34" s="247">
        <f>IF($B34&gt;Assumptions!$C$11,0,$K$10*8100*IF($B34&lt;Assumptions!$C$10,2,4))</f>
        <v>0</v>
      </c>
      <c r="G34" s="157">
        <f t="shared" si="6"/>
        <v>0</v>
      </c>
      <c r="H34" s="158">
        <f>G34*(1+0.07)^-($B34-Assumptions!$C$6)</f>
        <v>0</v>
      </c>
    </row>
    <row r="35" spans="1:9" x14ac:dyDescent="0.25">
      <c r="B35" s="2">
        <f t="shared" si="9"/>
        <v>2049</v>
      </c>
      <c r="C35" s="165">
        <f t="shared" si="7"/>
        <v>0</v>
      </c>
      <c r="D35" s="247">
        <f>IF($B35&gt;Assumptions!$C$11,0,$K$10*8100*2)</f>
        <v>0</v>
      </c>
      <c r="E35" s="165">
        <f t="shared" si="8"/>
        <v>0</v>
      </c>
      <c r="F35" s="247">
        <f>IF($B35&gt;Assumptions!$C$11,0,$K$10*8100*IF($B35&lt;Assumptions!$C$10,2,4))</f>
        <v>0</v>
      </c>
      <c r="G35" s="157">
        <f t="shared" si="6"/>
        <v>0</v>
      </c>
      <c r="H35" s="158">
        <f>G35*(1+0.07)^-($B35-Assumptions!$C$6)</f>
        <v>0</v>
      </c>
    </row>
    <row r="36" spans="1:9" x14ac:dyDescent="0.25">
      <c r="B36" s="2">
        <f t="shared" si="9"/>
        <v>2050</v>
      </c>
      <c r="C36" s="165">
        <f t="shared" si="7"/>
        <v>0</v>
      </c>
      <c r="D36" s="247">
        <f>IF($B36&gt;Assumptions!$C$11,0,$K$10*8100*2)</f>
        <v>0</v>
      </c>
      <c r="E36" s="165">
        <f t="shared" si="8"/>
        <v>0</v>
      </c>
      <c r="F36" s="247">
        <f>IF($B36&gt;Assumptions!$C$11,0,$K$10*8100*IF($B36&lt;Assumptions!$C$10,2,4))</f>
        <v>0</v>
      </c>
      <c r="G36" s="157">
        <f t="shared" si="6"/>
        <v>0</v>
      </c>
      <c r="H36" s="158">
        <f>G36*(1+0.07)^-($B36-Assumptions!$C$6)</f>
        <v>0</v>
      </c>
    </row>
    <row r="37" spans="1:9" x14ac:dyDescent="0.25">
      <c r="B37" s="2">
        <f t="shared" si="9"/>
        <v>2051</v>
      </c>
      <c r="C37" s="165">
        <f t="shared" si="7"/>
        <v>0</v>
      </c>
      <c r="D37" s="247">
        <f>IF($B37&gt;Assumptions!$C$11,0,$K$10*8100*2)</f>
        <v>0</v>
      </c>
      <c r="E37" s="165">
        <f t="shared" si="8"/>
        <v>0</v>
      </c>
      <c r="F37" s="247">
        <f>IF($B37&gt;Assumptions!$C$11,0,$K$10*8100*IF($B37&lt;Assumptions!$C$10,2,4))</f>
        <v>0</v>
      </c>
      <c r="G37" s="157">
        <f t="shared" si="6"/>
        <v>0</v>
      </c>
      <c r="H37" s="158">
        <f>G37*(1+0.07)^-($B37-Assumptions!$C$6)</f>
        <v>0</v>
      </c>
    </row>
    <row r="38" spans="1:9" x14ac:dyDescent="0.25">
      <c r="B38" s="2">
        <f t="shared" si="9"/>
        <v>2052</v>
      </c>
      <c r="C38" s="165">
        <f t="shared" si="7"/>
        <v>0</v>
      </c>
      <c r="D38" s="247">
        <f>IF($B38&gt;Assumptions!$C$11,0,$K$10*8100*2)</f>
        <v>0</v>
      </c>
      <c r="E38" s="165">
        <f t="shared" si="8"/>
        <v>0</v>
      </c>
      <c r="F38" s="247">
        <f>IF($B38&gt;Assumptions!$C$11,0,$K$10*8100*IF($B38&lt;Assumptions!$C$10,2,4))</f>
        <v>0</v>
      </c>
      <c r="G38" s="157">
        <f t="shared" si="6"/>
        <v>0</v>
      </c>
      <c r="H38" s="158">
        <f>G38*(1+0.07)^-($B38-Assumptions!$C$6)</f>
        <v>0</v>
      </c>
    </row>
    <row r="39" spans="1:9" x14ac:dyDescent="0.25">
      <c r="B39" s="2">
        <f t="shared" si="9"/>
        <v>2053</v>
      </c>
      <c r="C39" s="165">
        <f t="shared" si="7"/>
        <v>0</v>
      </c>
      <c r="D39" s="247">
        <f>IF($B39&gt;Assumptions!$C$11,0,$K$10*8100*2)</f>
        <v>0</v>
      </c>
      <c r="E39" s="165">
        <f t="shared" si="8"/>
        <v>0</v>
      </c>
      <c r="F39" s="247">
        <f>IF($B39&gt;Assumptions!$C$11,0,$K$10*8100*IF($B39&lt;Assumptions!$C$10,2,4))</f>
        <v>0</v>
      </c>
      <c r="G39" s="157">
        <f t="shared" si="6"/>
        <v>0</v>
      </c>
      <c r="H39" s="158">
        <f>G39*(1+0.07)^-($B39-Assumptions!$C$6)</f>
        <v>0</v>
      </c>
    </row>
    <row r="40" spans="1:9" x14ac:dyDescent="0.25">
      <c r="B40" s="2">
        <f t="shared" si="9"/>
        <v>2054</v>
      </c>
      <c r="C40" s="165">
        <f t="shared" si="7"/>
        <v>0</v>
      </c>
      <c r="D40" s="247">
        <f>IF($B40&gt;Assumptions!$C$11,0,$K$10*8100*2)</f>
        <v>0</v>
      </c>
      <c r="E40" s="165">
        <f t="shared" si="8"/>
        <v>0</v>
      </c>
      <c r="F40" s="247">
        <f>IF($B40&gt;Assumptions!$C$11,0,$K$10*8100*IF($B40&lt;Assumptions!$C$10,2,4))</f>
        <v>0</v>
      </c>
      <c r="G40" s="157">
        <f t="shared" si="6"/>
        <v>0</v>
      </c>
      <c r="H40" s="158">
        <f>G40*(1+0.07)^-($B40-Assumptions!$C$6)</f>
        <v>0</v>
      </c>
    </row>
    <row r="41" spans="1:9" x14ac:dyDescent="0.25">
      <c r="B41" s="2">
        <f t="shared" si="9"/>
        <v>2055</v>
      </c>
      <c r="C41" s="165">
        <f t="shared" si="7"/>
        <v>0</v>
      </c>
      <c r="D41" s="247">
        <f>IF($B41&gt;Assumptions!$C$11,0,$K$10*8100*2)</f>
        <v>0</v>
      </c>
      <c r="E41" s="165">
        <f t="shared" si="8"/>
        <v>0</v>
      </c>
      <c r="F41" s="247">
        <f>IF($B41&gt;Assumptions!$C$11,0,$K$10*8100*IF($B41&lt;Assumptions!$C$10,2,4))</f>
        <v>0</v>
      </c>
      <c r="G41" s="157">
        <f t="shared" si="6"/>
        <v>0</v>
      </c>
      <c r="H41" s="158">
        <f>G41*(1+0.07)^-($B41-Assumptions!$C$6)</f>
        <v>0</v>
      </c>
    </row>
    <row r="42" spans="1:9" x14ac:dyDescent="0.25">
      <c r="B42" s="2">
        <f t="shared" si="9"/>
        <v>2056</v>
      </c>
      <c r="C42" s="165">
        <f t="shared" si="7"/>
        <v>0</v>
      </c>
      <c r="D42" s="247">
        <f>IF($B42&gt;Assumptions!$C$11,0,$K$10*8100*2)</f>
        <v>0</v>
      </c>
      <c r="E42" s="165">
        <f t="shared" si="8"/>
        <v>0</v>
      </c>
      <c r="F42" s="247">
        <f>IF($B42&gt;Assumptions!$C$11,0,$K$10*8100*IF($B42&lt;Assumptions!$C$10,2,4))</f>
        <v>0</v>
      </c>
      <c r="G42" s="157">
        <f t="shared" si="6"/>
        <v>0</v>
      </c>
      <c r="H42" s="158">
        <f>G42*(1+0.07)^-($B42-Assumptions!$C$6)</f>
        <v>0</v>
      </c>
    </row>
    <row r="43" spans="1:9" x14ac:dyDescent="0.25">
      <c r="B43" s="2">
        <f t="shared" si="9"/>
        <v>2057</v>
      </c>
      <c r="C43" s="165">
        <f t="shared" si="7"/>
        <v>0</v>
      </c>
      <c r="D43" s="247">
        <f>IF($B43&gt;Assumptions!$C$11,0,$K$10*8100*2)</f>
        <v>0</v>
      </c>
      <c r="E43" s="165">
        <f t="shared" si="8"/>
        <v>7280000</v>
      </c>
      <c r="F43" s="247">
        <f>IF($B43&gt;Assumptions!$C$11,0,$K$10*8100*IF($B43&lt;Assumptions!$C$10,2,4))</f>
        <v>0</v>
      </c>
      <c r="G43" s="157">
        <f t="shared" si="6"/>
        <v>7280000</v>
      </c>
      <c r="H43" s="158">
        <f>G43*(1+0.07)^-($B43-Assumptions!$C$6)</f>
        <v>595568.34282504569</v>
      </c>
    </row>
    <row r="44" spans="1:9" x14ac:dyDescent="0.25">
      <c r="B44" s="2">
        <f t="shared" si="9"/>
        <v>2058</v>
      </c>
      <c r="C44" s="165">
        <f t="shared" si="7"/>
        <v>0</v>
      </c>
      <c r="D44" s="247">
        <f>IF($B44&gt;Assumptions!$C$11,0,$K$10*8100*2)</f>
        <v>0</v>
      </c>
      <c r="E44" s="165">
        <f t="shared" si="8"/>
        <v>0</v>
      </c>
      <c r="F44" s="247">
        <f>IF($B44&gt;Assumptions!$C$11,0,$K$10*8100*IF($B44&lt;Assumptions!$C$10,2,4))</f>
        <v>0</v>
      </c>
      <c r="G44" s="157">
        <f t="shared" si="6"/>
        <v>0</v>
      </c>
      <c r="H44" s="158">
        <f>G44*(1+0.07)^-($B44-Assumptions!$C$6)</f>
        <v>0</v>
      </c>
    </row>
    <row r="45" spans="1:9" ht="15.75" thickBot="1" x14ac:dyDescent="0.3">
      <c r="B45" s="3">
        <f t="shared" si="9"/>
        <v>2059</v>
      </c>
      <c r="C45" s="166">
        <f t="shared" si="7"/>
        <v>8320000</v>
      </c>
      <c r="D45" s="248">
        <f>IF($B45&gt;Assumptions!$C$11,0,$K$10*8100*2)</f>
        <v>0</v>
      </c>
      <c r="E45" s="166">
        <f t="shared" si="8"/>
        <v>0</v>
      </c>
      <c r="F45" s="248">
        <f>IF($B45&gt;Assumptions!$C$11,0,$K$10*8100*IF($B45&lt;Assumptions!$C$10,2,4))</f>
        <v>0</v>
      </c>
      <c r="G45" s="159">
        <f t="shared" si="6"/>
        <v>-8320000</v>
      </c>
      <c r="H45" s="160">
        <f>G45*(1+0.07)^-($B45-Assumptions!$C$6)</f>
        <v>-594505.66395073372</v>
      </c>
    </row>
    <row r="46" spans="1:9" ht="15.75" thickBot="1" x14ac:dyDescent="0.3">
      <c r="B46" s="4"/>
      <c r="C46" s="4"/>
      <c r="D46" s="4"/>
      <c r="E46" s="4"/>
      <c r="F46" s="4"/>
      <c r="G46" s="226">
        <f>SUM(G8:G31)</f>
        <v>644800</v>
      </c>
      <c r="H46" s="226">
        <f>SUM(H8:H31)</f>
        <v>-2250021.2513210168</v>
      </c>
    </row>
    <row r="47" spans="1:9" ht="15.75" thickBot="1" x14ac:dyDescent="0.3">
      <c r="F47" s="7" t="s">
        <v>110</v>
      </c>
      <c r="G47" s="219">
        <f>SUM(G8:G45)-G46</f>
        <v>-4680000</v>
      </c>
      <c r="H47" s="219">
        <f>SUM(H8:H45)-H46</f>
        <v>-625728.91568732541</v>
      </c>
    </row>
    <row r="48" spans="1:9" x14ac:dyDescent="0.25">
      <c r="A48" s="19"/>
      <c r="B48" s="21"/>
      <c r="C48" s="21"/>
      <c r="D48" s="21"/>
      <c r="E48" s="21"/>
      <c r="F48" s="21"/>
      <c r="G48" s="21"/>
      <c r="H48" s="21"/>
    </row>
    <row r="49" spans="1:8" x14ac:dyDescent="0.25">
      <c r="A49" s="95"/>
      <c r="B49" s="82"/>
      <c r="C49" s="82"/>
      <c r="D49" s="82"/>
      <c r="E49" s="82"/>
      <c r="F49" s="82"/>
      <c r="G49" s="82"/>
      <c r="H49" s="82"/>
    </row>
    <row r="50" spans="1:8" x14ac:dyDescent="0.25">
      <c r="B50" s="76"/>
      <c r="C50" s="76"/>
      <c r="D50" s="76"/>
      <c r="E50" s="76"/>
      <c r="F50" s="76"/>
      <c r="G50" s="76"/>
      <c r="H50" s="76"/>
    </row>
    <row r="51" spans="1:8" x14ac:dyDescent="0.25">
      <c r="B51" s="76"/>
      <c r="C51" s="76"/>
      <c r="D51" s="76"/>
      <c r="E51" s="76"/>
      <c r="F51" s="76"/>
      <c r="G51" s="76"/>
      <c r="H51" s="76"/>
    </row>
  </sheetData>
  <mergeCells count="9">
    <mergeCell ref="B6:B7"/>
    <mergeCell ref="C5:D5"/>
    <mergeCell ref="E5:F5"/>
    <mergeCell ref="G6:G7"/>
    <mergeCell ref="H6:H7"/>
    <mergeCell ref="C6:C7"/>
    <mergeCell ref="D6:D7"/>
    <mergeCell ref="E6:E7"/>
    <mergeCell ref="F6:F7"/>
  </mergeCells>
  <pageMargins left="0.25" right="0.25" top="0.75" bottom="0.75" header="0.3" footer="0.3"/>
  <pageSetup paperSize="3" scale="8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pageSetUpPr fitToPage="1"/>
  </sheetPr>
  <dimension ref="A1:S60"/>
  <sheetViews>
    <sheetView view="pageBreakPreview" zoomScale="85" zoomScaleNormal="85" zoomScaleSheetLayoutView="85" workbookViewId="0">
      <selection activeCell="H17" sqref="H17"/>
    </sheetView>
  </sheetViews>
  <sheetFormatPr defaultRowHeight="15" x14ac:dyDescent="0.25"/>
  <cols>
    <col min="1" max="1" width="5.140625" customWidth="1"/>
    <col min="2" max="4" width="15.7109375" style="85" customWidth="1"/>
    <col min="5" max="7" width="15.7109375" style="238" customWidth="1"/>
    <col min="8" max="8" width="20.28515625" style="238" customWidth="1"/>
    <col min="9" max="10" width="15.7109375" style="238" customWidth="1"/>
    <col min="11" max="13" width="15.7109375" style="85" customWidth="1"/>
    <col min="14" max="14" width="18.42578125" customWidth="1"/>
    <col min="15" max="15" width="21.140625" customWidth="1"/>
    <col min="16" max="17" width="21.140625" style="238" customWidth="1"/>
    <col min="18" max="18" width="24.85546875" style="85" bestFit="1" customWidth="1"/>
    <col min="19" max="19" width="16" style="85" customWidth="1"/>
  </cols>
  <sheetData>
    <row r="1" spans="2:19" x14ac:dyDescent="0.25">
      <c r="B1" s="85">
        <v>1</v>
      </c>
      <c r="C1" s="85">
        <f>B1+1</f>
        <v>2</v>
      </c>
      <c r="D1" s="466">
        <f t="shared" ref="D1:F1" si="0">C1+1</f>
        <v>3</v>
      </c>
      <c r="E1" s="466">
        <f t="shared" si="0"/>
        <v>4</v>
      </c>
      <c r="F1" s="466">
        <f t="shared" si="0"/>
        <v>5</v>
      </c>
      <c r="K1" s="238"/>
      <c r="L1" s="238"/>
    </row>
    <row r="2" spans="2:19" x14ac:dyDescent="0.25">
      <c r="B2" s="6" t="s">
        <v>115</v>
      </c>
      <c r="I2" s="85"/>
      <c r="J2"/>
      <c r="K2"/>
      <c r="L2" s="238"/>
      <c r="M2" s="238"/>
      <c r="N2" s="85"/>
      <c r="O2" s="85"/>
      <c r="P2"/>
      <c r="Q2"/>
      <c r="R2"/>
      <c r="S2"/>
    </row>
    <row r="3" spans="2:19" ht="18.75" customHeight="1" thickBot="1" x14ac:dyDescent="0.3">
      <c r="C3" s="238"/>
      <c r="D3" s="238"/>
      <c r="E3" s="85"/>
      <c r="F3" s="85"/>
      <c r="G3" s="85"/>
      <c r="H3" s="6" t="s">
        <v>47</v>
      </c>
      <c r="I3"/>
      <c r="J3" s="85"/>
      <c r="L3"/>
      <c r="M3"/>
      <c r="P3"/>
      <c r="Q3"/>
      <c r="R3"/>
      <c r="S3"/>
    </row>
    <row r="4" spans="2:19" ht="15.75" customHeight="1" thickBot="1" x14ac:dyDescent="0.3">
      <c r="C4" s="519" t="s">
        <v>21</v>
      </c>
      <c r="D4" s="548"/>
      <c r="E4" s="519" t="s">
        <v>30</v>
      </c>
      <c r="F4" s="548"/>
      <c r="G4" s="85"/>
      <c r="H4"/>
      <c r="I4" s="146" t="s">
        <v>132</v>
      </c>
      <c r="J4" s="84"/>
      <c r="K4"/>
      <c r="L4"/>
      <c r="M4"/>
      <c r="P4"/>
      <c r="Q4"/>
      <c r="R4"/>
      <c r="S4"/>
    </row>
    <row r="5" spans="2:19" ht="15.75" thickBot="1" x14ac:dyDescent="0.3">
      <c r="C5" s="547" t="s">
        <v>45</v>
      </c>
      <c r="D5" s="547"/>
      <c r="E5" s="547" t="s">
        <v>45</v>
      </c>
      <c r="F5" s="547"/>
      <c r="G5" s="85"/>
      <c r="H5" s="9" t="s">
        <v>48</v>
      </c>
      <c r="I5" s="224">
        <f>Assumptions!C7</f>
        <v>2024</v>
      </c>
      <c r="J5" s="85"/>
      <c r="K5"/>
      <c r="L5"/>
      <c r="M5"/>
      <c r="P5"/>
      <c r="Q5"/>
      <c r="R5"/>
      <c r="S5"/>
    </row>
    <row r="6" spans="2:19" ht="15.75" customHeight="1" x14ac:dyDescent="0.25">
      <c r="B6" s="549" t="s">
        <v>0</v>
      </c>
      <c r="C6" s="549" t="s">
        <v>34</v>
      </c>
      <c r="D6" s="495" t="s">
        <v>1</v>
      </c>
      <c r="E6" s="549" t="s">
        <v>94</v>
      </c>
      <c r="F6" s="531" t="s">
        <v>95</v>
      </c>
      <c r="G6" s="85"/>
      <c r="H6" s="9" t="s">
        <v>46</v>
      </c>
      <c r="I6" s="224">
        <f>Assumptions!C8</f>
        <v>2</v>
      </c>
      <c r="J6" s="85"/>
      <c r="K6"/>
      <c r="L6"/>
      <c r="M6"/>
      <c r="P6"/>
      <c r="Q6"/>
      <c r="R6"/>
      <c r="S6"/>
    </row>
    <row r="7" spans="2:19" ht="15.75" customHeight="1" thickBot="1" x14ac:dyDescent="0.3">
      <c r="B7" s="550"/>
      <c r="C7" s="550"/>
      <c r="D7" s="496"/>
      <c r="E7" s="550"/>
      <c r="F7" s="545"/>
      <c r="G7" s="85"/>
      <c r="H7"/>
      <c r="I7"/>
      <c r="J7" s="85"/>
      <c r="L7"/>
      <c r="M7"/>
      <c r="P7"/>
      <c r="Q7"/>
      <c r="R7"/>
      <c r="S7"/>
    </row>
    <row r="8" spans="2:19" ht="15.75" customHeight="1" x14ac:dyDescent="0.25">
      <c r="B8" s="249">
        <f>Assumptions!$C$6</f>
        <v>2020</v>
      </c>
      <c r="C8" s="154">
        <f t="shared" ref="C8:C35" si="1">IF(AND($B8&gt;=$I$5,$B8&lt;$I$5+$I$6),($J$19)/$I$6,0)</f>
        <v>0</v>
      </c>
      <c r="D8" s="108">
        <f>C8*(1+0.07)^-($B8-Assumptions!$C$6)</f>
        <v>0</v>
      </c>
      <c r="E8" s="111">
        <f>IF($B8=Assumptions!$C$11,'Capital Costs'!$J$32,0)</f>
        <v>0</v>
      </c>
      <c r="F8" s="205">
        <f>E8*(1+0.07)^-($B8-Assumptions!$C$6)</f>
        <v>0</v>
      </c>
      <c r="G8" s="85"/>
      <c r="H8" s="34" t="s">
        <v>49</v>
      </c>
      <c r="I8"/>
      <c r="J8" s="85"/>
      <c r="L8"/>
      <c r="M8"/>
      <c r="P8"/>
      <c r="Q8"/>
      <c r="R8"/>
      <c r="S8"/>
    </row>
    <row r="9" spans="2:19" ht="15.75" customHeight="1" thickBot="1" x14ac:dyDescent="0.3">
      <c r="B9" s="250">
        <f>B8+1</f>
        <v>2021</v>
      </c>
      <c r="C9" s="155">
        <f t="shared" si="1"/>
        <v>0</v>
      </c>
      <c r="D9" s="153">
        <f>C9*(1+0.07)^-($B9-Assumptions!$C$6)</f>
        <v>0</v>
      </c>
      <c r="E9" s="204">
        <f>IF($B9=Assumptions!$C$11,'Capital Costs'!$J$32,0)</f>
        <v>0</v>
      </c>
      <c r="F9" s="206">
        <f>E9*(1+0.07)^-($B9-Assumptions!$C$6)</f>
        <v>0</v>
      </c>
      <c r="G9" s="85"/>
      <c r="H9" s="6"/>
      <c r="I9"/>
      <c r="J9" s="146" t="s">
        <v>133</v>
      </c>
      <c r="K9" s="34"/>
      <c r="L9"/>
      <c r="M9"/>
      <c r="P9"/>
      <c r="Q9"/>
      <c r="R9"/>
      <c r="S9"/>
    </row>
    <row r="10" spans="2:19" ht="15.75" customHeight="1" x14ac:dyDescent="0.25">
      <c r="B10" s="249">
        <f t="shared" ref="B10:B35" si="2">B9+1</f>
        <v>2022</v>
      </c>
      <c r="C10" s="253">
        <f t="shared" si="1"/>
        <v>0</v>
      </c>
      <c r="D10" s="108">
        <f>C10*(1+0.07)^-($B10-Assumptions!$C$6)</f>
        <v>0</v>
      </c>
      <c r="E10" s="256">
        <f>IF($B10=Assumptions!$C$11,'Capital Costs'!$J$32,0)</f>
        <v>0</v>
      </c>
      <c r="F10" s="207">
        <f>E10*(1+0.07)^-($B10-Assumptions!$C$6)</f>
        <v>0</v>
      </c>
      <c r="G10" s="85"/>
      <c r="H10" s="560" t="s">
        <v>5</v>
      </c>
      <c r="I10" s="563" t="s">
        <v>6</v>
      </c>
      <c r="J10" s="551" t="s">
        <v>5203</v>
      </c>
      <c r="K10" s="138"/>
      <c r="L10"/>
      <c r="M10"/>
      <c r="P10"/>
      <c r="Q10"/>
      <c r="R10"/>
      <c r="S10"/>
    </row>
    <row r="11" spans="2:19" ht="15.75" customHeight="1" x14ac:dyDescent="0.25">
      <c r="B11" s="251">
        <f t="shared" si="2"/>
        <v>2023</v>
      </c>
      <c r="C11" s="254">
        <f t="shared" si="1"/>
        <v>0</v>
      </c>
      <c r="D11" s="136">
        <f>C11*(1+0.07)^-($B11-Assumptions!$C$6)</f>
        <v>0</v>
      </c>
      <c r="E11" s="257">
        <f>IF($B11=Assumptions!$C$11,'Capital Costs'!$J$32,0)</f>
        <v>0</v>
      </c>
      <c r="F11" s="208">
        <f>E11*(1+0.07)^-($B11-Assumptions!$C$6)</f>
        <v>0</v>
      </c>
      <c r="G11" s="85"/>
      <c r="H11" s="561"/>
      <c r="I11" s="564"/>
      <c r="J11" s="552"/>
      <c r="K11" s="138"/>
      <c r="L11"/>
      <c r="M11"/>
      <c r="P11"/>
      <c r="Q11"/>
      <c r="R11"/>
      <c r="S11"/>
    </row>
    <row r="12" spans="2:19" ht="15.75" customHeight="1" x14ac:dyDescent="0.25">
      <c r="B12" s="251">
        <f t="shared" si="2"/>
        <v>2024</v>
      </c>
      <c r="C12" s="254">
        <f t="shared" si="1"/>
        <v>29150820.012165241</v>
      </c>
      <c r="D12" s="136">
        <f>C12*(1+0.07)^-($B12-Assumptions!$C$6)</f>
        <v>22239021.014540043</v>
      </c>
      <c r="E12" s="257">
        <f>IF($B12=Assumptions!$C$11,'Capital Costs'!$J$32,0)</f>
        <v>0</v>
      </c>
      <c r="F12" s="208">
        <f>E12*(1+0.07)^-($B12-Assumptions!$C$6)</f>
        <v>0</v>
      </c>
      <c r="G12" s="85"/>
      <c r="H12" s="562"/>
      <c r="I12" s="565"/>
      <c r="J12" s="553"/>
      <c r="K12" s="138"/>
      <c r="L12"/>
      <c r="M12" t="s">
        <v>5082</v>
      </c>
      <c r="P12"/>
      <c r="Q12"/>
      <c r="R12"/>
      <c r="S12"/>
    </row>
    <row r="13" spans="2:19" ht="15.75" customHeight="1" x14ac:dyDescent="0.25">
      <c r="B13" s="251">
        <f t="shared" si="2"/>
        <v>2025</v>
      </c>
      <c r="C13" s="254">
        <f t="shared" si="1"/>
        <v>29150820.012165241</v>
      </c>
      <c r="D13" s="136">
        <f>C13*(1+0.07)^-($B13-Assumptions!$C$6)</f>
        <v>20784131.789289758</v>
      </c>
      <c r="E13" s="257">
        <f>IF($B13=Assumptions!$C$11,'Capital Costs'!$J$32,0)</f>
        <v>0</v>
      </c>
      <c r="F13" s="208">
        <f>E13*(1+0.07)^-($B13-Assumptions!$C$6)</f>
        <v>0</v>
      </c>
      <c r="G13" s="85"/>
      <c r="H13" s="9" t="s">
        <v>36</v>
      </c>
      <c r="I13" s="43">
        <v>100</v>
      </c>
      <c r="J13" s="121">
        <f>M13/$H$35</f>
        <v>1554415.0713863308</v>
      </c>
      <c r="K13" s="139"/>
      <c r="L13"/>
      <c r="M13" s="242">
        <v>1619000</v>
      </c>
      <c r="P13"/>
      <c r="Q13"/>
      <c r="R13"/>
      <c r="S13"/>
    </row>
    <row r="14" spans="2:19" ht="15.75" customHeight="1" x14ac:dyDescent="0.25">
      <c r="B14" s="251">
        <f t="shared" si="2"/>
        <v>2026</v>
      </c>
      <c r="C14" s="254">
        <f t="shared" si="1"/>
        <v>0</v>
      </c>
      <c r="D14" s="136">
        <f>C14*(1+0.07)^-($B14-Assumptions!$C$6)</f>
        <v>0</v>
      </c>
      <c r="E14" s="257">
        <f>IF($B14=Assumptions!$C$11,'Capital Costs'!$J$32,0)</f>
        <v>0</v>
      </c>
      <c r="F14" s="208">
        <f>E14*(1+0.07)^-($B14-Assumptions!$C$6)</f>
        <v>0</v>
      </c>
      <c r="G14" s="85"/>
      <c r="H14" s="9" t="s">
        <v>37</v>
      </c>
      <c r="I14" s="43">
        <v>60</v>
      </c>
      <c r="J14" s="121">
        <f t="shared" ref="J14:J18" si="3">M14/$H$35</f>
        <v>1718236.2466623758</v>
      </c>
      <c r="K14" s="139"/>
      <c r="L14"/>
      <c r="M14" s="242">
        <v>1789627.8378627468</v>
      </c>
      <c r="P14"/>
      <c r="Q14"/>
      <c r="R14"/>
      <c r="S14"/>
    </row>
    <row r="15" spans="2:19" ht="15.75" customHeight="1" x14ac:dyDescent="0.25">
      <c r="B15" s="251">
        <f t="shared" si="2"/>
        <v>2027</v>
      </c>
      <c r="C15" s="254">
        <f t="shared" si="1"/>
        <v>0</v>
      </c>
      <c r="D15" s="136">
        <f>C15*(1+0.07)^-($B15-Assumptions!$C$6)</f>
        <v>0</v>
      </c>
      <c r="E15" s="257">
        <f>IF($B15=Assumptions!$C$11,'Capital Costs'!$J$32,0)</f>
        <v>0</v>
      </c>
      <c r="F15" s="208">
        <f>E15*(1+0.07)^-($B15-Assumptions!$C$6)</f>
        <v>0</v>
      </c>
      <c r="G15" s="85"/>
      <c r="H15" s="9" t="s">
        <v>38</v>
      </c>
      <c r="I15" s="43">
        <v>50</v>
      </c>
      <c r="J15" s="121">
        <f t="shared" si="3"/>
        <v>21179836.084481135</v>
      </c>
      <c r="K15" s="139"/>
      <c r="L15"/>
      <c r="M15" s="242">
        <v>22059844.40834887</v>
      </c>
      <c r="P15"/>
      <c r="Q15"/>
      <c r="R15"/>
      <c r="S15"/>
    </row>
    <row r="16" spans="2:19" ht="15.75" customHeight="1" x14ac:dyDescent="0.25">
      <c r="B16" s="251">
        <f t="shared" ref="B16:B28" si="4">B15+1</f>
        <v>2028</v>
      </c>
      <c r="C16" s="254">
        <f t="shared" si="1"/>
        <v>0</v>
      </c>
      <c r="D16" s="136">
        <f>C16*(1+0.07)^-($B16-Assumptions!$C$6)</f>
        <v>0</v>
      </c>
      <c r="E16" s="257">
        <f>IF($B16=Assumptions!$C$11,'Capital Costs'!$J$32,0)</f>
        <v>0</v>
      </c>
      <c r="F16" s="208">
        <f>E16*(1+0.07)^-($B16-Assumptions!$C$6)</f>
        <v>0</v>
      </c>
      <c r="G16" s="85"/>
      <c r="H16" s="9" t="s">
        <v>39</v>
      </c>
      <c r="I16" s="43">
        <v>40</v>
      </c>
      <c r="J16" s="121">
        <f t="shared" si="3"/>
        <v>13652047.03417209</v>
      </c>
      <c r="K16" s="139"/>
      <c r="L16"/>
      <c r="M16" s="242">
        <v>14219280.651088893</v>
      </c>
      <c r="P16"/>
      <c r="Q16"/>
      <c r="R16"/>
      <c r="S16"/>
    </row>
    <row r="17" spans="2:19" ht="15.75" customHeight="1" x14ac:dyDescent="0.25">
      <c r="B17" s="251">
        <f t="shared" si="4"/>
        <v>2029</v>
      </c>
      <c r="C17" s="254">
        <f t="shared" si="1"/>
        <v>0</v>
      </c>
      <c r="D17" s="136">
        <f>C17*(1+0.07)^-($B17-Assumptions!$C$6)</f>
        <v>0</v>
      </c>
      <c r="E17" s="257">
        <f>IF($B17=Assumptions!$C$11,'Capital Costs'!$J$32,0)</f>
        <v>0</v>
      </c>
      <c r="F17" s="208">
        <f>E17*(1+0.07)^-($B17-Assumptions!$C$6)</f>
        <v>0</v>
      </c>
      <c r="G17" s="85"/>
      <c r="H17" s="9" t="s">
        <v>40</v>
      </c>
      <c r="I17" s="43">
        <v>25</v>
      </c>
      <c r="J17" s="121">
        <f t="shared" si="3"/>
        <v>1571823.1091681963</v>
      </c>
      <c r="K17" s="139"/>
      <c r="L17"/>
      <c r="M17" s="242">
        <v>1637131.3303554785</v>
      </c>
      <c r="P17"/>
      <c r="Q17"/>
      <c r="R17"/>
      <c r="S17"/>
    </row>
    <row r="18" spans="2:19" ht="15.75" customHeight="1" x14ac:dyDescent="0.25">
      <c r="B18" s="251">
        <f t="shared" si="4"/>
        <v>2030</v>
      </c>
      <c r="C18" s="254">
        <f t="shared" si="1"/>
        <v>0</v>
      </c>
      <c r="D18" s="136">
        <f>C18*(1+0.07)^-($B18-Assumptions!$C$6)</f>
        <v>0</v>
      </c>
      <c r="E18" s="257">
        <f>IF($B18=Assumptions!$C$11,'Capital Costs'!$J$32,0)</f>
        <v>0</v>
      </c>
      <c r="F18" s="208">
        <f>E18*(1+0.07)^-($B18-Assumptions!$C$6)</f>
        <v>0</v>
      </c>
      <c r="G18" s="85"/>
      <c r="H18" s="9" t="s">
        <v>41</v>
      </c>
      <c r="I18" s="43" t="s">
        <v>27</v>
      </c>
      <c r="J18" s="121">
        <f t="shared" si="3"/>
        <v>18625282.478460357</v>
      </c>
      <c r="K18" s="139"/>
      <c r="L18"/>
      <c r="M18" s="242">
        <v>19399150.772344016</v>
      </c>
      <c r="P18"/>
      <c r="Q18"/>
      <c r="R18"/>
      <c r="S18"/>
    </row>
    <row r="19" spans="2:19" ht="15.75" customHeight="1" x14ac:dyDescent="0.25">
      <c r="B19" s="251">
        <f t="shared" si="4"/>
        <v>2031</v>
      </c>
      <c r="C19" s="254">
        <f t="shared" si="1"/>
        <v>0</v>
      </c>
      <c r="D19" s="136">
        <f>C19*(1+0.07)^-($B19-Assumptions!$C$6)</f>
        <v>0</v>
      </c>
      <c r="E19" s="257">
        <f>IF($B19=Assumptions!$C$11,'Capital Costs'!$J$32,0)</f>
        <v>0</v>
      </c>
      <c r="F19" s="208">
        <f>E19*(1+0.07)^-($B19-Assumptions!$C$6)</f>
        <v>0</v>
      </c>
      <c r="G19" s="85"/>
      <c r="H19" s="559" t="s">
        <v>45</v>
      </c>
      <c r="I19" s="559"/>
      <c r="J19" s="41">
        <f>SUM(J13:J18)</f>
        <v>58301640.024330482</v>
      </c>
      <c r="K19" s="140"/>
      <c r="L19"/>
      <c r="M19" s="242">
        <f>SUM(M13:M18)</f>
        <v>60724035.000000007</v>
      </c>
      <c r="P19"/>
      <c r="Q19"/>
      <c r="R19"/>
      <c r="S19"/>
    </row>
    <row r="20" spans="2:19" ht="15.75" customHeight="1" x14ac:dyDescent="0.25">
      <c r="B20" s="251">
        <f t="shared" si="4"/>
        <v>2032</v>
      </c>
      <c r="C20" s="254">
        <f t="shared" si="1"/>
        <v>0</v>
      </c>
      <c r="D20" s="136">
        <f>C20*(1+0.07)^-($B20-Assumptions!$C$6)</f>
        <v>0</v>
      </c>
      <c r="E20" s="257">
        <f>IF($B20=Assumptions!$C$11,'Capital Costs'!$J$32,0)</f>
        <v>0</v>
      </c>
      <c r="F20" s="208">
        <f>E20*(1+0.07)^-($B20-Assumptions!$C$6)</f>
        <v>0</v>
      </c>
      <c r="G20" s="85"/>
      <c r="H20"/>
      <c r="I20"/>
      <c r="J20" s="85"/>
      <c r="L20"/>
      <c r="M20"/>
      <c r="P20"/>
      <c r="Q20"/>
      <c r="R20"/>
      <c r="S20"/>
    </row>
    <row r="21" spans="2:19" ht="15.75" customHeight="1" x14ac:dyDescent="0.25">
      <c r="B21" s="251">
        <f t="shared" si="4"/>
        <v>2033</v>
      </c>
      <c r="C21" s="254">
        <f t="shared" si="1"/>
        <v>0</v>
      </c>
      <c r="D21" s="136">
        <f>C21*(1+0.07)^-($B21-Assumptions!$C$6)</f>
        <v>0</v>
      </c>
      <c r="E21" s="257">
        <f>IF($B21=Assumptions!$C$11,'Capital Costs'!$J$32,0)</f>
        <v>0</v>
      </c>
      <c r="F21" s="208">
        <f>E21*(1+0.07)^-($B21-Assumptions!$C$6)</f>
        <v>0</v>
      </c>
      <c r="G21" s="85"/>
      <c r="H21" s="6" t="s">
        <v>107</v>
      </c>
      <c r="I21"/>
      <c r="J21" s="85"/>
      <c r="L21"/>
      <c r="M21"/>
      <c r="P21"/>
      <c r="Q21"/>
      <c r="R21"/>
      <c r="S21"/>
    </row>
    <row r="22" spans="2:19" ht="15.75" customHeight="1" x14ac:dyDescent="0.25">
      <c r="B22" s="251">
        <f t="shared" si="4"/>
        <v>2034</v>
      </c>
      <c r="C22" s="254">
        <f t="shared" si="1"/>
        <v>0</v>
      </c>
      <c r="D22" s="136">
        <f>C22*(1+0.07)^-($B22-Assumptions!$C$6)</f>
        <v>0</v>
      </c>
      <c r="E22" s="257">
        <f>IF($B22=Assumptions!$C$11,'Capital Costs'!$J$32,0)</f>
        <v>0</v>
      </c>
      <c r="F22" s="208">
        <f>E22*(1+0.07)^-($B22-Assumptions!$C$6)</f>
        <v>0</v>
      </c>
      <c r="G22" s="85"/>
      <c r="H22" s="38"/>
      <c r="I22" s="8"/>
      <c r="J22" s="228" t="s">
        <v>133</v>
      </c>
      <c r="K22" s="34"/>
      <c r="L22"/>
      <c r="M22"/>
      <c r="P22"/>
      <c r="Q22"/>
      <c r="R22"/>
      <c r="S22"/>
    </row>
    <row r="23" spans="2:19" ht="15.75" customHeight="1" x14ac:dyDescent="0.25">
      <c r="B23" s="251">
        <f t="shared" si="4"/>
        <v>2035</v>
      </c>
      <c r="C23" s="254">
        <f t="shared" si="1"/>
        <v>0</v>
      </c>
      <c r="D23" s="136">
        <f>C23*(1+0.07)^-($B23-Assumptions!$C$6)</f>
        <v>0</v>
      </c>
      <c r="E23" s="257">
        <f>IF($B23=Assumptions!$C$11,'Capital Costs'!$J$32,0)</f>
        <v>0</v>
      </c>
      <c r="F23" s="208">
        <f>E23*(1+0.07)^-($B23-Assumptions!$C$6)</f>
        <v>0</v>
      </c>
      <c r="G23" s="85"/>
      <c r="H23" s="560" t="s">
        <v>5</v>
      </c>
      <c r="I23" s="554" t="s">
        <v>28</v>
      </c>
      <c r="J23" s="554" t="s">
        <v>29</v>
      </c>
      <c r="K23" s="141"/>
      <c r="L23"/>
      <c r="M23"/>
      <c r="P23"/>
      <c r="Q23"/>
      <c r="R23"/>
      <c r="S23"/>
    </row>
    <row r="24" spans="2:19" ht="15.75" customHeight="1" x14ac:dyDescent="0.25">
      <c r="B24" s="251">
        <f t="shared" si="4"/>
        <v>2036</v>
      </c>
      <c r="C24" s="254">
        <f t="shared" si="1"/>
        <v>0</v>
      </c>
      <c r="D24" s="136">
        <f>C24*(1+0.07)^-($B24-Assumptions!$C$6)</f>
        <v>0</v>
      </c>
      <c r="E24" s="257">
        <f>IF($B24=Assumptions!$C$11,'Capital Costs'!$J$32,0)</f>
        <v>0</v>
      </c>
      <c r="F24" s="208">
        <f>E24*(1+0.07)^-($B24-Assumptions!$C$6)</f>
        <v>0</v>
      </c>
      <c r="G24" s="85"/>
      <c r="H24" s="561"/>
      <c r="I24" s="555"/>
      <c r="J24" s="555"/>
      <c r="K24" s="141"/>
      <c r="L24"/>
      <c r="M24"/>
      <c r="P24"/>
      <c r="Q24"/>
      <c r="R24"/>
      <c r="S24"/>
    </row>
    <row r="25" spans="2:19" ht="15.75" customHeight="1" x14ac:dyDescent="0.25">
      <c r="B25" s="251">
        <f t="shared" si="4"/>
        <v>2037</v>
      </c>
      <c r="C25" s="254">
        <f t="shared" si="1"/>
        <v>0</v>
      </c>
      <c r="D25" s="136">
        <f>C25*(1+0.07)^-($B25-Assumptions!$C$6)</f>
        <v>0</v>
      </c>
      <c r="E25" s="257">
        <f>IF($B25=Assumptions!$C$11,'Capital Costs'!$J$32,0)</f>
        <v>0</v>
      </c>
      <c r="F25" s="208">
        <f>E25*(1+0.07)^-($B25-Assumptions!$C$6)</f>
        <v>0</v>
      </c>
      <c r="G25" s="85"/>
      <c r="H25" s="562"/>
      <c r="I25" s="556"/>
      <c r="J25" s="556"/>
      <c r="K25" s="141"/>
      <c r="L25"/>
      <c r="M25"/>
      <c r="P25"/>
      <c r="Q25"/>
      <c r="R25"/>
      <c r="S25"/>
    </row>
    <row r="26" spans="2:19" ht="15.75" customHeight="1" x14ac:dyDescent="0.25">
      <c r="B26" s="251">
        <f t="shared" si="4"/>
        <v>2038</v>
      </c>
      <c r="C26" s="254">
        <f t="shared" si="1"/>
        <v>0</v>
      </c>
      <c r="D26" s="136">
        <f>C26*(1+0.07)^-($B26-Assumptions!$C$6)</f>
        <v>0</v>
      </c>
      <c r="E26" s="257">
        <f>IF($B26=Assumptions!$C$11,'Capital Costs'!$J$32,0)</f>
        <v>0</v>
      </c>
      <c r="F26" s="208">
        <f>E26*(1+0.07)^-($B26-Assumptions!$C$6)</f>
        <v>0</v>
      </c>
      <c r="G26" s="85"/>
      <c r="H26" s="9" t="s">
        <v>36</v>
      </c>
      <c r="I26" s="144">
        <v>0.99668901533542598</v>
      </c>
      <c r="J26" s="121">
        <f>I26*J13</f>
        <v>1549268.4269225879</v>
      </c>
      <c r="K26" s="142"/>
      <c r="L26"/>
      <c r="M26"/>
      <c r="P26"/>
      <c r="Q26"/>
      <c r="R26"/>
      <c r="S26"/>
    </row>
    <row r="27" spans="2:19" ht="15.75" customHeight="1" x14ac:dyDescent="0.25">
      <c r="B27" s="251">
        <f t="shared" si="4"/>
        <v>2039</v>
      </c>
      <c r="C27" s="254">
        <f t="shared" si="1"/>
        <v>0</v>
      </c>
      <c r="D27" s="136">
        <f>C27*(1+0.07)^-($B27-Assumptions!$C$6)</f>
        <v>0</v>
      </c>
      <c r="E27" s="257">
        <f>IF($B27=Assumptions!$C$11,'Capital Costs'!$J$32,0)</f>
        <v>0</v>
      </c>
      <c r="F27" s="208">
        <f>E27*(1+0.07)^-($B27-Assumptions!$C$6)</f>
        <v>0</v>
      </c>
      <c r="G27" s="85"/>
      <c r="H27" s="9" t="s">
        <v>37</v>
      </c>
      <c r="I27" s="144">
        <v>0.94960729545289124</v>
      </c>
      <c r="J27" s="121">
        <f t="shared" ref="J27:J31" si="5">I27*J14</f>
        <v>1631649.6751421855</v>
      </c>
      <c r="K27" s="142"/>
      <c r="L27"/>
      <c r="M27"/>
      <c r="P27"/>
      <c r="Q27"/>
      <c r="R27"/>
      <c r="S27"/>
    </row>
    <row r="28" spans="2:19" ht="15.75" customHeight="1" x14ac:dyDescent="0.25">
      <c r="B28" s="251">
        <f t="shared" si="4"/>
        <v>2040</v>
      </c>
      <c r="C28" s="254">
        <f t="shared" si="1"/>
        <v>0</v>
      </c>
      <c r="D28" s="136">
        <f>C28*(1+0.07)^-($B28-Assumptions!$C$6)</f>
        <v>0</v>
      </c>
      <c r="E28" s="257">
        <f>IF($B28=Assumptions!$C$11,'Capital Costs'!$J$32,0)</f>
        <v>0</v>
      </c>
      <c r="F28" s="208">
        <f>E28*(1+0.07)^-($B28-Assumptions!$C$6)</f>
        <v>0</v>
      </c>
      <c r="G28" s="85"/>
      <c r="H28" s="9" t="s">
        <v>38</v>
      </c>
      <c r="I28" s="144">
        <v>0.89915725708762995</v>
      </c>
      <c r="J28" s="121">
        <f t="shared" si="5"/>
        <v>19044003.319287665</v>
      </c>
      <c r="K28" s="142"/>
      <c r="L28"/>
      <c r="M28"/>
      <c r="P28"/>
      <c r="Q28"/>
      <c r="R28"/>
      <c r="S28"/>
    </row>
    <row r="29" spans="2:19" ht="15.75" customHeight="1" x14ac:dyDescent="0.25">
      <c r="B29" s="251">
        <f t="shared" si="2"/>
        <v>2041</v>
      </c>
      <c r="C29" s="254">
        <f t="shared" si="1"/>
        <v>0</v>
      </c>
      <c r="D29" s="136">
        <f>C29*(1+0.07)^-($B29-Assumptions!$C$6)</f>
        <v>0</v>
      </c>
      <c r="E29" s="257">
        <f>IF($B29=Assumptions!$C$11,'Capital Costs'!$J$32,0)</f>
        <v>0</v>
      </c>
      <c r="F29" s="208">
        <f>E29*(1+0.07)^-($B29-Assumptions!$C$6)</f>
        <v>0</v>
      </c>
      <c r="G29" s="85"/>
      <c r="H29" s="9" t="s">
        <v>39</v>
      </c>
      <c r="I29" s="144">
        <v>0.79464788577092815</v>
      </c>
      <c r="J29" s="121">
        <f t="shared" si="5"/>
        <v>10848570.312150121</v>
      </c>
      <c r="K29" s="142"/>
      <c r="L29"/>
      <c r="M29"/>
      <c r="P29"/>
      <c r="Q29"/>
      <c r="R29"/>
      <c r="S29"/>
    </row>
    <row r="30" spans="2:19" ht="15.75" customHeight="1" x14ac:dyDescent="0.25">
      <c r="B30" s="251">
        <f t="shared" si="2"/>
        <v>2042</v>
      </c>
      <c r="C30" s="254">
        <f t="shared" si="1"/>
        <v>0</v>
      </c>
      <c r="D30" s="136">
        <f>C30*(1+0.07)^-($B30-Assumptions!$C$6)</f>
        <v>0</v>
      </c>
      <c r="E30" s="257">
        <f>IF($B30=Assumptions!$C$11,'Capital Costs'!$J$32,0)</f>
        <v>0</v>
      </c>
      <c r="F30" s="208">
        <f>E30*(1+0.07)^-($B30-Assumptions!$C$6)</f>
        <v>0</v>
      </c>
      <c r="G30" s="85"/>
      <c r="H30" s="9" t="s">
        <v>40</v>
      </c>
      <c r="I30" s="144">
        <v>0.35184006268551071</v>
      </c>
      <c r="J30" s="121">
        <f t="shared" si="5"/>
        <v>553030.34126027254</v>
      </c>
      <c r="K30" s="142"/>
      <c r="L30"/>
      <c r="M30"/>
      <c r="P30"/>
      <c r="Q30"/>
      <c r="R30"/>
      <c r="S30"/>
    </row>
    <row r="31" spans="2:19" ht="15.75" customHeight="1" x14ac:dyDescent="0.25">
      <c r="B31" s="251">
        <f t="shared" si="2"/>
        <v>2043</v>
      </c>
      <c r="C31" s="254">
        <f t="shared" si="1"/>
        <v>0</v>
      </c>
      <c r="D31" s="136">
        <f>C31*(1+0.07)^-($B31-Assumptions!$C$6)</f>
        <v>0</v>
      </c>
      <c r="E31" s="257">
        <f>IF($B31=Assumptions!$C$11,'Capital Costs'!$J$32,0)</f>
        <v>0</v>
      </c>
      <c r="F31" s="208">
        <f>E31*(1+0.07)^-($B31-Assumptions!$C$6)</f>
        <v>0</v>
      </c>
      <c r="G31" s="85"/>
      <c r="H31" s="9" t="s">
        <v>41</v>
      </c>
      <c r="I31" s="144">
        <v>0</v>
      </c>
      <c r="J31" s="121">
        <f t="shared" si="5"/>
        <v>0</v>
      </c>
      <c r="K31" s="142"/>
      <c r="L31"/>
      <c r="M31"/>
      <c r="P31"/>
      <c r="Q31"/>
      <c r="R31"/>
      <c r="S31"/>
    </row>
    <row r="32" spans="2:19" ht="15.75" customHeight="1" x14ac:dyDescent="0.25">
      <c r="B32" s="251">
        <f t="shared" si="2"/>
        <v>2044</v>
      </c>
      <c r="C32" s="254">
        <f t="shared" si="1"/>
        <v>0</v>
      </c>
      <c r="D32" s="136">
        <f>C32*(1+0.07)^-($B32-Assumptions!$C$6)</f>
        <v>0</v>
      </c>
      <c r="E32" s="257">
        <f>IF($B32=Assumptions!$C$11,'Capital Costs'!$J$32,0)</f>
        <v>0</v>
      </c>
      <c r="F32" s="208">
        <f>E32*(1+0.07)^-($B32-Assumptions!$C$6)</f>
        <v>0</v>
      </c>
      <c r="G32" s="85"/>
      <c r="H32" s="557" t="s">
        <v>35</v>
      </c>
      <c r="I32" s="558"/>
      <c r="J32" s="42">
        <f>SUM(J26:J31)</f>
        <v>33626522.074762829</v>
      </c>
      <c r="K32" s="140"/>
      <c r="L32"/>
      <c r="M32"/>
      <c r="P32"/>
      <c r="Q32"/>
      <c r="R32"/>
      <c r="S32"/>
    </row>
    <row r="33" spans="1:19" ht="15.75" customHeight="1" x14ac:dyDescent="0.25">
      <c r="B33" s="251">
        <f t="shared" si="2"/>
        <v>2045</v>
      </c>
      <c r="C33" s="254">
        <f t="shared" si="1"/>
        <v>0</v>
      </c>
      <c r="D33" s="136">
        <f>C33*(1+0.07)^-($B33-Assumptions!$C$6)</f>
        <v>0</v>
      </c>
      <c r="E33" s="257">
        <f>IF($B33=Assumptions!$C$11,'Capital Costs'!$J$32,0)</f>
        <v>33626522.074762829</v>
      </c>
      <c r="F33" s="208">
        <f>E33*(1+0.07)^-($B33-Assumptions!$C$6)</f>
        <v>6195659.0352084842</v>
      </c>
      <c r="G33" s="19"/>
      <c r="H33"/>
      <c r="I33"/>
      <c r="J33" s="85"/>
      <c r="L33"/>
      <c r="M33"/>
      <c r="P33"/>
      <c r="Q33"/>
      <c r="R33"/>
      <c r="S33"/>
    </row>
    <row r="34" spans="1:19" ht="15.75" customHeight="1" x14ac:dyDescent="0.25">
      <c r="A34" s="19"/>
      <c r="B34" s="251">
        <f t="shared" si="2"/>
        <v>2046</v>
      </c>
      <c r="C34" s="254">
        <f t="shared" si="1"/>
        <v>0</v>
      </c>
      <c r="D34" s="136">
        <f>C34*(1+0.07)^-($B34-Assumptions!$C$6)</f>
        <v>0</v>
      </c>
      <c r="E34" s="257">
        <f>IF($B34=Assumptions!$C$11,'Capital Costs'!$J$32,0)</f>
        <v>0</v>
      </c>
      <c r="F34" s="208">
        <f>E34*(1+0.07)^-($B34-Assumptions!$C$6)</f>
        <v>0</v>
      </c>
      <c r="G34" s="85"/>
      <c r="H34" s="303" t="s">
        <v>5202</v>
      </c>
      <c r="I34"/>
      <c r="J34" s="85"/>
      <c r="L34"/>
      <c r="M34"/>
      <c r="P34"/>
      <c r="Q34"/>
      <c r="R34"/>
      <c r="S34"/>
    </row>
    <row r="35" spans="1:19" ht="15.75" customHeight="1" thickBot="1" x14ac:dyDescent="0.3">
      <c r="A35" s="85"/>
      <c r="B35" s="252">
        <f t="shared" si="2"/>
        <v>2047</v>
      </c>
      <c r="C35" s="255">
        <f t="shared" si="1"/>
        <v>0</v>
      </c>
      <c r="D35" s="137">
        <f>C35*(1+0.07)^-($B35-Assumptions!$C$6)</f>
        <v>0</v>
      </c>
      <c r="E35" s="258">
        <f>IF($B35=Assumptions!$C$11,'Capital Costs'!$J$32,0)</f>
        <v>0</v>
      </c>
      <c r="F35" s="214">
        <f>E35*(1+0.07)^-($B35-Assumptions!$C$6)</f>
        <v>0</v>
      </c>
      <c r="G35" s="85"/>
      <c r="H35" s="114">
        <f>118.37/113.648</f>
        <v>1.0415493453470366</v>
      </c>
      <c r="I35"/>
      <c r="J35" s="85"/>
      <c r="M35"/>
      <c r="P35"/>
      <c r="Q35"/>
      <c r="R35"/>
      <c r="S35"/>
    </row>
    <row r="36" spans="1:19" s="85" customFormat="1" ht="15.75" customHeight="1" x14ac:dyDescent="0.25">
      <c r="C36" s="242"/>
      <c r="D36" s="242">
        <f>SUM(D8:D35)</f>
        <v>43023152.803829804</v>
      </c>
      <c r="F36" s="151">
        <f>SUM(F8:F35)</f>
        <v>6195659.0352084842</v>
      </c>
      <c r="L36"/>
    </row>
    <row r="37" spans="1:19" ht="15.75" customHeight="1" x14ac:dyDescent="0.25">
      <c r="C37" s="238"/>
      <c r="D37" s="238"/>
      <c r="E37" s="85"/>
      <c r="F37" s="85"/>
      <c r="G37" s="85"/>
      <c r="H37"/>
      <c r="I37"/>
      <c r="J37" s="85"/>
      <c r="L37"/>
      <c r="M37"/>
      <c r="P37"/>
      <c r="Q37"/>
      <c r="R37"/>
      <c r="S37"/>
    </row>
    <row r="38" spans="1:19" ht="15.75" customHeight="1" x14ac:dyDescent="0.25">
      <c r="C38" s="238"/>
      <c r="D38" s="238"/>
      <c r="E38" s="85"/>
      <c r="F38" s="85"/>
      <c r="G38" s="19"/>
      <c r="H38" s="19"/>
      <c r="I38" s="19"/>
      <c r="J38" s="19"/>
      <c r="M38"/>
      <c r="P38"/>
      <c r="Q38"/>
      <c r="R38"/>
      <c r="S38"/>
    </row>
    <row r="39" spans="1:19" ht="15.75" customHeight="1" x14ac:dyDescent="0.25">
      <c r="A39" s="85"/>
      <c r="B39" s="21" t="s">
        <v>3</v>
      </c>
      <c r="C39" s="19"/>
      <c r="D39" s="19"/>
      <c r="E39" s="19"/>
      <c r="F39" s="19"/>
      <c r="G39" s="269"/>
      <c r="H39" s="269"/>
      <c r="I39" s="269"/>
      <c r="J39" s="269"/>
      <c r="K39" s="269"/>
      <c r="L39" s="269"/>
    </row>
    <row r="40" spans="1:19" ht="15.75" customHeight="1" x14ac:dyDescent="0.25">
      <c r="A40" s="225" t="s">
        <v>32</v>
      </c>
      <c r="B40" s="546" t="s">
        <v>5217</v>
      </c>
      <c r="C40" s="546"/>
      <c r="D40" s="546"/>
      <c r="E40" s="546"/>
      <c r="F40" s="546"/>
      <c r="G40" s="269"/>
      <c r="H40" s="269"/>
      <c r="I40" s="269"/>
      <c r="J40" s="269"/>
      <c r="K40" s="269"/>
      <c r="L40" s="269"/>
      <c r="R40" s="151"/>
    </row>
    <row r="41" spans="1:19" ht="15.75" customHeight="1" x14ac:dyDescent="0.25">
      <c r="A41" s="85"/>
      <c r="B41" s="546"/>
      <c r="C41" s="546"/>
      <c r="D41" s="546"/>
      <c r="E41" s="546"/>
      <c r="F41" s="546"/>
      <c r="G41" s="269"/>
      <c r="H41" s="269"/>
      <c r="I41" s="269"/>
      <c r="J41" s="269"/>
      <c r="K41" s="269"/>
      <c r="L41" s="269"/>
      <c r="N41" s="85"/>
      <c r="O41" s="85"/>
      <c r="R41" s="152"/>
    </row>
    <row r="42" spans="1:19" ht="15.75" customHeight="1" x14ac:dyDescent="0.25">
      <c r="A42" s="85"/>
      <c r="B42" s="546"/>
      <c r="C42" s="546"/>
      <c r="D42" s="546"/>
      <c r="E42" s="546"/>
      <c r="F42" s="546"/>
      <c r="G42" s="269"/>
      <c r="H42" s="269"/>
      <c r="I42" s="269"/>
      <c r="J42" s="269"/>
      <c r="K42" s="269"/>
      <c r="L42" s="269"/>
    </row>
    <row r="43" spans="1:19" ht="15.75" customHeight="1" x14ac:dyDescent="0.25">
      <c r="A43" s="225"/>
      <c r="B43" s="31"/>
      <c r="C43" s="31"/>
      <c r="D43" s="31"/>
      <c r="E43" s="31"/>
      <c r="F43" s="31"/>
      <c r="G43" s="269"/>
      <c r="H43" s="269"/>
      <c r="I43" s="269"/>
      <c r="J43" s="269"/>
      <c r="K43" s="269"/>
      <c r="L43" s="269"/>
      <c r="N43" s="304"/>
    </row>
    <row r="44" spans="1:19" ht="15.75" customHeight="1" x14ac:dyDescent="0.25">
      <c r="A44" s="225" t="s">
        <v>31</v>
      </c>
      <c r="B44" s="546" t="s">
        <v>122</v>
      </c>
      <c r="C44" s="546"/>
      <c r="D44" s="546"/>
      <c r="E44" s="546"/>
      <c r="F44" s="546"/>
      <c r="G44" s="269"/>
      <c r="H44" s="269"/>
      <c r="I44" s="269"/>
      <c r="J44" s="269"/>
      <c r="K44" s="269"/>
      <c r="L44" s="269"/>
    </row>
    <row r="45" spans="1:19" ht="15" customHeight="1" x14ac:dyDescent="0.25">
      <c r="A45" s="76"/>
      <c r="B45" s="546"/>
      <c r="C45" s="546"/>
      <c r="D45" s="546"/>
      <c r="E45" s="546"/>
      <c r="F45" s="546"/>
      <c r="G45" s="269"/>
      <c r="H45" s="269"/>
      <c r="I45" s="269"/>
      <c r="J45" s="269"/>
      <c r="K45" s="269"/>
      <c r="L45" s="269"/>
    </row>
    <row r="46" spans="1:19" x14ac:dyDescent="0.25">
      <c r="A46" s="76"/>
      <c r="B46" s="546"/>
      <c r="C46" s="546"/>
      <c r="D46" s="546"/>
      <c r="E46" s="546"/>
      <c r="F46" s="546"/>
      <c r="G46" s="269"/>
      <c r="H46" s="269"/>
      <c r="I46" s="269"/>
      <c r="J46" s="269"/>
      <c r="K46" s="269"/>
      <c r="L46" s="269"/>
    </row>
    <row r="47" spans="1:19" x14ac:dyDescent="0.25">
      <c r="A47" s="225"/>
      <c r="B47" s="546"/>
      <c r="C47" s="546"/>
      <c r="D47" s="546"/>
      <c r="E47" s="546"/>
      <c r="F47" s="546"/>
      <c r="G47" s="269"/>
      <c r="H47" s="269"/>
      <c r="I47" s="269"/>
      <c r="J47" s="269"/>
      <c r="K47" s="269"/>
      <c r="L47" s="269"/>
    </row>
    <row r="48" spans="1:19" x14ac:dyDescent="0.25">
      <c r="A48" s="85"/>
      <c r="B48" s="546"/>
      <c r="C48" s="546"/>
      <c r="D48" s="546"/>
      <c r="E48" s="546"/>
      <c r="F48" s="546"/>
      <c r="G48" s="269"/>
      <c r="H48" s="269"/>
      <c r="I48" s="269"/>
      <c r="J48" s="269"/>
      <c r="K48" s="269"/>
      <c r="L48" s="269"/>
    </row>
    <row r="49" spans="1:12" x14ac:dyDescent="0.25">
      <c r="A49" s="85"/>
      <c r="B49" s="546"/>
      <c r="C49" s="546"/>
      <c r="D49" s="546"/>
      <c r="E49" s="546"/>
      <c r="F49" s="546"/>
      <c r="G49" s="269"/>
      <c r="H49" s="269"/>
      <c r="I49" s="269"/>
      <c r="J49" s="269"/>
      <c r="K49" s="269"/>
      <c r="L49" s="269"/>
    </row>
    <row r="50" spans="1:12" ht="15" customHeight="1" x14ac:dyDescent="0.25">
      <c r="A50" s="7"/>
      <c r="B50" s="546"/>
      <c r="C50" s="546"/>
      <c r="D50" s="546"/>
      <c r="E50" s="546"/>
      <c r="F50" s="546"/>
      <c r="G50" s="269"/>
      <c r="H50" s="269"/>
      <c r="I50" s="269"/>
      <c r="J50" s="269"/>
      <c r="K50" s="269"/>
      <c r="L50" s="269"/>
    </row>
    <row r="51" spans="1:12" x14ac:dyDescent="0.25">
      <c r="A51" s="76"/>
      <c r="B51" s="546"/>
      <c r="C51" s="546"/>
      <c r="D51" s="546"/>
      <c r="E51" s="546"/>
      <c r="F51" s="546"/>
      <c r="G51" s="269"/>
      <c r="H51" s="269"/>
      <c r="I51" s="269"/>
      <c r="J51" s="269"/>
      <c r="K51" s="269"/>
      <c r="L51" s="269"/>
    </row>
    <row r="52" spans="1:12" x14ac:dyDescent="0.25">
      <c r="B52" s="546"/>
      <c r="C52" s="546"/>
      <c r="D52" s="546"/>
      <c r="E52" s="546"/>
      <c r="F52" s="546"/>
    </row>
    <row r="54" spans="1:12" ht="15" customHeight="1" x14ac:dyDescent="0.25"/>
    <row r="60" spans="1:12" ht="15" customHeight="1" x14ac:dyDescent="0.25"/>
  </sheetData>
  <mergeCells count="19">
    <mergeCell ref="J10:J12"/>
    <mergeCell ref="J23:J25"/>
    <mergeCell ref="H32:I32"/>
    <mergeCell ref="H19:I19"/>
    <mergeCell ref="H10:H12"/>
    <mergeCell ref="H23:H25"/>
    <mergeCell ref="I10:I12"/>
    <mergeCell ref="I23:I25"/>
    <mergeCell ref="B44:F52"/>
    <mergeCell ref="B40:F42"/>
    <mergeCell ref="C5:D5"/>
    <mergeCell ref="C4:D4"/>
    <mergeCell ref="E4:F4"/>
    <mergeCell ref="E6:E7"/>
    <mergeCell ref="F6:F7"/>
    <mergeCell ref="E5:F5"/>
    <mergeCell ref="B6:B7"/>
    <mergeCell ref="C6:C7"/>
    <mergeCell ref="D6:D7"/>
  </mergeCells>
  <pageMargins left="0.25" right="0.25" top="0.75" bottom="0.75" header="0.3" footer="0.3"/>
  <pageSetup paperSize="119"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Z58"/>
  <sheetViews>
    <sheetView view="pageBreakPreview" zoomScale="85" zoomScaleNormal="85" zoomScaleSheetLayoutView="85" workbookViewId="0">
      <selection activeCell="J6" sqref="J6"/>
    </sheetView>
  </sheetViews>
  <sheetFormatPr defaultColWidth="9.140625" defaultRowHeight="15" x14ac:dyDescent="0.25"/>
  <cols>
    <col min="1" max="1" width="5.7109375" style="19" customWidth="1"/>
    <col min="2" max="2" width="16.140625" style="19" customWidth="1"/>
    <col min="3" max="11" width="15.85546875" style="19" customWidth="1"/>
    <col min="12" max="16" width="9.140625" style="19"/>
    <col min="17" max="26" width="10.85546875" style="19" customWidth="1"/>
    <col min="27" max="16384" width="9.140625" style="19"/>
  </cols>
  <sheetData>
    <row r="1" spans="2:26" x14ac:dyDescent="0.25">
      <c r="B1" s="19">
        <v>1</v>
      </c>
      <c r="C1" s="19">
        <f t="shared" ref="C1" si="0">B1+1</f>
        <v>2</v>
      </c>
      <c r="D1" s="19">
        <f t="shared" ref="D1" si="1">C1+1</f>
        <v>3</v>
      </c>
      <c r="E1" s="19">
        <f t="shared" ref="E1" si="2">D1+1</f>
        <v>4</v>
      </c>
      <c r="F1" s="19">
        <f t="shared" ref="F1" si="3">E1+1</f>
        <v>5</v>
      </c>
      <c r="G1" s="19">
        <f t="shared" ref="G1" si="4">F1+1</f>
        <v>6</v>
      </c>
      <c r="H1" s="19">
        <f t="shared" ref="H1" si="5">G1+1</f>
        <v>7</v>
      </c>
      <c r="I1" s="19">
        <f t="shared" ref="I1" si="6">H1+1</f>
        <v>8</v>
      </c>
      <c r="J1" s="19">
        <f t="shared" ref="J1" si="7">I1+1</f>
        <v>9</v>
      </c>
    </row>
    <row r="2" spans="2:26" x14ac:dyDescent="0.25">
      <c r="B2" s="101"/>
      <c r="C2" s="577" t="s">
        <v>142</v>
      </c>
      <c r="D2" s="578"/>
      <c r="E2" s="579"/>
      <c r="F2" s="566" t="s">
        <v>141</v>
      </c>
      <c r="G2" s="566"/>
      <c r="H2" s="566"/>
      <c r="I2" s="566"/>
      <c r="J2" s="566"/>
      <c r="K2" s="566"/>
    </row>
    <row r="3" spans="2:26" x14ac:dyDescent="0.25">
      <c r="B3" s="101"/>
      <c r="C3" s="127" t="s">
        <v>42</v>
      </c>
      <c r="D3" s="127" t="s">
        <v>43</v>
      </c>
      <c r="E3" s="127" t="s">
        <v>69</v>
      </c>
      <c r="F3" s="566" t="s">
        <v>158</v>
      </c>
      <c r="G3" s="566"/>
      <c r="H3" s="566"/>
      <c r="I3" s="566" t="s">
        <v>157</v>
      </c>
      <c r="J3" s="566"/>
      <c r="K3" s="566"/>
    </row>
    <row r="4" spans="2:26" x14ac:dyDescent="0.25">
      <c r="B4" s="174" t="s">
        <v>92</v>
      </c>
      <c r="C4" s="127" t="s">
        <v>45</v>
      </c>
      <c r="D4" s="127" t="s">
        <v>45</v>
      </c>
      <c r="E4" s="127" t="s">
        <v>45</v>
      </c>
      <c r="F4" s="127" t="s">
        <v>42</v>
      </c>
      <c r="G4" s="127" t="s">
        <v>43</v>
      </c>
      <c r="H4" s="127" t="s">
        <v>69</v>
      </c>
      <c r="I4" s="127" t="s">
        <v>42</v>
      </c>
      <c r="J4" s="127" t="s">
        <v>43</v>
      </c>
      <c r="K4" s="127" t="s">
        <v>69</v>
      </c>
      <c r="N4" s="567" t="s">
        <v>159</v>
      </c>
      <c r="O4" s="567"/>
    </row>
    <row r="5" spans="2:26" x14ac:dyDescent="0.25">
      <c r="B5" s="128">
        <v>2014</v>
      </c>
      <c r="C5" s="173">
        <v>7194763.4400000013</v>
      </c>
      <c r="D5" s="173">
        <v>7207379.2000000002</v>
      </c>
      <c r="E5" s="173">
        <f>C5-D5</f>
        <v>-12615.759999998845</v>
      </c>
      <c r="F5" s="173">
        <v>154932.25</v>
      </c>
      <c r="G5" s="173">
        <v>154527.4</v>
      </c>
      <c r="H5" s="173">
        <f>F5-G5</f>
        <v>404.85000000000582</v>
      </c>
      <c r="I5" s="173">
        <v>140.43627408607102</v>
      </c>
      <c r="J5" s="173">
        <v>137.5</v>
      </c>
      <c r="K5" s="173">
        <f>I5-J5</f>
        <v>2.9362740860710232</v>
      </c>
      <c r="N5" s="245">
        <f>C5/F5</f>
        <v>46.438126600497966</v>
      </c>
      <c r="O5" s="245">
        <f>D5/G5</f>
        <v>46.641431875512048</v>
      </c>
      <c r="Q5" s="173">
        <v>7183548.0300000012</v>
      </c>
      <c r="R5" s="173">
        <v>7190987.2500000009</v>
      </c>
      <c r="S5" s="173">
        <v>7194763.4400000013</v>
      </c>
      <c r="T5" s="173">
        <v>7207379.2000000002</v>
      </c>
      <c r="U5" s="173">
        <f>Q5-T5</f>
        <v>-23831.169999998994</v>
      </c>
      <c r="V5" s="173">
        <v>154871.48000000004</v>
      </c>
      <c r="W5" s="173">
        <v>154793.8277385135</v>
      </c>
      <c r="X5" s="173">
        <v>154830.68432541389</v>
      </c>
      <c r="Y5" s="173">
        <v>154527.4</v>
      </c>
      <c r="Z5" s="173">
        <f>V5-Y5</f>
        <v>344.0800000000454</v>
      </c>
    </row>
    <row r="6" spans="2:26" x14ac:dyDescent="0.25">
      <c r="B6" s="128">
        <v>2040</v>
      </c>
      <c r="C6" s="173">
        <v>9383009.8600000013</v>
      </c>
      <c r="D6" s="173">
        <v>9397261.2599999998</v>
      </c>
      <c r="E6" s="173">
        <f>C6-D6</f>
        <v>-14251.39999999851</v>
      </c>
      <c r="F6" s="173">
        <v>213832.06000000006</v>
      </c>
      <c r="G6" s="173">
        <v>213296.36999999994</v>
      </c>
      <c r="H6" s="173">
        <f>F6-G6</f>
        <v>535.69000000011874</v>
      </c>
      <c r="I6" s="173">
        <v>225.06096501018777</v>
      </c>
      <c r="J6" s="173">
        <v>175.7</v>
      </c>
      <c r="K6" s="173">
        <f>I6-J6</f>
        <v>49.360965010187783</v>
      </c>
      <c r="N6" s="245">
        <f>C6/F6</f>
        <v>43.880276231730633</v>
      </c>
      <c r="O6" s="245">
        <f>D6/G6</f>
        <v>44.057295771137611</v>
      </c>
      <c r="Q6" s="173">
        <v>7202601.370000001</v>
      </c>
      <c r="R6" s="173">
        <v>0</v>
      </c>
      <c r="S6" s="173">
        <v>0</v>
      </c>
      <c r="T6" s="173">
        <v>9.3800000000046566</v>
      </c>
      <c r="U6" s="173">
        <f>Q6-T6</f>
        <v>7202591.9900000012</v>
      </c>
      <c r="V6" s="173">
        <v>154020.62406756604</v>
      </c>
      <c r="W6" s="173">
        <v>-369.22120422694326</v>
      </c>
      <c r="X6" s="173">
        <v>-203.04293762538853</v>
      </c>
      <c r="Y6" s="173">
        <v>0</v>
      </c>
      <c r="Z6" s="173">
        <f>V6-Y6</f>
        <v>154020.62406756604</v>
      </c>
    </row>
    <row r="7" spans="2:26" x14ac:dyDescent="0.25">
      <c r="B7" s="129" t="s">
        <v>70</v>
      </c>
      <c r="C7" s="200">
        <f>((C6-C5)/C5)/($B6-$B5)</f>
        <v>1.16978583865926E-2</v>
      </c>
      <c r="D7" s="200">
        <f t="shared" ref="D7:J7" si="8">((D6-D5)/D5)/($B6-$B5)</f>
        <v>1.1686110962071077E-2</v>
      </c>
      <c r="E7" s="200">
        <f t="shared" si="8"/>
        <v>4.9865589365383958E-3</v>
      </c>
      <c r="F7" s="200">
        <f t="shared" si="8"/>
        <v>1.4621728579377824E-2</v>
      </c>
      <c r="G7" s="200">
        <f t="shared" si="8"/>
        <v>1.4627470597447428E-2</v>
      </c>
      <c r="H7" s="200">
        <f>((H6-H5)/H5)/($B6-$B5)</f>
        <v>1.2430054816134279E-2</v>
      </c>
      <c r="I7" s="200">
        <f t="shared" si="8"/>
        <v>2.317631841171542E-2</v>
      </c>
      <c r="J7" s="200">
        <f t="shared" si="8"/>
        <v>1.0685314685314683E-2</v>
      </c>
      <c r="K7" s="200">
        <f>((K6-K5)/K5)/($B6-$B5)</f>
        <v>0.60810570920924678</v>
      </c>
    </row>
    <row r="8" spans="2:26" x14ac:dyDescent="0.25">
      <c r="B8" s="6" t="s">
        <v>71</v>
      </c>
      <c r="C8" s="21"/>
      <c r="J8" s="21"/>
      <c r="K8" s="21"/>
    </row>
    <row r="9" spans="2:26" ht="19.5" thickBot="1" x14ac:dyDescent="0.35">
      <c r="C9" s="203"/>
      <c r="D9" s="203"/>
      <c r="E9" s="203"/>
      <c r="F9" s="274"/>
      <c r="G9" s="274"/>
      <c r="H9" s="274"/>
      <c r="I9" s="274"/>
      <c r="J9" s="274"/>
      <c r="K9" s="274"/>
    </row>
    <row r="10" spans="2:26" ht="35.1" customHeight="1" thickBot="1" x14ac:dyDescent="0.3">
      <c r="B10" s="580" t="s">
        <v>0</v>
      </c>
      <c r="C10" s="583" t="s">
        <v>101</v>
      </c>
      <c r="D10" s="584"/>
      <c r="E10" s="585"/>
      <c r="F10" s="574" t="s">
        <v>77</v>
      </c>
      <c r="G10" s="575"/>
      <c r="H10" s="575"/>
      <c r="I10" s="575"/>
      <c r="J10" s="575"/>
      <c r="K10" s="576"/>
    </row>
    <row r="11" spans="2:26" ht="35.1" customHeight="1" thickBot="1" x14ac:dyDescent="0.3">
      <c r="B11" s="581"/>
      <c r="C11" s="586" t="s">
        <v>42</v>
      </c>
      <c r="D11" s="510" t="s">
        <v>43</v>
      </c>
      <c r="E11" s="588" t="s">
        <v>72</v>
      </c>
      <c r="F11" s="568" t="s">
        <v>158</v>
      </c>
      <c r="G11" s="569"/>
      <c r="H11" s="570"/>
      <c r="I11" s="571" t="s">
        <v>157</v>
      </c>
      <c r="J11" s="572"/>
      <c r="K11" s="573"/>
    </row>
    <row r="12" spans="2:26" ht="35.1" customHeight="1" thickBot="1" x14ac:dyDescent="0.3">
      <c r="B12" s="582"/>
      <c r="C12" s="587"/>
      <c r="D12" s="511"/>
      <c r="E12" s="589"/>
      <c r="F12" s="268" t="s">
        <v>42</v>
      </c>
      <c r="G12" s="270" t="s">
        <v>43</v>
      </c>
      <c r="H12" s="271" t="s">
        <v>72</v>
      </c>
      <c r="I12" s="281" t="s">
        <v>42</v>
      </c>
      <c r="J12" s="282" t="s">
        <v>43</v>
      </c>
      <c r="K12" s="283" t="s">
        <v>72</v>
      </c>
    </row>
    <row r="13" spans="2:26" x14ac:dyDescent="0.25">
      <c r="B13" s="22">
        <f>Assumptions!C10</f>
        <v>2026</v>
      </c>
      <c r="C13" s="275">
        <f>TREND(C$5:C$6,$B$5:$B$6,$B13)*Assumptions!$C$13</f>
        <v>2994724014.046164</v>
      </c>
      <c r="D13" s="276">
        <f>TREND(D$5:D$6,$B$5:$B$6,$B13)*Assumptions!$C$13</f>
        <v>2999604308.8769164</v>
      </c>
      <c r="E13" s="113">
        <f t="shared" ref="E13:E32" si="9">D13-C13</f>
        <v>4880294.8307523727</v>
      </c>
      <c r="F13" s="275">
        <f>TREND(F$5:F$6,$B$5:$B$6,$B13)*Assumptions!$C$13</f>
        <v>66472623.857692659</v>
      </c>
      <c r="G13" s="276">
        <f>TREND(G$5:G$6,$B$5:$B$6,$B13)*Assumptions!$C$13</f>
        <v>66302812.100000016</v>
      </c>
      <c r="H13" s="113">
        <f t="shared" ref="H13:H32" si="10">G13-F13</f>
        <v>-169811.75769264251</v>
      </c>
      <c r="I13" s="277">
        <f>TREND(I$5:I$6,$B$5:$B$6,$B13)*Assumptions!$C$13</f>
        <v>65515.245666324678</v>
      </c>
      <c r="J13" s="284">
        <f>TREND(J$5:J$6,$B$5:$B$6,$B13)*Assumptions!$C$13</f>
        <v>56622.730769230737</v>
      </c>
      <c r="K13" s="113">
        <f t="shared" ref="K13:K32" si="11">J13-I13</f>
        <v>-8892.5148970939408</v>
      </c>
    </row>
    <row r="14" spans="2:26" x14ac:dyDescent="0.25">
      <c r="B14" s="23">
        <f>B13+1</f>
        <v>2027</v>
      </c>
      <c r="C14" s="277">
        <f>TREND(C$5:C$6,$B$5:$B$6,$B14)*Assumptions!$C$13</f>
        <v>3025443627.2500024</v>
      </c>
      <c r="D14" s="278">
        <f>TREND(D$5:D$6,$B$5:$B$6,$B14)*Assumptions!$C$13</f>
        <v>3030346883.949996</v>
      </c>
      <c r="E14" s="172">
        <f t="shared" si="9"/>
        <v>4903256.6999936104</v>
      </c>
      <c r="F14" s="277">
        <f>TREND(F$5:F$6,$B$5:$B$6,$B14)*Assumptions!$C$13</f>
        <v>67299486.575000092</v>
      </c>
      <c r="G14" s="278">
        <f>TREND(G$5:G$6,$B$5:$B$6,$B14)*Assumptions!$C$13</f>
        <v>67127838.024999917</v>
      </c>
      <c r="H14" s="172">
        <f t="shared" si="10"/>
        <v>-171648.55000017583</v>
      </c>
      <c r="I14" s="277">
        <f>TREND(I$5:I$6,$B$5:$B$6,$B14)*Assumptions!$C$13</f>
        <v>66703.24613506734</v>
      </c>
      <c r="J14" s="278">
        <f>TREND(J$5:J$6,$B$5:$B$6,$B14)*Assumptions!$C$13</f>
        <v>57158.999999999964</v>
      </c>
      <c r="K14" s="172">
        <f t="shared" si="11"/>
        <v>-9544.2461350673766</v>
      </c>
    </row>
    <row r="15" spans="2:26" x14ac:dyDescent="0.25">
      <c r="B15" s="23">
        <f t="shared" ref="B15:B32" si="12">B14+1</f>
        <v>2028</v>
      </c>
      <c r="C15" s="277">
        <f>TREND(C$5:C$6,$B$5:$B$6,$B15)*Assumptions!$C$13</f>
        <v>3056163240.4538512</v>
      </c>
      <c r="D15" s="278">
        <f>TREND(D$5:D$6,$B$5:$B$6,$B15)*Assumptions!$C$13</f>
        <v>3061089459.0230756</v>
      </c>
      <c r="E15" s="172">
        <f t="shared" si="9"/>
        <v>4926218.5692243576</v>
      </c>
      <c r="F15" s="277">
        <f>TREND(F$5:F$6,$B$5:$B$6,$B15)*Assumptions!$C$13</f>
        <v>68126349.292307869</v>
      </c>
      <c r="G15" s="278">
        <f>TREND(G$5:G$6,$B$5:$B$6,$B15)*Assumptions!$C$13</f>
        <v>67952863.949999824</v>
      </c>
      <c r="H15" s="172">
        <f t="shared" si="10"/>
        <v>-173485.34230804443</v>
      </c>
      <c r="I15" s="277">
        <f>TREND(I$5:I$6,$B$5:$B$6,$B15)*Assumptions!$C$13</f>
        <v>67891.246603809661</v>
      </c>
      <c r="J15" s="278">
        <f>TREND(J$5:J$6,$B$5:$B$6,$B15)*Assumptions!$C$13</f>
        <v>57695.269230769198</v>
      </c>
      <c r="K15" s="172">
        <f t="shared" si="11"/>
        <v>-10195.977373040463</v>
      </c>
    </row>
    <row r="16" spans="2:26" x14ac:dyDescent="0.25">
      <c r="B16" s="23">
        <f t="shared" si="12"/>
        <v>2029</v>
      </c>
      <c r="C16" s="277">
        <f>TREND(C$5:C$6,$B$5:$B$6,$B16)*Assumptions!$C$13</f>
        <v>3086882853.6577001</v>
      </c>
      <c r="D16" s="278">
        <f>TREND(D$5:D$6,$B$5:$B$6,$B16)*Assumptions!$C$13</f>
        <v>3091832034.0961442</v>
      </c>
      <c r="E16" s="172">
        <f t="shared" si="9"/>
        <v>4949180.4384441376</v>
      </c>
      <c r="F16" s="277">
        <f>TREND(F$5:F$6,$B$5:$B$6,$B16)*Assumptions!$C$13</f>
        <v>68953212.009615645</v>
      </c>
      <c r="G16" s="278">
        <f>TREND(G$5:G$6,$B$5:$B$6,$B16)*Assumptions!$C$13</f>
        <v>68777889.875000075</v>
      </c>
      <c r="H16" s="172">
        <f t="shared" si="10"/>
        <v>-175322.13461557031</v>
      </c>
      <c r="I16" s="277">
        <f>TREND(I$5:I$6,$B$5:$B$6,$B16)*Assumptions!$C$13</f>
        <v>69079.247072551982</v>
      </c>
      <c r="J16" s="278">
        <f>TREND(J$5:J$6,$B$5:$B$6,$B16)*Assumptions!$C$13</f>
        <v>58231.538461538425</v>
      </c>
      <c r="K16" s="172">
        <f t="shared" si="11"/>
        <v>-10847.708611013557</v>
      </c>
    </row>
    <row r="17" spans="2:11" x14ac:dyDescent="0.25">
      <c r="B17" s="23">
        <f t="shared" si="12"/>
        <v>2030</v>
      </c>
      <c r="C17" s="277">
        <f>TREND(C$5:C$6,$B$5:$B$6,$B17)*Assumptions!$C$13</f>
        <v>3117602466.8615489</v>
      </c>
      <c r="D17" s="278">
        <f>TREND(D$5:D$6,$B$5:$B$6,$B17)*Assumptions!$C$13</f>
        <v>3122574609.1692238</v>
      </c>
      <c r="E17" s="172">
        <f t="shared" si="9"/>
        <v>4972142.3076748848</v>
      </c>
      <c r="F17" s="277">
        <f>TREND(F$5:F$6,$B$5:$B$6,$B17)*Assumptions!$C$13</f>
        <v>69780074.726923093</v>
      </c>
      <c r="G17" s="278">
        <f>TREND(G$5:G$6,$B$5:$B$6,$B17)*Assumptions!$C$13</f>
        <v>69602915.799999967</v>
      </c>
      <c r="H17" s="172">
        <f t="shared" si="10"/>
        <v>-177158.92692312598</v>
      </c>
      <c r="I17" s="277">
        <f>TREND(I$5:I$6,$B$5:$B$6,$B17)*Assumptions!$C$13</f>
        <v>70267.247541294637</v>
      </c>
      <c r="J17" s="278">
        <f>TREND(J$5:J$6,$B$5:$B$6,$B17)*Assumptions!$C$13</f>
        <v>58767.807692307651</v>
      </c>
      <c r="K17" s="172">
        <f t="shared" si="11"/>
        <v>-11499.439848986985</v>
      </c>
    </row>
    <row r="18" spans="2:11" x14ac:dyDescent="0.25">
      <c r="B18" s="23">
        <f t="shared" si="12"/>
        <v>2031</v>
      </c>
      <c r="C18" s="277">
        <f>TREND(C$5:C$6,$B$5:$B$6,$B18)*Assumptions!$C$13</f>
        <v>3148322080.0653868</v>
      </c>
      <c r="D18" s="278">
        <f>TREND(D$5:D$6,$B$5:$B$6,$B18)*Assumptions!$C$13</f>
        <v>3153317184.2423029</v>
      </c>
      <c r="E18" s="172">
        <f t="shared" si="9"/>
        <v>4995104.1769161224</v>
      </c>
      <c r="F18" s="277">
        <f>TREND(F$5:F$6,$B$5:$B$6,$B18)*Assumptions!$C$13</f>
        <v>70606937.444230869</v>
      </c>
      <c r="G18" s="278">
        <f>TREND(G$5:G$6,$B$5:$B$6,$B18)*Assumptions!$C$13</f>
        <v>70427941.724999875</v>
      </c>
      <c r="H18" s="172">
        <f t="shared" si="10"/>
        <v>-178995.71923099458</v>
      </c>
      <c r="I18" s="277">
        <f>TREND(I$5:I$6,$B$5:$B$6,$B18)*Assumptions!$C$13</f>
        <v>71455.248010036972</v>
      </c>
      <c r="J18" s="278">
        <f>TREND(J$5:J$6,$B$5:$B$6,$B18)*Assumptions!$C$13</f>
        <v>59304.076923076878</v>
      </c>
      <c r="K18" s="172">
        <f t="shared" si="11"/>
        <v>-12151.171086960094</v>
      </c>
    </row>
    <row r="19" spans="2:11" x14ac:dyDescent="0.25">
      <c r="B19" s="23">
        <f>B18+1</f>
        <v>2032</v>
      </c>
      <c r="C19" s="277">
        <f>TREND(C$5:C$6,$B$5:$B$6,$B19)*Assumptions!$C$13</f>
        <v>3179041693.2692356</v>
      </c>
      <c r="D19" s="278">
        <f>TREND(D$5:D$6,$B$5:$B$6,$B19)*Assumptions!$C$13</f>
        <v>3184059759.3153825</v>
      </c>
      <c r="E19" s="172">
        <f t="shared" si="9"/>
        <v>5018066.0461468697</v>
      </c>
      <c r="F19" s="277">
        <f>TREND(F$5:F$6,$B$5:$B$6,$B19)*Assumptions!$C$13</f>
        <v>71433800.161538646</v>
      </c>
      <c r="G19" s="278">
        <f>TREND(G$5:G$6,$B$5:$B$6,$B19)*Assumptions!$C$13</f>
        <v>71252967.650000125</v>
      </c>
      <c r="H19" s="172">
        <f t="shared" si="10"/>
        <v>-180832.51153852046</v>
      </c>
      <c r="I19" s="277">
        <f>TREND(I$5:I$6,$B$5:$B$6,$B19)*Assumptions!$C$13</f>
        <v>72643.248478779293</v>
      </c>
      <c r="J19" s="278">
        <f>TREND(J$5:J$6,$B$5:$B$6,$B19)*Assumptions!$C$13</f>
        <v>59840.346153846105</v>
      </c>
      <c r="K19" s="172">
        <f t="shared" si="11"/>
        <v>-12802.902324933188</v>
      </c>
    </row>
    <row r="20" spans="2:11" x14ac:dyDescent="0.25">
      <c r="B20" s="23">
        <f t="shared" si="12"/>
        <v>2033</v>
      </c>
      <c r="C20" s="277">
        <f>TREND(C$5:C$6,$B$5:$B$6,$B20)*Assumptions!$C$13</f>
        <v>3209761306.4730844</v>
      </c>
      <c r="D20" s="278">
        <f>TREND(D$5:D$6,$B$5:$B$6,$B20)*Assumptions!$C$13</f>
        <v>3214802334.3884621</v>
      </c>
      <c r="E20" s="172">
        <f t="shared" si="9"/>
        <v>5041027.9153776169</v>
      </c>
      <c r="F20" s="277">
        <f>TREND(F$5:F$6,$B$5:$B$6,$B20)*Assumptions!$C$13</f>
        <v>72260662.878846422</v>
      </c>
      <c r="G20" s="278">
        <f>TREND(G$5:G$6,$B$5:$B$6,$B20)*Assumptions!$C$13</f>
        <v>72077993.575000033</v>
      </c>
      <c r="H20" s="172">
        <f t="shared" si="10"/>
        <v>-182669.30384638906</v>
      </c>
      <c r="I20" s="277">
        <f>TREND(I$5:I$6,$B$5:$B$6,$B20)*Assumptions!$C$13</f>
        <v>73831.248947521613</v>
      </c>
      <c r="J20" s="278">
        <f>TREND(J$5:J$6,$B$5:$B$6,$B20)*Assumptions!$C$13</f>
        <v>60376.615384615339</v>
      </c>
      <c r="K20" s="172">
        <f t="shared" si="11"/>
        <v>-13454.633562906274</v>
      </c>
    </row>
    <row r="21" spans="2:11" x14ac:dyDescent="0.25">
      <c r="B21" s="23">
        <f t="shared" si="12"/>
        <v>2034</v>
      </c>
      <c r="C21" s="277">
        <f>TREND(C$5:C$6,$B$5:$B$6,$B21)*Assumptions!$C$13</f>
        <v>3240480919.6769338</v>
      </c>
      <c r="D21" s="278">
        <f>TREND(D$5:D$6,$B$5:$B$6,$B21)*Assumptions!$C$13</f>
        <v>3245544909.4615307</v>
      </c>
      <c r="E21" s="172">
        <f t="shared" si="9"/>
        <v>5063989.78459692</v>
      </c>
      <c r="F21" s="277">
        <f>TREND(F$5:F$6,$B$5:$B$6,$B21)*Assumptions!$C$13</f>
        <v>73087525.596154198</v>
      </c>
      <c r="G21" s="278">
        <f>TREND(G$5:G$6,$B$5:$B$6,$B21)*Assumptions!$C$13</f>
        <v>72903019.499999925</v>
      </c>
      <c r="H21" s="172">
        <f t="shared" si="10"/>
        <v>-184506.09615427256</v>
      </c>
      <c r="I21" s="277">
        <f>TREND(I$5:I$6,$B$5:$B$6,$B21)*Assumptions!$C$13</f>
        <v>75019.249416263949</v>
      </c>
      <c r="J21" s="278">
        <f>TREND(J$5:J$6,$B$5:$B$6,$B21)*Assumptions!$C$13</f>
        <v>60912.884615384566</v>
      </c>
      <c r="K21" s="172">
        <f t="shared" si="11"/>
        <v>-14106.364800879383</v>
      </c>
    </row>
    <row r="22" spans="2:11" x14ac:dyDescent="0.25">
      <c r="B22" s="23">
        <f t="shared" si="12"/>
        <v>2035</v>
      </c>
      <c r="C22" s="277">
        <f>TREND(C$5:C$6,$B$5:$B$6,$B22)*Assumptions!$C$13</f>
        <v>3271200532.8807716</v>
      </c>
      <c r="D22" s="278">
        <f>TREND(D$5:D$6,$B$5:$B$6,$B22)*Assumptions!$C$13</f>
        <v>3276287484.5346103</v>
      </c>
      <c r="E22" s="172">
        <f t="shared" si="9"/>
        <v>5086951.6538386345</v>
      </c>
      <c r="F22" s="277">
        <f>TREND(F$5:F$6,$B$5:$B$6,$B22)*Assumptions!$C$13</f>
        <v>73914388.313461646</v>
      </c>
      <c r="G22" s="278">
        <f>TREND(G$5:G$6,$B$5:$B$6,$B22)*Assumptions!$C$13</f>
        <v>73728045.424999833</v>
      </c>
      <c r="H22" s="172">
        <f t="shared" si="10"/>
        <v>-186342.88846181333</v>
      </c>
      <c r="I22" s="277">
        <f>TREND(I$5:I$6,$B$5:$B$6,$B22)*Assumptions!$C$13</f>
        <v>76207.249885006604</v>
      </c>
      <c r="J22" s="278">
        <f>TREND(J$5:J$6,$B$5:$B$6,$B22)*Assumptions!$C$13</f>
        <v>61449.153846153793</v>
      </c>
      <c r="K22" s="172">
        <f t="shared" si="11"/>
        <v>-14758.096038852811</v>
      </c>
    </row>
    <row r="23" spans="2:11" x14ac:dyDescent="0.25">
      <c r="B23" s="23">
        <f t="shared" si="12"/>
        <v>2036</v>
      </c>
      <c r="C23" s="277">
        <f>TREND(C$5:C$6,$B$5:$B$6,$B23)*Assumptions!$C$13</f>
        <v>3301920146.0846205</v>
      </c>
      <c r="D23" s="278">
        <f>TREND(D$5:D$6,$B$5:$B$6,$B23)*Assumptions!$C$13</f>
        <v>3307030059.6076894</v>
      </c>
      <c r="E23" s="172">
        <f t="shared" si="9"/>
        <v>5109913.5230689049</v>
      </c>
      <c r="F23" s="277">
        <f>TREND(F$5:F$6,$B$5:$B$6,$B23)*Assumptions!$C$13</f>
        <v>74741251.030769423</v>
      </c>
      <c r="G23" s="278">
        <f>TREND(G$5:G$6,$B$5:$B$6,$B23)*Assumptions!$C$13</f>
        <v>74553071.350000083</v>
      </c>
      <c r="H23" s="172">
        <f t="shared" si="10"/>
        <v>-188179.6807693392</v>
      </c>
      <c r="I23" s="277">
        <f>TREND(I$5:I$6,$B$5:$B$6,$B23)*Assumptions!$C$13</f>
        <v>77395.250353748925</v>
      </c>
      <c r="J23" s="278">
        <f>TREND(J$5:J$6,$B$5:$B$6,$B23)*Assumptions!$C$13</f>
        <v>61985.42307692302</v>
      </c>
      <c r="K23" s="172">
        <f t="shared" si="11"/>
        <v>-15409.827276825905</v>
      </c>
    </row>
    <row r="24" spans="2:11" x14ac:dyDescent="0.25">
      <c r="B24" s="23">
        <f t="shared" si="12"/>
        <v>2037</v>
      </c>
      <c r="C24" s="277">
        <f>TREND(C$5:C$6,$B$5:$B$6,$B24)*Assumptions!$C$13</f>
        <v>3332639759.2884693</v>
      </c>
      <c r="D24" s="278">
        <f>TREND(D$5:D$6,$B$5:$B$6,$B24)*Assumptions!$C$13</f>
        <v>3337772634.680769</v>
      </c>
      <c r="E24" s="172">
        <f t="shared" si="9"/>
        <v>5132875.3922996521</v>
      </c>
      <c r="F24" s="277">
        <f>TREND(F$5:F$6,$B$5:$B$6,$B24)*Assumptions!$C$13</f>
        <v>75568113.748077199</v>
      </c>
      <c r="G24" s="278">
        <f>TREND(G$5:G$6,$B$5:$B$6,$B24)*Assumptions!$C$13</f>
        <v>75378097.274999991</v>
      </c>
      <c r="H24" s="172">
        <f t="shared" si="10"/>
        <v>-190016.4730772078</v>
      </c>
      <c r="I24" s="277">
        <f>TREND(I$5:I$6,$B$5:$B$6,$B24)*Assumptions!$C$13</f>
        <v>78583.250822491245</v>
      </c>
      <c r="J24" s="278">
        <f>TREND(J$5:J$6,$B$5:$B$6,$B24)*Assumptions!$C$13</f>
        <v>62521.692307692247</v>
      </c>
      <c r="K24" s="172">
        <f t="shared" si="11"/>
        <v>-16061.558514798999</v>
      </c>
    </row>
    <row r="25" spans="2:11" x14ac:dyDescent="0.25">
      <c r="B25" s="23">
        <f t="shared" si="12"/>
        <v>2038</v>
      </c>
      <c r="C25" s="277">
        <f>TREND(C$5:C$6,$B$5:$B$6,$B25)*Assumptions!$C$13</f>
        <v>3363359372.4923182</v>
      </c>
      <c r="D25" s="278">
        <f>TREND(D$5:D$6,$B$5:$B$6,$B25)*Assumptions!$C$13</f>
        <v>3368515209.7538376</v>
      </c>
      <c r="E25" s="172">
        <f t="shared" si="9"/>
        <v>5155837.2615194321</v>
      </c>
      <c r="F25" s="277">
        <f>TREND(F$5:F$6,$B$5:$B$6,$B25)*Assumptions!$C$13</f>
        <v>76394976.465384632</v>
      </c>
      <c r="G25" s="278">
        <f>TREND(G$5:G$6,$B$5:$B$6,$B25)*Assumptions!$C$13</f>
        <v>76203123.199999899</v>
      </c>
      <c r="H25" s="172">
        <f t="shared" si="10"/>
        <v>-191853.26538473368</v>
      </c>
      <c r="I25" s="277">
        <f>TREND(I$5:I$6,$B$5:$B$6,$B25)*Assumptions!$C$13</f>
        <v>79771.251291233901</v>
      </c>
      <c r="J25" s="278">
        <f>TREND(J$5:J$6,$B$5:$B$6,$B25)*Assumptions!$C$13</f>
        <v>63057.961538461474</v>
      </c>
      <c r="K25" s="172">
        <f t="shared" si="11"/>
        <v>-16713.289752772427</v>
      </c>
    </row>
    <row r="26" spans="2:11" x14ac:dyDescent="0.25">
      <c r="B26" s="23">
        <f t="shared" si="12"/>
        <v>2039</v>
      </c>
      <c r="C26" s="277">
        <f>TREND(C$5:C$6,$B$5:$B$6,$B26)*Assumptions!$C$13</f>
        <v>3394078985.6961565</v>
      </c>
      <c r="D26" s="278">
        <f>TREND(D$5:D$6,$B$5:$B$6,$B26)*Assumptions!$C$13</f>
        <v>3399257784.8269172</v>
      </c>
      <c r="E26" s="172">
        <f t="shared" si="9"/>
        <v>5178799.1307606697</v>
      </c>
      <c r="F26" s="277">
        <f>TREND(F$5:F$6,$B$5:$B$6,$B26)*Assumptions!$C$13</f>
        <v>77221839.182692409</v>
      </c>
      <c r="G26" s="278">
        <f>TREND(G$5:G$6,$B$5:$B$6,$B26)*Assumptions!$C$13</f>
        <v>77028149.125000134</v>
      </c>
      <c r="H26" s="172">
        <f t="shared" si="10"/>
        <v>-193690.05769227445</v>
      </c>
      <c r="I26" s="277">
        <f>TREND(I$5:I$6,$B$5:$B$6,$B26)*Assumptions!$C$13</f>
        <v>80959.251759976236</v>
      </c>
      <c r="J26" s="278">
        <f>TREND(J$5:J$6,$B$5:$B$6,$B26)*Assumptions!$C$13</f>
        <v>63594.230769230708</v>
      </c>
      <c r="K26" s="172">
        <f t="shared" si="11"/>
        <v>-17365.020990745528</v>
      </c>
    </row>
    <row r="27" spans="2:11" x14ac:dyDescent="0.25">
      <c r="B27" s="23">
        <f t="shared" si="12"/>
        <v>2040</v>
      </c>
      <c r="C27" s="277">
        <f>TREND(C$5:C$6,$B$5:$B$6,$B27)*Assumptions!$C$13</f>
        <v>3424798598.9000053</v>
      </c>
      <c r="D27" s="278">
        <f>TREND(D$5:D$6,$B$5:$B$6,$B27)*Assumptions!$C$13</f>
        <v>3430000359.8999968</v>
      </c>
      <c r="E27" s="172">
        <f t="shared" si="9"/>
        <v>5201760.9999914169</v>
      </c>
      <c r="F27" s="277">
        <f>TREND(F$5:F$6,$B$5:$B$6,$B27)*Assumptions!$C$13</f>
        <v>78048701.900000185</v>
      </c>
      <c r="G27" s="278">
        <f>TREND(G$5:G$6,$B$5:$B$6,$B27)*Assumptions!$C$13</f>
        <v>77853175.050000042</v>
      </c>
      <c r="H27" s="172">
        <f t="shared" si="10"/>
        <v>-195526.85000014305</v>
      </c>
      <c r="I27" s="277">
        <f>TREND(I$5:I$6,$B$5:$B$6,$B27)*Assumptions!$C$13</f>
        <v>82147.252228718557</v>
      </c>
      <c r="J27" s="278">
        <f>TREND(J$5:J$6,$B$5:$B$6,$B27)*Assumptions!$C$13</f>
        <v>64130.499999999935</v>
      </c>
      <c r="K27" s="172">
        <f t="shared" si="11"/>
        <v>-18016.752228718622</v>
      </c>
    </row>
    <row r="28" spans="2:11" x14ac:dyDescent="0.25">
      <c r="B28" s="23">
        <f t="shared" si="12"/>
        <v>2041</v>
      </c>
      <c r="C28" s="277">
        <f>TREND(C$5:C$6,$B$5:$B$6,$B28)*Assumptions!$C$13</f>
        <v>3455518212.1038542</v>
      </c>
      <c r="D28" s="278">
        <f>TREND(D$5:D$6,$B$5:$B$6,$B28)*Assumptions!$C$13</f>
        <v>3460742934.9730759</v>
      </c>
      <c r="E28" s="172">
        <f t="shared" si="9"/>
        <v>5224722.8692216873</v>
      </c>
      <c r="F28" s="277">
        <f>TREND(F$5:F$6,$B$5:$B$6,$B28)*Assumptions!$C$13</f>
        <v>78875564.617307961</v>
      </c>
      <c r="G28" s="278">
        <f>TREND(G$5:G$6,$B$5:$B$6,$B28)*Assumptions!$C$13</f>
        <v>78678200.974999949</v>
      </c>
      <c r="H28" s="172">
        <f t="shared" si="10"/>
        <v>-197363.64230801165</v>
      </c>
      <c r="I28" s="277">
        <f>TREND(I$5:I$6,$B$5:$B$6,$B28)*Assumptions!$C$13</f>
        <v>83335.252697460877</v>
      </c>
      <c r="J28" s="278">
        <f>TREND(J$5:J$6,$B$5:$B$6,$B28)*Assumptions!$C$13</f>
        <v>64666.769230769161</v>
      </c>
      <c r="K28" s="172">
        <f t="shared" si="11"/>
        <v>-18668.483466691716</v>
      </c>
    </row>
    <row r="29" spans="2:11" x14ac:dyDescent="0.25">
      <c r="B29" s="23">
        <f t="shared" si="12"/>
        <v>2042</v>
      </c>
      <c r="C29" s="277">
        <f>TREND(C$5:C$6,$B$5:$B$6,$B29)*Assumptions!$C$13</f>
        <v>3486237825.307703</v>
      </c>
      <c r="D29" s="278">
        <f>TREND(D$5:D$6,$B$5:$B$6,$B29)*Assumptions!$C$13</f>
        <v>3491485510.0461445</v>
      </c>
      <c r="E29" s="172">
        <f t="shared" si="9"/>
        <v>5247684.7384414673</v>
      </c>
      <c r="F29" s="277">
        <f>TREND(F$5:F$6,$B$5:$B$6,$B29)*Assumptions!$C$13</f>
        <v>79702427.334615752</v>
      </c>
      <c r="G29" s="278">
        <f>TREND(G$5:G$6,$B$5:$B$6,$B29)*Assumptions!$C$13</f>
        <v>79503226.899999857</v>
      </c>
      <c r="H29" s="172">
        <f t="shared" si="10"/>
        <v>-199200.43461589515</v>
      </c>
      <c r="I29" s="277">
        <f>TREND(I$5:I$6,$B$5:$B$6,$B29)*Assumptions!$C$13</f>
        <v>84523.253166203212</v>
      </c>
      <c r="J29" s="278">
        <f>TREND(J$5:J$6,$B$5:$B$6,$B29)*Assumptions!$C$13</f>
        <v>65203.038461538388</v>
      </c>
      <c r="K29" s="172">
        <f t="shared" si="11"/>
        <v>-19320.214704664824</v>
      </c>
    </row>
    <row r="30" spans="2:11" x14ac:dyDescent="0.25">
      <c r="B30" s="23">
        <f t="shared" si="12"/>
        <v>2043</v>
      </c>
      <c r="C30" s="277">
        <f>TREND(C$5:C$6,$B$5:$B$6,$B30)*Assumptions!$C$13</f>
        <v>3516957438.5115409</v>
      </c>
      <c r="D30" s="278">
        <f>TREND(D$5:D$6,$B$5:$B$6,$B30)*Assumptions!$C$13</f>
        <v>3522228085.1192241</v>
      </c>
      <c r="E30" s="172">
        <f t="shared" si="9"/>
        <v>5270646.6076831818</v>
      </c>
      <c r="F30" s="277">
        <f>TREND(F$5:F$6,$B$5:$B$6,$B30)*Assumptions!$C$13</f>
        <v>80529290.051923186</v>
      </c>
      <c r="G30" s="278">
        <f>TREND(G$5:G$6,$B$5:$B$6,$B30)*Assumptions!$C$13</f>
        <v>80328252.825000092</v>
      </c>
      <c r="H30" s="172">
        <f t="shared" si="10"/>
        <v>-201037.2269230932</v>
      </c>
      <c r="I30" s="277">
        <f>TREND(I$5:I$6,$B$5:$B$6,$B30)*Assumptions!$C$13</f>
        <v>85711.253634945868</v>
      </c>
      <c r="J30" s="278">
        <f>TREND(J$5:J$6,$B$5:$B$6,$B30)*Assumptions!$C$13</f>
        <v>65739.307692307615</v>
      </c>
      <c r="K30" s="172">
        <f t="shared" si="11"/>
        <v>-19971.945942638253</v>
      </c>
    </row>
    <row r="31" spans="2:11" x14ac:dyDescent="0.25">
      <c r="B31" s="23">
        <f t="shared" si="12"/>
        <v>2044</v>
      </c>
      <c r="C31" s="277">
        <f>TREND(C$5:C$6,$B$5:$B$6,$B31)*Assumptions!$C$13</f>
        <v>3547677051.7153897</v>
      </c>
      <c r="D31" s="278">
        <f>TREND(D$5:D$6,$B$5:$B$6,$B31)*Assumptions!$C$13</f>
        <v>3552970660.1923037</v>
      </c>
      <c r="E31" s="172">
        <f t="shared" si="9"/>
        <v>5293608.476913929</v>
      </c>
      <c r="F31" s="277">
        <f>TREND(F$5:F$6,$B$5:$B$6,$B31)*Assumptions!$C$13</f>
        <v>81356152.769230962</v>
      </c>
      <c r="G31" s="278">
        <f>TREND(G$5:G$6,$B$5:$B$6,$B31)*Assumptions!$C$13</f>
        <v>81153278.75</v>
      </c>
      <c r="H31" s="172">
        <f t="shared" si="10"/>
        <v>-202874.0192309618</v>
      </c>
      <c r="I31" s="277">
        <f>TREND(I$5:I$6,$B$5:$B$6,$B31)*Assumptions!$C$13</f>
        <v>86899.254103688188</v>
      </c>
      <c r="J31" s="278">
        <f>TREND(J$5:J$6,$B$5:$B$6,$B31)*Assumptions!$C$13</f>
        <v>66275.576923076849</v>
      </c>
      <c r="K31" s="172">
        <f t="shared" si="11"/>
        <v>-20623.677180611339</v>
      </c>
    </row>
    <row r="32" spans="2:11" ht="15.75" thickBot="1" x14ac:dyDescent="0.3">
      <c r="B32" s="24">
        <f t="shared" si="12"/>
        <v>2045</v>
      </c>
      <c r="C32" s="279">
        <f>TREND(C$5:C$6,$B$5:$B$6,$B32)*Assumptions!$C$13</f>
        <v>3578396664.919239</v>
      </c>
      <c r="D32" s="280">
        <f>TREND(D$5:D$6,$B$5:$B$6,$B32)*Assumptions!$C$13</f>
        <v>3583713235.2653828</v>
      </c>
      <c r="E32" s="112">
        <f t="shared" si="9"/>
        <v>5316570.3461437225</v>
      </c>
      <c r="F32" s="279">
        <f>TREND(F$5:F$6,$B$5:$B$6,$B32)*Assumptions!$C$13</f>
        <v>82183015.486538738</v>
      </c>
      <c r="G32" s="280">
        <f>TREND(G$5:G$6,$B$5:$B$6,$B32)*Assumptions!$C$13</f>
        <v>81978304.674999908</v>
      </c>
      <c r="H32" s="112">
        <f t="shared" si="10"/>
        <v>-204710.8115388304</v>
      </c>
      <c r="I32" s="279">
        <f>TREND(I$5:I$6,$B$5:$B$6,$B32)*Assumptions!$C$13</f>
        <v>88087.254572430509</v>
      </c>
      <c r="J32" s="280">
        <f>TREND(J$5:J$6,$B$5:$B$6,$B32)*Assumptions!$C$13</f>
        <v>66811.846153846069</v>
      </c>
      <c r="K32" s="112">
        <f t="shared" si="11"/>
        <v>-21275.40841858444</v>
      </c>
    </row>
    <row r="33" spans="1:11" x14ac:dyDescent="0.25">
      <c r="B33" s="25"/>
      <c r="C33" s="25"/>
      <c r="D33" s="26"/>
      <c r="E33" s="27"/>
      <c r="F33" s="25"/>
    </row>
    <row r="35" spans="1:11" x14ac:dyDescent="0.25">
      <c r="B35" s="21"/>
      <c r="F35" s="21"/>
    </row>
    <row r="36" spans="1:11" x14ac:dyDescent="0.25">
      <c r="A36" s="95"/>
      <c r="B36" s="20"/>
      <c r="C36" s="20"/>
      <c r="D36" s="102"/>
      <c r="E36" s="20"/>
    </row>
    <row r="37" spans="1:11" x14ac:dyDescent="0.25">
      <c r="B37" s="20"/>
      <c r="C37" s="20"/>
      <c r="D37" s="20"/>
      <c r="E37" s="20"/>
      <c r="F37" s="20"/>
      <c r="G37" s="20"/>
      <c r="H37" s="20"/>
      <c r="I37" s="20"/>
      <c r="J37" s="20"/>
      <c r="K37" s="20"/>
    </row>
    <row r="38" spans="1:11" x14ac:dyDescent="0.25">
      <c r="B38" s="20"/>
      <c r="C38" s="20"/>
      <c r="D38" s="20"/>
      <c r="E38" s="20"/>
      <c r="F38" s="20"/>
      <c r="G38" s="20"/>
      <c r="H38" s="20"/>
      <c r="I38" s="20"/>
      <c r="J38" s="20"/>
      <c r="K38" s="20"/>
    </row>
    <row r="39" spans="1:11" x14ac:dyDescent="0.25">
      <c r="B39" s="20"/>
      <c r="C39" s="20"/>
      <c r="D39" s="20"/>
      <c r="E39" s="20"/>
      <c r="F39" s="20"/>
      <c r="G39" s="20"/>
      <c r="H39" s="20"/>
      <c r="I39" s="20"/>
      <c r="J39" s="20"/>
      <c r="K39" s="20"/>
    </row>
    <row r="40" spans="1:11" x14ac:dyDescent="0.25">
      <c r="B40" s="20"/>
      <c r="C40" s="20"/>
      <c r="D40" s="20"/>
      <c r="E40" s="20"/>
      <c r="F40" s="20"/>
      <c r="G40" s="20"/>
      <c r="H40" s="20"/>
      <c r="I40" s="20"/>
      <c r="J40" s="20"/>
      <c r="K40" s="20"/>
    </row>
    <row r="41" spans="1:11" x14ac:dyDescent="0.25">
      <c r="B41" s="28"/>
      <c r="C41" s="28"/>
      <c r="D41" s="28"/>
      <c r="E41" s="28"/>
      <c r="F41" s="28"/>
      <c r="G41" s="28"/>
      <c r="H41" s="28"/>
      <c r="I41" s="28"/>
      <c r="J41" s="28"/>
      <c r="K41" s="28"/>
    </row>
    <row r="42" spans="1:11" x14ac:dyDescent="0.25">
      <c r="A42" s="95"/>
      <c r="B42" s="20"/>
      <c r="C42" s="20"/>
      <c r="D42" s="20"/>
      <c r="E42" s="20"/>
      <c r="F42" s="20"/>
      <c r="G42" s="20"/>
      <c r="H42" s="20"/>
      <c r="I42" s="20"/>
      <c r="J42" s="20"/>
      <c r="K42" s="20"/>
    </row>
    <row r="43" spans="1:11" x14ac:dyDescent="0.25">
      <c r="B43" s="20"/>
      <c r="C43" s="20"/>
      <c r="D43" s="20"/>
      <c r="E43" s="20"/>
      <c r="F43" s="20"/>
      <c r="G43" s="20"/>
      <c r="H43" s="20"/>
      <c r="I43" s="20"/>
      <c r="J43" s="20"/>
      <c r="K43" s="20"/>
    </row>
    <row r="44" spans="1:11" x14ac:dyDescent="0.25">
      <c r="B44" s="20"/>
      <c r="C44" s="20"/>
      <c r="D44" s="20"/>
      <c r="E44" s="20"/>
      <c r="F44" s="20"/>
      <c r="G44" s="20"/>
      <c r="H44" s="20"/>
      <c r="I44" s="20"/>
      <c r="J44" s="20"/>
      <c r="K44" s="20"/>
    </row>
    <row r="45" spans="1:11" x14ac:dyDescent="0.25">
      <c r="B45" s="20"/>
      <c r="C45" s="20"/>
      <c r="D45" s="20"/>
      <c r="E45" s="20"/>
      <c r="F45" s="20"/>
      <c r="G45" s="20"/>
      <c r="H45" s="20"/>
      <c r="I45" s="20"/>
      <c r="J45" s="20"/>
      <c r="K45" s="20"/>
    </row>
    <row r="46" spans="1:11" x14ac:dyDescent="0.25">
      <c r="B46" s="20"/>
      <c r="C46" s="20"/>
      <c r="D46" s="20"/>
      <c r="E46" s="20"/>
      <c r="F46" s="20"/>
      <c r="G46" s="20"/>
      <c r="H46" s="20"/>
      <c r="I46" s="20"/>
      <c r="J46" s="20"/>
      <c r="K46" s="20"/>
    </row>
    <row r="47" spans="1:11" x14ac:dyDescent="0.25">
      <c r="B47" s="20"/>
      <c r="C47" s="20"/>
      <c r="D47" s="20"/>
      <c r="E47" s="20"/>
      <c r="F47" s="20"/>
      <c r="G47" s="20"/>
      <c r="H47" s="20"/>
      <c r="I47" s="20"/>
      <c r="J47" s="20"/>
      <c r="K47" s="20"/>
    </row>
    <row r="52" ht="15" customHeight="1" x14ac:dyDescent="0.25"/>
    <row r="58" ht="15" customHeight="1" x14ac:dyDescent="0.25"/>
  </sheetData>
  <mergeCells count="13">
    <mergeCell ref="C2:E2"/>
    <mergeCell ref="B10:B12"/>
    <mergeCell ref="C10:E10"/>
    <mergeCell ref="D11:D12"/>
    <mergeCell ref="C11:C12"/>
    <mergeCell ref="E11:E12"/>
    <mergeCell ref="F2:K2"/>
    <mergeCell ref="I3:K3"/>
    <mergeCell ref="N4:O4"/>
    <mergeCell ref="F11:H11"/>
    <mergeCell ref="I11:K11"/>
    <mergeCell ref="F10:K10"/>
    <mergeCell ref="F3:H3"/>
  </mergeCells>
  <pageMargins left="0.25" right="0.25" top="0.75" bottom="0.75" header="0.3" footer="0.3"/>
  <pageSetup paperSize="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51BE3-E226-47CB-A4C3-792C1E81724A}">
  <sheetPr>
    <tabColor theme="7" tint="0.39997558519241921"/>
    <pageSetUpPr fitToPage="1"/>
  </sheetPr>
  <dimension ref="A1:N47"/>
  <sheetViews>
    <sheetView view="pageBreakPreview" zoomScale="85" zoomScaleNormal="85" zoomScaleSheetLayoutView="85" workbookViewId="0">
      <selection activeCell="B39" sqref="B39"/>
    </sheetView>
  </sheetViews>
  <sheetFormatPr defaultColWidth="9.140625" defaultRowHeight="15" x14ac:dyDescent="0.25"/>
  <cols>
    <col min="1" max="1" width="3.7109375" style="238" customWidth="1"/>
    <col min="2" max="6" width="15.7109375" style="238" customWidth="1"/>
    <col min="7" max="8" width="15.7109375" style="466" customWidth="1"/>
    <col min="9" max="9" width="15.7109375" style="238" customWidth="1"/>
    <col min="10" max="10" width="5.7109375" style="238" customWidth="1"/>
    <col min="11" max="11" width="27.42578125" style="238" customWidth="1"/>
    <col min="12" max="12" width="20" style="238" customWidth="1"/>
    <col min="13" max="16384" width="9.140625" style="238"/>
  </cols>
  <sheetData>
    <row r="1" spans="1:14" x14ac:dyDescent="0.25">
      <c r="A1" s="19"/>
      <c r="B1" s="19">
        <v>1</v>
      </c>
      <c r="C1" s="19">
        <f>B1+1</f>
        <v>2</v>
      </c>
      <c r="D1" s="19">
        <f t="shared" ref="D1:F1" si="0">C1+1</f>
        <v>3</v>
      </c>
      <c r="E1" s="19">
        <f t="shared" si="0"/>
        <v>4</v>
      </c>
      <c r="F1" s="19">
        <f t="shared" si="0"/>
        <v>5</v>
      </c>
      <c r="G1" s="19"/>
      <c r="H1" s="19"/>
      <c r="I1" s="19">
        <f>F1+1</f>
        <v>6</v>
      </c>
    </row>
    <row r="2" spans="1:14" x14ac:dyDescent="0.25">
      <c r="B2" s="239" t="s">
        <v>76</v>
      </c>
    </row>
    <row r="3" spans="1:14" ht="15.75" thickBot="1" x14ac:dyDescent="0.3">
      <c r="B3" s="239"/>
      <c r="N3" s="239" t="s">
        <v>5207</v>
      </c>
    </row>
    <row r="4" spans="1:14" ht="15.75" thickBot="1" x14ac:dyDescent="0.3">
      <c r="C4" s="504" t="s">
        <v>158</v>
      </c>
      <c r="D4" s="502"/>
      <c r="E4" s="502"/>
      <c r="F4" s="502"/>
      <c r="G4" s="465"/>
      <c r="H4" s="465"/>
      <c r="I4" s="301"/>
      <c r="L4" s="91"/>
    </row>
    <row r="5" spans="1:14" ht="35.1" customHeight="1" x14ac:dyDescent="0.25">
      <c r="B5" s="506" t="s">
        <v>0</v>
      </c>
      <c r="C5" s="508" t="s">
        <v>149</v>
      </c>
      <c r="D5" s="590" t="s">
        <v>244</v>
      </c>
      <c r="E5" s="510" t="s">
        <v>69</v>
      </c>
      <c r="F5" s="510" t="s">
        <v>5204</v>
      </c>
      <c r="G5" s="510" t="s">
        <v>5205</v>
      </c>
      <c r="H5" s="510" t="s">
        <v>5206</v>
      </c>
      <c r="I5" s="495" t="s">
        <v>1</v>
      </c>
      <c r="K5" s="91"/>
      <c r="M5" s="32"/>
    </row>
    <row r="6" spans="1:14" ht="43.5" customHeight="1" thickBot="1" x14ac:dyDescent="0.3">
      <c r="B6" s="507"/>
      <c r="C6" s="509"/>
      <c r="D6" s="591"/>
      <c r="E6" s="511"/>
      <c r="F6" s="511"/>
      <c r="G6" s="511"/>
      <c r="H6" s="511"/>
      <c r="I6" s="496"/>
      <c r="K6" s="497" t="s">
        <v>150</v>
      </c>
      <c r="L6" s="497"/>
      <c r="M6" s="60"/>
    </row>
    <row r="7" spans="1:14" ht="18" customHeight="1" x14ac:dyDescent="0.25">
      <c r="B7" s="1">
        <f>Assumptions!C10</f>
        <v>2026</v>
      </c>
      <c r="C7" s="381">
        <f>IFERROR(VLOOKUP($B7,'Annualized Operations'!$B$13:$J$32,'Annualized Operations'!F$1,FALSE),0)</f>
        <v>66472623.857692659</v>
      </c>
      <c r="D7" s="383">
        <f>IFERROR(VLOOKUP($B7,'Annualized Operations'!$B$13:$J$32,'Annualized Operations'!G$1,FALSE),0)</f>
        <v>66302812.100000016</v>
      </c>
      <c r="E7" s="286">
        <f>C7-D7</f>
        <v>169811.75769264251</v>
      </c>
      <c r="F7" s="287">
        <f t="shared" ref="F7:F26" si="1">E7*$L$19</f>
        <v>5096821.4541126098</v>
      </c>
      <c r="G7" s="469">
        <f>_xlfn.XLOOKUP($B7,'Travel Time Cost Savings'!$B$7:$B$26,'Travel Time Cost Savings'!$C$7:$C$26)</f>
        <v>1877716.3981605545</v>
      </c>
      <c r="H7" s="469">
        <f>F7-G7</f>
        <v>3219105.0559520554</v>
      </c>
      <c r="I7" s="164">
        <f>H7*(1+0.07)^-($B7-Assumptions!$C$6)</f>
        <v>2145025.6216820716</v>
      </c>
      <c r="K7" s="103" t="s">
        <v>116</v>
      </c>
      <c r="L7" s="104">
        <v>17.899999999999999</v>
      </c>
      <c r="M7" s="19"/>
    </row>
    <row r="8" spans="1:14" x14ac:dyDescent="0.25">
      <c r="B8" s="2">
        <f>B7+1</f>
        <v>2027</v>
      </c>
      <c r="C8" s="380">
        <f>IFERROR(VLOOKUP($B8,'Annualized Operations'!$B$13:$J$32,'Annualized Operations'!F$1,FALSE),0)</f>
        <v>67299486.575000092</v>
      </c>
      <c r="D8" s="384">
        <f>IFERROR(VLOOKUP($B8,'Annualized Operations'!$B$13:$J$32,'Annualized Operations'!G$1,FALSE),0)</f>
        <v>67127838.024999917</v>
      </c>
      <c r="E8" s="289">
        <f t="shared" ref="E8:E26" si="2">C8-D8</f>
        <v>171648.55000017583</v>
      </c>
      <c r="F8" s="290">
        <f t="shared" si="1"/>
        <v>5151951.9266251763</v>
      </c>
      <c r="G8" s="470">
        <f>_xlfn.XLOOKUP($B8,'Travel Time Cost Savings'!$B$7:$B$26,'Travel Time Cost Savings'!$C$7:$C$26)</f>
        <v>1899334.3427477777</v>
      </c>
      <c r="H8" s="470">
        <f t="shared" ref="H8:H26" si="3">F8-G8</f>
        <v>3252617.5838773986</v>
      </c>
      <c r="I8" s="291">
        <f>H8*(1+0.07)^-($B8-Assumptions!$C$6)</f>
        <v>2025566.7608089324</v>
      </c>
      <c r="K8" s="103" t="s">
        <v>64</v>
      </c>
      <c r="L8" s="105">
        <v>30.8</v>
      </c>
      <c r="M8" s="30"/>
    </row>
    <row r="9" spans="1:14" x14ac:dyDescent="0.25">
      <c r="B9" s="2">
        <f t="shared" ref="B9:B26" si="4">B8+1</f>
        <v>2028</v>
      </c>
      <c r="C9" s="380">
        <f>IFERROR(VLOOKUP($B9,'Annualized Operations'!$B$13:$J$32,'Annualized Operations'!F$1,FALSE),0)</f>
        <v>68126349.292307869</v>
      </c>
      <c r="D9" s="384">
        <f>IFERROR(VLOOKUP($B9,'Annualized Operations'!$B$13:$J$32,'Annualized Operations'!G$1,FALSE),0)</f>
        <v>67952863.949999824</v>
      </c>
      <c r="E9" s="289">
        <f t="shared" si="2"/>
        <v>173485.34230804443</v>
      </c>
      <c r="F9" s="290">
        <f t="shared" si="1"/>
        <v>5207082.3991478067</v>
      </c>
      <c r="G9" s="470">
        <f>_xlfn.XLOOKUP($B9,'Travel Time Cost Savings'!$B$7:$B$26,'Travel Time Cost Savings'!$C$7:$C$26)</f>
        <v>1920952.2873350009</v>
      </c>
      <c r="H9" s="470">
        <f t="shared" si="3"/>
        <v>3286130.1118128058</v>
      </c>
      <c r="I9" s="291">
        <f>H9*(1+0.07)^-($B9-Assumptions!$C$6)</f>
        <v>1912557.6438603806</v>
      </c>
      <c r="J9" s="96"/>
      <c r="K9" s="86"/>
      <c r="L9" s="98"/>
      <c r="M9" s="30"/>
    </row>
    <row r="10" spans="1:14" ht="14.25" customHeight="1" x14ac:dyDescent="0.25">
      <c r="B10" s="2">
        <f t="shared" si="4"/>
        <v>2029</v>
      </c>
      <c r="C10" s="380">
        <f>IFERROR(VLOOKUP($B10,'Annualized Operations'!$B$13:$J$32,'Annualized Operations'!F$1,FALSE),0)</f>
        <v>68953212.009615645</v>
      </c>
      <c r="D10" s="384">
        <f>IFERROR(VLOOKUP($B10,'Annualized Operations'!$B$13:$J$32,'Annualized Operations'!G$1,FALSE),0)</f>
        <v>68777889.875000075</v>
      </c>
      <c r="E10" s="289">
        <f t="shared" si="2"/>
        <v>175322.13461557031</v>
      </c>
      <c r="F10" s="290">
        <f t="shared" si="1"/>
        <v>5262212.8716601497</v>
      </c>
      <c r="G10" s="470">
        <f>_xlfn.XLOOKUP($B10,'Travel Time Cost Savings'!$B$7:$B$26,'Travel Time Cost Savings'!$C$7:$C$26)</f>
        <v>1942570.2319222242</v>
      </c>
      <c r="H10" s="470">
        <f t="shared" si="3"/>
        <v>3319642.6397379255</v>
      </c>
      <c r="I10" s="291">
        <f>H10*(1+0.07)^-($B10-Assumptions!$C$6)</f>
        <v>1805665.6450745706</v>
      </c>
      <c r="K10" s="494" t="s">
        <v>153</v>
      </c>
      <c r="L10" s="494"/>
      <c r="M10" s="29"/>
    </row>
    <row r="11" spans="1:14" x14ac:dyDescent="0.25">
      <c r="B11" s="2">
        <f t="shared" si="4"/>
        <v>2030</v>
      </c>
      <c r="C11" s="380">
        <f>IFERROR(VLOOKUP($B11,'Annualized Operations'!$B$13:$J$32,'Annualized Operations'!F$1,FALSE),0)</f>
        <v>69780074.726923093</v>
      </c>
      <c r="D11" s="384">
        <f>IFERROR(VLOOKUP($B11,'Annualized Operations'!$B$13:$J$32,'Annualized Operations'!G$1,FALSE),0)</f>
        <v>69602915.799999967</v>
      </c>
      <c r="E11" s="289">
        <f t="shared" si="2"/>
        <v>177158.92692312598</v>
      </c>
      <c r="F11" s="290">
        <f t="shared" si="1"/>
        <v>5317343.3441733867</v>
      </c>
      <c r="G11" s="470">
        <f>_xlfn.XLOOKUP($B11,'Travel Time Cost Savings'!$B$7:$B$26,'Travel Time Cost Savings'!$C$7:$C$26)</f>
        <v>1964188.1765094399</v>
      </c>
      <c r="H11" s="470">
        <f t="shared" si="3"/>
        <v>3353155.1676639467</v>
      </c>
      <c r="I11" s="291">
        <f>H11*(1+0.07)^-($B11-Assumptions!$C$6)</f>
        <v>1704574.0558998382</v>
      </c>
      <c r="K11" s="103" t="s">
        <v>60</v>
      </c>
      <c r="L11" s="100">
        <f>1-L12</f>
        <v>0.86599999999999999</v>
      </c>
      <c r="M11" s="29"/>
    </row>
    <row r="12" spans="1:14" x14ac:dyDescent="0.25">
      <c r="B12" s="2">
        <f t="shared" si="4"/>
        <v>2031</v>
      </c>
      <c r="C12" s="380">
        <f>IFERROR(VLOOKUP($B12,'Annualized Operations'!$B$13:$J$32,'Annualized Operations'!F$1,FALSE),0)</f>
        <v>70606937.444230869</v>
      </c>
      <c r="D12" s="384">
        <f>IFERROR(VLOOKUP($B12,'Annualized Operations'!$B$13:$J$32,'Annualized Operations'!G$1,FALSE),0)</f>
        <v>70427941.724999875</v>
      </c>
      <c r="E12" s="289">
        <f t="shared" si="2"/>
        <v>178995.71923099458</v>
      </c>
      <c r="F12" s="290">
        <f t="shared" si="1"/>
        <v>5372473.816696017</v>
      </c>
      <c r="G12" s="470">
        <f>_xlfn.XLOOKUP($B12,'Travel Time Cost Savings'!$B$7:$B$26,'Travel Time Cost Savings'!$C$7:$C$26)</f>
        <v>1985806.1210966632</v>
      </c>
      <c r="H12" s="470">
        <f t="shared" si="3"/>
        <v>3386667.6955993539</v>
      </c>
      <c r="I12" s="291">
        <f>H12*(1+0.07)^-($B12-Assumptions!$C$6)</f>
        <v>1608981.4259378011</v>
      </c>
      <c r="K12" s="103" t="s">
        <v>61</v>
      </c>
      <c r="L12" s="100">
        <v>0.13400000000000001</v>
      </c>
      <c r="M12" s="86"/>
    </row>
    <row r="13" spans="1:14" x14ac:dyDescent="0.25">
      <c r="B13" s="2">
        <f t="shared" si="4"/>
        <v>2032</v>
      </c>
      <c r="C13" s="380">
        <f>IFERROR(VLOOKUP($B13,'Annualized Operations'!$B$13:$J$32,'Annualized Operations'!F$1,FALSE),0)</f>
        <v>71433800.161538646</v>
      </c>
      <c r="D13" s="384">
        <f>IFERROR(VLOOKUP($B13,'Annualized Operations'!$B$13:$J$32,'Annualized Operations'!G$1,FALSE),0)</f>
        <v>71252967.650000125</v>
      </c>
      <c r="E13" s="289">
        <f t="shared" si="2"/>
        <v>180832.51153852046</v>
      </c>
      <c r="F13" s="290">
        <f t="shared" si="1"/>
        <v>5427604.28920836</v>
      </c>
      <c r="G13" s="470">
        <f>_xlfn.XLOOKUP($B13,'Travel Time Cost Savings'!$B$7:$B$26,'Travel Time Cost Savings'!$C$7:$C$26)</f>
        <v>2007424.0656838864</v>
      </c>
      <c r="H13" s="470">
        <f t="shared" si="3"/>
        <v>3420180.2235244736</v>
      </c>
      <c r="I13" s="291">
        <f>H13*(1+0.07)^-($B13-Assumptions!$C$6)</f>
        <v>1518600.9220035174</v>
      </c>
      <c r="K13" s="86"/>
      <c r="L13" s="89"/>
      <c r="M13" s="29"/>
    </row>
    <row r="14" spans="1:14" ht="15" customHeight="1" x14ac:dyDescent="0.25">
      <c r="B14" s="2">
        <f t="shared" si="4"/>
        <v>2033</v>
      </c>
      <c r="C14" s="380">
        <f>IFERROR(VLOOKUP($B14,'Annualized Operations'!$B$13:$J$32,'Annualized Operations'!F$1,FALSE),0)</f>
        <v>72260662.878846422</v>
      </c>
      <c r="D14" s="384">
        <f>IFERROR(VLOOKUP($B14,'Annualized Operations'!$B$13:$J$32,'Annualized Operations'!G$1,FALSE),0)</f>
        <v>72077993.575000033</v>
      </c>
      <c r="E14" s="289">
        <f t="shared" si="2"/>
        <v>182669.30384638906</v>
      </c>
      <c r="F14" s="290">
        <f t="shared" si="1"/>
        <v>5482734.7617309894</v>
      </c>
      <c r="G14" s="470">
        <f>_xlfn.XLOOKUP($B14,'Travel Time Cost Savings'!$B$7:$B$26,'Travel Time Cost Savings'!$C$7:$C$26)</f>
        <v>2029042.0102711096</v>
      </c>
      <c r="H14" s="470">
        <f t="shared" si="3"/>
        <v>3453692.7514598798</v>
      </c>
      <c r="I14" s="291">
        <f>H14*(1+0.07)^-($B14-Assumptions!$C$6)</f>
        <v>1433159.7057861933</v>
      </c>
      <c r="K14" s="494" t="s">
        <v>151</v>
      </c>
      <c r="L14" s="494"/>
      <c r="M14" s="29"/>
    </row>
    <row r="15" spans="1:14" x14ac:dyDescent="0.25">
      <c r="B15" s="2">
        <f t="shared" si="4"/>
        <v>2034</v>
      </c>
      <c r="C15" s="380">
        <f>IFERROR(VLOOKUP($B15,'Annualized Operations'!$B$13:$J$32,'Annualized Operations'!F$1,FALSE),0)</f>
        <v>73087525.596154198</v>
      </c>
      <c r="D15" s="384">
        <f>IFERROR(VLOOKUP($B15,'Annualized Operations'!$B$13:$J$32,'Annualized Operations'!G$1,FALSE),0)</f>
        <v>72903019.499999925</v>
      </c>
      <c r="E15" s="289">
        <f t="shared" si="2"/>
        <v>184506.09615427256</v>
      </c>
      <c r="F15" s="290">
        <f t="shared" si="1"/>
        <v>5537865.2342540668</v>
      </c>
      <c r="G15" s="470">
        <f>_xlfn.XLOOKUP($B15,'Travel Time Cost Savings'!$B$7:$B$26,'Travel Time Cost Savings'!$C$7:$C$26)</f>
        <v>2050659.9548583329</v>
      </c>
      <c r="H15" s="470">
        <f t="shared" si="3"/>
        <v>3487205.279395734</v>
      </c>
      <c r="I15" s="291">
        <f>H15*(1+0.07)^-($B15-Assumptions!$C$6)</f>
        <v>1352398.3303163031</v>
      </c>
      <c r="K15" s="103" t="s">
        <v>66</v>
      </c>
      <c r="L15" s="106">
        <v>1.67</v>
      </c>
      <c r="M15" s="90"/>
    </row>
    <row r="16" spans="1:14" x14ac:dyDescent="0.25">
      <c r="B16" s="2">
        <f t="shared" si="4"/>
        <v>2035</v>
      </c>
      <c r="C16" s="380">
        <f>IFERROR(VLOOKUP($B16,'Annualized Operations'!$B$13:$J$32,'Annualized Operations'!F$1,FALSE),0)</f>
        <v>73914388.313461646</v>
      </c>
      <c r="D16" s="384">
        <f>IFERROR(VLOOKUP($B16,'Annualized Operations'!$B$13:$J$32,'Annualized Operations'!G$1,FALSE),0)</f>
        <v>73728045.424999833</v>
      </c>
      <c r="E16" s="289">
        <f t="shared" si="2"/>
        <v>186342.88846181333</v>
      </c>
      <c r="F16" s="290">
        <f t="shared" si="1"/>
        <v>5592995.7067668568</v>
      </c>
      <c r="G16" s="470">
        <f>_xlfn.XLOOKUP($B16,'Travel Time Cost Savings'!$B$7:$B$26,'Travel Time Cost Savings'!$C$7:$C$26)</f>
        <v>2072277.8994455561</v>
      </c>
      <c r="H16" s="470">
        <f t="shared" si="3"/>
        <v>3520717.8073213007</v>
      </c>
      <c r="I16" s="291">
        <f>H16*(1+0.07)^-($B16-Assumptions!$C$6)</f>
        <v>1276070.1555475816</v>
      </c>
      <c r="K16" s="103" t="s">
        <v>67</v>
      </c>
      <c r="L16" s="106">
        <v>1</v>
      </c>
      <c r="M16" s="29"/>
    </row>
    <row r="17" spans="1:13" x14ac:dyDescent="0.25">
      <c r="B17" s="2">
        <f t="shared" si="4"/>
        <v>2036</v>
      </c>
      <c r="C17" s="380">
        <f>IFERROR(VLOOKUP($B17,'Annualized Operations'!$B$13:$J$32,'Annualized Operations'!F$1,FALSE),0)</f>
        <v>74741251.030769423</v>
      </c>
      <c r="D17" s="384">
        <f>IFERROR(VLOOKUP($B17,'Annualized Operations'!$B$13:$J$32,'Annualized Operations'!G$1,FALSE),0)</f>
        <v>74553071.350000083</v>
      </c>
      <c r="E17" s="289">
        <f t="shared" si="2"/>
        <v>188179.6807693392</v>
      </c>
      <c r="F17" s="290">
        <f t="shared" si="1"/>
        <v>5648126.1792791998</v>
      </c>
      <c r="G17" s="470">
        <f>_xlfn.XLOOKUP($B17,'Travel Time Cost Savings'!$B$7:$B$26,'Travel Time Cost Savings'!$C$7:$C$26)</f>
        <v>2093895.8440327793</v>
      </c>
      <c r="H17" s="470">
        <f t="shared" si="3"/>
        <v>3554230.3352464205</v>
      </c>
      <c r="I17" s="291">
        <f>H17*(1+0.07)^-($B17-Assumptions!$C$6)</f>
        <v>1203940.7830861635</v>
      </c>
      <c r="K17" s="86"/>
      <c r="L17" s="89"/>
      <c r="M17" s="30"/>
    </row>
    <row r="18" spans="1:13" x14ac:dyDescent="0.25">
      <c r="B18" s="2">
        <f t="shared" si="4"/>
        <v>2037</v>
      </c>
      <c r="C18" s="380">
        <f>IFERROR(VLOOKUP($B18,'Annualized Operations'!$B$13:$J$32,'Annualized Operations'!F$1,FALSE),0)</f>
        <v>75568113.748077199</v>
      </c>
      <c r="D18" s="384">
        <f>IFERROR(VLOOKUP($B18,'Annualized Operations'!$B$13:$J$32,'Annualized Operations'!G$1,FALSE),0)</f>
        <v>75378097.274999991</v>
      </c>
      <c r="E18" s="289">
        <f t="shared" si="2"/>
        <v>190016.4730772078</v>
      </c>
      <c r="F18" s="290">
        <f t="shared" si="1"/>
        <v>5703256.6518018292</v>
      </c>
      <c r="G18" s="470">
        <f>_xlfn.XLOOKUP($B18,'Travel Time Cost Savings'!$B$7:$B$26,'Travel Time Cost Savings'!$C$7:$C$26)</f>
        <v>2115513.7886199951</v>
      </c>
      <c r="H18" s="470">
        <f t="shared" si="3"/>
        <v>3587742.8631818341</v>
      </c>
      <c r="I18" s="291">
        <f>H18*(1+0.07)^-($B18-Assumptions!$C$6)</f>
        <v>1135787.5100537506</v>
      </c>
      <c r="K18" s="413" t="s">
        <v>68</v>
      </c>
      <c r="L18" s="79"/>
      <c r="M18" s="30"/>
    </row>
    <row r="19" spans="1:13" x14ac:dyDescent="0.25">
      <c r="B19" s="2">
        <f t="shared" si="4"/>
        <v>2038</v>
      </c>
      <c r="C19" s="380">
        <f>IFERROR(VLOOKUP($B19,'Annualized Operations'!$B$13:$J$32,'Annualized Operations'!F$1,FALSE),0)</f>
        <v>76394976.465384632</v>
      </c>
      <c r="D19" s="384">
        <f>IFERROR(VLOOKUP($B19,'Annualized Operations'!$B$13:$J$32,'Annualized Operations'!G$1,FALSE),0)</f>
        <v>76203123.199999899</v>
      </c>
      <c r="E19" s="289">
        <f t="shared" si="2"/>
        <v>191853.26538473368</v>
      </c>
      <c r="F19" s="290">
        <f t="shared" si="1"/>
        <v>5758387.1243141722</v>
      </c>
      <c r="G19" s="470">
        <f>_xlfn.XLOOKUP($B19,'Travel Time Cost Savings'!$B$7:$B$26,'Travel Time Cost Savings'!$C$7:$C$26)</f>
        <v>2137131.7332072183</v>
      </c>
      <c r="H19" s="470">
        <f t="shared" si="3"/>
        <v>3621255.3911069538</v>
      </c>
      <c r="I19" s="291">
        <f>H19*(1+0.07)^-($B19-Assumptions!$C$6)</f>
        <v>1071398.8020136044</v>
      </c>
      <c r="K19" s="78" t="s">
        <v>65</v>
      </c>
      <c r="L19" s="105">
        <f>L11*L7*L15+L12*L8*L16</f>
        <v>30.014537999999995</v>
      </c>
      <c r="M19" s="87"/>
    </row>
    <row r="20" spans="1:13" x14ac:dyDescent="0.25">
      <c r="B20" s="2">
        <f t="shared" si="4"/>
        <v>2039</v>
      </c>
      <c r="C20" s="380">
        <f>IFERROR(VLOOKUP($B20,'Annualized Operations'!$B$13:$J$32,'Annualized Operations'!F$1,FALSE),0)</f>
        <v>77221839.182692409</v>
      </c>
      <c r="D20" s="384">
        <f>IFERROR(VLOOKUP($B20,'Annualized Operations'!$B$13:$J$32,'Annualized Operations'!G$1,FALSE),0)</f>
        <v>77028149.125000134</v>
      </c>
      <c r="E20" s="289">
        <f t="shared" si="2"/>
        <v>193690.05769227445</v>
      </c>
      <c r="F20" s="290">
        <f t="shared" si="1"/>
        <v>5813517.5968269631</v>
      </c>
      <c r="G20" s="470">
        <f>_xlfn.XLOOKUP($B20,'Travel Time Cost Savings'!$B$7:$B$26,'Travel Time Cost Savings'!$C$7:$C$26)</f>
        <v>2158749.6777944416</v>
      </c>
      <c r="H20" s="470">
        <f t="shared" si="3"/>
        <v>3654767.9190325215</v>
      </c>
      <c r="I20" s="291">
        <f>H20*(1+0.07)^-($B20-Assumptions!$C$6)</f>
        <v>1010573.7848331773</v>
      </c>
      <c r="K20" s="86"/>
      <c r="L20" s="89"/>
      <c r="M20" s="88"/>
    </row>
    <row r="21" spans="1:13" ht="14.25" customHeight="1" x14ac:dyDescent="0.25">
      <c r="B21" s="2">
        <f t="shared" si="4"/>
        <v>2040</v>
      </c>
      <c r="C21" s="380">
        <f>IFERROR(VLOOKUP($B21,'Annualized Operations'!$B$13:$J$32,'Annualized Operations'!F$1,FALSE),0)</f>
        <v>78048701.900000185</v>
      </c>
      <c r="D21" s="384">
        <f>IFERROR(VLOOKUP($B21,'Annualized Operations'!$B$13:$J$32,'Annualized Operations'!G$1,FALSE),0)</f>
        <v>77853175.050000042</v>
      </c>
      <c r="E21" s="289">
        <f t="shared" si="2"/>
        <v>195526.85000014305</v>
      </c>
      <c r="F21" s="290">
        <f t="shared" si="1"/>
        <v>5868648.0693495926</v>
      </c>
      <c r="G21" s="470">
        <f>_xlfn.XLOOKUP($B21,'Travel Time Cost Savings'!$B$7:$B$26,'Travel Time Cost Savings'!$C$7:$C$26)</f>
        <v>2180367.6223816648</v>
      </c>
      <c r="H21" s="470">
        <f t="shared" si="3"/>
        <v>3688280.4469679277</v>
      </c>
      <c r="I21" s="291">
        <f>H21*(1+0.07)^-($B21-Assumptions!$C$6)</f>
        <v>953121.75520334183</v>
      </c>
      <c r="K21" s="86"/>
      <c r="L21" s="75"/>
      <c r="M21" s="73"/>
    </row>
    <row r="22" spans="1:13" x14ac:dyDescent="0.25">
      <c r="B22" s="2">
        <f t="shared" si="4"/>
        <v>2041</v>
      </c>
      <c r="C22" s="380">
        <f>IFERROR(VLOOKUP($B22,'Annualized Operations'!$B$13:$J$32,'Annualized Operations'!F$1,FALSE),0)</f>
        <v>78875564.617307961</v>
      </c>
      <c r="D22" s="384">
        <f>IFERROR(VLOOKUP($B22,'Annualized Operations'!$B$13:$J$32,'Annualized Operations'!G$1,FALSE),0)</f>
        <v>78678200.974999949</v>
      </c>
      <c r="E22" s="289">
        <f t="shared" si="2"/>
        <v>197363.64230801165</v>
      </c>
      <c r="F22" s="290">
        <f t="shared" si="1"/>
        <v>5923778.541872222</v>
      </c>
      <c r="G22" s="470">
        <f>_xlfn.XLOOKUP($B22,'Travel Time Cost Savings'!$B$7:$B$26,'Travel Time Cost Savings'!$C$7:$C$26)</f>
        <v>2201985.566968888</v>
      </c>
      <c r="H22" s="470">
        <f t="shared" si="3"/>
        <v>3721792.9749033339</v>
      </c>
      <c r="I22" s="291">
        <f>H22*(1+0.07)^-($B22-Assumptions!$C$6)</f>
        <v>898861.70958334708</v>
      </c>
      <c r="K22" s="86"/>
      <c r="L22" s="29"/>
      <c r="M22" s="74"/>
    </row>
    <row r="23" spans="1:13" x14ac:dyDescent="0.25">
      <c r="B23" s="2">
        <f t="shared" si="4"/>
        <v>2042</v>
      </c>
      <c r="C23" s="380">
        <f>IFERROR(VLOOKUP($B23,'Annualized Operations'!$B$13:$J$32,'Annualized Operations'!F$1,FALSE),0)</f>
        <v>79702427.334615752</v>
      </c>
      <c r="D23" s="384">
        <f>IFERROR(VLOOKUP($B23,'Annualized Operations'!$B$13:$J$32,'Annualized Operations'!G$1,FALSE),0)</f>
        <v>79503226.899999857</v>
      </c>
      <c r="E23" s="289">
        <f t="shared" si="2"/>
        <v>199200.43461589515</v>
      </c>
      <c r="F23" s="290">
        <f t="shared" si="1"/>
        <v>5978909.0143952994</v>
      </c>
      <c r="G23" s="470">
        <f>_xlfn.XLOOKUP($B23,'Travel Time Cost Savings'!$B$7:$B$26,'Travel Time Cost Savings'!$C$7:$C$26)</f>
        <v>2223603.5115561113</v>
      </c>
      <c r="H23" s="470">
        <f t="shared" si="3"/>
        <v>3755305.5028391881</v>
      </c>
      <c r="I23" s="291">
        <f>H23*(1+0.07)^-($B23-Assumptions!$C$6)</f>
        <v>847621.89126136503</v>
      </c>
      <c r="M23" s="240"/>
    </row>
    <row r="24" spans="1:13" x14ac:dyDescent="0.25">
      <c r="B24" s="2">
        <f t="shared" si="4"/>
        <v>2043</v>
      </c>
      <c r="C24" s="380">
        <f>IFERROR(VLOOKUP($B24,'Annualized Operations'!$B$13:$J$32,'Annualized Operations'!F$1,FALSE),0)</f>
        <v>80529290.051923186</v>
      </c>
      <c r="D24" s="384">
        <f>IFERROR(VLOOKUP($B24,'Annualized Operations'!$B$13:$J$32,'Annualized Operations'!G$1,FALSE),0)</f>
        <v>80328252.825000092</v>
      </c>
      <c r="E24" s="289">
        <f t="shared" si="2"/>
        <v>201037.2269230932</v>
      </c>
      <c r="F24" s="290">
        <f t="shared" si="1"/>
        <v>6034039.4868978029</v>
      </c>
      <c r="G24" s="470">
        <f>_xlfn.XLOOKUP($B24,'Travel Time Cost Savings'!$B$7:$B$26,'Travel Time Cost Savings'!$C$7:$C$26)</f>
        <v>2245221.4561433345</v>
      </c>
      <c r="H24" s="470">
        <f t="shared" si="3"/>
        <v>3788818.0307544684</v>
      </c>
      <c r="I24" s="291">
        <f>H24*(1+0.07)^-($B24-Assumptions!$C$6)</f>
        <v>799239.35514979914</v>
      </c>
      <c r="M24" s="240"/>
    </row>
    <row r="25" spans="1:13" x14ac:dyDescent="0.25">
      <c r="B25" s="2">
        <f t="shared" si="4"/>
        <v>2044</v>
      </c>
      <c r="C25" s="380">
        <f>IFERROR(VLOOKUP($B25,'Annualized Operations'!$B$13:$J$32,'Annualized Operations'!F$1,FALSE),0)</f>
        <v>81356152.769230962</v>
      </c>
      <c r="D25" s="384">
        <f>IFERROR(VLOOKUP($B25,'Annualized Operations'!$B$13:$J$32,'Annualized Operations'!G$1,FALSE),0)</f>
        <v>81153278.75</v>
      </c>
      <c r="E25" s="289">
        <f t="shared" si="2"/>
        <v>202874.0192309618</v>
      </c>
      <c r="F25" s="290">
        <f t="shared" si="1"/>
        <v>6089169.9594204323</v>
      </c>
      <c r="G25" s="470">
        <f>_xlfn.XLOOKUP($B25,'Travel Time Cost Savings'!$B$7:$B$26,'Travel Time Cost Savings'!$C$7:$C$26)</f>
        <v>2266839.4007305577</v>
      </c>
      <c r="H25" s="470">
        <f t="shared" si="3"/>
        <v>3822330.5586898746</v>
      </c>
      <c r="I25" s="291">
        <f>H25*(1+0.07)^-($B25-Assumptions!$C$6)</f>
        <v>753559.54997270321</v>
      </c>
      <c r="K25" s="68"/>
      <c r="L25" s="68"/>
      <c r="M25" s="240"/>
    </row>
    <row r="26" spans="1:13" ht="15" customHeight="1" thickBot="1" x14ac:dyDescent="0.3">
      <c r="B26" s="3">
        <f t="shared" si="4"/>
        <v>2045</v>
      </c>
      <c r="C26" s="382">
        <f>IFERROR(VLOOKUP($B26,'Annualized Operations'!$B$13:$J$32,'Annualized Operations'!F$1,FALSE),0)</f>
        <v>82183015.486538738</v>
      </c>
      <c r="D26" s="385">
        <f>IFERROR(VLOOKUP($B26,'Annualized Operations'!$B$13:$J$32,'Annualized Operations'!G$1,FALSE),0)</f>
        <v>81978304.674999908</v>
      </c>
      <c r="E26" s="293">
        <f t="shared" si="2"/>
        <v>204710.8115388304</v>
      </c>
      <c r="F26" s="294">
        <f t="shared" si="1"/>
        <v>6144300.4319430627</v>
      </c>
      <c r="G26" s="471">
        <f>_xlfn.XLOOKUP($B26,'Travel Time Cost Savings'!$B$7:$B$26,'Travel Time Cost Savings'!$C$7:$C$26)</f>
        <v>2288457.3453177735</v>
      </c>
      <c r="H26" s="471">
        <f t="shared" si="3"/>
        <v>3855843.0866252892</v>
      </c>
      <c r="I26" s="295">
        <f>H26*(1+0.07)^-($B26-Assumptions!$C$6)</f>
        <v>710435.91736552306</v>
      </c>
      <c r="K26" s="68"/>
      <c r="L26" s="68"/>
      <c r="M26" s="36"/>
    </row>
    <row r="27" spans="1:13" ht="15" customHeight="1" thickBot="1" x14ac:dyDescent="0.3">
      <c r="B27" s="4"/>
      <c r="C27" s="83"/>
      <c r="D27" s="296"/>
      <c r="E27" s="296"/>
      <c r="F27" s="181" t="s">
        <v>2</v>
      </c>
      <c r="G27" s="181"/>
      <c r="H27" s="181"/>
      <c r="I27" s="325">
        <f>SUM(I7:I26)</f>
        <v>26167141.32543996</v>
      </c>
      <c r="K27" s="68"/>
      <c r="L27" s="68"/>
    </row>
    <row r="28" spans="1:13" ht="15" customHeight="1" x14ac:dyDescent="0.25">
      <c r="I28" s="240"/>
      <c r="K28" s="68"/>
      <c r="L28" s="68"/>
    </row>
    <row r="29" spans="1:13" x14ac:dyDescent="0.25">
      <c r="B29" s="21" t="s">
        <v>3</v>
      </c>
      <c r="K29" s="68"/>
      <c r="L29" s="68"/>
      <c r="M29" s="68"/>
    </row>
    <row r="30" spans="1:13" ht="15" customHeight="1" x14ac:dyDescent="0.25">
      <c r="A30" s="7" t="s">
        <v>32</v>
      </c>
      <c r="B30" s="505" t="s">
        <v>5227</v>
      </c>
      <c r="C30" s="505"/>
      <c r="D30" s="505"/>
      <c r="E30" s="505"/>
      <c r="F30" s="505"/>
      <c r="G30" s="505"/>
      <c r="H30" s="505"/>
      <c r="I30" s="505"/>
      <c r="K30" s="68"/>
      <c r="L30" s="68"/>
      <c r="M30" s="68"/>
    </row>
    <row r="31" spans="1:13" ht="15" customHeight="1" x14ac:dyDescent="0.25">
      <c r="B31" s="505"/>
      <c r="C31" s="505"/>
      <c r="D31" s="505"/>
      <c r="E31" s="505"/>
      <c r="F31" s="505"/>
      <c r="G31" s="505"/>
      <c r="H31" s="505"/>
      <c r="I31" s="505"/>
      <c r="K31" s="68"/>
      <c r="L31" s="68"/>
      <c r="M31" s="68"/>
    </row>
    <row r="32" spans="1:13" ht="15" customHeight="1" x14ac:dyDescent="0.25">
      <c r="B32" s="505"/>
      <c r="C32" s="505"/>
      <c r="D32" s="505"/>
      <c r="E32" s="505"/>
      <c r="F32" s="505"/>
      <c r="G32" s="505"/>
      <c r="H32" s="505"/>
      <c r="I32" s="505"/>
      <c r="K32" s="33"/>
      <c r="L32" s="68"/>
      <c r="M32" s="68"/>
    </row>
    <row r="33" spans="1:13" ht="15" customHeight="1" x14ac:dyDescent="0.25">
      <c r="B33" s="505"/>
      <c r="C33" s="505"/>
      <c r="D33" s="505"/>
      <c r="E33" s="505"/>
      <c r="F33" s="505"/>
      <c r="G33" s="505"/>
      <c r="H33" s="505"/>
      <c r="I33" s="505"/>
      <c r="K33" s="33"/>
      <c r="L33" s="68"/>
      <c r="M33" s="68"/>
    </row>
    <row r="34" spans="1:13" ht="15" customHeight="1" x14ac:dyDescent="0.25">
      <c r="B34" s="505"/>
      <c r="C34" s="505"/>
      <c r="D34" s="505"/>
      <c r="E34" s="505"/>
      <c r="F34" s="505"/>
      <c r="G34" s="505"/>
      <c r="H34" s="505"/>
      <c r="I34" s="505"/>
      <c r="K34" s="33"/>
      <c r="L34" s="68"/>
      <c r="M34" s="68"/>
    </row>
    <row r="35" spans="1:13" ht="15" customHeight="1" x14ac:dyDescent="0.25">
      <c r="B35" s="505"/>
      <c r="C35" s="505"/>
      <c r="D35" s="505"/>
      <c r="E35" s="505"/>
      <c r="F35" s="505"/>
      <c r="G35" s="505"/>
      <c r="H35" s="505"/>
      <c r="I35" s="505"/>
      <c r="K35" s="33"/>
      <c r="L35" s="68"/>
      <c r="M35" s="68"/>
    </row>
    <row r="36" spans="1:13" ht="15" customHeight="1" x14ac:dyDescent="0.25">
      <c r="B36" s="505"/>
      <c r="C36" s="505"/>
      <c r="D36" s="505"/>
      <c r="E36" s="505"/>
      <c r="F36" s="505"/>
      <c r="G36" s="505"/>
      <c r="H36" s="505"/>
      <c r="I36" s="505"/>
      <c r="L36" s="33"/>
      <c r="M36" s="68"/>
    </row>
    <row r="37" spans="1:13" ht="15" customHeight="1" x14ac:dyDescent="0.25">
      <c r="B37" s="505"/>
      <c r="C37" s="505"/>
      <c r="D37" s="505"/>
      <c r="E37" s="505"/>
      <c r="F37" s="505"/>
      <c r="G37" s="505"/>
      <c r="H37" s="505"/>
      <c r="I37" s="505"/>
      <c r="M37" s="68"/>
    </row>
    <row r="38" spans="1:13" x14ac:dyDescent="0.25">
      <c r="B38" s="505"/>
      <c r="C38" s="505"/>
      <c r="D38" s="505"/>
      <c r="E38" s="505"/>
      <c r="F38" s="505"/>
      <c r="G38" s="505"/>
      <c r="H38" s="505"/>
      <c r="I38" s="505"/>
      <c r="M38" s="68"/>
    </row>
    <row r="39" spans="1:13" ht="15" customHeight="1" x14ac:dyDescent="0.25">
      <c r="J39" s="19"/>
      <c r="M39" s="68"/>
    </row>
    <row r="40" spans="1:13" ht="15" customHeight="1" x14ac:dyDescent="0.25">
      <c r="A40" s="7" t="s">
        <v>31</v>
      </c>
      <c r="B40" s="505" t="s">
        <v>5215</v>
      </c>
      <c r="C40" s="505"/>
      <c r="D40" s="505"/>
      <c r="E40" s="505"/>
      <c r="F40" s="505"/>
      <c r="G40" s="505"/>
      <c r="H40" s="505"/>
      <c r="I40" s="505"/>
      <c r="M40" s="33"/>
    </row>
    <row r="41" spans="1:13" ht="15" customHeight="1" x14ac:dyDescent="0.25">
      <c r="B41" s="505"/>
      <c r="C41" s="505"/>
      <c r="D41" s="505"/>
      <c r="E41" s="505"/>
      <c r="F41" s="505"/>
      <c r="G41" s="505"/>
      <c r="H41" s="505"/>
      <c r="I41" s="505"/>
    </row>
    <row r="42" spans="1:13" ht="15" customHeight="1" x14ac:dyDescent="0.25"/>
    <row r="43" spans="1:13" x14ac:dyDescent="0.25">
      <c r="A43" s="7" t="s">
        <v>135</v>
      </c>
      <c r="B43" s="238" t="s">
        <v>152</v>
      </c>
    </row>
    <row r="47" spans="1:13" x14ac:dyDescent="0.25">
      <c r="C47" s="238">
        <f>13500/127000</f>
        <v>0.1062992125984252</v>
      </c>
      <c r="D47" s="238">
        <f>1300/12200</f>
        <v>0.10655737704918032</v>
      </c>
    </row>
  </sheetData>
  <mergeCells count="14">
    <mergeCell ref="K10:L10"/>
    <mergeCell ref="K14:L14"/>
    <mergeCell ref="B30:I38"/>
    <mergeCell ref="B40:I41"/>
    <mergeCell ref="I5:I6"/>
    <mergeCell ref="K6:L6"/>
    <mergeCell ref="G5:G6"/>
    <mergeCell ref="H5:H6"/>
    <mergeCell ref="C4:F4"/>
    <mergeCell ref="B5:B6"/>
    <mergeCell ref="C5:C6"/>
    <mergeCell ref="D5:D6"/>
    <mergeCell ref="E5:E6"/>
    <mergeCell ref="F5:F6"/>
  </mergeCells>
  <pageMargins left="0.25" right="0.25" top="0.75" bottom="0.75" header="0.3" footer="0.3"/>
  <pageSetup paperSize="11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m W V S U L 6 8 F Z + o A A A A + A A A A B I A H A B D b 2 5 m a W c v U G F j a 2 F n Z S 5 4 b W w g o h g A K K A U A A A A A A A A A A A A A A A A A A A A A A A A A A A A h Y 9 B D o I w F E S v Q r q n L Q g q 5 F M W b i U x I R q 3 D V R o h G J o s d z N h U f y C p I o 6 s 7 l T N 4 k b x 6 3 O 6 R j 2 z h X 0 W v Z q Q R 5 m C J H q K I r p a o S N J i T u 0 Y p g x 0 v z r w S z g Q r H Y 9 a J q g 2 5 h I T Y q 3 F d o G 7 v i I + p R 4 5 Z t u 8 q E X L X a m 0 4 a o Q 6 L M q / 6 8 Q g 8 N L h v l 4 F e J w G U Q 4 C j w g c w 2 Z V F / E n 4 w x B f J T w m Z o z N A L J p S 7 z 4 H M E c j 7 B X s C U E s D B B Q A A g A I A J l l U 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Z V J Q K I p H u A 4 A A A A R A A A A E w A c A E Z v c m 1 1 b G F z L 1 N l Y 3 R p b 2 4 x L m 0 g o h g A K K A U A A A A A A A A A A A A A A A A A A A A A A A A A A A A K 0 5 N L s n M z 1 M I h t C G 1 g B Q S w E C L Q A U A A I A C A C Z Z V J Q v r w V n 6 g A A A D 4 A A A A E g A A A A A A A A A A A A A A A A A A A A A A Q 2 9 u Z m l n L 1 B h Y 2 t h Z 2 U u e G 1 s U E s B A i 0 A F A A C A A g A m W V S U A / K 6 a u k A A A A 6 Q A A A B M A A A A A A A A A A A A A A A A A 9 A A A A F t D b 2 5 0 Z W 5 0 X 1 R 5 c G V z X S 5 4 b W x Q S w E C L Q A U A A I A C A C Z Z V J 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P w f 6 H S W H k 2 k 6 O 1 c W / h y s Q A A A A A C A A A A A A A D Z g A A w A A A A B A A A A A Y W K e X P y v h U O f D z J K 1 o Y 9 7 A A A A A A S A A A C g A A A A E A A A A I K x K S a W z q w L A Q 9 9 h v q y D W t Q A A A A m c S y Q r s U 1 V x W 7 l 7 8 G F U e t Z X W s W s p I a 5 + j 0 2 q r y z 9 R y u / N 3 x F H 3 8 K N 4 P H d o O 2 K k r f 7 c F L u v G B Y e 5 / + W p 0 h 2 + / j A s G 2 9 u R M 8 k f 8 2 l o r L J z L 6 8 U A A A A O 5 5 3 s / I L i C x 9 Y m P 9 u k d V Z J F k I 7 w = < / D a t a M a s h u p > 
</file>

<file path=customXml/itemProps1.xml><?xml version="1.0" encoding="utf-8"?>
<ds:datastoreItem xmlns:ds="http://schemas.openxmlformats.org/officeDocument/2006/customXml" ds:itemID="{DD0C0C97-B770-489B-BA56-8E9FDB3515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12</vt:i4>
      </vt:variant>
    </vt:vector>
  </HeadingPairs>
  <TitlesOfParts>
    <vt:vector size="38" baseType="lpstr">
      <vt:lpstr>Assumptions</vt:lpstr>
      <vt:lpstr>BCA Summary</vt:lpstr>
      <vt:lpstr>Travel Time Cost Savings</vt:lpstr>
      <vt:lpstr>Safety Benefits</vt:lpstr>
      <vt:lpstr>Air Quality</vt:lpstr>
      <vt:lpstr>Operation and Maintenance</vt:lpstr>
      <vt:lpstr>Capital Costs</vt:lpstr>
      <vt:lpstr>Annualized Operations</vt:lpstr>
      <vt:lpstr>Regional Travel Time Savings</vt:lpstr>
      <vt:lpstr>Regional Safety Benefits</vt:lpstr>
      <vt:lpstr>Reg Operating Cost Savings</vt:lpstr>
      <vt:lpstr>Regional Air Quality</vt:lpstr>
      <vt:lpstr>RCV Calculator</vt:lpstr>
      <vt:lpstr>2018-2020 Crashes</vt:lpstr>
      <vt:lpstr>TH7</vt:lpstr>
      <vt:lpstr>212 W of NYA</vt:lpstr>
      <vt:lpstr>CR22</vt:lpstr>
      <vt:lpstr>212 E of Carver-2L</vt:lpstr>
      <vt:lpstr>CR50</vt:lpstr>
      <vt:lpstr>Shoreline</vt:lpstr>
      <vt:lpstr>TH110</vt:lpstr>
      <vt:lpstr>CR92</vt:lpstr>
      <vt:lpstr>158th St</vt:lpstr>
      <vt:lpstr>CR 33</vt:lpstr>
      <vt:lpstr>TH 5</vt:lpstr>
      <vt:lpstr>212 E of Carver-3L</vt:lpstr>
      <vt:lpstr>'Air Quality'!Print_Area</vt:lpstr>
      <vt:lpstr>'Annualized Operations'!Print_Area</vt:lpstr>
      <vt:lpstr>Assumptions!Print_Area</vt:lpstr>
      <vt:lpstr>'BCA Summary'!Print_Area</vt:lpstr>
      <vt:lpstr>'Capital Costs'!Print_Area</vt:lpstr>
      <vt:lpstr>'Operation and Maintenance'!Print_Area</vt:lpstr>
      <vt:lpstr>'Reg Operating Cost Savings'!Print_Area</vt:lpstr>
      <vt:lpstr>'Regional Air Quality'!Print_Area</vt:lpstr>
      <vt:lpstr>'Regional Safety Benefits'!Print_Area</vt:lpstr>
      <vt:lpstr>'Regional Travel Time Savings'!Print_Area</vt:lpstr>
      <vt:lpstr>'Safety Benefits'!Print_Area</vt:lpstr>
      <vt:lpstr>'Travel Time Cost Savings'!Print_Area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Nick Semeja</cp:lastModifiedBy>
  <cp:lastPrinted>2019-03-04T18:55:28Z</cp:lastPrinted>
  <dcterms:created xsi:type="dcterms:W3CDTF">2013-05-17T20:57:43Z</dcterms:created>
  <dcterms:modified xsi:type="dcterms:W3CDTF">2022-05-06T17:18:27Z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